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26\Dany - Art. 70 XVII Información Curricular, 4to trimestre 2023\"/>
    </mc:Choice>
  </mc:AlternateContent>
  <xr:revisionPtr revIDLastSave="0" documentId="13_ncr:1_{0821A7BA-514D-49EC-93D9-689965D328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Formatos'!$A$7:$S$2335</definedName>
    <definedName name="_xlnm._FilterDatabase" localSheetId="3" hidden="1">Tabla_451999!$A$3:$F$20015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</calcChain>
</file>

<file path=xl/sharedStrings.xml><?xml version="1.0" encoding="utf-8"?>
<sst xmlns="http://schemas.openxmlformats.org/spreadsheetml/2006/main" count="94702" uniqueCount="3603">
  <si>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</si>
  <si>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</si>
  <si>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</si>
  <si>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</si>
  <si>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</si>
  <si>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</si>
  <si>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</si>
  <si>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</si>
  <si>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</si>
  <si>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</si>
  <si>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</si>
  <si>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</si>
  <si>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</si>
  <si>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</si>
  <si>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</si>
  <si>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</si>
  <si>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</si>
  <si>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</si>
  <si>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</si>
  <si>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</si>
  <si>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</si>
  <si>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</si>
  <si>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</si>
  <si>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</si>
  <si>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</si>
  <si>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</si>
  <si>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</si>
  <si>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</si>
  <si>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</si>
  <si>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</si>
  <si>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</si>
  <si>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</si>
  <si>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</si>
  <si>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</si>
  <si>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</si>
  <si>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</si>
  <si>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</si>
  <si>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</si>
  <si>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</si>
  <si>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</si>
  <si>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</si>
  <si>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</si>
  <si>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</si>
  <si>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</si>
  <si>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</si>
  <si>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</si>
  <si>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</si>
  <si>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</si>
  <si>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</si>
  <si>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</si>
  <si>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</si>
  <si>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</si>
  <si>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</si>
  <si>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</si>
  <si>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</si>
  <si>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</si>
  <si>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</si>
  <si>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</si>
  <si>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</si>
  <si>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</si>
  <si>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</si>
  <si>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</si>
  <si>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</si>
  <si>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</si>
  <si>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</si>
  <si>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</si>
  <si>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</si>
  <si>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</si>
  <si>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</si>
  <si>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</si>
  <si>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</si>
  <si>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</si>
  <si>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</si>
  <si>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</si>
  <si>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</si>
  <si>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</si>
  <si>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S.T.J.</t>
  </si>
  <si>
    <t>SECRETARIO GENERAL DE ACUERDOS DEL S.T.J.</t>
  </si>
  <si>
    <t>OFICIAL MAYOR DEL SUPREMO TRIBUNAL DE JUSTICIA</t>
  </si>
  <si>
    <t>MAGISTRADO REGIONAL DE CIRCUITO</t>
  </si>
  <si>
    <t>MAGISTRADA REGIONAL DE CIRCUITO</t>
  </si>
  <si>
    <t>MAGISTRADO DEL S.T.J.</t>
  </si>
  <si>
    <t>MAGISTRADA DEL S.T.J.</t>
  </si>
  <si>
    <t>COORDINADOR GENERAL</t>
  </si>
  <si>
    <t>VISITADOR GENERAL</t>
  </si>
  <si>
    <t>SECRETARIO EJECUTIVO DE LA PRESIDENCIA</t>
  </si>
  <si>
    <t>VISITADOR JUDICIAL</t>
  </si>
  <si>
    <t>VISITADORA JUDICIAL</t>
  </si>
  <si>
    <t>DIRECTOR GENERAL</t>
  </si>
  <si>
    <t>VISITADOR AUXILIAR</t>
  </si>
  <si>
    <t>DIRECTORA GENERAL</t>
  </si>
  <si>
    <t>CONSEJERO DEL PODER JUDICIAL</t>
  </si>
  <si>
    <t>SECRETARIA PROYECTISTA DEL S.T.J.</t>
  </si>
  <si>
    <t>JUEZ DE PRIMERA INSTANCIA</t>
  </si>
  <si>
    <t>JUEZA DE PRIMERA INSTANCIA</t>
  </si>
  <si>
    <t>COORDINADOR</t>
  </si>
  <si>
    <t>SECRETARIO PROYECTISTA DEL S.T.J.</t>
  </si>
  <si>
    <t>DIRECTOR</t>
  </si>
  <si>
    <t>DIRECTORA</t>
  </si>
  <si>
    <t>ASESOR EJECUTIVO</t>
  </si>
  <si>
    <t>ASESORA EJECUTIVA</t>
  </si>
  <si>
    <t>VISITADORA AUXILIAR</t>
  </si>
  <si>
    <t>SECRETARIO DE ACUERDOS DE T.R.C.</t>
  </si>
  <si>
    <t>SECRETARIA DE ACUERDOS DE T.R.C.</t>
  </si>
  <si>
    <t>SECRETARIO PROYECTISTA DE T.R.C.</t>
  </si>
  <si>
    <t>SECRETARIA PROYECTISTA DE T.R.C.</t>
  </si>
  <si>
    <t>SUBDIRECTOR</t>
  </si>
  <si>
    <t>SUBDIRECTORA</t>
  </si>
  <si>
    <t>AUXILIAR ADMINISTRATIVA</t>
  </si>
  <si>
    <t>SUBDIRECTOR A DEL S.T.J.</t>
  </si>
  <si>
    <t>JEFE DE DEPARTAMENTO</t>
  </si>
  <si>
    <t>JEFA DE DEPARTAMENTO</t>
  </si>
  <si>
    <t>PROFESIONISTA ESPECIALIZADO</t>
  </si>
  <si>
    <t>PROFESIONISTA ESPECIALIZADA</t>
  </si>
  <si>
    <t>TRABAJADORA SOCIAL</t>
  </si>
  <si>
    <t>SECRETARIA DE ACUERDOS DE JUZGADO</t>
  </si>
  <si>
    <t>ACTUARIA EJECUTORA DE JUZGADO</t>
  </si>
  <si>
    <t>ASISTENTE DE PROGRAMAS</t>
  </si>
  <si>
    <t>SECRETARIO DE ACUERDOS DE JUZGADO</t>
  </si>
  <si>
    <t>SECRETARIO AUX. DE ACUERDOS DE T.R.C.</t>
  </si>
  <si>
    <t>SECRETARIA AUX. DE ACUERDOS DE T.R.C</t>
  </si>
  <si>
    <t>SECRETARIO AUXILIAR DE ACUERDOS DEL S.T.J.</t>
  </si>
  <si>
    <t>SECRETARIA AUXILIAR DE ACUERDO DEL S.T.J.</t>
  </si>
  <si>
    <t>SECRETARIO DE ACUERDOS</t>
  </si>
  <si>
    <t>SECRETARIO ESCRIBIENTE</t>
  </si>
  <si>
    <t>ACTUARIO EJECUTOR DE JUZGADO</t>
  </si>
  <si>
    <t>SECRETARIO DE ACUERDOS DE JUZGADOS</t>
  </si>
  <si>
    <t>SECRETARIA DE ACUERDOS</t>
  </si>
  <si>
    <t>SECRETARIA ESCRIBIENTE</t>
  </si>
  <si>
    <t>ACTUARIO NOTIFICADOR</t>
  </si>
  <si>
    <t>SECRETARIA DE ACUERDOS DE JUZGADOS</t>
  </si>
  <si>
    <t>SUPREMO TRIBUNAL DE JUSTICIA DEL ESTADO DE SONORA</t>
  </si>
  <si>
    <t>ADMINISTRATIVA</t>
  </si>
  <si>
    <t>JURISDICCIONAL</t>
  </si>
  <si>
    <t>COORDINADORA TECNICA</t>
  </si>
  <si>
    <t>ACTUARIA NOTIFICADORA</t>
  </si>
  <si>
    <t>ACTUARIA NOTIFICADORA Y EJECUTORA</t>
  </si>
  <si>
    <t>ACTUARIA NOTIFICADORA Homologado a SECRETARIO DE ACUERDOS DE JUZGADO</t>
  </si>
  <si>
    <t>VISITADOR AUXILIAR Homologado a VISITADOR JUDICIAL</t>
  </si>
  <si>
    <t>SECRETARIA DE ACUERDOS DE JUZGADO Homologado a SECRETARIO PROYECTISTA DE T.R.C.</t>
  </si>
  <si>
    <t>ASISTENTE DE PROGRAMAS Homologado a VISITADOR AUXILIAR</t>
  </si>
  <si>
    <t>SECRETARIA PROYECTISTA DEL S.T.J. Homologado a JUEZ DE PRIMERA INSTANCIA</t>
  </si>
  <si>
    <t>SECRETARIA DE ACUERDOS DE JUZGADO Homologado a SUBDIRECTOR</t>
  </si>
  <si>
    <t>JEFA DE DEPARTAMENTO Homologado a SECRETARIO DE ACUERDOS DE JUZGADO</t>
  </si>
  <si>
    <t>SECRETARIO PROYECTISTA DEL S.T.J. Homologado a JUEZ DE PRIMERA INSTANCIA</t>
  </si>
  <si>
    <t>SECRETARIA DE ACUERDOS DE JUZGADO Homologado a DIRECTOR</t>
  </si>
  <si>
    <t>JEFA DE DEPARTAMENTO Homologado a ACTUARIO EJECUTOR DE JUZGADO</t>
  </si>
  <si>
    <t>JEFE DE DEPARTAMENTO Homologado a SECRETARIO DE ACUERDOS DE JUZGADOS</t>
  </si>
  <si>
    <t>ACTUARIO NOTIFICADOR Homologado a SECRETARIO DE ACUERDOS DE JUZGADO</t>
  </si>
  <si>
    <t>SECRETARIA DE ACUERDOS DE JUZGADO Homologado a SECRETARIO DE ACUERDOS DE JUZGADO</t>
  </si>
  <si>
    <t>SECRETARIA PROYECTISTA DE T.R.C. Homologado a SECRETARIO PROYECTISTA DEL S.T.J.</t>
  </si>
  <si>
    <t>DIRECTOR GENERAL Homologado a JUEZ DE PRIMERA INSTANCIA</t>
  </si>
  <si>
    <t>ACTUARIO EJECUTOR DE JUZGADO Homologado a SECRETARIO DE ACUERDOS DE JUZGADO</t>
  </si>
  <si>
    <t>SECRETARIO DE ACUERDOS DE JUZGADO Homologado a SECRETARIO PROYECTISTA DE T.R.C.</t>
  </si>
  <si>
    <t>JEFE DE DEPARTAMENTO Homologado a SECRETARIO DE ACUERDOS DE JUZGADO</t>
  </si>
  <si>
    <t>JEFA DE DEPARTAMENTO Homologado a DIRECTOR</t>
  </si>
  <si>
    <t>SUBDIRECTOR Homologado a DIRECTOR</t>
  </si>
  <si>
    <t>SECRETARIO AUX. DE ACUERDOS DE T.R.C. Homologado a SECRETARIO PROYECTISTA DE T.R.C.</t>
  </si>
  <si>
    <t>SECRETARIA PROYECTISTA DEL S.T.J. Homologado a JUEZ ORAL DE LO PENAL SUPERNUMERARIO</t>
  </si>
  <si>
    <t>SECRETARIO PROYECTISTA DEL S.T.J. Homologado a JUEZ ORAL DE LO PENAL SUPERNUMERARIO</t>
  </si>
  <si>
    <t>SECRETARIO DE ACUERDOS DE JUZGADO Homologado a DIRECTOR</t>
  </si>
  <si>
    <t>DIRECTOR Homologado a DIRECTOR GENERAL</t>
  </si>
  <si>
    <t>SECRETARIA EJECUTIVA DE LA PRESIDENCIA</t>
  </si>
  <si>
    <t>COORDINADOR DE AREA</t>
  </si>
  <si>
    <t>COORDINADORA DE PROCESOS</t>
  </si>
  <si>
    <t>COORDINADOR TECNICO</t>
  </si>
  <si>
    <t>ANALISTA DE INFORMACIÓN</t>
  </si>
  <si>
    <t>SECRETARIA EJECUTIVA BILINGUE</t>
  </si>
  <si>
    <t>AUXILIAR JURÍDICO</t>
  </si>
  <si>
    <t>ANALISTA TÉCNICA</t>
  </si>
  <si>
    <t>ANALISTA TÉCNICO AUXILIAR A</t>
  </si>
  <si>
    <t>ANALISTA TÉCNICO AUXILIAR</t>
  </si>
  <si>
    <t>SUPERVISOR DE MANTENIMIENTO</t>
  </si>
  <si>
    <t>SECRETARIO EJECUTIVO BILINGUE</t>
  </si>
  <si>
    <t>COORDINADORA DE AREA</t>
  </si>
  <si>
    <t>ANALISTA TÉCNICO</t>
  </si>
  <si>
    <t>ANALISTA TÉCNICA AUXILIAR</t>
  </si>
  <si>
    <t>SECRETARIO EJECUTIVO BILINGUE B</t>
  </si>
  <si>
    <t>OFICIAL DE PARTES DEL S.T.J A</t>
  </si>
  <si>
    <t>AUXILIAR  ADMINISTRATIVO</t>
  </si>
  <si>
    <t>SUPERVISORA DE MANTENIMIENTO</t>
  </si>
  <si>
    <t>OFICIAL DE PARTES DEL S.T.J. A</t>
  </si>
  <si>
    <t>SECRETARIA EJECUTIVA</t>
  </si>
  <si>
    <t>COORDINADORA JURIDICA</t>
  </si>
  <si>
    <t>SECRETARIA</t>
  </si>
  <si>
    <t>SECRETARIA EJECUTIVA BILINGUE B</t>
  </si>
  <si>
    <t>ANALISTA PROGRAMADORA</t>
  </si>
  <si>
    <t>ANALISTA TÉCNICA AUXILIAR A</t>
  </si>
  <si>
    <t>ASISTENTE ADMINISTRATIVA</t>
  </si>
  <si>
    <t>ANALISTA PROGRAMADOR</t>
  </si>
  <si>
    <t>ASISTENTE A</t>
  </si>
  <si>
    <t>COORDINADORA DE MANTENIMIENTO</t>
  </si>
  <si>
    <t>COORDINADOR ADMINISTRATIVO</t>
  </si>
  <si>
    <t>ACTUARIA EJECUTORA</t>
  </si>
  <si>
    <t>ACTUARIO EJECUTOR</t>
  </si>
  <si>
    <t>ADMINISTRADOR DE PROCESO</t>
  </si>
  <si>
    <t>ASISTENTE TÉCNICA</t>
  </si>
  <si>
    <t>ASISTENTE TÉCNICO</t>
  </si>
  <si>
    <t>TÉCNICO ANALISTA</t>
  </si>
  <si>
    <t>TÉCNICA ANALISTA</t>
  </si>
  <si>
    <t>SECRETARIO</t>
  </si>
  <si>
    <t>SECRETARIO EJECUTIVO</t>
  </si>
  <si>
    <t>AUXILIAR TÉCNICA</t>
  </si>
  <si>
    <t>JEFA DE ÁREA</t>
  </si>
  <si>
    <t>AUXILIAR TÉCNICO</t>
  </si>
  <si>
    <t>JEFE DE ÁREA GENERAL</t>
  </si>
  <si>
    <t>VIGILANTE ESPECIAL</t>
  </si>
  <si>
    <t>AUXILIAR DE SERVICIOS</t>
  </si>
  <si>
    <t>OFICIAL ADMINISTRATIVA</t>
  </si>
  <si>
    <t>OPERADOR DE COMPUTADORA</t>
  </si>
  <si>
    <t>OFICIAL ADMINISTRATIVO</t>
  </si>
  <si>
    <t>ANALISTA</t>
  </si>
  <si>
    <t>COORDINADOR DE MANTENIMIENTO</t>
  </si>
  <si>
    <t>ACTUARIO NOTIFICADOR Y EJECUTOR</t>
  </si>
  <si>
    <t>PRACTICANTE/RESIDENTE</t>
  </si>
  <si>
    <t>MERITORIO</t>
  </si>
  <si>
    <t>COORDINADORA TECNICA Homologado a PROFESIONISTA ESPECIALIZADO</t>
  </si>
  <si>
    <t>COORDINADORA DE AREA Homologado a PROFESIONISTA ESPECIALIZADO</t>
  </si>
  <si>
    <t>JEFA DE ÁREA GENERAL</t>
  </si>
  <si>
    <t>ANALISTA TÉCNICA Homologado a ACTUARIO EJECUTOR DE JUZGADO</t>
  </si>
  <si>
    <t>ANALISTA TÉCNICA Homologado a SECRETARIO DE ACUERDOS DE JUZGADO</t>
  </si>
  <si>
    <t>SUPERVISORA DE MANTENIMIENTO Homologado a ACTUARIO EJECUTOR DE JUZGADO</t>
  </si>
  <si>
    <t>1800-01-01</t>
  </si>
  <si>
    <t>SECRETARIA EJECUTIVA BILINGUE B Homologado a SECRETARIO DE ACUERDOS DE JUZGADO</t>
  </si>
  <si>
    <t>JEFE DE ÁREA</t>
  </si>
  <si>
    <t>ANALISTA DE INFORMACIÓN Homologado a COORDINADOR DE AREA</t>
  </si>
  <si>
    <t>ACTUARIA EJECUTORA DE JUZGADO Homologado a SECRETARIO DE ACUERDOS DE JUZGADO</t>
  </si>
  <si>
    <t>COORDINADORA DE AREA Homologado a SECRETARIO DE ACUERDOS DE JUZGADO</t>
  </si>
  <si>
    <t>SECRETARIA ESCRIBIENTE Homologado a ACTUARIO EJECUTOR DE JUZGADO</t>
  </si>
  <si>
    <t>PROFESIONISTA ESPECIALIZADO Homologado a DIRECTOR GENERAL</t>
  </si>
  <si>
    <t>OFICIAL DE PARTES</t>
  </si>
  <si>
    <t>COORDINADOR DE AREA Homologado a PROFESIONISTA ESPECIALIZADO</t>
  </si>
  <si>
    <t>ANALISTA TÉCNICA AUXILIAR A Homologado a COORDINADOR TECNICO</t>
  </si>
  <si>
    <t>ANALISTA TÉCNICA AUXILIAR A Homologado a SECRETARIO DE ACUERDOS DE JUZGADO</t>
  </si>
  <si>
    <t>SECRETARIA Homologado a SECRETARIO DE ACUERDOS DE JUZGADO</t>
  </si>
  <si>
    <t>COORDINADORA TECNICA Homologado a ACTUARIO EJECUTOR DE JUZGADO</t>
  </si>
  <si>
    <t>AUXILIAR TÉCNICA Homologado a ACTUARIO EJECUTOR DE JUZGADO</t>
  </si>
  <si>
    <t>ANALISTA TÉCNICA AUXILIAR A Homologado a ACTUARIO NOTIFICADOR Y EJECUTOR</t>
  </si>
  <si>
    <t>SECRETARIA EJECUTIVA BILINGUE Homologado a ACTUARIO EJECUTOR DE JUZGADO</t>
  </si>
  <si>
    <t>COORDINADOR TECNICO Homologado a PROFESIONISTA ESPECIALIZADO</t>
  </si>
  <si>
    <t>SECRETARIO ESCRIBIENTE Homologado a SECRETARIO DE ACUERDOS DE JUZGADO</t>
  </si>
  <si>
    <t>SECRETARIO Homologado a COORDINADOR DE AREA</t>
  </si>
  <si>
    <t>SECRETARIA ESCRIBIENTE Homologado a ACTUARIO NOTIFICADOR</t>
  </si>
  <si>
    <t>ANALISTA TÉCNICO Homologado a COORDINADOR TECNICO</t>
  </si>
  <si>
    <t>ANALISTA TÉCNICA AUXILIAR Homologado a ACTUARIO NOTIFICADOR Y EJECUTOR</t>
  </si>
  <si>
    <t>COORDINADOR TECNICO Homologado a COORDINADOR DE AREA</t>
  </si>
  <si>
    <t>COORDINADOR TECNICO Homologado a JEFE DE DEPARTAMENTO</t>
  </si>
  <si>
    <t>ANALISTA TÉCNICO AUXILIAR Homologado a SECRETARIO DE ACUERDOS DE JUZGADO</t>
  </si>
  <si>
    <t>SECRETARIO EJECUTIVO BILINGUE B Homologado a SECRETARIO ESCRIBIENTE</t>
  </si>
  <si>
    <t>SECRETARIA EJECUTIVA BILINGUE B Homologado a ACTUARIO EJECUTOR DE JUZGADO</t>
  </si>
  <si>
    <t>SUPERVISOR DE MANTENIMIENTO Homologado a ACTUARIO EJECUTOR DE JUZGADO</t>
  </si>
  <si>
    <t>SECRETARIO EJECUTIVO BILINGUE Homologado a SECRETARIO DE ACUERDOS DE JUZGADO</t>
  </si>
  <si>
    <t>SECRETARIA Homologado a COORDINADOR TECNICO</t>
  </si>
  <si>
    <t>SECRETARIA ESCRIBIENTE Homologado a SECRETARIO DE ACUERDOS DE JUZGADO</t>
  </si>
  <si>
    <t>SECRETARIA Homologado a COORDINADOR DE AREA</t>
  </si>
  <si>
    <t>SECRETARIO Homologado a SECRETARIO DE ACUERDOS DE JUZGADO</t>
  </si>
  <si>
    <t>SECRETARIO Homologado a ACTUARIO NOTIFICADOR</t>
  </si>
  <si>
    <t>SECRETARIO EJECUTIVO BILINGUE Homologado a ACTUARIO EJECUTOR DE JUZGADO</t>
  </si>
  <si>
    <t>COORDINADOR TECNICO Homologado a SECRETARIO DE ACUERDOS DE JUZGADO</t>
  </si>
  <si>
    <t>SECRETARIO EJECUTIVO BILINGUE B Homologado a PROFESIONISTA ESPECIALIZADO</t>
  </si>
  <si>
    <t>ACTUARIA NOTIFICADORA Homologado a SECRETARIO AUX. DE ACUERDOS DE T.R.C.</t>
  </si>
  <si>
    <t>AUXILIAR DE SERVICIOS Homologado a SECRETARIO</t>
  </si>
  <si>
    <t>SECRETARIA EJECUTIVA BILINGUE B Homologado a SECRETARIO DE ACUERDOS DE JUZGADOS</t>
  </si>
  <si>
    <t>COORDINADORA TECNICA Homologado a COORDINADOR DE AREA</t>
  </si>
  <si>
    <t>ACTUARIO NOTIFICADOR Homologado a JEFE DE DEPARTAMENTO</t>
  </si>
  <si>
    <t>SECRETARIO EJECUTIVO BILINGUE Homologado a COORDINADOR TECNICO</t>
  </si>
  <si>
    <t>ANALISTA TÉCNICO Homologado a COORDINADOR DE AREA</t>
  </si>
  <si>
    <t>SECRETARIO EJECUTIVO BILINGUE B Homologado a ACTUARIO NOTIFICADOR</t>
  </si>
  <si>
    <t>COORDINADOR DE AREA Homologado a SECRETARIO DE ACUERDOS DE JUZGADOS</t>
  </si>
  <si>
    <t>COORDINADORA DE AREA Homologado a COORDINADOR DE AREA</t>
  </si>
  <si>
    <t>SECRETARIA EJECUTIVA BILINGUE Homologado a COORDINADOR TECNICO</t>
  </si>
  <si>
    <t>COORDINADOR DE AREA Homologado a COORDINADOR DE AREA</t>
  </si>
  <si>
    <t>COORDINADORA DE MANTENIMIENTO Homologado a COORDINADOR TECNICO</t>
  </si>
  <si>
    <t>COORDINADORA TECNICA Homologado a COORDINADOR TECNICO</t>
  </si>
  <si>
    <t>ANALISTA TÉCNICA Homologado a COORDINADOR DE AREA</t>
  </si>
  <si>
    <t>COORDINADOR DE AREA Homologado a SECRETARIO DE ACUERDOS DE JUZGADO</t>
  </si>
  <si>
    <t>ASISTENTE A Homologado a SECRETARIO ESCRIBIENTE</t>
  </si>
  <si>
    <t>ANALISTA TÉCNICA AUXILIAR A Homologado a COORDINADOR DE AREA</t>
  </si>
  <si>
    <t>COORDINADORA TECNICA Homologado a SECRETARIO DE ACUERDOS DE JUZGADO</t>
  </si>
  <si>
    <t>ACTUARIO</t>
  </si>
  <si>
    <t>SECRETARIO EJECUTIVO BILINGUE Homologado a COORDINADOR DE AREA</t>
  </si>
  <si>
    <t>COORDINADOR ADMINISTRATIVO Homologado a ANALISTA TÉCNICO AUXILIAR A</t>
  </si>
  <si>
    <t>ANALISTA PROGRAMADORA Homologado a COORDINADOR JURIDICO</t>
  </si>
  <si>
    <t>SECRETARIO EJECUTIVO BILINGUE Homologado a ANALISTA TÉCNICO</t>
  </si>
  <si>
    <t>SECRETARIA EJECUTIVA BILINGUE B Homologado a COORDINADOR DE AREA</t>
  </si>
  <si>
    <t>COORDINADOR DE MANTENIMIENTO Homologado a SECRETARIO EJECUTIVO BILINGUE</t>
  </si>
  <si>
    <t>TÉCNICA ANALISTA Homologado a COORDINADOR TECNICO</t>
  </si>
  <si>
    <t>COORDINADORA DE MANTENIMIENTO Homologado a SECRETARIO EJECUTIVO BILINGUE</t>
  </si>
  <si>
    <t>SECRETARIO EJECUTIVO BILINGUE Homologado a ACTUARIO NOTIFICADOR</t>
  </si>
  <si>
    <t>ANALISTA TÉCNICO AUXILIAR Homologado a ANALISTA TÉCNICO AUXILIAR A</t>
  </si>
  <si>
    <t>SECRETARIA EJECUTIVA BILINGUE Homologado a SECRETARIO EJECUTIVO BILINGUE B</t>
  </si>
  <si>
    <t>SECRETARIO EJECUTIVO BILINGUE B Homologado a ACTUARIO EJECUTOR DE JUZGADO</t>
  </si>
  <si>
    <t>SECRETARIA EJECUTIVA BILINGUE B Homologado a ACTUARIO NOTIFICADOR</t>
  </si>
  <si>
    <t>SUPERVISOR DE MANTENIMIENTO Homologado a ACTUARIO NOTIFICADOR</t>
  </si>
  <si>
    <t>SECRETARIA EJECUTIVA BILINGUE B Homologado a SECRETARIO EJECUTIVO BILINGUE</t>
  </si>
  <si>
    <t>SECRETARIO EJECUTIVO BILINGUE Homologado a ANALISTA TÉCNICO AUXILIAR A</t>
  </si>
  <si>
    <t>SECRETARIA EJECUTIVA BILINGUE B Homologado a COORDINADOR TECNICO</t>
  </si>
  <si>
    <t>SUPERVISOR DE MANTENIMIENTO Homologado a TRABAJADOR SOCIAL</t>
  </si>
  <si>
    <t>COORDINADORA ADMINISTRATIVA</t>
  </si>
  <si>
    <t>OPERADORA DE COMPUTADORA</t>
  </si>
  <si>
    <t>JEFA DE PROYECTOS</t>
  </si>
  <si>
    <t>ANALISTA TÉCNICA Homologado a ACTUARIO NOTIFICADOR</t>
  </si>
  <si>
    <t>ANALISTA TÉCNICO AUXILIAR A Homologado a ACTUARIO EJECUTOR</t>
  </si>
  <si>
    <t>ACTUARIA EJECUTORA Homologado a SECRETARIO DE ACUERDOS DE JUZGADO</t>
  </si>
  <si>
    <t>COORDINADORA GENERAL</t>
  </si>
  <si>
    <t>DIRECTORA Homologado a JUEZ DE PRIMERA INSTANCIA</t>
  </si>
  <si>
    <t>SECRETARIO DE ACUERDOS DE JUZGADO Homologado a SECRETARIO AUX. DE ACUERDOS DE T.R.C.</t>
  </si>
  <si>
    <t>COORDINADORA TECNICA Homologado a ACTUARIO NOTIFICADOR</t>
  </si>
  <si>
    <t>ASISTENTE ADMINISTRATIVO</t>
  </si>
  <si>
    <t>ASISTENTE</t>
  </si>
  <si>
    <t>SECRETARIA AUX. DE ACUERDOS DE T.R.C Homologado a SECRETARIO PROYECTISTA DEL S.T.J.</t>
  </si>
  <si>
    <t>SECRETARIA AUX. DE ACUERDOS DE T.R.C Homologado a SECRETARIO DE ACUERDOS DE T.R.C.</t>
  </si>
  <si>
    <t>SECRETARIO DE ACUERDOS DE JUZGADO Homologado a SECRETARIO PROYECTISTA DEL S.T.J.</t>
  </si>
  <si>
    <t>SECRETARIA PROYECTISTA DE T.R.C. Homologado a SECRETARIO DE ACUERDOS DE T.R.C.</t>
  </si>
  <si>
    <t>AUXILIAR TÉCNICA Homologado a ACTUARIO NOTIFICADOR</t>
  </si>
  <si>
    <t>ANALISTA TÉCNICA Homologado a ANALISTA TÉCNICO</t>
  </si>
  <si>
    <t>SECRETARIA ESCRIBIENTE Homologado a SECRETARIO AUX. DE ACUERDOS DE T.R.C.</t>
  </si>
  <si>
    <t>OFICIAL ADMINISTRATIVA Homologado a SECRETARIO DE ACUERDOS DE JUZGADO</t>
  </si>
  <si>
    <t>SECRETARIA DE ACUERDOS DE JUZGADO Homologado a SECRETARIO PROYECTISTA DEL S.T.J.</t>
  </si>
  <si>
    <t>JEFE DE DEPARTAMENTO Homologado a DIRECTOR</t>
  </si>
  <si>
    <t>COORDINADORA DE AREA Homologado a SECRETARIO PROYECTISTA DE T.R.C.</t>
  </si>
  <si>
    <t>SECRETARIA EJECUTIVA BILINGUE Homologado a SECRETARIO DE ACUERDOS DE JUZGADO</t>
  </si>
  <si>
    <t>ASISTENTE A Homologado a COORDINADOR DE AREA</t>
  </si>
  <si>
    <t>SECRETARIA AUX. DE ACUERDOS DE T.R.C Homologado a SECRETARIO PROYECTISTA DE T.R.C.</t>
  </si>
  <si>
    <t>ANALISTA TÉCNICA AUXILIAR A Homologado a ANALISTA TÉCNICO</t>
  </si>
  <si>
    <t>SECRETARIA ESCRIBIENTE Homologado a COORDINADOR DE AREA</t>
  </si>
  <si>
    <t>ANALISTA TÉCNICO Homologado a ACTUARIO EJECUTOR DE JUZGADO</t>
  </si>
  <si>
    <t>ACTUARIA NOTIFICADORA Y EJECUTORA Homologado a SECRETARIO DE ACUERDOS DE JUZGADO</t>
  </si>
  <si>
    <t>ANALISTA TÉCNICA AUXILIAR Homologado a SECRETARIO EJECUTIVO BILINGUE B</t>
  </si>
  <si>
    <t>SECRETARIA EJECUTIVA BILINGUE B Homologado a ACTUARIO EJECUTOR</t>
  </si>
  <si>
    <t>ANALISTA Homologado a SECRETARIO EJECUTIVO BILINGUE B</t>
  </si>
  <si>
    <t>ANALISTA TÉCNICO Homologado a JEFE DE DEPARTAMENTO</t>
  </si>
  <si>
    <t>ANALISTA PROGRAMADORA Homologado a ANALISTA TÉCNICO</t>
  </si>
  <si>
    <t>SECRETARIA EJECUTIVA BILINGUE Homologado a COORDINADOR DE AREA</t>
  </si>
  <si>
    <t>ANALISTA TÉCNICO Homologado a ACTUARIO NOTIFICADOR</t>
  </si>
  <si>
    <t>ASISTENTE TÉCNICA Homologado a SECRETARIO DE ACUERDOS DE JUZGADO</t>
  </si>
  <si>
    <t>ACTUARIO NOTIFICADOR Y EJECUTOR Homologado a SECRETARIO DE ACUERDOS DE JUZGADO</t>
  </si>
  <si>
    <t>SECRETARIO EJECUTIVO BILINGUE B Homologado a JEFE DE DEPARTAMENTO</t>
  </si>
  <si>
    <t>SECRETARIO EJECUTIVO BILINGUE B Homologado a COORDINADOR DE AREA</t>
  </si>
  <si>
    <t>ASISTENTE A Homologado a ANALISTA TÉCNICO</t>
  </si>
  <si>
    <t>SECRETARIA EJECUTIVA BILINGUE B Homologado a JEFE DE DEPARTAMENTO</t>
  </si>
  <si>
    <t>AUXILIAR DE SERVICIOS Homologado a JEFE DE DEPARTAMENTO</t>
  </si>
  <si>
    <t>AUXILIAR DE SERVICIOS Homologado a SECRETARIO EJECUTIVO BILINGUE B</t>
  </si>
  <si>
    <t>SECRETARIO EJECUTIVO BILINGUE Homologado a SECRETARIO ESCRIBIENTE</t>
  </si>
  <si>
    <t>SECRETARIO ESCRIBIENTE Homologado a ACTUARIO EJECUTOR DE JUZGADO</t>
  </si>
  <si>
    <t>COORDINADOR TECNICO Homologado a ACTUARIO NOTIFICADOR</t>
  </si>
  <si>
    <t>ANALISTA TÉCNICA AUXILIAR Homologado a ACTUARIO NOTIFICADOR</t>
  </si>
  <si>
    <t>ACTUARIA NOTIFICADORA Homologado a JEFE DE DEPARTAMENTO</t>
  </si>
  <si>
    <t>PRESIDENTE DEL SUPREMO TRIBUNAL DE JUSTICIA</t>
  </si>
  <si>
    <t>RAFAEL</t>
  </si>
  <si>
    <t>ACUÑA</t>
  </si>
  <si>
    <t>GRIEGO</t>
  </si>
  <si>
    <t>PRESIDENCIA</t>
  </si>
  <si>
    <t>Nivel Superior</t>
  </si>
  <si>
    <t>LICENCIATURA EN DERECHO</t>
  </si>
  <si>
    <t>DIRECCIÓN GENERAL DE RECURSOS HUMANOS Y MATERIALES</t>
  </si>
  <si>
    <t>CECILIA GUADALUPE</t>
  </si>
  <si>
    <t>FIMBRES</t>
  </si>
  <si>
    <t>SOBERANES</t>
  </si>
  <si>
    <t>LUIS FABIAN</t>
  </si>
  <si>
    <t>RAMIREZ</t>
  </si>
  <si>
    <t>MENDOZA</t>
  </si>
  <si>
    <t>ARELI SAMAI</t>
  </si>
  <si>
    <t>AREVALO</t>
  </si>
  <si>
    <t>CRUZ</t>
  </si>
  <si>
    <t>Maestria</t>
  </si>
  <si>
    <t>MAESTRIA EN DERECHO</t>
  </si>
  <si>
    <t>JULIO CESAR</t>
  </si>
  <si>
    <t>ARBALLO</t>
  </si>
  <si>
    <t>HERNANDEZ</t>
  </si>
  <si>
    <t>CONSEJO DEL PODER JUDICIAL</t>
  </si>
  <si>
    <t>MAESTRIA EN DIRECCIÓN ESTRATEGICA Y GESTIÓN DE LA INNOVACIÓN</t>
  </si>
  <si>
    <t>CESAR ALAN</t>
  </si>
  <si>
    <t>COTA</t>
  </si>
  <si>
    <t>RODRIGUEZ</t>
  </si>
  <si>
    <t>DANITZA MARIANA</t>
  </si>
  <si>
    <t>SEGUNDO</t>
  </si>
  <si>
    <t>MOLINA</t>
  </si>
  <si>
    <t>MAESTRIA EN ADMON. DE NEGOC.</t>
  </si>
  <si>
    <t>JESUS AMBROSIO</t>
  </si>
  <si>
    <t>ESCALANTE</t>
  </si>
  <si>
    <t>LAPIZCO</t>
  </si>
  <si>
    <t>MAESTRIA EN DERECHO ELECTORAL</t>
  </si>
  <si>
    <t xml:space="preserve">JUAN CARLOS </t>
  </si>
  <si>
    <t>AGUILAR</t>
  </si>
  <si>
    <t>AGUAYO</t>
  </si>
  <si>
    <t>SEGUNDA SALA, TERCERA PONENCIA</t>
  </si>
  <si>
    <t>VICTOR OCTAVIO</t>
  </si>
  <si>
    <t>SILVA</t>
  </si>
  <si>
    <t>MILLER</t>
  </si>
  <si>
    <t>OFICIALÍA MAYOR</t>
  </si>
  <si>
    <t>CONTADOR PUBLICO</t>
  </si>
  <si>
    <t>AIDA</t>
  </si>
  <si>
    <t>RUIZ</t>
  </si>
  <si>
    <t>CAZAREZ</t>
  </si>
  <si>
    <t>Carrera Tecnica</t>
  </si>
  <si>
    <t>ADRIANA TERESITA</t>
  </si>
  <si>
    <t>SORIA</t>
  </si>
  <si>
    <t>DIRECCIÓN GENERAL DE COMUNICACIÓN SOCIAL</t>
  </si>
  <si>
    <t>CARLOS ANDRES</t>
  </si>
  <si>
    <t>TAPIA</t>
  </si>
  <si>
    <t>TERAN</t>
  </si>
  <si>
    <t>DIRECCIÓN GENERAL DE ADMINISTRACIÓN</t>
  </si>
  <si>
    <t>Preparatoria</t>
  </si>
  <si>
    <t>ALMA GICELA</t>
  </si>
  <si>
    <t>BARRERA</t>
  </si>
  <si>
    <t>VALENZUELA</t>
  </si>
  <si>
    <t>Carrera Corta</t>
  </si>
  <si>
    <t>KAREN LISBETH</t>
  </si>
  <si>
    <t>MARTINEZ</t>
  </si>
  <si>
    <t>MARTHA ITZEL</t>
  </si>
  <si>
    <t>PÉREZ</t>
  </si>
  <si>
    <t>UNIDAD AUXILIAR DE SEGUNDA INSTANCIA DEL PROCESO PENAL ACUSATORIO PENAL Y ORAL DE HERMOSILLO</t>
  </si>
  <si>
    <t>DANIEL</t>
  </si>
  <si>
    <t>OLIVARRÍA</t>
  </si>
  <si>
    <t>ARNOLD</t>
  </si>
  <si>
    <t>ROSINA</t>
  </si>
  <si>
    <t>CASTRO</t>
  </si>
  <si>
    <t>CAMPOY</t>
  </si>
  <si>
    <t>UNIDAD DE IGUALDAD DE GÉNERO</t>
  </si>
  <si>
    <t>TERESITA DE JESÚS</t>
  </si>
  <si>
    <t>ORDUÑO</t>
  </si>
  <si>
    <t>MIRANDA</t>
  </si>
  <si>
    <t>SECRETARIA GENERAL DE ACUERDOS</t>
  </si>
  <si>
    <t>QUIMICO BIOLOGO</t>
  </si>
  <si>
    <t>AMERICA</t>
  </si>
  <si>
    <t>YESCAS</t>
  </si>
  <si>
    <t>FIGUEROA</t>
  </si>
  <si>
    <t>PRIMERA SALA, SEGUNDA PONENCIA</t>
  </si>
  <si>
    <t>ELVIA</t>
  </si>
  <si>
    <t>ZATARAIN</t>
  </si>
  <si>
    <t>ANDABLO</t>
  </si>
  <si>
    <t>PRIMERA SALA, TERCERA PONENCIA</t>
  </si>
  <si>
    <t>JAVIER</t>
  </si>
  <si>
    <t>ENRIQUEZ</t>
  </si>
  <si>
    <t>PRIMERA SALA, PRIMERA PONENCIA</t>
  </si>
  <si>
    <t>GUADALUPE</t>
  </si>
  <si>
    <t>VON</t>
  </si>
  <si>
    <t>ONTIVEROS</t>
  </si>
  <si>
    <t>SEGUNDA SALA, PRIMERA PONENCIA</t>
  </si>
  <si>
    <t>DOCTORADO EN DERECHO PENAL</t>
  </si>
  <si>
    <t>JORGE LUIS</t>
  </si>
  <si>
    <t>MORENO</t>
  </si>
  <si>
    <t>SEGUNDA SALA, SEGUNDA PONENCIA</t>
  </si>
  <si>
    <t>POST. EN DERECHO</t>
  </si>
  <si>
    <t>MIGUEL RICARDO</t>
  </si>
  <si>
    <t>QUINTANA</t>
  </si>
  <si>
    <t>TINOCO</t>
  </si>
  <si>
    <t>MAESTRIA EN ADMINISTRACION</t>
  </si>
  <si>
    <t>MARÍA BETZABETH</t>
  </si>
  <si>
    <t>JUICIOS ORALES PENALES</t>
  </si>
  <si>
    <t>DELSA GUADALUPE</t>
  </si>
  <si>
    <t>LOPEZ</t>
  </si>
  <si>
    <t>ZAYDA</t>
  </si>
  <si>
    <t>MONTAÑO</t>
  </si>
  <si>
    <t>VASQUEZ</t>
  </si>
  <si>
    <t>DENIA GABRIELA</t>
  </si>
  <si>
    <t>BASACA</t>
  </si>
  <si>
    <t>LOYA</t>
  </si>
  <si>
    <t>COMISIÓN DE DISCIPLINA</t>
  </si>
  <si>
    <t>LUCIA GUADALUPE</t>
  </si>
  <si>
    <t>MEDINA</t>
  </si>
  <si>
    <t>PORTILLO</t>
  </si>
  <si>
    <t>PRIMER TRIBUNAL COLEGIADO REGIONAL DEL PRIMER CIRCUITO SECRETARÍA DE ACUERDOS EN HERMOSILLO</t>
  </si>
  <si>
    <t>ZULMA ELEN</t>
  </si>
  <si>
    <t>GALAZ</t>
  </si>
  <si>
    <t>JOCOBI</t>
  </si>
  <si>
    <t>MAESTRIA EN DERECHO PROCESAL PENAL</t>
  </si>
  <si>
    <t>LOURDES</t>
  </si>
  <si>
    <t>ÁVILA</t>
  </si>
  <si>
    <t>MARIA LUCIA</t>
  </si>
  <si>
    <t>DIAZ</t>
  </si>
  <si>
    <t>ZAMORA</t>
  </si>
  <si>
    <t>YULHENY BALVANERA</t>
  </si>
  <si>
    <t>SEJUDO</t>
  </si>
  <si>
    <t>GARCIA</t>
  </si>
  <si>
    <t>ANA CLARISSA</t>
  </si>
  <si>
    <t>SAAVEDRA</t>
  </si>
  <si>
    <t>NYDIA MELINA</t>
  </si>
  <si>
    <t>RODRÍGUEZ</t>
  </si>
  <si>
    <t>PALOMARES</t>
  </si>
  <si>
    <t>GLORIA FELICITAS</t>
  </si>
  <si>
    <t>TELLEZ</t>
  </si>
  <si>
    <t>BRENDA CECILIA</t>
  </si>
  <si>
    <t>VILLALBA</t>
  </si>
  <si>
    <t>MORALES</t>
  </si>
  <si>
    <t>DULCE ROCIO</t>
  </si>
  <si>
    <t>MARQUEZ</t>
  </si>
  <si>
    <t>GERARDO</t>
  </si>
  <si>
    <t>AVILES</t>
  </si>
  <si>
    <t>LILLIANA</t>
  </si>
  <si>
    <t>ENRÍQUEZ</t>
  </si>
  <si>
    <t>FERNÁNDEZ</t>
  </si>
  <si>
    <t>MAESTRIA NO ESPECIFICADA</t>
  </si>
  <si>
    <t>ANGEL FERNANDO</t>
  </si>
  <si>
    <t>PEREZ</t>
  </si>
  <si>
    <t>MARTIN ERNESTO</t>
  </si>
  <si>
    <t>PATRICIA</t>
  </si>
  <si>
    <t>AGUIAR</t>
  </si>
  <si>
    <t>FAFUTIS</t>
  </si>
  <si>
    <t>JUZGADO PRIMERO DE EJECUCIÓN DE SANCIONES DE HERMOSILLO</t>
  </si>
  <si>
    <t>CHRISTIAN ALEJANDRO</t>
  </si>
  <si>
    <t>CASTILLO</t>
  </si>
  <si>
    <t>CARO</t>
  </si>
  <si>
    <t>JESUS JAVIER</t>
  </si>
  <si>
    <t>CARMONA</t>
  </si>
  <si>
    <t>LUCERO</t>
  </si>
  <si>
    <t>MARIA LOURDES</t>
  </si>
  <si>
    <t>CELAYA</t>
  </si>
  <si>
    <t>BEATRIZ GRICELDA</t>
  </si>
  <si>
    <t>HERRERA</t>
  </si>
  <si>
    <t>FRANCISCA MARIBEL</t>
  </si>
  <si>
    <t>ROMO</t>
  </si>
  <si>
    <t>GRACIA</t>
  </si>
  <si>
    <t>JESÚS RAMÓN</t>
  </si>
  <si>
    <t>SOLÍS</t>
  </si>
  <si>
    <t>GÓMEZ</t>
  </si>
  <si>
    <t>REYNA VIRGINIA</t>
  </si>
  <si>
    <t>GUTIERREZ</t>
  </si>
  <si>
    <t>MARCO ANTONIO</t>
  </si>
  <si>
    <t>SALCIDO</t>
  </si>
  <si>
    <t>NOGALES</t>
  </si>
  <si>
    <t>MARIBEL</t>
  </si>
  <si>
    <t>SOTO</t>
  </si>
  <si>
    <t>ACEDO</t>
  </si>
  <si>
    <t>JOSE ANTONIO</t>
  </si>
  <si>
    <t>ALMANZA</t>
  </si>
  <si>
    <t>ARCE</t>
  </si>
  <si>
    <t>ANA GABRIELA</t>
  </si>
  <si>
    <t>OROZ</t>
  </si>
  <si>
    <t>FLORES</t>
  </si>
  <si>
    <t>ANA ISABEL</t>
  </si>
  <si>
    <t>AUDEVES</t>
  </si>
  <si>
    <t>SAUCEDA</t>
  </si>
  <si>
    <t>ISMAEL</t>
  </si>
  <si>
    <t>IRENE</t>
  </si>
  <si>
    <t>LICENCIATURA EN INFORMATICA</t>
  </si>
  <si>
    <t>JOSE LUIS</t>
  </si>
  <si>
    <t>NANCY</t>
  </si>
  <si>
    <t>LITERATURA</t>
  </si>
  <si>
    <t>MARIA GRISELDA</t>
  </si>
  <si>
    <t>GRANILLO</t>
  </si>
  <si>
    <t>CORONADO</t>
  </si>
  <si>
    <t>SEGUNDO TRIBUNAL COLEGIADO REGIONAL DEL PRIMER CIRCUITO PRIMERA PONENCIA EN HERMOSILLO</t>
  </si>
  <si>
    <t>HECTOR</t>
  </si>
  <si>
    <t>QUIJADA</t>
  </si>
  <si>
    <t>DIRECCIÓN GENERAL DE INFRAESTRUCTURA</t>
  </si>
  <si>
    <t>BRENDA</t>
  </si>
  <si>
    <t>OZUA</t>
  </si>
  <si>
    <t>PRIMER TRIBUNAL UNITARIO REGIONAL DE CIRCUITO DEL ESTADO, ESPECIALIZADO EN JUSTICIA PARA ADOLESCENTES Y EN MATERIA PENAL DEL SISTEMA PENAL ACUSATORIO Y ORAL DE HERMOSILLO</t>
  </si>
  <si>
    <t>ALMA DELIA</t>
  </si>
  <si>
    <t>PERALTA</t>
  </si>
  <si>
    <t>REYES</t>
  </si>
  <si>
    <t>ZINIA JUDITH</t>
  </si>
  <si>
    <t>ALCARAZ</t>
  </si>
  <si>
    <t>OLIVARRIA</t>
  </si>
  <si>
    <t>PRIMER TRIBUNAL COLEGIADO REGIONAL DEL PRIMER CIRCUITO TERCERA PONENCIA EN HERMOSILLO</t>
  </si>
  <si>
    <t>GASTON ALBERTO</t>
  </si>
  <si>
    <t>VIRGILIO</t>
  </si>
  <si>
    <t>CARRILLO</t>
  </si>
  <si>
    <t>CENTRAL DE ACTUARIOS EJECUTORES Y NOTIFICADORES CAJEME</t>
  </si>
  <si>
    <t>ASTRID ELENA</t>
  </si>
  <si>
    <t>LÓPEZ</t>
  </si>
  <si>
    <t>GONZÁLEZ</t>
  </si>
  <si>
    <t>SEGUNDO TRIBUNAL COLEGIADO REGIONAL DEL PRIMER CIRCUITO SEGUNDA PONENCIA EN HERMOSILLO</t>
  </si>
  <si>
    <t>JESÚS MARIO</t>
  </si>
  <si>
    <t>ALARCÓN</t>
  </si>
  <si>
    <t>ALAN ANTONIO</t>
  </si>
  <si>
    <t>CORRAL</t>
  </si>
  <si>
    <t>BELTRAN</t>
  </si>
  <si>
    <t>ANA LUISA</t>
  </si>
  <si>
    <t>GONZALEZ</t>
  </si>
  <si>
    <t>NORMA ALICIA</t>
  </si>
  <si>
    <t>MERCADO</t>
  </si>
  <si>
    <t>MURRIETA</t>
  </si>
  <si>
    <t>MAESTRIA EN EDUCACION</t>
  </si>
  <si>
    <t>JORGE CESAR</t>
  </si>
  <si>
    <t>EUAN</t>
  </si>
  <si>
    <t>LORENIA SOFIA</t>
  </si>
  <si>
    <t>VELAZQUEZ</t>
  </si>
  <si>
    <t>PESQUEIRA</t>
  </si>
  <si>
    <t>MARTIN GUADALUPE</t>
  </si>
  <si>
    <t>CORRALES</t>
  </si>
  <si>
    <t>CENTRAL DE ACTUARIOS EJECUTORES Y NOTIFICADORES HERMOSILLO</t>
  </si>
  <si>
    <t>JOSÉ ENRIQUE</t>
  </si>
  <si>
    <t>GARCÍA</t>
  </si>
  <si>
    <t>INGENIERIA INDUSTRIAL Y DE SISTEMAS</t>
  </si>
  <si>
    <t>RAFAEL ANTONIO</t>
  </si>
  <si>
    <t>GALLEGO</t>
  </si>
  <si>
    <t>PERLA</t>
  </si>
  <si>
    <t>PAMELA</t>
  </si>
  <si>
    <t>LUGO</t>
  </si>
  <si>
    <t>IBARRA</t>
  </si>
  <si>
    <t>MARCELA</t>
  </si>
  <si>
    <t>RIVERA</t>
  </si>
  <si>
    <t>DIRECCIÓN GENERAL DE SERVICIOS DE CÓMPUTO</t>
  </si>
  <si>
    <t>INGENIERIA EN INFORMÁTICA</t>
  </si>
  <si>
    <t>CAROLINA</t>
  </si>
  <si>
    <t>BRASSEA</t>
  </si>
  <si>
    <t>ESTARDANTE</t>
  </si>
  <si>
    <t>JUSTINA GUADALUPE</t>
  </si>
  <si>
    <t>CORDOVA</t>
  </si>
  <si>
    <t>SEGUNDO TRIBUNAL COLEGIADO REGIONAL DEL PRIMER CIRCUITO SECRETARÍA DE ACUERDOS EN HERMOSILLO</t>
  </si>
  <si>
    <t>LICENCIATURA EN ADMINISTRACION DE EMPRESAS</t>
  </si>
  <si>
    <t>JUAN PABLO</t>
  </si>
  <si>
    <t>MAZÓN</t>
  </si>
  <si>
    <t>SECUNDARIA</t>
  </si>
  <si>
    <t>MARIA ALEJANDRA</t>
  </si>
  <si>
    <t>ELGUEZABAL</t>
  </si>
  <si>
    <t>AINZA</t>
  </si>
  <si>
    <t>ARQUITECTURA</t>
  </si>
  <si>
    <t>MARTÍN FRANCISCO</t>
  </si>
  <si>
    <t>ARVAYO</t>
  </si>
  <si>
    <t>MARTÍNEZ</t>
  </si>
  <si>
    <t>ADRIANA ABIGAIL</t>
  </si>
  <si>
    <t>ROMERO</t>
  </si>
  <si>
    <t>CESAR AUGUSTO</t>
  </si>
  <si>
    <t>CHAVEZ</t>
  </si>
  <si>
    <t>LIZBETH AILEEN</t>
  </si>
  <si>
    <t>CABRERA</t>
  </si>
  <si>
    <t>CANO</t>
  </si>
  <si>
    <t>ROSARIO MEREDITH</t>
  </si>
  <si>
    <t>MEZA</t>
  </si>
  <si>
    <t>HIGUERA</t>
  </si>
  <si>
    <t>PRIMER TRIBUNAL COLEGIADO REGIONAL DEL PRIMER CIRCUITO PRIMERA PONENCIA EN HERMOSILLO</t>
  </si>
  <si>
    <t>ALAN GUILLERMO</t>
  </si>
  <si>
    <t>TORRES</t>
  </si>
  <si>
    <t>JUZGADO DE PRIMERA INSTANCIA MIXTO DE MAGDALENA</t>
  </si>
  <si>
    <t xml:space="preserve">EVA MARÍA </t>
  </si>
  <si>
    <t>JUZGADO TERCERO DE PRIMERA INSTANCIA DE LO FAMILIAR DE HERMOSILLO</t>
  </si>
  <si>
    <t>CARLOS DANIEL</t>
  </si>
  <si>
    <t>VARELA</t>
  </si>
  <si>
    <t>VERÓNICA GRACIELA</t>
  </si>
  <si>
    <t>MAGAÑA</t>
  </si>
  <si>
    <t>ADMINISTRACION</t>
  </si>
  <si>
    <t>ANA PATRICIA</t>
  </si>
  <si>
    <t>AYALA</t>
  </si>
  <si>
    <t>MANRIQUEZ</t>
  </si>
  <si>
    <t>HIPÓLITO</t>
  </si>
  <si>
    <t>PADILLA</t>
  </si>
  <si>
    <t>JUZGADO ORAL DE LO PENAL DE HERMOSILLO</t>
  </si>
  <si>
    <t>JOSE MARCELINO</t>
  </si>
  <si>
    <t>PLATT</t>
  </si>
  <si>
    <t>INSTITUTO DE LA JUDICATURA SONORENSE</t>
  </si>
  <si>
    <t>ALEJANDRO</t>
  </si>
  <si>
    <t>FIERROS</t>
  </si>
  <si>
    <t>BERENICE</t>
  </si>
  <si>
    <t>NORIEGA</t>
  </si>
  <si>
    <t>LILIA MERCEDES</t>
  </si>
  <si>
    <t>JUAN ARTURO</t>
  </si>
  <si>
    <t>GURROLA</t>
  </si>
  <si>
    <t>FRANCISCO</t>
  </si>
  <si>
    <t>MUNGARRO</t>
  </si>
  <si>
    <t>MARÍA LUISA</t>
  </si>
  <si>
    <t>LUQUE</t>
  </si>
  <si>
    <t>CENTRO DE INFORMACIÓN ESTADÍSTICA DEL PODER JUDICIAL</t>
  </si>
  <si>
    <t>PREPARATORIA ABIERTA</t>
  </si>
  <si>
    <t>EDGAR DIDIER</t>
  </si>
  <si>
    <t>MENDIVIL</t>
  </si>
  <si>
    <t>DENIA DEL CARMEN</t>
  </si>
  <si>
    <t>DUARTE</t>
  </si>
  <si>
    <t>FRANCISCA</t>
  </si>
  <si>
    <t>JACOBO</t>
  </si>
  <si>
    <t>MA. LUISA</t>
  </si>
  <si>
    <t>SANCHEZ</t>
  </si>
  <si>
    <t>OMAR</t>
  </si>
  <si>
    <t>RIOS</t>
  </si>
  <si>
    <t>DULCE MARIA</t>
  </si>
  <si>
    <t>OFICIALÍA DE PARTES COMÚN CIVIL HERMOSILLO</t>
  </si>
  <si>
    <t>ANALIN</t>
  </si>
  <si>
    <t>PEÑA</t>
  </si>
  <si>
    <t>MURGUIA</t>
  </si>
  <si>
    <t>JESUS ALBERTO</t>
  </si>
  <si>
    <t>CANIZALES</t>
  </si>
  <si>
    <t>MAJIN</t>
  </si>
  <si>
    <t>JUZGADO PRIMERO DE PRIMERA INSTANCIA DE LO CIVIL DE GUAYMAS</t>
  </si>
  <si>
    <t>LICENCIATURA EN DERECHO CORPORATIVO</t>
  </si>
  <si>
    <t>JORGE ALEJANDRO</t>
  </si>
  <si>
    <t>ESTRELLA</t>
  </si>
  <si>
    <t>JUZGADO SEGUNDO DE PRIMERA INSTANCIA DE LO MERCANTIL DE HERMOSILLO</t>
  </si>
  <si>
    <t>JUAN CARLOS</t>
  </si>
  <si>
    <t>MERAZ</t>
  </si>
  <si>
    <t>ANGELES</t>
  </si>
  <si>
    <t>JUZGADO PRIMERO DE PRIMERA INSTANCIA DE LO CIVIL DE NAVOJOA</t>
  </si>
  <si>
    <t>DANIELA</t>
  </si>
  <si>
    <t>VALDEZ</t>
  </si>
  <si>
    <t>JUZGADO SEGUNDO DE PRIMERA INSTANCIA DE LO CIVIL DE HERMOSILLO</t>
  </si>
  <si>
    <t>STEPHANIE</t>
  </si>
  <si>
    <t>JORGE IVAN</t>
  </si>
  <si>
    <t>LEAL</t>
  </si>
  <si>
    <t>FLORA MAGDALENA</t>
  </si>
  <si>
    <t>BARRAZA</t>
  </si>
  <si>
    <t>ANAYA</t>
  </si>
  <si>
    <t>JUZGADO CUARTO DE PRIMERA INSTANCIA DE LO FAMILIAR DE HERMOSILLO</t>
  </si>
  <si>
    <t>MILLAN</t>
  </si>
  <si>
    <t>MONTES</t>
  </si>
  <si>
    <t>RENEE ALEJANDRA</t>
  </si>
  <si>
    <t>CECEÑA</t>
  </si>
  <si>
    <t>KARELINA</t>
  </si>
  <si>
    <t>JOHNSTON</t>
  </si>
  <si>
    <t>CARLOS ANDRÉS</t>
  </si>
  <si>
    <t>ESPINOZA</t>
  </si>
  <si>
    <t>GUERRERO</t>
  </si>
  <si>
    <t>JUZGADO PRIMERO DE PRIMERA INSTANCIA DE LO FAMILIAR DE HERMOSILLO</t>
  </si>
  <si>
    <t>ZOYLA LUZ</t>
  </si>
  <si>
    <t>CAMACHO</t>
  </si>
  <si>
    <t>ARTURO</t>
  </si>
  <si>
    <t>INSUNSA</t>
  </si>
  <si>
    <t xml:space="preserve">OFICIALÍA DE PARTES COMÚN CIVIL OBREGÓN </t>
  </si>
  <si>
    <t>MARÍA TERESA</t>
  </si>
  <si>
    <t>BELTRÁN</t>
  </si>
  <si>
    <t>MONTIJO</t>
  </si>
  <si>
    <t>JUZGADO DE PRIMERA INSTANCIA MIXTO CON COMPETENCIA ESPECIALIZADA DEL DISTRITO JUDICIAL DE ALTAR CON CABECERA EN CABORCA</t>
  </si>
  <si>
    <t>CARMEN ANGELICA</t>
  </si>
  <si>
    <t>ALAPIZCO</t>
  </si>
  <si>
    <t>COVARRUBIAS</t>
  </si>
  <si>
    <t>RAMON JACINTO</t>
  </si>
  <si>
    <t>CARDENAS</t>
  </si>
  <si>
    <t>JUZGADO SEGUNDO DE PRIMERA INSTANCIA DE LO FAMILIAR DE HERMOSILLO</t>
  </si>
  <si>
    <t>DERECHO PENAL Y CRIMINOLOGIA</t>
  </si>
  <si>
    <t>CONCEPCION</t>
  </si>
  <si>
    <t>DAVALOS</t>
  </si>
  <si>
    <t>TRABAJO SOCIAL</t>
  </si>
  <si>
    <t>ERICK FERNANDO</t>
  </si>
  <si>
    <t>NIDIA JANETH</t>
  </si>
  <si>
    <t>ARMENTA</t>
  </si>
  <si>
    <t>MUNGUIA</t>
  </si>
  <si>
    <t>EDITH JAQUELINE</t>
  </si>
  <si>
    <t>ALMADA</t>
  </si>
  <si>
    <t>MIGUEL ANGEL</t>
  </si>
  <si>
    <t>AGUIRRE</t>
  </si>
  <si>
    <t>NANCY EDITH</t>
  </si>
  <si>
    <t>NAVARRO</t>
  </si>
  <si>
    <t>PROGRAMADOR ANALISTA</t>
  </si>
  <si>
    <t>GERMÁN</t>
  </si>
  <si>
    <t>MADERO</t>
  </si>
  <si>
    <t>NYDIA DEL CARMEN</t>
  </si>
  <si>
    <t>AMAYA</t>
  </si>
  <si>
    <t>ERIKA GUADALUPE</t>
  </si>
  <si>
    <t>ELIZONDO</t>
  </si>
  <si>
    <t xml:space="preserve">OFICIALÍA DE PARTES COMÚN FAMILIAR OBREGÓN </t>
  </si>
  <si>
    <t>LICENCIATURA EN SISTEMAS DE INFORMACION</t>
  </si>
  <si>
    <t>ANA ALICIA</t>
  </si>
  <si>
    <t>ANA BOLENA</t>
  </si>
  <si>
    <t>MANUEL DE JESUS</t>
  </si>
  <si>
    <t>PIÑA</t>
  </si>
  <si>
    <t>PEDAGOGIA</t>
  </si>
  <si>
    <t>ALEJANDRA</t>
  </si>
  <si>
    <t>GUDIÑO</t>
  </si>
  <si>
    <t>FALCON</t>
  </si>
  <si>
    <t>HECTOR IVAN</t>
  </si>
  <si>
    <t>CYNTHIA EDITH</t>
  </si>
  <si>
    <t>VALENCIA</t>
  </si>
  <si>
    <t>SALAZAR</t>
  </si>
  <si>
    <t>ARCELIA</t>
  </si>
  <si>
    <t>HURTADO</t>
  </si>
  <si>
    <t>SERRANO</t>
  </si>
  <si>
    <t>JUAN AMADOR</t>
  </si>
  <si>
    <t>NANCY FABIOLA</t>
  </si>
  <si>
    <t>GUTIÉRREZ</t>
  </si>
  <si>
    <t>JAIME RENÉ</t>
  </si>
  <si>
    <t>JUZGADO PRIMERO DE PRIMERA INSTANCIA DE LO PENAL DE HERMOSILLO</t>
  </si>
  <si>
    <t>KAREN PATRICIA</t>
  </si>
  <si>
    <t>GALVEZ</t>
  </si>
  <si>
    <t>ORTIZ</t>
  </si>
  <si>
    <t>MARIA ANTONIETA</t>
  </si>
  <si>
    <t>JUZGADO CUARTO DE PRIMERA INSTANCIA DE LO CIVIL DEL DISTRITO JUDICIAL DE CAJEME</t>
  </si>
  <si>
    <t>BERTHA ALICIA</t>
  </si>
  <si>
    <t>CELSA GABRIELA</t>
  </si>
  <si>
    <t>BACHILLERATO TECNICO</t>
  </si>
  <si>
    <t>CARMEN ISELA</t>
  </si>
  <si>
    <t>DAVILA</t>
  </si>
  <si>
    <t>ANGELA GUADALUPE</t>
  </si>
  <si>
    <t>JUZGADO PRIMERO DE PRIMERA INSTANCIA DE LO MERCANTIL DE HERMOSILLO</t>
  </si>
  <si>
    <t>FRANCISCO JAVIER</t>
  </si>
  <si>
    <t>PATRON</t>
  </si>
  <si>
    <t>ARIEL BALTASAR</t>
  </si>
  <si>
    <t>LUIS ANGEL</t>
  </si>
  <si>
    <t>JAVIER ADRIAN</t>
  </si>
  <si>
    <t>MORA</t>
  </si>
  <si>
    <t>TRUJILLO</t>
  </si>
  <si>
    <t>CLAUDIA MARBELLA</t>
  </si>
  <si>
    <t>PACHECO</t>
  </si>
  <si>
    <t>JOSUE</t>
  </si>
  <si>
    <t>VILLARREAL</t>
  </si>
  <si>
    <t>RAMÍREZ</t>
  </si>
  <si>
    <t>JUZGADO ORAL DE LO PENAL DE SAN LUIS RÍO COLORADO</t>
  </si>
  <si>
    <t>KATHALYN</t>
  </si>
  <si>
    <t>JIMENEZ</t>
  </si>
  <si>
    <t>AVILA</t>
  </si>
  <si>
    <t>SARA ELENA</t>
  </si>
  <si>
    <t>MIER</t>
  </si>
  <si>
    <t>RÍOS</t>
  </si>
  <si>
    <t>DORA ITZEL</t>
  </si>
  <si>
    <t>CERVANTES</t>
  </si>
  <si>
    <t>BUSTAMANTE</t>
  </si>
  <si>
    <t>DENYA</t>
  </si>
  <si>
    <t>PALMA</t>
  </si>
  <si>
    <t>CUILTREZ</t>
  </si>
  <si>
    <t>MONICA ROCIO</t>
  </si>
  <si>
    <t>LEON</t>
  </si>
  <si>
    <t>ARACELY GUADALUPE</t>
  </si>
  <si>
    <t>JUZGADO TERCERO DE PRIMERA INSTANCIA DE LO CIVIL DE HERMOSILLO</t>
  </si>
  <si>
    <t>RICARDO ALBERTO</t>
  </si>
  <si>
    <t>DOMINGUEZ</t>
  </si>
  <si>
    <t>ERIKA MARGARITA</t>
  </si>
  <si>
    <t>MADRID</t>
  </si>
  <si>
    <t>KARLA REBECA</t>
  </si>
  <si>
    <t>SYMONDS</t>
  </si>
  <si>
    <t>ESTRADA</t>
  </si>
  <si>
    <t>MARIA GABRIELA</t>
  </si>
  <si>
    <t>CAREAGA</t>
  </si>
  <si>
    <t>MACIAS</t>
  </si>
  <si>
    <t>PRIMER TRIBUNAL COLEGIADO REGIONAL DEL SEGUNDO CIRCUITO TERCERA PONENCIA EN CAJEME</t>
  </si>
  <si>
    <t>ELIGIO</t>
  </si>
  <si>
    <t>ROMÁN</t>
  </si>
  <si>
    <t>BERNAL</t>
  </si>
  <si>
    <t>PRIMER TRIBUNAL COLEGIADO REGIONAL DEL TERCER CIRCUITO TERCERA PONENCIA EN CABORCA</t>
  </si>
  <si>
    <t>EDUARDO</t>
  </si>
  <si>
    <t>SÁNCHEZ</t>
  </si>
  <si>
    <t>PRIMER TRIBUNAL COLEGIADO REGIONAL DEL TERCER CIRCUITO PRIMERA PONENCIA EN CABORCA</t>
  </si>
  <si>
    <t>GABRIEL</t>
  </si>
  <si>
    <t>CORREA</t>
  </si>
  <si>
    <t>ROSA DOLORES</t>
  </si>
  <si>
    <t>CARRION</t>
  </si>
  <si>
    <t>PRIMER TRIBUNAL COLEGIADO REGIONAL DEL PRIMER CIRCUITO SEGUNDA PONENCIA EN HERMOSILLO</t>
  </si>
  <si>
    <t>EVANGELINA</t>
  </si>
  <si>
    <t>CINCO</t>
  </si>
  <si>
    <t>SOSA</t>
  </si>
  <si>
    <t>JOSÉ ALEJANDRO</t>
  </si>
  <si>
    <t>BOJÓRQUEZ</t>
  </si>
  <si>
    <t>OSORIO</t>
  </si>
  <si>
    <t>OCTAVIO EDUARDO</t>
  </si>
  <si>
    <t>DOMÍNGUEZ</t>
  </si>
  <si>
    <t>NANCY ELIUTH</t>
  </si>
  <si>
    <t>LARA</t>
  </si>
  <si>
    <t>PRIMER TRIBUNAL COLEGIADO REGIONAL DEL SEGUNDO CIRCUITO PRIMERA PONENCIA EN CAJEME</t>
  </si>
  <si>
    <t>MARTIN</t>
  </si>
  <si>
    <t>ABRIL</t>
  </si>
  <si>
    <t>CÉSAR SAÚL</t>
  </si>
  <si>
    <t>ACOSTA</t>
  </si>
  <si>
    <t>SEGUNDO TRIBUNAL COLEGIADO REGIONAL DEL PRIMER CIRCUITO TERCERA PONENCIA EN HERMOSILLO</t>
  </si>
  <si>
    <t>POSTGRADO NO ESPECIFICADO</t>
  </si>
  <si>
    <t>MURCIA</t>
  </si>
  <si>
    <t>UREÑA</t>
  </si>
  <si>
    <t>PRIMER TRIBUNAL COLEGIADO REGIONAL DEL TERCER CIRCUITO SEGUNDA PONENCIA EN CABORCA</t>
  </si>
  <si>
    <t>CASTILLÓN</t>
  </si>
  <si>
    <t>PRIMER TRIBUNAL COLEGIADO REGIONAL DEL SEGUNDO CIRCUITO SEGUNDA PONENCIA EN CAJEME</t>
  </si>
  <si>
    <t>MAESTRIA EN RELAC. LABORALES</t>
  </si>
  <si>
    <t>CARLOS HUMBERTO</t>
  </si>
  <si>
    <t>GASTELUM</t>
  </si>
  <si>
    <t>PARDO</t>
  </si>
  <si>
    <t>EMMA LETICIA</t>
  </si>
  <si>
    <t>VELARDE</t>
  </si>
  <si>
    <t>POST. DERECHO DE FAMILIA</t>
  </si>
  <si>
    <t>DANIELA KARINA</t>
  </si>
  <si>
    <t>CLAUDIA LIZBETH</t>
  </si>
  <si>
    <t>ALICIA JACQUELINE</t>
  </si>
  <si>
    <t>GUEVARA</t>
  </si>
  <si>
    <t>TINEO</t>
  </si>
  <si>
    <t>POST.DERECHO CONSTITUCIONAL Y JUICIO DE AMPARO</t>
  </si>
  <si>
    <t>VERÓNICA GABRIELA</t>
  </si>
  <si>
    <t>LEE</t>
  </si>
  <si>
    <t>LIAO</t>
  </si>
  <si>
    <t>VERONICA</t>
  </si>
  <si>
    <t>BRAULIA</t>
  </si>
  <si>
    <t>FRISBY</t>
  </si>
  <si>
    <t>VEGA</t>
  </si>
  <si>
    <t>DIEGO HUMBERTO</t>
  </si>
  <si>
    <t>PARRA</t>
  </si>
  <si>
    <t>ANGELICA</t>
  </si>
  <si>
    <t>SERNA</t>
  </si>
  <si>
    <t>MARIA EUGENIA</t>
  </si>
  <si>
    <t>REYNA ITZEL</t>
  </si>
  <si>
    <t>DE LA CRUZ</t>
  </si>
  <si>
    <t>RUBIO</t>
  </si>
  <si>
    <t>ABIGAIL</t>
  </si>
  <si>
    <t>GALLARDO</t>
  </si>
  <si>
    <t>EFRAIN</t>
  </si>
  <si>
    <t>VIZCAINO</t>
  </si>
  <si>
    <t>JUZGADO ORAL DE LO PENAL DE AGUA PRIETA</t>
  </si>
  <si>
    <t>ELIZABETH</t>
  </si>
  <si>
    <t>PRIMER TRIBUNAL COLEGIADO REGIONAL DEL SEGUNDO CIRCUITO SECRETARÍA DE ACUERDOS EN CAJEME</t>
  </si>
  <si>
    <t>CARLOS ARTURO</t>
  </si>
  <si>
    <t>VILLALOBOS</t>
  </si>
  <si>
    <t>FRANCIA YARED</t>
  </si>
  <si>
    <t>LAM</t>
  </si>
  <si>
    <t>LOURDES GUADALUPE</t>
  </si>
  <si>
    <t>TOBIE</t>
  </si>
  <si>
    <t>DERECHO Y PSICOLOGIA FAMILIAR</t>
  </si>
  <si>
    <t>SUGHEY DOLORES</t>
  </si>
  <si>
    <t>ERIKA YANETH</t>
  </si>
  <si>
    <t>PAEZ</t>
  </si>
  <si>
    <t>TERRAZAS</t>
  </si>
  <si>
    <t>ROCIO</t>
  </si>
  <si>
    <t>ROMAN</t>
  </si>
  <si>
    <t>ANA ARACELI</t>
  </si>
  <si>
    <t>CARMEN RENATA</t>
  </si>
  <si>
    <t>LIC. EN PERIODISMO</t>
  </si>
  <si>
    <t>ALAN GILBERTO</t>
  </si>
  <si>
    <t>JULIO CÉSAR</t>
  </si>
  <si>
    <t>RUÍZ</t>
  </si>
  <si>
    <t>MARIA DEL CARMEN</t>
  </si>
  <si>
    <t>ANTELO</t>
  </si>
  <si>
    <t>OCHOA</t>
  </si>
  <si>
    <t>LUIS ALFONSO</t>
  </si>
  <si>
    <t>NUZZLY JULIANA</t>
  </si>
  <si>
    <t>DEL VILLAR</t>
  </si>
  <si>
    <t>MARIA FERNANDA</t>
  </si>
  <si>
    <t>BLANCO</t>
  </si>
  <si>
    <t>CARMEN DOLORES</t>
  </si>
  <si>
    <t>MAZON</t>
  </si>
  <si>
    <t>REYNA</t>
  </si>
  <si>
    <t>KARLA GUADALUPE</t>
  </si>
  <si>
    <t>KAREN MARLENE</t>
  </si>
  <si>
    <t>PAZ</t>
  </si>
  <si>
    <t>IRMA</t>
  </si>
  <si>
    <t>PEDROZA</t>
  </si>
  <si>
    <t>DIANA MALENY</t>
  </si>
  <si>
    <t>CINTHIA NALLELI</t>
  </si>
  <si>
    <t>DIANA PATRICIA</t>
  </si>
  <si>
    <t>LANDAVERDE</t>
  </si>
  <si>
    <t>MARITZA NAYELI</t>
  </si>
  <si>
    <t>OTHÓN</t>
  </si>
  <si>
    <t>SEPÚLVEDA</t>
  </si>
  <si>
    <t>MAESTRIA EN AMPARO</t>
  </si>
  <si>
    <t>REYNA MELISSA</t>
  </si>
  <si>
    <t>SOLIS</t>
  </si>
  <si>
    <t>GOMEZ</t>
  </si>
  <si>
    <t>LAURA EDITH</t>
  </si>
  <si>
    <t>RAYGOZA</t>
  </si>
  <si>
    <t>TOPETE</t>
  </si>
  <si>
    <t>MYRNA MINA</t>
  </si>
  <si>
    <t>MIYAGUI</t>
  </si>
  <si>
    <t>NAMIKAWA</t>
  </si>
  <si>
    <t>PRIMER TRIBUNAL COLEGIADO REGIONAL DEL TERCER CIRCUITO SECRETARÍA DE ACUERDOS EN CABORCA</t>
  </si>
  <si>
    <t>RAMÓN ALBERTO</t>
  </si>
  <si>
    <t>JESUS KRISTIAN</t>
  </si>
  <si>
    <t>CASTAÑEDA</t>
  </si>
  <si>
    <t>NIEBLAS</t>
  </si>
  <si>
    <t>LIZBETH</t>
  </si>
  <si>
    <t>RAGLAND</t>
  </si>
  <si>
    <t>LARIZA ALEJANDRA</t>
  </si>
  <si>
    <t>PORTELA</t>
  </si>
  <si>
    <t>ANA LIZETH</t>
  </si>
  <si>
    <t>CASIMIRO</t>
  </si>
  <si>
    <t>ITZEL GUADALUPE</t>
  </si>
  <si>
    <t>ÁLVAREZ</t>
  </si>
  <si>
    <t>MORAGA</t>
  </si>
  <si>
    <t>SEVERA</t>
  </si>
  <si>
    <t>DENIS ABIGAIL</t>
  </si>
  <si>
    <t>JOHANA CECILIA</t>
  </si>
  <si>
    <t>YOCUPICIO</t>
  </si>
  <si>
    <t>MARIA ALEJANDRA DEL PILAR</t>
  </si>
  <si>
    <t>LUZ MERCEDES</t>
  </si>
  <si>
    <t>DIANA ELIZABETH</t>
  </si>
  <si>
    <t>ARELLANES</t>
  </si>
  <si>
    <t>MAESTRIA EN ADMINISTRACION PUBLICA</t>
  </si>
  <si>
    <t>ADRIANA</t>
  </si>
  <si>
    <t>UNIDAD AUXILIAR DE SEGUNDA INSTANCIA DEL PROCESO PENAL ACUSATORIO PENAL Y ORAL DE CABORCA</t>
  </si>
  <si>
    <t>FRANCISCA DELFINA</t>
  </si>
  <si>
    <t>YBARRA</t>
  </si>
  <si>
    <t>CARREON</t>
  </si>
  <si>
    <t>KARLA JOHANA</t>
  </si>
  <si>
    <t>NEBLINA</t>
  </si>
  <si>
    <t>HÉCTOR RAÚL</t>
  </si>
  <si>
    <t>DELGADO</t>
  </si>
  <si>
    <t>JOSÉ JESÚS</t>
  </si>
  <si>
    <t>MÉNDEZ</t>
  </si>
  <si>
    <t>ZAMARRÓN</t>
  </si>
  <si>
    <t>DIANA CAROLINA</t>
  </si>
  <si>
    <t>EMMANUEL IVAN</t>
  </si>
  <si>
    <t>ARTEMIZA</t>
  </si>
  <si>
    <t>ALVAREZ</t>
  </si>
  <si>
    <t>MAESTRIA EN PSICOLOGIA</t>
  </si>
  <si>
    <t>PERLA SUSANA</t>
  </si>
  <si>
    <t>EDMUNDO GERARDO</t>
  </si>
  <si>
    <t>GAYTAN</t>
  </si>
  <si>
    <t>FRANCISCA CANDELARIA</t>
  </si>
  <si>
    <t>EDUVIGES</t>
  </si>
  <si>
    <t>VÁZQUEZ</t>
  </si>
  <si>
    <t>JONATHAN GERARDO</t>
  </si>
  <si>
    <t>ARAUJO</t>
  </si>
  <si>
    <t>MANUELA</t>
  </si>
  <si>
    <t>REY</t>
  </si>
  <si>
    <t>PINO</t>
  </si>
  <si>
    <t>LIZÁRRAGA</t>
  </si>
  <si>
    <t>MARISA</t>
  </si>
  <si>
    <t>GAONA</t>
  </si>
  <si>
    <t>ARCHIVO REGIONAL DE CABORCA</t>
  </si>
  <si>
    <t>ROSYMEL DANIELA</t>
  </si>
  <si>
    <t>JUZGADO PRIMERO DE PRIMERA INSTANCIA DE LO CIVIL DE CABORCA</t>
  </si>
  <si>
    <t>VALERIA</t>
  </si>
  <si>
    <t>JANETH FABIOLA</t>
  </si>
  <si>
    <t>CARRETAS</t>
  </si>
  <si>
    <t>JESÚS MANUEL</t>
  </si>
  <si>
    <t>CARRERA PROFESIONAL NO ESPECIFICADA</t>
  </si>
  <si>
    <t>BEATRIZ EUGENIA</t>
  </si>
  <si>
    <t>OROZCO</t>
  </si>
  <si>
    <t>ORTEGA</t>
  </si>
  <si>
    <t>INGENIERIA EN ADMINISTRACION</t>
  </si>
  <si>
    <t>PERLA MARIA</t>
  </si>
  <si>
    <t>BAEZ</t>
  </si>
  <si>
    <t>TANYA ISABEL</t>
  </si>
  <si>
    <t>DENISSE</t>
  </si>
  <si>
    <t>PEREDA</t>
  </si>
  <si>
    <t>ROSA EVELIA</t>
  </si>
  <si>
    <t>ALMA CECILIA</t>
  </si>
  <si>
    <t>GRIJALVA</t>
  </si>
  <si>
    <t>ROMAN ALBERTO</t>
  </si>
  <si>
    <t>JUZGADO TERCERO DE PRIMERA INSTANCIA DE LO MERCANTIL DE HERMOSILLO</t>
  </si>
  <si>
    <t>ROSALINDA</t>
  </si>
  <si>
    <t>VELEZ</t>
  </si>
  <si>
    <t>FLOR MARIA</t>
  </si>
  <si>
    <t>AVECHUCO</t>
  </si>
  <si>
    <t>PALOMA DEL CARMEN</t>
  </si>
  <si>
    <t>MOISES</t>
  </si>
  <si>
    <t>VALLE</t>
  </si>
  <si>
    <t>DIANA PAOLA</t>
  </si>
  <si>
    <t>CAMPOS</t>
  </si>
  <si>
    <t>MACÍAS</t>
  </si>
  <si>
    <t>ALEJANDRA SOCORRO</t>
  </si>
  <si>
    <t>SERGIO ADÁN</t>
  </si>
  <si>
    <t>CLAUDIA IRENE</t>
  </si>
  <si>
    <t>FLERIDA CONCEPCION</t>
  </si>
  <si>
    <t>GAMEZ</t>
  </si>
  <si>
    <t>MARIA</t>
  </si>
  <si>
    <t>ZARAGOZA</t>
  </si>
  <si>
    <t>COORDINADOR JURIDICO</t>
  </si>
  <si>
    <t>JOSÉ FRANCISCO</t>
  </si>
  <si>
    <t>LIZBETH GABRIELA</t>
  </si>
  <si>
    <t>CUERVO</t>
  </si>
  <si>
    <t>GABRIELA</t>
  </si>
  <si>
    <t>MARIEL</t>
  </si>
  <si>
    <t>UNIDAD AUXILIAR DE SEGUNDA INSTANCIA DEL PROCESO PENAL ACUSATORIO PENAL Y ORAL DEL DISTRITO JUDICIAL DE CAJEME</t>
  </si>
  <si>
    <t>LABASTIDA</t>
  </si>
  <si>
    <t>MARÍA GUADALUPE</t>
  </si>
  <si>
    <t>ROBLES</t>
  </si>
  <si>
    <t>CONTADOR TECNICO</t>
  </si>
  <si>
    <t>JUZGADO DE PRIMERA INSTANCIA DE LO FAMILIAR CON COMPETENCIA ESPECIALIZADA</t>
  </si>
  <si>
    <t>LICENCIATURA EN CIENCIAS DE LA COMUNICACION</t>
  </si>
  <si>
    <t>LEONARDO</t>
  </si>
  <si>
    <t>CARRAZCO</t>
  </si>
  <si>
    <t>TARAZÓN</t>
  </si>
  <si>
    <t>REFRIGERACION</t>
  </si>
  <si>
    <t>MARIA DEL SOCORRO</t>
  </si>
  <si>
    <t>ESQUER</t>
  </si>
  <si>
    <t>JUANA MARIA</t>
  </si>
  <si>
    <t>SILVIA JULIETA</t>
  </si>
  <si>
    <t>SERRATO</t>
  </si>
  <si>
    <t>PULIDO</t>
  </si>
  <si>
    <t>ANA ELSA</t>
  </si>
  <si>
    <t>PARTIDA</t>
  </si>
  <si>
    <t>HUMBERTA VALERIA</t>
  </si>
  <si>
    <t>ARVIZU</t>
  </si>
  <si>
    <t>EDNA LIZBETH</t>
  </si>
  <si>
    <t>BRINGAS</t>
  </si>
  <si>
    <t>ROCHIN</t>
  </si>
  <si>
    <t>JULIO CESAR GUADALUPE</t>
  </si>
  <si>
    <t>CASTELO</t>
  </si>
  <si>
    <t>IRMA YOLANDA</t>
  </si>
  <si>
    <t>AUXILIAR CONTABLE</t>
  </si>
  <si>
    <t>SANTIAGO</t>
  </si>
  <si>
    <t>URRUTIA</t>
  </si>
  <si>
    <t>KARLA VERONICA</t>
  </si>
  <si>
    <t>MARIA ESTHELA</t>
  </si>
  <si>
    <t>JORGE MANUEL</t>
  </si>
  <si>
    <t>AGRAMON</t>
  </si>
  <si>
    <t>VERONICA LIZETH</t>
  </si>
  <si>
    <t>LEÓN</t>
  </si>
  <si>
    <t>MONICA</t>
  </si>
  <si>
    <t>EDGAR LAMBERTO</t>
  </si>
  <si>
    <t>MENDEZ</t>
  </si>
  <si>
    <t>JOSEFINA</t>
  </si>
  <si>
    <t>PAREDES</t>
  </si>
  <si>
    <t>ISMAEL GERARDO</t>
  </si>
  <si>
    <t>SIN CARRERA</t>
  </si>
  <si>
    <t>HUGO ALEJANDRO</t>
  </si>
  <si>
    <t>TERAPIA FISICA</t>
  </si>
  <si>
    <t>JORGE ARMANDO</t>
  </si>
  <si>
    <t>BOJORQUEZ</t>
  </si>
  <si>
    <t>Carrera Profesional Tecnica</t>
  </si>
  <si>
    <t>IDIOMAS</t>
  </si>
  <si>
    <t>MARIELA HABIGAIL</t>
  </si>
  <si>
    <t>NORIS</t>
  </si>
  <si>
    <t>CLAUDIA ALEJANDRA</t>
  </si>
  <si>
    <t>DIANA LUZ</t>
  </si>
  <si>
    <t>OLMOS</t>
  </si>
  <si>
    <t>CLAUDIA KARINA</t>
  </si>
  <si>
    <t>MARÍA DE LOS ANGELES</t>
  </si>
  <si>
    <t>FELIX</t>
  </si>
  <si>
    <t>REINA EDITH</t>
  </si>
  <si>
    <t>CURIEL</t>
  </si>
  <si>
    <t>MARISSA</t>
  </si>
  <si>
    <t>FERNANDA JUDIT</t>
  </si>
  <si>
    <t>POSADA</t>
  </si>
  <si>
    <t>TERESA ISABEL</t>
  </si>
  <si>
    <t>ELEONORA</t>
  </si>
  <si>
    <t>DANIEL ARTURO</t>
  </si>
  <si>
    <t>DIEGO ARMANDO</t>
  </si>
  <si>
    <t>CLAUDIA VANESSA</t>
  </si>
  <si>
    <t>NICOLE SUSEJ</t>
  </si>
  <si>
    <t>LIC. EN EDUCACION PRIMARIA</t>
  </si>
  <si>
    <t>ANA KARINA</t>
  </si>
  <si>
    <t>ANA VERONICA</t>
  </si>
  <si>
    <t>VANEGAS</t>
  </si>
  <si>
    <t>RUBEN</t>
  </si>
  <si>
    <t>LUNA</t>
  </si>
  <si>
    <t>FRANCISCA ANDREA</t>
  </si>
  <si>
    <t>PONCE</t>
  </si>
  <si>
    <t>LAURA LILIAN</t>
  </si>
  <si>
    <t>JUZGADO PRIMERO DE PRIMERA INSTANCIA DE LO FAMILIAR DEL DISTRITO JUDICIAL DE CAJEME</t>
  </si>
  <si>
    <t>COMERCIO</t>
  </si>
  <si>
    <t>LIZETH</t>
  </si>
  <si>
    <t>JUZGADO PRIMERO DE PRIMERA INSTANCIA DE LO CIVIL DE NOGALES</t>
  </si>
  <si>
    <t>MARIA EVALINA</t>
  </si>
  <si>
    <t>LIMON</t>
  </si>
  <si>
    <t>JOSÉ IVÁN</t>
  </si>
  <si>
    <t>ANA CAROLA</t>
  </si>
  <si>
    <t>QUINTERO</t>
  </si>
  <si>
    <t>LORENIA GUADALUPE</t>
  </si>
  <si>
    <t>JUZGADO PRIMERO ESPECIALIZADO EN JUSTICIA PARA ADOLESCENTES DE HERMOSILLO</t>
  </si>
  <si>
    <t>MARIA HILDA</t>
  </si>
  <si>
    <t>BIANCA GIOVANNA</t>
  </si>
  <si>
    <t>DE LA REE</t>
  </si>
  <si>
    <t>DISEÑO DE MODAS</t>
  </si>
  <si>
    <t>LETICIA JULIETA</t>
  </si>
  <si>
    <t>NEVAREZ</t>
  </si>
  <si>
    <t>MEYER</t>
  </si>
  <si>
    <t>MIRNA GUADALUPE</t>
  </si>
  <si>
    <t>EDMUNDO</t>
  </si>
  <si>
    <t>MELODY</t>
  </si>
  <si>
    <t>LEYVA</t>
  </si>
  <si>
    <t>NYDIA DEL PILAR</t>
  </si>
  <si>
    <t>ANGULO</t>
  </si>
  <si>
    <t>DENISSE ABIGAIL</t>
  </si>
  <si>
    <t>LUIS ENRIQUE</t>
  </si>
  <si>
    <t>ARRONA</t>
  </si>
  <si>
    <t>JUZGADO DE PRIMERA INSTANCIA DE LO CIVIL Y MERCANTIL ESPECIALIZADO EN ARRENDAMIENTO INMOBILIARIO Y EXTINCION DE DOMINIO DEL DISTRITO JUDICIAL DE HERMOSILLO, SONORA.</t>
  </si>
  <si>
    <t>VILLEGAS</t>
  </si>
  <si>
    <t>JOEL</t>
  </si>
  <si>
    <t>PANTOJA</t>
  </si>
  <si>
    <t>FRANCISCA GUADALUPE</t>
  </si>
  <si>
    <t>ARIAN MICHEL</t>
  </si>
  <si>
    <t>BRISEÑO</t>
  </si>
  <si>
    <t>GEOLOGIA</t>
  </si>
  <si>
    <t>SELENE</t>
  </si>
  <si>
    <t>NUÑEZ</t>
  </si>
  <si>
    <t>SYLVIA LORENIA</t>
  </si>
  <si>
    <t>INZUNZA</t>
  </si>
  <si>
    <t>UNIDAD DE APOYO Y MODERNIZACIÓN DE LA FUNCIÓN JUDICIAL</t>
  </si>
  <si>
    <t>ITZEL</t>
  </si>
  <si>
    <t>SHEILA PATRICIA</t>
  </si>
  <si>
    <t>CONTABILIDAD FISCAL</t>
  </si>
  <si>
    <t>JESUS ANTONIO</t>
  </si>
  <si>
    <t>ANDRADE</t>
  </si>
  <si>
    <t>ARMIDA BERENICE</t>
  </si>
  <si>
    <t>MONTOYA</t>
  </si>
  <si>
    <t>ANA VICTORIA</t>
  </si>
  <si>
    <t>LAISHA CIAALI</t>
  </si>
  <si>
    <t>GAXIOLA</t>
  </si>
  <si>
    <t>RICARDO ALFONSO</t>
  </si>
  <si>
    <t>LOUSTAUNAU</t>
  </si>
  <si>
    <t>ROCIO MYREYA</t>
  </si>
  <si>
    <t>ROSALES</t>
  </si>
  <si>
    <t>JARA</t>
  </si>
  <si>
    <t>LILIBETH DENISSE</t>
  </si>
  <si>
    <t>PRECIADO</t>
  </si>
  <si>
    <t>J. REFUGIO</t>
  </si>
  <si>
    <t>ALMARAZ</t>
  </si>
  <si>
    <t>RIVAS</t>
  </si>
  <si>
    <t>AARON</t>
  </si>
  <si>
    <t>HUERTA</t>
  </si>
  <si>
    <t>PREPARATORIA</t>
  </si>
  <si>
    <t>MARIA ANDREA</t>
  </si>
  <si>
    <t>REYNA GUADALUPE</t>
  </si>
  <si>
    <t>RENDON</t>
  </si>
  <si>
    <t>MANZANAREZ</t>
  </si>
  <si>
    <t>JUZGADO PRIMERO DE PRIMERA INSTANCIA DE LO CIVIL DE SAN LUIS RÍO COLORADO</t>
  </si>
  <si>
    <t>CESAR EULOGIO</t>
  </si>
  <si>
    <t>PAOLA JACQUELINE</t>
  </si>
  <si>
    <t>MARISOL</t>
  </si>
  <si>
    <t>VERDUGO</t>
  </si>
  <si>
    <t>JULISSA IVON</t>
  </si>
  <si>
    <t>BRENDA DENISSE</t>
  </si>
  <si>
    <t>CHAIRA</t>
  </si>
  <si>
    <t>ROBERTO</t>
  </si>
  <si>
    <t>DENOVA</t>
  </si>
  <si>
    <t>FERNANDA JOSELINNE</t>
  </si>
  <si>
    <t>ANDREA</t>
  </si>
  <si>
    <t>FRANCISCA YANETH</t>
  </si>
  <si>
    <t>GEOVANA MIDORIE</t>
  </si>
  <si>
    <t>VICENTE ANTONIO</t>
  </si>
  <si>
    <t>SALGADO</t>
  </si>
  <si>
    <t>HOTELERIA Y GASTRONOMIA</t>
  </si>
  <si>
    <t>MARISELA</t>
  </si>
  <si>
    <t>SALAS</t>
  </si>
  <si>
    <t>EDNA GUADALUPE</t>
  </si>
  <si>
    <t>KAREN SUZETTE</t>
  </si>
  <si>
    <t>CUBILLAS</t>
  </si>
  <si>
    <t>JAIRO ALBERTO</t>
  </si>
  <si>
    <t>VILLALPANDO</t>
  </si>
  <si>
    <t>GABRIELA PAOLA</t>
  </si>
  <si>
    <t>BIANEY ALEJANDRA</t>
  </si>
  <si>
    <t>KAREN LILIAN</t>
  </si>
  <si>
    <t>BEJARANO</t>
  </si>
  <si>
    <t>MELINA AHYMEE</t>
  </si>
  <si>
    <t>URIAS</t>
  </si>
  <si>
    <t>SALVADOR EDGARDO</t>
  </si>
  <si>
    <t>BRACAMONTES</t>
  </si>
  <si>
    <t>DIANA CECILIA</t>
  </si>
  <si>
    <t>JULIO ARNOLDO</t>
  </si>
  <si>
    <t>VILLA</t>
  </si>
  <si>
    <t>JUZGADO PRIMERO DE EJECUCIÓN DE SANCIONES DE ADOLESCENTES DE HERMOSILLO</t>
  </si>
  <si>
    <t>CORNELIO</t>
  </si>
  <si>
    <t>MONDACA</t>
  </si>
  <si>
    <t>JUZGADO ORAL DE LO PENAL DE NAVOJOA</t>
  </si>
  <si>
    <t>JOSE JESUS</t>
  </si>
  <si>
    <t>JUZGADO DE PRIMERA INSTANCIA MIXTO DE URES</t>
  </si>
  <si>
    <t>POST.DERECHO INT.PRIVADO</t>
  </si>
  <si>
    <t>JUZGADO DE PRIMERA INSTANCIA MIXTO DE CANANEA</t>
  </si>
  <si>
    <t>LEOBARDO</t>
  </si>
  <si>
    <t>BURGOS</t>
  </si>
  <si>
    <t>CALLEJA</t>
  </si>
  <si>
    <t>JUZGADO SEGUNDO ORAL MERCANTIL DE HERMOSILLO</t>
  </si>
  <si>
    <t>MARTHA PATRICIA</t>
  </si>
  <si>
    <t>DEL TORO</t>
  </si>
  <si>
    <t>JESUS ERNESTO</t>
  </si>
  <si>
    <t>DURAZO</t>
  </si>
  <si>
    <t>ANGEL ALBERTO</t>
  </si>
  <si>
    <t>TREJO</t>
  </si>
  <si>
    <t>PABLO</t>
  </si>
  <si>
    <t>BALDENEGRO</t>
  </si>
  <si>
    <t>JUZGADO CUARTO DE PRIMERA INSTANCIA DE LO MERCANTIL DE HERMOSILLO</t>
  </si>
  <si>
    <t>GUILLERMO ARTURO</t>
  </si>
  <si>
    <t>MADA</t>
  </si>
  <si>
    <t>MARIO CESAR</t>
  </si>
  <si>
    <t>JUZGADO ORAL DE LO PENAL DE CD. OBREGÓN</t>
  </si>
  <si>
    <t>SILVIA JANETT</t>
  </si>
  <si>
    <t>MALDONADO</t>
  </si>
  <si>
    <t>JUZGADO PRIMERO ORAL MERCANTIL DE HERMOSILLO</t>
  </si>
  <si>
    <t>ATONDO</t>
  </si>
  <si>
    <t>CALDERON</t>
  </si>
  <si>
    <t>MAYRA ALEJANDRA</t>
  </si>
  <si>
    <t>PALAFOX</t>
  </si>
  <si>
    <t>JOSÉ DE JESÚS</t>
  </si>
  <si>
    <t>HUGHES</t>
  </si>
  <si>
    <t>CLAUDIA</t>
  </si>
  <si>
    <t>HARO</t>
  </si>
  <si>
    <t>JUZGADO PRIMERO DE PRIMERA INSTANCIA DE LO CIVIL DEL DISTRITO JUDICIAL DE CAJEME</t>
  </si>
  <si>
    <t>CARLOS OMAR</t>
  </si>
  <si>
    <t>JAIME ORLANDO</t>
  </si>
  <si>
    <t>URQUIDEZ</t>
  </si>
  <si>
    <t>JUZGADO TERCERO DE PRIMERA INSTANCIA DE LO CIVIL DEL DISTRITO JUDICIAL DE CAJEME</t>
  </si>
  <si>
    <t>VLADIMIR</t>
  </si>
  <si>
    <t>JORDAN</t>
  </si>
  <si>
    <t>GIANCARLA KARINA</t>
  </si>
  <si>
    <t>OCTAVIO</t>
  </si>
  <si>
    <t>CASTREJON</t>
  </si>
  <si>
    <t>MAESTRIA EN DERECHO CONSTITUCIONAL</t>
  </si>
  <si>
    <t>JORGE SEBASTIAN</t>
  </si>
  <si>
    <t>EDGAR ALEJANDRO</t>
  </si>
  <si>
    <t>VILLAPUDUA</t>
  </si>
  <si>
    <t>CASSIA GORETTI</t>
  </si>
  <si>
    <t>RAMOS</t>
  </si>
  <si>
    <t>JUZGADO DE PRIMERA INSTANCIA DE LO FAMILIAR DE GUAYMAS</t>
  </si>
  <si>
    <t>Carrera Trunca</t>
  </si>
  <si>
    <t>ELSA MARIA</t>
  </si>
  <si>
    <t>SERGIO GONTRAN</t>
  </si>
  <si>
    <t>SUASTEGUI</t>
  </si>
  <si>
    <t>SANDOVAL</t>
  </si>
  <si>
    <t>RAMON ALEJANDRO DANIEL</t>
  </si>
  <si>
    <t>ALFARO</t>
  </si>
  <si>
    <t>JUZGADO ORAL DE LO PENAL DE GUAYMAS</t>
  </si>
  <si>
    <t>RENE GASPAR</t>
  </si>
  <si>
    <t>JUAN FERNANDO</t>
  </si>
  <si>
    <t>CANALE</t>
  </si>
  <si>
    <t>ARGÜELLES</t>
  </si>
  <si>
    <t>CARLOS ALBERTO</t>
  </si>
  <si>
    <t>JUZGADO DE PRIMERA INSTANCIA DE LO CIVIL Y LO FAMILIAR CON COMPETENCIA ESPECIALIZADA, DEL DISTRITO JUDICIAL DE GUAYMAS, SONORA</t>
  </si>
  <si>
    <t>MARIO ALBERTO</t>
  </si>
  <si>
    <t>VARGAS</t>
  </si>
  <si>
    <t>FORT</t>
  </si>
  <si>
    <t>PRIMER TRIBUNAL LABORAL DEL DISTRITO JUDICIAL 5, CON SEDE EN PUERTO PEÑASCO</t>
  </si>
  <si>
    <t>ARNALDO</t>
  </si>
  <si>
    <t>MONGE</t>
  </si>
  <si>
    <t>ALEGRIA</t>
  </si>
  <si>
    <t>MARCIA PATRICIA</t>
  </si>
  <si>
    <t>MAJALCA</t>
  </si>
  <si>
    <t>VÁSQUEZ</t>
  </si>
  <si>
    <t>JUZGADO ORAL DE LO PENAL DE NOGALES</t>
  </si>
  <si>
    <t>JUAN RODOLFO</t>
  </si>
  <si>
    <t>OLIVARES</t>
  </si>
  <si>
    <t>GLORIA YURILIA</t>
  </si>
  <si>
    <t>JUZGADO PRIMERO DE PRIMERA INSTANCIA DE LO FAMILIAR DE NAVOJOA</t>
  </si>
  <si>
    <t>JOSÉ MARÍA</t>
  </si>
  <si>
    <t>MANUEL</t>
  </si>
  <si>
    <t>COLUNGA</t>
  </si>
  <si>
    <t>JUZGADO PRIMERO DE PRIMERA INSTANCIA DE LO CIVIL DE HERMOSILLO</t>
  </si>
  <si>
    <t>KAREN PAOLA</t>
  </si>
  <si>
    <t>RUELAS</t>
  </si>
  <si>
    <t>SOLANO</t>
  </si>
  <si>
    <t>MARCO AURELIO DE JESÚS</t>
  </si>
  <si>
    <t>CUEVAS</t>
  </si>
  <si>
    <t>GUSTAVO ILDEFONSO</t>
  </si>
  <si>
    <t>AMPARÁN</t>
  </si>
  <si>
    <t>SALA ORAL DE LO PENAL CON SEDE EN  HUATABAMPO, PERTENECIENTE AL DISTRITO NÚMERO 5</t>
  </si>
  <si>
    <t>MAESTRIA EN POLITICAS DE SEGURIDAD PUBLICA</t>
  </si>
  <si>
    <t>LYDIA GABRIELA</t>
  </si>
  <si>
    <t>ZEPEDA</t>
  </si>
  <si>
    <t>FIDEL</t>
  </si>
  <si>
    <t>GIL</t>
  </si>
  <si>
    <t>GILBERTO FRANCISCO</t>
  </si>
  <si>
    <t>FOX</t>
  </si>
  <si>
    <t>FRANCO</t>
  </si>
  <si>
    <t>ARAH LIZBETH</t>
  </si>
  <si>
    <t>PEIMBERT</t>
  </si>
  <si>
    <t>GUSTAVO ENRIQUE</t>
  </si>
  <si>
    <t>LLINAS</t>
  </si>
  <si>
    <t>PRIMER TRIBUNAL LABORAL DEL DISTRITO JUDICIAL 1, CON SEDE EN HERMOSILLO</t>
  </si>
  <si>
    <t>MAESTRIA EN ADMINISTRACIÓN DE JUSTICIA</t>
  </si>
  <si>
    <t>BEATRIZ ZULEMA</t>
  </si>
  <si>
    <t>EUGENIO</t>
  </si>
  <si>
    <t>DURAN</t>
  </si>
  <si>
    <t>JESUS ABRAHAM</t>
  </si>
  <si>
    <t>AMPARO</t>
  </si>
  <si>
    <t>JUZGADO SEGUNDO MIXTO CON COMPETENCIA EN MATERIAS CIVIL ESPECIALIZADA EN ARRENDAMIENTO INMOBILIARIO Y ORAL DE LO MERCANTIL, DEL DISTRITO JUDICIAL DE CAJEME, CON RESIDENCIA EN CIUDAD OBREGÓN, SONORA</t>
  </si>
  <si>
    <t>VILLICAÑA</t>
  </si>
  <si>
    <t>FABIOLA DEL ROCIO</t>
  </si>
  <si>
    <t>LUIS MIGUEL</t>
  </si>
  <si>
    <t>MANUEL OCTAVIO</t>
  </si>
  <si>
    <t>OCAÑA</t>
  </si>
  <si>
    <t>JUZGADO DE PRIMERA INSTANCIA MIXTO DE ÁLAMOS</t>
  </si>
  <si>
    <t>PERAZA</t>
  </si>
  <si>
    <t>MARIA GUADALUPE</t>
  </si>
  <si>
    <t>GALAVIZ</t>
  </si>
  <si>
    <t>TERESA DE JESUS</t>
  </si>
  <si>
    <t>ERIK FRANCISCO</t>
  </si>
  <si>
    <t>JUZGADO SEGUNDO DE PRIMERA INSTANCIA DE LO FAMILIAR DE NOGALES</t>
  </si>
  <si>
    <t>JESÚS ABEL</t>
  </si>
  <si>
    <t>JUZGADO PRIMERO DE PRIMERA INSTANCIA DE LO CIVIL DE PUERTO PEÑASCO</t>
  </si>
  <si>
    <t>DAVID FRANCISCO</t>
  </si>
  <si>
    <t>HOYOS</t>
  </si>
  <si>
    <t>JUZGADO ORAL DE LO PENAL DE CABORCA</t>
  </si>
  <si>
    <t>RAMON</t>
  </si>
  <si>
    <t>MARGARITA</t>
  </si>
  <si>
    <t>JUZGADO PRIMERO DE PRIMERA INSTANCIA DE LO FAMILIAR DE NOGALES</t>
  </si>
  <si>
    <t>OTONIEL</t>
  </si>
  <si>
    <t>ESPERON</t>
  </si>
  <si>
    <t>JUZGADO PRIMERO DE PRIMERA INSTANCIA DE LO CIVIL DE AGUA PRIETA</t>
  </si>
  <si>
    <t>FAVIO OSSIAN</t>
  </si>
  <si>
    <t>LEASE EDITH</t>
  </si>
  <si>
    <t>MAGALLANES</t>
  </si>
  <si>
    <t>JUZGADO PRIMERO DE PRIMERA INSTANCIA DE LO CIVIL DE HUATABAMPO</t>
  </si>
  <si>
    <t>FRANCISCO CRISPÍN</t>
  </si>
  <si>
    <t>BORBÓN</t>
  </si>
  <si>
    <t>NILSA</t>
  </si>
  <si>
    <t>FUENTES</t>
  </si>
  <si>
    <t>ESCOBAR</t>
  </si>
  <si>
    <t>ALFREDO</t>
  </si>
  <si>
    <t>COBIAN</t>
  </si>
  <si>
    <t>JUZGADO DE PRIMERA INSTANCIA MIXTO DE SAHUARIPA</t>
  </si>
  <si>
    <t>FERNANDO</t>
  </si>
  <si>
    <t>KRIMPE</t>
  </si>
  <si>
    <t>CARLOS HIRAM</t>
  </si>
  <si>
    <t>MILLANES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</si>
  <si>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</si>
  <si>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</si>
  <si>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GUADALUPE ANAHI</t>
  </si>
  <si>
    <t>ENCINAS</t>
  </si>
  <si>
    <t>MARIEL FERNANDA</t>
  </si>
  <si>
    <t>GEOVANI</t>
  </si>
  <si>
    <t>SANTOS</t>
  </si>
  <si>
    <t>MARIA LUZ</t>
  </si>
  <si>
    <t>OLVERA</t>
  </si>
  <si>
    <t>JUZGADO  DE PRIMERA INSTANCIA MIXTO CON COMPETENCIA ESPECIALIZADA DEL DISTRITO JUDICIAL DE AGUA PRIETA</t>
  </si>
  <si>
    <t>MARIA MAGDALENA</t>
  </si>
  <si>
    <t>JORGE DAVID</t>
  </si>
  <si>
    <t>GALINDO</t>
  </si>
  <si>
    <t>GUADALUPE MIREYA</t>
  </si>
  <si>
    <t>IRIGOYEN</t>
  </si>
  <si>
    <t>DAGOBERTO</t>
  </si>
  <si>
    <t>ANA LETICIA</t>
  </si>
  <si>
    <t>JUZGADO TERCERO DE PRIMERA INSTANCIA DE LO FAMILIAR DEL DISTRITO JUDICIAL DE CAJEME</t>
  </si>
  <si>
    <t>ANA LUISA FERNANDA</t>
  </si>
  <si>
    <t>ROJO</t>
  </si>
  <si>
    <t>SALA ORAL DE LO PENAL CON SEDE EN  PUERTO PEÑASCO, PERTENECIENTE AL DISTRITO NÚMERO 8</t>
  </si>
  <si>
    <t>BECERRA</t>
  </si>
  <si>
    <t>KARLA NOEMI</t>
  </si>
  <si>
    <t>DENNIS</t>
  </si>
  <si>
    <t>HOLGUIN</t>
  </si>
  <si>
    <t>JUZGADO DE PRIMERA INSTANCIA DE LO FAMILIAR CON COMPETENCIA ESPECIALIZADA DEL DISTRITO JUDICIAL DE CAJEME</t>
  </si>
  <si>
    <t>JULISSA</t>
  </si>
  <si>
    <t>RODRIGO</t>
  </si>
  <si>
    <t>CONTRERAS</t>
  </si>
  <si>
    <t>ALDO GERMAN</t>
  </si>
  <si>
    <t>ALCANTAR</t>
  </si>
  <si>
    <t>ANDALON</t>
  </si>
  <si>
    <t>JUAN GABRIEL</t>
  </si>
  <si>
    <t>JUZGADO DE PRIMERA INSTANCIA MIXTO DE CUMPAS</t>
  </si>
  <si>
    <t>LILLIAN DEL CARMEN</t>
  </si>
  <si>
    <t>YANIRA LOURDES</t>
  </si>
  <si>
    <t>ABIDAN</t>
  </si>
  <si>
    <t>MUÑOZ</t>
  </si>
  <si>
    <t>JUZGADO SEGUNDO DE PRIMERA INSTANCIA DE LO CIVIL DEL DISTRITO JUDICIAL DE CAJEME</t>
  </si>
  <si>
    <t>LEON HORACIO</t>
  </si>
  <si>
    <t>VICTOR ANTONIO</t>
  </si>
  <si>
    <t>NOÉ RAFAEL</t>
  </si>
  <si>
    <t>SALDÍVAR</t>
  </si>
  <si>
    <t>JUAN CARLOS RAMON</t>
  </si>
  <si>
    <t>JUZGADO DE PRIMERA INSTANCIA DE LO PENAL Y DE LO FAMILIAR DEL DISTRITO JUDICIAL DE SAN LUIS RÍO COLORADO</t>
  </si>
  <si>
    <t>EMMANUEL</t>
  </si>
  <si>
    <t>SOTELO</t>
  </si>
  <si>
    <t>JUZGADO SEGUNDO DE PRIMERA INSTANCIA DE LO FAMILIAR DEL DISTRITO JUDICIAL DE CAJEME</t>
  </si>
  <si>
    <t>MARTHA ELENA</t>
  </si>
  <si>
    <t>JUZGADO DE PRIMERA INSTANCIA DE LO FAMILIAR DE SAN LUIS RÍO COLORADO</t>
  </si>
  <si>
    <t>MARIA JULIA</t>
  </si>
  <si>
    <t>TARAZON</t>
  </si>
  <si>
    <t>FERNANDEZ</t>
  </si>
  <si>
    <t>CALLES</t>
  </si>
  <si>
    <t>MANUEL ENRIQUE</t>
  </si>
  <si>
    <t>CRISTIAN FRANCISCO</t>
  </si>
  <si>
    <t>CRISTIAN CESAR</t>
  </si>
  <si>
    <t>RAQUEL</t>
  </si>
  <si>
    <t>PICOS</t>
  </si>
  <si>
    <t>CENTRO DE CONVIVENCIA FAMILIAR DE HERMOSILLO Y SERVICIOS ESPECIALIZADOS</t>
  </si>
  <si>
    <t>SONIA DEL CARMEN</t>
  </si>
  <si>
    <t>REDONDO</t>
  </si>
  <si>
    <t>GERMAN EDUARDO</t>
  </si>
  <si>
    <t>DENISSE VERENICE</t>
  </si>
  <si>
    <t>ANGEL IVAN</t>
  </si>
  <si>
    <t>SONOQUI</t>
  </si>
  <si>
    <t>CAÑEZ</t>
  </si>
  <si>
    <t>MARÍA ELENA</t>
  </si>
  <si>
    <t>CÁZARES</t>
  </si>
  <si>
    <t>RAUL IVAN</t>
  </si>
  <si>
    <t>VIVIANA AZUCENA</t>
  </si>
  <si>
    <t>LAZCANO</t>
  </si>
  <si>
    <t>LICENCIATURA EN PSICOLOGIA</t>
  </si>
  <si>
    <t>GUADALUPE ELIZABETH</t>
  </si>
  <si>
    <t>CARLOS ENRIQUE</t>
  </si>
  <si>
    <t>ARAIZA</t>
  </si>
  <si>
    <t>LIBIA ZULETH</t>
  </si>
  <si>
    <t>OTERO</t>
  </si>
  <si>
    <t>MIRIAM GUADALUPE</t>
  </si>
  <si>
    <t>CARBAJAL</t>
  </si>
  <si>
    <t>SIXTO</t>
  </si>
  <si>
    <t>VIDAL</t>
  </si>
  <si>
    <t>DIEGO EDUARDO</t>
  </si>
  <si>
    <t>THELMA IVETTE</t>
  </si>
  <si>
    <t>SESTEAGA</t>
  </si>
  <si>
    <t>ANGEL</t>
  </si>
  <si>
    <t>JOSE EDGARDO</t>
  </si>
  <si>
    <t>CARLOS IVÁN</t>
  </si>
  <si>
    <t>AVILÉS</t>
  </si>
  <si>
    <t>MARIA ALICIA</t>
  </si>
  <si>
    <t>ROA</t>
  </si>
  <si>
    <t>KARLA</t>
  </si>
  <si>
    <t>BAY</t>
  </si>
  <si>
    <t>MARÍA DE JESÚS</t>
  </si>
  <si>
    <t>BORREGO</t>
  </si>
  <si>
    <t>IDALIA</t>
  </si>
  <si>
    <t>MARLON ALBERTO</t>
  </si>
  <si>
    <t>ZUÑIGA</t>
  </si>
  <si>
    <t>MELISSA ALEJANDRA</t>
  </si>
  <si>
    <t>KARINA HAYDEE</t>
  </si>
  <si>
    <t>BERTHA HAYDEE</t>
  </si>
  <si>
    <t>CENTRO DE JUSTICIA ALTERNATIVA PENAL</t>
  </si>
  <si>
    <t>IRMA DANIELA</t>
  </si>
  <si>
    <t>LAURA TERESITA</t>
  </si>
  <si>
    <t>JUAREZ</t>
  </si>
  <si>
    <t>SILVIA MARITZA FRANCISCA</t>
  </si>
  <si>
    <t>SHADIA</t>
  </si>
  <si>
    <t>GAMBOA</t>
  </si>
  <si>
    <t>YESENIA ESTEFANY</t>
  </si>
  <si>
    <t>OLIVAS</t>
  </si>
  <si>
    <t>BARROZO</t>
  </si>
  <si>
    <t>IRIS MARCELA</t>
  </si>
  <si>
    <t>LUIS JAVIER</t>
  </si>
  <si>
    <t>LICENCIATURA EN DERECHO BUROCRÁTICO</t>
  </si>
  <si>
    <t>YOLANDA</t>
  </si>
  <si>
    <t>JIAPSI RAQUEL</t>
  </si>
  <si>
    <t>ERIKA JANETH</t>
  </si>
  <si>
    <t>MONTEVERDE</t>
  </si>
  <si>
    <t>ARELLANO</t>
  </si>
  <si>
    <t>RAMON ALBERTO</t>
  </si>
  <si>
    <t>ESTEVEZ</t>
  </si>
  <si>
    <t>ALVARADO</t>
  </si>
  <si>
    <t>MARYSOL</t>
  </si>
  <si>
    <t>OLEA</t>
  </si>
  <si>
    <t>LIC. EN CS. POL.Y ADMON. PUB.</t>
  </si>
  <si>
    <t>YEDID VANESSA</t>
  </si>
  <si>
    <t>LUIS ALBERTO</t>
  </si>
  <si>
    <t>HOLGUÍN</t>
  </si>
  <si>
    <t>ERIKA GRACIELA</t>
  </si>
  <si>
    <t>RENTERIA</t>
  </si>
  <si>
    <t>GLEN IVAN</t>
  </si>
  <si>
    <t>ORDAZ</t>
  </si>
  <si>
    <t>AMAVIZCA</t>
  </si>
  <si>
    <t>JORGE ARTURO</t>
  </si>
  <si>
    <t>IRASEMA LILIAN</t>
  </si>
  <si>
    <t>ILIANA IBETH</t>
  </si>
  <si>
    <t>OROS</t>
  </si>
  <si>
    <t>SALDIVAR</t>
  </si>
  <si>
    <t>OSCAR ARMANDO</t>
  </si>
  <si>
    <t>CINTIA ELENA</t>
  </si>
  <si>
    <t>BADACHI</t>
  </si>
  <si>
    <t>IGNACIO</t>
  </si>
  <si>
    <t>URBINA</t>
  </si>
  <si>
    <t>ANGELICA MARIA</t>
  </si>
  <si>
    <t>CARRIZOZA</t>
  </si>
  <si>
    <t>ZAZUETA</t>
  </si>
  <si>
    <t>CARLOS GUILLERMO</t>
  </si>
  <si>
    <t>FÉLIX</t>
  </si>
  <si>
    <t>DALIA GRISELDA</t>
  </si>
  <si>
    <t>CRISTINA GUADALUPE</t>
  </si>
  <si>
    <t>BARO</t>
  </si>
  <si>
    <t>MARÍA PAULINA</t>
  </si>
  <si>
    <t>FERRÁ</t>
  </si>
  <si>
    <t>JESUS RICARDO</t>
  </si>
  <si>
    <t>CARMEN FERNANDA</t>
  </si>
  <si>
    <t>ALBERTO RAMON</t>
  </si>
  <si>
    <t>JESUS ENRIQUE</t>
  </si>
  <si>
    <t>CLAUDIA LIZETH</t>
  </si>
  <si>
    <t>MIGUEL ÁNGEL</t>
  </si>
  <si>
    <t>KARLA GABRIELA</t>
  </si>
  <si>
    <t>IRMA ARLET</t>
  </si>
  <si>
    <t>OCEGUERA</t>
  </si>
  <si>
    <t>CONSUELO MARGARITA</t>
  </si>
  <si>
    <t>CAÑEDO</t>
  </si>
  <si>
    <t>MAESTRIA EN DERECHO FISCAL Y ADMINISTRATIVO</t>
  </si>
  <si>
    <t>DULCE LOURDES</t>
  </si>
  <si>
    <t>OLGA ALICIA</t>
  </si>
  <si>
    <t>ALEJANDRA JOSELINE</t>
  </si>
  <si>
    <t>VICTOR MANUEL</t>
  </si>
  <si>
    <t>BRITO</t>
  </si>
  <si>
    <t>IVAN OLEGARIO</t>
  </si>
  <si>
    <t>ELIZABETH ZULEMA</t>
  </si>
  <si>
    <t>DEL CASTILLO</t>
  </si>
  <si>
    <t>CLAUDIA ELENA</t>
  </si>
  <si>
    <t>RENE ARTURO</t>
  </si>
  <si>
    <t>MAGDALENA DE LA LUZ</t>
  </si>
  <si>
    <t>GUERRA</t>
  </si>
  <si>
    <t>MARIA DE LOS ANGELES</t>
  </si>
  <si>
    <t>MACHUCA</t>
  </si>
  <si>
    <t>KARLA IMELDA</t>
  </si>
  <si>
    <t>OZUNA</t>
  </si>
  <si>
    <t>KARINA JANETH</t>
  </si>
  <si>
    <t>DIRECCIÓN GENERAL DE FORMACIÓN, CAPACITACIÓN Y ESPECIALIZACIÓN JUDICIALES</t>
  </si>
  <si>
    <t>BLANCA YOLANDA</t>
  </si>
  <si>
    <t>ANA LILIA</t>
  </si>
  <si>
    <t>ARAMBULA</t>
  </si>
  <si>
    <t>JIMÉNEZ</t>
  </si>
  <si>
    <t>FRANCISCA VIRIDIANA</t>
  </si>
  <si>
    <t>MARÍA FERNANDA</t>
  </si>
  <si>
    <t>ESPARZA</t>
  </si>
  <si>
    <t>JESUS IVAN</t>
  </si>
  <si>
    <t>MARIA MARGARITA</t>
  </si>
  <si>
    <t>TERESA</t>
  </si>
  <si>
    <t>HECTOR FRANCISCO</t>
  </si>
  <si>
    <t>MACIEL</t>
  </si>
  <si>
    <t>ESCARCEGA</t>
  </si>
  <si>
    <t>TECNICO CONTABLE ADMINISTRATIVO</t>
  </si>
  <si>
    <t>GERMÁN RAMÓN</t>
  </si>
  <si>
    <t>EDGAR</t>
  </si>
  <si>
    <t>MAYORAL</t>
  </si>
  <si>
    <t>ARACELI</t>
  </si>
  <si>
    <t>BURCIAGA</t>
  </si>
  <si>
    <t>MIKER</t>
  </si>
  <si>
    <t>CECILIA ARACELI</t>
  </si>
  <si>
    <t>IÑIGUEZ</t>
  </si>
  <si>
    <t>JORGE ALBERTO</t>
  </si>
  <si>
    <t>URREA</t>
  </si>
  <si>
    <t>CENTRO DE JUSTICIA ALTERNATIVA</t>
  </si>
  <si>
    <t>AGUEDA IVONNE</t>
  </si>
  <si>
    <t>ESQUIVIAS</t>
  </si>
  <si>
    <t>ROSA MASIEL</t>
  </si>
  <si>
    <t>BEATRIZ MARIA</t>
  </si>
  <si>
    <t>SONIA YADIRA</t>
  </si>
  <si>
    <t>MIGUEL</t>
  </si>
  <si>
    <t>ROMANA</t>
  </si>
  <si>
    <t>CASAS</t>
  </si>
  <si>
    <t>ROGELIO</t>
  </si>
  <si>
    <t>DAFNE MINERVA</t>
  </si>
  <si>
    <t>GARATE</t>
  </si>
  <si>
    <t>SEGURA</t>
  </si>
  <si>
    <t>OSBALDO JOSÉ MARÍA</t>
  </si>
  <si>
    <t>ESPINO</t>
  </si>
  <si>
    <t>SANTANA</t>
  </si>
  <si>
    <t>TERESA VIRIDIANA</t>
  </si>
  <si>
    <t>LIZ YADHIRA</t>
  </si>
  <si>
    <t>PERLA JUDITH</t>
  </si>
  <si>
    <t>MARIA GUADALUPE GABRIELA</t>
  </si>
  <si>
    <t>MAESTRIA EN TERAPIA FAMILIAR</t>
  </si>
  <si>
    <t>GUSTAVO</t>
  </si>
  <si>
    <t>CHRISTIANE SALMAR</t>
  </si>
  <si>
    <t>ARCHIVO GENERAL DEL PODER JUDICIAL DEL ESTADO</t>
  </si>
  <si>
    <t>INGENIERO AGRONOMO ZOOTECNISTA</t>
  </si>
  <si>
    <t>EDITH</t>
  </si>
  <si>
    <t>JAVIER ALEJANDRO</t>
  </si>
  <si>
    <t>GODINEZ</t>
  </si>
  <si>
    <t>JESÚS ANTONIO</t>
  </si>
  <si>
    <t>VALDÉZ</t>
  </si>
  <si>
    <t>MONTES DE OCA</t>
  </si>
  <si>
    <t>CINTHIA ADELAIDA</t>
  </si>
  <si>
    <t>LILLIAN</t>
  </si>
  <si>
    <t>JOSÉ ANGEL</t>
  </si>
  <si>
    <t>SALOMON</t>
  </si>
  <si>
    <t>LIC.EN ING. EN COMPUTACION</t>
  </si>
  <si>
    <t>VERÓNICA LIZETH</t>
  </si>
  <si>
    <t>MÁRQUEZ</t>
  </si>
  <si>
    <t>HERNÁNDEZ</t>
  </si>
  <si>
    <t>DAVID ARTURO</t>
  </si>
  <si>
    <t>ARMAGNAC</t>
  </si>
  <si>
    <t>BIANCA LIZETH</t>
  </si>
  <si>
    <t>LORENIA</t>
  </si>
  <si>
    <t>DAYRA DENNISE</t>
  </si>
  <si>
    <t>LEPRO</t>
  </si>
  <si>
    <t>MEJIA</t>
  </si>
  <si>
    <t>MARIANA ELIZABETH</t>
  </si>
  <si>
    <t>BACA</t>
  </si>
  <si>
    <t>ANA ALEJANDRA</t>
  </si>
  <si>
    <t>VALLADARES</t>
  </si>
  <si>
    <t>LUZ SAMANTHA</t>
  </si>
  <si>
    <t>CAZARES</t>
  </si>
  <si>
    <t>ESPERANZA</t>
  </si>
  <si>
    <t>ARROYO</t>
  </si>
  <si>
    <t>ANA AURORA</t>
  </si>
  <si>
    <t>CESAR ARMANDO</t>
  </si>
  <si>
    <t>DANIEL ERNESTO</t>
  </si>
  <si>
    <t>JOSE SAUL</t>
  </si>
  <si>
    <t>ORTA</t>
  </si>
  <si>
    <t>FEDERICO</t>
  </si>
  <si>
    <t>FRAGOSO</t>
  </si>
  <si>
    <t>BLACK</t>
  </si>
  <si>
    <t>ADALBERTO</t>
  </si>
  <si>
    <t>YANETH ADRIANA</t>
  </si>
  <si>
    <t>HINOJOSA</t>
  </si>
  <si>
    <t>MARITZA</t>
  </si>
  <si>
    <t>MELENDREZ</t>
  </si>
  <si>
    <t>JORGE ANTONIO</t>
  </si>
  <si>
    <t>PÁNDURA</t>
  </si>
  <si>
    <t>YOLANDA ROSARIO</t>
  </si>
  <si>
    <t>ISLAS</t>
  </si>
  <si>
    <t>BOBADILLA</t>
  </si>
  <si>
    <t>GABRIELA ALICIA</t>
  </si>
  <si>
    <t>JORGE ESTEBAN</t>
  </si>
  <si>
    <t>CÓRDOVA</t>
  </si>
  <si>
    <t>FRANCISCA ELIZABETH</t>
  </si>
  <si>
    <t>NICOLAS</t>
  </si>
  <si>
    <t>SALVADOR</t>
  </si>
  <si>
    <t>NAJERA</t>
  </si>
  <si>
    <t>MARCIA GUADALUPE</t>
  </si>
  <si>
    <t>BEGOÑA JACARANDA</t>
  </si>
  <si>
    <t>LIBIA GABRIELA</t>
  </si>
  <si>
    <t>MIRIAM AZUCENA</t>
  </si>
  <si>
    <t>LOZANO</t>
  </si>
  <si>
    <t>JESÚS ABRAHAM</t>
  </si>
  <si>
    <t>VIERA</t>
  </si>
  <si>
    <t>LICENCIATURA EN PSICOLOGIA(PSICOLOGIA CLINICA)</t>
  </si>
  <si>
    <t>PERLA AZUCENA</t>
  </si>
  <si>
    <t>ARELY SARAHI</t>
  </si>
  <si>
    <t>ROCHA</t>
  </si>
  <si>
    <t>SANTILLANES</t>
  </si>
  <si>
    <t>CORVERA</t>
  </si>
  <si>
    <t>Especialidad</t>
  </si>
  <si>
    <t>ESP. EN PSIC. Y DERECHO FAM.</t>
  </si>
  <si>
    <t>ANTONIO</t>
  </si>
  <si>
    <t>BAJECA</t>
  </si>
  <si>
    <t>GLADYS</t>
  </si>
  <si>
    <t>JEANETTE</t>
  </si>
  <si>
    <t>URIEL EDUARDO</t>
  </si>
  <si>
    <t>SALDAÑA</t>
  </si>
  <si>
    <t>JESÚS ADRIÁN</t>
  </si>
  <si>
    <t>GARZA</t>
  </si>
  <si>
    <t>ÁLVARO</t>
  </si>
  <si>
    <t>MENA</t>
  </si>
  <si>
    <t>KARLA MICHELLE</t>
  </si>
  <si>
    <t>KARLA DENISE</t>
  </si>
  <si>
    <t>ISELA ESTHER</t>
  </si>
  <si>
    <t>JUDELYN</t>
  </si>
  <si>
    <t>BLANCA AZUCENA</t>
  </si>
  <si>
    <t>EUSEBIO FRANCISCO TULIO</t>
  </si>
  <si>
    <t>ANA TERESA</t>
  </si>
  <si>
    <t>SILVIA</t>
  </si>
  <si>
    <t>SALLARD</t>
  </si>
  <si>
    <t>VELÁZQUEZ</t>
  </si>
  <si>
    <t>JESÚS ANDRES</t>
  </si>
  <si>
    <t>JEANELLE DEL CARMEN</t>
  </si>
  <si>
    <t>ROSA ISELA</t>
  </si>
  <si>
    <t>ILSE MARITZA</t>
  </si>
  <si>
    <t>BRANDON</t>
  </si>
  <si>
    <t>QUIROZ</t>
  </si>
  <si>
    <t>AARÓN MICHEL</t>
  </si>
  <si>
    <t>CEJUDO</t>
  </si>
  <si>
    <t>TOMÁS ALBERTO</t>
  </si>
  <si>
    <t>MYRIAM GUADALUPE</t>
  </si>
  <si>
    <t>DIANA VIANEY</t>
  </si>
  <si>
    <t>DE GANTE</t>
  </si>
  <si>
    <t>CORTES</t>
  </si>
  <si>
    <t>MARIA AURORA</t>
  </si>
  <si>
    <t>DIANA YVETTE</t>
  </si>
  <si>
    <t>MIRTHA ELISA</t>
  </si>
  <si>
    <t>CHIQUETE</t>
  </si>
  <si>
    <t>MEDRANO</t>
  </si>
  <si>
    <t>MARIA DE JESUS</t>
  </si>
  <si>
    <t>ROSAS</t>
  </si>
  <si>
    <t>INGENIERIA INDUSTRIAL</t>
  </si>
  <si>
    <t>MISAEL HÍDAI</t>
  </si>
  <si>
    <t>OSUNA</t>
  </si>
  <si>
    <t>SALUS JAVIER</t>
  </si>
  <si>
    <t>ELENES</t>
  </si>
  <si>
    <t>ROSARIO OVIEL</t>
  </si>
  <si>
    <t>BARRON</t>
  </si>
  <si>
    <t>FRAUSTO</t>
  </si>
  <si>
    <t>ALEIDA KRUSPSKAYA</t>
  </si>
  <si>
    <t>JOSE RAFAEL EUSEBIO</t>
  </si>
  <si>
    <t>MEXIA</t>
  </si>
  <si>
    <t>DANIELA DENISSE</t>
  </si>
  <si>
    <t>NOHEMI</t>
  </si>
  <si>
    <t>CASTAÑO</t>
  </si>
  <si>
    <t>CECILIA</t>
  </si>
  <si>
    <t>RAFAEL ALONSO</t>
  </si>
  <si>
    <t>YASMIN</t>
  </si>
  <si>
    <t>LAGARDA</t>
  </si>
  <si>
    <t>LUZANIA</t>
  </si>
  <si>
    <t>MARICELA</t>
  </si>
  <si>
    <t>LILIA EUGENIA</t>
  </si>
  <si>
    <t>IVAN URIEL</t>
  </si>
  <si>
    <t>ELVIRA</t>
  </si>
  <si>
    <t>LICENCIADO EN ECOLOGIA</t>
  </si>
  <si>
    <t>YOCELIM MARISOL</t>
  </si>
  <si>
    <t>EDNA IVETTHE</t>
  </si>
  <si>
    <t>POST. PSICOTERAPEUTA FAM.</t>
  </si>
  <si>
    <t>CARLOS FERNANDO</t>
  </si>
  <si>
    <t>JESUS ADRIAN</t>
  </si>
  <si>
    <t>LOYDA EUNICE</t>
  </si>
  <si>
    <t>MARÍA ISABEL</t>
  </si>
  <si>
    <t>CLARIZA BELEM</t>
  </si>
  <si>
    <t>BALLESTEROS</t>
  </si>
  <si>
    <t>OSCAR DANIEL</t>
  </si>
  <si>
    <t>YADIRA LUCIA</t>
  </si>
  <si>
    <t>QUIÑONEZ</t>
  </si>
  <si>
    <t>AGUSTIN</t>
  </si>
  <si>
    <t>LUCIA ESMERALDA</t>
  </si>
  <si>
    <t>GRISELDA</t>
  </si>
  <si>
    <t>SIERRA</t>
  </si>
  <si>
    <t>ROCIO VIRIDIANA</t>
  </si>
  <si>
    <t>ORALIA</t>
  </si>
  <si>
    <t>VAZQUEZ</t>
  </si>
  <si>
    <t>VALERIA LUCÍA</t>
  </si>
  <si>
    <t>EDNA PATRICIA</t>
  </si>
  <si>
    <t>DE HORTA</t>
  </si>
  <si>
    <t>JESUS HUMBERTO</t>
  </si>
  <si>
    <t>BORQUEZ</t>
  </si>
  <si>
    <t>ALMA CAROLINA</t>
  </si>
  <si>
    <t>ARANA</t>
  </si>
  <si>
    <t>NOELIA VANESA</t>
  </si>
  <si>
    <t>GASTÉLUM</t>
  </si>
  <si>
    <t>NAARA SARAI</t>
  </si>
  <si>
    <t>ALDO SAMUEL</t>
  </si>
  <si>
    <t>LUIS</t>
  </si>
  <si>
    <t>ALBERTO FRANCISCO</t>
  </si>
  <si>
    <t>DAVIS</t>
  </si>
  <si>
    <t>EDGAR IGNACIO</t>
  </si>
  <si>
    <t>CABALLERO</t>
  </si>
  <si>
    <t>ISIDRO</t>
  </si>
  <si>
    <t>HUIDOBRO</t>
  </si>
  <si>
    <t>DELFINA</t>
  </si>
  <si>
    <t>CESAR ALBERTO</t>
  </si>
  <si>
    <t>GUILLEN</t>
  </si>
  <si>
    <t>ZAHIRA CRISTINA</t>
  </si>
  <si>
    <t>DURÁN</t>
  </si>
  <si>
    <t>DE LEÓN</t>
  </si>
  <si>
    <t>ANA CRISTINA</t>
  </si>
  <si>
    <t>MARIELA ROSARIO</t>
  </si>
  <si>
    <t>ARAGON</t>
  </si>
  <si>
    <t>SILLAS</t>
  </si>
  <si>
    <t>DULCE ALEJANDRA</t>
  </si>
  <si>
    <t>GERMAN ISMAEL</t>
  </si>
  <si>
    <t>EUFRACIO</t>
  </si>
  <si>
    <t>PLACENCIA</t>
  </si>
  <si>
    <t>RAÚL GABRIEL</t>
  </si>
  <si>
    <t>ARCADIA</t>
  </si>
  <si>
    <t>ADIN</t>
  </si>
  <si>
    <t>BRENDA GUADALUPE</t>
  </si>
  <si>
    <t>PAOLA DENNISE</t>
  </si>
  <si>
    <t>POSTGRADO EN CIENCIAS PENALES</t>
  </si>
  <si>
    <t>LUZ VERÓNICA</t>
  </si>
  <si>
    <t>CHÁVEZ</t>
  </si>
  <si>
    <t>PAOLA</t>
  </si>
  <si>
    <t>CÁRDENAS</t>
  </si>
  <si>
    <t>ESMERALDA ROSARIO</t>
  </si>
  <si>
    <t>BERTHA JULIA</t>
  </si>
  <si>
    <t>BALDERRAMA</t>
  </si>
  <si>
    <t>TRINI ESTHELA</t>
  </si>
  <si>
    <t>CLAUDIA PALOMA</t>
  </si>
  <si>
    <t>MYRIAM SELENE</t>
  </si>
  <si>
    <t>BERKOWITZ</t>
  </si>
  <si>
    <t>VERÓNICA</t>
  </si>
  <si>
    <t>COSIO</t>
  </si>
  <si>
    <t>ORTÍZ</t>
  </si>
  <si>
    <t>JENIFFER DAYANARA</t>
  </si>
  <si>
    <t>VICTOR ALFONSO</t>
  </si>
  <si>
    <t>MANZO</t>
  </si>
  <si>
    <t>NORZAGARAY</t>
  </si>
  <si>
    <t>POST. DERECHO INT. PUBLICO</t>
  </si>
  <si>
    <t>XIOMARA FERNANDA</t>
  </si>
  <si>
    <t>ROCÍO MARÍA</t>
  </si>
  <si>
    <t>OSCAR IVAN</t>
  </si>
  <si>
    <t>STEWART</t>
  </si>
  <si>
    <t>DAMARIS GUADALUPE</t>
  </si>
  <si>
    <t>HERMOSILLO</t>
  </si>
  <si>
    <t>JUAN ALVARO</t>
  </si>
  <si>
    <t>NINFA DAYANA</t>
  </si>
  <si>
    <t>CARSOLIO</t>
  </si>
  <si>
    <t>DIANA ANGÉLICA</t>
  </si>
  <si>
    <t>CLARISSA GUADALUPE</t>
  </si>
  <si>
    <t xml:space="preserve">UNIDAD DE INVESTIGACION DE FALTAS ADMINISTRATIVAS </t>
  </si>
  <si>
    <t>LIZETH ANAHÍ</t>
  </si>
  <si>
    <t>ELISA AZUCENA</t>
  </si>
  <si>
    <t>DÁMARIS ALEJANDRA</t>
  </si>
  <si>
    <t>LILIAN MARIA</t>
  </si>
  <si>
    <t>HABAS</t>
  </si>
  <si>
    <t>LICENCIATURA EN TRABAJO SOCIAL</t>
  </si>
  <si>
    <t>LUIS CARLO</t>
  </si>
  <si>
    <t>MAYTORENA</t>
  </si>
  <si>
    <t>DAYNA BETZABETH</t>
  </si>
  <si>
    <t>YAZMIN ANAHID</t>
  </si>
  <si>
    <t>NOÉ RAYMUNDO</t>
  </si>
  <si>
    <t>TANYA</t>
  </si>
  <si>
    <t>JESÚS LORENZO</t>
  </si>
  <si>
    <t>GUZMAN</t>
  </si>
  <si>
    <t>SAMANIEGO</t>
  </si>
  <si>
    <t>FAUSTO</t>
  </si>
  <si>
    <t>ESCOBEDO</t>
  </si>
  <si>
    <t>GLORIA JAKELINE</t>
  </si>
  <si>
    <t>MADRIGAL</t>
  </si>
  <si>
    <t>ANA DENISSE</t>
  </si>
  <si>
    <t>ISABEL CRISTINA</t>
  </si>
  <si>
    <t>RENEE IVETTE</t>
  </si>
  <si>
    <t>EGURROLA</t>
  </si>
  <si>
    <t>BERMUDEZ</t>
  </si>
  <si>
    <t>MARIA JOSE</t>
  </si>
  <si>
    <t>CARLOS LORENZO</t>
  </si>
  <si>
    <t>SANTACRUZ</t>
  </si>
  <si>
    <t>FABIOLA</t>
  </si>
  <si>
    <t>LETICIA MARGARITA</t>
  </si>
  <si>
    <t>GALLEGOS</t>
  </si>
  <si>
    <t>LUISANA</t>
  </si>
  <si>
    <t>BRENDA ITZEL</t>
  </si>
  <si>
    <t>ANAHID ALEJANDRA</t>
  </si>
  <si>
    <t>CARLOS AUGUSTO</t>
  </si>
  <si>
    <t>MORGA</t>
  </si>
  <si>
    <t>ALBA IMELDA</t>
  </si>
  <si>
    <t>BORBON</t>
  </si>
  <si>
    <t>SANDRA ELENA</t>
  </si>
  <si>
    <t>MARY CARMEN</t>
  </si>
  <si>
    <t>POMPA</t>
  </si>
  <si>
    <t>IZAGUIRRE</t>
  </si>
  <si>
    <t>ALUBIA NALLELY</t>
  </si>
  <si>
    <t>CARLOS GUADALUPE</t>
  </si>
  <si>
    <t>LABRADA</t>
  </si>
  <si>
    <t>CYNTHIA PAOLA</t>
  </si>
  <si>
    <t>ALCALÁ</t>
  </si>
  <si>
    <t>RAMIRO</t>
  </si>
  <si>
    <t>IVÁN</t>
  </si>
  <si>
    <t>ALEXIS</t>
  </si>
  <si>
    <t>REAL</t>
  </si>
  <si>
    <t>ÓSCAR ALEJANDRO</t>
  </si>
  <si>
    <t>VICTORIA</t>
  </si>
  <si>
    <t>BLANCA ESTHELA</t>
  </si>
  <si>
    <t>ALEXA RENEE</t>
  </si>
  <si>
    <t>AVILEZ</t>
  </si>
  <si>
    <t>JAVIER ANTONIO</t>
  </si>
  <si>
    <t>ANGUAMEA</t>
  </si>
  <si>
    <t>ALAN ALEJANDRO</t>
  </si>
  <si>
    <t>MICHELLE ALEJANDRA</t>
  </si>
  <si>
    <t>EDGAR ROMAN</t>
  </si>
  <si>
    <t>BRICEÑO</t>
  </si>
  <si>
    <t>LORENA AURORA</t>
  </si>
  <si>
    <t>CERDA</t>
  </si>
  <si>
    <t>CEBALLOS</t>
  </si>
  <si>
    <t>EDGAR BENJAMIN</t>
  </si>
  <si>
    <t>PATRICIA ESTELA</t>
  </si>
  <si>
    <t>ROSA CAROLINA</t>
  </si>
  <si>
    <t>EDUCADORA</t>
  </si>
  <si>
    <t>LUISA ARIADNA</t>
  </si>
  <si>
    <t>ARAUX</t>
  </si>
  <si>
    <t>AURELIANO</t>
  </si>
  <si>
    <t>ALEXIA ESBEYDEE</t>
  </si>
  <si>
    <t>SAGASTA</t>
  </si>
  <si>
    <t>KRISTELLE VANESSA</t>
  </si>
  <si>
    <t>CARCAMO</t>
  </si>
  <si>
    <t>ELISA</t>
  </si>
  <si>
    <t>CLAUDETH GUADALUPE</t>
  </si>
  <si>
    <t>MYRIAM</t>
  </si>
  <si>
    <t>CHRISTIAN</t>
  </si>
  <si>
    <t>ROSALVA GUADALUPE</t>
  </si>
  <si>
    <t>SADDAM LEONEL</t>
  </si>
  <si>
    <t>ALICIA GUADALUPE</t>
  </si>
  <si>
    <t>BARRERAS</t>
  </si>
  <si>
    <t>JESSICA ARACELI</t>
  </si>
  <si>
    <t>LEONORILDA</t>
  </si>
  <si>
    <t>CRUZ LIZETH</t>
  </si>
  <si>
    <t>IGNACIO FRANCISCO</t>
  </si>
  <si>
    <t>ASTRID ABIGAIL</t>
  </si>
  <si>
    <t>ANA JANITZA</t>
  </si>
  <si>
    <t>FERNANDA</t>
  </si>
  <si>
    <t>MARTHA ROSALIA</t>
  </si>
  <si>
    <t>VIOLETA FRANCISCA</t>
  </si>
  <si>
    <t>RAMON ANGEL</t>
  </si>
  <si>
    <t>JAZMIN SELENE</t>
  </si>
  <si>
    <t>JHOANNA ALIANETH</t>
  </si>
  <si>
    <t>OROPEZA</t>
  </si>
  <si>
    <t>SILVIA JAZMÍN</t>
  </si>
  <si>
    <t>ORNELAS</t>
  </si>
  <si>
    <t>BELEM ALICIA</t>
  </si>
  <si>
    <t>SERGIO</t>
  </si>
  <si>
    <t>TASABIA</t>
  </si>
  <si>
    <t>JANETH ROSARIO</t>
  </si>
  <si>
    <t>LAUREAN</t>
  </si>
  <si>
    <t>JESÚS CARLOS</t>
  </si>
  <si>
    <t>LAURA PATRICIA</t>
  </si>
  <si>
    <t>ORGANISTA</t>
  </si>
  <si>
    <t>BERNARDO ISAAC</t>
  </si>
  <si>
    <t>JESÚS DAVID</t>
  </si>
  <si>
    <t>MARIA ESTEFANIA</t>
  </si>
  <si>
    <t>DIANA LETICIA</t>
  </si>
  <si>
    <t>JESUS ALEJANDRO</t>
  </si>
  <si>
    <t>PERLA PATRICIA</t>
  </si>
  <si>
    <t>CAPERON</t>
  </si>
  <si>
    <t>JUAN FRANCISCO</t>
  </si>
  <si>
    <t>ANA LAURA</t>
  </si>
  <si>
    <t>MONTIEL</t>
  </si>
  <si>
    <t>ALONDRA GUADALUPE</t>
  </si>
  <si>
    <t>ARREQUIVES</t>
  </si>
  <si>
    <t>BRACAMONTE</t>
  </si>
  <si>
    <t>ROCIO SELENE</t>
  </si>
  <si>
    <t>MINJAREZ</t>
  </si>
  <si>
    <t>ALICIA FRANCELY</t>
  </si>
  <si>
    <t>CAMARGO</t>
  </si>
  <si>
    <t>ZULMA LILIANA</t>
  </si>
  <si>
    <t>MANUELA DE JESÚS</t>
  </si>
  <si>
    <t>ARISPURO</t>
  </si>
  <si>
    <t>RAFAELA</t>
  </si>
  <si>
    <t>ELODIA SUSANA</t>
  </si>
  <si>
    <t>ROJAS</t>
  </si>
  <si>
    <t>KAREN NATHALY</t>
  </si>
  <si>
    <t>DANIEL ALFONSO</t>
  </si>
  <si>
    <t>FLOR ALEJANDRA</t>
  </si>
  <si>
    <t>CORONA</t>
  </si>
  <si>
    <t>MARA PENELOPE</t>
  </si>
  <si>
    <t>SUSANA</t>
  </si>
  <si>
    <t>ARTURO DANIEL</t>
  </si>
  <si>
    <t>LEDEZMA</t>
  </si>
  <si>
    <t>FRANCISCO ANTONIO</t>
  </si>
  <si>
    <t>ALICIA</t>
  </si>
  <si>
    <t>GAUCIN</t>
  </si>
  <si>
    <t>CHRISTIAN EDEL</t>
  </si>
  <si>
    <t>NAVIDAD</t>
  </si>
  <si>
    <t>AGÜERO</t>
  </si>
  <si>
    <t>IRIS MARITHEL</t>
  </si>
  <si>
    <t>RONDERO</t>
  </si>
  <si>
    <t>DANIA GABRIELA</t>
  </si>
  <si>
    <t>GRACIELA GUADALUPE</t>
  </si>
  <si>
    <t>JOSE GILBERTO</t>
  </si>
  <si>
    <t>QUEJ</t>
  </si>
  <si>
    <t>IBET ADRIANA</t>
  </si>
  <si>
    <t>VICTOR HUGO</t>
  </si>
  <si>
    <t>GOMEZ DEL CASTILLO</t>
  </si>
  <si>
    <t>ANA MERCEDES</t>
  </si>
  <si>
    <t>LEIJA</t>
  </si>
  <si>
    <t>CARLOS LAMBERTO</t>
  </si>
  <si>
    <t>YURI REYNIERI</t>
  </si>
  <si>
    <t>ERNESTO</t>
  </si>
  <si>
    <t>SANTA VERONICA</t>
  </si>
  <si>
    <t>JASIEL</t>
  </si>
  <si>
    <t>DARIO</t>
  </si>
  <si>
    <t>MIRIAM DENISSE</t>
  </si>
  <si>
    <t>ARANTXA JHAYLINNE</t>
  </si>
  <si>
    <t>CANCIO</t>
  </si>
  <si>
    <t>AHUMADA</t>
  </si>
  <si>
    <t>LUIS FERNANDO</t>
  </si>
  <si>
    <t>TERÁN</t>
  </si>
  <si>
    <t>HUGO CÉSAR</t>
  </si>
  <si>
    <t>MARÍN</t>
  </si>
  <si>
    <t>ELVIA JUDITH</t>
  </si>
  <si>
    <t>JUAN</t>
  </si>
  <si>
    <t>ARTURO ALFREDO</t>
  </si>
  <si>
    <t>ALATORRE</t>
  </si>
  <si>
    <t>LILIÁN EUGENIA</t>
  </si>
  <si>
    <t>GIANIRETH GUADALUPE</t>
  </si>
  <si>
    <t>JORGE RODOLFO</t>
  </si>
  <si>
    <t>NIDIA</t>
  </si>
  <si>
    <t>ROMEL</t>
  </si>
  <si>
    <t>ALDRETE</t>
  </si>
  <si>
    <t>JUDITH ALICIA</t>
  </si>
  <si>
    <t>EDGAR ARNULFO</t>
  </si>
  <si>
    <t>MARISOL CANDELARIA</t>
  </si>
  <si>
    <t>OSVALDO</t>
  </si>
  <si>
    <t>ENOS ROMAN</t>
  </si>
  <si>
    <t>SIULOK</t>
  </si>
  <si>
    <t>MARTÍN ESTEBAN</t>
  </si>
  <si>
    <t>PEÑÚÑURI</t>
  </si>
  <si>
    <t>THALIA GUADALUPE</t>
  </si>
  <si>
    <t>BOGARIN</t>
  </si>
  <si>
    <t>MARTIN GILBERTO</t>
  </si>
  <si>
    <t>NIDIA ALICIA</t>
  </si>
  <si>
    <t>CARLOS RICARDO</t>
  </si>
  <si>
    <t>NAFARRATE</t>
  </si>
  <si>
    <t>SHAEL NAZARETH</t>
  </si>
  <si>
    <t>LIZBETH YARALLI</t>
  </si>
  <si>
    <t>BRYAN LUIS</t>
  </si>
  <si>
    <t>BASTIDA</t>
  </si>
  <si>
    <t>JOSEFINA AIDA</t>
  </si>
  <si>
    <t>ZULMA JANNETTE</t>
  </si>
  <si>
    <t>EVA CRISTINA</t>
  </si>
  <si>
    <t>ESTUPIÑAN</t>
  </si>
  <si>
    <t>JUAN DANIEL</t>
  </si>
  <si>
    <t>GENEL</t>
  </si>
  <si>
    <t>NAVA</t>
  </si>
  <si>
    <t>MARÍA DOLORES</t>
  </si>
  <si>
    <t>ARREOLA</t>
  </si>
  <si>
    <t>KARLA JUDITH</t>
  </si>
  <si>
    <t>JAUREGUI</t>
  </si>
  <si>
    <t>SONIA</t>
  </si>
  <si>
    <t>GAVIÑO</t>
  </si>
  <si>
    <t>EZEQUIEL EVERARDO</t>
  </si>
  <si>
    <t>JUSAINO</t>
  </si>
  <si>
    <t>MARIA ARACELI</t>
  </si>
  <si>
    <t>ALBERTO ANTONIO</t>
  </si>
  <si>
    <t>ANA BEATRIZ</t>
  </si>
  <si>
    <t>LIZARRAGA</t>
  </si>
  <si>
    <t>MERINO</t>
  </si>
  <si>
    <t>OSCAR MANUEL</t>
  </si>
  <si>
    <t>KARLA MARIELA</t>
  </si>
  <si>
    <t>ANGELICA SUSANA</t>
  </si>
  <si>
    <t>YEPIZ</t>
  </si>
  <si>
    <t>LETICIA ISABEL</t>
  </si>
  <si>
    <t>RICARDO</t>
  </si>
  <si>
    <t>FRANCISCO ALEJANDRO</t>
  </si>
  <si>
    <t>HUGO</t>
  </si>
  <si>
    <t>GIRON</t>
  </si>
  <si>
    <t>LUZ ADRIANA</t>
  </si>
  <si>
    <t xml:space="preserve">ELIZETH DANIELA </t>
  </si>
  <si>
    <t>FAVILA</t>
  </si>
  <si>
    <t>LUIS ERNESTO</t>
  </si>
  <si>
    <t>KARAM</t>
  </si>
  <si>
    <t>ANGEL ENRIQUE</t>
  </si>
  <si>
    <t>BELGICA RAQUEL</t>
  </si>
  <si>
    <t>CARAVANTES</t>
  </si>
  <si>
    <t>SECRETARIA MECANOGRAFA</t>
  </si>
  <si>
    <t>MARCIAL</t>
  </si>
  <si>
    <t>ASTRID SINAI</t>
  </si>
  <si>
    <t>PEÑUELAS</t>
  </si>
  <si>
    <t>MARLA ISABEL</t>
  </si>
  <si>
    <t>TREVIÑO</t>
  </si>
  <si>
    <t>LAURENCIO RICARDO</t>
  </si>
  <si>
    <t>ANA DOLORES</t>
  </si>
  <si>
    <t>RUBALCAVA</t>
  </si>
  <si>
    <t>MANJARREZ</t>
  </si>
  <si>
    <t>FERNANDA GUADALUPE</t>
  </si>
  <si>
    <t>NESTOR FLORENTINO</t>
  </si>
  <si>
    <t>ALEJANDRA LIZBETH</t>
  </si>
  <si>
    <t>DÁVILA</t>
  </si>
  <si>
    <t>FERNANDA BERENICE</t>
  </si>
  <si>
    <t>CARLOS DAVID</t>
  </si>
  <si>
    <t>MIGUEL DE JESUS</t>
  </si>
  <si>
    <t>ALMA</t>
  </si>
  <si>
    <t>SERGIO ALBERTO</t>
  </si>
  <si>
    <t>ANA CECILIA</t>
  </si>
  <si>
    <t>ROSARIO MARCELA</t>
  </si>
  <si>
    <t>BLANCA JULIA DE JESUS</t>
  </si>
  <si>
    <t>MARCELA CELESTE</t>
  </si>
  <si>
    <t>EVA GABRIELA</t>
  </si>
  <si>
    <t>COLORES</t>
  </si>
  <si>
    <t>JESUS ARMANDO</t>
  </si>
  <si>
    <t>MARISELA VIRIDIANA</t>
  </si>
  <si>
    <t>HEREDIA</t>
  </si>
  <si>
    <t>ILSE GUADALUPE</t>
  </si>
  <si>
    <t>GUEREÑA</t>
  </si>
  <si>
    <t>PEÑUÑURI</t>
  </si>
  <si>
    <t>JOSE RAMON</t>
  </si>
  <si>
    <t>JOSE IGNACIO</t>
  </si>
  <si>
    <t>MINERVA</t>
  </si>
  <si>
    <t>GRAVE</t>
  </si>
  <si>
    <t>MILÁN</t>
  </si>
  <si>
    <t>BLANCA AMELIA</t>
  </si>
  <si>
    <t>SOBARZO</t>
  </si>
  <si>
    <t>ORCI</t>
  </si>
  <si>
    <t>GLENDA JUDITH</t>
  </si>
  <si>
    <t>CUMPLIDO</t>
  </si>
  <si>
    <t>ESTEFANIA GUADALUPE</t>
  </si>
  <si>
    <t>SHUGEY ELIZAMA</t>
  </si>
  <si>
    <t>AGUERO</t>
  </si>
  <si>
    <t>CRISTIAN ORLANDO</t>
  </si>
  <si>
    <t>BONILLAS</t>
  </si>
  <si>
    <t>LUZANÍA</t>
  </si>
  <si>
    <t>PAULA JULIANA</t>
  </si>
  <si>
    <t>NEREIDA GUADALUPE</t>
  </si>
  <si>
    <t>ARMANDO</t>
  </si>
  <si>
    <t>ZHAYRA GUADALUPE</t>
  </si>
  <si>
    <t>BARAJAS</t>
  </si>
  <si>
    <t>PERLA VANESSA</t>
  </si>
  <si>
    <t>YAÑEZ</t>
  </si>
  <si>
    <t>JUAN ANTONIO</t>
  </si>
  <si>
    <t>CRISTAL DANIELA</t>
  </si>
  <si>
    <t>RASCÓN</t>
  </si>
  <si>
    <t>JAVIER ALAN</t>
  </si>
  <si>
    <t>MARCOS EMANUEL</t>
  </si>
  <si>
    <t>DOSTEN</t>
  </si>
  <si>
    <t>PAOLA YULIANA</t>
  </si>
  <si>
    <t>NORMA ELISA</t>
  </si>
  <si>
    <t>DIMAS</t>
  </si>
  <si>
    <t>SANTAMARIA</t>
  </si>
  <si>
    <t>MARÍA DORA</t>
  </si>
  <si>
    <t>JESUS EDUARDO</t>
  </si>
  <si>
    <t>MELIZA DEL ROSARIO</t>
  </si>
  <si>
    <t>XOCHITL</t>
  </si>
  <si>
    <t>JULIO ALBERTO</t>
  </si>
  <si>
    <t>BARREDEZ</t>
  </si>
  <si>
    <t>KARINA JUDITH</t>
  </si>
  <si>
    <t>ARMAS</t>
  </si>
  <si>
    <t>LICENCIATURA EN ECOLOGIA</t>
  </si>
  <si>
    <t>NARDA</t>
  </si>
  <si>
    <t>PAULINO</t>
  </si>
  <si>
    <t>CHENO</t>
  </si>
  <si>
    <t>DURON</t>
  </si>
  <si>
    <t>JORGE ADOLFO</t>
  </si>
  <si>
    <t>OLIMPIA ARACELI</t>
  </si>
  <si>
    <t>MARIA LUISA</t>
  </si>
  <si>
    <t>CÉSAR ANTONIO</t>
  </si>
  <si>
    <t>VILCHES</t>
  </si>
  <si>
    <t>YEPIS</t>
  </si>
  <si>
    <t>JOSE ANGEL</t>
  </si>
  <si>
    <t>TOSTADO</t>
  </si>
  <si>
    <t>BEL SAIRA ADELA</t>
  </si>
  <si>
    <t>GLADYS LORENA</t>
  </si>
  <si>
    <t>NÚÑEZ</t>
  </si>
  <si>
    <t>ANA LOURDES</t>
  </si>
  <si>
    <t>APODACA</t>
  </si>
  <si>
    <t>VÍCTOR SUSANO</t>
  </si>
  <si>
    <t>AMIE</t>
  </si>
  <si>
    <t>DUMERC</t>
  </si>
  <si>
    <t>LIZETH MARGARITA</t>
  </si>
  <si>
    <t>DIANA BEATRIZ</t>
  </si>
  <si>
    <t>MÓNICA MARCELA</t>
  </si>
  <si>
    <t>NYNFA DOLORES</t>
  </si>
  <si>
    <t>ANA MARÍA</t>
  </si>
  <si>
    <t>RAMON MANUEL</t>
  </si>
  <si>
    <t>QUIHUI</t>
  </si>
  <si>
    <t>MARIA ELENA</t>
  </si>
  <si>
    <t>ALEXIA</t>
  </si>
  <si>
    <t>AYÓN</t>
  </si>
  <si>
    <t>ZAMBRANO</t>
  </si>
  <si>
    <t>ELISA ARMIDA</t>
  </si>
  <si>
    <t>ANDRES</t>
  </si>
  <si>
    <t>CRUZ ANGELICA</t>
  </si>
  <si>
    <t>OSCAR ALFONSO</t>
  </si>
  <si>
    <t>ZAYANA</t>
  </si>
  <si>
    <t>VÍCTOR MANUEL</t>
  </si>
  <si>
    <t>PASOS</t>
  </si>
  <si>
    <t>LESTER ALBERTO</t>
  </si>
  <si>
    <t>ESQUIVEL</t>
  </si>
  <si>
    <t>LAURA SUSANA</t>
  </si>
  <si>
    <t>MAYRA GEOVANNA</t>
  </si>
  <si>
    <t>JESÚS UBALDO</t>
  </si>
  <si>
    <t>ANA ABIGAIL</t>
  </si>
  <si>
    <t>MARIA DE LA LUZ GUADALUPE</t>
  </si>
  <si>
    <t>CARMEN ELISA</t>
  </si>
  <si>
    <t>TOLEDO</t>
  </si>
  <si>
    <t>JESUS RENE</t>
  </si>
  <si>
    <t>LIZBETH GUADALUPE</t>
  </si>
  <si>
    <t>CRUZ ELENA</t>
  </si>
  <si>
    <t>LAUTERIO</t>
  </si>
  <si>
    <t>GRAGEDA</t>
  </si>
  <si>
    <t>CARMEN PATRICIA</t>
  </si>
  <si>
    <t>ALEJANDRA MARIA</t>
  </si>
  <si>
    <t>ARELY ERNESTINA</t>
  </si>
  <si>
    <t>DÍAZ</t>
  </si>
  <si>
    <t>AMEZQUITA</t>
  </si>
  <si>
    <t>GUSTAVO OMAR</t>
  </si>
  <si>
    <t>TIZNADO</t>
  </si>
  <si>
    <t>MERCEDES</t>
  </si>
  <si>
    <t>YANEZ</t>
  </si>
  <si>
    <t>NUBIA CLORINDA</t>
  </si>
  <si>
    <t>ISLAVA</t>
  </si>
  <si>
    <t>TAQUIMECANOGRAFA</t>
  </si>
  <si>
    <t>OSCAR OMAR</t>
  </si>
  <si>
    <t>DENISSE ADRIANA</t>
  </si>
  <si>
    <t>BENITEZ</t>
  </si>
  <si>
    <t>JESÚS ALFONSO</t>
  </si>
  <si>
    <t>ANAHI</t>
  </si>
  <si>
    <t>NATALIA DE JESUS</t>
  </si>
  <si>
    <t>SAMUEL GUSTAVO</t>
  </si>
  <si>
    <t>DENOGEAN</t>
  </si>
  <si>
    <t>EDUWIGES CONSUELO</t>
  </si>
  <si>
    <t>ESMERALDA</t>
  </si>
  <si>
    <t>NORA EVELIA</t>
  </si>
  <si>
    <t>LIZBETH MARIA</t>
  </si>
  <si>
    <t>ANGUIANO</t>
  </si>
  <si>
    <t>MADERA</t>
  </si>
  <si>
    <t>ANAÍS CLARIVEL</t>
  </si>
  <si>
    <t>OLSON</t>
  </si>
  <si>
    <t>DANIELA ADRIANA</t>
  </si>
  <si>
    <t>ZAYRA DENISSE</t>
  </si>
  <si>
    <t>ZAIR</t>
  </si>
  <si>
    <t>PRIETO</t>
  </si>
  <si>
    <t>LUIS ADRIAN</t>
  </si>
  <si>
    <t>TECNICO EN ELECTRONICA</t>
  </si>
  <si>
    <t>DALIA</t>
  </si>
  <si>
    <t>JOSE JAVIER</t>
  </si>
  <si>
    <t>CINTHYA JANETH</t>
  </si>
  <si>
    <t>JUAN VICENTE</t>
  </si>
  <si>
    <t>BRIANDA SUGEY</t>
  </si>
  <si>
    <t>MEDICO CIRUJANO</t>
  </si>
  <si>
    <t>MARIA TRINIDAD</t>
  </si>
  <si>
    <t>YELITZA ARLETTE</t>
  </si>
  <si>
    <t>ZOILA</t>
  </si>
  <si>
    <t>LINAREZ</t>
  </si>
  <si>
    <t>ICEDO</t>
  </si>
  <si>
    <t>PEDRO</t>
  </si>
  <si>
    <t>DORAME</t>
  </si>
  <si>
    <t>DENISSE GUADALUPE</t>
  </si>
  <si>
    <t>NATHANAEL</t>
  </si>
  <si>
    <t>MURILLO</t>
  </si>
  <si>
    <t>CLAUDIA LIZZETH</t>
  </si>
  <si>
    <t>AMPARANO</t>
  </si>
  <si>
    <t>OLIVIA ELIZABETH</t>
  </si>
  <si>
    <t>BUELNA</t>
  </si>
  <si>
    <t>MARTHA GRISELDA</t>
  </si>
  <si>
    <t>ESTHELA</t>
  </si>
  <si>
    <t>COLIO</t>
  </si>
  <si>
    <t>OSIRIS NAYELLY</t>
  </si>
  <si>
    <t>ARIADNA JAQUELINE</t>
  </si>
  <si>
    <t>AIDE</t>
  </si>
  <si>
    <t>LOERA</t>
  </si>
  <si>
    <t>NATALIA JOVANA</t>
  </si>
  <si>
    <t>DEL RIO</t>
  </si>
  <si>
    <t>ANNEL YOLANDA</t>
  </si>
  <si>
    <t>ELIZAMA</t>
  </si>
  <si>
    <t>REYNA ISELA</t>
  </si>
  <si>
    <t>ENRIQUE ALEJO</t>
  </si>
  <si>
    <t>URQUIDI</t>
  </si>
  <si>
    <t>ELSA</t>
  </si>
  <si>
    <t>GUSTAVO ALFONSO</t>
  </si>
  <si>
    <t>DIANA MARIA</t>
  </si>
  <si>
    <t>SERENO</t>
  </si>
  <si>
    <t>KEVIN RICARDO</t>
  </si>
  <si>
    <t>MELVA LIZETH</t>
  </si>
  <si>
    <t>BUITIMEA</t>
  </si>
  <si>
    <t>YULIANA VIANEY</t>
  </si>
  <si>
    <t>HAROS</t>
  </si>
  <si>
    <t>CENTRAL DE ACTUARIOS EJECUTORES Y NOTIFICADORES PENAL DE HERMOSILLO</t>
  </si>
  <si>
    <t>AYON</t>
  </si>
  <si>
    <t>MARIA ISABEL</t>
  </si>
  <si>
    <t>MONROY</t>
  </si>
  <si>
    <t>ALDAMA</t>
  </si>
  <si>
    <t>JESUS MARIO</t>
  </si>
  <si>
    <t>ADRIEL GUADALUPE</t>
  </si>
  <si>
    <t>GERMÁN ALBERTO</t>
  </si>
  <si>
    <t>LIMÓN</t>
  </si>
  <si>
    <t>ZAVALA</t>
  </si>
  <si>
    <t>LUZ MARÍA</t>
  </si>
  <si>
    <t>ELSA MARÍA</t>
  </si>
  <si>
    <t>TAM</t>
  </si>
  <si>
    <t>BRENDA ZULEMA</t>
  </si>
  <si>
    <t>JOSE HUMBERTO</t>
  </si>
  <si>
    <t>REYNALDO HUMBERTO</t>
  </si>
  <si>
    <t>LILIAN ROCIO</t>
  </si>
  <si>
    <t>SALIM</t>
  </si>
  <si>
    <t>EDNA MARIA</t>
  </si>
  <si>
    <t>JULIETA ANDREA</t>
  </si>
  <si>
    <t>YHOANA EMILIA</t>
  </si>
  <si>
    <t>LAURA DENNISE</t>
  </si>
  <si>
    <t>BLANCA ALEJANDRA</t>
  </si>
  <si>
    <t>VIZCARRA</t>
  </si>
  <si>
    <t>NADIA SARAHI</t>
  </si>
  <si>
    <t>MAURICIO</t>
  </si>
  <si>
    <t>LICENCIATURA EN SISTEMAS COMPUTACIONALES ADMINISTRATIVOS</t>
  </si>
  <si>
    <t>FABYANNA GUADALUPE</t>
  </si>
  <si>
    <t>INGENIERIA EN SISTEMAS COMPUTACIONALES</t>
  </si>
  <si>
    <t>LUZ ARTEMIA</t>
  </si>
  <si>
    <t>SERVIN</t>
  </si>
  <si>
    <t>HEIDI ALICIA</t>
  </si>
  <si>
    <t xml:space="preserve">FIGUEROA </t>
  </si>
  <si>
    <t>RUBEN DARIO</t>
  </si>
  <si>
    <t>URBALEJO</t>
  </si>
  <si>
    <t>CLAUDIA JUDITH</t>
  </si>
  <si>
    <t>HERLINDA</t>
  </si>
  <si>
    <t>LILIANA DEL CARMEN</t>
  </si>
  <si>
    <t>CINDY FERNANDA</t>
  </si>
  <si>
    <t>CINTHIA BERENICE</t>
  </si>
  <si>
    <t>CAMPA</t>
  </si>
  <si>
    <t>ÁNGEL RIZIERI</t>
  </si>
  <si>
    <t>VILLAGOMEZ</t>
  </si>
  <si>
    <t>LICENCIATURA EN EDUCACION MEDIA</t>
  </si>
  <si>
    <t>RONGEL</t>
  </si>
  <si>
    <t>JOSE PEDRO</t>
  </si>
  <si>
    <t>OZORIO</t>
  </si>
  <si>
    <t>ROSARIO GUADALUPE</t>
  </si>
  <si>
    <t>LUISA GUADALUPE</t>
  </si>
  <si>
    <t>NORBERTO</t>
  </si>
  <si>
    <t>MARIA ANAHI</t>
  </si>
  <si>
    <t>JACKELINE ISABEL</t>
  </si>
  <si>
    <t>LOURDES LIRIOLA</t>
  </si>
  <si>
    <t>SALIDO</t>
  </si>
  <si>
    <t>MAGDALENA HORTENCIA</t>
  </si>
  <si>
    <t>ESPEJO</t>
  </si>
  <si>
    <t>ANIBAL</t>
  </si>
  <si>
    <t>BAUTISTA</t>
  </si>
  <si>
    <t>INGENIERIA EN MECATRONICA</t>
  </si>
  <si>
    <t>ERIKA VANESSA</t>
  </si>
  <si>
    <t>DENISSE ALEYDA</t>
  </si>
  <si>
    <t>JONHATAN JAVIER</t>
  </si>
  <si>
    <t>OBDULIA GUADALUPE</t>
  </si>
  <si>
    <t>HUGO OMAR</t>
  </si>
  <si>
    <t>GOYCOCHEA</t>
  </si>
  <si>
    <t>KARLA LIZETH</t>
  </si>
  <si>
    <t>GARDENIA</t>
  </si>
  <si>
    <t>JUAN MANUEL</t>
  </si>
  <si>
    <t>SILVIA BIBIANA</t>
  </si>
  <si>
    <t>JORGE</t>
  </si>
  <si>
    <t>LYDIA</t>
  </si>
  <si>
    <t>LABORIN</t>
  </si>
  <si>
    <t>LEGASPI</t>
  </si>
  <si>
    <t>SECRETARIADO</t>
  </si>
  <si>
    <t>NORA CRISTINA</t>
  </si>
  <si>
    <t>SOLÓRZANO</t>
  </si>
  <si>
    <t>GUADALUPE DE  NAZARETH</t>
  </si>
  <si>
    <t>COMPUTACION</t>
  </si>
  <si>
    <t>TERESA MARÍA</t>
  </si>
  <si>
    <t>LICENCIATURA EN CRIMINOLOGIA</t>
  </si>
  <si>
    <t>PETRA LORENA</t>
  </si>
  <si>
    <t>BLANCA IVETT</t>
  </si>
  <si>
    <t>VELDERRAIN</t>
  </si>
  <si>
    <t>BREACH</t>
  </si>
  <si>
    <t>HAYDEE LIZETH</t>
  </si>
  <si>
    <t>AGANZA</t>
  </si>
  <si>
    <t>KARINA AMAYRANI</t>
  </si>
  <si>
    <t>LLAMAS</t>
  </si>
  <si>
    <t>CORTEZ</t>
  </si>
  <si>
    <t>ALEJANDRA GABRIELA</t>
  </si>
  <si>
    <t>DALIA ZULEMA</t>
  </si>
  <si>
    <t>TECNICO EN INFORMATICA</t>
  </si>
  <si>
    <t>CERÓN</t>
  </si>
  <si>
    <t>DANIA MARÍA</t>
  </si>
  <si>
    <t>ÁNGEL HALLEY</t>
  </si>
  <si>
    <t>LOZOYA</t>
  </si>
  <si>
    <t>BURQUEZ</t>
  </si>
  <si>
    <t>JASHIMOTO</t>
  </si>
  <si>
    <t>DIANA ALEJANDRA</t>
  </si>
  <si>
    <t>PERALES</t>
  </si>
  <si>
    <t>OMAR ROBERTO</t>
  </si>
  <si>
    <t>FIERRO</t>
  </si>
  <si>
    <t>MYRNA</t>
  </si>
  <si>
    <t>TECNICO EN SECRETARIADO</t>
  </si>
  <si>
    <t>MARÍA DEL ROSARIO</t>
  </si>
  <si>
    <t>TRABAJADOR SOCIAL</t>
  </si>
  <si>
    <t>ZAMORANO</t>
  </si>
  <si>
    <t>MYLITZA DENISSE</t>
  </si>
  <si>
    <t>JAIME ADRIÁN</t>
  </si>
  <si>
    <t>CARLOS NOÉ</t>
  </si>
  <si>
    <t>BURBOA</t>
  </si>
  <si>
    <t>MARTHA CECILIA</t>
  </si>
  <si>
    <t>MELISSA GUADALUPE</t>
  </si>
  <si>
    <t>MANZANEDO</t>
  </si>
  <si>
    <t>INGLES</t>
  </si>
  <si>
    <t>FLOR IRENE</t>
  </si>
  <si>
    <t>IVETE CRISTINA</t>
  </si>
  <si>
    <t>FRANCISCA MARÍA</t>
  </si>
  <si>
    <t>VANESSA</t>
  </si>
  <si>
    <t>FÁTIMA PRISCILLA</t>
  </si>
  <si>
    <t>TREVIZO</t>
  </si>
  <si>
    <t>ADMINISTRACION BASICA</t>
  </si>
  <si>
    <t>YARELY GUADALUPE</t>
  </si>
  <si>
    <t>DANISA</t>
  </si>
  <si>
    <t>ERICKA EDITH</t>
  </si>
  <si>
    <t>GRAJEDA</t>
  </si>
  <si>
    <t>TECNICO EN TURISMO</t>
  </si>
  <si>
    <t>DALILA</t>
  </si>
  <si>
    <t>GOCOBACHI</t>
  </si>
  <si>
    <t>LUIS CARLOS</t>
  </si>
  <si>
    <t>QUILANTAN</t>
  </si>
  <si>
    <t>INFANTE</t>
  </si>
  <si>
    <t>HILARIA</t>
  </si>
  <si>
    <t>ARCINIEGA</t>
  </si>
  <si>
    <t>RELACIONES COMERCIALES</t>
  </si>
  <si>
    <t>EMMA GISELA</t>
  </si>
  <si>
    <t>CARMEN SARAY</t>
  </si>
  <si>
    <t>ACEVES</t>
  </si>
  <si>
    <t>BUSTOS</t>
  </si>
  <si>
    <t>YULISSA</t>
  </si>
  <si>
    <t>KAREN LIZETH</t>
  </si>
  <si>
    <t>YAZMIN IVETTE</t>
  </si>
  <si>
    <t>SANABRIA</t>
  </si>
  <si>
    <t>ALVARO</t>
  </si>
  <si>
    <t>MAYRA SUSANA</t>
  </si>
  <si>
    <t>MÓNICA</t>
  </si>
  <si>
    <t>OLIVIA YARITZA</t>
  </si>
  <si>
    <t>GUILLERMO</t>
  </si>
  <si>
    <t>VANIA JUDITH</t>
  </si>
  <si>
    <t>VIRGINIA</t>
  </si>
  <si>
    <t>LILIA ELIZABETH</t>
  </si>
  <si>
    <t>FELIZARDO</t>
  </si>
  <si>
    <t>INGENIERIA ELECTRONICA</t>
  </si>
  <si>
    <t>CRISTOBAL</t>
  </si>
  <si>
    <t>NORELY</t>
  </si>
  <si>
    <t>MARTÍN ALEJANDRO</t>
  </si>
  <si>
    <t>FRANCISCO RAMIRO</t>
  </si>
  <si>
    <t>GERARDO ESTEBAN</t>
  </si>
  <si>
    <t>SIQUEIROS</t>
  </si>
  <si>
    <t>SANDRA MIREYA</t>
  </si>
  <si>
    <t>LILIAN</t>
  </si>
  <si>
    <t>OFICIALÍA DE PARTES COMÚN GUAYMAS</t>
  </si>
  <si>
    <t>CARRERA CORTA NO ESPECIFICADA</t>
  </si>
  <si>
    <t>MARTHA NIDIA</t>
  </si>
  <si>
    <t>GLORIA</t>
  </si>
  <si>
    <t>KARLA BELEM</t>
  </si>
  <si>
    <t>SITAL</t>
  </si>
  <si>
    <t>SOFIA</t>
  </si>
  <si>
    <t>LUPIÁN</t>
  </si>
  <si>
    <t>LLANEZ</t>
  </si>
  <si>
    <t>RENE</t>
  </si>
  <si>
    <t>LETICIA GUADALUPE</t>
  </si>
  <si>
    <t>MARTÍN</t>
  </si>
  <si>
    <t>GÁMEZ</t>
  </si>
  <si>
    <t>PERLA JAZMIN</t>
  </si>
  <si>
    <t>HERMELINDA</t>
  </si>
  <si>
    <t>TECNICO PROGRAMADOR</t>
  </si>
  <si>
    <t>EDGAR EMMANUEL</t>
  </si>
  <si>
    <t>MAESTRIA EN DLLO. REGIONAL</t>
  </si>
  <si>
    <t>LUIS ARMANDO</t>
  </si>
  <si>
    <t>ANA MARTINA</t>
  </si>
  <si>
    <t>ALTAMIRANO</t>
  </si>
  <si>
    <t>LAGUNA</t>
  </si>
  <si>
    <t>AMADO</t>
  </si>
  <si>
    <t>QUINTANAR</t>
  </si>
  <si>
    <t>MARTHA GRACIELA</t>
  </si>
  <si>
    <t>JACQUELINE</t>
  </si>
  <si>
    <t>ITZEL NALLELY</t>
  </si>
  <si>
    <t>CARMEN ALICIA</t>
  </si>
  <si>
    <t>CHIO</t>
  </si>
  <si>
    <t>DENISSE IRENE</t>
  </si>
  <si>
    <t>REYNA IDALIA</t>
  </si>
  <si>
    <t>MAYRA SULEMA</t>
  </si>
  <si>
    <t>YUMIKO ANA</t>
  </si>
  <si>
    <t>LUIS OCTAVIO</t>
  </si>
  <si>
    <t>HILDA ELENA</t>
  </si>
  <si>
    <t>MUNIVE</t>
  </si>
  <si>
    <t>PEDRO AGRIPINO</t>
  </si>
  <si>
    <t>ADMINISTRACION PUBLICA</t>
  </si>
  <si>
    <t>BEATRIZ XIMENA</t>
  </si>
  <si>
    <t>ENEYDA SUSANA</t>
  </si>
  <si>
    <t>QUIJANO</t>
  </si>
  <si>
    <t>DANIA MICHELLE</t>
  </si>
  <si>
    <t>ANA LUCÍA</t>
  </si>
  <si>
    <t>VASQUES</t>
  </si>
  <si>
    <t>LICENCIATURA EN ENFERMERIA</t>
  </si>
  <si>
    <t>MARIA DE LA MERCED</t>
  </si>
  <si>
    <t>YADIRA ELENA</t>
  </si>
  <si>
    <t>DORA EVELIA</t>
  </si>
  <si>
    <t>RASCON</t>
  </si>
  <si>
    <t>CRISTAL OFELIA</t>
  </si>
  <si>
    <t>ALBA CLARISA</t>
  </si>
  <si>
    <t>KASANDRA GUADALUPE</t>
  </si>
  <si>
    <t>CRISTIAN JESUS</t>
  </si>
  <si>
    <t>FRANCISCA JOANNA</t>
  </si>
  <si>
    <t>LORENA</t>
  </si>
  <si>
    <t>BURRUEL</t>
  </si>
  <si>
    <t>ELVIA ALICIA</t>
  </si>
  <si>
    <t>SECRET. EJEC.-TEC. EN CONTA.</t>
  </si>
  <si>
    <t>ANEL FERNANDA</t>
  </si>
  <si>
    <t>AZCAGORTA</t>
  </si>
  <si>
    <t>LICENCIATURA EN RELACIONES INDUSTRIALES</t>
  </si>
  <si>
    <t>ELSA MARGARITA</t>
  </si>
  <si>
    <t>BRITANY NAHOMI</t>
  </si>
  <si>
    <t>YCEDO</t>
  </si>
  <si>
    <t>TAIDÉ</t>
  </si>
  <si>
    <t>CALDERÓN</t>
  </si>
  <si>
    <t>SLUSHER</t>
  </si>
  <si>
    <t>HEIDY ESMERALDA</t>
  </si>
  <si>
    <t>ROBLEDO</t>
  </si>
  <si>
    <t>JESUS CLEMENTE</t>
  </si>
  <si>
    <t>REY DAVID</t>
  </si>
  <si>
    <t>MANGE</t>
  </si>
  <si>
    <t>LERMA</t>
  </si>
  <si>
    <t>JESUS ESTEBAN</t>
  </si>
  <si>
    <t>MARIA JESUS</t>
  </si>
  <si>
    <t>JOSE MARIA</t>
  </si>
  <si>
    <t>CECILIA MARGARITA</t>
  </si>
  <si>
    <t>DIANA LIZETH</t>
  </si>
  <si>
    <t>MIRTZA PAOLA</t>
  </si>
  <si>
    <t>LICENCIATURA EN ADMINISTRACION TURISTICA</t>
  </si>
  <si>
    <t>CLARA LIZETH</t>
  </si>
  <si>
    <t>DANITZA</t>
  </si>
  <si>
    <t>FRANCISCO DANIEL</t>
  </si>
  <si>
    <t>VELIZ</t>
  </si>
  <si>
    <t>RIGOBERTO</t>
  </si>
  <si>
    <t>VALDIVIESO</t>
  </si>
  <si>
    <t>RAMONA GUADALUPE</t>
  </si>
  <si>
    <t>LUZ DEL CARMEN</t>
  </si>
  <si>
    <t>IMPERIAL</t>
  </si>
  <si>
    <t>PAOLA GUADALUPE</t>
  </si>
  <si>
    <t>OMAR ERNESTO</t>
  </si>
  <si>
    <t>SOUZA</t>
  </si>
  <si>
    <t>LILIA DEL CARMEN</t>
  </si>
  <si>
    <t>NOYOLA</t>
  </si>
  <si>
    <t>WENDY ELIZETH</t>
  </si>
  <si>
    <t>CAROLINA DE JESUS</t>
  </si>
  <si>
    <t>HUGO PIERO</t>
  </si>
  <si>
    <t>MARTIN ENRIQUE</t>
  </si>
  <si>
    <t>HORACIO</t>
  </si>
  <si>
    <t>LEONOR HILDA</t>
  </si>
  <si>
    <t>MARIANA JANNET</t>
  </si>
  <si>
    <t>FELIPE DE JESUS</t>
  </si>
  <si>
    <t>ANA YESENIA</t>
  </si>
  <si>
    <t>IMELDA CONCEPCION</t>
  </si>
  <si>
    <t>BIBIANA GUADALUPE</t>
  </si>
  <si>
    <t>TAMAYO</t>
  </si>
  <si>
    <t>SANDRA EVELINA</t>
  </si>
  <si>
    <t>MANN</t>
  </si>
  <si>
    <t>ARACELY YURIDIA</t>
  </si>
  <si>
    <t>ITZEL CECILIA</t>
  </si>
  <si>
    <t>GIRÓN</t>
  </si>
  <si>
    <t>ÁNGEL ANDRÉS</t>
  </si>
  <si>
    <t>QUEZADA</t>
  </si>
  <si>
    <t>ESTHER ZOBEIDA</t>
  </si>
  <si>
    <t>ILIANA GUADALUPE</t>
  </si>
  <si>
    <t>FREIXO</t>
  </si>
  <si>
    <t>NAFFATE</t>
  </si>
  <si>
    <t>ALMA LILIAN</t>
  </si>
  <si>
    <t>CUADRAS</t>
  </si>
  <si>
    <t>ELSA MARLEN</t>
  </si>
  <si>
    <t>ESTUDIOS NO ESPECIFICADOS</t>
  </si>
  <si>
    <t>JOSÉ DAVID</t>
  </si>
  <si>
    <t>CARMEN OLIVIA</t>
  </si>
  <si>
    <t>GAMA</t>
  </si>
  <si>
    <t>BEATRIZ ADRIANA</t>
  </si>
  <si>
    <t>ROMUALDO SAUL</t>
  </si>
  <si>
    <t>MA. DEL SOCORRO</t>
  </si>
  <si>
    <t>GRISELDA ANAHI</t>
  </si>
  <si>
    <t>JUAN LUIS</t>
  </si>
  <si>
    <t>VENEGAS</t>
  </si>
  <si>
    <t>VELASQUEZ</t>
  </si>
  <si>
    <t>MELIDA MERCEDES</t>
  </si>
  <si>
    <t>MORELLI</t>
  </si>
  <si>
    <t>YOLANDA KARINA</t>
  </si>
  <si>
    <t>AMARAL</t>
  </si>
  <si>
    <t>ROCIO KARINA</t>
  </si>
  <si>
    <t>IGNACIO DE JESÚS</t>
  </si>
  <si>
    <t>MENDÍVIL</t>
  </si>
  <si>
    <t>JOVANA BERENICE</t>
  </si>
  <si>
    <t>RITA MARIA</t>
  </si>
  <si>
    <t>TANORI</t>
  </si>
  <si>
    <t>PAZOS</t>
  </si>
  <si>
    <t>LIC. EN CS. DE LA EDUCACION</t>
  </si>
  <si>
    <t>ANAHI ZAHIDY</t>
  </si>
  <si>
    <t>MACHADO</t>
  </si>
  <si>
    <t>ESPERANZA DEL ROCÍO</t>
  </si>
  <si>
    <t>IVÁN EDGARDO</t>
  </si>
  <si>
    <t>MARTHA AURELIA</t>
  </si>
  <si>
    <t>AVENDAÑO</t>
  </si>
  <si>
    <t>VALERIA GUADALUPE</t>
  </si>
  <si>
    <t>BARNET</t>
  </si>
  <si>
    <t>DAVID</t>
  </si>
  <si>
    <t>SALA ORAL DE LO PENAL CON SEDE EN  MAGDALENA, PERTENECIENTE AL DISTRITO 3</t>
  </si>
  <si>
    <t>JAIME ARTURO</t>
  </si>
  <si>
    <t>ANABEL</t>
  </si>
  <si>
    <t>CESAR ALEJANDRO</t>
  </si>
  <si>
    <t>VIVIANA BERENICE</t>
  </si>
  <si>
    <t>MARTHA OLIVIA</t>
  </si>
  <si>
    <t>ALEXIS YAIR</t>
  </si>
  <si>
    <t>MANCILLAS</t>
  </si>
  <si>
    <t>MONREAL</t>
  </si>
  <si>
    <t>JORGE JAVIER</t>
  </si>
  <si>
    <t>BARRA</t>
  </si>
  <si>
    <t>RAMONA ELOISA</t>
  </si>
  <si>
    <t>LIC. EN EDUCACION SECUNDARIA</t>
  </si>
  <si>
    <t>JONATAN JESSIEL</t>
  </si>
  <si>
    <t>ZARATE</t>
  </si>
  <si>
    <t>ZEZILIA BERENICE</t>
  </si>
  <si>
    <t>BONILLA</t>
  </si>
  <si>
    <t>GUADALUPE SARAHI</t>
  </si>
  <si>
    <t>AVELAR</t>
  </si>
  <si>
    <t>SANTA CRUZ</t>
  </si>
  <si>
    <t>OLIVER ADRIAN</t>
  </si>
  <si>
    <t>ROSA DEL CARMEN</t>
  </si>
  <si>
    <t>DOMINGO UBALDO</t>
  </si>
  <si>
    <t>OLIVIA</t>
  </si>
  <si>
    <t>JESUS ARELY</t>
  </si>
  <si>
    <t>ERIKA YAMILETTE</t>
  </si>
  <si>
    <t>JAVIER ISRAEL</t>
  </si>
  <si>
    <t>UBAMEA</t>
  </si>
  <si>
    <t>GABRIELA GUADALUPE</t>
  </si>
  <si>
    <t>JÉSSICA MARILYN</t>
  </si>
  <si>
    <t>PINEDA</t>
  </si>
  <si>
    <t>MONJARAS</t>
  </si>
  <si>
    <t>CARLOS</t>
  </si>
  <si>
    <t>CÉSAR AIRAM</t>
  </si>
  <si>
    <t>CONS</t>
  </si>
  <si>
    <t>ILSSE IVONN</t>
  </si>
  <si>
    <t>ING. EN SISTEMAS ELECTRONICOS</t>
  </si>
  <si>
    <t>MARLENE GUADALUPE</t>
  </si>
  <si>
    <t>MALANCO</t>
  </si>
  <si>
    <t>ESCUPINICHI</t>
  </si>
  <si>
    <t>ONEYDA GUADALUPE</t>
  </si>
  <si>
    <t>PERLA MARÍA GUADALUPE</t>
  </si>
  <si>
    <t>JULIAN GERARDO</t>
  </si>
  <si>
    <t>KARLA PATRICIA</t>
  </si>
  <si>
    <t>JUDITH ALEJANDRA</t>
  </si>
  <si>
    <t>FARMAN</t>
  </si>
  <si>
    <t>VIVIAN SAYANI</t>
  </si>
  <si>
    <t>GUIZAR</t>
  </si>
  <si>
    <t>MYRNA ALEJANDRA</t>
  </si>
  <si>
    <t>ADELA</t>
  </si>
  <si>
    <t>RUBI YIDIANI</t>
  </si>
  <si>
    <t>YHARELI</t>
  </si>
  <si>
    <t>VILLASANA</t>
  </si>
  <si>
    <t>INDIRA</t>
  </si>
  <si>
    <t>MELINA</t>
  </si>
  <si>
    <t>CHIAPA</t>
  </si>
  <si>
    <t>JOCABED</t>
  </si>
  <si>
    <t>PORTUGUEZ</t>
  </si>
  <si>
    <t>COYASO</t>
  </si>
  <si>
    <t>RAPAN</t>
  </si>
  <si>
    <t>KRISTEL VERÓNICA</t>
  </si>
  <si>
    <t>MATUS</t>
  </si>
  <si>
    <t>CARLA</t>
  </si>
  <si>
    <t>ARIANA</t>
  </si>
  <si>
    <t>CARINA GUADALUPE</t>
  </si>
  <si>
    <t>LILLIAN DOLORES</t>
  </si>
  <si>
    <t>GERMAN</t>
  </si>
  <si>
    <t>AZUCENA</t>
  </si>
  <si>
    <t>JESUS</t>
  </si>
  <si>
    <t>LILIA JUDITH</t>
  </si>
  <si>
    <t>LUISA FERNANDA</t>
  </si>
  <si>
    <t>VICTOR GIANCARLO</t>
  </si>
  <si>
    <t>DULCE IRASEMA</t>
  </si>
  <si>
    <t>RADA</t>
  </si>
  <si>
    <t>MICHELLE GUADALUPE</t>
  </si>
  <si>
    <t>MARIA DEL ROSARIO</t>
  </si>
  <si>
    <t>PEDRO FELIPE</t>
  </si>
  <si>
    <t>CRISTIAN VALENTIN</t>
  </si>
  <si>
    <t>ADRIANA KARINA</t>
  </si>
  <si>
    <t>WINKLER</t>
  </si>
  <si>
    <t>CHRISTIAN ARTURO</t>
  </si>
  <si>
    <t>BERRELLEZA</t>
  </si>
  <si>
    <t>JOCELYN</t>
  </si>
  <si>
    <t>DE LOS REYES</t>
  </si>
  <si>
    <t>JOSE FERNANDO</t>
  </si>
  <si>
    <t>TECNICO EN INSTALACION Y MANTENIMIENTO</t>
  </si>
  <si>
    <t>ITZEL CAROLINA</t>
  </si>
  <si>
    <t>RENE JAVIER</t>
  </si>
  <si>
    <t>MIRNA</t>
  </si>
  <si>
    <t>SOCORRO</t>
  </si>
  <si>
    <t>ALBERTO ISRAEL</t>
  </si>
  <si>
    <t>ERIKA PATRICIA</t>
  </si>
  <si>
    <t>BETHLEM PAOLA</t>
  </si>
  <si>
    <t>SALMERON</t>
  </si>
  <si>
    <t>SAINZ</t>
  </si>
  <si>
    <t>JUANITA MA. DEL SOCORRO</t>
  </si>
  <si>
    <t>RESENDIZ</t>
  </si>
  <si>
    <t>VALERIA ALEJANDRA</t>
  </si>
  <si>
    <t>ELDA GUADALUPE</t>
  </si>
  <si>
    <t>BHAKTI NARAYANA</t>
  </si>
  <si>
    <t>CINTHYA JOVANA</t>
  </si>
  <si>
    <t>LUVIANO</t>
  </si>
  <si>
    <t>LABANDERA</t>
  </si>
  <si>
    <t>BRENDA JUDITH</t>
  </si>
  <si>
    <t>VEA</t>
  </si>
  <si>
    <t>LIC. EN PSICOL. (PS. INDUST.)</t>
  </si>
  <si>
    <t>LUZ GABRIELA</t>
  </si>
  <si>
    <t>LANDEROS</t>
  </si>
  <si>
    <t>RODOLFO</t>
  </si>
  <si>
    <t>FAHL</t>
  </si>
  <si>
    <t>HUMBERTO</t>
  </si>
  <si>
    <t>PUEBLA</t>
  </si>
  <si>
    <t>SECUNDARIA ABIERTA</t>
  </si>
  <si>
    <t>MARIA YESENIA</t>
  </si>
  <si>
    <t>MARTHA ANGELICA</t>
  </si>
  <si>
    <t>IRIBE</t>
  </si>
  <si>
    <t>SANDRA LUZ</t>
  </si>
  <si>
    <t>SEDANO</t>
  </si>
  <si>
    <t>SECRETARIA CONTABLE</t>
  </si>
  <si>
    <t>ROCIO GUADALUPE</t>
  </si>
  <si>
    <t>JESUS GAMALIEL</t>
  </si>
  <si>
    <t>LAURA LETICIA</t>
  </si>
  <si>
    <t>CAMPAS</t>
  </si>
  <si>
    <t>BORBOA</t>
  </si>
  <si>
    <t>JOSÉ RAMÓN</t>
  </si>
  <si>
    <t>IRASEMA GUADALUPE</t>
  </si>
  <si>
    <t>DUBIER SARAHI</t>
  </si>
  <si>
    <t>CARLOS ARMANDO</t>
  </si>
  <si>
    <t>LUCELY YAREL</t>
  </si>
  <si>
    <t>TELLECHEA</t>
  </si>
  <si>
    <t>EDUARDO ALEXY</t>
  </si>
  <si>
    <t>MARÍA DE LOS ÁNGELES</t>
  </si>
  <si>
    <t>NOE</t>
  </si>
  <si>
    <t>PICO</t>
  </si>
  <si>
    <t>ANA CAROLINA</t>
  </si>
  <si>
    <t>CLAUDIA CECILIA</t>
  </si>
  <si>
    <t>JOSE LEON</t>
  </si>
  <si>
    <t>JUANA</t>
  </si>
  <si>
    <t>JAVIER ALBERTO</t>
  </si>
  <si>
    <t>ASTORGA</t>
  </si>
  <si>
    <t>RODELO</t>
  </si>
  <si>
    <t>MARLYN</t>
  </si>
  <si>
    <t>CRISTINA ISABEL</t>
  </si>
  <si>
    <t>MILLÁN</t>
  </si>
  <si>
    <t>CHAYDEZ</t>
  </si>
  <si>
    <t>JESUS DANIEL</t>
  </si>
  <si>
    <t>FRANCISCO ULISES</t>
  </si>
  <si>
    <t>ITURRIOS</t>
  </si>
  <si>
    <t>MARTIN ANTONIO</t>
  </si>
  <si>
    <t>ADRIANA MARCELA</t>
  </si>
  <si>
    <t>ANA LIZBETH</t>
  </si>
  <si>
    <t>PINZON</t>
  </si>
  <si>
    <t>LICENCIATURA EN ECONOMIA Y FINANZAS</t>
  </si>
  <si>
    <t>DARIANA ITSEL</t>
  </si>
  <si>
    <t>VICTOR SIGIFREDO</t>
  </si>
  <si>
    <t>RAMÓN</t>
  </si>
  <si>
    <t>BLANCA OLIVIA</t>
  </si>
  <si>
    <t>JUZAINO</t>
  </si>
  <si>
    <t>ESTEFANI</t>
  </si>
  <si>
    <t>TELMA MARTINA</t>
  </si>
  <si>
    <t>PAULA JANNETH</t>
  </si>
  <si>
    <t>MIRIAM LIZBETH</t>
  </si>
  <si>
    <t>VICTOR</t>
  </si>
  <si>
    <t>VILLELA</t>
  </si>
  <si>
    <t>GERMAN ALBERTO</t>
  </si>
  <si>
    <t>BRENDA JARELY</t>
  </si>
  <si>
    <t>CANDELAS</t>
  </si>
  <si>
    <t>ANA DALY</t>
  </si>
  <si>
    <t>PARRILLA</t>
  </si>
  <si>
    <t>ANNETH ALONDRA</t>
  </si>
  <si>
    <t>ANDREA LIZETH</t>
  </si>
  <si>
    <t>URQUIJO</t>
  </si>
  <si>
    <t>ANGELA PATRICIA</t>
  </si>
  <si>
    <t>MELISSA DEL SAGRARIO</t>
  </si>
  <si>
    <t>CERECER</t>
  </si>
  <si>
    <t>REINA ELIZABETH</t>
  </si>
  <si>
    <t>MELENDEZ</t>
  </si>
  <si>
    <t>ANA JACKCENY</t>
  </si>
  <si>
    <t>LAVEAGA</t>
  </si>
  <si>
    <t>ASHLEY SAMANTHA</t>
  </si>
  <si>
    <t>CANTÚA</t>
  </si>
  <si>
    <t>JESUS SANTOS</t>
  </si>
  <si>
    <t>PIÑUELAS</t>
  </si>
  <si>
    <t>BERNARDO</t>
  </si>
  <si>
    <t>APARICIO</t>
  </si>
  <si>
    <t>IRIS SELENE</t>
  </si>
  <si>
    <t>ORIANA GUADALUPE</t>
  </si>
  <si>
    <t>BARREDES</t>
  </si>
  <si>
    <t>ANGEL ALFONSO</t>
  </si>
  <si>
    <t>PERLA IVET</t>
  </si>
  <si>
    <t>CARLOS JESUS</t>
  </si>
  <si>
    <t>GUADALUPE TRINIDAD</t>
  </si>
  <si>
    <t>OMAR ADRIAN</t>
  </si>
  <si>
    <t>MARIA JOSÉ</t>
  </si>
  <si>
    <t>KARLA IOVANA</t>
  </si>
  <si>
    <t>GRICELDA</t>
  </si>
  <si>
    <t>EFRAÍN FRANCISCO</t>
  </si>
  <si>
    <t>ESTELA</t>
  </si>
  <si>
    <t xml:space="preserve">DANIEL JESUS </t>
  </si>
  <si>
    <t>CHABOLLA</t>
  </si>
  <si>
    <t>GEORGINA YLENIA</t>
  </si>
  <si>
    <t>COUVILLIER</t>
  </si>
  <si>
    <t>PAOLA DEL CARMEN</t>
  </si>
  <si>
    <t>SIGIFREDO</t>
  </si>
  <si>
    <t>FONTES</t>
  </si>
  <si>
    <t>LOSOYA</t>
  </si>
  <si>
    <t>RUBEN EGDOL</t>
  </si>
  <si>
    <t>YULITZA ADILENE</t>
  </si>
  <si>
    <t>SILVIA GUADALUPE</t>
  </si>
  <si>
    <t>ESTEBAN DE JESUS</t>
  </si>
  <si>
    <t>JOYCE NICOLE</t>
  </si>
  <si>
    <t>CHAN</t>
  </si>
  <si>
    <t>AMANDA VERÓNICA</t>
  </si>
  <si>
    <t>LARIOS</t>
  </si>
  <si>
    <t>LESLYE DAYANNA</t>
  </si>
  <si>
    <t>CHAPA</t>
  </si>
  <si>
    <t>NICHOL MARIA</t>
  </si>
  <si>
    <t>MARTIN LEOBARDO</t>
  </si>
  <si>
    <t>SILVANA CAROLINA</t>
  </si>
  <si>
    <t>JOSE CARLOS</t>
  </si>
  <si>
    <t>CASTELLANOS</t>
  </si>
  <si>
    <t>OLMEDA</t>
  </si>
  <si>
    <t>SULAY GUADALUPE</t>
  </si>
  <si>
    <t>KARLA SOFIA</t>
  </si>
  <si>
    <t>ORDIALES</t>
  </si>
  <si>
    <t>MARLENNE PAOLA</t>
  </si>
  <si>
    <t>YARELY ALEJANDRA</t>
  </si>
  <si>
    <t>ADRIAN FERNANDO</t>
  </si>
  <si>
    <t>FRANIA SOFIA</t>
  </si>
  <si>
    <t>DANIA ADALID</t>
  </si>
  <si>
    <t>COREA</t>
  </si>
  <si>
    <t>YESENIA</t>
  </si>
  <si>
    <t>KAREN ABIGAIL</t>
  </si>
  <si>
    <t>ADMINISTRACION TURISTICA</t>
  </si>
  <si>
    <t>EMMA LOURDES</t>
  </si>
  <si>
    <t>COSMEA</t>
  </si>
  <si>
    <t>ANA PAULA</t>
  </si>
  <si>
    <t>NOLBERTO</t>
  </si>
  <si>
    <t>ALEJANDRA VANESSA</t>
  </si>
  <si>
    <t>KATHYA ANAID</t>
  </si>
  <si>
    <t>MARIANA ALEJANDRA</t>
  </si>
  <si>
    <t>LAVIÑA TAVI</t>
  </si>
  <si>
    <t>JEIMY</t>
  </si>
  <si>
    <t>BAZAN</t>
  </si>
  <si>
    <t>DANIELA CORINA</t>
  </si>
  <si>
    <t>JOSÉ ALEXANDER</t>
  </si>
  <si>
    <t>NAYELI</t>
  </si>
  <si>
    <t>ALEJANDRA LETICIA</t>
  </si>
  <si>
    <t>LICENCIATURA EN COMERCIO INTERNACIONAL</t>
  </si>
  <si>
    <t>NOEMY</t>
  </si>
  <si>
    <t>BALDENEBRO</t>
  </si>
  <si>
    <t>MAIRA GUADALUPE</t>
  </si>
  <si>
    <t>YESSICA NALLELY</t>
  </si>
  <si>
    <t>JESÚS ADÁN</t>
  </si>
  <si>
    <t>GUZMÁN</t>
  </si>
  <si>
    <t>ANTONIA YARIELA</t>
  </si>
  <si>
    <t>SANDRA LUCÍA</t>
  </si>
  <si>
    <t>PAOLA FERNANDA</t>
  </si>
  <si>
    <t>MAYRA LORENA</t>
  </si>
  <si>
    <t>JAIME GABRIEL</t>
  </si>
  <si>
    <t>MIRAMONTES</t>
  </si>
  <si>
    <t xml:space="preserve">IGNACIO </t>
  </si>
  <si>
    <t>PORCHAS</t>
  </si>
  <si>
    <t>CLARK</t>
  </si>
  <si>
    <t>MARICRUZ</t>
  </si>
  <si>
    <t>ANGÜIS</t>
  </si>
  <si>
    <t>BRISIA</t>
  </si>
  <si>
    <t>ADRIANA GUADALUPE</t>
  </si>
  <si>
    <t>ISSA JANICE</t>
  </si>
  <si>
    <t>JESÚS ÁNGEL</t>
  </si>
  <si>
    <t>MARLENE</t>
  </si>
  <si>
    <t>GRECIA CAROLINA</t>
  </si>
  <si>
    <t>MARIA VERONICA</t>
  </si>
  <si>
    <t>DEL PINO</t>
  </si>
  <si>
    <t>LAILA</t>
  </si>
  <si>
    <t>COLIN</t>
  </si>
  <si>
    <t>CARVAJAL</t>
  </si>
  <si>
    <t xml:space="preserve">CHRISTIAN ERNESTO </t>
  </si>
  <si>
    <t>ROCÍO</t>
  </si>
  <si>
    <t>JUAN ALEJANDRO</t>
  </si>
  <si>
    <t>IRVING DANIEL</t>
  </si>
  <si>
    <t>ANGEL JESUS</t>
  </si>
  <si>
    <t>EMMA ATZHIRY</t>
  </si>
  <si>
    <t>FERNANDO DANIEL</t>
  </si>
  <si>
    <t>INFORMATICA PROFESIONAL</t>
  </si>
  <si>
    <t>DORIS SARAHI</t>
  </si>
  <si>
    <t>MERCER</t>
  </si>
  <si>
    <t>CLAUDIA MARÍA</t>
  </si>
  <si>
    <t>RENTERÍA</t>
  </si>
  <si>
    <t>FRANCIS ROCIO</t>
  </si>
  <si>
    <t>DANYA JANETH</t>
  </si>
  <si>
    <t>MARVIN KENNEDY</t>
  </si>
  <si>
    <t>EMILIANO</t>
  </si>
  <si>
    <t>ELLIANA GABRIELA</t>
  </si>
  <si>
    <t>SAUCEDO</t>
  </si>
  <si>
    <t>DINORAH ITZEL</t>
  </si>
  <si>
    <t>ESCOBOZA</t>
  </si>
  <si>
    <t>MARTHA CONCEPCIÓN</t>
  </si>
  <si>
    <t>DIRECCIÓN DE SERVICIOS GENERALES</t>
  </si>
  <si>
    <t>EDUCACION FISICA</t>
  </si>
  <si>
    <t>LIZETH FRANCISCA</t>
  </si>
  <si>
    <t>LICENCIATURA EN EDUCACION</t>
  </si>
  <si>
    <t>GEMMA ALEXANDRA</t>
  </si>
  <si>
    <t>MARIA ONEIDA</t>
  </si>
  <si>
    <t>STEPHANIE MARGARITA</t>
  </si>
  <si>
    <t>ALEXA</t>
  </si>
  <si>
    <t>GRADIAS</t>
  </si>
  <si>
    <t>LUZ ALEJANDRA</t>
  </si>
  <si>
    <t>TANIA ARLETTE</t>
  </si>
  <si>
    <t>VERENICE</t>
  </si>
  <si>
    <t>TAYDE</t>
  </si>
  <si>
    <t>JORGE OSWALDO</t>
  </si>
  <si>
    <t>VELA</t>
  </si>
  <si>
    <t>NOHELIA AURORA</t>
  </si>
  <si>
    <t>SARABIA</t>
  </si>
  <si>
    <t>DANIEL ORLANDO</t>
  </si>
  <si>
    <t>LYTZY JUDITH</t>
  </si>
  <si>
    <t>AUDELIA ALEJANDRA</t>
  </si>
  <si>
    <t>CISNEROS</t>
  </si>
  <si>
    <t>GOMAR</t>
  </si>
  <si>
    <t>MIGUEL EVERARDO</t>
  </si>
  <si>
    <t>PRISCILA VERONICA</t>
  </si>
  <si>
    <t>JOSE DAVID</t>
  </si>
  <si>
    <t>PALOMA JUDITH</t>
  </si>
  <si>
    <t>SAUL ANTONIO</t>
  </si>
  <si>
    <t>MÓNICA PATRICIA</t>
  </si>
  <si>
    <t>JESÚS FORTINO</t>
  </si>
  <si>
    <t>SANTOS JAQUELINE</t>
  </si>
  <si>
    <t>JURADO</t>
  </si>
  <si>
    <t>KARLA MARIEL</t>
  </si>
  <si>
    <t>CASSANDRA</t>
  </si>
  <si>
    <t xml:space="preserve">SARA LUISA </t>
  </si>
  <si>
    <t>FATIMA DANIELA</t>
  </si>
  <si>
    <t>JESUS MANUEL</t>
  </si>
  <si>
    <t>ALMODOBA</t>
  </si>
  <si>
    <t>YAZBETH BERENICE</t>
  </si>
  <si>
    <t>MORAN</t>
  </si>
  <si>
    <t>ARIANA ELIZABETH</t>
  </si>
  <si>
    <t>ADALIA ANAHÍ</t>
  </si>
  <si>
    <t>ELIA EDITH</t>
  </si>
  <si>
    <t>ALAN SERVANDO</t>
  </si>
  <si>
    <t>MARIO</t>
  </si>
  <si>
    <t>ANDREA PATRICIA</t>
  </si>
  <si>
    <t>WENDY KARINA</t>
  </si>
  <si>
    <t>CYNTHIA ALEJANDRA</t>
  </si>
  <si>
    <t>BRIZETH</t>
  </si>
  <si>
    <t>SOTOMAYOR</t>
  </si>
  <si>
    <t>SYLVIA YAMILETH</t>
  </si>
  <si>
    <t>LESLIE GUADALUPE</t>
  </si>
  <si>
    <t>YASSER</t>
  </si>
  <si>
    <t>DE LA ROCHA</t>
  </si>
  <si>
    <t>KARLA JANETH</t>
  </si>
  <si>
    <t>VELAZCO</t>
  </si>
  <si>
    <t>JUDITH CAROLINA</t>
  </si>
  <si>
    <t>FAVIO</t>
  </si>
  <si>
    <t>PORRAS</t>
  </si>
  <si>
    <t>JOEL FERNANDO</t>
  </si>
  <si>
    <t>ANGELA ZOEL</t>
  </si>
  <si>
    <t>JULIÁN ALBERTO</t>
  </si>
  <si>
    <t>JESÚS HÉCTOR</t>
  </si>
  <si>
    <t>FRASQUILLO</t>
  </si>
  <si>
    <t>MICHELL MELISSA</t>
  </si>
  <si>
    <t>LILIANA IXCHEL</t>
  </si>
  <si>
    <t>BRENDA YESENIA</t>
  </si>
  <si>
    <t>MANUEL RICARDO</t>
  </si>
  <si>
    <t>FRIDA</t>
  </si>
  <si>
    <t>DORA PATRICIA</t>
  </si>
  <si>
    <t>BRAVO</t>
  </si>
  <si>
    <t>GLENDA BERENICE</t>
  </si>
  <si>
    <t>TOMÁS</t>
  </si>
  <si>
    <t>ROBERTO CARLOS</t>
  </si>
  <si>
    <t>JORGE EDUARDO</t>
  </si>
  <si>
    <t>CARBALLO</t>
  </si>
  <si>
    <t>MARIA BELEN</t>
  </si>
  <si>
    <t>ADRIANA PATRICIA</t>
  </si>
  <si>
    <t>MISAEL EDUARDO</t>
  </si>
  <si>
    <t>AARON ABRAHAM</t>
  </si>
  <si>
    <t>ROSETE</t>
  </si>
  <si>
    <t>IDANIA</t>
  </si>
  <si>
    <t>ANA SARAHI</t>
  </si>
  <si>
    <t>EDUARDO LUIS</t>
  </si>
  <si>
    <t>ALÁN GUILLERMO</t>
  </si>
  <si>
    <t>NAHOMY</t>
  </si>
  <si>
    <t>DULCE CAROLINA</t>
  </si>
  <si>
    <t>OCAÑO</t>
  </si>
  <si>
    <t>DULCE ESTRELLA</t>
  </si>
  <si>
    <t>ALONDRA</t>
  </si>
  <si>
    <t>STEPHANI PAVLOVA</t>
  </si>
  <si>
    <t>ILSE MARGARITA</t>
  </si>
  <si>
    <t>FERNANDA LIZETH</t>
  </si>
  <si>
    <t>FRANCISCO ALBERTO</t>
  </si>
  <si>
    <t>JOSE ROBERTO</t>
  </si>
  <si>
    <t>GLORIA ESTELA</t>
  </si>
  <si>
    <t>JOCELYNE GUADALUPE</t>
  </si>
  <si>
    <t>CRESPO</t>
  </si>
  <si>
    <t>SIMITRIA RAQUEL</t>
  </si>
  <si>
    <t>JAZMIN ALEXIS</t>
  </si>
  <si>
    <t>SALINAS</t>
  </si>
  <si>
    <t>CLAUDIA ELIZABETH</t>
  </si>
  <si>
    <t>CIENFUEGOS</t>
  </si>
  <si>
    <t>JESUS TADEO</t>
  </si>
  <si>
    <t>ILEANA</t>
  </si>
  <si>
    <t>FRIAS</t>
  </si>
  <si>
    <t>ERICK DAGOBERTO</t>
  </si>
  <si>
    <t>LICENCIATURA EN CIENCIAS DE LA COMPUTACION</t>
  </si>
  <si>
    <t>KASSANDRA</t>
  </si>
  <si>
    <t>XENIA ZULEICA</t>
  </si>
  <si>
    <t>SARA LEONOR</t>
  </si>
  <si>
    <t>FRANIA GUADALUPE</t>
  </si>
  <si>
    <t>VALERIA GABRIELA</t>
  </si>
  <si>
    <t>COORDINACION DE TRIBUNALES LABORALES</t>
  </si>
  <si>
    <t>ANGELICA ALEJANDRA</t>
  </si>
  <si>
    <t>CARRANZA</t>
  </si>
  <si>
    <t>ISABEL</t>
  </si>
  <si>
    <t>PAYAN</t>
  </si>
  <si>
    <t>MARIAN</t>
  </si>
  <si>
    <t>DEYENIRA</t>
  </si>
  <si>
    <t>PEDREGO</t>
  </si>
  <si>
    <t>CINDY ROSARIO</t>
  </si>
  <si>
    <t>VILLAESCUZA</t>
  </si>
  <si>
    <t>GUADALUPE ARACELY</t>
  </si>
  <si>
    <t>INGRID ANAHI</t>
  </si>
  <si>
    <t>IRASEMA</t>
  </si>
  <si>
    <t>DANNA MICHELLE</t>
  </si>
  <si>
    <t>VITELA</t>
  </si>
  <si>
    <t>DE LA ROSA</t>
  </si>
  <si>
    <t>CARMEN MARINA</t>
  </si>
  <si>
    <t>LICENCIATURA EN CONTADURIA</t>
  </si>
  <si>
    <t>MARICELA GUADALUPE</t>
  </si>
  <si>
    <t>CUEN</t>
  </si>
  <si>
    <t>MARTHA EDITH</t>
  </si>
  <si>
    <t>CORNEJO</t>
  </si>
  <si>
    <t>MARTINES</t>
  </si>
  <si>
    <t>YARITZA MARÍA</t>
  </si>
  <si>
    <t>MANUEL IVAN</t>
  </si>
  <si>
    <t>SIANUKY</t>
  </si>
  <si>
    <t>DIRECCIÓN GENERAL DEL FONDO PARA LA ADMINISTRACIÓN DE JUSTICIA</t>
  </si>
  <si>
    <t>MELISSA JACQUELINE</t>
  </si>
  <si>
    <t>OBESO</t>
  </si>
  <si>
    <t>GASPAR ORLANDO</t>
  </si>
  <si>
    <t>KARLA ARACELY</t>
  </si>
  <si>
    <t>SCARLETT</t>
  </si>
  <si>
    <t xml:space="preserve">NIEBLAS </t>
  </si>
  <si>
    <t>SOLORZANO</t>
  </si>
  <si>
    <t>KARLA ASHIRIS</t>
  </si>
  <si>
    <t>ANA GUADALUPE</t>
  </si>
  <si>
    <t>GLORIA MARIA</t>
  </si>
  <si>
    <t>ASISTENTE EDUCATIVO</t>
  </si>
  <si>
    <t>JUAN ENRIQUE</t>
  </si>
  <si>
    <t>KITZIA DANIELA</t>
  </si>
  <si>
    <t>MARÍA DEL CARMEN</t>
  </si>
  <si>
    <t>RABAGO</t>
  </si>
  <si>
    <t>JOSE ALBERTO</t>
  </si>
  <si>
    <t>MENCHACA</t>
  </si>
  <si>
    <t>ABRIL SELENE</t>
  </si>
  <si>
    <t>ARNOLD EMILIO</t>
  </si>
  <si>
    <t>GÁLVEZ</t>
  </si>
  <si>
    <t>YOLIMEA</t>
  </si>
  <si>
    <t>ANDREA DE JESÚS</t>
  </si>
  <si>
    <t>PATIÑO</t>
  </si>
  <si>
    <t>MIRIAM</t>
  </si>
  <si>
    <t>ARZATE</t>
  </si>
  <si>
    <t>PERLA IVETH</t>
  </si>
  <si>
    <t>PERLA JANETH</t>
  </si>
  <si>
    <t>RAYO</t>
  </si>
  <si>
    <t>ATIENZO</t>
  </si>
  <si>
    <t>EVELYN NOELIA</t>
  </si>
  <si>
    <t>LONGORIA</t>
  </si>
  <si>
    <t>INGENIERÍA EN GESTIÓN DE PROYECTOS</t>
  </si>
  <si>
    <t>VICTOR RAMON</t>
  </si>
  <si>
    <t>GUADALUPE GUILLERMIN</t>
  </si>
  <si>
    <t>PRESICHE</t>
  </si>
  <si>
    <t>OLACHEA</t>
  </si>
  <si>
    <t>LAURA OBDULIA</t>
  </si>
  <si>
    <t>VALE</t>
  </si>
  <si>
    <t>RAUL</t>
  </si>
  <si>
    <t>ZAYRA MALENY</t>
  </si>
  <si>
    <t>DALIA AZUCENA</t>
  </si>
  <si>
    <t>OLGA FERNANDA</t>
  </si>
  <si>
    <t>ALONDRA ELIZABETH</t>
  </si>
  <si>
    <t>SANTOYO</t>
  </si>
  <si>
    <t>MIRNA SOCORRO</t>
  </si>
  <si>
    <t>DANIEL OMAR</t>
  </si>
  <si>
    <t>REYNA TERESITA</t>
  </si>
  <si>
    <t>ISRAEL ALBERTO</t>
  </si>
  <si>
    <t>MARINA</t>
  </si>
  <si>
    <t>SUJO</t>
  </si>
  <si>
    <t>ORCÍ</t>
  </si>
  <si>
    <t>JAZMIN ARISBETH</t>
  </si>
  <si>
    <t>CLAUDIA ANGELICA</t>
  </si>
  <si>
    <t>AXEL IVAN</t>
  </si>
  <si>
    <t>PATRICIA BELEN</t>
  </si>
  <si>
    <t>DEL CID</t>
  </si>
  <si>
    <t>---</t>
  </si>
  <si>
    <t>JUAN PEDRO</t>
  </si>
  <si>
    <t>CASILLAS</t>
  </si>
  <si>
    <t>JESÚS HUMBERTO</t>
  </si>
  <si>
    <t>LANDA</t>
  </si>
  <si>
    <t>LINDA GUADALUPE</t>
  </si>
  <si>
    <t>DENISSE CAROLINA</t>
  </si>
  <si>
    <t>IRIBARREN</t>
  </si>
  <si>
    <t>BRIGMAN AOLANIS</t>
  </si>
  <si>
    <t>TAYDE LIZETH</t>
  </si>
  <si>
    <t>DIEGO ALONSO</t>
  </si>
  <si>
    <t>AGUSTINA</t>
  </si>
  <si>
    <t>SECRETARIA TAQUIMECANOGRAFA</t>
  </si>
  <si>
    <t>ENRIQUE</t>
  </si>
  <si>
    <t>HAZZEL DESSIRE FRANCISS</t>
  </si>
  <si>
    <t>LAURA ELENA</t>
  </si>
  <si>
    <t>JESÚS ARTURO</t>
  </si>
  <si>
    <t>MAESTRIA EN GARANTÍAS Y AMPARO</t>
  </si>
  <si>
    <t>ARRIZON</t>
  </si>
  <si>
    <t>VICTOR EDEN</t>
  </si>
  <si>
    <t>GLORIA HAYDEE</t>
  </si>
  <si>
    <t>SAULA JECSAN</t>
  </si>
  <si>
    <t>ECHEVERRÍA</t>
  </si>
  <si>
    <t>KARLA CORAL</t>
  </si>
  <si>
    <t>BRENDA LILIANA</t>
  </si>
  <si>
    <t>CHRISTIAN ALAN</t>
  </si>
  <si>
    <t>BRAULIO MANUEL</t>
  </si>
  <si>
    <t>JEREZ</t>
  </si>
  <si>
    <t>GERARDO ULISES</t>
  </si>
  <si>
    <t>MONTERO</t>
  </si>
  <si>
    <t>SANDRA OLIVIA</t>
  </si>
  <si>
    <t>SAIZ</t>
  </si>
  <si>
    <t>ANTUNA</t>
  </si>
  <si>
    <t>JOSÉ ALBERTO</t>
  </si>
  <si>
    <t>FARJAT</t>
  </si>
  <si>
    <t>YESENIA ESTEFANIA</t>
  </si>
  <si>
    <t>PAULA GRISELDA</t>
  </si>
  <si>
    <t>BARTOLO</t>
  </si>
  <si>
    <t>MAESTRIA EN LIDERAZGO DESARROLLADOR</t>
  </si>
  <si>
    <t>BRISSA CELESTE</t>
  </si>
  <si>
    <t>DIANA YADIRA</t>
  </si>
  <si>
    <t>MAESTRIA EN TERAPIA GUESTALT</t>
  </si>
  <si>
    <t>AKAEMP EDUARDO</t>
  </si>
  <si>
    <t>JACQUEZ</t>
  </si>
  <si>
    <t>GRACIELA DOMITILA</t>
  </si>
  <si>
    <t>PALOMINO</t>
  </si>
  <si>
    <t>PAUL PLUTARCO</t>
  </si>
  <si>
    <t>KAREN JAHAZIELD</t>
  </si>
  <si>
    <t>CHAPARRO</t>
  </si>
  <si>
    <t>JUZGADO PRIMERO DE PRIMERA INSTANCIA DE LO PENAL DE HUATABAMPO</t>
  </si>
  <si>
    <t>MARCO ANDRES</t>
  </si>
  <si>
    <t>VERDUZCO</t>
  </si>
  <si>
    <t>YURITZA ALEJANDRA</t>
  </si>
  <si>
    <t>DELFINO ALONSO</t>
  </si>
  <si>
    <t>SULMA ANGELICA</t>
  </si>
  <si>
    <t>MSTRIA.PSICOTERAPIA,PSICOAN.</t>
  </si>
  <si>
    <t>DIANA YANETT</t>
  </si>
  <si>
    <t>CADENA</t>
  </si>
  <si>
    <t>KARLA MARITZA</t>
  </si>
  <si>
    <t>HORTA</t>
  </si>
  <si>
    <t>MIGUEL GUADALUPE</t>
  </si>
  <si>
    <t>IRINA SOFIA</t>
  </si>
  <si>
    <t>SILES</t>
  </si>
  <si>
    <t>DELIA GUADALUPE</t>
  </si>
  <si>
    <t>MAURICIA</t>
  </si>
  <si>
    <t>OSCAR MARTIN</t>
  </si>
  <si>
    <t>JUANA MERCEDES</t>
  </si>
  <si>
    <t>PALAZUELOS</t>
  </si>
  <si>
    <t>NOVELA</t>
  </si>
  <si>
    <t>ERICKA PAVLOVA</t>
  </si>
  <si>
    <t>DANIELA JACQUELINE</t>
  </si>
  <si>
    <t>CHU</t>
  </si>
  <si>
    <t>MELENDRES</t>
  </si>
  <si>
    <t>LITZY MARAYTH</t>
  </si>
  <si>
    <t>RUBÍ JAZMÍN</t>
  </si>
  <si>
    <t>GLORIA JAZIEL</t>
  </si>
  <si>
    <t>CINTHIA</t>
  </si>
  <si>
    <t>ANA JULIA</t>
  </si>
  <si>
    <t>MARÍA LAURA</t>
  </si>
  <si>
    <t>LADRÓN DE GUEVARA</t>
  </si>
  <si>
    <t>LASTRA</t>
  </si>
  <si>
    <t>CARRERA NIVEL MEDIO NO ESPECIFICADA</t>
  </si>
  <si>
    <t>FRANCISCO AARON</t>
  </si>
  <si>
    <t>ANA EDUVIGES</t>
  </si>
  <si>
    <t>OQUITA</t>
  </si>
  <si>
    <t>LOPE</t>
  </si>
  <si>
    <t>SARACHO</t>
  </si>
  <si>
    <t>CASTAÑOS</t>
  </si>
  <si>
    <t>INGENIERO ARQUITECTO</t>
  </si>
  <si>
    <t>ELSA ELSIRA</t>
  </si>
  <si>
    <t>SOUFFLE</t>
  </si>
  <si>
    <t>DIRECCIÓN GENERAL DE CONTABILIDAD</t>
  </si>
  <si>
    <t>DIRECCIÓN GENERAL DE PLANEACIÓN Y FINANZAS</t>
  </si>
  <si>
    <t>KARLA OTILIA</t>
  </si>
  <si>
    <t xml:space="preserve">VISITADURIA JUDICIAL Y CONTRALORÍA </t>
  </si>
  <si>
    <t>JUAN JOSE</t>
  </si>
  <si>
    <t>INGENIERIA EN TECNOLOGIAS DE LA INFORMACION Y LA COMPUTACION</t>
  </si>
  <si>
    <t>JOSÉ ASENCIÓN</t>
  </si>
  <si>
    <t>INGENIERIA CIVIL</t>
  </si>
  <si>
    <t>ALEYDA</t>
  </si>
  <si>
    <t>JESÚS</t>
  </si>
  <si>
    <t>DE LOS RIOS</t>
  </si>
  <si>
    <t>LICENCIATURA EN ADMINISTRACION PUBLICA</t>
  </si>
  <si>
    <t>FRANCISCO FLORENTINO</t>
  </si>
  <si>
    <t>HUMARAN</t>
  </si>
  <si>
    <t>GUAJARDO</t>
  </si>
  <si>
    <t>XOCHITL DANIELA</t>
  </si>
  <si>
    <t>CESAR IGNACIO</t>
  </si>
  <si>
    <t>BARTOLINI</t>
  </si>
  <si>
    <t>DAVID RODOLFO</t>
  </si>
  <si>
    <t>DANIEL NOE</t>
  </si>
  <si>
    <t>LUCENILLA</t>
  </si>
  <si>
    <t>PABLO FERNANDO</t>
  </si>
  <si>
    <t>JAIME</t>
  </si>
  <si>
    <t>CALVO</t>
  </si>
  <si>
    <t>ALBA PATRICIA</t>
  </si>
  <si>
    <t>CÉSAR ARIEL</t>
  </si>
  <si>
    <t>JOSE ABRAHAM</t>
  </si>
  <si>
    <t>MARIA OFELIA</t>
  </si>
  <si>
    <t>PROF.TEC.EN MNTO.SIST.AUTOM.</t>
  </si>
  <si>
    <t>KAREN VIRIDIANA</t>
  </si>
  <si>
    <t>ARGELIA FRANCISCA</t>
  </si>
  <si>
    <t>ANDRES LEONARDO</t>
  </si>
  <si>
    <t>BRENDA OLYMPIA</t>
  </si>
  <si>
    <t>EDNA JOCELYNE</t>
  </si>
  <si>
    <t>FINANZAS</t>
  </si>
  <si>
    <t>DORA ALICIA</t>
  </si>
  <si>
    <t>NANCY ALEJANDRA</t>
  </si>
  <si>
    <t>JOSUE RENE</t>
  </si>
  <si>
    <t>KARLA ISELA</t>
  </si>
  <si>
    <t>KUAVARA</t>
  </si>
  <si>
    <t>DENISSE SELENE</t>
  </si>
  <si>
    <t>YATZIRA IVETH</t>
  </si>
  <si>
    <t>LAVARIEGA</t>
  </si>
  <si>
    <t>FERNANDO MANUEL</t>
  </si>
  <si>
    <t>MAAS</t>
  </si>
  <si>
    <t>ILSE GABRIELA</t>
  </si>
  <si>
    <t>COORDINACIÓN DE INVENTARIOS</t>
  </si>
  <si>
    <t>HUMANIDADES</t>
  </si>
  <si>
    <t>IGNACIO ARTURO</t>
  </si>
  <si>
    <t>YANETH FRANCISCA</t>
  </si>
  <si>
    <t>QUIRARTE</t>
  </si>
  <si>
    <t>MAESTRIA EN LINGUISTICA</t>
  </si>
  <si>
    <t>EDGARDO</t>
  </si>
  <si>
    <t>RICARDO ARNULFO</t>
  </si>
  <si>
    <t>YEOMANS</t>
  </si>
  <si>
    <t>ADQUISICIONES</t>
  </si>
  <si>
    <t>ELSA TZARITZA</t>
  </si>
  <si>
    <t>ANTUNEZ</t>
  </si>
  <si>
    <t>FERRUSQUILLA</t>
  </si>
  <si>
    <t>MARTIN ALEJANDRO</t>
  </si>
  <si>
    <t>DIEGO IVAN</t>
  </si>
  <si>
    <t>MARÍA MAGDALENA</t>
  </si>
  <si>
    <t>ARAOZ</t>
  </si>
  <si>
    <t>ABARCA</t>
  </si>
  <si>
    <t>ARELSY SAMANTHA</t>
  </si>
  <si>
    <t>LIC. CONTADURIA PUB. Y FINAN.</t>
  </si>
  <si>
    <t>VALENTINA</t>
  </si>
  <si>
    <t>MARIA DEL REFUGIO</t>
  </si>
  <si>
    <t>BORJAS</t>
  </si>
  <si>
    <t>MONTENEGRO</t>
  </si>
  <si>
    <t>GUSTAVO ADRIAN</t>
  </si>
  <si>
    <t>EDGAR ANTONIO</t>
  </si>
  <si>
    <t>ING. INDUSTRIAL ELECTRICA</t>
  </si>
  <si>
    <t>MUNGARAY</t>
  </si>
  <si>
    <t>EDNA GABRIELA</t>
  </si>
  <si>
    <t>JOSÉ LUIS</t>
  </si>
  <si>
    <t>BÓRQUEZ</t>
  </si>
  <si>
    <t>LUBYTZA</t>
  </si>
  <si>
    <t>VICTOR ARMANDO</t>
  </si>
  <si>
    <t>JOSÉ IGNACIO</t>
  </si>
  <si>
    <t>ROSANGELICA</t>
  </si>
  <si>
    <t>NESTOR DE JESUS</t>
  </si>
  <si>
    <t>MARTHA OYUKY</t>
  </si>
  <si>
    <t>MATZUMIYA</t>
  </si>
  <si>
    <t>CINTHYA EMELINA</t>
  </si>
  <si>
    <t>ZAPIÉN</t>
  </si>
  <si>
    <t>PAULINA</t>
  </si>
  <si>
    <t>PABLOS</t>
  </si>
  <si>
    <t>BERNABETT</t>
  </si>
  <si>
    <t>-</t>
  </si>
  <si>
    <t>ANGELA JUDITH</t>
  </si>
  <si>
    <t>LICENCIATURA EN PROTECCIÓN CIVIL</t>
  </si>
  <si>
    <t>ANDRES OMAR</t>
  </si>
  <si>
    <t>MARIA IMELDA</t>
  </si>
  <si>
    <t>CHAVARIN</t>
  </si>
  <si>
    <t>LIC. EN CONTADURIA PUB.Y FIN.</t>
  </si>
  <si>
    <t>GUADALUPE OLIVIA</t>
  </si>
  <si>
    <t>KARINA PATRICIA</t>
  </si>
  <si>
    <t>MARMOLEJO</t>
  </si>
  <si>
    <t>DALIA DINORAH</t>
  </si>
  <si>
    <t>SERGIO OMAR</t>
  </si>
  <si>
    <t>KARINA GUADALUPE</t>
  </si>
  <si>
    <t>MIRIAN</t>
  </si>
  <si>
    <t>CARMEN MARIA</t>
  </si>
  <si>
    <t>WATANABE</t>
  </si>
  <si>
    <t>ALDAY</t>
  </si>
  <si>
    <t>REICHELBAUMAN</t>
  </si>
  <si>
    <t>LIC. EN DISENO GRAFICO</t>
  </si>
  <si>
    <t>ADOLFO</t>
  </si>
  <si>
    <t>ESTEBAN EDUARDO</t>
  </si>
  <si>
    <t>PEPE PECAS</t>
  </si>
  <si>
    <t>PICA</t>
  </si>
  <si>
    <t>PAPAS</t>
  </si>
  <si>
    <t>RAMÓN RENÉ</t>
  </si>
  <si>
    <t>ÁNGELES ESTEFANÍA</t>
  </si>
  <si>
    <t>HERALDEZ</t>
  </si>
  <si>
    <t>TECNICO EN INDUSTRIA DE LA CARNE</t>
  </si>
  <si>
    <t>FRANCISCO RAFAEL</t>
  </si>
  <si>
    <t>DANIEL ISAÍ</t>
  </si>
  <si>
    <t>INGENIERO ELECTRICISTA</t>
  </si>
  <si>
    <t>JESUS MARTIN</t>
  </si>
  <si>
    <t>MEDICINA VETERINARIA</t>
  </si>
  <si>
    <t>CASTREJÓN</t>
  </si>
  <si>
    <t>MARGOTH ARCELIA</t>
  </si>
  <si>
    <t>MIZUGAY</t>
  </si>
  <si>
    <t>EVELINE DEL CARMEN</t>
  </si>
  <si>
    <t>GUSTAVO MANUEL</t>
  </si>
  <si>
    <t>REYNA YULIANA</t>
  </si>
  <si>
    <t>ANA LUCIA</t>
  </si>
  <si>
    <t>DEL RASO</t>
  </si>
  <si>
    <t>ENCISO</t>
  </si>
  <si>
    <t>QUESNEY</t>
  </si>
  <si>
    <t>JUAN CARLOS FEDERICO</t>
  </si>
  <si>
    <t>EDUARDO RAFAEL</t>
  </si>
  <si>
    <t>JOHANA JAZMIN</t>
  </si>
  <si>
    <t>CEJA</t>
  </si>
  <si>
    <t>ITZEL IVETH</t>
  </si>
  <si>
    <t>INGRID GUADALUPE</t>
  </si>
  <si>
    <t>ELOISA</t>
  </si>
  <si>
    <t>BICHAMA</t>
  </si>
  <si>
    <t>COORDINADORA</t>
  </si>
  <si>
    <t>NORMA</t>
  </si>
  <si>
    <t>LUZ IMELDA</t>
  </si>
  <si>
    <t>HISTORIA</t>
  </si>
  <si>
    <t>ANA PAOLA</t>
  </si>
  <si>
    <t>DAMARIS POLETH</t>
  </si>
  <si>
    <t>MARTIN JASSIEL</t>
  </si>
  <si>
    <t>MOROYOQUI</t>
  </si>
  <si>
    <t>IVAN ANTONIO</t>
  </si>
  <si>
    <t>ORONA</t>
  </si>
  <si>
    <t>IVONNE YAMILETH</t>
  </si>
  <si>
    <t>HINOJO</t>
  </si>
  <si>
    <t>PIERRE MARTIN</t>
  </si>
  <si>
    <t>ARIEL ABNER</t>
  </si>
  <si>
    <t>BUSANI</t>
  </si>
  <si>
    <t>ALMA VERONICA</t>
  </si>
  <si>
    <t>ANA ISELA</t>
  </si>
  <si>
    <t>Pico</t>
  </si>
  <si>
    <t>Pecas</t>
  </si>
  <si>
    <t>Pica</t>
  </si>
  <si>
    <t>MIGUEL RAFAEL</t>
  </si>
  <si>
    <t>AVALOS</t>
  </si>
  <si>
    <t>DEGOLLADO</t>
  </si>
  <si>
    <t>.</t>
  </si>
  <si>
    <t>MONITOR</t>
  </si>
  <si>
    <t>YESENIA CAROLINA</t>
  </si>
  <si>
    <t>JOSÉ NAHÚM</t>
  </si>
  <si>
    <t>NATHALY BERENICE</t>
  </si>
  <si>
    <t>SERVANDO</t>
  </si>
  <si>
    <t>LIÑAN</t>
  </si>
  <si>
    <t>JESUS JOSE LUIS</t>
  </si>
  <si>
    <t>NATALIA GUADALUPE</t>
  </si>
  <si>
    <t>SARA AMELIA</t>
  </si>
  <si>
    <t>BLANCA JULIA</t>
  </si>
  <si>
    <t>ILLIANA</t>
  </si>
  <si>
    <t>GUSTAVO ALBERTO</t>
  </si>
  <si>
    <t>CEDILLO</t>
  </si>
  <si>
    <t>TEC. MECANICA NAVAL</t>
  </si>
  <si>
    <t>GLORIA GUADALUPE</t>
  </si>
  <si>
    <t>CLAUDIA VERONICA</t>
  </si>
  <si>
    <t>CANTUA</t>
  </si>
  <si>
    <t>WONG</t>
  </si>
  <si>
    <t>SECRETARIA Y CONTADOR PRIVADO</t>
  </si>
  <si>
    <t>SYLVIA DELIA</t>
  </si>
  <si>
    <t>LLUVIA ARELY</t>
  </si>
  <si>
    <t>BRENDA BETZAIRA</t>
  </si>
  <si>
    <t>CESAR ROGELIO</t>
  </si>
  <si>
    <t>ROGEL</t>
  </si>
  <si>
    <t>RIVEROS</t>
  </si>
  <si>
    <t>MONICA GUADALUPE</t>
  </si>
  <si>
    <t>YISSIA</t>
  </si>
  <si>
    <t>LICENCIATURA EN PUBLICIDAD Y MERCADOTECNIA</t>
  </si>
  <si>
    <t>GUADALUPE ARISVETH</t>
  </si>
  <si>
    <t>SILVIA BERENICE</t>
  </si>
  <si>
    <t>ANA DANIELA</t>
  </si>
  <si>
    <t>QUINTEROS</t>
  </si>
  <si>
    <t>ADRIANA ISELA</t>
  </si>
  <si>
    <t>CANTU</t>
  </si>
  <si>
    <t>ROSA MARÍA</t>
  </si>
  <si>
    <t>ALVARO OSWALDO</t>
  </si>
  <si>
    <t>IVAN</t>
  </si>
  <si>
    <t>DIANA PAULINA</t>
  </si>
  <si>
    <t>GLENDA GUADALUPE</t>
  </si>
  <si>
    <t>LOURDES CELINA</t>
  </si>
  <si>
    <t>FELIPE</t>
  </si>
  <si>
    <t>MIGUEL HUMBERTO</t>
  </si>
  <si>
    <t>MYRIAM LIZETH</t>
  </si>
  <si>
    <t>NAVARRETE</t>
  </si>
  <si>
    <t>ELVY ROSS</t>
  </si>
  <si>
    <t>MARIA EDUWIGES</t>
  </si>
  <si>
    <t>CRISPIN</t>
  </si>
  <si>
    <t>FRANCISCA SOCORRO</t>
  </si>
  <si>
    <t>MADUEÑO</t>
  </si>
  <si>
    <t>ROSA HAYDEE</t>
  </si>
  <si>
    <t>MELISSA</t>
  </si>
  <si>
    <t>MACHICHE</t>
  </si>
  <si>
    <t>GUADALUPE MARCELA</t>
  </si>
  <si>
    <t>ROSA MARIA</t>
  </si>
  <si>
    <t>PAMELA YADIRA</t>
  </si>
  <si>
    <t>CUSI</t>
  </si>
  <si>
    <t>YANELI</t>
  </si>
  <si>
    <t>COCOM</t>
  </si>
  <si>
    <t>ADRIAN</t>
  </si>
  <si>
    <t>PAVLOVICH</t>
  </si>
  <si>
    <t>ADMON. DE NEGOCIOS INTERNAC.</t>
  </si>
  <si>
    <t>ARIHADNA MIXZEL</t>
  </si>
  <si>
    <t>SO</t>
  </si>
  <si>
    <t>RAMÓN MANUEL</t>
  </si>
  <si>
    <t>CAROL MICHEL</t>
  </si>
  <si>
    <t>VALLEJO</t>
  </si>
  <si>
    <t>DELCID</t>
  </si>
  <si>
    <t>ALMA AMERICA</t>
  </si>
  <si>
    <t>FERRER</t>
  </si>
  <si>
    <t>BENNYA GRISEL</t>
  </si>
  <si>
    <t>ANA ROCÍO</t>
  </si>
  <si>
    <t>COORDINADORA DE TRIBUNALES LABORALES</t>
  </si>
  <si>
    <t>MARINA GUADALUPE</t>
  </si>
  <si>
    <t>MARIN</t>
  </si>
  <si>
    <t>SEGUNDO TRIBUNAL LABORAL DEL DISTRITO JUDICIAL 1, CON SEDE EN HERMOSILLO</t>
  </si>
  <si>
    <t>PRIMER TRIBUNAL LABORAL DEL DISTRITO JUDICIAL 6, CON SEDE EN NAVOJOA</t>
  </si>
  <si>
    <t>TERCER TRIBUNAL LABORAL DEL DISTRITO JUDICIAL 1, CON SEDE EN HERMOSILLO</t>
  </si>
  <si>
    <t>ADRIAN URIEL</t>
  </si>
  <si>
    <t>CARLOS EUGENIO</t>
  </si>
  <si>
    <t>ANA ELVA</t>
  </si>
  <si>
    <t>PRIMER TRIBUNAL LABORAL DEL DISTRITO JUDICIAL 3, CON SEDE EN NOGALES</t>
  </si>
  <si>
    <t>EDGAR HUMBERTO</t>
  </si>
  <si>
    <t>CHÁZARO</t>
  </si>
  <si>
    <t>BASURTO</t>
  </si>
  <si>
    <t>PRIMER TRIBUNAL LABORAL DEL DISTRITO JUDICIAL 4, CON SEDE EN SAN LUIS RIO COLORADO</t>
  </si>
  <si>
    <t>PRIMER TRIBUNAL LABORAL DEL DISTRITO JUDICIAL 2, CON SEDE EN CIUDAD OBREGON</t>
  </si>
  <si>
    <t>PRIMER TRIBUNAL LABORAL DEL DISTRITO JUDICIAL 7, CON SEDE EN GUAYMAS</t>
  </si>
  <si>
    <t>CRISTINA</t>
  </si>
  <si>
    <t>CARRASCO</t>
  </si>
  <si>
    <t>SECRETARIO INSTRUCTOR B</t>
  </si>
  <si>
    <t>CALVARIO</t>
  </si>
  <si>
    <t>SECRETARIA INSTRUCTORA B</t>
  </si>
  <si>
    <t>DANIELA TERESITA</t>
  </si>
  <si>
    <t>SECRETARIO INSTRUCTOR A</t>
  </si>
  <si>
    <t>EDUARDO ENRIQUE</t>
  </si>
  <si>
    <t>SECRETARIA INSTRUCTORA A</t>
  </si>
  <si>
    <t>YANHIRA LIZETH</t>
  </si>
  <si>
    <t>HÉCTOR</t>
  </si>
  <si>
    <t>MENESES</t>
  </si>
  <si>
    <t>SECRETARIO INSTRUCTOR C</t>
  </si>
  <si>
    <t>ALBA LIVIER</t>
  </si>
  <si>
    <t>SECRETARIA INSTRUCTORA C</t>
  </si>
  <si>
    <t>PABLO FRANCISCO</t>
  </si>
  <si>
    <t>REYNA ROMELIA</t>
  </si>
  <si>
    <t>ALMA ALEJANDRA</t>
  </si>
  <si>
    <t>MICHELLE</t>
  </si>
  <si>
    <t>LE BLOHIC</t>
  </si>
  <si>
    <t>ANDREA MARIA</t>
  </si>
  <si>
    <t>GLADYS DENISSE</t>
  </si>
  <si>
    <t>JESUS FERNANDO</t>
  </si>
  <si>
    <t>DUEÑAS</t>
  </si>
  <si>
    <t>JESUS EMERICK</t>
  </si>
  <si>
    <t>RENEE FERNANDA</t>
  </si>
  <si>
    <t>ANGEL DE JESUS</t>
  </si>
  <si>
    <t>KAREN ROCIO</t>
  </si>
  <si>
    <t>MARCIA SOFIA</t>
  </si>
  <si>
    <t>DEGUNTHER</t>
  </si>
  <si>
    <t>SYLVIA</t>
  </si>
  <si>
    <t>XOCHITL JUDITH</t>
  </si>
  <si>
    <t>CAROLINA IVETTE</t>
  </si>
  <si>
    <t>RENDÓN</t>
  </si>
  <si>
    <t>AARON ARTURO</t>
  </si>
  <si>
    <t xml:space="preserve">ÓSCAR FRANCISCO </t>
  </si>
  <si>
    <t>BECERRIL</t>
  </si>
  <si>
    <t>LETICIA</t>
  </si>
  <si>
    <t>POST. DERECHO LABORAL</t>
  </si>
  <si>
    <t>LINAZAR GUADALUPE</t>
  </si>
  <si>
    <t>ECHAVE</t>
  </si>
  <si>
    <t>MARIA ANGELICA</t>
  </si>
  <si>
    <t xml:space="preserve">FABIAN ALONSO </t>
  </si>
  <si>
    <t>CANASTILLO</t>
  </si>
  <si>
    <t>ALBA ROSINA</t>
  </si>
  <si>
    <t>ASESORA DE OFICINA ESPECIALIZADO</t>
  </si>
  <si>
    <t>COPETILLO</t>
  </si>
  <si>
    <t>ACTUARIO EJECUTOR A</t>
  </si>
  <si>
    <t>NESTOR ALFONSO</t>
  </si>
  <si>
    <t>ACTUARIA EJECUTOR A</t>
  </si>
  <si>
    <t>ITZEL ADLAI</t>
  </si>
  <si>
    <t>ALMA ROSA</t>
  </si>
  <si>
    <t>SAMAYOA</t>
  </si>
  <si>
    <t>BRYAN FERNANDO ALAN</t>
  </si>
  <si>
    <t>PADRON</t>
  </si>
  <si>
    <t>FRANCISCO JESUS RAFAEL</t>
  </si>
  <si>
    <t>ACTUARIA EJECUTOR B</t>
  </si>
  <si>
    <t>MARÍA GRACIELA</t>
  </si>
  <si>
    <t>MURO</t>
  </si>
  <si>
    <t>ANA KAREN</t>
  </si>
  <si>
    <t>ACTUARIO EJECUTOR B</t>
  </si>
  <si>
    <t>JOEL ALONSO</t>
  </si>
  <si>
    <t>KEYLA DALILA</t>
  </si>
  <si>
    <t>ALMA LORENIA</t>
  </si>
  <si>
    <t>RUBEN ALONSO</t>
  </si>
  <si>
    <t>ANITCIA</t>
  </si>
  <si>
    <t>NIEBLA</t>
  </si>
  <si>
    <t>BROCKMAN</t>
  </si>
  <si>
    <t>RUBEN REFUGIO</t>
  </si>
  <si>
    <t>BADILLA</t>
  </si>
  <si>
    <t>GISELL VALERIA</t>
  </si>
  <si>
    <t>MASCAREÑO</t>
  </si>
  <si>
    <t>ABEL ELEAZAR</t>
  </si>
  <si>
    <t>PEDRO GERARDO</t>
  </si>
  <si>
    <t>MAESTRIA EN GESTION PUBLICA</t>
  </si>
  <si>
    <t>JESUS FRANCISCA</t>
  </si>
  <si>
    <t>TAUTIMES</t>
  </si>
  <si>
    <t>DAVID ALBERTO</t>
  </si>
  <si>
    <t>BIO</t>
  </si>
  <si>
    <t>ARELY EUNICE</t>
  </si>
  <si>
    <t>TÉCNICO DE AUDIO</t>
  </si>
  <si>
    <t>AUXILIAR DE PROYECTO</t>
  </si>
  <si>
    <t>ADRIANA CAROLINA</t>
  </si>
  <si>
    <t>ALDAIR</t>
  </si>
  <si>
    <t>CARLOS MAURILIO</t>
  </si>
  <si>
    <t>JAFET</t>
  </si>
  <si>
    <t>HORACIO DAVID</t>
  </si>
  <si>
    <t>PECH</t>
  </si>
  <si>
    <t>INGENIERIA MECANICA</t>
  </si>
  <si>
    <t>LUIS ÁNGEL</t>
  </si>
  <si>
    <t>JESÚS ISIDRO</t>
  </si>
  <si>
    <t>TORÚA</t>
  </si>
  <si>
    <t>TECNICO SUPERIOR UNIVERSITARIO EN INFORMATICA</t>
  </si>
  <si>
    <t>TÉCNICO JUDICIAL</t>
  </si>
  <si>
    <t>MARTÍN ALAN</t>
  </si>
  <si>
    <t>URIBE</t>
  </si>
  <si>
    <t>BUSTILLO</t>
  </si>
  <si>
    <t>TÉCNICA JUDICIAL</t>
  </si>
  <si>
    <t>ELSA GUADALUPE</t>
  </si>
  <si>
    <t>MAZARIEGOS</t>
  </si>
  <si>
    <t>LIN</t>
  </si>
  <si>
    <t>RUVALCABA</t>
  </si>
  <si>
    <t>MARLA YAMILE</t>
  </si>
  <si>
    <t>EVERARDO</t>
  </si>
  <si>
    <t>DE ACHA</t>
  </si>
  <si>
    <t>DADERO</t>
  </si>
  <si>
    <t>GARIBAY</t>
  </si>
  <si>
    <t>VANESSA VIRIDIANA</t>
  </si>
  <si>
    <t>NYDIA JAEL</t>
  </si>
  <si>
    <t>AGUILERA</t>
  </si>
  <si>
    <t>ESTHEFANY</t>
  </si>
  <si>
    <t>FRAIJO</t>
  </si>
  <si>
    <t>DIANNA DENISSE</t>
  </si>
  <si>
    <t>JULIETA DE AMPARO</t>
  </si>
  <si>
    <t>VIELMA</t>
  </si>
  <si>
    <t>JAZMIN ADRIANA</t>
  </si>
  <si>
    <t>BOLAÑOS</t>
  </si>
  <si>
    <t>SHALOOM GALILEA</t>
  </si>
  <si>
    <t>MIGUEL DAMIAN</t>
  </si>
  <si>
    <t>CARMEN BELEM</t>
  </si>
  <si>
    <t>GABRIELA LUCERO</t>
  </si>
  <si>
    <t>ALAN AMAURY</t>
  </si>
  <si>
    <t>HAMED</t>
  </si>
  <si>
    <t>SERGIO ISAAC</t>
  </si>
  <si>
    <t>DANIEL OCTAVIO</t>
  </si>
  <si>
    <t>NOELIA</t>
  </si>
  <si>
    <t>ALEGRÍA</t>
  </si>
  <si>
    <t>JESUS ALONSO</t>
  </si>
  <si>
    <t>LUIS ALONSO</t>
  </si>
  <si>
    <t>DE LA RIVA</t>
  </si>
  <si>
    <t>KEVIN</t>
  </si>
  <si>
    <t>ARQUIMIDES</t>
  </si>
  <si>
    <t>BRENDA YOLANDA</t>
  </si>
  <si>
    <t>BUGARIN</t>
  </si>
  <si>
    <t>SALVATORE</t>
  </si>
  <si>
    <t>BARQUET</t>
  </si>
  <si>
    <t>BARRAGAN</t>
  </si>
  <si>
    <t>KORE DANIRA</t>
  </si>
  <si>
    <t>ANDREA ALEJANDRA</t>
  </si>
  <si>
    <t>KARINA MARÍA</t>
  </si>
  <si>
    <t>CHRISTIAN JAVETH</t>
  </si>
  <si>
    <t>DAVID ULISES</t>
  </si>
  <si>
    <t>MACEN</t>
  </si>
  <si>
    <t>KAREN YAMILETH</t>
  </si>
  <si>
    <t>WENDY YOSELYN</t>
  </si>
  <si>
    <t>MARILYN AMERICA</t>
  </si>
  <si>
    <t>REYNA ESMERALDA</t>
  </si>
  <si>
    <t>MONICA ISABEL</t>
  </si>
  <si>
    <t>DIANA LAURA</t>
  </si>
  <si>
    <t>AYUDANTE GENERAL</t>
  </si>
  <si>
    <t>MISSAEL</t>
  </si>
  <si>
    <t>GABRIELA ALEXANDRA</t>
  </si>
  <si>
    <t>SAÚL</t>
  </si>
  <si>
    <t>HILDA MARCELA</t>
  </si>
  <si>
    <t>CABANILLAS</t>
  </si>
  <si>
    <t>CARLOS ERNESTO</t>
  </si>
  <si>
    <t>ZÚÑIGA</t>
  </si>
  <si>
    <t>CABELLO</t>
  </si>
  <si>
    <t>CITLALY</t>
  </si>
  <si>
    <t>MACEDO</t>
  </si>
  <si>
    <t>COPITSI ESMERALDA</t>
  </si>
  <si>
    <t>KEVIN RODOLFO</t>
  </si>
  <si>
    <t>ERIC</t>
  </si>
  <si>
    <t>PEDRO MAURICIO</t>
  </si>
  <si>
    <t>PAOLA BRISSEIDA</t>
  </si>
  <si>
    <t>MONICA DEL CARMEN</t>
  </si>
  <si>
    <t>MADEELYN AIDYN</t>
  </si>
  <si>
    <t>ARCHIVISTA</t>
  </si>
  <si>
    <t>VALERIA SUZETH</t>
  </si>
  <si>
    <t>MUNGUÍA</t>
  </si>
  <si>
    <t>CINTHYA LIZBETH</t>
  </si>
  <si>
    <t>ARGUELLES</t>
  </si>
  <si>
    <t>BRAYAN WALTERIO</t>
  </si>
  <si>
    <t>VANNIA ISABEL</t>
  </si>
  <si>
    <t>VIVIAN ANDREA</t>
  </si>
  <si>
    <t>CRISTIAN DE JESUS</t>
  </si>
  <si>
    <t>BURROLA</t>
  </si>
  <si>
    <t>MICHELLE BABBY MARY</t>
  </si>
  <si>
    <t>JAZMÍN</t>
  </si>
  <si>
    <t>AQUINA</t>
  </si>
  <si>
    <t>LUIS MARIANO</t>
  </si>
  <si>
    <t>NANCY BELEM</t>
  </si>
  <si>
    <t>CIELO VIANEY</t>
  </si>
  <si>
    <t>ASHLEY DANAE</t>
  </si>
  <si>
    <t>OSOBAMPO</t>
  </si>
  <si>
    <t>IVANNA FERNANDA</t>
  </si>
  <si>
    <t>NO ESPECFICADA</t>
  </si>
  <si>
    <t>NINGUNA</t>
  </si>
  <si>
    <t>DERECHO</t>
  </si>
  <si>
    <t>NINGUNO</t>
  </si>
  <si>
    <t xml:space="preserve">ING. EN SISTEMAS </t>
  </si>
  <si>
    <t>ING. EN SISTEMAS</t>
  </si>
  <si>
    <t>SIN ESPECIFICAR</t>
  </si>
  <si>
    <t>MANUFACTURA AERONÁUTICA</t>
  </si>
  <si>
    <t>TÉCNICO EN INFORMÁTICA</t>
  </si>
  <si>
    <t>TÉCNICO EN REFIGERACIÓN</t>
  </si>
  <si>
    <t>INGENIERO EN SOFTWARE</t>
  </si>
  <si>
    <t>EDUCACIÓN</t>
  </si>
  <si>
    <t>COMERCIO INTERNACIONAL</t>
  </si>
  <si>
    <t>http://www.stjsonora.gob.mx/acceso_informacion/Articulo70/FraccionXVII/Art.70FXVII4to.Trim2023.pdf</t>
  </si>
  <si>
    <t>LGT_ART70_FXVII_2023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</si>
</sst>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I/Art.70FXVII4to.Trim2023.pdf" TargetMode="External"/><Relationship Id="rId7" Type="http://schemas.openxmlformats.org/officeDocument/2006/relationships/hyperlink" Target="http://www.stjsonora.gob.mx/acceso_informacion/Articulo70/FraccionXVII/Art.70FXVII4to.Trim2023.pdf" TargetMode="External"/><Relationship Id="rId2" Type="http://schemas.openxmlformats.org/officeDocument/2006/relationships/hyperlink" Target="http://www.stjsonora.gob.mx/acceso_informacion/Articulo70/FraccionXVII/Art.70FXVII4to.Trim2023.pdf" TargetMode="External"/><Relationship Id="rId1" Type="http://schemas.openxmlformats.org/officeDocument/2006/relationships/hyperlink" Target="http://www.stjsonora.gob.mx/acceso_informacion/Articulo70/FraccionXVII/Art.70FXVII4to.Trim2023.pdf" TargetMode="External"/><Relationship Id="rId6" Type="http://schemas.openxmlformats.org/officeDocument/2006/relationships/hyperlink" Target="http://www.stjsonora.gob.mx/acceso_informacion/Articulo70/FraccionXVII/Art.70FXVII4to.Trim2023.pdf" TargetMode="External"/><Relationship Id="rId5" Type="http://schemas.openxmlformats.org/officeDocument/2006/relationships/hyperlink" Target="http://www.stjsonora.gob.mx/acceso_informacion/Articulo70/FraccionXVII/Art.70FXVII4to.Trim2023.pdf" TargetMode="External"/><Relationship Id="rId4" Type="http://schemas.openxmlformats.org/officeDocument/2006/relationships/hyperlink" Target="http://www.stjsonora.gob.mx/acceso_informacion/Articulo70/FraccionXVII/Art.70FXVII4to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9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4" bestFit="1" customWidth="1"/>
    <col min="2" max="3" width="20.7109375" style="4" customWidth="1"/>
    <col min="4" max="5" width="40.7109375" style="11" customWidth="1"/>
    <col min="6" max="8" width="20.7109375" customWidth="1"/>
    <col min="9" max="9" width="50.7109375" style="11" customWidth="1"/>
    <col min="10" max="10" width="30.7109375" customWidth="1"/>
    <col min="11" max="11" width="40.7109375" style="11" customWidth="1"/>
    <col min="12" max="12" width="20.7109375" style="4" customWidth="1"/>
    <col min="13" max="13" width="50.7109375" style="11" customWidth="1"/>
    <col min="14" max="14" width="40.7109375" style="4" customWidth="1"/>
    <col min="15" max="15" width="50.7109375" style="13" customWidth="1"/>
    <col min="16" max="16" width="40.7109375" style="13" customWidth="1"/>
    <col min="17" max="19" width="20.7109375" customWidth="1"/>
  </cols>
  <sheetData>
    <row r="1" spans="1:19" hidden="1" x14ac:dyDescent="0.25">
      <c r="A1" s="4" t="s">
        <v>0</v>
      </c>
    </row>
    <row r="2" spans="1:19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9" t="s">
        <v>4</v>
      </c>
      <c r="B3" s="8"/>
      <c r="C3" s="8"/>
      <c r="D3" s="10" t="s">
        <v>3602</v>
      </c>
      <c r="E3" s="7"/>
      <c r="F3" s="7"/>
      <c r="G3" s="10" t="s">
        <v>5</v>
      </c>
      <c r="H3" s="7"/>
      <c r="I3" s="7"/>
    </row>
    <row r="4" spans="1:19" hidden="1" x14ac:dyDescent="0.25">
      <c r="A4" s="4" t="s">
        <v>6</v>
      </c>
      <c r="B4" s="4" t="s">
        <v>7</v>
      </c>
      <c r="C4" s="4" t="s">
        <v>7</v>
      </c>
      <c r="D4" s="11" t="s">
        <v>6</v>
      </c>
      <c r="E4" s="11" t="s">
        <v>6</v>
      </c>
      <c r="F4">
        <v>1</v>
      </c>
      <c r="G4" t="s">
        <v>6</v>
      </c>
      <c r="H4" t="s">
        <v>6</v>
      </c>
      <c r="I4" s="11" t="s">
        <v>6</v>
      </c>
      <c r="J4" t="s">
        <v>8</v>
      </c>
      <c r="K4" s="11" t="s">
        <v>6</v>
      </c>
      <c r="L4" s="4" t="s">
        <v>9</v>
      </c>
      <c r="M4" s="11" t="s">
        <v>10</v>
      </c>
      <c r="N4" s="4" t="s">
        <v>8</v>
      </c>
      <c r="O4" s="13" t="s">
        <v>10</v>
      </c>
      <c r="P4" s="13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s="11" t="s">
        <v>17</v>
      </c>
      <c r="E5" s="11" t="s">
        <v>18</v>
      </c>
      <c r="F5" t="s">
        <v>19</v>
      </c>
      <c r="G5" t="s">
        <v>20</v>
      </c>
      <c r="H5" t="s">
        <v>21</v>
      </c>
      <c r="I5" s="11" t="s">
        <v>22</v>
      </c>
      <c r="J5" t="s">
        <v>23</v>
      </c>
      <c r="K5" s="11" t="s">
        <v>24</v>
      </c>
      <c r="L5" s="4" t="s">
        <v>25</v>
      </c>
      <c r="M5" s="11" t="s">
        <v>26</v>
      </c>
      <c r="N5" s="4" t="s">
        <v>27</v>
      </c>
      <c r="O5" s="13" t="s">
        <v>28</v>
      </c>
      <c r="P5" s="13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14">
        <v>2023</v>
      </c>
      <c r="B8" s="15">
        <v>45200</v>
      </c>
      <c r="C8" s="15">
        <v>45291</v>
      </c>
      <c r="D8" s="17" t="s">
        <v>348</v>
      </c>
      <c r="E8" s="17" t="s">
        <v>348</v>
      </c>
      <c r="F8" s="14" t="s">
        <v>349</v>
      </c>
      <c r="G8" s="14" t="s">
        <v>350</v>
      </c>
      <c r="H8" s="14" t="s">
        <v>351</v>
      </c>
      <c r="I8" s="17" t="s">
        <v>352</v>
      </c>
      <c r="J8" s="14" t="s">
        <v>353</v>
      </c>
      <c r="K8" s="17" t="s">
        <v>354</v>
      </c>
      <c r="L8" s="14">
        <v>4738</v>
      </c>
      <c r="M8" s="16" t="str">
        <f>HYPERLINK("https://stjsonora.gob.mx/acceso_informacion/InfoCurriculum.php?token=4738-4738-4738")</f>
        <v>https://stjsonora.gob.mx/acceso_informacion/InfoCurriculum.php?token=4738-4738-4738</v>
      </c>
      <c r="N8" s="14" t="s">
        <v>64</v>
      </c>
      <c r="O8" s="16" t="s">
        <v>3601</v>
      </c>
      <c r="P8" s="17" t="s">
        <v>355</v>
      </c>
      <c r="Q8" s="15">
        <v>45300</v>
      </c>
      <c r="R8" s="15">
        <v>45291</v>
      </c>
      <c r="S8" s="14"/>
    </row>
    <row r="9" spans="1:19" ht="25.5" x14ac:dyDescent="0.25">
      <c r="A9" s="14">
        <v>2023</v>
      </c>
      <c r="B9" s="15">
        <v>45200</v>
      </c>
      <c r="C9" s="15">
        <v>45291</v>
      </c>
      <c r="D9" s="17" t="s">
        <v>162</v>
      </c>
      <c r="E9" s="17" t="s">
        <v>162</v>
      </c>
      <c r="F9" s="14" t="s">
        <v>356</v>
      </c>
      <c r="G9" s="14" t="s">
        <v>357</v>
      </c>
      <c r="H9" s="14" t="s">
        <v>358</v>
      </c>
      <c r="I9" s="17" t="s">
        <v>352</v>
      </c>
      <c r="J9" s="14" t="s">
        <v>353</v>
      </c>
      <c r="K9" s="17" t="s">
        <v>354</v>
      </c>
      <c r="L9" s="14">
        <v>2733</v>
      </c>
      <c r="M9" s="16" t="str">
        <f>HYPERLINK("https://stjsonora.gob.mx/acceso_informacion/InfoCurriculum.php?token=2733-2733-2733")</f>
        <v>https://stjsonora.gob.mx/acceso_informacion/InfoCurriculum.php?token=2733-2733-2733</v>
      </c>
      <c r="N9" s="14" t="s">
        <v>64</v>
      </c>
      <c r="O9" s="16" t="s">
        <v>3601</v>
      </c>
      <c r="P9" s="17" t="s">
        <v>355</v>
      </c>
      <c r="Q9" s="15">
        <v>45300</v>
      </c>
      <c r="R9" s="15">
        <v>45291</v>
      </c>
      <c r="S9" s="14"/>
    </row>
    <row r="10" spans="1:19" ht="25.5" x14ac:dyDescent="0.25">
      <c r="A10" s="14">
        <v>2023</v>
      </c>
      <c r="B10" s="15">
        <v>45200</v>
      </c>
      <c r="C10" s="15">
        <v>45291</v>
      </c>
      <c r="D10" s="17" t="s">
        <v>83</v>
      </c>
      <c r="E10" s="17" t="s">
        <v>83</v>
      </c>
      <c r="F10" s="14" t="s">
        <v>359</v>
      </c>
      <c r="G10" s="14" t="s">
        <v>360</v>
      </c>
      <c r="H10" s="14" t="s">
        <v>361</v>
      </c>
      <c r="I10" s="17" t="s">
        <v>352</v>
      </c>
      <c r="J10" s="14" t="s">
        <v>353</v>
      </c>
      <c r="K10" s="17" t="s">
        <v>354</v>
      </c>
      <c r="L10" s="14">
        <v>1098</v>
      </c>
      <c r="M10" s="16" t="str">
        <f>HYPERLINK("https://stjsonora.gob.mx/acceso_informacion/InfoCurriculum.php?token=1098-1098-1098")</f>
        <v>https://stjsonora.gob.mx/acceso_informacion/InfoCurriculum.php?token=1098-1098-1098</v>
      </c>
      <c r="N10" s="14" t="s">
        <v>64</v>
      </c>
      <c r="O10" s="16" t="s">
        <v>3601</v>
      </c>
      <c r="P10" s="17" t="s">
        <v>355</v>
      </c>
      <c r="Q10" s="15">
        <v>45300</v>
      </c>
      <c r="R10" s="15">
        <v>45291</v>
      </c>
      <c r="S10" s="14"/>
    </row>
    <row r="11" spans="1:19" ht="25.5" x14ac:dyDescent="0.25">
      <c r="A11" s="14">
        <v>2023</v>
      </c>
      <c r="B11" s="15">
        <v>45200</v>
      </c>
      <c r="C11" s="15">
        <v>45291</v>
      </c>
      <c r="D11" s="17" t="s">
        <v>90</v>
      </c>
      <c r="E11" s="17" t="s">
        <v>90</v>
      </c>
      <c r="F11" s="14" t="s">
        <v>362</v>
      </c>
      <c r="G11" s="14" t="s">
        <v>363</v>
      </c>
      <c r="H11" s="14" t="s">
        <v>364</v>
      </c>
      <c r="I11" s="17" t="s">
        <v>352</v>
      </c>
      <c r="J11" s="14" t="s">
        <v>365</v>
      </c>
      <c r="K11" s="17" t="s">
        <v>366</v>
      </c>
      <c r="L11" s="14">
        <v>2837</v>
      </c>
      <c r="M11" s="16" t="str">
        <f>HYPERLINK("https://stjsonora.gob.mx/acceso_informacion/InfoCurriculum.php?token=2837-2837-2837")</f>
        <v>https://stjsonora.gob.mx/acceso_informacion/InfoCurriculum.php?token=2837-2837-2837</v>
      </c>
      <c r="N11" s="14" t="s">
        <v>64</v>
      </c>
      <c r="O11" s="16" t="s">
        <v>3601</v>
      </c>
      <c r="P11" s="17" t="s">
        <v>355</v>
      </c>
      <c r="Q11" s="15">
        <v>45300</v>
      </c>
      <c r="R11" s="15">
        <v>45291</v>
      </c>
      <c r="S11" s="14"/>
    </row>
    <row r="12" spans="1:19" ht="25.5" x14ac:dyDescent="0.25">
      <c r="A12" s="14">
        <v>2023</v>
      </c>
      <c r="B12" s="15">
        <v>45200</v>
      </c>
      <c r="C12" s="15">
        <v>45291</v>
      </c>
      <c r="D12" s="17" t="s">
        <v>91</v>
      </c>
      <c r="E12" s="17" t="s">
        <v>91</v>
      </c>
      <c r="F12" s="14" t="s">
        <v>367</v>
      </c>
      <c r="G12" s="14" t="s">
        <v>368</v>
      </c>
      <c r="H12" s="14" t="s">
        <v>369</v>
      </c>
      <c r="I12" s="17" t="s">
        <v>370</v>
      </c>
      <c r="J12" s="14" t="s">
        <v>365</v>
      </c>
      <c r="K12" s="17" t="s">
        <v>371</v>
      </c>
      <c r="L12" s="14">
        <v>2787</v>
      </c>
      <c r="M12" s="16" t="str">
        <f>HYPERLINK("https://stjsonora.gob.mx/acceso_informacion/InfoCurriculum.php?token=2787-2787-2787")</f>
        <v>https://stjsonora.gob.mx/acceso_informacion/InfoCurriculum.php?token=2787-2787-2787</v>
      </c>
      <c r="N12" s="14" t="s">
        <v>64</v>
      </c>
      <c r="O12" s="16" t="s">
        <v>3601</v>
      </c>
      <c r="P12" s="17" t="s">
        <v>355</v>
      </c>
      <c r="Q12" s="15">
        <v>45300</v>
      </c>
      <c r="R12" s="15">
        <v>45291</v>
      </c>
      <c r="S12" s="14"/>
    </row>
    <row r="13" spans="1:19" ht="25.5" x14ac:dyDescent="0.25">
      <c r="A13" s="14">
        <v>2023</v>
      </c>
      <c r="B13" s="15">
        <v>45200</v>
      </c>
      <c r="C13" s="15">
        <v>45291</v>
      </c>
      <c r="D13" s="17" t="s">
        <v>91</v>
      </c>
      <c r="E13" s="17" t="s">
        <v>91</v>
      </c>
      <c r="F13" s="14" t="s">
        <v>372</v>
      </c>
      <c r="G13" s="14" t="s">
        <v>373</v>
      </c>
      <c r="H13" s="14" t="s">
        <v>374</v>
      </c>
      <c r="I13" s="17" t="s">
        <v>370</v>
      </c>
      <c r="J13" s="14" t="s">
        <v>353</v>
      </c>
      <c r="K13" s="17" t="s">
        <v>354</v>
      </c>
      <c r="L13" s="14">
        <v>1419</v>
      </c>
      <c r="M13" s="16" t="str">
        <f>HYPERLINK("https://stjsonora.gob.mx/acceso_informacion/InfoCurriculum.php?token=1419-1419-1419")</f>
        <v>https://stjsonora.gob.mx/acceso_informacion/InfoCurriculum.php?token=1419-1419-1419</v>
      </c>
      <c r="N13" s="14" t="s">
        <v>64</v>
      </c>
      <c r="O13" s="16" t="s">
        <v>3601</v>
      </c>
      <c r="P13" s="17" t="s">
        <v>355</v>
      </c>
      <c r="Q13" s="15">
        <v>45300</v>
      </c>
      <c r="R13" s="15">
        <v>45291</v>
      </c>
      <c r="S13" s="14"/>
    </row>
    <row r="14" spans="1:19" ht="25.5" x14ac:dyDescent="0.25">
      <c r="A14" s="14">
        <v>2023</v>
      </c>
      <c r="B14" s="15">
        <v>45200</v>
      </c>
      <c r="C14" s="15">
        <v>45291</v>
      </c>
      <c r="D14" s="17" t="s">
        <v>90</v>
      </c>
      <c r="E14" s="17" t="s">
        <v>90</v>
      </c>
      <c r="F14" s="14" t="s">
        <v>375</v>
      </c>
      <c r="G14" s="14" t="s">
        <v>376</v>
      </c>
      <c r="H14" s="14" t="s">
        <v>377</v>
      </c>
      <c r="I14" s="17" t="s">
        <v>352</v>
      </c>
      <c r="J14" s="14" t="s">
        <v>365</v>
      </c>
      <c r="K14" s="17" t="s">
        <v>378</v>
      </c>
      <c r="L14" s="14">
        <v>4056</v>
      </c>
      <c r="M14" s="16" t="str">
        <f>HYPERLINK("https://stjsonora.gob.mx/acceso_informacion/InfoCurriculum.php?token=4056-4056-4056")</f>
        <v>https://stjsonora.gob.mx/acceso_informacion/InfoCurriculum.php?token=4056-4056-4056</v>
      </c>
      <c r="N14" s="14" t="s">
        <v>64</v>
      </c>
      <c r="O14" s="16" t="s">
        <v>3601</v>
      </c>
      <c r="P14" s="17" t="s">
        <v>355</v>
      </c>
      <c r="Q14" s="15">
        <v>45300</v>
      </c>
      <c r="R14" s="15">
        <v>45291</v>
      </c>
      <c r="S14" s="14"/>
    </row>
    <row r="15" spans="1:19" ht="25.5" x14ac:dyDescent="0.25">
      <c r="A15" s="14">
        <v>2023</v>
      </c>
      <c r="B15" s="15">
        <v>45200</v>
      </c>
      <c r="C15" s="15">
        <v>45291</v>
      </c>
      <c r="D15" s="17" t="s">
        <v>91</v>
      </c>
      <c r="E15" s="17" t="s">
        <v>91</v>
      </c>
      <c r="F15" s="14" t="s">
        <v>379</v>
      </c>
      <c r="G15" s="14" t="s">
        <v>380</v>
      </c>
      <c r="H15" s="14" t="s">
        <v>381</v>
      </c>
      <c r="I15" s="17" t="s">
        <v>370</v>
      </c>
      <c r="J15" s="14" t="s">
        <v>365</v>
      </c>
      <c r="K15" s="17" t="s">
        <v>382</v>
      </c>
      <c r="L15" s="14">
        <v>4225</v>
      </c>
      <c r="M15" s="16" t="str">
        <f>HYPERLINK("https://stjsonora.gob.mx/acceso_informacion/InfoCurriculum.php?token=4225-4225-4225")</f>
        <v>https://stjsonora.gob.mx/acceso_informacion/InfoCurriculum.php?token=4225-4225-4225</v>
      </c>
      <c r="N15" s="14" t="s">
        <v>64</v>
      </c>
      <c r="O15" s="16" t="s">
        <v>3601</v>
      </c>
      <c r="P15" s="17" t="s">
        <v>355</v>
      </c>
      <c r="Q15" s="15">
        <v>45300</v>
      </c>
      <c r="R15" s="15">
        <v>45291</v>
      </c>
      <c r="S15" s="14"/>
    </row>
    <row r="16" spans="1:19" ht="25.5" x14ac:dyDescent="0.25">
      <c r="A16" s="14">
        <v>2023</v>
      </c>
      <c r="B16" s="15">
        <v>45200</v>
      </c>
      <c r="C16" s="15">
        <v>45291</v>
      </c>
      <c r="D16" s="17" t="s">
        <v>97</v>
      </c>
      <c r="E16" s="17" t="s">
        <v>97</v>
      </c>
      <c r="F16" s="14" t="s">
        <v>383</v>
      </c>
      <c r="G16" s="14" t="s">
        <v>384</v>
      </c>
      <c r="H16" s="14" t="s">
        <v>385</v>
      </c>
      <c r="I16" s="17" t="s">
        <v>386</v>
      </c>
      <c r="J16" s="14" t="s">
        <v>353</v>
      </c>
      <c r="K16" s="17" t="s">
        <v>354</v>
      </c>
      <c r="L16" s="14">
        <v>4535</v>
      </c>
      <c r="M16" s="16" t="str">
        <f>HYPERLINK("https://stjsonora.gob.mx/acceso_informacion/InfoCurriculum.php?token=4535-4535-4535")</f>
        <v>https://stjsonora.gob.mx/acceso_informacion/InfoCurriculum.php?token=4535-4535-4535</v>
      </c>
      <c r="N16" s="14" t="s">
        <v>64</v>
      </c>
      <c r="O16" s="16" t="s">
        <v>3601</v>
      </c>
      <c r="P16" s="17" t="s">
        <v>355</v>
      </c>
      <c r="Q16" s="15">
        <v>45300</v>
      </c>
      <c r="R16" s="15">
        <v>45291</v>
      </c>
      <c r="S16" s="14"/>
    </row>
    <row r="17" spans="1:19" ht="25.5" x14ac:dyDescent="0.25">
      <c r="A17" s="14">
        <v>2023</v>
      </c>
      <c r="B17" s="15">
        <v>45200</v>
      </c>
      <c r="C17" s="15">
        <v>45291</v>
      </c>
      <c r="D17" s="17" t="s">
        <v>97</v>
      </c>
      <c r="E17" s="17" t="s">
        <v>97</v>
      </c>
      <c r="F17" s="14" t="s">
        <v>387</v>
      </c>
      <c r="G17" s="14" t="s">
        <v>388</v>
      </c>
      <c r="H17" s="14" t="s">
        <v>389</v>
      </c>
      <c r="I17" s="17" t="s">
        <v>390</v>
      </c>
      <c r="J17" s="14" t="s">
        <v>353</v>
      </c>
      <c r="K17" s="17" t="s">
        <v>391</v>
      </c>
      <c r="L17" s="14">
        <v>2134</v>
      </c>
      <c r="M17" s="16" t="str">
        <f>HYPERLINK("https://stjsonora.gob.mx/acceso_informacion/InfoCurriculum.php?token=2134-2134-2134")</f>
        <v>https://stjsonora.gob.mx/acceso_informacion/InfoCurriculum.php?token=2134-2134-2134</v>
      </c>
      <c r="N17" s="14" t="s">
        <v>64</v>
      </c>
      <c r="O17" s="16" t="s">
        <v>3601</v>
      </c>
      <c r="P17" s="17" t="s">
        <v>355</v>
      </c>
      <c r="Q17" s="15">
        <v>45300</v>
      </c>
      <c r="R17" s="15">
        <v>45291</v>
      </c>
      <c r="S17" s="14"/>
    </row>
    <row r="18" spans="1:19" ht="25.5" x14ac:dyDescent="0.25">
      <c r="A18" s="14">
        <v>2023</v>
      </c>
      <c r="B18" s="15">
        <v>45200</v>
      </c>
      <c r="C18" s="15">
        <v>45291</v>
      </c>
      <c r="D18" s="17" t="s">
        <v>113</v>
      </c>
      <c r="E18" s="17" t="s">
        <v>113</v>
      </c>
      <c r="F18" s="14" t="s">
        <v>392</v>
      </c>
      <c r="G18" s="14" t="s">
        <v>393</v>
      </c>
      <c r="H18" s="14" t="s">
        <v>394</v>
      </c>
      <c r="I18" s="17" t="s">
        <v>355</v>
      </c>
      <c r="J18" s="14" t="s">
        <v>395</v>
      </c>
      <c r="K18" s="17" t="s">
        <v>3588</v>
      </c>
      <c r="L18" s="14">
        <v>743</v>
      </c>
      <c r="M18" s="16" t="str">
        <f>HYPERLINK("https://stjsonora.gob.mx/acceso_informacion/InfoCurriculum.php?token=743-743-743")</f>
        <v>https://stjsonora.gob.mx/acceso_informacion/InfoCurriculum.php?token=743-743-743</v>
      </c>
      <c r="N18" s="14" t="s">
        <v>64</v>
      </c>
      <c r="O18" s="16" t="s">
        <v>3601</v>
      </c>
      <c r="P18" s="17" t="s">
        <v>355</v>
      </c>
      <c r="Q18" s="15">
        <v>45300</v>
      </c>
      <c r="R18" s="15">
        <v>45291</v>
      </c>
      <c r="S18" s="14"/>
    </row>
    <row r="19" spans="1:19" ht="25.5" x14ac:dyDescent="0.25">
      <c r="A19" s="14">
        <v>2023</v>
      </c>
      <c r="B19" s="15">
        <v>45200</v>
      </c>
      <c r="C19" s="15">
        <v>45291</v>
      </c>
      <c r="D19" s="17" t="s">
        <v>113</v>
      </c>
      <c r="E19" s="17" t="s">
        <v>113</v>
      </c>
      <c r="F19" s="14" t="s">
        <v>396</v>
      </c>
      <c r="G19" s="14" t="s">
        <v>374</v>
      </c>
      <c r="H19" s="14" t="s">
        <v>397</v>
      </c>
      <c r="I19" s="17" t="s">
        <v>398</v>
      </c>
      <c r="J19" s="14" t="s">
        <v>353</v>
      </c>
      <c r="K19" s="17" t="s">
        <v>354</v>
      </c>
      <c r="L19" s="14">
        <v>1171</v>
      </c>
      <c r="M19" s="16" t="str">
        <f>HYPERLINK("https://stjsonora.gob.mx/acceso_informacion/InfoCurriculum.php?token=1171-1171-1171")</f>
        <v>https://stjsonora.gob.mx/acceso_informacion/InfoCurriculum.php?token=1171-1171-1171</v>
      </c>
      <c r="N19" s="14" t="s">
        <v>64</v>
      </c>
      <c r="O19" s="16" t="s">
        <v>3601</v>
      </c>
      <c r="P19" s="17" t="s">
        <v>355</v>
      </c>
      <c r="Q19" s="15">
        <v>45300</v>
      </c>
      <c r="R19" s="15">
        <v>45291</v>
      </c>
      <c r="S19" s="14"/>
    </row>
    <row r="20" spans="1:19" ht="25.5" x14ac:dyDescent="0.25">
      <c r="A20" s="14">
        <v>2023</v>
      </c>
      <c r="B20" s="15">
        <v>45200</v>
      </c>
      <c r="C20" s="15">
        <v>45291</v>
      </c>
      <c r="D20" s="17" t="s">
        <v>163</v>
      </c>
      <c r="E20" s="17" t="s">
        <v>163</v>
      </c>
      <c r="F20" s="14" t="s">
        <v>399</v>
      </c>
      <c r="G20" s="14" t="s">
        <v>400</v>
      </c>
      <c r="H20" s="14" t="s">
        <v>401</v>
      </c>
      <c r="I20" s="17" t="s">
        <v>402</v>
      </c>
      <c r="J20" s="14" t="s">
        <v>403</v>
      </c>
      <c r="K20" s="17" t="s">
        <v>3589</v>
      </c>
      <c r="L20" s="14">
        <v>1552</v>
      </c>
      <c r="M20" s="16" t="str">
        <f>HYPERLINK("https://stjsonora.gob.mx/acceso_informacion/InfoCurriculum.php?token=1552-1552-1552")</f>
        <v>https://stjsonora.gob.mx/acceso_informacion/InfoCurriculum.php?token=1552-1552-1552</v>
      </c>
      <c r="N20" s="14" t="s">
        <v>64</v>
      </c>
      <c r="O20" s="16" t="s">
        <v>3601</v>
      </c>
      <c r="P20" s="17" t="s">
        <v>355</v>
      </c>
      <c r="Q20" s="15">
        <v>45300</v>
      </c>
      <c r="R20" s="15">
        <v>45291</v>
      </c>
      <c r="S20" s="14"/>
    </row>
    <row r="21" spans="1:19" ht="25.5" x14ac:dyDescent="0.25">
      <c r="A21" s="14">
        <v>2023</v>
      </c>
      <c r="B21" s="15">
        <v>45200</v>
      </c>
      <c r="C21" s="15">
        <v>45291</v>
      </c>
      <c r="D21" s="17" t="s">
        <v>166</v>
      </c>
      <c r="E21" s="17" t="s">
        <v>166</v>
      </c>
      <c r="F21" s="14" t="s">
        <v>404</v>
      </c>
      <c r="G21" s="14" t="s">
        <v>405</v>
      </c>
      <c r="H21" s="14" t="s">
        <v>406</v>
      </c>
      <c r="I21" s="17" t="s">
        <v>398</v>
      </c>
      <c r="J21" s="14" t="s">
        <v>407</v>
      </c>
      <c r="K21" s="17" t="s">
        <v>167</v>
      </c>
      <c r="L21" s="14">
        <v>788</v>
      </c>
      <c r="M21" s="16" t="str">
        <f>HYPERLINK("https://stjsonora.gob.mx/acceso_informacion/InfoCurriculum.php?token=788-788-788")</f>
        <v>https://stjsonora.gob.mx/acceso_informacion/InfoCurriculum.php?token=788-788-788</v>
      </c>
      <c r="N21" s="14" t="s">
        <v>64</v>
      </c>
      <c r="O21" s="16" t="s">
        <v>3601</v>
      </c>
      <c r="P21" s="17" t="s">
        <v>355</v>
      </c>
      <c r="Q21" s="15">
        <v>45300</v>
      </c>
      <c r="R21" s="15">
        <v>45291</v>
      </c>
      <c r="S21" s="14"/>
    </row>
    <row r="22" spans="1:19" ht="25.5" x14ac:dyDescent="0.25">
      <c r="A22" s="14">
        <v>2023</v>
      </c>
      <c r="B22" s="15">
        <v>45200</v>
      </c>
      <c r="C22" s="15">
        <v>45291</v>
      </c>
      <c r="D22" s="17" t="s">
        <v>168</v>
      </c>
      <c r="E22" s="17" t="s">
        <v>168</v>
      </c>
      <c r="F22" s="14" t="s">
        <v>408</v>
      </c>
      <c r="G22" s="14" t="s">
        <v>374</v>
      </c>
      <c r="H22" s="14" t="s">
        <v>409</v>
      </c>
      <c r="I22" s="17" t="s">
        <v>352</v>
      </c>
      <c r="J22" s="14" t="s">
        <v>353</v>
      </c>
      <c r="K22" s="17" t="s">
        <v>354</v>
      </c>
      <c r="L22" s="14">
        <v>2849</v>
      </c>
      <c r="M22" s="16" t="str">
        <f>HYPERLINK("https://stjsonora.gob.mx/acceso_informacion/InfoCurriculum.php?token=2849-2849-2849")</f>
        <v>https://stjsonora.gob.mx/acceso_informacion/InfoCurriculum.php?token=2849-2849-2849</v>
      </c>
      <c r="N22" s="14" t="s">
        <v>64</v>
      </c>
      <c r="O22" s="16" t="s">
        <v>3601</v>
      </c>
      <c r="P22" s="17" t="s">
        <v>355</v>
      </c>
      <c r="Q22" s="15">
        <v>45300</v>
      </c>
      <c r="R22" s="15">
        <v>45291</v>
      </c>
      <c r="S22" s="14"/>
    </row>
    <row r="23" spans="1:19" ht="38.25" x14ac:dyDescent="0.25">
      <c r="A23" s="14">
        <v>2023</v>
      </c>
      <c r="B23" s="15">
        <v>45200</v>
      </c>
      <c r="C23" s="15">
        <v>45291</v>
      </c>
      <c r="D23" s="17" t="s">
        <v>134</v>
      </c>
      <c r="E23" s="17" t="s">
        <v>134</v>
      </c>
      <c r="F23" s="14" t="s">
        <v>410</v>
      </c>
      <c r="G23" s="14" t="s">
        <v>374</v>
      </c>
      <c r="H23" s="14" t="s">
        <v>411</v>
      </c>
      <c r="I23" s="17" t="s">
        <v>412</v>
      </c>
      <c r="J23" s="14" t="s">
        <v>403</v>
      </c>
      <c r="K23" s="17" t="s">
        <v>3589</v>
      </c>
      <c r="L23" s="14">
        <v>4125</v>
      </c>
      <c r="M23" s="16" t="str">
        <f>HYPERLINK("https://stjsonora.gob.mx/acceso_informacion/InfoCurriculum.php?token=4125-4125-4125")</f>
        <v>https://stjsonora.gob.mx/acceso_informacion/InfoCurriculum.php?token=4125-4125-4125</v>
      </c>
      <c r="N23" s="14" t="s">
        <v>64</v>
      </c>
      <c r="O23" s="16" t="s">
        <v>3601</v>
      </c>
      <c r="P23" s="17" t="s">
        <v>355</v>
      </c>
      <c r="Q23" s="15">
        <v>45300</v>
      </c>
      <c r="R23" s="15">
        <v>45291</v>
      </c>
      <c r="S23" s="14"/>
    </row>
    <row r="24" spans="1:19" ht="25.5" x14ac:dyDescent="0.25">
      <c r="A24" s="14">
        <v>2023</v>
      </c>
      <c r="B24" s="15">
        <v>45200</v>
      </c>
      <c r="C24" s="15">
        <v>45291</v>
      </c>
      <c r="D24" s="17" t="s">
        <v>165</v>
      </c>
      <c r="E24" s="17" t="s">
        <v>165</v>
      </c>
      <c r="F24" s="14" t="s">
        <v>413</v>
      </c>
      <c r="G24" s="14" t="s">
        <v>414</v>
      </c>
      <c r="H24" s="14" t="s">
        <v>415</v>
      </c>
      <c r="I24" s="17" t="s">
        <v>390</v>
      </c>
      <c r="J24" s="14" t="s">
        <v>353</v>
      </c>
      <c r="K24" s="17" t="s">
        <v>354</v>
      </c>
      <c r="L24" s="14">
        <v>4882</v>
      </c>
      <c r="M24" s="16" t="str">
        <f>HYPERLINK("https://stjsonora.gob.mx/acceso_informacion/InfoCurriculum.php?token=4882-4882-4882")</f>
        <v>https://stjsonora.gob.mx/acceso_informacion/InfoCurriculum.php?token=4882-4882-4882</v>
      </c>
      <c r="N24" s="14" t="s">
        <v>64</v>
      </c>
      <c r="O24" s="16" t="s">
        <v>3601</v>
      </c>
      <c r="P24" s="17" t="s">
        <v>355</v>
      </c>
      <c r="Q24" s="15">
        <v>45300</v>
      </c>
      <c r="R24" s="15">
        <v>45291</v>
      </c>
      <c r="S24" s="14"/>
    </row>
    <row r="25" spans="1:19" ht="25.5" x14ac:dyDescent="0.25">
      <c r="A25" s="14">
        <v>2023</v>
      </c>
      <c r="B25" s="15">
        <v>45200</v>
      </c>
      <c r="C25" s="15">
        <v>45291</v>
      </c>
      <c r="D25" s="17" t="s">
        <v>128</v>
      </c>
      <c r="E25" s="17" t="s">
        <v>128</v>
      </c>
      <c r="F25" s="14" t="s">
        <v>416</v>
      </c>
      <c r="G25" s="14" t="s">
        <v>417</v>
      </c>
      <c r="H25" s="14" t="s">
        <v>418</v>
      </c>
      <c r="I25" s="17" t="s">
        <v>419</v>
      </c>
      <c r="J25" s="14" t="s">
        <v>353</v>
      </c>
      <c r="K25" s="17" t="s">
        <v>354</v>
      </c>
      <c r="L25" s="14">
        <v>2510</v>
      </c>
      <c r="M25" s="16" t="str">
        <f>HYPERLINK("https://stjsonora.gob.mx/acceso_informacion/InfoCurriculum.php?token=2510-2510-2510")</f>
        <v>https://stjsonora.gob.mx/acceso_informacion/InfoCurriculum.php?token=2510-2510-2510</v>
      </c>
      <c r="N25" s="14" t="s">
        <v>64</v>
      </c>
      <c r="O25" s="16" t="s">
        <v>3601</v>
      </c>
      <c r="P25" s="17" t="s">
        <v>355</v>
      </c>
      <c r="Q25" s="15">
        <v>45300</v>
      </c>
      <c r="R25" s="15">
        <v>45291</v>
      </c>
      <c r="S25" s="14"/>
    </row>
    <row r="26" spans="1:19" ht="25.5" x14ac:dyDescent="0.25">
      <c r="A26" s="14">
        <v>2023</v>
      </c>
      <c r="B26" s="15">
        <v>45200</v>
      </c>
      <c r="C26" s="15">
        <v>45291</v>
      </c>
      <c r="D26" s="17" t="s">
        <v>167</v>
      </c>
      <c r="E26" s="17" t="s">
        <v>167</v>
      </c>
      <c r="F26" s="14" t="s">
        <v>420</v>
      </c>
      <c r="G26" s="14" t="s">
        <v>421</v>
      </c>
      <c r="H26" s="14" t="s">
        <v>422</v>
      </c>
      <c r="I26" s="17" t="s">
        <v>423</v>
      </c>
      <c r="J26" s="14" t="s">
        <v>353</v>
      </c>
      <c r="K26" s="17" t="s">
        <v>424</v>
      </c>
      <c r="L26" s="14">
        <v>5038</v>
      </c>
      <c r="M26" s="16" t="str">
        <f>HYPERLINK("https://stjsonora.gob.mx/acceso_informacion/InfoCurriculum.php?token=5038-5038-5038")</f>
        <v>https://stjsonora.gob.mx/acceso_informacion/InfoCurriculum.php?token=5038-5038-5038</v>
      </c>
      <c r="N26" s="14" t="s">
        <v>64</v>
      </c>
      <c r="O26" s="16" t="s">
        <v>3601</v>
      </c>
      <c r="P26" s="17" t="s">
        <v>355</v>
      </c>
      <c r="Q26" s="15">
        <v>45300</v>
      </c>
      <c r="R26" s="15">
        <v>45291</v>
      </c>
      <c r="S26" s="14"/>
    </row>
    <row r="27" spans="1:19" ht="25.5" x14ac:dyDescent="0.25">
      <c r="A27" s="14">
        <v>2023</v>
      </c>
      <c r="B27" s="15">
        <v>45200</v>
      </c>
      <c r="C27" s="15">
        <v>45291</v>
      </c>
      <c r="D27" s="17" t="s">
        <v>82</v>
      </c>
      <c r="E27" s="17" t="s">
        <v>82</v>
      </c>
      <c r="F27" s="14" t="s">
        <v>425</v>
      </c>
      <c r="G27" s="14" t="s">
        <v>426</v>
      </c>
      <c r="H27" s="14" t="s">
        <v>427</v>
      </c>
      <c r="I27" s="17" t="s">
        <v>428</v>
      </c>
      <c r="J27" s="14" t="s">
        <v>353</v>
      </c>
      <c r="K27" s="17" t="s">
        <v>354</v>
      </c>
      <c r="L27" s="14">
        <v>2278</v>
      </c>
      <c r="M27" s="16" t="str">
        <f>HYPERLINK("https://stjsonora.gob.mx/acceso_informacion/InfoCurriculum.php?token=2278-2278-2278")</f>
        <v>https://stjsonora.gob.mx/acceso_informacion/InfoCurriculum.php?token=2278-2278-2278</v>
      </c>
      <c r="N27" s="14" t="s">
        <v>64</v>
      </c>
      <c r="O27" s="16" t="s">
        <v>3601</v>
      </c>
      <c r="P27" s="17" t="s">
        <v>355</v>
      </c>
      <c r="Q27" s="15">
        <v>45300</v>
      </c>
      <c r="R27" s="15">
        <v>45291</v>
      </c>
      <c r="S27" s="14"/>
    </row>
    <row r="28" spans="1:19" ht="25.5" x14ac:dyDescent="0.25">
      <c r="A28" s="14">
        <v>2023</v>
      </c>
      <c r="B28" s="15">
        <v>45200</v>
      </c>
      <c r="C28" s="15">
        <v>45291</v>
      </c>
      <c r="D28" s="17" t="s">
        <v>82</v>
      </c>
      <c r="E28" s="17" t="s">
        <v>82</v>
      </c>
      <c r="F28" s="14" t="s">
        <v>429</v>
      </c>
      <c r="G28" s="14" t="s">
        <v>430</v>
      </c>
      <c r="H28" s="14" t="s">
        <v>431</v>
      </c>
      <c r="I28" s="17" t="s">
        <v>432</v>
      </c>
      <c r="J28" s="14" t="s">
        <v>365</v>
      </c>
      <c r="K28" s="17" t="s">
        <v>354</v>
      </c>
      <c r="L28" s="14">
        <v>602</v>
      </c>
      <c r="M28" s="16" t="str">
        <f>HYPERLINK("https://stjsonora.gob.mx/acceso_informacion/InfoCurriculum.php?token=602-602-602")</f>
        <v>https://stjsonora.gob.mx/acceso_informacion/InfoCurriculum.php?token=602-602-602</v>
      </c>
      <c r="N28" s="14" t="s">
        <v>64</v>
      </c>
      <c r="O28" s="16" t="s">
        <v>3601</v>
      </c>
      <c r="P28" s="17" t="s">
        <v>355</v>
      </c>
      <c r="Q28" s="15">
        <v>45300</v>
      </c>
      <c r="R28" s="15">
        <v>45291</v>
      </c>
      <c r="S28" s="14"/>
    </row>
    <row r="29" spans="1:19" ht="25.5" x14ac:dyDescent="0.25">
      <c r="A29" s="14">
        <v>2023</v>
      </c>
      <c r="B29" s="15">
        <v>45200</v>
      </c>
      <c r="C29" s="15">
        <v>45291</v>
      </c>
      <c r="D29" s="17" t="s">
        <v>81</v>
      </c>
      <c r="E29" s="17" t="s">
        <v>81</v>
      </c>
      <c r="F29" s="14" t="s">
        <v>433</v>
      </c>
      <c r="G29" s="14" t="s">
        <v>434</v>
      </c>
      <c r="H29" s="14" t="s">
        <v>434</v>
      </c>
      <c r="I29" s="17" t="s">
        <v>435</v>
      </c>
      <c r="J29" s="14" t="s">
        <v>353</v>
      </c>
      <c r="K29" s="17" t="s">
        <v>354</v>
      </c>
      <c r="L29" s="14">
        <v>582</v>
      </c>
      <c r="M29" s="16" t="str">
        <f>HYPERLINK("https://stjsonora.gob.mx/acceso_informacion/InfoCurriculum.php?token=582-582-582")</f>
        <v>https://stjsonora.gob.mx/acceso_informacion/InfoCurriculum.php?token=582-582-582</v>
      </c>
      <c r="N29" s="14" t="s">
        <v>64</v>
      </c>
      <c r="O29" s="16" t="s">
        <v>3601</v>
      </c>
      <c r="P29" s="17" t="s">
        <v>355</v>
      </c>
      <c r="Q29" s="15">
        <v>45300</v>
      </c>
      <c r="R29" s="15">
        <v>45291</v>
      </c>
      <c r="S29" s="14"/>
    </row>
    <row r="30" spans="1:19" ht="25.5" x14ac:dyDescent="0.25">
      <c r="A30" s="14">
        <v>2023</v>
      </c>
      <c r="B30" s="15">
        <v>45200</v>
      </c>
      <c r="C30" s="15">
        <v>45291</v>
      </c>
      <c r="D30" s="17" t="s">
        <v>82</v>
      </c>
      <c r="E30" s="17" t="s">
        <v>82</v>
      </c>
      <c r="F30" s="14" t="s">
        <v>436</v>
      </c>
      <c r="G30" s="14" t="s">
        <v>437</v>
      </c>
      <c r="H30" s="14" t="s">
        <v>438</v>
      </c>
      <c r="I30" s="17" t="s">
        <v>439</v>
      </c>
      <c r="J30" s="14" t="s">
        <v>61</v>
      </c>
      <c r="K30" s="17" t="s">
        <v>440</v>
      </c>
      <c r="L30" s="14">
        <v>351</v>
      </c>
      <c r="M30" s="16" t="str">
        <f>HYPERLINK("https://stjsonora.gob.mx/acceso_informacion/InfoCurriculum.php?token=351-351-351")</f>
        <v>https://stjsonora.gob.mx/acceso_informacion/InfoCurriculum.php?token=351-351-351</v>
      </c>
      <c r="N30" s="14" t="s">
        <v>64</v>
      </c>
      <c r="O30" s="16" t="s">
        <v>3601</v>
      </c>
      <c r="P30" s="17" t="s">
        <v>355</v>
      </c>
      <c r="Q30" s="15">
        <v>45300</v>
      </c>
      <c r="R30" s="15">
        <v>45291</v>
      </c>
      <c r="S30" s="14"/>
    </row>
    <row r="31" spans="1:19" ht="25.5" x14ac:dyDescent="0.25">
      <c r="A31" s="14">
        <v>2023</v>
      </c>
      <c r="B31" s="15">
        <v>45200</v>
      </c>
      <c r="C31" s="15">
        <v>45291</v>
      </c>
      <c r="D31" s="17" t="s">
        <v>81</v>
      </c>
      <c r="E31" s="17" t="s">
        <v>81</v>
      </c>
      <c r="F31" s="14" t="s">
        <v>441</v>
      </c>
      <c r="G31" s="14" t="s">
        <v>442</v>
      </c>
      <c r="H31" s="14" t="s">
        <v>442</v>
      </c>
      <c r="I31" s="17" t="s">
        <v>443</v>
      </c>
      <c r="J31" s="14" t="s">
        <v>365</v>
      </c>
      <c r="K31" s="17" t="s">
        <v>444</v>
      </c>
      <c r="L31" s="14">
        <v>1038</v>
      </c>
      <c r="M31" s="16" t="str">
        <f>HYPERLINK("https://stjsonora.gob.mx/acceso_informacion/InfoCurriculum.php?token=1038-1038-1038")</f>
        <v>https://stjsonora.gob.mx/acceso_informacion/InfoCurriculum.php?token=1038-1038-1038</v>
      </c>
      <c r="N31" s="14" t="s">
        <v>64</v>
      </c>
      <c r="O31" s="16" t="s">
        <v>3601</v>
      </c>
      <c r="P31" s="17" t="s">
        <v>355</v>
      </c>
      <c r="Q31" s="15">
        <v>45300</v>
      </c>
      <c r="R31" s="15">
        <v>45291</v>
      </c>
      <c r="S31" s="14"/>
    </row>
    <row r="32" spans="1:19" ht="25.5" x14ac:dyDescent="0.25">
      <c r="A32" s="14">
        <v>2023</v>
      </c>
      <c r="B32" s="15">
        <v>45200</v>
      </c>
      <c r="C32" s="15">
        <v>45291</v>
      </c>
      <c r="D32" s="17" t="s">
        <v>81</v>
      </c>
      <c r="E32" s="17" t="s">
        <v>81</v>
      </c>
      <c r="F32" s="14" t="s">
        <v>445</v>
      </c>
      <c r="G32" s="14" t="s">
        <v>446</v>
      </c>
      <c r="H32" s="14" t="s">
        <v>447</v>
      </c>
      <c r="I32" s="17" t="s">
        <v>386</v>
      </c>
      <c r="J32" s="14" t="s">
        <v>365</v>
      </c>
      <c r="K32" s="17" t="s">
        <v>448</v>
      </c>
      <c r="L32" s="14">
        <v>751</v>
      </c>
      <c r="M32" s="16" t="str">
        <f>HYPERLINK("https://stjsonora.gob.mx/acceso_informacion/InfoCurriculum.php?token=751-751-751")</f>
        <v>https://stjsonora.gob.mx/acceso_informacion/InfoCurriculum.php?token=751-751-751</v>
      </c>
      <c r="N32" s="14" t="s">
        <v>64</v>
      </c>
      <c r="O32" s="16" t="s">
        <v>3601</v>
      </c>
      <c r="P32" s="17" t="s">
        <v>355</v>
      </c>
      <c r="Q32" s="15">
        <v>45300</v>
      </c>
      <c r="R32" s="15">
        <v>45291</v>
      </c>
      <c r="S32" s="14"/>
    </row>
    <row r="33" spans="1:19" ht="25.5" x14ac:dyDescent="0.25">
      <c r="A33" s="14">
        <v>2023</v>
      </c>
      <c r="B33" s="15">
        <v>45200</v>
      </c>
      <c r="C33" s="15">
        <v>45291</v>
      </c>
      <c r="D33" s="17" t="s">
        <v>90</v>
      </c>
      <c r="E33" s="17" t="s">
        <v>90</v>
      </c>
      <c r="F33" s="14" t="s">
        <v>449</v>
      </c>
      <c r="G33" s="14" t="s">
        <v>406</v>
      </c>
      <c r="H33" s="14" t="s">
        <v>422</v>
      </c>
      <c r="I33" s="17" t="s">
        <v>435</v>
      </c>
      <c r="J33" s="14" t="s">
        <v>365</v>
      </c>
      <c r="K33" s="17" t="s">
        <v>450</v>
      </c>
      <c r="L33" s="14">
        <v>711</v>
      </c>
      <c r="M33" s="16" t="str">
        <f>HYPERLINK("https://stjsonora.gob.mx/acceso_informacion/InfoCurriculum.php?token=711-711-711")</f>
        <v>https://stjsonora.gob.mx/acceso_informacion/InfoCurriculum.php?token=711-711-711</v>
      </c>
      <c r="N33" s="14" t="s">
        <v>64</v>
      </c>
      <c r="O33" s="16" t="s">
        <v>3601</v>
      </c>
      <c r="P33" s="17" t="s">
        <v>355</v>
      </c>
      <c r="Q33" s="15">
        <v>45300</v>
      </c>
      <c r="R33" s="15">
        <v>45291</v>
      </c>
      <c r="S33" s="14"/>
    </row>
    <row r="34" spans="1:19" ht="25.5" x14ac:dyDescent="0.25">
      <c r="A34" s="14">
        <v>2023</v>
      </c>
      <c r="B34" s="15">
        <v>45200</v>
      </c>
      <c r="C34" s="15">
        <v>45291</v>
      </c>
      <c r="D34" s="17" t="s">
        <v>92</v>
      </c>
      <c r="E34" s="17" t="s">
        <v>92</v>
      </c>
      <c r="F34" s="14" t="s">
        <v>451</v>
      </c>
      <c r="G34" s="14" t="s">
        <v>442</v>
      </c>
      <c r="H34" s="14" t="s">
        <v>452</v>
      </c>
      <c r="I34" s="17" t="s">
        <v>432</v>
      </c>
      <c r="J34" s="14" t="s">
        <v>353</v>
      </c>
      <c r="K34" s="17" t="s">
        <v>354</v>
      </c>
      <c r="L34" s="14">
        <v>1174</v>
      </c>
      <c r="M34" s="16" t="str">
        <f>HYPERLINK("https://stjsonora.gob.mx/acceso_informacion/InfoCurriculum.php?token=1174-1174-1174")</f>
        <v>https://stjsonora.gob.mx/acceso_informacion/InfoCurriculum.php?token=1174-1174-1174</v>
      </c>
      <c r="N34" s="14" t="s">
        <v>64</v>
      </c>
      <c r="O34" s="16" t="s">
        <v>3601</v>
      </c>
      <c r="P34" s="17" t="s">
        <v>355</v>
      </c>
      <c r="Q34" s="15">
        <v>45300</v>
      </c>
      <c r="R34" s="15">
        <v>45291</v>
      </c>
      <c r="S34" s="14"/>
    </row>
    <row r="35" spans="1:19" ht="25.5" x14ac:dyDescent="0.25">
      <c r="A35" s="14">
        <v>2023</v>
      </c>
      <c r="B35" s="15">
        <v>45200</v>
      </c>
      <c r="C35" s="15">
        <v>45291</v>
      </c>
      <c r="D35" s="17" t="s">
        <v>92</v>
      </c>
      <c r="E35" s="17" t="s">
        <v>92</v>
      </c>
      <c r="F35" s="14" t="s">
        <v>453</v>
      </c>
      <c r="G35" s="14" t="s">
        <v>454</v>
      </c>
      <c r="H35" s="14" t="s">
        <v>455</v>
      </c>
      <c r="I35" s="17" t="s">
        <v>428</v>
      </c>
      <c r="J35" s="14" t="s">
        <v>61</v>
      </c>
      <c r="K35" s="17" t="s">
        <v>440</v>
      </c>
      <c r="L35" s="14">
        <v>962</v>
      </c>
      <c r="M35" s="16" t="str">
        <f>HYPERLINK("https://stjsonora.gob.mx/acceso_informacion/InfoCurriculum.php?token=962-962-962")</f>
        <v>https://stjsonora.gob.mx/acceso_informacion/InfoCurriculum.php?token=962-962-962</v>
      </c>
      <c r="N35" s="14" t="s">
        <v>64</v>
      </c>
      <c r="O35" s="16" t="s">
        <v>3601</v>
      </c>
      <c r="P35" s="17" t="s">
        <v>355</v>
      </c>
      <c r="Q35" s="15">
        <v>45300</v>
      </c>
      <c r="R35" s="15">
        <v>45291</v>
      </c>
      <c r="S35" s="14"/>
    </row>
    <row r="36" spans="1:19" ht="25.5" x14ac:dyDescent="0.25">
      <c r="A36" s="14">
        <v>2023</v>
      </c>
      <c r="B36" s="15">
        <v>45200</v>
      </c>
      <c r="C36" s="15">
        <v>45291</v>
      </c>
      <c r="D36" s="17" t="s">
        <v>92</v>
      </c>
      <c r="E36" s="17" t="s">
        <v>92</v>
      </c>
      <c r="F36" s="14" t="s">
        <v>456</v>
      </c>
      <c r="G36" s="14" t="s">
        <v>457</v>
      </c>
      <c r="H36" s="14" t="s">
        <v>458</v>
      </c>
      <c r="I36" s="17" t="s">
        <v>459</v>
      </c>
      <c r="J36" s="14" t="s">
        <v>353</v>
      </c>
      <c r="K36" s="17" t="s">
        <v>354</v>
      </c>
      <c r="L36" s="14">
        <v>1265</v>
      </c>
      <c r="M36" s="16" t="str">
        <f>HYPERLINK("https://stjsonora.gob.mx/acceso_informacion/InfoCurriculum.php?token=1265-1265-1265")</f>
        <v>https://stjsonora.gob.mx/acceso_informacion/InfoCurriculum.php?token=1265-1265-1265</v>
      </c>
      <c r="N36" s="14" t="s">
        <v>64</v>
      </c>
      <c r="O36" s="16" t="s">
        <v>3601</v>
      </c>
      <c r="P36" s="17" t="s">
        <v>355</v>
      </c>
      <c r="Q36" s="15">
        <v>45300</v>
      </c>
      <c r="R36" s="15">
        <v>45291</v>
      </c>
      <c r="S36" s="14"/>
    </row>
    <row r="37" spans="1:19" ht="38.25" x14ac:dyDescent="0.25">
      <c r="A37" s="14">
        <v>2023</v>
      </c>
      <c r="B37" s="15">
        <v>45200</v>
      </c>
      <c r="C37" s="15">
        <v>45291</v>
      </c>
      <c r="D37" s="17" t="s">
        <v>103</v>
      </c>
      <c r="E37" s="17" t="s">
        <v>103</v>
      </c>
      <c r="F37" s="14" t="s">
        <v>460</v>
      </c>
      <c r="G37" s="14" t="s">
        <v>461</v>
      </c>
      <c r="H37" s="14" t="s">
        <v>462</v>
      </c>
      <c r="I37" s="17" t="s">
        <v>463</v>
      </c>
      <c r="J37" s="14" t="s">
        <v>353</v>
      </c>
      <c r="K37" s="17" t="s">
        <v>354</v>
      </c>
      <c r="L37" s="14">
        <v>1267</v>
      </c>
      <c r="M37" s="16" t="str">
        <f>HYPERLINK("https://stjsonora.gob.mx/acceso_informacion/InfoCurriculum.php?token=1267-1267-1267")</f>
        <v>https://stjsonora.gob.mx/acceso_informacion/InfoCurriculum.php?token=1267-1267-1267</v>
      </c>
      <c r="N37" s="14" t="s">
        <v>64</v>
      </c>
      <c r="O37" s="16" t="s">
        <v>3601</v>
      </c>
      <c r="P37" s="17" t="s">
        <v>355</v>
      </c>
      <c r="Q37" s="15">
        <v>45300</v>
      </c>
      <c r="R37" s="15">
        <v>45291</v>
      </c>
      <c r="S37" s="14"/>
    </row>
    <row r="38" spans="1:19" ht="25.5" x14ac:dyDescent="0.25">
      <c r="A38" s="14">
        <v>2023</v>
      </c>
      <c r="B38" s="15">
        <v>45200</v>
      </c>
      <c r="C38" s="15">
        <v>45291</v>
      </c>
      <c r="D38" s="17" t="s">
        <v>92</v>
      </c>
      <c r="E38" s="17" t="s">
        <v>92</v>
      </c>
      <c r="F38" s="14" t="s">
        <v>464</v>
      </c>
      <c r="G38" s="14" t="s">
        <v>465</v>
      </c>
      <c r="H38" s="14" t="s">
        <v>466</v>
      </c>
      <c r="I38" s="17" t="s">
        <v>435</v>
      </c>
      <c r="J38" s="14" t="s">
        <v>365</v>
      </c>
      <c r="K38" s="17" t="s">
        <v>467</v>
      </c>
      <c r="L38" s="14">
        <v>2634</v>
      </c>
      <c r="M38" s="16" t="str">
        <f>HYPERLINK("https://stjsonora.gob.mx/acceso_informacion/InfoCurriculum.php?token=2634-2634-2634")</f>
        <v>https://stjsonora.gob.mx/acceso_informacion/InfoCurriculum.php?token=2634-2634-2634</v>
      </c>
      <c r="N38" s="14" t="s">
        <v>64</v>
      </c>
      <c r="O38" s="16" t="s">
        <v>3601</v>
      </c>
      <c r="P38" s="17" t="s">
        <v>355</v>
      </c>
      <c r="Q38" s="15">
        <v>45300</v>
      </c>
      <c r="R38" s="15">
        <v>45291</v>
      </c>
      <c r="S38" s="14"/>
    </row>
    <row r="39" spans="1:19" ht="25.5" x14ac:dyDescent="0.25">
      <c r="A39" s="14">
        <v>2023</v>
      </c>
      <c r="B39" s="15">
        <v>45200</v>
      </c>
      <c r="C39" s="15">
        <v>45291</v>
      </c>
      <c r="D39" s="17" t="s">
        <v>92</v>
      </c>
      <c r="E39" s="17" t="s">
        <v>92</v>
      </c>
      <c r="F39" s="14" t="s">
        <v>468</v>
      </c>
      <c r="G39" s="14" t="s">
        <v>469</v>
      </c>
      <c r="H39" s="14" t="s">
        <v>406</v>
      </c>
      <c r="I39" s="17" t="s">
        <v>428</v>
      </c>
      <c r="J39" s="14" t="s">
        <v>353</v>
      </c>
      <c r="K39" s="17" t="s">
        <v>354</v>
      </c>
      <c r="L39" s="14">
        <v>3374</v>
      </c>
      <c r="M39" s="16" t="str">
        <f>HYPERLINK("https://stjsonora.gob.mx/acceso_informacion/InfoCurriculum.php?token=3374-3374-3374")</f>
        <v>https://stjsonora.gob.mx/acceso_informacion/InfoCurriculum.php?token=3374-3374-3374</v>
      </c>
      <c r="N39" s="14" t="s">
        <v>64</v>
      </c>
      <c r="O39" s="16" t="s">
        <v>3601</v>
      </c>
      <c r="P39" s="17" t="s">
        <v>355</v>
      </c>
      <c r="Q39" s="15">
        <v>45300</v>
      </c>
      <c r="R39" s="15">
        <v>45291</v>
      </c>
      <c r="S39" s="14"/>
    </row>
    <row r="40" spans="1:19" ht="25.5" x14ac:dyDescent="0.25">
      <c r="A40" s="14">
        <v>2023</v>
      </c>
      <c r="B40" s="15">
        <v>45200</v>
      </c>
      <c r="C40" s="15">
        <v>45291</v>
      </c>
      <c r="D40" s="17" t="s">
        <v>92</v>
      </c>
      <c r="E40" s="17" t="s">
        <v>92</v>
      </c>
      <c r="F40" s="14" t="s">
        <v>470</v>
      </c>
      <c r="G40" s="14" t="s">
        <v>471</v>
      </c>
      <c r="H40" s="14" t="s">
        <v>472</v>
      </c>
      <c r="I40" s="17" t="s">
        <v>428</v>
      </c>
      <c r="J40" s="14" t="s">
        <v>353</v>
      </c>
      <c r="K40" s="17" t="s">
        <v>354</v>
      </c>
      <c r="L40" s="14">
        <v>495</v>
      </c>
      <c r="M40" s="16" t="str">
        <f>HYPERLINK("https://stjsonora.gob.mx/acceso_informacion/InfoCurriculum.php?token=495-495-495")</f>
        <v>https://stjsonora.gob.mx/acceso_informacion/InfoCurriculum.php?token=495-495-495</v>
      </c>
      <c r="N40" s="14" t="s">
        <v>64</v>
      </c>
      <c r="O40" s="16" t="s">
        <v>3601</v>
      </c>
      <c r="P40" s="17" t="s">
        <v>355</v>
      </c>
      <c r="Q40" s="15">
        <v>45300</v>
      </c>
      <c r="R40" s="15">
        <v>45291</v>
      </c>
      <c r="S40" s="14"/>
    </row>
    <row r="41" spans="1:19" ht="25.5" x14ac:dyDescent="0.25">
      <c r="A41" s="14">
        <v>2023</v>
      </c>
      <c r="B41" s="15">
        <v>45200</v>
      </c>
      <c r="C41" s="15">
        <v>45291</v>
      </c>
      <c r="D41" s="17" t="s">
        <v>92</v>
      </c>
      <c r="E41" s="17" t="s">
        <v>92</v>
      </c>
      <c r="F41" s="14" t="s">
        <v>473</v>
      </c>
      <c r="G41" s="14" t="s">
        <v>474</v>
      </c>
      <c r="H41" s="14" t="s">
        <v>475</v>
      </c>
      <c r="I41" s="17" t="s">
        <v>439</v>
      </c>
      <c r="J41" s="14" t="s">
        <v>353</v>
      </c>
      <c r="K41" s="17" t="s">
        <v>354</v>
      </c>
      <c r="L41" s="14">
        <v>1448</v>
      </c>
      <c r="M41" s="16" t="str">
        <f>HYPERLINK("https://stjsonora.gob.mx/acceso_informacion/InfoCurriculum.php?token=1448-1448-1448")</f>
        <v>https://stjsonora.gob.mx/acceso_informacion/InfoCurriculum.php?token=1448-1448-1448</v>
      </c>
      <c r="N41" s="14" t="s">
        <v>64</v>
      </c>
      <c r="O41" s="16" t="s">
        <v>3601</v>
      </c>
      <c r="P41" s="17" t="s">
        <v>355</v>
      </c>
      <c r="Q41" s="15">
        <v>45300</v>
      </c>
      <c r="R41" s="15">
        <v>45291</v>
      </c>
      <c r="S41" s="14"/>
    </row>
    <row r="42" spans="1:19" ht="25.5" x14ac:dyDescent="0.25">
      <c r="A42" s="14">
        <v>2023</v>
      </c>
      <c r="B42" s="15">
        <v>45200</v>
      </c>
      <c r="C42" s="15">
        <v>45291</v>
      </c>
      <c r="D42" s="17" t="s">
        <v>92</v>
      </c>
      <c r="E42" s="17" t="s">
        <v>92</v>
      </c>
      <c r="F42" s="14" t="s">
        <v>476</v>
      </c>
      <c r="G42" s="14" t="s">
        <v>477</v>
      </c>
      <c r="H42" s="14" t="s">
        <v>461</v>
      </c>
      <c r="I42" s="17" t="s">
        <v>439</v>
      </c>
      <c r="J42" s="14" t="s">
        <v>365</v>
      </c>
      <c r="K42" s="17" t="s">
        <v>450</v>
      </c>
      <c r="L42" s="14">
        <v>705</v>
      </c>
      <c r="M42" s="16" t="str">
        <f>HYPERLINK("https://stjsonora.gob.mx/acceso_informacion/InfoCurriculum.php?token=705-705-705")</f>
        <v>https://stjsonora.gob.mx/acceso_informacion/InfoCurriculum.php?token=705-705-705</v>
      </c>
      <c r="N42" s="14" t="s">
        <v>64</v>
      </c>
      <c r="O42" s="16" t="s">
        <v>3601</v>
      </c>
      <c r="P42" s="17" t="s">
        <v>355</v>
      </c>
      <c r="Q42" s="15">
        <v>45300</v>
      </c>
      <c r="R42" s="15">
        <v>45291</v>
      </c>
      <c r="S42" s="14"/>
    </row>
    <row r="43" spans="1:19" ht="25.5" x14ac:dyDescent="0.25">
      <c r="A43" s="14">
        <v>2023</v>
      </c>
      <c r="B43" s="15">
        <v>45200</v>
      </c>
      <c r="C43" s="15">
        <v>45291</v>
      </c>
      <c r="D43" s="17" t="s">
        <v>92</v>
      </c>
      <c r="E43" s="17" t="s">
        <v>92</v>
      </c>
      <c r="F43" s="14" t="s">
        <v>478</v>
      </c>
      <c r="G43" s="14" t="s">
        <v>479</v>
      </c>
      <c r="H43" s="14" t="s">
        <v>480</v>
      </c>
      <c r="I43" s="17" t="s">
        <v>432</v>
      </c>
      <c r="J43" s="14" t="s">
        <v>58</v>
      </c>
      <c r="K43" s="17" t="s">
        <v>3590</v>
      </c>
      <c r="L43" s="14">
        <v>5201</v>
      </c>
      <c r="M43" s="16" t="str">
        <f>HYPERLINK("https://stjsonora.gob.mx/acceso_informacion/InfoCurriculum.php?token=5201-5201-5201")</f>
        <v>https://stjsonora.gob.mx/acceso_informacion/InfoCurriculum.php?token=5201-5201-5201</v>
      </c>
      <c r="N43" s="14" t="s">
        <v>64</v>
      </c>
      <c r="O43" s="16" t="s">
        <v>3601</v>
      </c>
      <c r="P43" s="17" t="s">
        <v>355</v>
      </c>
      <c r="Q43" s="15">
        <v>45300</v>
      </c>
      <c r="R43" s="15">
        <v>45291</v>
      </c>
      <c r="S43" s="14"/>
    </row>
    <row r="44" spans="1:19" ht="25.5" x14ac:dyDescent="0.25">
      <c r="A44" s="14">
        <v>2023</v>
      </c>
      <c r="B44" s="15">
        <v>45200</v>
      </c>
      <c r="C44" s="15">
        <v>45291</v>
      </c>
      <c r="D44" s="17" t="s">
        <v>92</v>
      </c>
      <c r="E44" s="17" t="s">
        <v>92</v>
      </c>
      <c r="F44" s="14" t="s">
        <v>481</v>
      </c>
      <c r="G44" s="14" t="s">
        <v>482</v>
      </c>
      <c r="H44" s="14" t="s">
        <v>461</v>
      </c>
      <c r="I44" s="17" t="s">
        <v>432</v>
      </c>
      <c r="J44" s="14" t="s">
        <v>353</v>
      </c>
      <c r="K44" s="17" t="s">
        <v>354</v>
      </c>
      <c r="L44" s="14">
        <v>1467</v>
      </c>
      <c r="M44" s="16" t="str">
        <f>HYPERLINK("https://stjsonora.gob.mx/acceso_informacion/InfoCurriculum.php?token=1467-1467-1467")</f>
        <v>https://stjsonora.gob.mx/acceso_informacion/InfoCurriculum.php?token=1467-1467-1467</v>
      </c>
      <c r="N44" s="14" t="s">
        <v>64</v>
      </c>
      <c r="O44" s="16" t="s">
        <v>3601</v>
      </c>
      <c r="P44" s="17" t="s">
        <v>355</v>
      </c>
      <c r="Q44" s="15">
        <v>45300</v>
      </c>
      <c r="R44" s="15">
        <v>45291</v>
      </c>
      <c r="S44" s="14"/>
    </row>
    <row r="45" spans="1:19" ht="25.5" x14ac:dyDescent="0.25">
      <c r="A45" s="14">
        <v>2023</v>
      </c>
      <c r="B45" s="15">
        <v>45200</v>
      </c>
      <c r="C45" s="15">
        <v>45291</v>
      </c>
      <c r="D45" s="17" t="s">
        <v>92</v>
      </c>
      <c r="E45" s="17" t="s">
        <v>92</v>
      </c>
      <c r="F45" s="14" t="s">
        <v>483</v>
      </c>
      <c r="G45" s="14" t="s">
        <v>484</v>
      </c>
      <c r="H45" s="14" t="s">
        <v>485</v>
      </c>
      <c r="I45" s="17" t="s">
        <v>443</v>
      </c>
      <c r="J45" s="14" t="s">
        <v>353</v>
      </c>
      <c r="K45" s="17" t="s">
        <v>354</v>
      </c>
      <c r="L45" s="14">
        <v>112</v>
      </c>
      <c r="M45" s="16" t="str">
        <f>HYPERLINK("https://stjsonora.gob.mx/acceso_informacion/InfoCurriculum.php?token=112-112-112")</f>
        <v>https://stjsonora.gob.mx/acceso_informacion/InfoCurriculum.php?token=112-112-112</v>
      </c>
      <c r="N45" s="14" t="s">
        <v>64</v>
      </c>
      <c r="O45" s="16" t="s">
        <v>3601</v>
      </c>
      <c r="P45" s="17" t="s">
        <v>355</v>
      </c>
      <c r="Q45" s="15">
        <v>45300</v>
      </c>
      <c r="R45" s="15">
        <v>45291</v>
      </c>
      <c r="S45" s="14"/>
    </row>
    <row r="46" spans="1:19" ht="25.5" x14ac:dyDescent="0.25">
      <c r="A46" s="14">
        <v>2023</v>
      </c>
      <c r="B46" s="15">
        <v>45200</v>
      </c>
      <c r="C46" s="15">
        <v>45291</v>
      </c>
      <c r="D46" s="17" t="s">
        <v>92</v>
      </c>
      <c r="E46" s="17" t="s">
        <v>92</v>
      </c>
      <c r="F46" s="14" t="s">
        <v>486</v>
      </c>
      <c r="G46" s="14" t="s">
        <v>475</v>
      </c>
      <c r="H46" s="14" t="s">
        <v>487</v>
      </c>
      <c r="I46" s="17" t="s">
        <v>423</v>
      </c>
      <c r="J46" s="14" t="s">
        <v>353</v>
      </c>
      <c r="K46" s="17" t="s">
        <v>354</v>
      </c>
      <c r="L46" s="14">
        <v>720</v>
      </c>
      <c r="M46" s="16" t="str">
        <f>HYPERLINK("https://stjsonora.gob.mx/acceso_informacion/InfoCurriculum.php?token=720-720-720")</f>
        <v>https://stjsonora.gob.mx/acceso_informacion/InfoCurriculum.php?token=720-720-720</v>
      </c>
      <c r="N46" s="14" t="s">
        <v>64</v>
      </c>
      <c r="O46" s="16" t="s">
        <v>3601</v>
      </c>
      <c r="P46" s="17" t="s">
        <v>355</v>
      </c>
      <c r="Q46" s="15">
        <v>45300</v>
      </c>
      <c r="R46" s="15">
        <v>45291</v>
      </c>
      <c r="S46" s="14"/>
    </row>
    <row r="47" spans="1:19" ht="25.5" x14ac:dyDescent="0.25">
      <c r="A47" s="14">
        <v>2023</v>
      </c>
      <c r="B47" s="15">
        <v>45200</v>
      </c>
      <c r="C47" s="15">
        <v>45291</v>
      </c>
      <c r="D47" s="17" t="s">
        <v>96</v>
      </c>
      <c r="E47" s="17" t="s">
        <v>96</v>
      </c>
      <c r="F47" s="14" t="s">
        <v>488</v>
      </c>
      <c r="G47" s="14" t="s">
        <v>374</v>
      </c>
      <c r="H47" s="14" t="s">
        <v>489</v>
      </c>
      <c r="I47" s="17" t="s">
        <v>432</v>
      </c>
      <c r="J47" s="14" t="s">
        <v>58</v>
      </c>
      <c r="K47" s="17" t="s">
        <v>3590</v>
      </c>
      <c r="L47" s="14">
        <v>3326</v>
      </c>
      <c r="M47" s="16" t="str">
        <f>HYPERLINK("https://stjsonora.gob.mx/acceso_informacion/InfoCurriculum.php?token=3326-3326-3326")</f>
        <v>https://stjsonora.gob.mx/acceso_informacion/InfoCurriculum.php?token=3326-3326-3326</v>
      </c>
      <c r="N47" s="14" t="s">
        <v>64</v>
      </c>
      <c r="O47" s="16" t="s">
        <v>3601</v>
      </c>
      <c r="P47" s="17" t="s">
        <v>355</v>
      </c>
      <c r="Q47" s="15">
        <v>45300</v>
      </c>
      <c r="R47" s="15">
        <v>45291</v>
      </c>
      <c r="S47" s="14"/>
    </row>
    <row r="48" spans="1:19" ht="25.5" x14ac:dyDescent="0.25">
      <c r="A48" s="14">
        <v>2023</v>
      </c>
      <c r="B48" s="15">
        <v>45200</v>
      </c>
      <c r="C48" s="15">
        <v>45291</v>
      </c>
      <c r="D48" s="17" t="s">
        <v>92</v>
      </c>
      <c r="E48" s="17" t="s">
        <v>92</v>
      </c>
      <c r="F48" s="14" t="s">
        <v>490</v>
      </c>
      <c r="G48" s="14" t="s">
        <v>491</v>
      </c>
      <c r="H48" s="14" t="s">
        <v>492</v>
      </c>
      <c r="I48" s="17" t="s">
        <v>435</v>
      </c>
      <c r="J48" s="14" t="s">
        <v>365</v>
      </c>
      <c r="K48" s="17" t="s">
        <v>493</v>
      </c>
      <c r="L48" s="14">
        <v>2730</v>
      </c>
      <c r="M48" s="16" t="str">
        <f>HYPERLINK("https://stjsonora.gob.mx/acceso_informacion/InfoCurriculum.php?token=2730-2730-2730")</f>
        <v>https://stjsonora.gob.mx/acceso_informacion/InfoCurriculum.php?token=2730-2730-2730</v>
      </c>
      <c r="N48" s="14" t="s">
        <v>64</v>
      </c>
      <c r="O48" s="16" t="s">
        <v>3601</v>
      </c>
      <c r="P48" s="17" t="s">
        <v>355</v>
      </c>
      <c r="Q48" s="15">
        <v>45300</v>
      </c>
      <c r="R48" s="15">
        <v>45291</v>
      </c>
      <c r="S48" s="14"/>
    </row>
    <row r="49" spans="1:19" ht="25.5" x14ac:dyDescent="0.25">
      <c r="A49" s="14">
        <v>2023</v>
      </c>
      <c r="B49" s="15">
        <v>45200</v>
      </c>
      <c r="C49" s="15">
        <v>45291</v>
      </c>
      <c r="D49" s="17" t="s">
        <v>96</v>
      </c>
      <c r="E49" s="17" t="s">
        <v>96</v>
      </c>
      <c r="F49" s="14" t="s">
        <v>494</v>
      </c>
      <c r="G49" s="14" t="s">
        <v>455</v>
      </c>
      <c r="H49" s="14" t="s">
        <v>495</v>
      </c>
      <c r="I49" s="17" t="s">
        <v>386</v>
      </c>
      <c r="J49" s="14" t="s">
        <v>353</v>
      </c>
      <c r="K49" s="17" t="s">
        <v>354</v>
      </c>
      <c r="L49" s="14">
        <v>2895</v>
      </c>
      <c r="M49" s="16" t="str">
        <f>HYPERLINK("https://stjsonora.gob.mx/acceso_informacion/InfoCurriculum.php?token=2895-2895-2895")</f>
        <v>https://stjsonora.gob.mx/acceso_informacion/InfoCurriculum.php?token=2895-2895-2895</v>
      </c>
      <c r="N49" s="14" t="s">
        <v>64</v>
      </c>
      <c r="O49" s="16" t="s">
        <v>3601</v>
      </c>
      <c r="P49" s="17" t="s">
        <v>355</v>
      </c>
      <c r="Q49" s="15">
        <v>45300</v>
      </c>
      <c r="R49" s="15">
        <v>45291</v>
      </c>
      <c r="S49" s="14"/>
    </row>
    <row r="50" spans="1:19" ht="25.5" x14ac:dyDescent="0.25">
      <c r="A50" s="14">
        <v>2023</v>
      </c>
      <c r="B50" s="15">
        <v>45200</v>
      </c>
      <c r="C50" s="15">
        <v>45291</v>
      </c>
      <c r="D50" s="17" t="s">
        <v>96</v>
      </c>
      <c r="E50" s="17" t="s">
        <v>96</v>
      </c>
      <c r="F50" s="14" t="s">
        <v>496</v>
      </c>
      <c r="G50" s="14" t="s">
        <v>360</v>
      </c>
      <c r="H50" s="14" t="s">
        <v>442</v>
      </c>
      <c r="I50" s="17" t="s">
        <v>386</v>
      </c>
      <c r="J50" s="14" t="s">
        <v>353</v>
      </c>
      <c r="K50" s="17" t="s">
        <v>354</v>
      </c>
      <c r="L50" s="14">
        <v>3002</v>
      </c>
      <c r="M50" s="16" t="str">
        <f>HYPERLINK("https://stjsonora.gob.mx/acceso_informacion/InfoCurriculum.php?token=3002-3002-3002")</f>
        <v>https://stjsonora.gob.mx/acceso_informacion/InfoCurriculum.php?token=3002-3002-3002</v>
      </c>
      <c r="N50" s="14" t="s">
        <v>64</v>
      </c>
      <c r="O50" s="16" t="s">
        <v>3601</v>
      </c>
      <c r="P50" s="17" t="s">
        <v>355</v>
      </c>
      <c r="Q50" s="15">
        <v>45300</v>
      </c>
      <c r="R50" s="15">
        <v>45291</v>
      </c>
      <c r="S50" s="14"/>
    </row>
    <row r="51" spans="1:19" ht="25.5" x14ac:dyDescent="0.25">
      <c r="A51" s="14">
        <v>2023</v>
      </c>
      <c r="B51" s="15">
        <v>45200</v>
      </c>
      <c r="C51" s="15">
        <v>45291</v>
      </c>
      <c r="D51" s="17" t="s">
        <v>92</v>
      </c>
      <c r="E51" s="17" t="s">
        <v>92</v>
      </c>
      <c r="F51" s="14" t="s">
        <v>497</v>
      </c>
      <c r="G51" s="14" t="s">
        <v>498</v>
      </c>
      <c r="H51" s="14" t="s">
        <v>499</v>
      </c>
      <c r="I51" s="17" t="s">
        <v>500</v>
      </c>
      <c r="J51" s="14" t="s">
        <v>365</v>
      </c>
      <c r="K51" s="17" t="s">
        <v>450</v>
      </c>
      <c r="L51" s="14">
        <v>760</v>
      </c>
      <c r="M51" s="16" t="str">
        <f>HYPERLINK("https://stjsonora.gob.mx/acceso_informacion/InfoCurriculum.php?token=760-760-760")</f>
        <v>https://stjsonora.gob.mx/acceso_informacion/InfoCurriculum.php?token=760-760-760</v>
      </c>
      <c r="N51" s="14" t="s">
        <v>64</v>
      </c>
      <c r="O51" s="16" t="s">
        <v>3601</v>
      </c>
      <c r="P51" s="17" t="s">
        <v>355</v>
      </c>
      <c r="Q51" s="15">
        <v>45300</v>
      </c>
      <c r="R51" s="15">
        <v>45291</v>
      </c>
      <c r="S51" s="14"/>
    </row>
    <row r="52" spans="1:19" ht="25.5" x14ac:dyDescent="0.25">
      <c r="A52" s="14">
        <v>2023</v>
      </c>
      <c r="B52" s="15">
        <v>45200</v>
      </c>
      <c r="C52" s="15">
        <v>45291</v>
      </c>
      <c r="D52" s="17" t="s">
        <v>96</v>
      </c>
      <c r="E52" s="17" t="s">
        <v>96</v>
      </c>
      <c r="F52" s="14" t="s">
        <v>501</v>
      </c>
      <c r="G52" s="14" t="s">
        <v>502</v>
      </c>
      <c r="H52" s="14" t="s">
        <v>503</v>
      </c>
      <c r="I52" s="17" t="s">
        <v>435</v>
      </c>
      <c r="J52" s="14" t="s">
        <v>353</v>
      </c>
      <c r="K52" s="17" t="s">
        <v>354</v>
      </c>
      <c r="L52" s="14">
        <v>3327</v>
      </c>
      <c r="M52" s="16" t="str">
        <f>HYPERLINK("https://stjsonora.gob.mx/acceso_informacion/InfoCurriculum.php?token=3327-3327-3327")</f>
        <v>https://stjsonora.gob.mx/acceso_informacion/InfoCurriculum.php?token=3327-3327-3327</v>
      </c>
      <c r="N52" s="14" t="s">
        <v>64</v>
      </c>
      <c r="O52" s="16" t="s">
        <v>3601</v>
      </c>
      <c r="P52" s="17" t="s">
        <v>355</v>
      </c>
      <c r="Q52" s="15">
        <v>45300</v>
      </c>
      <c r="R52" s="15">
        <v>45291</v>
      </c>
      <c r="S52" s="14"/>
    </row>
    <row r="53" spans="1:19" ht="25.5" x14ac:dyDescent="0.25">
      <c r="A53" s="14">
        <v>2023</v>
      </c>
      <c r="B53" s="15">
        <v>45200</v>
      </c>
      <c r="C53" s="15">
        <v>45291</v>
      </c>
      <c r="D53" s="17" t="s">
        <v>96</v>
      </c>
      <c r="E53" s="17" t="s">
        <v>96</v>
      </c>
      <c r="F53" s="14" t="s">
        <v>504</v>
      </c>
      <c r="G53" s="14" t="s">
        <v>505</v>
      </c>
      <c r="H53" s="14" t="s">
        <v>506</v>
      </c>
      <c r="I53" s="17" t="s">
        <v>443</v>
      </c>
      <c r="J53" s="14" t="s">
        <v>353</v>
      </c>
      <c r="K53" s="17" t="s">
        <v>354</v>
      </c>
      <c r="L53" s="14">
        <v>1096</v>
      </c>
      <c r="M53" s="16" t="str">
        <f>HYPERLINK("https://stjsonora.gob.mx/acceso_informacion/InfoCurriculum.php?token=1096-1096-1096")</f>
        <v>https://stjsonora.gob.mx/acceso_informacion/InfoCurriculum.php?token=1096-1096-1096</v>
      </c>
      <c r="N53" s="14" t="s">
        <v>64</v>
      </c>
      <c r="O53" s="16" t="s">
        <v>3601</v>
      </c>
      <c r="P53" s="17" t="s">
        <v>355</v>
      </c>
      <c r="Q53" s="15">
        <v>45300</v>
      </c>
      <c r="R53" s="15">
        <v>45291</v>
      </c>
      <c r="S53" s="14"/>
    </row>
    <row r="54" spans="1:19" ht="25.5" x14ac:dyDescent="0.25">
      <c r="A54" s="14">
        <v>2023</v>
      </c>
      <c r="B54" s="15">
        <v>45200</v>
      </c>
      <c r="C54" s="15">
        <v>45291</v>
      </c>
      <c r="D54" s="17" t="s">
        <v>92</v>
      </c>
      <c r="E54" s="17" t="s">
        <v>92</v>
      </c>
      <c r="F54" s="14" t="s">
        <v>507</v>
      </c>
      <c r="G54" s="14" t="s">
        <v>508</v>
      </c>
      <c r="H54" s="14" t="s">
        <v>427</v>
      </c>
      <c r="I54" s="17" t="s">
        <v>428</v>
      </c>
      <c r="J54" s="14" t="s">
        <v>353</v>
      </c>
      <c r="K54" s="17" t="s">
        <v>354</v>
      </c>
      <c r="L54" s="14">
        <v>611</v>
      </c>
      <c r="M54" s="16" t="str">
        <f>HYPERLINK("https://stjsonora.gob.mx/acceso_informacion/InfoCurriculum.php?token=611-611-611")</f>
        <v>https://stjsonora.gob.mx/acceso_informacion/InfoCurriculum.php?token=611-611-611</v>
      </c>
      <c r="N54" s="14" t="s">
        <v>64</v>
      </c>
      <c r="O54" s="16" t="s">
        <v>3601</v>
      </c>
      <c r="P54" s="17" t="s">
        <v>355</v>
      </c>
      <c r="Q54" s="15">
        <v>45300</v>
      </c>
      <c r="R54" s="15">
        <v>45291</v>
      </c>
      <c r="S54" s="14"/>
    </row>
    <row r="55" spans="1:19" ht="25.5" x14ac:dyDescent="0.25">
      <c r="A55" s="14">
        <v>2023</v>
      </c>
      <c r="B55" s="15">
        <v>45200</v>
      </c>
      <c r="C55" s="15">
        <v>45291</v>
      </c>
      <c r="D55" s="17" t="s">
        <v>92</v>
      </c>
      <c r="E55" s="17" t="s">
        <v>92</v>
      </c>
      <c r="F55" s="14" t="s">
        <v>509</v>
      </c>
      <c r="G55" s="14" t="s">
        <v>510</v>
      </c>
      <c r="H55" s="14" t="s">
        <v>452</v>
      </c>
      <c r="I55" s="17" t="s">
        <v>428</v>
      </c>
      <c r="J55" s="14" t="s">
        <v>353</v>
      </c>
      <c r="K55" s="17" t="s">
        <v>354</v>
      </c>
      <c r="L55" s="14">
        <v>637</v>
      </c>
      <c r="M55" s="16" t="str">
        <f>HYPERLINK("https://stjsonora.gob.mx/acceso_informacion/InfoCurriculum.php?token=637-637-637")</f>
        <v>https://stjsonora.gob.mx/acceso_informacion/InfoCurriculum.php?token=637-637-637</v>
      </c>
      <c r="N55" s="14" t="s">
        <v>64</v>
      </c>
      <c r="O55" s="16" t="s">
        <v>3601</v>
      </c>
      <c r="P55" s="17" t="s">
        <v>355</v>
      </c>
      <c r="Q55" s="15">
        <v>45300</v>
      </c>
      <c r="R55" s="15">
        <v>45291</v>
      </c>
      <c r="S55" s="14"/>
    </row>
    <row r="56" spans="1:19" ht="25.5" x14ac:dyDescent="0.25">
      <c r="A56" s="14">
        <v>2023</v>
      </c>
      <c r="B56" s="15">
        <v>45200</v>
      </c>
      <c r="C56" s="15">
        <v>45291</v>
      </c>
      <c r="D56" s="17" t="s">
        <v>92</v>
      </c>
      <c r="E56" s="17" t="s">
        <v>92</v>
      </c>
      <c r="F56" s="14" t="s">
        <v>511</v>
      </c>
      <c r="G56" s="14" t="s">
        <v>512</v>
      </c>
      <c r="H56" s="14" t="s">
        <v>513</v>
      </c>
      <c r="I56" s="17" t="s">
        <v>386</v>
      </c>
      <c r="J56" s="14" t="s">
        <v>353</v>
      </c>
      <c r="K56" s="17" t="s">
        <v>354</v>
      </c>
      <c r="L56" s="14">
        <v>959</v>
      </c>
      <c r="M56" s="16" t="str">
        <f>HYPERLINK("https://stjsonora.gob.mx/acceso_informacion/InfoCurriculum.php?token=959-959-959")</f>
        <v>https://stjsonora.gob.mx/acceso_informacion/InfoCurriculum.php?token=959-959-959</v>
      </c>
      <c r="N56" s="14" t="s">
        <v>64</v>
      </c>
      <c r="O56" s="16" t="s">
        <v>3601</v>
      </c>
      <c r="P56" s="17" t="s">
        <v>355</v>
      </c>
      <c r="Q56" s="15">
        <v>45300</v>
      </c>
      <c r="R56" s="15">
        <v>45291</v>
      </c>
      <c r="S56" s="14"/>
    </row>
    <row r="57" spans="1:19" ht="25.5" x14ac:dyDescent="0.25">
      <c r="A57" s="14">
        <v>2023</v>
      </c>
      <c r="B57" s="15">
        <v>45200</v>
      </c>
      <c r="C57" s="15">
        <v>45291</v>
      </c>
      <c r="D57" s="17" t="s">
        <v>96</v>
      </c>
      <c r="E57" s="17" t="s">
        <v>96</v>
      </c>
      <c r="F57" s="14" t="s">
        <v>514</v>
      </c>
      <c r="G57" s="14" t="s">
        <v>515</v>
      </c>
      <c r="H57" s="14" t="s">
        <v>516</v>
      </c>
      <c r="I57" s="17" t="s">
        <v>435</v>
      </c>
      <c r="J57" s="14" t="s">
        <v>353</v>
      </c>
      <c r="K57" s="17" t="s">
        <v>354</v>
      </c>
      <c r="L57" s="14">
        <v>2994</v>
      </c>
      <c r="M57" s="16" t="str">
        <f>HYPERLINK("https://stjsonora.gob.mx/acceso_informacion/InfoCurriculum.php?token=2994-2994-2994")</f>
        <v>https://stjsonora.gob.mx/acceso_informacion/InfoCurriculum.php?token=2994-2994-2994</v>
      </c>
      <c r="N57" s="14" t="s">
        <v>64</v>
      </c>
      <c r="O57" s="16" t="s">
        <v>3601</v>
      </c>
      <c r="P57" s="17" t="s">
        <v>355</v>
      </c>
      <c r="Q57" s="15">
        <v>45300</v>
      </c>
      <c r="R57" s="15">
        <v>45291</v>
      </c>
      <c r="S57" s="14"/>
    </row>
    <row r="58" spans="1:19" ht="25.5" x14ac:dyDescent="0.25">
      <c r="A58" s="14">
        <v>2023</v>
      </c>
      <c r="B58" s="15">
        <v>45200</v>
      </c>
      <c r="C58" s="15">
        <v>45291</v>
      </c>
      <c r="D58" s="17" t="s">
        <v>92</v>
      </c>
      <c r="E58" s="17" t="s">
        <v>92</v>
      </c>
      <c r="F58" s="14" t="s">
        <v>517</v>
      </c>
      <c r="G58" s="14" t="s">
        <v>361</v>
      </c>
      <c r="H58" s="14" t="s">
        <v>518</v>
      </c>
      <c r="I58" s="17" t="s">
        <v>386</v>
      </c>
      <c r="J58" s="14" t="s">
        <v>353</v>
      </c>
      <c r="K58" s="17" t="s">
        <v>354</v>
      </c>
      <c r="L58" s="14">
        <v>18</v>
      </c>
      <c r="M58" s="16" t="str">
        <f>HYPERLINK("https://stjsonora.gob.mx/acceso_informacion/InfoCurriculum.php?token=18-18-18")</f>
        <v>https://stjsonora.gob.mx/acceso_informacion/InfoCurriculum.php?token=18-18-18</v>
      </c>
      <c r="N58" s="14" t="s">
        <v>64</v>
      </c>
      <c r="O58" s="16" t="s">
        <v>3601</v>
      </c>
      <c r="P58" s="17" t="s">
        <v>355</v>
      </c>
      <c r="Q58" s="15">
        <v>45300</v>
      </c>
      <c r="R58" s="15">
        <v>45291</v>
      </c>
      <c r="S58" s="14"/>
    </row>
    <row r="59" spans="1:19" ht="25.5" x14ac:dyDescent="0.25">
      <c r="A59" s="14">
        <v>2023</v>
      </c>
      <c r="B59" s="15">
        <v>45200</v>
      </c>
      <c r="C59" s="15">
        <v>45291</v>
      </c>
      <c r="D59" s="17" t="s">
        <v>96</v>
      </c>
      <c r="E59" s="17" t="s">
        <v>96</v>
      </c>
      <c r="F59" s="14" t="s">
        <v>519</v>
      </c>
      <c r="G59" s="14" t="s">
        <v>520</v>
      </c>
      <c r="H59" s="14" t="s">
        <v>521</v>
      </c>
      <c r="I59" s="17" t="s">
        <v>386</v>
      </c>
      <c r="J59" s="14" t="s">
        <v>365</v>
      </c>
      <c r="K59" s="17" t="s">
        <v>467</v>
      </c>
      <c r="L59" s="14">
        <v>904</v>
      </c>
      <c r="M59" s="16" t="str">
        <f>HYPERLINK("https://stjsonora.gob.mx/acceso_informacion/InfoCurriculum.php?token=904-904-904")</f>
        <v>https://stjsonora.gob.mx/acceso_informacion/InfoCurriculum.php?token=904-904-904</v>
      </c>
      <c r="N59" s="14" t="s">
        <v>64</v>
      </c>
      <c r="O59" s="16" t="s">
        <v>3601</v>
      </c>
      <c r="P59" s="17" t="s">
        <v>355</v>
      </c>
      <c r="Q59" s="15">
        <v>45300</v>
      </c>
      <c r="R59" s="15">
        <v>45291</v>
      </c>
      <c r="S59" s="14"/>
    </row>
    <row r="60" spans="1:19" ht="25.5" x14ac:dyDescent="0.25">
      <c r="A60" s="14">
        <v>2023</v>
      </c>
      <c r="B60" s="15">
        <v>45200</v>
      </c>
      <c r="C60" s="15">
        <v>45291</v>
      </c>
      <c r="D60" s="17" t="s">
        <v>92</v>
      </c>
      <c r="E60" s="17" t="s">
        <v>92</v>
      </c>
      <c r="F60" s="14" t="s">
        <v>522</v>
      </c>
      <c r="G60" s="14" t="s">
        <v>523</v>
      </c>
      <c r="H60" s="14" t="s">
        <v>524</v>
      </c>
      <c r="I60" s="17" t="s">
        <v>443</v>
      </c>
      <c r="J60" s="14" t="s">
        <v>353</v>
      </c>
      <c r="K60" s="17" t="s">
        <v>354</v>
      </c>
      <c r="L60" s="14">
        <v>1312</v>
      </c>
      <c r="M60" s="16" t="str">
        <f>HYPERLINK("https://stjsonora.gob.mx/acceso_informacion/InfoCurriculum.php?token=1312-1312-1312")</f>
        <v>https://stjsonora.gob.mx/acceso_informacion/InfoCurriculum.php?token=1312-1312-1312</v>
      </c>
      <c r="N60" s="14" t="s">
        <v>64</v>
      </c>
      <c r="O60" s="16" t="s">
        <v>3601</v>
      </c>
      <c r="P60" s="17" t="s">
        <v>355</v>
      </c>
      <c r="Q60" s="15">
        <v>45300</v>
      </c>
      <c r="R60" s="15">
        <v>45291</v>
      </c>
      <c r="S60" s="14"/>
    </row>
    <row r="61" spans="1:19" ht="25.5" x14ac:dyDescent="0.25">
      <c r="A61" s="14">
        <v>2023</v>
      </c>
      <c r="B61" s="15">
        <v>45200</v>
      </c>
      <c r="C61" s="15">
        <v>45291</v>
      </c>
      <c r="D61" s="17" t="s">
        <v>96</v>
      </c>
      <c r="E61" s="17" t="s">
        <v>96</v>
      </c>
      <c r="F61" s="14" t="s">
        <v>525</v>
      </c>
      <c r="G61" s="14" t="s">
        <v>526</v>
      </c>
      <c r="H61" s="14" t="s">
        <v>527</v>
      </c>
      <c r="I61" s="17" t="s">
        <v>428</v>
      </c>
      <c r="J61" s="14" t="s">
        <v>353</v>
      </c>
      <c r="K61" s="17" t="s">
        <v>354</v>
      </c>
      <c r="L61" s="14">
        <v>2933</v>
      </c>
      <c r="M61" s="16" t="str">
        <f>HYPERLINK("https://stjsonora.gob.mx/acceso_informacion/InfoCurriculum.php?token=2933-2933-2933")</f>
        <v>https://stjsonora.gob.mx/acceso_informacion/InfoCurriculum.php?token=2933-2933-2933</v>
      </c>
      <c r="N61" s="14" t="s">
        <v>64</v>
      </c>
      <c r="O61" s="16" t="s">
        <v>3601</v>
      </c>
      <c r="P61" s="17" t="s">
        <v>355</v>
      </c>
      <c r="Q61" s="15">
        <v>45300</v>
      </c>
      <c r="R61" s="15">
        <v>45291</v>
      </c>
      <c r="S61" s="14"/>
    </row>
    <row r="62" spans="1:19" ht="25.5" x14ac:dyDescent="0.25">
      <c r="A62" s="14">
        <v>2023</v>
      </c>
      <c r="B62" s="15">
        <v>45200</v>
      </c>
      <c r="C62" s="15">
        <v>45291</v>
      </c>
      <c r="D62" s="17" t="s">
        <v>92</v>
      </c>
      <c r="E62" s="17" t="s">
        <v>92</v>
      </c>
      <c r="F62" s="14" t="s">
        <v>528</v>
      </c>
      <c r="G62" s="14" t="s">
        <v>529</v>
      </c>
      <c r="H62" s="14" t="s">
        <v>530</v>
      </c>
      <c r="I62" s="17" t="s">
        <v>439</v>
      </c>
      <c r="J62" s="14" t="s">
        <v>353</v>
      </c>
      <c r="K62" s="17" t="s">
        <v>354</v>
      </c>
      <c r="L62" s="14">
        <v>3432</v>
      </c>
      <c r="M62" s="16" t="str">
        <f>HYPERLINK("https://stjsonora.gob.mx/acceso_informacion/InfoCurriculum.php?token=3432-3432-3432")</f>
        <v>https://stjsonora.gob.mx/acceso_informacion/InfoCurriculum.php?token=3432-3432-3432</v>
      </c>
      <c r="N62" s="14" t="s">
        <v>64</v>
      </c>
      <c r="O62" s="16" t="s">
        <v>3601</v>
      </c>
      <c r="P62" s="17" t="s">
        <v>355</v>
      </c>
      <c r="Q62" s="15">
        <v>45300</v>
      </c>
      <c r="R62" s="15">
        <v>45291</v>
      </c>
      <c r="S62" s="14"/>
    </row>
    <row r="63" spans="1:19" ht="25.5" x14ac:dyDescent="0.25">
      <c r="A63" s="14">
        <v>2023</v>
      </c>
      <c r="B63" s="15">
        <v>45200</v>
      </c>
      <c r="C63" s="15">
        <v>45291</v>
      </c>
      <c r="D63" s="17" t="s">
        <v>92</v>
      </c>
      <c r="E63" s="17" t="s">
        <v>92</v>
      </c>
      <c r="F63" s="14" t="s">
        <v>531</v>
      </c>
      <c r="G63" s="14" t="s">
        <v>532</v>
      </c>
      <c r="H63" s="14" t="s">
        <v>533</v>
      </c>
      <c r="I63" s="17" t="s">
        <v>386</v>
      </c>
      <c r="J63" s="14" t="s">
        <v>365</v>
      </c>
      <c r="K63" s="17" t="s">
        <v>366</v>
      </c>
      <c r="L63" s="14">
        <v>1400</v>
      </c>
      <c r="M63" s="16" t="str">
        <f>HYPERLINK("https://stjsonora.gob.mx/acceso_informacion/InfoCurriculum.php?token=1400-1400-1400")</f>
        <v>https://stjsonora.gob.mx/acceso_informacion/InfoCurriculum.php?token=1400-1400-1400</v>
      </c>
      <c r="N63" s="14" t="s">
        <v>64</v>
      </c>
      <c r="O63" s="16" t="s">
        <v>3601</v>
      </c>
      <c r="P63" s="17" t="s">
        <v>355</v>
      </c>
      <c r="Q63" s="15">
        <v>45300</v>
      </c>
      <c r="R63" s="15">
        <v>45291</v>
      </c>
      <c r="S63" s="14"/>
    </row>
    <row r="64" spans="1:19" ht="25.5" x14ac:dyDescent="0.25">
      <c r="A64" s="14">
        <v>2023</v>
      </c>
      <c r="B64" s="15">
        <v>45200</v>
      </c>
      <c r="C64" s="15">
        <v>45291</v>
      </c>
      <c r="D64" s="17" t="s">
        <v>96</v>
      </c>
      <c r="E64" s="17" t="s">
        <v>96</v>
      </c>
      <c r="F64" s="14" t="s">
        <v>534</v>
      </c>
      <c r="G64" s="14" t="s">
        <v>485</v>
      </c>
      <c r="H64" s="14" t="s">
        <v>417</v>
      </c>
      <c r="I64" s="17" t="s">
        <v>439</v>
      </c>
      <c r="J64" s="14" t="s">
        <v>353</v>
      </c>
      <c r="K64" s="17" t="s">
        <v>354</v>
      </c>
      <c r="L64" s="14">
        <v>1490</v>
      </c>
      <c r="M64" s="16" t="str">
        <f>HYPERLINK("https://stjsonora.gob.mx/acceso_informacion/InfoCurriculum.php?token=1490-1490-1490")</f>
        <v>https://stjsonora.gob.mx/acceso_informacion/InfoCurriculum.php?token=1490-1490-1490</v>
      </c>
      <c r="N64" s="14" t="s">
        <v>64</v>
      </c>
      <c r="O64" s="16" t="s">
        <v>3601</v>
      </c>
      <c r="P64" s="17" t="s">
        <v>355</v>
      </c>
      <c r="Q64" s="15">
        <v>45300</v>
      </c>
      <c r="R64" s="15">
        <v>45291</v>
      </c>
      <c r="S64" s="14"/>
    </row>
    <row r="65" spans="1:19" ht="25.5" x14ac:dyDescent="0.25">
      <c r="A65" s="14">
        <v>2023</v>
      </c>
      <c r="B65" s="15">
        <v>45200</v>
      </c>
      <c r="C65" s="15">
        <v>45291</v>
      </c>
      <c r="D65" s="17" t="s">
        <v>98</v>
      </c>
      <c r="E65" s="17" t="s">
        <v>98</v>
      </c>
      <c r="F65" s="14" t="s">
        <v>535</v>
      </c>
      <c r="G65" s="14" t="s">
        <v>414</v>
      </c>
      <c r="H65" s="14" t="s">
        <v>417</v>
      </c>
      <c r="I65" s="17" t="s">
        <v>435</v>
      </c>
      <c r="J65" s="14" t="s">
        <v>353</v>
      </c>
      <c r="K65" s="17" t="s">
        <v>536</v>
      </c>
      <c r="L65" s="14">
        <v>624</v>
      </c>
      <c r="M65" s="16" t="str">
        <f>HYPERLINK("https://stjsonora.gob.mx/acceso_informacion/InfoCurriculum.php?token=624-624-624")</f>
        <v>https://stjsonora.gob.mx/acceso_informacion/InfoCurriculum.php?token=624-624-624</v>
      </c>
      <c r="N65" s="14" t="s">
        <v>64</v>
      </c>
      <c r="O65" s="16" t="s">
        <v>3601</v>
      </c>
      <c r="P65" s="17" t="s">
        <v>355</v>
      </c>
      <c r="Q65" s="15">
        <v>45300</v>
      </c>
      <c r="R65" s="15">
        <v>45291</v>
      </c>
      <c r="S65" s="14"/>
    </row>
    <row r="66" spans="1:19" ht="25.5" x14ac:dyDescent="0.25">
      <c r="A66" s="14">
        <v>2023</v>
      </c>
      <c r="B66" s="15">
        <v>45200</v>
      </c>
      <c r="C66" s="15">
        <v>45291</v>
      </c>
      <c r="D66" s="17" t="s">
        <v>96</v>
      </c>
      <c r="E66" s="17" t="s">
        <v>96</v>
      </c>
      <c r="F66" s="14" t="s">
        <v>537</v>
      </c>
      <c r="G66" s="14" t="s">
        <v>452</v>
      </c>
      <c r="H66" s="14" t="s">
        <v>523</v>
      </c>
      <c r="I66" s="17" t="s">
        <v>432</v>
      </c>
      <c r="J66" s="14" t="s">
        <v>353</v>
      </c>
      <c r="K66" s="17" t="s">
        <v>354</v>
      </c>
      <c r="L66" s="14">
        <v>908</v>
      </c>
      <c r="M66" s="16" t="str">
        <f>HYPERLINK("https://stjsonora.gob.mx/acceso_informacion/InfoCurriculum.php?token=908-908-908")</f>
        <v>https://stjsonora.gob.mx/acceso_informacion/InfoCurriculum.php?token=908-908-908</v>
      </c>
      <c r="N66" s="14" t="s">
        <v>64</v>
      </c>
      <c r="O66" s="16" t="s">
        <v>3601</v>
      </c>
      <c r="P66" s="17" t="s">
        <v>355</v>
      </c>
      <c r="Q66" s="15">
        <v>45300</v>
      </c>
      <c r="R66" s="15">
        <v>45291</v>
      </c>
      <c r="S66" s="14"/>
    </row>
    <row r="67" spans="1:19" ht="25.5" x14ac:dyDescent="0.25">
      <c r="A67" s="14">
        <v>2023</v>
      </c>
      <c r="B67" s="15">
        <v>45200</v>
      </c>
      <c r="C67" s="15">
        <v>45291</v>
      </c>
      <c r="D67" s="17" t="s">
        <v>174</v>
      </c>
      <c r="E67" s="17" t="s">
        <v>174</v>
      </c>
      <c r="F67" s="14" t="s">
        <v>538</v>
      </c>
      <c r="G67" s="14" t="s">
        <v>400</v>
      </c>
      <c r="H67" s="14" t="s">
        <v>385</v>
      </c>
      <c r="I67" s="17" t="s">
        <v>428</v>
      </c>
      <c r="J67" s="14" t="s">
        <v>353</v>
      </c>
      <c r="K67" s="17" t="s">
        <v>539</v>
      </c>
      <c r="L67" s="14">
        <v>505</v>
      </c>
      <c r="M67" s="16" t="str">
        <f>HYPERLINK("https://stjsonora.gob.mx/acceso_informacion/InfoCurriculum.php?token=505-505-505")</f>
        <v>https://stjsonora.gob.mx/acceso_informacion/InfoCurriculum.php?token=505-505-505</v>
      </c>
      <c r="N67" s="14" t="s">
        <v>64</v>
      </c>
      <c r="O67" s="16" t="s">
        <v>3601</v>
      </c>
      <c r="P67" s="17" t="s">
        <v>355</v>
      </c>
      <c r="Q67" s="15">
        <v>45300</v>
      </c>
      <c r="R67" s="15">
        <v>45291</v>
      </c>
      <c r="S67" s="14"/>
    </row>
    <row r="68" spans="1:19" ht="38.25" x14ac:dyDescent="0.25">
      <c r="A68" s="14">
        <v>2023</v>
      </c>
      <c r="B68" s="15">
        <v>45200</v>
      </c>
      <c r="C68" s="15">
        <v>45291</v>
      </c>
      <c r="D68" s="17" t="s">
        <v>113</v>
      </c>
      <c r="E68" s="17" t="s">
        <v>113</v>
      </c>
      <c r="F68" s="14" t="s">
        <v>540</v>
      </c>
      <c r="G68" s="14" t="s">
        <v>541</v>
      </c>
      <c r="H68" s="14" t="s">
        <v>542</v>
      </c>
      <c r="I68" s="17" t="s">
        <v>543</v>
      </c>
      <c r="J68" s="14" t="s">
        <v>395</v>
      </c>
      <c r="K68" s="17"/>
      <c r="L68" s="14">
        <v>816</v>
      </c>
      <c r="M68" s="16" t="str">
        <f>HYPERLINK("https://stjsonora.gob.mx/acceso_informacion/InfoCurriculum.php?token=816-816-816")</f>
        <v>https://stjsonora.gob.mx/acceso_informacion/InfoCurriculum.php?token=816-816-816</v>
      </c>
      <c r="N68" s="14" t="s">
        <v>64</v>
      </c>
      <c r="O68" s="16" t="s">
        <v>3601</v>
      </c>
      <c r="P68" s="17" t="s">
        <v>355</v>
      </c>
      <c r="Q68" s="15">
        <v>45300</v>
      </c>
      <c r="R68" s="15">
        <v>45291</v>
      </c>
      <c r="S68" s="14"/>
    </row>
    <row r="69" spans="1:19" ht="25.5" x14ac:dyDescent="0.25">
      <c r="A69" s="14">
        <v>2023</v>
      </c>
      <c r="B69" s="15">
        <v>45200</v>
      </c>
      <c r="C69" s="15">
        <v>45291</v>
      </c>
      <c r="D69" s="17" t="s">
        <v>112</v>
      </c>
      <c r="E69" s="17" t="s">
        <v>112</v>
      </c>
      <c r="F69" s="14" t="s">
        <v>544</v>
      </c>
      <c r="G69" s="14" t="s">
        <v>442</v>
      </c>
      <c r="H69" s="14" t="s">
        <v>545</v>
      </c>
      <c r="I69" s="17" t="s">
        <v>546</v>
      </c>
      <c r="J69" s="14" t="s">
        <v>365</v>
      </c>
      <c r="K69" s="17"/>
      <c r="L69" s="14">
        <v>4076</v>
      </c>
      <c r="M69" s="16" t="str">
        <f>HYPERLINK("https://stjsonora.gob.mx/acceso_informacion/InfoCurriculum.php?token=4076-4076-4076")</f>
        <v>https://stjsonora.gob.mx/acceso_informacion/InfoCurriculum.php?token=4076-4076-4076</v>
      </c>
      <c r="N69" s="14" t="s">
        <v>64</v>
      </c>
      <c r="O69" s="16" t="s">
        <v>3601</v>
      </c>
      <c r="P69" s="17" t="s">
        <v>355</v>
      </c>
      <c r="Q69" s="15">
        <v>45300</v>
      </c>
      <c r="R69" s="15">
        <v>45291</v>
      </c>
      <c r="S69" s="14"/>
    </row>
    <row r="70" spans="1:19" ht="51" x14ac:dyDescent="0.25">
      <c r="A70" s="14">
        <v>2023</v>
      </c>
      <c r="B70" s="15">
        <v>45200</v>
      </c>
      <c r="C70" s="15">
        <v>45291</v>
      </c>
      <c r="D70" s="17" t="s">
        <v>174</v>
      </c>
      <c r="E70" s="17" t="s">
        <v>174</v>
      </c>
      <c r="F70" s="14" t="s">
        <v>547</v>
      </c>
      <c r="G70" s="14" t="s">
        <v>455</v>
      </c>
      <c r="H70" s="14" t="s">
        <v>548</v>
      </c>
      <c r="I70" s="17" t="s">
        <v>549</v>
      </c>
      <c r="J70" s="14" t="s">
        <v>353</v>
      </c>
      <c r="K70" s="17" t="s">
        <v>354</v>
      </c>
      <c r="L70" s="14">
        <v>1526</v>
      </c>
      <c r="M70" s="16" t="str">
        <f>HYPERLINK("https://stjsonora.gob.mx/acceso_informacion/InfoCurriculum.php?token=1526-1526-1526")</f>
        <v>https://stjsonora.gob.mx/acceso_informacion/InfoCurriculum.php?token=1526-1526-1526</v>
      </c>
      <c r="N70" s="14" t="s">
        <v>64</v>
      </c>
      <c r="O70" s="16" t="s">
        <v>3601</v>
      </c>
      <c r="P70" s="17" t="s">
        <v>355</v>
      </c>
      <c r="Q70" s="15">
        <v>45300</v>
      </c>
      <c r="R70" s="15">
        <v>45291</v>
      </c>
      <c r="S70" s="14"/>
    </row>
    <row r="71" spans="1:19" ht="25.5" x14ac:dyDescent="0.25">
      <c r="A71" s="14">
        <v>2023</v>
      </c>
      <c r="B71" s="15">
        <v>45200</v>
      </c>
      <c r="C71" s="15">
        <v>45291</v>
      </c>
      <c r="D71" s="17" t="s">
        <v>174</v>
      </c>
      <c r="E71" s="17" t="s">
        <v>174</v>
      </c>
      <c r="F71" s="14" t="s">
        <v>550</v>
      </c>
      <c r="G71" s="14" t="s">
        <v>551</v>
      </c>
      <c r="H71" s="14" t="s">
        <v>552</v>
      </c>
      <c r="I71" s="17" t="s">
        <v>439</v>
      </c>
      <c r="J71" s="14" t="s">
        <v>353</v>
      </c>
      <c r="K71" s="17" t="s">
        <v>354</v>
      </c>
      <c r="L71" s="14">
        <v>2491</v>
      </c>
      <c r="M71" s="16" t="str">
        <f>HYPERLINK("https://stjsonora.gob.mx/acceso_informacion/InfoCurriculum.php?token=2491-2491-2491")</f>
        <v>https://stjsonora.gob.mx/acceso_informacion/InfoCurriculum.php?token=2491-2491-2491</v>
      </c>
      <c r="N71" s="14" t="s">
        <v>64</v>
      </c>
      <c r="O71" s="16" t="s">
        <v>3601</v>
      </c>
      <c r="P71" s="17" t="s">
        <v>355</v>
      </c>
      <c r="Q71" s="15">
        <v>45300</v>
      </c>
      <c r="R71" s="15">
        <v>45291</v>
      </c>
      <c r="S71" s="14"/>
    </row>
    <row r="72" spans="1:19" ht="38.25" x14ac:dyDescent="0.25">
      <c r="A72" s="14">
        <v>2023</v>
      </c>
      <c r="B72" s="15">
        <v>45200</v>
      </c>
      <c r="C72" s="15">
        <v>45291</v>
      </c>
      <c r="D72" s="17" t="s">
        <v>174</v>
      </c>
      <c r="E72" s="17" t="s">
        <v>174</v>
      </c>
      <c r="F72" s="14" t="s">
        <v>553</v>
      </c>
      <c r="G72" s="14" t="s">
        <v>554</v>
      </c>
      <c r="H72" s="14" t="s">
        <v>555</v>
      </c>
      <c r="I72" s="17" t="s">
        <v>556</v>
      </c>
      <c r="J72" s="14" t="s">
        <v>353</v>
      </c>
      <c r="K72" s="17" t="s">
        <v>354</v>
      </c>
      <c r="L72" s="14">
        <v>3519</v>
      </c>
      <c r="M72" s="16" t="str">
        <f>HYPERLINK("https://stjsonora.gob.mx/acceso_informacion/InfoCurriculum.php?token=3519-3519-3519")</f>
        <v>https://stjsonora.gob.mx/acceso_informacion/InfoCurriculum.php?token=3519-3519-3519</v>
      </c>
      <c r="N72" s="14" t="s">
        <v>64</v>
      </c>
      <c r="O72" s="16" t="s">
        <v>3601</v>
      </c>
      <c r="P72" s="17" t="s">
        <v>355</v>
      </c>
      <c r="Q72" s="15">
        <v>45300</v>
      </c>
      <c r="R72" s="15">
        <v>45291</v>
      </c>
      <c r="S72" s="14"/>
    </row>
    <row r="73" spans="1:19" ht="25.5" x14ac:dyDescent="0.25">
      <c r="A73" s="14">
        <v>2023</v>
      </c>
      <c r="B73" s="15">
        <v>45200</v>
      </c>
      <c r="C73" s="15">
        <v>45291</v>
      </c>
      <c r="D73" s="17" t="s">
        <v>163</v>
      </c>
      <c r="E73" s="17" t="s">
        <v>163</v>
      </c>
      <c r="F73" s="14" t="s">
        <v>557</v>
      </c>
      <c r="G73" s="14" t="s">
        <v>558</v>
      </c>
      <c r="H73" s="14" t="s">
        <v>559</v>
      </c>
      <c r="I73" s="17" t="s">
        <v>560</v>
      </c>
      <c r="J73" s="14" t="s">
        <v>353</v>
      </c>
      <c r="K73" s="17" t="s">
        <v>354</v>
      </c>
      <c r="L73" s="14">
        <v>3539</v>
      </c>
      <c r="M73" s="16" t="str">
        <f>HYPERLINK("https://stjsonora.gob.mx/acceso_informacion/InfoCurriculum.php?token=3539-3539-3539")</f>
        <v>https://stjsonora.gob.mx/acceso_informacion/InfoCurriculum.php?token=3539-3539-3539</v>
      </c>
      <c r="N73" s="14" t="s">
        <v>64</v>
      </c>
      <c r="O73" s="16" t="s">
        <v>3601</v>
      </c>
      <c r="P73" s="17" t="s">
        <v>355</v>
      </c>
      <c r="Q73" s="15">
        <v>45300</v>
      </c>
      <c r="R73" s="15">
        <v>45291</v>
      </c>
      <c r="S73" s="14"/>
    </row>
    <row r="74" spans="1:19" ht="38.25" x14ac:dyDescent="0.25">
      <c r="A74" s="14">
        <v>2023</v>
      </c>
      <c r="B74" s="15">
        <v>45200</v>
      </c>
      <c r="C74" s="15">
        <v>45291</v>
      </c>
      <c r="D74" s="17" t="s">
        <v>174</v>
      </c>
      <c r="E74" s="17" t="s">
        <v>174</v>
      </c>
      <c r="F74" s="14" t="s">
        <v>561</v>
      </c>
      <c r="G74" s="14" t="s">
        <v>562</v>
      </c>
      <c r="H74" s="14" t="s">
        <v>563</v>
      </c>
      <c r="I74" s="17" t="s">
        <v>564</v>
      </c>
      <c r="J74" s="14" t="s">
        <v>353</v>
      </c>
      <c r="K74" s="17" t="s">
        <v>354</v>
      </c>
      <c r="L74" s="14">
        <v>1486</v>
      </c>
      <c r="M74" s="16" t="str">
        <f>HYPERLINK("https://stjsonora.gob.mx/acceso_informacion/InfoCurriculum.php?token=1486-1486-1486")</f>
        <v>https://stjsonora.gob.mx/acceso_informacion/InfoCurriculum.php?token=1486-1486-1486</v>
      </c>
      <c r="N74" s="14" t="s">
        <v>64</v>
      </c>
      <c r="O74" s="16" t="s">
        <v>3601</v>
      </c>
      <c r="P74" s="17" t="s">
        <v>355</v>
      </c>
      <c r="Q74" s="15">
        <v>45300</v>
      </c>
      <c r="R74" s="15">
        <v>45291</v>
      </c>
      <c r="S74" s="14"/>
    </row>
    <row r="75" spans="1:19" ht="25.5" x14ac:dyDescent="0.25">
      <c r="A75" s="14">
        <v>2023</v>
      </c>
      <c r="B75" s="15">
        <v>45200</v>
      </c>
      <c r="C75" s="15">
        <v>45291</v>
      </c>
      <c r="D75" s="17" t="s">
        <v>163</v>
      </c>
      <c r="E75" s="17" t="s">
        <v>163</v>
      </c>
      <c r="F75" s="14" t="s">
        <v>565</v>
      </c>
      <c r="G75" s="14" t="s">
        <v>461</v>
      </c>
      <c r="H75" s="14" t="s">
        <v>566</v>
      </c>
      <c r="I75" s="17" t="s">
        <v>428</v>
      </c>
      <c r="J75" s="14" t="s">
        <v>353</v>
      </c>
      <c r="K75" s="17" t="s">
        <v>354</v>
      </c>
      <c r="L75" s="14">
        <v>4719</v>
      </c>
      <c r="M75" s="16" t="str">
        <f>HYPERLINK("https://stjsonora.gob.mx/acceso_informacion/InfoCurriculum.php?token=4719-4719-4719")</f>
        <v>https://stjsonora.gob.mx/acceso_informacion/InfoCurriculum.php?token=4719-4719-4719</v>
      </c>
      <c r="N75" s="14" t="s">
        <v>64</v>
      </c>
      <c r="O75" s="16" t="s">
        <v>3601</v>
      </c>
      <c r="P75" s="17" t="s">
        <v>355</v>
      </c>
      <c r="Q75" s="15">
        <v>45300</v>
      </c>
      <c r="R75" s="15">
        <v>45291</v>
      </c>
      <c r="S75" s="14"/>
    </row>
    <row r="76" spans="1:19" ht="25.5" x14ac:dyDescent="0.25">
      <c r="A76" s="14">
        <v>2023</v>
      </c>
      <c r="B76" s="15">
        <v>45200</v>
      </c>
      <c r="C76" s="15">
        <v>45291</v>
      </c>
      <c r="D76" s="17" t="s">
        <v>163</v>
      </c>
      <c r="E76" s="17" t="s">
        <v>163</v>
      </c>
      <c r="F76" s="14" t="s">
        <v>567</v>
      </c>
      <c r="G76" s="14" t="s">
        <v>568</v>
      </c>
      <c r="H76" s="14" t="s">
        <v>569</v>
      </c>
      <c r="I76" s="17" t="s">
        <v>439</v>
      </c>
      <c r="J76" s="14" t="s">
        <v>353</v>
      </c>
      <c r="K76" s="17" t="s">
        <v>354</v>
      </c>
      <c r="L76" s="14">
        <v>5157</v>
      </c>
      <c r="M76" s="16" t="str">
        <f>HYPERLINK("https://stjsonora.gob.mx/acceso_informacion/InfoCurriculum.php?token=5157-5157-5157")</f>
        <v>https://stjsonora.gob.mx/acceso_informacion/InfoCurriculum.php?token=5157-5157-5157</v>
      </c>
      <c r="N76" s="14" t="s">
        <v>64</v>
      </c>
      <c r="O76" s="16" t="s">
        <v>3601</v>
      </c>
      <c r="P76" s="17" t="s">
        <v>355</v>
      </c>
      <c r="Q76" s="15">
        <v>45300</v>
      </c>
      <c r="R76" s="15">
        <v>45291</v>
      </c>
      <c r="S76" s="14"/>
    </row>
    <row r="77" spans="1:19" ht="25.5" x14ac:dyDescent="0.25">
      <c r="A77" s="14">
        <v>2023</v>
      </c>
      <c r="B77" s="15">
        <v>45200</v>
      </c>
      <c r="C77" s="15">
        <v>45291</v>
      </c>
      <c r="D77" s="17" t="s">
        <v>134</v>
      </c>
      <c r="E77" s="17" t="s">
        <v>134</v>
      </c>
      <c r="F77" s="14" t="s">
        <v>570</v>
      </c>
      <c r="G77" s="14" t="s">
        <v>571</v>
      </c>
      <c r="H77" s="14" t="s">
        <v>373</v>
      </c>
      <c r="I77" s="17" t="s">
        <v>439</v>
      </c>
      <c r="J77" s="14" t="s">
        <v>353</v>
      </c>
      <c r="K77" s="17" t="s">
        <v>354</v>
      </c>
      <c r="L77" s="14">
        <v>1380</v>
      </c>
      <c r="M77" s="16" t="str">
        <f>HYPERLINK("https://stjsonora.gob.mx/acceso_informacion/InfoCurriculum.php?token=1380-1380-1380")</f>
        <v>https://stjsonora.gob.mx/acceso_informacion/InfoCurriculum.php?token=1380-1380-1380</v>
      </c>
      <c r="N77" s="14" t="s">
        <v>64</v>
      </c>
      <c r="O77" s="16" t="s">
        <v>3601</v>
      </c>
      <c r="P77" s="17" t="s">
        <v>355</v>
      </c>
      <c r="Q77" s="15">
        <v>45300</v>
      </c>
      <c r="R77" s="15">
        <v>45291</v>
      </c>
      <c r="S77" s="14"/>
    </row>
    <row r="78" spans="1:19" ht="25.5" x14ac:dyDescent="0.25">
      <c r="A78" s="14">
        <v>2023</v>
      </c>
      <c r="B78" s="15">
        <v>45200</v>
      </c>
      <c r="C78" s="15">
        <v>45291</v>
      </c>
      <c r="D78" s="17" t="s">
        <v>174</v>
      </c>
      <c r="E78" s="17" t="s">
        <v>174</v>
      </c>
      <c r="F78" s="14" t="s">
        <v>572</v>
      </c>
      <c r="G78" s="14" t="s">
        <v>573</v>
      </c>
      <c r="H78" s="14" t="s">
        <v>574</v>
      </c>
      <c r="I78" s="17" t="s">
        <v>443</v>
      </c>
      <c r="J78" s="14" t="s">
        <v>365</v>
      </c>
      <c r="K78" s="17" t="s">
        <v>575</v>
      </c>
      <c r="L78" s="14">
        <v>2753</v>
      </c>
      <c r="M78" s="16" t="str">
        <f>HYPERLINK("https://stjsonora.gob.mx/acceso_informacion/InfoCurriculum.php?token=2753-2753-2753")</f>
        <v>https://stjsonora.gob.mx/acceso_informacion/InfoCurriculum.php?token=2753-2753-2753</v>
      </c>
      <c r="N78" s="14" t="s">
        <v>64</v>
      </c>
      <c r="O78" s="16" t="s">
        <v>3601</v>
      </c>
      <c r="P78" s="17" t="s">
        <v>355</v>
      </c>
      <c r="Q78" s="15">
        <v>45300</v>
      </c>
      <c r="R78" s="15">
        <v>45291</v>
      </c>
      <c r="S78" s="14"/>
    </row>
    <row r="79" spans="1:19" ht="25.5" x14ac:dyDescent="0.25">
      <c r="A79" s="14">
        <v>2023</v>
      </c>
      <c r="B79" s="15">
        <v>45200</v>
      </c>
      <c r="C79" s="15">
        <v>45291</v>
      </c>
      <c r="D79" s="17" t="s">
        <v>165</v>
      </c>
      <c r="E79" s="17" t="s">
        <v>165</v>
      </c>
      <c r="F79" s="14" t="s">
        <v>576</v>
      </c>
      <c r="G79" s="14" t="s">
        <v>577</v>
      </c>
      <c r="H79" s="14" t="s">
        <v>461</v>
      </c>
      <c r="I79" s="17" t="s">
        <v>443</v>
      </c>
      <c r="J79" s="14" t="s">
        <v>353</v>
      </c>
      <c r="K79" s="17" t="s">
        <v>424</v>
      </c>
      <c r="L79" s="14">
        <v>2658</v>
      </c>
      <c r="M79" s="16" t="str">
        <f>HYPERLINK("https://stjsonora.gob.mx/acceso_informacion/InfoCurriculum.php?token=2658-2658-2658")</f>
        <v>https://stjsonora.gob.mx/acceso_informacion/InfoCurriculum.php?token=2658-2658-2658</v>
      </c>
      <c r="N79" s="14" t="s">
        <v>64</v>
      </c>
      <c r="O79" s="16" t="s">
        <v>3601</v>
      </c>
      <c r="P79" s="17" t="s">
        <v>355</v>
      </c>
      <c r="Q79" s="15">
        <v>45300</v>
      </c>
      <c r="R79" s="15">
        <v>45291</v>
      </c>
      <c r="S79" s="14"/>
    </row>
    <row r="80" spans="1:19" ht="25.5" x14ac:dyDescent="0.25">
      <c r="A80" s="14">
        <v>2023</v>
      </c>
      <c r="B80" s="15">
        <v>45200</v>
      </c>
      <c r="C80" s="15">
        <v>45291</v>
      </c>
      <c r="D80" s="17" t="s">
        <v>134</v>
      </c>
      <c r="E80" s="17" t="s">
        <v>134</v>
      </c>
      <c r="F80" s="14" t="s">
        <v>578</v>
      </c>
      <c r="G80" s="14" t="s">
        <v>579</v>
      </c>
      <c r="H80" s="14" t="s">
        <v>580</v>
      </c>
      <c r="I80" s="17" t="s">
        <v>386</v>
      </c>
      <c r="J80" s="14" t="s">
        <v>403</v>
      </c>
      <c r="K80" s="17"/>
      <c r="L80" s="14">
        <v>4174</v>
      </c>
      <c r="M80" s="16" t="str">
        <f>HYPERLINK("https://stjsonora.gob.mx/acceso_informacion/InfoCurriculum.php?token=4174-4174-4174")</f>
        <v>https://stjsonora.gob.mx/acceso_informacion/InfoCurriculum.php?token=4174-4174-4174</v>
      </c>
      <c r="N80" s="14" t="s">
        <v>64</v>
      </c>
      <c r="O80" s="16" t="s">
        <v>3601</v>
      </c>
      <c r="P80" s="17" t="s">
        <v>355</v>
      </c>
      <c r="Q80" s="15">
        <v>45300</v>
      </c>
      <c r="R80" s="15">
        <v>45291</v>
      </c>
      <c r="S80" s="14"/>
    </row>
    <row r="81" spans="1:19" ht="25.5" x14ac:dyDescent="0.25">
      <c r="A81" s="14">
        <v>2023</v>
      </c>
      <c r="B81" s="15">
        <v>45200</v>
      </c>
      <c r="C81" s="15">
        <v>45291</v>
      </c>
      <c r="D81" s="17" t="s">
        <v>165</v>
      </c>
      <c r="E81" s="17" t="s">
        <v>165</v>
      </c>
      <c r="F81" s="14" t="s">
        <v>581</v>
      </c>
      <c r="G81" s="14" t="s">
        <v>582</v>
      </c>
      <c r="H81" s="14" t="s">
        <v>377</v>
      </c>
      <c r="I81" s="17" t="s">
        <v>583</v>
      </c>
      <c r="J81" s="14" t="s">
        <v>58</v>
      </c>
      <c r="K81" s="17" t="s">
        <v>3590</v>
      </c>
      <c r="L81" s="14">
        <v>2802</v>
      </c>
      <c r="M81" s="16" t="str">
        <f>HYPERLINK("https://stjsonora.gob.mx/acceso_informacion/InfoCurriculum.php?token=2802-2802-2802")</f>
        <v>https://stjsonora.gob.mx/acceso_informacion/InfoCurriculum.php?token=2802-2802-2802</v>
      </c>
      <c r="N81" s="14" t="s">
        <v>64</v>
      </c>
      <c r="O81" s="16" t="s">
        <v>3601</v>
      </c>
      <c r="P81" s="17" t="s">
        <v>355</v>
      </c>
      <c r="Q81" s="15">
        <v>45300</v>
      </c>
      <c r="R81" s="15">
        <v>45291</v>
      </c>
      <c r="S81" s="14"/>
    </row>
    <row r="82" spans="1:19" ht="25.5" x14ac:dyDescent="0.25">
      <c r="A82" s="14">
        <v>2023</v>
      </c>
      <c r="B82" s="15">
        <v>45200</v>
      </c>
      <c r="C82" s="15">
        <v>45291</v>
      </c>
      <c r="D82" s="17" t="s">
        <v>168</v>
      </c>
      <c r="E82" s="17" t="s">
        <v>168</v>
      </c>
      <c r="F82" s="14" t="s">
        <v>584</v>
      </c>
      <c r="G82" s="14" t="s">
        <v>585</v>
      </c>
      <c r="H82" s="14" t="s">
        <v>406</v>
      </c>
      <c r="I82" s="17" t="s">
        <v>439</v>
      </c>
      <c r="J82" s="14" t="s">
        <v>353</v>
      </c>
      <c r="K82" s="17" t="s">
        <v>586</v>
      </c>
      <c r="L82" s="14">
        <v>4481</v>
      </c>
      <c r="M82" s="16" t="str">
        <f>HYPERLINK("https://stjsonora.gob.mx/acceso_informacion/InfoCurriculum.php?token=4481-4481-4481")</f>
        <v>https://stjsonora.gob.mx/acceso_informacion/InfoCurriculum.php?token=4481-4481-4481</v>
      </c>
      <c r="N82" s="14" t="s">
        <v>64</v>
      </c>
      <c r="O82" s="16" t="s">
        <v>3601</v>
      </c>
      <c r="P82" s="17" t="s">
        <v>355</v>
      </c>
      <c r="Q82" s="15">
        <v>45300</v>
      </c>
      <c r="R82" s="15">
        <v>45291</v>
      </c>
      <c r="S82" s="14"/>
    </row>
    <row r="83" spans="1:19" ht="25.5" x14ac:dyDescent="0.25">
      <c r="A83" s="14">
        <v>2023</v>
      </c>
      <c r="B83" s="15">
        <v>45200</v>
      </c>
      <c r="C83" s="15">
        <v>45291</v>
      </c>
      <c r="D83" s="17" t="s">
        <v>165</v>
      </c>
      <c r="E83" s="17" t="s">
        <v>165</v>
      </c>
      <c r="F83" s="14" t="s">
        <v>587</v>
      </c>
      <c r="G83" s="14" t="s">
        <v>588</v>
      </c>
      <c r="H83" s="14" t="s">
        <v>589</v>
      </c>
      <c r="I83" s="17" t="s">
        <v>432</v>
      </c>
      <c r="J83" s="14" t="s">
        <v>353</v>
      </c>
      <c r="K83" s="17" t="s">
        <v>354</v>
      </c>
      <c r="L83" s="14">
        <v>4395</v>
      </c>
      <c r="M83" s="16" t="str">
        <f>HYPERLINK("https://stjsonora.gob.mx/acceso_informacion/InfoCurriculum.php?token=4395-4395-4395")</f>
        <v>https://stjsonora.gob.mx/acceso_informacion/InfoCurriculum.php?token=4395-4395-4395</v>
      </c>
      <c r="N83" s="14" t="s">
        <v>64</v>
      </c>
      <c r="O83" s="16" t="s">
        <v>3601</v>
      </c>
      <c r="P83" s="17" t="s">
        <v>355</v>
      </c>
      <c r="Q83" s="15">
        <v>45300</v>
      </c>
      <c r="R83" s="15">
        <v>45291</v>
      </c>
      <c r="S83" s="14"/>
    </row>
    <row r="84" spans="1:19" ht="25.5" x14ac:dyDescent="0.25">
      <c r="A84" s="14">
        <v>2023</v>
      </c>
      <c r="B84" s="15">
        <v>45200</v>
      </c>
      <c r="C84" s="15">
        <v>45291</v>
      </c>
      <c r="D84" s="17" t="s">
        <v>134</v>
      </c>
      <c r="E84" s="17" t="s">
        <v>134</v>
      </c>
      <c r="F84" s="14" t="s">
        <v>590</v>
      </c>
      <c r="G84" s="14" t="s">
        <v>591</v>
      </c>
      <c r="H84" s="14" t="s">
        <v>592</v>
      </c>
      <c r="I84" s="17" t="s">
        <v>435</v>
      </c>
      <c r="J84" s="14" t="s">
        <v>353</v>
      </c>
      <c r="K84" s="17" t="s">
        <v>354</v>
      </c>
      <c r="L84" s="14">
        <v>4606</v>
      </c>
      <c r="M84" s="16" t="str">
        <f>HYPERLINK("https://stjsonora.gob.mx/acceso_informacion/InfoCurriculum.php?token=4606-4606-4606")</f>
        <v>https://stjsonora.gob.mx/acceso_informacion/InfoCurriculum.php?token=4606-4606-4606</v>
      </c>
      <c r="N84" s="14" t="s">
        <v>64</v>
      </c>
      <c r="O84" s="16" t="s">
        <v>3601</v>
      </c>
      <c r="P84" s="17" t="s">
        <v>355</v>
      </c>
      <c r="Q84" s="15">
        <v>45300</v>
      </c>
      <c r="R84" s="15">
        <v>45291</v>
      </c>
      <c r="S84" s="14"/>
    </row>
    <row r="85" spans="1:19" ht="25.5" x14ac:dyDescent="0.25">
      <c r="A85" s="14">
        <v>2023</v>
      </c>
      <c r="B85" s="15">
        <v>45200</v>
      </c>
      <c r="C85" s="15">
        <v>45291</v>
      </c>
      <c r="D85" s="17" t="s">
        <v>134</v>
      </c>
      <c r="E85" s="17" t="s">
        <v>134</v>
      </c>
      <c r="F85" s="14" t="s">
        <v>593</v>
      </c>
      <c r="G85" s="14" t="s">
        <v>475</v>
      </c>
      <c r="H85" s="14" t="s">
        <v>594</v>
      </c>
      <c r="I85" s="17" t="s">
        <v>595</v>
      </c>
      <c r="J85" s="14" t="s">
        <v>353</v>
      </c>
      <c r="K85" s="17" t="s">
        <v>596</v>
      </c>
      <c r="L85" s="14">
        <v>4880</v>
      </c>
      <c r="M85" s="16" t="str">
        <f>HYPERLINK("https://stjsonora.gob.mx/acceso_informacion/InfoCurriculum.php?token=4880-4880-4880")</f>
        <v>https://stjsonora.gob.mx/acceso_informacion/InfoCurriculum.php?token=4880-4880-4880</v>
      </c>
      <c r="N85" s="14" t="s">
        <v>64</v>
      </c>
      <c r="O85" s="16" t="s">
        <v>3601</v>
      </c>
      <c r="P85" s="17" t="s">
        <v>355</v>
      </c>
      <c r="Q85" s="15">
        <v>45300</v>
      </c>
      <c r="R85" s="15">
        <v>45291</v>
      </c>
      <c r="S85" s="14"/>
    </row>
    <row r="86" spans="1:19" ht="25.5" x14ac:dyDescent="0.25">
      <c r="A86" s="14">
        <v>2023</v>
      </c>
      <c r="B86" s="15">
        <v>45200</v>
      </c>
      <c r="C86" s="15">
        <v>45291</v>
      </c>
      <c r="D86" s="17" t="s">
        <v>134</v>
      </c>
      <c r="E86" s="17" t="s">
        <v>134</v>
      </c>
      <c r="F86" s="14" t="s">
        <v>597</v>
      </c>
      <c r="G86" s="14" t="s">
        <v>598</v>
      </c>
      <c r="H86" s="14" t="s">
        <v>599</v>
      </c>
      <c r="I86" s="17" t="s">
        <v>386</v>
      </c>
      <c r="J86" s="14" t="s">
        <v>353</v>
      </c>
      <c r="K86" s="17" t="s">
        <v>354</v>
      </c>
      <c r="L86" s="14">
        <v>2856</v>
      </c>
      <c r="M86" s="16" t="str">
        <f>HYPERLINK("https://stjsonora.gob.mx/acceso_informacion/InfoCurriculum.php?token=2856-2856-2856")</f>
        <v>https://stjsonora.gob.mx/acceso_informacion/InfoCurriculum.php?token=2856-2856-2856</v>
      </c>
      <c r="N86" s="14" t="s">
        <v>64</v>
      </c>
      <c r="O86" s="16" t="s">
        <v>3601</v>
      </c>
      <c r="P86" s="17" t="s">
        <v>355</v>
      </c>
      <c r="Q86" s="15">
        <v>45300</v>
      </c>
      <c r="R86" s="15">
        <v>45291</v>
      </c>
      <c r="S86" s="14"/>
    </row>
    <row r="87" spans="1:19" ht="38.25" x14ac:dyDescent="0.25">
      <c r="A87" s="14">
        <v>2023</v>
      </c>
      <c r="B87" s="15">
        <v>45200</v>
      </c>
      <c r="C87" s="15">
        <v>45291</v>
      </c>
      <c r="D87" s="17" t="s">
        <v>134</v>
      </c>
      <c r="E87" s="17" t="s">
        <v>134</v>
      </c>
      <c r="F87" s="14" t="s">
        <v>600</v>
      </c>
      <c r="G87" s="14" t="s">
        <v>373</v>
      </c>
      <c r="H87" s="14" t="s">
        <v>601</v>
      </c>
      <c r="I87" s="17" t="s">
        <v>602</v>
      </c>
      <c r="J87" s="14" t="s">
        <v>353</v>
      </c>
      <c r="K87" s="17" t="s">
        <v>603</v>
      </c>
      <c r="L87" s="14">
        <v>1537</v>
      </c>
      <c r="M87" s="16" t="str">
        <f>HYPERLINK("https://stjsonora.gob.mx/acceso_informacion/InfoCurriculum.php?token=1537-1537-1537")</f>
        <v>https://stjsonora.gob.mx/acceso_informacion/InfoCurriculum.php?token=1537-1537-1537</v>
      </c>
      <c r="N87" s="14" t="s">
        <v>64</v>
      </c>
      <c r="O87" s="16" t="s">
        <v>3601</v>
      </c>
      <c r="P87" s="17" t="s">
        <v>355</v>
      </c>
      <c r="Q87" s="15">
        <v>45300</v>
      </c>
      <c r="R87" s="15">
        <v>45291</v>
      </c>
      <c r="S87" s="14"/>
    </row>
    <row r="88" spans="1:19" ht="25.5" x14ac:dyDescent="0.25">
      <c r="A88" s="14">
        <v>2023</v>
      </c>
      <c r="B88" s="15">
        <v>45200</v>
      </c>
      <c r="C88" s="15">
        <v>45291</v>
      </c>
      <c r="D88" s="17" t="s">
        <v>165</v>
      </c>
      <c r="E88" s="17" t="s">
        <v>165</v>
      </c>
      <c r="F88" s="14" t="s">
        <v>604</v>
      </c>
      <c r="G88" s="14" t="s">
        <v>461</v>
      </c>
      <c r="H88" s="14" t="s">
        <v>605</v>
      </c>
      <c r="I88" s="17" t="s">
        <v>428</v>
      </c>
      <c r="J88" s="14" t="s">
        <v>55</v>
      </c>
      <c r="K88" s="17" t="s">
        <v>606</v>
      </c>
      <c r="L88" s="14">
        <v>5037</v>
      </c>
      <c r="M88" s="16" t="str">
        <f>HYPERLINK("https://stjsonora.gob.mx/acceso_informacion/InfoCurriculum.php?token=5037-5037-5037")</f>
        <v>https://stjsonora.gob.mx/acceso_informacion/InfoCurriculum.php?token=5037-5037-5037</v>
      </c>
      <c r="N88" s="14" t="s">
        <v>64</v>
      </c>
      <c r="O88" s="16" t="s">
        <v>3601</v>
      </c>
      <c r="P88" s="17" t="s">
        <v>355</v>
      </c>
      <c r="Q88" s="15">
        <v>45300</v>
      </c>
      <c r="R88" s="15">
        <v>45291</v>
      </c>
      <c r="S88" s="14"/>
    </row>
    <row r="89" spans="1:19" ht="38.25" x14ac:dyDescent="0.25">
      <c r="A89" s="14">
        <v>2023</v>
      </c>
      <c r="B89" s="15">
        <v>45200</v>
      </c>
      <c r="C89" s="15">
        <v>45291</v>
      </c>
      <c r="D89" s="17" t="s">
        <v>134</v>
      </c>
      <c r="E89" s="17" t="s">
        <v>134</v>
      </c>
      <c r="F89" s="14" t="s">
        <v>607</v>
      </c>
      <c r="G89" s="14" t="s">
        <v>608</v>
      </c>
      <c r="H89" s="14" t="s">
        <v>609</v>
      </c>
      <c r="I89" s="17" t="s">
        <v>412</v>
      </c>
      <c r="J89" s="14" t="s">
        <v>353</v>
      </c>
      <c r="K89" s="17" t="s">
        <v>610</v>
      </c>
      <c r="L89" s="14">
        <v>4752</v>
      </c>
      <c r="M89" s="16" t="str">
        <f>HYPERLINK("https://stjsonora.gob.mx/acceso_informacion/InfoCurriculum.php?token=4752-4752-4752")</f>
        <v>https://stjsonora.gob.mx/acceso_informacion/InfoCurriculum.php?token=4752-4752-4752</v>
      </c>
      <c r="N89" s="14" t="s">
        <v>64</v>
      </c>
      <c r="O89" s="16" t="s">
        <v>3601</v>
      </c>
      <c r="P89" s="17" t="s">
        <v>355</v>
      </c>
      <c r="Q89" s="15">
        <v>45300</v>
      </c>
      <c r="R89" s="15">
        <v>45291</v>
      </c>
      <c r="S89" s="14"/>
    </row>
    <row r="90" spans="1:19" ht="25.5" x14ac:dyDescent="0.25">
      <c r="A90" s="14">
        <v>2023</v>
      </c>
      <c r="B90" s="15">
        <v>45200</v>
      </c>
      <c r="C90" s="15">
        <v>45291</v>
      </c>
      <c r="D90" s="17" t="s">
        <v>165</v>
      </c>
      <c r="E90" s="17" t="s">
        <v>165</v>
      </c>
      <c r="F90" s="14" t="s">
        <v>611</v>
      </c>
      <c r="G90" s="14" t="s">
        <v>612</v>
      </c>
      <c r="H90" s="14" t="s">
        <v>613</v>
      </c>
      <c r="I90" s="17" t="s">
        <v>386</v>
      </c>
      <c r="J90" s="14" t="s">
        <v>58</v>
      </c>
      <c r="K90" s="17" t="s">
        <v>3590</v>
      </c>
      <c r="L90" s="14">
        <v>4379</v>
      </c>
      <c r="M90" s="16" t="str">
        <f>HYPERLINK("https://stjsonora.gob.mx/acceso_informacion/InfoCurriculum.php?token=4379-4379-4379")</f>
        <v>https://stjsonora.gob.mx/acceso_informacion/InfoCurriculum.php?token=4379-4379-4379</v>
      </c>
      <c r="N90" s="14" t="s">
        <v>64</v>
      </c>
      <c r="O90" s="16" t="s">
        <v>3601</v>
      </c>
      <c r="P90" s="17" t="s">
        <v>355</v>
      </c>
      <c r="Q90" s="15">
        <v>45300</v>
      </c>
      <c r="R90" s="15">
        <v>45291</v>
      </c>
      <c r="S90" s="14"/>
    </row>
    <row r="91" spans="1:19" ht="25.5" x14ac:dyDescent="0.25">
      <c r="A91" s="14">
        <v>2023</v>
      </c>
      <c r="B91" s="15">
        <v>45200</v>
      </c>
      <c r="C91" s="15">
        <v>45291</v>
      </c>
      <c r="D91" s="17" t="s">
        <v>134</v>
      </c>
      <c r="E91" s="17" t="s">
        <v>134</v>
      </c>
      <c r="F91" s="14" t="s">
        <v>614</v>
      </c>
      <c r="G91" s="14" t="s">
        <v>601</v>
      </c>
      <c r="H91" s="14" t="s">
        <v>615</v>
      </c>
      <c r="I91" s="17" t="s">
        <v>500</v>
      </c>
      <c r="J91" s="14" t="s">
        <v>353</v>
      </c>
      <c r="K91" s="17" t="s">
        <v>354</v>
      </c>
      <c r="L91" s="14">
        <v>4105</v>
      </c>
      <c r="M91" s="16" t="str">
        <f>HYPERLINK("https://stjsonora.gob.mx/acceso_informacion/InfoCurriculum.php?token=4105-4105-4105")</f>
        <v>https://stjsonora.gob.mx/acceso_informacion/InfoCurriculum.php?token=4105-4105-4105</v>
      </c>
      <c r="N91" s="14" t="s">
        <v>64</v>
      </c>
      <c r="O91" s="16" t="s">
        <v>3601</v>
      </c>
      <c r="P91" s="17" t="s">
        <v>355</v>
      </c>
      <c r="Q91" s="15">
        <v>45300</v>
      </c>
      <c r="R91" s="15">
        <v>45291</v>
      </c>
      <c r="S91" s="14"/>
    </row>
    <row r="92" spans="1:19" ht="25.5" x14ac:dyDescent="0.25">
      <c r="A92" s="14">
        <v>2023</v>
      </c>
      <c r="B92" s="15">
        <v>45200</v>
      </c>
      <c r="C92" s="15">
        <v>45291</v>
      </c>
      <c r="D92" s="17" t="s">
        <v>168</v>
      </c>
      <c r="E92" s="17" t="s">
        <v>168</v>
      </c>
      <c r="F92" s="14" t="s">
        <v>616</v>
      </c>
      <c r="G92" s="14" t="s">
        <v>485</v>
      </c>
      <c r="H92" s="14" t="s">
        <v>617</v>
      </c>
      <c r="I92" s="17" t="s">
        <v>435</v>
      </c>
      <c r="J92" s="14" t="s">
        <v>353</v>
      </c>
      <c r="K92" s="17" t="s">
        <v>354</v>
      </c>
      <c r="L92" s="14">
        <v>2209</v>
      </c>
      <c r="M92" s="16" t="str">
        <f>HYPERLINK("https://stjsonora.gob.mx/acceso_informacion/InfoCurriculum.php?token=2209-2209-2209")</f>
        <v>https://stjsonora.gob.mx/acceso_informacion/InfoCurriculum.php?token=2209-2209-2209</v>
      </c>
      <c r="N92" s="14" t="s">
        <v>64</v>
      </c>
      <c r="O92" s="16" t="s">
        <v>3601</v>
      </c>
      <c r="P92" s="17" t="s">
        <v>355</v>
      </c>
      <c r="Q92" s="15">
        <v>45300</v>
      </c>
      <c r="R92" s="15">
        <v>45291</v>
      </c>
      <c r="S92" s="14"/>
    </row>
    <row r="93" spans="1:19" ht="25.5" x14ac:dyDescent="0.25">
      <c r="A93" s="14">
        <v>2023</v>
      </c>
      <c r="B93" s="15">
        <v>45200</v>
      </c>
      <c r="C93" s="15">
        <v>45291</v>
      </c>
      <c r="D93" s="17" t="s">
        <v>134</v>
      </c>
      <c r="E93" s="17" t="s">
        <v>134</v>
      </c>
      <c r="F93" s="14" t="s">
        <v>618</v>
      </c>
      <c r="G93" s="14" t="s">
        <v>619</v>
      </c>
      <c r="H93" s="14" t="s">
        <v>620</v>
      </c>
      <c r="I93" s="17" t="s">
        <v>439</v>
      </c>
      <c r="J93" s="14" t="s">
        <v>353</v>
      </c>
      <c r="K93" s="17" t="s">
        <v>354</v>
      </c>
      <c r="L93" s="14">
        <v>5065</v>
      </c>
      <c r="M93" s="16" t="str">
        <f>HYPERLINK("https://stjsonora.gob.mx/acceso_informacion/InfoCurriculum.php?token=5065-5065-5065")</f>
        <v>https://stjsonora.gob.mx/acceso_informacion/InfoCurriculum.php?token=5065-5065-5065</v>
      </c>
      <c r="N93" s="14" t="s">
        <v>64</v>
      </c>
      <c r="O93" s="16" t="s">
        <v>3601</v>
      </c>
      <c r="P93" s="17" t="s">
        <v>355</v>
      </c>
      <c r="Q93" s="15">
        <v>45300</v>
      </c>
      <c r="R93" s="15">
        <v>45291</v>
      </c>
      <c r="S93" s="14"/>
    </row>
    <row r="94" spans="1:19" ht="38.25" x14ac:dyDescent="0.25">
      <c r="A94" s="14">
        <v>2023</v>
      </c>
      <c r="B94" s="15">
        <v>45200</v>
      </c>
      <c r="C94" s="15">
        <v>45291</v>
      </c>
      <c r="D94" s="17" t="s">
        <v>168</v>
      </c>
      <c r="E94" s="17" t="s">
        <v>168</v>
      </c>
      <c r="F94" s="14" t="s">
        <v>621</v>
      </c>
      <c r="G94" s="14" t="s">
        <v>622</v>
      </c>
      <c r="H94" s="14" t="s">
        <v>623</v>
      </c>
      <c r="I94" s="17" t="s">
        <v>624</v>
      </c>
      <c r="J94" s="14" t="s">
        <v>58</v>
      </c>
      <c r="K94" s="17" t="s">
        <v>3590</v>
      </c>
      <c r="L94" s="14">
        <v>4241</v>
      </c>
      <c r="M94" s="16" t="str">
        <f>HYPERLINK("https://stjsonora.gob.mx/acceso_informacion/InfoCurriculum.php?token=4241-4241-4241")</f>
        <v>https://stjsonora.gob.mx/acceso_informacion/InfoCurriculum.php?token=4241-4241-4241</v>
      </c>
      <c r="N94" s="14" t="s">
        <v>64</v>
      </c>
      <c r="O94" s="16" t="s">
        <v>3601</v>
      </c>
      <c r="P94" s="17" t="s">
        <v>355</v>
      </c>
      <c r="Q94" s="15">
        <v>45300</v>
      </c>
      <c r="R94" s="15">
        <v>45291</v>
      </c>
      <c r="S94" s="14"/>
    </row>
    <row r="95" spans="1:19" ht="25.5" x14ac:dyDescent="0.25">
      <c r="A95" s="14">
        <v>2023</v>
      </c>
      <c r="B95" s="15">
        <v>45200</v>
      </c>
      <c r="C95" s="15">
        <v>45291</v>
      </c>
      <c r="D95" s="17" t="s">
        <v>165</v>
      </c>
      <c r="E95" s="17" t="s">
        <v>165</v>
      </c>
      <c r="F95" s="14" t="s">
        <v>625</v>
      </c>
      <c r="G95" s="14" t="s">
        <v>626</v>
      </c>
      <c r="H95" s="14" t="s">
        <v>380</v>
      </c>
      <c r="I95" s="17" t="s">
        <v>627</v>
      </c>
      <c r="J95" s="14" t="s">
        <v>353</v>
      </c>
      <c r="K95" s="17" t="s">
        <v>354</v>
      </c>
      <c r="L95" s="14">
        <v>4176</v>
      </c>
      <c r="M95" s="16" t="str">
        <f>HYPERLINK("https://stjsonora.gob.mx/acceso_informacion/InfoCurriculum.php?token=4176-4176-4176")</f>
        <v>https://stjsonora.gob.mx/acceso_informacion/InfoCurriculum.php?token=4176-4176-4176</v>
      </c>
      <c r="N95" s="14" t="s">
        <v>64</v>
      </c>
      <c r="O95" s="16" t="s">
        <v>3601</v>
      </c>
      <c r="P95" s="17" t="s">
        <v>355</v>
      </c>
      <c r="Q95" s="15">
        <v>45300</v>
      </c>
      <c r="R95" s="15">
        <v>45291</v>
      </c>
      <c r="S95" s="14"/>
    </row>
    <row r="96" spans="1:19" ht="25.5" x14ac:dyDescent="0.25">
      <c r="A96" s="14">
        <v>2023</v>
      </c>
      <c r="B96" s="15">
        <v>45200</v>
      </c>
      <c r="C96" s="15">
        <v>45291</v>
      </c>
      <c r="D96" s="17" t="s">
        <v>134</v>
      </c>
      <c r="E96" s="17" t="s">
        <v>134</v>
      </c>
      <c r="F96" s="14" t="s">
        <v>628</v>
      </c>
      <c r="G96" s="14" t="s">
        <v>406</v>
      </c>
      <c r="H96" s="14" t="s">
        <v>508</v>
      </c>
      <c r="I96" s="17" t="s">
        <v>629</v>
      </c>
      <c r="J96" s="14" t="s">
        <v>353</v>
      </c>
      <c r="K96" s="17" t="s">
        <v>354</v>
      </c>
      <c r="L96" s="14">
        <v>4519</v>
      </c>
      <c r="M96" s="16" t="str">
        <f>HYPERLINK("https://stjsonora.gob.mx/acceso_informacion/InfoCurriculum.php?token=4519-4519-4519")</f>
        <v>https://stjsonora.gob.mx/acceso_informacion/InfoCurriculum.php?token=4519-4519-4519</v>
      </c>
      <c r="N96" s="14" t="s">
        <v>64</v>
      </c>
      <c r="O96" s="16" t="s">
        <v>3601</v>
      </c>
      <c r="P96" s="17" t="s">
        <v>355</v>
      </c>
      <c r="Q96" s="15">
        <v>45300</v>
      </c>
      <c r="R96" s="15">
        <v>45291</v>
      </c>
      <c r="S96" s="14"/>
    </row>
    <row r="97" spans="1:19" ht="25.5" x14ac:dyDescent="0.25">
      <c r="A97" s="14">
        <v>2023</v>
      </c>
      <c r="B97" s="15">
        <v>45200</v>
      </c>
      <c r="C97" s="15">
        <v>45291</v>
      </c>
      <c r="D97" s="17" t="s">
        <v>165</v>
      </c>
      <c r="E97" s="17" t="s">
        <v>165</v>
      </c>
      <c r="F97" s="14" t="s">
        <v>630</v>
      </c>
      <c r="G97" s="14" t="s">
        <v>406</v>
      </c>
      <c r="H97" s="14" t="s">
        <v>631</v>
      </c>
      <c r="I97" s="17" t="s">
        <v>432</v>
      </c>
      <c r="J97" s="14" t="s">
        <v>353</v>
      </c>
      <c r="K97" s="17" t="s">
        <v>354</v>
      </c>
      <c r="L97" s="14">
        <v>4383</v>
      </c>
      <c r="M97" s="16" t="str">
        <f>HYPERLINK("https://stjsonora.gob.mx/acceso_informacion/InfoCurriculum.php?token=4383-4383-4383")</f>
        <v>https://stjsonora.gob.mx/acceso_informacion/InfoCurriculum.php?token=4383-4383-4383</v>
      </c>
      <c r="N97" s="14" t="s">
        <v>64</v>
      </c>
      <c r="O97" s="16" t="s">
        <v>3601</v>
      </c>
      <c r="P97" s="17" t="s">
        <v>355</v>
      </c>
      <c r="Q97" s="15">
        <v>45300</v>
      </c>
      <c r="R97" s="15">
        <v>45291</v>
      </c>
      <c r="S97" s="14"/>
    </row>
    <row r="98" spans="1:19" ht="25.5" x14ac:dyDescent="0.25">
      <c r="A98" s="14">
        <v>2023</v>
      </c>
      <c r="B98" s="15">
        <v>45200</v>
      </c>
      <c r="C98" s="15">
        <v>45291</v>
      </c>
      <c r="D98" s="17" t="s">
        <v>168</v>
      </c>
      <c r="E98" s="17" t="s">
        <v>168</v>
      </c>
      <c r="F98" s="14" t="s">
        <v>632</v>
      </c>
      <c r="G98" s="14" t="s">
        <v>585</v>
      </c>
      <c r="H98" s="14" t="s">
        <v>633</v>
      </c>
      <c r="I98" s="17" t="s">
        <v>355</v>
      </c>
      <c r="J98" s="14" t="s">
        <v>353</v>
      </c>
      <c r="K98" s="17" t="s">
        <v>634</v>
      </c>
      <c r="L98" s="14">
        <v>4736</v>
      </c>
      <c r="M98" s="16" t="str">
        <f>HYPERLINK("https://stjsonora.gob.mx/acceso_informacion/InfoCurriculum.php?token=4736-4736-4736")</f>
        <v>https://stjsonora.gob.mx/acceso_informacion/InfoCurriculum.php?token=4736-4736-4736</v>
      </c>
      <c r="N98" s="14" t="s">
        <v>64</v>
      </c>
      <c r="O98" s="16" t="s">
        <v>3601</v>
      </c>
      <c r="P98" s="17" t="s">
        <v>355</v>
      </c>
      <c r="Q98" s="15">
        <v>45300</v>
      </c>
      <c r="R98" s="15">
        <v>45291</v>
      </c>
      <c r="S98" s="14"/>
    </row>
    <row r="99" spans="1:19" ht="25.5" x14ac:dyDescent="0.25">
      <c r="A99" s="14">
        <v>2023</v>
      </c>
      <c r="B99" s="15">
        <v>45200</v>
      </c>
      <c r="C99" s="15">
        <v>45291</v>
      </c>
      <c r="D99" s="17" t="s">
        <v>134</v>
      </c>
      <c r="E99" s="17" t="s">
        <v>134</v>
      </c>
      <c r="F99" s="14" t="s">
        <v>635</v>
      </c>
      <c r="G99" s="14" t="s">
        <v>636</v>
      </c>
      <c r="H99" s="14" t="s">
        <v>637</v>
      </c>
      <c r="I99" s="17" t="s">
        <v>386</v>
      </c>
      <c r="J99" s="14" t="s">
        <v>353</v>
      </c>
      <c r="K99" s="17" t="s">
        <v>354</v>
      </c>
      <c r="L99" s="14">
        <v>3182</v>
      </c>
      <c r="M99" s="16" t="str">
        <f>HYPERLINK("https://stjsonora.gob.mx/acceso_informacion/InfoCurriculum.php?token=3182-3182-3182")</f>
        <v>https://stjsonora.gob.mx/acceso_informacion/InfoCurriculum.php?token=3182-3182-3182</v>
      </c>
      <c r="N99" s="14" t="s">
        <v>64</v>
      </c>
      <c r="O99" s="16" t="s">
        <v>3601</v>
      </c>
      <c r="P99" s="17" t="s">
        <v>355</v>
      </c>
      <c r="Q99" s="15">
        <v>45300</v>
      </c>
      <c r="R99" s="15">
        <v>45291</v>
      </c>
      <c r="S99" s="14"/>
    </row>
    <row r="100" spans="1:19" ht="25.5" x14ac:dyDescent="0.25">
      <c r="A100" s="14">
        <v>2023</v>
      </c>
      <c r="B100" s="15">
        <v>45200</v>
      </c>
      <c r="C100" s="15">
        <v>45291</v>
      </c>
      <c r="D100" s="17" t="s">
        <v>165</v>
      </c>
      <c r="E100" s="17" t="s">
        <v>165</v>
      </c>
      <c r="F100" s="14" t="s">
        <v>638</v>
      </c>
      <c r="G100" s="14" t="s">
        <v>613</v>
      </c>
      <c r="H100" s="14" t="s">
        <v>639</v>
      </c>
      <c r="I100" s="17" t="s">
        <v>640</v>
      </c>
      <c r="J100" s="14" t="s">
        <v>58</v>
      </c>
      <c r="K100" s="17" t="s">
        <v>3590</v>
      </c>
      <c r="L100" s="14">
        <v>4053</v>
      </c>
      <c r="M100" s="16" t="str">
        <f>HYPERLINK("https://stjsonora.gob.mx/acceso_informacion/InfoCurriculum.php?token=4053-4053-4053")</f>
        <v>https://stjsonora.gob.mx/acceso_informacion/InfoCurriculum.php?token=4053-4053-4053</v>
      </c>
      <c r="N100" s="14" t="s">
        <v>64</v>
      </c>
      <c r="O100" s="16" t="s">
        <v>3601</v>
      </c>
      <c r="P100" s="17" t="s">
        <v>355</v>
      </c>
      <c r="Q100" s="15">
        <v>45300</v>
      </c>
      <c r="R100" s="15">
        <v>45291</v>
      </c>
      <c r="S100" s="14"/>
    </row>
    <row r="101" spans="1:19" ht="25.5" x14ac:dyDescent="0.25">
      <c r="A101" s="14">
        <v>2023</v>
      </c>
      <c r="B101" s="15">
        <v>45200</v>
      </c>
      <c r="C101" s="15">
        <v>45291</v>
      </c>
      <c r="D101" s="17" t="s">
        <v>165</v>
      </c>
      <c r="E101" s="17" t="s">
        <v>165</v>
      </c>
      <c r="F101" s="14" t="s">
        <v>641</v>
      </c>
      <c r="G101" s="14" t="s">
        <v>592</v>
      </c>
      <c r="H101" s="14" t="s">
        <v>642</v>
      </c>
      <c r="I101" s="17" t="s">
        <v>643</v>
      </c>
      <c r="J101" s="14" t="s">
        <v>353</v>
      </c>
      <c r="K101" s="17" t="s">
        <v>354</v>
      </c>
      <c r="L101" s="14">
        <v>3614</v>
      </c>
      <c r="M101" s="16" t="str">
        <f>HYPERLINK("https://stjsonora.gob.mx/acceso_informacion/InfoCurriculum.php?token=3614-3614-3614")</f>
        <v>https://stjsonora.gob.mx/acceso_informacion/InfoCurriculum.php?token=3614-3614-3614</v>
      </c>
      <c r="N101" s="14" t="s">
        <v>64</v>
      </c>
      <c r="O101" s="16" t="s">
        <v>3601</v>
      </c>
      <c r="P101" s="17" t="s">
        <v>355</v>
      </c>
      <c r="Q101" s="15">
        <v>45300</v>
      </c>
      <c r="R101" s="15">
        <v>45291</v>
      </c>
      <c r="S101" s="14"/>
    </row>
    <row r="102" spans="1:19" ht="25.5" x14ac:dyDescent="0.25">
      <c r="A102" s="14">
        <v>2023</v>
      </c>
      <c r="B102" s="15">
        <v>45200</v>
      </c>
      <c r="C102" s="15">
        <v>45291</v>
      </c>
      <c r="D102" s="17" t="s">
        <v>165</v>
      </c>
      <c r="E102" s="17" t="s">
        <v>165</v>
      </c>
      <c r="F102" s="14" t="s">
        <v>644</v>
      </c>
      <c r="G102" s="14" t="s">
        <v>645</v>
      </c>
      <c r="H102" s="14" t="s">
        <v>523</v>
      </c>
      <c r="I102" s="17" t="s">
        <v>432</v>
      </c>
      <c r="J102" s="14" t="s">
        <v>353</v>
      </c>
      <c r="K102" s="17" t="s">
        <v>354</v>
      </c>
      <c r="L102" s="14">
        <v>4947</v>
      </c>
      <c r="M102" s="16" t="str">
        <f>HYPERLINK("https://stjsonora.gob.mx/acceso_informacion/InfoCurriculum.php?token=4947-4947-4947")</f>
        <v>https://stjsonora.gob.mx/acceso_informacion/InfoCurriculum.php?token=4947-4947-4947</v>
      </c>
      <c r="N102" s="14" t="s">
        <v>64</v>
      </c>
      <c r="O102" s="16" t="s">
        <v>3601</v>
      </c>
      <c r="P102" s="17" t="s">
        <v>355</v>
      </c>
      <c r="Q102" s="15">
        <v>45300</v>
      </c>
      <c r="R102" s="15">
        <v>45291</v>
      </c>
      <c r="S102" s="14"/>
    </row>
    <row r="103" spans="1:19" ht="38.25" x14ac:dyDescent="0.25">
      <c r="A103" s="14">
        <v>2023</v>
      </c>
      <c r="B103" s="15">
        <v>45200</v>
      </c>
      <c r="C103" s="15">
        <v>45291</v>
      </c>
      <c r="D103" s="17" t="s">
        <v>134</v>
      </c>
      <c r="E103" s="17" t="s">
        <v>134</v>
      </c>
      <c r="F103" s="14" t="s">
        <v>646</v>
      </c>
      <c r="G103" s="14" t="s">
        <v>585</v>
      </c>
      <c r="H103" s="14" t="s">
        <v>647</v>
      </c>
      <c r="I103" s="17" t="s">
        <v>543</v>
      </c>
      <c r="J103" s="14" t="s">
        <v>353</v>
      </c>
      <c r="K103" s="17" t="s">
        <v>354</v>
      </c>
      <c r="L103" s="14">
        <v>3054</v>
      </c>
      <c r="M103" s="16" t="str">
        <f>HYPERLINK("https://stjsonora.gob.mx/acceso_informacion/InfoCurriculum.php?token=3054-3054-3054")</f>
        <v>https://stjsonora.gob.mx/acceso_informacion/InfoCurriculum.php?token=3054-3054-3054</v>
      </c>
      <c r="N103" s="14" t="s">
        <v>64</v>
      </c>
      <c r="O103" s="16" t="s">
        <v>3601</v>
      </c>
      <c r="P103" s="17" t="s">
        <v>355</v>
      </c>
      <c r="Q103" s="15">
        <v>45300</v>
      </c>
      <c r="R103" s="15">
        <v>45291</v>
      </c>
      <c r="S103" s="14"/>
    </row>
    <row r="104" spans="1:19" ht="25.5" x14ac:dyDescent="0.25">
      <c r="A104" s="14">
        <v>2023</v>
      </c>
      <c r="B104" s="15">
        <v>45200</v>
      </c>
      <c r="C104" s="15">
        <v>45291</v>
      </c>
      <c r="D104" s="17" t="s">
        <v>169</v>
      </c>
      <c r="E104" s="17" t="s">
        <v>169</v>
      </c>
      <c r="F104" s="14" t="s">
        <v>648</v>
      </c>
      <c r="G104" s="14" t="s">
        <v>364</v>
      </c>
      <c r="H104" s="14" t="s">
        <v>393</v>
      </c>
      <c r="I104" s="17" t="s">
        <v>500</v>
      </c>
      <c r="J104" s="14" t="s">
        <v>353</v>
      </c>
      <c r="K104" s="17" t="s">
        <v>354</v>
      </c>
      <c r="L104" s="14">
        <v>5091</v>
      </c>
      <c r="M104" s="16" t="str">
        <f>HYPERLINK("https://stjsonora.gob.mx/acceso_informacion/InfoCurriculum.php?token=5091-5091-5091")</f>
        <v>https://stjsonora.gob.mx/acceso_informacion/InfoCurriculum.php?token=5091-5091-5091</v>
      </c>
      <c r="N104" s="14" t="s">
        <v>64</v>
      </c>
      <c r="O104" s="16" t="s">
        <v>3601</v>
      </c>
      <c r="P104" s="17" t="s">
        <v>355</v>
      </c>
      <c r="Q104" s="15">
        <v>45300</v>
      </c>
      <c r="R104" s="15">
        <v>45291</v>
      </c>
      <c r="S104" s="14"/>
    </row>
    <row r="105" spans="1:19" ht="25.5" x14ac:dyDescent="0.25">
      <c r="A105" s="14">
        <v>2023</v>
      </c>
      <c r="B105" s="15">
        <v>45200</v>
      </c>
      <c r="C105" s="15">
        <v>45291</v>
      </c>
      <c r="D105" s="17" t="s">
        <v>175</v>
      </c>
      <c r="E105" s="17" t="s">
        <v>175</v>
      </c>
      <c r="F105" s="14" t="s">
        <v>649</v>
      </c>
      <c r="G105" s="14" t="s">
        <v>650</v>
      </c>
      <c r="H105" s="14" t="s">
        <v>518</v>
      </c>
      <c r="I105" s="17" t="s">
        <v>439</v>
      </c>
      <c r="J105" s="14" t="s">
        <v>56</v>
      </c>
      <c r="K105" s="17" t="s">
        <v>3591</v>
      </c>
      <c r="L105" s="14">
        <v>4163</v>
      </c>
      <c r="M105" s="16" t="str">
        <f>HYPERLINK("https://stjsonora.gob.mx/acceso_informacion/InfoCurriculum.php?token=4163-4163-4163")</f>
        <v>https://stjsonora.gob.mx/acceso_informacion/InfoCurriculum.php?token=4163-4163-4163</v>
      </c>
      <c r="N105" s="14" t="s">
        <v>64</v>
      </c>
      <c r="O105" s="16" t="s">
        <v>3601</v>
      </c>
      <c r="P105" s="17" t="s">
        <v>355</v>
      </c>
      <c r="Q105" s="15">
        <v>45300</v>
      </c>
      <c r="R105" s="15">
        <v>45291</v>
      </c>
      <c r="S105" s="14"/>
    </row>
    <row r="106" spans="1:19" ht="25.5" x14ac:dyDescent="0.25">
      <c r="A106" s="14">
        <v>2023</v>
      </c>
      <c r="B106" s="15">
        <v>45200</v>
      </c>
      <c r="C106" s="15">
        <v>45291</v>
      </c>
      <c r="D106" s="17" t="s">
        <v>173</v>
      </c>
      <c r="E106" s="17" t="s">
        <v>173</v>
      </c>
      <c r="F106" s="14" t="s">
        <v>651</v>
      </c>
      <c r="G106" s="14" t="s">
        <v>455</v>
      </c>
      <c r="H106" s="14" t="s">
        <v>652</v>
      </c>
      <c r="I106" s="17" t="s">
        <v>435</v>
      </c>
      <c r="J106" s="14" t="s">
        <v>353</v>
      </c>
      <c r="K106" s="17" t="s">
        <v>354</v>
      </c>
      <c r="L106" s="14">
        <v>5054</v>
      </c>
      <c r="M106" s="16" t="str">
        <f>HYPERLINK("https://stjsonora.gob.mx/acceso_informacion/InfoCurriculum.php?token=5054-5054-5054")</f>
        <v>https://stjsonora.gob.mx/acceso_informacion/InfoCurriculum.php?token=5054-5054-5054</v>
      </c>
      <c r="N106" s="14" t="s">
        <v>64</v>
      </c>
      <c r="O106" s="16" t="s">
        <v>3601</v>
      </c>
      <c r="P106" s="17" t="s">
        <v>355</v>
      </c>
      <c r="Q106" s="15">
        <v>45300</v>
      </c>
      <c r="R106" s="15">
        <v>45291</v>
      </c>
      <c r="S106" s="14"/>
    </row>
    <row r="107" spans="1:19" ht="25.5" x14ac:dyDescent="0.25">
      <c r="A107" s="14">
        <v>2023</v>
      </c>
      <c r="B107" s="15">
        <v>45200</v>
      </c>
      <c r="C107" s="15">
        <v>45291</v>
      </c>
      <c r="D107" s="17" t="s">
        <v>176</v>
      </c>
      <c r="E107" s="17" t="s">
        <v>176</v>
      </c>
      <c r="F107" s="14" t="s">
        <v>653</v>
      </c>
      <c r="G107" s="14" t="s">
        <v>654</v>
      </c>
      <c r="H107" s="14" t="s">
        <v>626</v>
      </c>
      <c r="I107" s="17" t="s">
        <v>655</v>
      </c>
      <c r="J107" s="14" t="s">
        <v>403</v>
      </c>
      <c r="K107" s="17" t="s">
        <v>656</v>
      </c>
      <c r="L107" s="14">
        <v>4052</v>
      </c>
      <c r="M107" s="16" t="str">
        <f>HYPERLINK("https://stjsonora.gob.mx/acceso_informacion/InfoCurriculum.php?token=4052-4052-4052")</f>
        <v>https://stjsonora.gob.mx/acceso_informacion/InfoCurriculum.php?token=4052-4052-4052</v>
      </c>
      <c r="N107" s="14" t="s">
        <v>64</v>
      </c>
      <c r="O107" s="16" t="s">
        <v>3601</v>
      </c>
      <c r="P107" s="17" t="s">
        <v>355</v>
      </c>
      <c r="Q107" s="15">
        <v>45300</v>
      </c>
      <c r="R107" s="15">
        <v>45291</v>
      </c>
      <c r="S107" s="14"/>
    </row>
    <row r="108" spans="1:19" ht="25.5" x14ac:dyDescent="0.25">
      <c r="A108" s="14">
        <v>2023</v>
      </c>
      <c r="B108" s="15">
        <v>45200</v>
      </c>
      <c r="C108" s="15">
        <v>45291</v>
      </c>
      <c r="D108" s="17" t="s">
        <v>77</v>
      </c>
      <c r="E108" s="17" t="s">
        <v>77</v>
      </c>
      <c r="F108" s="14" t="s">
        <v>657</v>
      </c>
      <c r="G108" s="14" t="s">
        <v>452</v>
      </c>
      <c r="H108" s="14" t="s">
        <v>658</v>
      </c>
      <c r="I108" s="17" t="s">
        <v>423</v>
      </c>
      <c r="J108" s="14" t="s">
        <v>353</v>
      </c>
      <c r="K108" s="17" t="s">
        <v>354</v>
      </c>
      <c r="L108" s="14">
        <v>1035</v>
      </c>
      <c r="M108" s="16" t="str">
        <f>HYPERLINK("https://stjsonora.gob.mx/acceso_informacion/InfoCurriculum.php?token=1035-1035-1035")</f>
        <v>https://stjsonora.gob.mx/acceso_informacion/InfoCurriculum.php?token=1035-1035-1035</v>
      </c>
      <c r="N108" s="14" t="s">
        <v>64</v>
      </c>
      <c r="O108" s="16" t="s">
        <v>3601</v>
      </c>
      <c r="P108" s="17" t="s">
        <v>355</v>
      </c>
      <c r="Q108" s="15">
        <v>45300</v>
      </c>
      <c r="R108" s="15">
        <v>45291</v>
      </c>
      <c r="S108" s="14"/>
    </row>
    <row r="109" spans="1:19" ht="38.25" x14ac:dyDescent="0.25">
      <c r="A109" s="14">
        <v>2023</v>
      </c>
      <c r="B109" s="15">
        <v>45200</v>
      </c>
      <c r="C109" s="15">
        <v>45291</v>
      </c>
      <c r="D109" s="17" t="s">
        <v>90</v>
      </c>
      <c r="E109" s="17" t="s">
        <v>90</v>
      </c>
      <c r="F109" s="14" t="s">
        <v>659</v>
      </c>
      <c r="G109" s="14" t="s">
        <v>660</v>
      </c>
      <c r="H109" s="14" t="s">
        <v>454</v>
      </c>
      <c r="I109" s="17" t="s">
        <v>412</v>
      </c>
      <c r="J109" s="14" t="s">
        <v>353</v>
      </c>
      <c r="K109" s="17" t="s">
        <v>354</v>
      </c>
      <c r="L109" s="14">
        <v>1358</v>
      </c>
      <c r="M109" s="16" t="str">
        <f>HYPERLINK("https://stjsonora.gob.mx/acceso_informacion/InfoCurriculum.php?token=1358-1358-1358")</f>
        <v>https://stjsonora.gob.mx/acceso_informacion/InfoCurriculum.php?token=1358-1358-1358</v>
      </c>
      <c r="N109" s="14" t="s">
        <v>64</v>
      </c>
      <c r="O109" s="16" t="s">
        <v>3601</v>
      </c>
      <c r="P109" s="17" t="s">
        <v>355</v>
      </c>
      <c r="Q109" s="15">
        <v>45300</v>
      </c>
      <c r="R109" s="15">
        <v>45291</v>
      </c>
      <c r="S109" s="14"/>
    </row>
    <row r="110" spans="1:19" ht="25.5" x14ac:dyDescent="0.25">
      <c r="A110" s="14">
        <v>2023</v>
      </c>
      <c r="B110" s="15">
        <v>45200</v>
      </c>
      <c r="C110" s="15">
        <v>45291</v>
      </c>
      <c r="D110" s="17" t="s">
        <v>92</v>
      </c>
      <c r="E110" s="17" t="s">
        <v>92</v>
      </c>
      <c r="F110" s="14" t="s">
        <v>661</v>
      </c>
      <c r="G110" s="14" t="s">
        <v>662</v>
      </c>
      <c r="H110" s="14" t="s">
        <v>475</v>
      </c>
      <c r="I110" s="17" t="s">
        <v>423</v>
      </c>
      <c r="J110" s="14" t="s">
        <v>353</v>
      </c>
      <c r="K110" s="17" t="s">
        <v>354</v>
      </c>
      <c r="L110" s="14">
        <v>1543</v>
      </c>
      <c r="M110" s="16" t="str">
        <f>HYPERLINK("https://stjsonora.gob.mx/acceso_informacion/InfoCurriculum.php?token=1543-1543-1543")</f>
        <v>https://stjsonora.gob.mx/acceso_informacion/InfoCurriculum.php?token=1543-1543-1543</v>
      </c>
      <c r="N110" s="14" t="s">
        <v>64</v>
      </c>
      <c r="O110" s="16" t="s">
        <v>3601</v>
      </c>
      <c r="P110" s="17" t="s">
        <v>355</v>
      </c>
      <c r="Q110" s="15">
        <v>45300</v>
      </c>
      <c r="R110" s="15">
        <v>45291</v>
      </c>
      <c r="S110" s="14"/>
    </row>
    <row r="111" spans="1:19" ht="25.5" x14ac:dyDescent="0.25">
      <c r="A111" s="14">
        <v>2023</v>
      </c>
      <c r="B111" s="15">
        <v>45200</v>
      </c>
      <c r="C111" s="15">
        <v>45291</v>
      </c>
      <c r="D111" s="17" t="s">
        <v>92</v>
      </c>
      <c r="E111" s="17" t="s">
        <v>92</v>
      </c>
      <c r="F111" s="14" t="s">
        <v>663</v>
      </c>
      <c r="G111" s="14" t="s">
        <v>664</v>
      </c>
      <c r="H111" s="14" t="s">
        <v>652</v>
      </c>
      <c r="I111" s="17" t="s">
        <v>423</v>
      </c>
      <c r="J111" s="14" t="s">
        <v>353</v>
      </c>
      <c r="K111" s="17" t="s">
        <v>354</v>
      </c>
      <c r="L111" s="14">
        <v>560</v>
      </c>
      <c r="M111" s="16" t="str">
        <f>HYPERLINK("https://stjsonora.gob.mx/acceso_informacion/InfoCurriculum.php?token=560-560-560")</f>
        <v>https://stjsonora.gob.mx/acceso_informacion/InfoCurriculum.php?token=560-560-560</v>
      </c>
      <c r="N111" s="14" t="s">
        <v>64</v>
      </c>
      <c r="O111" s="16" t="s">
        <v>3601</v>
      </c>
      <c r="P111" s="17" t="s">
        <v>355</v>
      </c>
      <c r="Q111" s="15">
        <v>45300</v>
      </c>
      <c r="R111" s="15">
        <v>45291</v>
      </c>
      <c r="S111" s="14"/>
    </row>
    <row r="112" spans="1:19" ht="25.5" x14ac:dyDescent="0.25">
      <c r="A112" s="14">
        <v>2023</v>
      </c>
      <c r="B112" s="15">
        <v>45200</v>
      </c>
      <c r="C112" s="15">
        <v>45291</v>
      </c>
      <c r="D112" s="17" t="s">
        <v>96</v>
      </c>
      <c r="E112" s="17" t="s">
        <v>96</v>
      </c>
      <c r="F112" s="14" t="s">
        <v>665</v>
      </c>
      <c r="G112" s="14" t="s">
        <v>406</v>
      </c>
      <c r="H112" s="14" t="s">
        <v>666</v>
      </c>
      <c r="I112" s="17" t="s">
        <v>428</v>
      </c>
      <c r="J112" s="14" t="s">
        <v>353</v>
      </c>
      <c r="K112" s="17" t="s">
        <v>354</v>
      </c>
      <c r="L112" s="14">
        <v>1007</v>
      </c>
      <c r="M112" s="16" t="str">
        <f>HYPERLINK("https://stjsonora.gob.mx/acceso_informacion/InfoCurriculum.php?token=1007-1007-1007")</f>
        <v>https://stjsonora.gob.mx/acceso_informacion/InfoCurriculum.php?token=1007-1007-1007</v>
      </c>
      <c r="N112" s="14" t="s">
        <v>64</v>
      </c>
      <c r="O112" s="16" t="s">
        <v>3601</v>
      </c>
      <c r="P112" s="17" t="s">
        <v>355</v>
      </c>
      <c r="Q112" s="15">
        <v>45300</v>
      </c>
      <c r="R112" s="15">
        <v>45291</v>
      </c>
      <c r="S112" s="14"/>
    </row>
    <row r="113" spans="1:19" ht="25.5" x14ac:dyDescent="0.25">
      <c r="A113" s="14">
        <v>2023</v>
      </c>
      <c r="B113" s="15">
        <v>45200</v>
      </c>
      <c r="C113" s="15">
        <v>45291</v>
      </c>
      <c r="D113" s="17" t="s">
        <v>92</v>
      </c>
      <c r="E113" s="17" t="s">
        <v>92</v>
      </c>
      <c r="F113" s="14" t="s">
        <v>667</v>
      </c>
      <c r="G113" s="14" t="s">
        <v>523</v>
      </c>
      <c r="H113" s="14" t="s">
        <v>373</v>
      </c>
      <c r="I113" s="17" t="s">
        <v>668</v>
      </c>
      <c r="J113" s="14" t="s">
        <v>353</v>
      </c>
      <c r="K113" s="17" t="s">
        <v>354</v>
      </c>
      <c r="L113" s="14">
        <v>6</v>
      </c>
      <c r="M113" s="16" t="str">
        <f>HYPERLINK("https://stjsonora.gob.mx/acceso_informacion/InfoCurriculum.php?token=6-6-6")</f>
        <v>https://stjsonora.gob.mx/acceso_informacion/InfoCurriculum.php?token=6-6-6</v>
      </c>
      <c r="N113" s="14" t="s">
        <v>64</v>
      </c>
      <c r="O113" s="16" t="s">
        <v>3601</v>
      </c>
      <c r="P113" s="17" t="s">
        <v>355</v>
      </c>
      <c r="Q113" s="15">
        <v>45300</v>
      </c>
      <c r="R113" s="15">
        <v>45291</v>
      </c>
      <c r="S113" s="14"/>
    </row>
    <row r="114" spans="1:19" ht="25.5" x14ac:dyDescent="0.25">
      <c r="A114" s="14">
        <v>2023</v>
      </c>
      <c r="B114" s="15">
        <v>45200</v>
      </c>
      <c r="C114" s="15">
        <v>45291</v>
      </c>
      <c r="D114" s="17" t="s">
        <v>107</v>
      </c>
      <c r="E114" s="17" t="s">
        <v>107</v>
      </c>
      <c r="F114" s="14" t="s">
        <v>669</v>
      </c>
      <c r="G114" s="14" t="s">
        <v>670</v>
      </c>
      <c r="H114" s="14" t="s">
        <v>671</v>
      </c>
      <c r="I114" s="17" t="s">
        <v>423</v>
      </c>
      <c r="J114" s="14" t="s">
        <v>353</v>
      </c>
      <c r="K114" s="17" t="s">
        <v>354</v>
      </c>
      <c r="L114" s="14">
        <v>923</v>
      </c>
      <c r="M114" s="16" t="str">
        <f>HYPERLINK("https://stjsonora.gob.mx/acceso_informacion/InfoCurriculum.php?token=923-923-923")</f>
        <v>https://stjsonora.gob.mx/acceso_informacion/InfoCurriculum.php?token=923-923-923</v>
      </c>
      <c r="N114" s="14" t="s">
        <v>64</v>
      </c>
      <c r="O114" s="16" t="s">
        <v>3601</v>
      </c>
      <c r="P114" s="17" t="s">
        <v>355</v>
      </c>
      <c r="Q114" s="15">
        <v>45300</v>
      </c>
      <c r="R114" s="15">
        <v>45291</v>
      </c>
      <c r="S114" s="14"/>
    </row>
    <row r="115" spans="1:19" ht="25.5" x14ac:dyDescent="0.25">
      <c r="A115" s="14">
        <v>2023</v>
      </c>
      <c r="B115" s="15">
        <v>45200</v>
      </c>
      <c r="C115" s="15">
        <v>45291</v>
      </c>
      <c r="D115" s="17" t="s">
        <v>121</v>
      </c>
      <c r="E115" s="17" t="s">
        <v>121</v>
      </c>
      <c r="F115" s="14" t="s">
        <v>672</v>
      </c>
      <c r="G115" s="14" t="s">
        <v>673</v>
      </c>
      <c r="H115" s="14" t="s">
        <v>674</v>
      </c>
      <c r="I115" s="17" t="s">
        <v>675</v>
      </c>
      <c r="J115" s="14" t="s">
        <v>353</v>
      </c>
      <c r="K115" s="17" t="s">
        <v>676</v>
      </c>
      <c r="L115" s="14">
        <v>1559</v>
      </c>
      <c r="M115" s="16" t="str">
        <f>HYPERLINK("https://stjsonora.gob.mx/acceso_informacion/InfoCurriculum.php?token=1559-1559-1559")</f>
        <v>https://stjsonora.gob.mx/acceso_informacion/InfoCurriculum.php?token=1559-1559-1559</v>
      </c>
      <c r="N115" s="14" t="s">
        <v>64</v>
      </c>
      <c r="O115" s="16" t="s">
        <v>3601</v>
      </c>
      <c r="P115" s="17" t="s">
        <v>355</v>
      </c>
      <c r="Q115" s="15">
        <v>45300</v>
      </c>
      <c r="R115" s="15">
        <v>45291</v>
      </c>
      <c r="S115" s="14"/>
    </row>
    <row r="116" spans="1:19" ht="25.5" x14ac:dyDescent="0.25">
      <c r="A116" s="14">
        <v>2023</v>
      </c>
      <c r="B116" s="15">
        <v>45200</v>
      </c>
      <c r="C116" s="15">
        <v>45291</v>
      </c>
      <c r="D116" s="17" t="s">
        <v>118</v>
      </c>
      <c r="E116" s="17" t="s">
        <v>118</v>
      </c>
      <c r="F116" s="14" t="s">
        <v>677</v>
      </c>
      <c r="G116" s="14" t="s">
        <v>562</v>
      </c>
      <c r="H116" s="14" t="s">
        <v>678</v>
      </c>
      <c r="I116" s="17" t="s">
        <v>679</v>
      </c>
      <c r="J116" s="14" t="s">
        <v>353</v>
      </c>
      <c r="K116" s="17" t="s">
        <v>354</v>
      </c>
      <c r="L116" s="14">
        <v>1355</v>
      </c>
      <c r="M116" s="16" t="str">
        <f>HYPERLINK("https://stjsonora.gob.mx/acceso_informacion/InfoCurriculum.php?token=1355-1355-1355")</f>
        <v>https://stjsonora.gob.mx/acceso_informacion/InfoCurriculum.php?token=1355-1355-1355</v>
      </c>
      <c r="N116" s="14" t="s">
        <v>64</v>
      </c>
      <c r="O116" s="16" t="s">
        <v>3601</v>
      </c>
      <c r="P116" s="17" t="s">
        <v>355</v>
      </c>
      <c r="Q116" s="15">
        <v>45300</v>
      </c>
      <c r="R116" s="15">
        <v>45291</v>
      </c>
      <c r="S116" s="14"/>
    </row>
    <row r="117" spans="1:19" ht="25.5" x14ac:dyDescent="0.25">
      <c r="A117" s="14">
        <v>2023</v>
      </c>
      <c r="B117" s="15">
        <v>45200</v>
      </c>
      <c r="C117" s="15">
        <v>45291</v>
      </c>
      <c r="D117" s="17" t="s">
        <v>118</v>
      </c>
      <c r="E117" s="17" t="s">
        <v>118</v>
      </c>
      <c r="F117" s="14" t="s">
        <v>680</v>
      </c>
      <c r="G117" s="14" t="s">
        <v>681</v>
      </c>
      <c r="H117" s="14" t="s">
        <v>682</v>
      </c>
      <c r="I117" s="17" t="s">
        <v>683</v>
      </c>
      <c r="J117" s="14" t="s">
        <v>365</v>
      </c>
      <c r="K117" s="17" t="s">
        <v>450</v>
      </c>
      <c r="L117" s="14">
        <v>127</v>
      </c>
      <c r="M117" s="16" t="str">
        <f>HYPERLINK("https://stjsonora.gob.mx/acceso_informacion/InfoCurriculum.php?token=127-127-127")</f>
        <v>https://stjsonora.gob.mx/acceso_informacion/InfoCurriculum.php?token=127-127-127</v>
      </c>
      <c r="N117" s="14" t="s">
        <v>64</v>
      </c>
      <c r="O117" s="16" t="s">
        <v>3601</v>
      </c>
      <c r="P117" s="17" t="s">
        <v>355</v>
      </c>
      <c r="Q117" s="15">
        <v>45300</v>
      </c>
      <c r="R117" s="15">
        <v>45291</v>
      </c>
      <c r="S117" s="14"/>
    </row>
    <row r="118" spans="1:19" ht="25.5" x14ac:dyDescent="0.25">
      <c r="A118" s="14">
        <v>2023</v>
      </c>
      <c r="B118" s="15">
        <v>45200</v>
      </c>
      <c r="C118" s="15">
        <v>45291</v>
      </c>
      <c r="D118" s="17" t="s">
        <v>115</v>
      </c>
      <c r="E118" s="17" t="s">
        <v>115</v>
      </c>
      <c r="F118" s="14" t="s">
        <v>684</v>
      </c>
      <c r="G118" s="14" t="s">
        <v>685</v>
      </c>
      <c r="H118" s="14" t="s">
        <v>615</v>
      </c>
      <c r="I118" s="17" t="s">
        <v>686</v>
      </c>
      <c r="J118" s="14" t="s">
        <v>353</v>
      </c>
      <c r="K118" s="17" t="s">
        <v>354</v>
      </c>
      <c r="L118" s="14">
        <v>168</v>
      </c>
      <c r="M118" s="16" t="str">
        <f>HYPERLINK("https://stjsonora.gob.mx/acceso_informacion/InfoCurriculum.php?token=168-168-168")</f>
        <v>https://stjsonora.gob.mx/acceso_informacion/InfoCurriculum.php?token=168-168-168</v>
      </c>
      <c r="N118" s="14" t="s">
        <v>64</v>
      </c>
      <c r="O118" s="16" t="s">
        <v>3601</v>
      </c>
      <c r="P118" s="17" t="s">
        <v>355</v>
      </c>
      <c r="Q118" s="15">
        <v>45300</v>
      </c>
      <c r="R118" s="15">
        <v>45291</v>
      </c>
      <c r="S118" s="14"/>
    </row>
    <row r="119" spans="1:19" ht="25.5" x14ac:dyDescent="0.25">
      <c r="A119" s="14">
        <v>2023</v>
      </c>
      <c r="B119" s="15">
        <v>45200</v>
      </c>
      <c r="C119" s="15">
        <v>45291</v>
      </c>
      <c r="D119" s="17" t="s">
        <v>115</v>
      </c>
      <c r="E119" s="17" t="s">
        <v>115</v>
      </c>
      <c r="F119" s="14" t="s">
        <v>687</v>
      </c>
      <c r="G119" s="14" t="s">
        <v>361</v>
      </c>
      <c r="H119" s="14" t="s">
        <v>626</v>
      </c>
      <c r="I119" s="17" t="s">
        <v>423</v>
      </c>
      <c r="J119" s="14" t="s">
        <v>353</v>
      </c>
      <c r="K119" s="17" t="s">
        <v>354</v>
      </c>
      <c r="L119" s="14">
        <v>2769</v>
      </c>
      <c r="M119" s="16" t="str">
        <f>HYPERLINK("https://stjsonora.gob.mx/acceso_informacion/InfoCurriculum.php?token=2769-2769-2769")</f>
        <v>https://stjsonora.gob.mx/acceso_informacion/InfoCurriculum.php?token=2769-2769-2769</v>
      </c>
      <c r="N119" s="14" t="s">
        <v>64</v>
      </c>
      <c r="O119" s="16" t="s">
        <v>3601</v>
      </c>
      <c r="P119" s="17" t="s">
        <v>355</v>
      </c>
      <c r="Q119" s="15">
        <v>45300</v>
      </c>
      <c r="R119" s="15">
        <v>45291</v>
      </c>
      <c r="S119" s="14"/>
    </row>
    <row r="120" spans="1:19" ht="25.5" x14ac:dyDescent="0.25">
      <c r="A120" s="14">
        <v>2023</v>
      </c>
      <c r="B120" s="15">
        <v>45200</v>
      </c>
      <c r="C120" s="15">
        <v>45291</v>
      </c>
      <c r="D120" s="17" t="s">
        <v>118</v>
      </c>
      <c r="E120" s="17" t="s">
        <v>118</v>
      </c>
      <c r="F120" s="14" t="s">
        <v>688</v>
      </c>
      <c r="G120" s="14" t="s">
        <v>689</v>
      </c>
      <c r="H120" s="14" t="s">
        <v>512</v>
      </c>
      <c r="I120" s="17" t="s">
        <v>686</v>
      </c>
      <c r="J120" s="14" t="s">
        <v>353</v>
      </c>
      <c r="K120" s="17" t="s">
        <v>354</v>
      </c>
      <c r="L120" s="14">
        <v>88</v>
      </c>
      <c r="M120" s="16" t="str">
        <f>HYPERLINK("https://stjsonora.gob.mx/acceso_informacion/InfoCurriculum.php?token=88-88-88")</f>
        <v>https://stjsonora.gob.mx/acceso_informacion/InfoCurriculum.php?token=88-88-88</v>
      </c>
      <c r="N120" s="14" t="s">
        <v>64</v>
      </c>
      <c r="O120" s="16" t="s">
        <v>3601</v>
      </c>
      <c r="P120" s="17" t="s">
        <v>355</v>
      </c>
      <c r="Q120" s="15">
        <v>45300</v>
      </c>
      <c r="R120" s="15">
        <v>45291</v>
      </c>
      <c r="S120" s="14"/>
    </row>
    <row r="121" spans="1:19" ht="38.25" x14ac:dyDescent="0.25">
      <c r="A121" s="14">
        <v>2023</v>
      </c>
      <c r="B121" s="15">
        <v>45200</v>
      </c>
      <c r="C121" s="15">
        <v>45291</v>
      </c>
      <c r="D121" s="17" t="s">
        <v>122</v>
      </c>
      <c r="E121" s="17" t="s">
        <v>122</v>
      </c>
      <c r="F121" s="14" t="s">
        <v>690</v>
      </c>
      <c r="G121" s="14" t="s">
        <v>601</v>
      </c>
      <c r="H121" s="14" t="s">
        <v>691</v>
      </c>
      <c r="I121" s="17" t="s">
        <v>412</v>
      </c>
      <c r="J121" s="14" t="s">
        <v>353</v>
      </c>
      <c r="K121" s="17" t="s">
        <v>354</v>
      </c>
      <c r="L121" s="14">
        <v>658</v>
      </c>
      <c r="M121" s="16" t="str">
        <f>HYPERLINK("https://stjsonora.gob.mx/acceso_informacion/InfoCurriculum.php?token=658-658-658")</f>
        <v>https://stjsonora.gob.mx/acceso_informacion/InfoCurriculum.php?token=658-658-658</v>
      </c>
      <c r="N121" s="14" t="s">
        <v>64</v>
      </c>
      <c r="O121" s="16" t="s">
        <v>3601</v>
      </c>
      <c r="P121" s="17" t="s">
        <v>355</v>
      </c>
      <c r="Q121" s="15">
        <v>45300</v>
      </c>
      <c r="R121" s="15">
        <v>45291</v>
      </c>
      <c r="S121" s="14"/>
    </row>
    <row r="122" spans="1:19" ht="25.5" x14ac:dyDescent="0.25">
      <c r="A122" s="14">
        <v>2023</v>
      </c>
      <c r="B122" s="15">
        <v>45200</v>
      </c>
      <c r="C122" s="15">
        <v>45291</v>
      </c>
      <c r="D122" s="17" t="s">
        <v>115</v>
      </c>
      <c r="E122" s="17" t="s">
        <v>115</v>
      </c>
      <c r="F122" s="14" t="s">
        <v>436</v>
      </c>
      <c r="G122" s="14" t="s">
        <v>530</v>
      </c>
      <c r="H122" s="14" t="s">
        <v>692</v>
      </c>
      <c r="I122" s="17" t="s">
        <v>693</v>
      </c>
      <c r="J122" s="14" t="s">
        <v>353</v>
      </c>
      <c r="K122" s="17" t="s">
        <v>354</v>
      </c>
      <c r="L122" s="14">
        <v>3026</v>
      </c>
      <c r="M122" s="16" t="str">
        <f>HYPERLINK("https://stjsonora.gob.mx/acceso_informacion/InfoCurriculum.php?token=3026-3026-3026")</f>
        <v>https://stjsonora.gob.mx/acceso_informacion/InfoCurriculum.php?token=3026-3026-3026</v>
      </c>
      <c r="N122" s="14" t="s">
        <v>64</v>
      </c>
      <c r="O122" s="16" t="s">
        <v>3601</v>
      </c>
      <c r="P122" s="17" t="s">
        <v>355</v>
      </c>
      <c r="Q122" s="15">
        <v>45300</v>
      </c>
      <c r="R122" s="15">
        <v>45291</v>
      </c>
      <c r="S122" s="14"/>
    </row>
    <row r="123" spans="1:19" ht="25.5" x14ac:dyDescent="0.25">
      <c r="A123" s="14">
        <v>2023</v>
      </c>
      <c r="B123" s="15">
        <v>45200</v>
      </c>
      <c r="C123" s="15">
        <v>45291</v>
      </c>
      <c r="D123" s="17" t="s">
        <v>122</v>
      </c>
      <c r="E123" s="17" t="s">
        <v>122</v>
      </c>
      <c r="F123" s="14" t="s">
        <v>436</v>
      </c>
      <c r="G123" s="14" t="s">
        <v>694</v>
      </c>
      <c r="H123" s="14" t="s">
        <v>592</v>
      </c>
      <c r="I123" s="17" t="s">
        <v>583</v>
      </c>
      <c r="J123" s="14" t="s">
        <v>353</v>
      </c>
      <c r="K123" s="17" t="s">
        <v>354</v>
      </c>
      <c r="L123" s="14">
        <v>810</v>
      </c>
      <c r="M123" s="16" t="str">
        <f>HYPERLINK("https://stjsonora.gob.mx/acceso_informacion/InfoCurriculum.php?token=810-810-810")</f>
        <v>https://stjsonora.gob.mx/acceso_informacion/InfoCurriculum.php?token=810-810-810</v>
      </c>
      <c r="N123" s="14" t="s">
        <v>64</v>
      </c>
      <c r="O123" s="16" t="s">
        <v>3601</v>
      </c>
      <c r="P123" s="17" t="s">
        <v>355</v>
      </c>
      <c r="Q123" s="15">
        <v>45300</v>
      </c>
      <c r="R123" s="15">
        <v>45291</v>
      </c>
      <c r="S123" s="14"/>
    </row>
    <row r="124" spans="1:19" ht="25.5" x14ac:dyDescent="0.25">
      <c r="A124" s="14">
        <v>2023</v>
      </c>
      <c r="B124" s="15">
        <v>45200</v>
      </c>
      <c r="C124" s="15">
        <v>45291</v>
      </c>
      <c r="D124" s="17" t="s">
        <v>125</v>
      </c>
      <c r="E124" s="17" t="s">
        <v>125</v>
      </c>
      <c r="F124" s="14" t="s">
        <v>651</v>
      </c>
      <c r="G124" s="14" t="s">
        <v>695</v>
      </c>
      <c r="H124" s="14" t="s">
        <v>573</v>
      </c>
      <c r="I124" s="17" t="s">
        <v>583</v>
      </c>
      <c r="J124" s="14" t="s">
        <v>353</v>
      </c>
      <c r="K124" s="17" t="s">
        <v>354</v>
      </c>
      <c r="L124" s="14">
        <v>14</v>
      </c>
      <c r="M124" s="16" t="str">
        <f>HYPERLINK("https://stjsonora.gob.mx/acceso_informacion/InfoCurriculum.php?token=14-14-14")</f>
        <v>https://stjsonora.gob.mx/acceso_informacion/InfoCurriculum.php?token=14-14-14</v>
      </c>
      <c r="N124" s="14" t="s">
        <v>64</v>
      </c>
      <c r="O124" s="16" t="s">
        <v>3601</v>
      </c>
      <c r="P124" s="17" t="s">
        <v>355</v>
      </c>
      <c r="Q124" s="15">
        <v>45300</v>
      </c>
      <c r="R124" s="15">
        <v>45291</v>
      </c>
      <c r="S124" s="14"/>
    </row>
    <row r="125" spans="1:19" ht="25.5" x14ac:dyDescent="0.25">
      <c r="A125" s="14">
        <v>2023</v>
      </c>
      <c r="B125" s="15">
        <v>45200</v>
      </c>
      <c r="C125" s="15">
        <v>45291</v>
      </c>
      <c r="D125" s="17" t="s">
        <v>113</v>
      </c>
      <c r="E125" s="17" t="s">
        <v>113</v>
      </c>
      <c r="F125" s="14" t="s">
        <v>696</v>
      </c>
      <c r="G125" s="14" t="s">
        <v>697</v>
      </c>
      <c r="H125" s="14" t="s">
        <v>388</v>
      </c>
      <c r="I125" s="17" t="s">
        <v>423</v>
      </c>
      <c r="J125" s="14" t="s">
        <v>353</v>
      </c>
      <c r="K125" s="17" t="s">
        <v>354</v>
      </c>
      <c r="L125" s="14">
        <v>8</v>
      </c>
      <c r="M125" s="16" t="str">
        <f>HYPERLINK("https://stjsonora.gob.mx/acceso_informacion/InfoCurriculum.php?token=8-8-8")</f>
        <v>https://stjsonora.gob.mx/acceso_informacion/InfoCurriculum.php?token=8-8-8</v>
      </c>
      <c r="N125" s="14" t="s">
        <v>64</v>
      </c>
      <c r="O125" s="16" t="s">
        <v>3601</v>
      </c>
      <c r="P125" s="17" t="s">
        <v>355</v>
      </c>
      <c r="Q125" s="15">
        <v>45300</v>
      </c>
      <c r="R125" s="15">
        <v>45291</v>
      </c>
      <c r="S125" s="14"/>
    </row>
    <row r="126" spans="1:19" ht="25.5" x14ac:dyDescent="0.25">
      <c r="A126" s="14">
        <v>2023</v>
      </c>
      <c r="B126" s="15">
        <v>45200</v>
      </c>
      <c r="C126" s="15">
        <v>45291</v>
      </c>
      <c r="D126" s="17" t="s">
        <v>113</v>
      </c>
      <c r="E126" s="17" t="s">
        <v>113</v>
      </c>
      <c r="F126" s="14" t="s">
        <v>698</v>
      </c>
      <c r="G126" s="14" t="s">
        <v>393</v>
      </c>
      <c r="H126" s="14" t="s">
        <v>699</v>
      </c>
      <c r="I126" s="17" t="s">
        <v>423</v>
      </c>
      <c r="J126" s="14" t="s">
        <v>353</v>
      </c>
      <c r="K126" s="17" t="s">
        <v>354</v>
      </c>
      <c r="L126" s="14">
        <v>964</v>
      </c>
      <c r="M126" s="16" t="str">
        <f>HYPERLINK("https://stjsonora.gob.mx/acceso_informacion/InfoCurriculum.php?token=964-964-964")</f>
        <v>https://stjsonora.gob.mx/acceso_informacion/InfoCurriculum.php?token=964-964-964</v>
      </c>
      <c r="N126" s="14" t="s">
        <v>64</v>
      </c>
      <c r="O126" s="16" t="s">
        <v>3601</v>
      </c>
      <c r="P126" s="17" t="s">
        <v>355</v>
      </c>
      <c r="Q126" s="15">
        <v>45300</v>
      </c>
      <c r="R126" s="15">
        <v>45291</v>
      </c>
      <c r="S126" s="14"/>
    </row>
    <row r="127" spans="1:19" ht="25.5" x14ac:dyDescent="0.25">
      <c r="A127" s="14">
        <v>2023</v>
      </c>
      <c r="B127" s="15">
        <v>45200</v>
      </c>
      <c r="C127" s="15">
        <v>45291</v>
      </c>
      <c r="D127" s="17" t="s">
        <v>129</v>
      </c>
      <c r="E127" s="17" t="s">
        <v>129</v>
      </c>
      <c r="F127" s="14" t="s">
        <v>700</v>
      </c>
      <c r="G127" s="14" t="s">
        <v>701</v>
      </c>
      <c r="H127" s="14" t="s">
        <v>702</v>
      </c>
      <c r="I127" s="17" t="s">
        <v>703</v>
      </c>
      <c r="J127" s="14" t="s">
        <v>353</v>
      </c>
      <c r="K127" s="17"/>
      <c r="L127" s="14">
        <v>2686</v>
      </c>
      <c r="M127" s="16" t="str">
        <f>HYPERLINK("https://stjsonora.gob.mx/acceso_informacion/InfoCurriculum.php?token=2686-2686-2686")</f>
        <v>https://stjsonora.gob.mx/acceso_informacion/InfoCurriculum.php?token=2686-2686-2686</v>
      </c>
      <c r="N127" s="14" t="s">
        <v>64</v>
      </c>
      <c r="O127" s="16" t="s">
        <v>3601</v>
      </c>
      <c r="P127" s="17" t="s">
        <v>355</v>
      </c>
      <c r="Q127" s="15">
        <v>45300</v>
      </c>
      <c r="R127" s="15">
        <v>45291</v>
      </c>
      <c r="S127" s="14"/>
    </row>
    <row r="128" spans="1:19" ht="25.5" x14ac:dyDescent="0.25">
      <c r="A128" s="14">
        <v>2023</v>
      </c>
      <c r="B128" s="15">
        <v>45200</v>
      </c>
      <c r="C128" s="15">
        <v>45291</v>
      </c>
      <c r="D128" s="17" t="s">
        <v>135</v>
      </c>
      <c r="E128" s="17" t="s">
        <v>135</v>
      </c>
      <c r="F128" s="14" t="s">
        <v>704</v>
      </c>
      <c r="G128" s="14" t="s">
        <v>373</v>
      </c>
      <c r="H128" s="14" t="s">
        <v>705</v>
      </c>
      <c r="I128" s="17" t="s">
        <v>583</v>
      </c>
      <c r="J128" s="14" t="s">
        <v>353</v>
      </c>
      <c r="K128" s="17" t="s">
        <v>354</v>
      </c>
      <c r="L128" s="14">
        <v>825</v>
      </c>
      <c r="M128" s="16" t="str">
        <f>HYPERLINK("https://stjsonora.gob.mx/acceso_informacion/InfoCurriculum.php?token=825-825-825")</f>
        <v>https://stjsonora.gob.mx/acceso_informacion/InfoCurriculum.php?token=825-825-825</v>
      </c>
      <c r="N128" s="14" t="s">
        <v>64</v>
      </c>
      <c r="O128" s="16" t="s">
        <v>3601</v>
      </c>
      <c r="P128" s="17" t="s">
        <v>355</v>
      </c>
      <c r="Q128" s="15">
        <v>45300</v>
      </c>
      <c r="R128" s="15">
        <v>45291</v>
      </c>
      <c r="S128" s="14"/>
    </row>
    <row r="129" spans="1:19" ht="25.5" x14ac:dyDescent="0.25">
      <c r="A129" s="14">
        <v>2023</v>
      </c>
      <c r="B129" s="15">
        <v>45200</v>
      </c>
      <c r="C129" s="15">
        <v>45291</v>
      </c>
      <c r="D129" s="17" t="s">
        <v>125</v>
      </c>
      <c r="E129" s="17" t="s">
        <v>125</v>
      </c>
      <c r="F129" s="14" t="s">
        <v>706</v>
      </c>
      <c r="G129" s="14" t="s">
        <v>707</v>
      </c>
      <c r="H129" s="14" t="s">
        <v>571</v>
      </c>
      <c r="I129" s="17" t="s">
        <v>708</v>
      </c>
      <c r="J129" s="14" t="s">
        <v>353</v>
      </c>
      <c r="K129" s="17" t="s">
        <v>354</v>
      </c>
      <c r="L129" s="14">
        <v>26</v>
      </c>
      <c r="M129" s="16" t="str">
        <f>HYPERLINK("https://stjsonora.gob.mx/acceso_informacion/InfoCurriculum.php?token=26-26-26")</f>
        <v>https://stjsonora.gob.mx/acceso_informacion/InfoCurriculum.php?token=26-26-26</v>
      </c>
      <c r="N129" s="14" t="s">
        <v>64</v>
      </c>
      <c r="O129" s="16" t="s">
        <v>3601</v>
      </c>
      <c r="P129" s="17" t="s">
        <v>355</v>
      </c>
      <c r="Q129" s="15">
        <v>45300</v>
      </c>
      <c r="R129" s="15">
        <v>45291</v>
      </c>
      <c r="S129" s="14"/>
    </row>
    <row r="130" spans="1:19" ht="38.25" x14ac:dyDescent="0.25">
      <c r="A130" s="14">
        <v>2023</v>
      </c>
      <c r="B130" s="15">
        <v>45200</v>
      </c>
      <c r="C130" s="15">
        <v>45291</v>
      </c>
      <c r="D130" s="17" t="s">
        <v>135</v>
      </c>
      <c r="E130" s="17" t="s">
        <v>135</v>
      </c>
      <c r="F130" s="14" t="s">
        <v>709</v>
      </c>
      <c r="G130" s="14" t="s">
        <v>710</v>
      </c>
      <c r="H130" s="14" t="s">
        <v>711</v>
      </c>
      <c r="I130" s="17" t="s">
        <v>712</v>
      </c>
      <c r="J130" s="14" t="s">
        <v>353</v>
      </c>
      <c r="K130" s="17" t="s">
        <v>354</v>
      </c>
      <c r="L130" s="14">
        <v>1256</v>
      </c>
      <c r="M130" s="16" t="str">
        <f>HYPERLINK("https://stjsonora.gob.mx/acceso_informacion/InfoCurriculum.php?token=1256-1256-1256")</f>
        <v>https://stjsonora.gob.mx/acceso_informacion/InfoCurriculum.php?token=1256-1256-1256</v>
      </c>
      <c r="N130" s="14" t="s">
        <v>64</v>
      </c>
      <c r="O130" s="16" t="s">
        <v>3601</v>
      </c>
      <c r="P130" s="17" t="s">
        <v>355</v>
      </c>
      <c r="Q130" s="15">
        <v>45300</v>
      </c>
      <c r="R130" s="15">
        <v>45291</v>
      </c>
      <c r="S130" s="14"/>
    </row>
    <row r="131" spans="1:19" ht="25.5" x14ac:dyDescent="0.25">
      <c r="A131" s="14">
        <v>2023</v>
      </c>
      <c r="B131" s="15">
        <v>45200</v>
      </c>
      <c r="C131" s="15">
        <v>45291</v>
      </c>
      <c r="D131" s="17" t="s">
        <v>135</v>
      </c>
      <c r="E131" s="17" t="s">
        <v>135</v>
      </c>
      <c r="F131" s="14" t="s">
        <v>713</v>
      </c>
      <c r="G131" s="14" t="s">
        <v>714</v>
      </c>
      <c r="H131" s="14" t="s">
        <v>715</v>
      </c>
      <c r="I131" s="17" t="s">
        <v>423</v>
      </c>
      <c r="J131" s="14" t="s">
        <v>353</v>
      </c>
      <c r="K131" s="17" t="s">
        <v>354</v>
      </c>
      <c r="L131" s="14">
        <v>1081</v>
      </c>
      <c r="M131" s="16" t="str">
        <f>HYPERLINK("https://stjsonora.gob.mx/acceso_informacion/InfoCurriculum.php?token=1081-1081-1081")</f>
        <v>https://stjsonora.gob.mx/acceso_informacion/InfoCurriculum.php?token=1081-1081-1081</v>
      </c>
      <c r="N131" s="14" t="s">
        <v>64</v>
      </c>
      <c r="O131" s="16" t="s">
        <v>3601</v>
      </c>
      <c r="P131" s="17" t="s">
        <v>355</v>
      </c>
      <c r="Q131" s="15">
        <v>45300</v>
      </c>
      <c r="R131" s="15">
        <v>45291</v>
      </c>
      <c r="S131" s="14"/>
    </row>
    <row r="132" spans="1:19" ht="25.5" x14ac:dyDescent="0.25">
      <c r="A132" s="14">
        <v>2023</v>
      </c>
      <c r="B132" s="15">
        <v>45200</v>
      </c>
      <c r="C132" s="15">
        <v>45291</v>
      </c>
      <c r="D132" s="17" t="s">
        <v>125</v>
      </c>
      <c r="E132" s="17" t="s">
        <v>125</v>
      </c>
      <c r="F132" s="14" t="s">
        <v>716</v>
      </c>
      <c r="G132" s="14" t="s">
        <v>717</v>
      </c>
      <c r="H132" s="14" t="s">
        <v>530</v>
      </c>
      <c r="I132" s="17" t="s">
        <v>718</v>
      </c>
      <c r="J132" s="14" t="s">
        <v>365</v>
      </c>
      <c r="K132" s="17" t="s">
        <v>719</v>
      </c>
      <c r="L132" s="14">
        <v>2923</v>
      </c>
      <c r="M132" s="16" t="str">
        <f>HYPERLINK("https://stjsonora.gob.mx/acceso_informacion/InfoCurriculum.php?token=2923-2923-2923")</f>
        <v>https://stjsonora.gob.mx/acceso_informacion/InfoCurriculum.php?token=2923-2923-2923</v>
      </c>
      <c r="N132" s="14" t="s">
        <v>64</v>
      </c>
      <c r="O132" s="16" t="s">
        <v>3601</v>
      </c>
      <c r="P132" s="17" t="s">
        <v>355</v>
      </c>
      <c r="Q132" s="15">
        <v>45300</v>
      </c>
      <c r="R132" s="15">
        <v>45291</v>
      </c>
      <c r="S132" s="14"/>
    </row>
    <row r="133" spans="1:19" ht="25.5" x14ac:dyDescent="0.25">
      <c r="A133" s="14">
        <v>2023</v>
      </c>
      <c r="B133" s="15">
        <v>45200</v>
      </c>
      <c r="C133" s="15">
        <v>45291</v>
      </c>
      <c r="D133" s="17" t="s">
        <v>113</v>
      </c>
      <c r="E133" s="17" t="s">
        <v>113</v>
      </c>
      <c r="F133" s="14" t="s">
        <v>720</v>
      </c>
      <c r="G133" s="14" t="s">
        <v>721</v>
      </c>
      <c r="H133" s="14" t="s">
        <v>530</v>
      </c>
      <c r="I133" s="17" t="s">
        <v>423</v>
      </c>
      <c r="J133" s="14" t="s">
        <v>407</v>
      </c>
      <c r="K133" s="17" t="s">
        <v>722</v>
      </c>
      <c r="L133" s="14">
        <v>937</v>
      </c>
      <c r="M133" s="16" t="str">
        <f>HYPERLINK("https://stjsonora.gob.mx/acceso_informacion/InfoCurriculum.php?token=937-937-937")</f>
        <v>https://stjsonora.gob.mx/acceso_informacion/InfoCurriculum.php?token=937-937-937</v>
      </c>
      <c r="N133" s="14" t="s">
        <v>64</v>
      </c>
      <c r="O133" s="16" t="s">
        <v>3601</v>
      </c>
      <c r="P133" s="17" t="s">
        <v>355</v>
      </c>
      <c r="Q133" s="15">
        <v>45300</v>
      </c>
      <c r="R133" s="15">
        <v>45291</v>
      </c>
      <c r="S133" s="14"/>
    </row>
    <row r="134" spans="1:19" ht="25.5" x14ac:dyDescent="0.25">
      <c r="A134" s="14">
        <v>2023</v>
      </c>
      <c r="B134" s="15">
        <v>45200</v>
      </c>
      <c r="C134" s="15">
        <v>45291</v>
      </c>
      <c r="D134" s="17" t="s">
        <v>129</v>
      </c>
      <c r="E134" s="17" t="s">
        <v>129</v>
      </c>
      <c r="F134" s="14" t="s">
        <v>723</v>
      </c>
      <c r="G134" s="14" t="s">
        <v>613</v>
      </c>
      <c r="H134" s="14" t="s">
        <v>710</v>
      </c>
      <c r="I134" s="17" t="s">
        <v>583</v>
      </c>
      <c r="J134" s="14" t="s">
        <v>353</v>
      </c>
      <c r="K134" s="17" t="s">
        <v>354</v>
      </c>
      <c r="L134" s="14">
        <v>3068</v>
      </c>
      <c r="M134" s="16" t="str">
        <f>HYPERLINK("https://stjsonora.gob.mx/acceso_informacion/InfoCurriculum.php?token=3068-3068-3068")</f>
        <v>https://stjsonora.gob.mx/acceso_informacion/InfoCurriculum.php?token=3068-3068-3068</v>
      </c>
      <c r="N134" s="14" t="s">
        <v>64</v>
      </c>
      <c r="O134" s="16" t="s">
        <v>3601</v>
      </c>
      <c r="P134" s="17" t="s">
        <v>355</v>
      </c>
      <c r="Q134" s="15">
        <v>45300</v>
      </c>
      <c r="R134" s="15">
        <v>45291</v>
      </c>
      <c r="S134" s="14"/>
    </row>
    <row r="135" spans="1:19" ht="25.5" x14ac:dyDescent="0.25">
      <c r="A135" s="14">
        <v>2023</v>
      </c>
      <c r="B135" s="15">
        <v>45200</v>
      </c>
      <c r="C135" s="15">
        <v>45291</v>
      </c>
      <c r="D135" s="17" t="s">
        <v>135</v>
      </c>
      <c r="E135" s="17" t="s">
        <v>135</v>
      </c>
      <c r="F135" s="14" t="s">
        <v>724</v>
      </c>
      <c r="G135" s="14" t="s">
        <v>725</v>
      </c>
      <c r="H135" s="14" t="s">
        <v>726</v>
      </c>
      <c r="I135" s="17" t="s">
        <v>423</v>
      </c>
      <c r="J135" s="14" t="s">
        <v>58</v>
      </c>
      <c r="K135" s="17" t="s">
        <v>3590</v>
      </c>
      <c r="L135" s="14">
        <v>3852</v>
      </c>
      <c r="M135" s="16" t="str">
        <f>HYPERLINK("https://stjsonora.gob.mx/acceso_informacion/InfoCurriculum.php?token=3852-3852-3852")</f>
        <v>https://stjsonora.gob.mx/acceso_informacion/InfoCurriculum.php?token=3852-3852-3852</v>
      </c>
      <c r="N135" s="14" t="s">
        <v>64</v>
      </c>
      <c r="O135" s="16" t="s">
        <v>3601</v>
      </c>
      <c r="P135" s="17" t="s">
        <v>355</v>
      </c>
      <c r="Q135" s="15">
        <v>45300</v>
      </c>
      <c r="R135" s="15">
        <v>45291</v>
      </c>
      <c r="S135" s="14"/>
    </row>
    <row r="136" spans="1:19" ht="25.5" x14ac:dyDescent="0.25">
      <c r="A136" s="14">
        <v>2023</v>
      </c>
      <c r="B136" s="15">
        <v>45200</v>
      </c>
      <c r="C136" s="15">
        <v>45291</v>
      </c>
      <c r="D136" s="17" t="s">
        <v>135</v>
      </c>
      <c r="E136" s="17" t="s">
        <v>135</v>
      </c>
      <c r="F136" s="14" t="s">
        <v>727</v>
      </c>
      <c r="G136" s="14" t="s">
        <v>728</v>
      </c>
      <c r="H136" s="14" t="s">
        <v>592</v>
      </c>
      <c r="I136" s="17" t="s">
        <v>583</v>
      </c>
      <c r="J136" s="14" t="s">
        <v>353</v>
      </c>
      <c r="K136" s="17" t="s">
        <v>354</v>
      </c>
      <c r="L136" s="14">
        <v>1346</v>
      </c>
      <c r="M136" s="16" t="str">
        <f>HYPERLINK("https://stjsonora.gob.mx/acceso_informacion/InfoCurriculum.php?token=1346-1346-1346")</f>
        <v>https://stjsonora.gob.mx/acceso_informacion/InfoCurriculum.php?token=1346-1346-1346</v>
      </c>
      <c r="N136" s="14" t="s">
        <v>64</v>
      </c>
      <c r="O136" s="16" t="s">
        <v>3601</v>
      </c>
      <c r="P136" s="17" t="s">
        <v>355</v>
      </c>
      <c r="Q136" s="15">
        <v>45300</v>
      </c>
      <c r="R136" s="15">
        <v>45291</v>
      </c>
      <c r="S136" s="14"/>
    </row>
    <row r="137" spans="1:19" ht="25.5" x14ac:dyDescent="0.25">
      <c r="A137" s="14">
        <v>2023</v>
      </c>
      <c r="B137" s="15">
        <v>45200</v>
      </c>
      <c r="C137" s="15">
        <v>45291</v>
      </c>
      <c r="D137" s="17" t="s">
        <v>125</v>
      </c>
      <c r="E137" s="17" t="s">
        <v>125</v>
      </c>
      <c r="F137" s="14" t="s">
        <v>729</v>
      </c>
      <c r="G137" s="14" t="s">
        <v>730</v>
      </c>
      <c r="H137" s="14" t="s">
        <v>510</v>
      </c>
      <c r="I137" s="17" t="s">
        <v>668</v>
      </c>
      <c r="J137" s="14" t="s">
        <v>353</v>
      </c>
      <c r="K137" s="17" t="s">
        <v>354</v>
      </c>
      <c r="L137" s="14">
        <v>13</v>
      </c>
      <c r="M137" s="16" t="str">
        <f>HYPERLINK("https://stjsonora.gob.mx/acceso_informacion/InfoCurriculum.php?token=13-13-13")</f>
        <v>https://stjsonora.gob.mx/acceso_informacion/InfoCurriculum.php?token=13-13-13</v>
      </c>
      <c r="N137" s="14" t="s">
        <v>64</v>
      </c>
      <c r="O137" s="16" t="s">
        <v>3601</v>
      </c>
      <c r="P137" s="17" t="s">
        <v>355</v>
      </c>
      <c r="Q137" s="15">
        <v>45300</v>
      </c>
      <c r="R137" s="15">
        <v>45291</v>
      </c>
      <c r="S137" s="14"/>
    </row>
    <row r="138" spans="1:19" ht="25.5" x14ac:dyDescent="0.25">
      <c r="A138" s="14">
        <v>2023</v>
      </c>
      <c r="B138" s="15">
        <v>45200</v>
      </c>
      <c r="C138" s="15">
        <v>45291</v>
      </c>
      <c r="D138" s="17" t="s">
        <v>113</v>
      </c>
      <c r="E138" s="17" t="s">
        <v>113</v>
      </c>
      <c r="F138" s="14" t="s">
        <v>731</v>
      </c>
      <c r="G138" s="14" t="s">
        <v>609</v>
      </c>
      <c r="H138" s="14" t="s">
        <v>732</v>
      </c>
      <c r="I138" s="17" t="s">
        <v>423</v>
      </c>
      <c r="J138" s="14" t="s">
        <v>407</v>
      </c>
      <c r="K138" s="17" t="s">
        <v>733</v>
      </c>
      <c r="L138" s="14">
        <v>414</v>
      </c>
      <c r="M138" s="16" t="str">
        <f>HYPERLINK("https://stjsonora.gob.mx/acceso_informacion/InfoCurriculum.php?token=414-414-414")</f>
        <v>https://stjsonora.gob.mx/acceso_informacion/InfoCurriculum.php?token=414-414-414</v>
      </c>
      <c r="N138" s="14" t="s">
        <v>64</v>
      </c>
      <c r="O138" s="16" t="s">
        <v>3601</v>
      </c>
      <c r="P138" s="17" t="s">
        <v>355</v>
      </c>
      <c r="Q138" s="15">
        <v>45300</v>
      </c>
      <c r="R138" s="15">
        <v>45291</v>
      </c>
      <c r="S138" s="14"/>
    </row>
    <row r="139" spans="1:19" ht="25.5" x14ac:dyDescent="0.25">
      <c r="A139" s="14">
        <v>2023</v>
      </c>
      <c r="B139" s="15">
        <v>45200</v>
      </c>
      <c r="C139" s="15">
        <v>45291</v>
      </c>
      <c r="D139" s="17" t="s">
        <v>163</v>
      </c>
      <c r="E139" s="17" t="s">
        <v>163</v>
      </c>
      <c r="F139" s="14" t="s">
        <v>734</v>
      </c>
      <c r="G139" s="14" t="s">
        <v>580</v>
      </c>
      <c r="H139" s="14" t="s">
        <v>735</v>
      </c>
      <c r="I139" s="17" t="s">
        <v>423</v>
      </c>
      <c r="J139" s="14" t="s">
        <v>58</v>
      </c>
      <c r="K139" s="17" t="s">
        <v>3590</v>
      </c>
      <c r="L139" s="14">
        <v>3120</v>
      </c>
      <c r="M139" s="16" t="str">
        <f>HYPERLINK("https://stjsonora.gob.mx/acceso_informacion/InfoCurriculum.php?token=3120-3120-3120")</f>
        <v>https://stjsonora.gob.mx/acceso_informacion/InfoCurriculum.php?token=3120-3120-3120</v>
      </c>
      <c r="N139" s="14" t="s">
        <v>64</v>
      </c>
      <c r="O139" s="16" t="s">
        <v>3601</v>
      </c>
      <c r="P139" s="17" t="s">
        <v>355</v>
      </c>
      <c r="Q139" s="15">
        <v>45300</v>
      </c>
      <c r="R139" s="15">
        <v>45291</v>
      </c>
      <c r="S139" s="14"/>
    </row>
    <row r="140" spans="1:19" ht="25.5" x14ac:dyDescent="0.25">
      <c r="A140" s="14">
        <v>2023</v>
      </c>
      <c r="B140" s="15">
        <v>45200</v>
      </c>
      <c r="C140" s="15">
        <v>45291</v>
      </c>
      <c r="D140" s="17" t="s">
        <v>174</v>
      </c>
      <c r="E140" s="17" t="s">
        <v>174</v>
      </c>
      <c r="F140" s="14" t="s">
        <v>736</v>
      </c>
      <c r="G140" s="14" t="s">
        <v>592</v>
      </c>
      <c r="H140" s="14" t="s">
        <v>737</v>
      </c>
      <c r="I140" s="17" t="s">
        <v>718</v>
      </c>
      <c r="J140" s="14" t="s">
        <v>56</v>
      </c>
      <c r="K140" s="17" t="s">
        <v>3591</v>
      </c>
      <c r="L140" s="14">
        <v>2345</v>
      </c>
      <c r="M140" s="16" t="str">
        <f>HYPERLINK("https://stjsonora.gob.mx/acceso_informacion/InfoCurriculum.php?token=2345-2345-2345")</f>
        <v>https://stjsonora.gob.mx/acceso_informacion/InfoCurriculum.php?token=2345-2345-2345</v>
      </c>
      <c r="N140" s="14" t="s">
        <v>64</v>
      </c>
      <c r="O140" s="16" t="s">
        <v>3601</v>
      </c>
      <c r="P140" s="17" t="s">
        <v>355</v>
      </c>
      <c r="Q140" s="15">
        <v>45300</v>
      </c>
      <c r="R140" s="15">
        <v>45291</v>
      </c>
      <c r="S140" s="14"/>
    </row>
    <row r="141" spans="1:19" ht="25.5" x14ac:dyDescent="0.25">
      <c r="A141" s="14">
        <v>2023</v>
      </c>
      <c r="B141" s="15">
        <v>45200</v>
      </c>
      <c r="C141" s="15">
        <v>45291</v>
      </c>
      <c r="D141" s="17" t="s">
        <v>174</v>
      </c>
      <c r="E141" s="17" t="s">
        <v>174</v>
      </c>
      <c r="F141" s="14" t="s">
        <v>738</v>
      </c>
      <c r="G141" s="14" t="s">
        <v>739</v>
      </c>
      <c r="H141" s="14" t="s">
        <v>647</v>
      </c>
      <c r="I141" s="17" t="s">
        <v>740</v>
      </c>
      <c r="J141" s="14" t="s">
        <v>353</v>
      </c>
      <c r="K141" s="17" t="s">
        <v>741</v>
      </c>
      <c r="L141" s="14">
        <v>1069</v>
      </c>
      <c r="M141" s="16" t="str">
        <f>HYPERLINK("https://stjsonora.gob.mx/acceso_informacion/InfoCurriculum.php?token=1069-1069-1069")</f>
        <v>https://stjsonora.gob.mx/acceso_informacion/InfoCurriculum.php?token=1069-1069-1069</v>
      </c>
      <c r="N141" s="14" t="s">
        <v>64</v>
      </c>
      <c r="O141" s="16" t="s">
        <v>3601</v>
      </c>
      <c r="P141" s="17" t="s">
        <v>355</v>
      </c>
      <c r="Q141" s="15">
        <v>45300</v>
      </c>
      <c r="R141" s="15">
        <v>45291</v>
      </c>
      <c r="S141" s="14"/>
    </row>
    <row r="142" spans="1:19" ht="25.5" x14ac:dyDescent="0.25">
      <c r="A142" s="14">
        <v>2023</v>
      </c>
      <c r="B142" s="15">
        <v>45200</v>
      </c>
      <c r="C142" s="15">
        <v>45291</v>
      </c>
      <c r="D142" s="17" t="s">
        <v>174</v>
      </c>
      <c r="E142" s="17" t="s">
        <v>174</v>
      </c>
      <c r="F142" s="14" t="s">
        <v>742</v>
      </c>
      <c r="G142" s="14" t="s">
        <v>452</v>
      </c>
      <c r="H142" s="14" t="s">
        <v>502</v>
      </c>
      <c r="I142" s="17" t="s">
        <v>423</v>
      </c>
      <c r="J142" s="14" t="s">
        <v>353</v>
      </c>
      <c r="K142" s="17" t="s">
        <v>391</v>
      </c>
      <c r="L142" s="14">
        <v>835</v>
      </c>
      <c r="M142" s="16" t="str">
        <f>HYPERLINK("https://stjsonora.gob.mx/acceso_informacion/InfoCurriculum.php?token=835-835-835")</f>
        <v>https://stjsonora.gob.mx/acceso_informacion/InfoCurriculum.php?token=835-835-835</v>
      </c>
      <c r="N142" s="14" t="s">
        <v>64</v>
      </c>
      <c r="O142" s="16" t="s">
        <v>3601</v>
      </c>
      <c r="P142" s="17" t="s">
        <v>355</v>
      </c>
      <c r="Q142" s="15">
        <v>45300</v>
      </c>
      <c r="R142" s="15">
        <v>45291</v>
      </c>
      <c r="S142" s="14"/>
    </row>
    <row r="143" spans="1:19" ht="25.5" x14ac:dyDescent="0.25">
      <c r="A143" s="14">
        <v>2023</v>
      </c>
      <c r="B143" s="15">
        <v>45200</v>
      </c>
      <c r="C143" s="15">
        <v>45291</v>
      </c>
      <c r="D143" s="17" t="s">
        <v>169</v>
      </c>
      <c r="E143" s="17" t="s">
        <v>169</v>
      </c>
      <c r="F143" s="14" t="s">
        <v>743</v>
      </c>
      <c r="G143" s="14" t="s">
        <v>374</v>
      </c>
      <c r="H143" s="14" t="s">
        <v>377</v>
      </c>
      <c r="I143" s="17" t="s">
        <v>423</v>
      </c>
      <c r="J143" s="14" t="s">
        <v>403</v>
      </c>
      <c r="K143" s="17"/>
      <c r="L143" s="14">
        <v>2758</v>
      </c>
      <c r="M143" s="16" t="str">
        <f>HYPERLINK("https://stjsonora.gob.mx/acceso_informacion/InfoCurriculum.php?token=2758-2758-2758")</f>
        <v>https://stjsonora.gob.mx/acceso_informacion/InfoCurriculum.php?token=2758-2758-2758</v>
      </c>
      <c r="N143" s="14" t="s">
        <v>64</v>
      </c>
      <c r="O143" s="16" t="s">
        <v>3601</v>
      </c>
      <c r="P143" s="17" t="s">
        <v>355</v>
      </c>
      <c r="Q143" s="15">
        <v>45300</v>
      </c>
      <c r="R143" s="15">
        <v>45291</v>
      </c>
      <c r="S143" s="14"/>
    </row>
    <row r="144" spans="1:19" ht="25.5" x14ac:dyDescent="0.25">
      <c r="A144" s="14">
        <v>2023</v>
      </c>
      <c r="B144" s="15">
        <v>45200</v>
      </c>
      <c r="C144" s="15">
        <v>45291</v>
      </c>
      <c r="D144" s="17" t="s">
        <v>165</v>
      </c>
      <c r="E144" s="17" t="s">
        <v>165</v>
      </c>
      <c r="F144" s="14" t="s">
        <v>744</v>
      </c>
      <c r="G144" s="14" t="s">
        <v>745</v>
      </c>
      <c r="H144" s="14" t="s">
        <v>617</v>
      </c>
      <c r="I144" s="17" t="s">
        <v>708</v>
      </c>
      <c r="J144" s="14" t="s">
        <v>353</v>
      </c>
      <c r="K144" s="17" t="s">
        <v>746</v>
      </c>
      <c r="L144" s="14">
        <v>23</v>
      </c>
      <c r="M144" s="16" t="str">
        <f>HYPERLINK("https://stjsonora.gob.mx/acceso_informacion/InfoCurriculum.php?token=23-23-23")</f>
        <v>https://stjsonora.gob.mx/acceso_informacion/InfoCurriculum.php?token=23-23-23</v>
      </c>
      <c r="N144" s="14" t="s">
        <v>64</v>
      </c>
      <c r="O144" s="16" t="s">
        <v>3601</v>
      </c>
      <c r="P144" s="17" t="s">
        <v>355</v>
      </c>
      <c r="Q144" s="15">
        <v>45300</v>
      </c>
      <c r="R144" s="15">
        <v>45291</v>
      </c>
      <c r="S144" s="14"/>
    </row>
    <row r="145" spans="1:19" ht="25.5" x14ac:dyDescent="0.25">
      <c r="A145" s="14">
        <v>2023</v>
      </c>
      <c r="B145" s="15">
        <v>45200</v>
      </c>
      <c r="C145" s="15">
        <v>45291</v>
      </c>
      <c r="D145" s="17" t="s">
        <v>134</v>
      </c>
      <c r="E145" s="17" t="s">
        <v>134</v>
      </c>
      <c r="F145" s="14" t="s">
        <v>747</v>
      </c>
      <c r="G145" s="14" t="s">
        <v>748</v>
      </c>
      <c r="H145" s="14" t="s">
        <v>749</v>
      </c>
      <c r="I145" s="17" t="s">
        <v>428</v>
      </c>
      <c r="J145" s="14" t="s">
        <v>353</v>
      </c>
      <c r="K145" s="17" t="s">
        <v>354</v>
      </c>
      <c r="L145" s="14">
        <v>12</v>
      </c>
      <c r="M145" s="16" t="str">
        <f>HYPERLINK("https://stjsonora.gob.mx/acceso_informacion/InfoCurriculum.php?token=12-12-12")</f>
        <v>https://stjsonora.gob.mx/acceso_informacion/InfoCurriculum.php?token=12-12-12</v>
      </c>
      <c r="N145" s="14" t="s">
        <v>64</v>
      </c>
      <c r="O145" s="16" t="s">
        <v>3601</v>
      </c>
      <c r="P145" s="17" t="s">
        <v>355</v>
      </c>
      <c r="Q145" s="15">
        <v>45300</v>
      </c>
      <c r="R145" s="15">
        <v>45291</v>
      </c>
      <c r="S145" s="14"/>
    </row>
    <row r="146" spans="1:19" ht="25.5" x14ac:dyDescent="0.25">
      <c r="A146" s="14">
        <v>2023</v>
      </c>
      <c r="B146" s="15">
        <v>45200</v>
      </c>
      <c r="C146" s="15">
        <v>45291</v>
      </c>
      <c r="D146" s="17" t="s">
        <v>165</v>
      </c>
      <c r="E146" s="17" t="s">
        <v>165</v>
      </c>
      <c r="F146" s="14" t="s">
        <v>750</v>
      </c>
      <c r="G146" s="14" t="s">
        <v>591</v>
      </c>
      <c r="H146" s="14" t="s">
        <v>393</v>
      </c>
      <c r="I146" s="17" t="s">
        <v>686</v>
      </c>
      <c r="J146" s="14" t="s">
        <v>353</v>
      </c>
      <c r="K146" s="17" t="s">
        <v>354</v>
      </c>
      <c r="L146" s="14">
        <v>930</v>
      </c>
      <c r="M146" s="16" t="str">
        <f>HYPERLINK("https://stjsonora.gob.mx/acceso_informacion/InfoCurriculum.php?token=930-930-930")</f>
        <v>https://stjsonora.gob.mx/acceso_informacion/InfoCurriculum.php?token=930-930-930</v>
      </c>
      <c r="N146" s="14" t="s">
        <v>64</v>
      </c>
      <c r="O146" s="16" t="s">
        <v>3601</v>
      </c>
      <c r="P146" s="17" t="s">
        <v>355</v>
      </c>
      <c r="Q146" s="15">
        <v>45300</v>
      </c>
      <c r="R146" s="15">
        <v>45291</v>
      </c>
      <c r="S146" s="14"/>
    </row>
    <row r="147" spans="1:19" ht="25.5" x14ac:dyDescent="0.25">
      <c r="A147" s="14">
        <v>2023</v>
      </c>
      <c r="B147" s="15">
        <v>45200</v>
      </c>
      <c r="C147" s="15">
        <v>45291</v>
      </c>
      <c r="D147" s="17" t="s">
        <v>134</v>
      </c>
      <c r="E147" s="17" t="s">
        <v>134</v>
      </c>
      <c r="F147" s="14" t="s">
        <v>751</v>
      </c>
      <c r="G147" s="14" t="s">
        <v>752</v>
      </c>
      <c r="H147" s="14" t="s">
        <v>753</v>
      </c>
      <c r="I147" s="17" t="s">
        <v>629</v>
      </c>
      <c r="J147" s="14" t="s">
        <v>353</v>
      </c>
      <c r="K147" s="17" t="s">
        <v>354</v>
      </c>
      <c r="L147" s="14">
        <v>1473</v>
      </c>
      <c r="M147" s="16" t="str">
        <f>HYPERLINK("https://stjsonora.gob.mx/acceso_informacion/InfoCurriculum.php?token=1473-1473-1473")</f>
        <v>https://stjsonora.gob.mx/acceso_informacion/InfoCurriculum.php?token=1473-1473-1473</v>
      </c>
      <c r="N147" s="14" t="s">
        <v>64</v>
      </c>
      <c r="O147" s="16" t="s">
        <v>3601</v>
      </c>
      <c r="P147" s="17" t="s">
        <v>355</v>
      </c>
      <c r="Q147" s="15">
        <v>45300</v>
      </c>
      <c r="R147" s="15">
        <v>45291</v>
      </c>
      <c r="S147" s="14"/>
    </row>
    <row r="148" spans="1:19" ht="25.5" x14ac:dyDescent="0.25">
      <c r="A148" s="14">
        <v>2023</v>
      </c>
      <c r="B148" s="15">
        <v>45200</v>
      </c>
      <c r="C148" s="15">
        <v>45291</v>
      </c>
      <c r="D148" s="17" t="s">
        <v>164</v>
      </c>
      <c r="E148" s="17" t="s">
        <v>164</v>
      </c>
      <c r="F148" s="14" t="s">
        <v>754</v>
      </c>
      <c r="G148" s="14" t="s">
        <v>755</v>
      </c>
      <c r="H148" s="14" t="s">
        <v>756</v>
      </c>
      <c r="I148" s="17" t="s">
        <v>668</v>
      </c>
      <c r="J148" s="14" t="s">
        <v>55</v>
      </c>
      <c r="K148" s="17"/>
      <c r="L148" s="14">
        <v>852</v>
      </c>
      <c r="M148" s="16" t="str">
        <f>HYPERLINK("https://stjsonora.gob.mx/acceso_informacion/InfoCurriculum.php?token=852-852-852")</f>
        <v>https://stjsonora.gob.mx/acceso_informacion/InfoCurriculum.php?token=852-852-852</v>
      </c>
      <c r="N148" s="14" t="s">
        <v>64</v>
      </c>
      <c r="O148" s="16" t="s">
        <v>3601</v>
      </c>
      <c r="P148" s="17" t="s">
        <v>355</v>
      </c>
      <c r="Q148" s="15">
        <v>45300</v>
      </c>
      <c r="R148" s="15">
        <v>45291</v>
      </c>
      <c r="S148" s="14"/>
    </row>
    <row r="149" spans="1:19" ht="25.5" x14ac:dyDescent="0.25">
      <c r="A149" s="14">
        <v>2023</v>
      </c>
      <c r="B149" s="15">
        <v>45200</v>
      </c>
      <c r="C149" s="15">
        <v>45291</v>
      </c>
      <c r="D149" s="17" t="s">
        <v>165</v>
      </c>
      <c r="E149" s="17" t="s">
        <v>165</v>
      </c>
      <c r="F149" s="14" t="s">
        <v>757</v>
      </c>
      <c r="G149" s="14" t="s">
        <v>452</v>
      </c>
      <c r="H149" s="14" t="s">
        <v>369</v>
      </c>
      <c r="I149" s="17" t="s">
        <v>423</v>
      </c>
      <c r="J149" s="14" t="s">
        <v>55</v>
      </c>
      <c r="K149" s="17"/>
      <c r="L149" s="14">
        <v>1166</v>
      </c>
      <c r="M149" s="16" t="str">
        <f>HYPERLINK("https://stjsonora.gob.mx/acceso_informacion/InfoCurriculum.php?token=1166-1166-1166")</f>
        <v>https://stjsonora.gob.mx/acceso_informacion/InfoCurriculum.php?token=1166-1166-1166</v>
      </c>
      <c r="N149" s="14" t="s">
        <v>64</v>
      </c>
      <c r="O149" s="16" t="s">
        <v>3601</v>
      </c>
      <c r="P149" s="17" t="s">
        <v>355</v>
      </c>
      <c r="Q149" s="15">
        <v>45300</v>
      </c>
      <c r="R149" s="15">
        <v>45291</v>
      </c>
      <c r="S149" s="14"/>
    </row>
    <row r="150" spans="1:19" ht="25.5" x14ac:dyDescent="0.25">
      <c r="A150" s="14">
        <v>2023</v>
      </c>
      <c r="B150" s="15">
        <v>45200</v>
      </c>
      <c r="C150" s="15">
        <v>45291</v>
      </c>
      <c r="D150" s="17" t="s">
        <v>128</v>
      </c>
      <c r="E150" s="17" t="s">
        <v>128</v>
      </c>
      <c r="F150" s="14" t="s">
        <v>758</v>
      </c>
      <c r="G150" s="14" t="s">
        <v>469</v>
      </c>
      <c r="H150" s="14" t="s">
        <v>759</v>
      </c>
      <c r="I150" s="17" t="s">
        <v>423</v>
      </c>
      <c r="J150" s="14" t="s">
        <v>353</v>
      </c>
      <c r="K150" s="17" t="s">
        <v>354</v>
      </c>
      <c r="L150" s="14">
        <v>3164</v>
      </c>
      <c r="M150" s="16" t="str">
        <f>HYPERLINK("https://stjsonora.gob.mx/acceso_informacion/InfoCurriculum.php?token=3164-3164-3164")</f>
        <v>https://stjsonora.gob.mx/acceso_informacion/InfoCurriculum.php?token=3164-3164-3164</v>
      </c>
      <c r="N150" s="14" t="s">
        <v>64</v>
      </c>
      <c r="O150" s="16" t="s">
        <v>3601</v>
      </c>
      <c r="P150" s="17" t="s">
        <v>355</v>
      </c>
      <c r="Q150" s="15">
        <v>45300</v>
      </c>
      <c r="R150" s="15">
        <v>45291</v>
      </c>
      <c r="S150" s="14"/>
    </row>
    <row r="151" spans="1:19" ht="25.5" x14ac:dyDescent="0.25">
      <c r="A151" s="14">
        <v>2023</v>
      </c>
      <c r="B151" s="15">
        <v>45200</v>
      </c>
      <c r="C151" s="15">
        <v>45291</v>
      </c>
      <c r="D151" s="17" t="s">
        <v>201</v>
      </c>
      <c r="E151" s="17" t="s">
        <v>201</v>
      </c>
      <c r="F151" s="14" t="s">
        <v>760</v>
      </c>
      <c r="G151" s="14" t="s">
        <v>615</v>
      </c>
      <c r="H151" s="14" t="s">
        <v>622</v>
      </c>
      <c r="I151" s="17" t="s">
        <v>761</v>
      </c>
      <c r="J151" s="14" t="s">
        <v>353</v>
      </c>
      <c r="K151" s="17" t="s">
        <v>354</v>
      </c>
      <c r="L151" s="14">
        <v>1544</v>
      </c>
      <c r="M151" s="16" t="str">
        <f>HYPERLINK("https://stjsonora.gob.mx/acceso_informacion/InfoCurriculum.php?token=1544-1544-1544")</f>
        <v>https://stjsonora.gob.mx/acceso_informacion/InfoCurriculum.php?token=1544-1544-1544</v>
      </c>
      <c r="N151" s="14" t="s">
        <v>64</v>
      </c>
      <c r="O151" s="16" t="s">
        <v>3601</v>
      </c>
      <c r="P151" s="17" t="s">
        <v>355</v>
      </c>
      <c r="Q151" s="15">
        <v>45300</v>
      </c>
      <c r="R151" s="15">
        <v>45291</v>
      </c>
      <c r="S151" s="14"/>
    </row>
    <row r="152" spans="1:19" ht="25.5" x14ac:dyDescent="0.25">
      <c r="A152" s="14">
        <v>2023</v>
      </c>
      <c r="B152" s="15">
        <v>45200</v>
      </c>
      <c r="C152" s="15">
        <v>45291</v>
      </c>
      <c r="D152" s="17" t="s">
        <v>169</v>
      </c>
      <c r="E152" s="17" t="s">
        <v>169</v>
      </c>
      <c r="F152" s="14" t="s">
        <v>762</v>
      </c>
      <c r="G152" s="14" t="s">
        <v>763</v>
      </c>
      <c r="H152" s="14" t="s">
        <v>764</v>
      </c>
      <c r="I152" s="17" t="s">
        <v>423</v>
      </c>
      <c r="J152" s="14" t="s">
        <v>353</v>
      </c>
      <c r="K152" s="17"/>
      <c r="L152" s="14">
        <v>2817</v>
      </c>
      <c r="M152" s="16" t="str">
        <f>HYPERLINK("https://stjsonora.gob.mx/acceso_informacion/InfoCurriculum.php?token=2817-2817-2817")</f>
        <v>https://stjsonora.gob.mx/acceso_informacion/InfoCurriculum.php?token=2817-2817-2817</v>
      </c>
      <c r="N152" s="14" t="s">
        <v>64</v>
      </c>
      <c r="O152" s="16" t="s">
        <v>3601</v>
      </c>
      <c r="P152" s="17" t="s">
        <v>355</v>
      </c>
      <c r="Q152" s="15">
        <v>45300</v>
      </c>
      <c r="R152" s="15">
        <v>45291</v>
      </c>
      <c r="S152" s="14"/>
    </row>
    <row r="153" spans="1:19" ht="25.5" x14ac:dyDescent="0.25">
      <c r="A153" s="14">
        <v>2023</v>
      </c>
      <c r="B153" s="15">
        <v>45200</v>
      </c>
      <c r="C153" s="15">
        <v>45291</v>
      </c>
      <c r="D153" s="17" t="s">
        <v>187</v>
      </c>
      <c r="E153" s="17" t="s">
        <v>187</v>
      </c>
      <c r="F153" s="14" t="s">
        <v>765</v>
      </c>
      <c r="G153" s="14" t="s">
        <v>545</v>
      </c>
      <c r="H153" s="14" t="s">
        <v>728</v>
      </c>
      <c r="I153" s="17" t="s">
        <v>766</v>
      </c>
      <c r="J153" s="14" t="s">
        <v>353</v>
      </c>
      <c r="K153" s="17" t="s">
        <v>354</v>
      </c>
      <c r="L153" s="14">
        <v>2379</v>
      </c>
      <c r="M153" s="16" t="str">
        <f>HYPERLINK("https://stjsonora.gob.mx/acceso_informacion/InfoCurriculum.php?token=2379-2379-2379")</f>
        <v>https://stjsonora.gob.mx/acceso_informacion/InfoCurriculum.php?token=2379-2379-2379</v>
      </c>
      <c r="N153" s="14" t="s">
        <v>64</v>
      </c>
      <c r="O153" s="16" t="s">
        <v>3601</v>
      </c>
      <c r="P153" s="17" t="s">
        <v>355</v>
      </c>
      <c r="Q153" s="15">
        <v>45300</v>
      </c>
      <c r="R153" s="15">
        <v>45291</v>
      </c>
      <c r="S153" s="14"/>
    </row>
    <row r="154" spans="1:19" ht="25.5" x14ac:dyDescent="0.25">
      <c r="A154" s="14">
        <v>2023</v>
      </c>
      <c r="B154" s="15">
        <v>45200</v>
      </c>
      <c r="C154" s="15">
        <v>45291</v>
      </c>
      <c r="D154" s="17" t="s">
        <v>169</v>
      </c>
      <c r="E154" s="17" t="s">
        <v>169</v>
      </c>
      <c r="F154" s="14" t="s">
        <v>767</v>
      </c>
      <c r="G154" s="14" t="s">
        <v>487</v>
      </c>
      <c r="H154" s="14" t="s">
        <v>502</v>
      </c>
      <c r="I154" s="17" t="s">
        <v>708</v>
      </c>
      <c r="J154" s="14" t="s">
        <v>353</v>
      </c>
      <c r="K154" s="17" t="s">
        <v>354</v>
      </c>
      <c r="L154" s="14">
        <v>25</v>
      </c>
      <c r="M154" s="16" t="str">
        <f>HYPERLINK("https://stjsonora.gob.mx/acceso_informacion/InfoCurriculum.php?token=25-25-25")</f>
        <v>https://stjsonora.gob.mx/acceso_informacion/InfoCurriculum.php?token=25-25-25</v>
      </c>
      <c r="N154" s="14" t="s">
        <v>64</v>
      </c>
      <c r="O154" s="16" t="s">
        <v>3601</v>
      </c>
      <c r="P154" s="17" t="s">
        <v>355</v>
      </c>
      <c r="Q154" s="15">
        <v>45300</v>
      </c>
      <c r="R154" s="15">
        <v>45291</v>
      </c>
      <c r="S154" s="14"/>
    </row>
    <row r="155" spans="1:19" ht="25.5" x14ac:dyDescent="0.25">
      <c r="A155" s="14">
        <v>2023</v>
      </c>
      <c r="B155" s="15">
        <v>45200</v>
      </c>
      <c r="C155" s="15">
        <v>45291</v>
      </c>
      <c r="D155" s="17" t="s">
        <v>176</v>
      </c>
      <c r="E155" s="17" t="s">
        <v>176</v>
      </c>
      <c r="F155" s="14" t="s">
        <v>768</v>
      </c>
      <c r="G155" s="14" t="s">
        <v>631</v>
      </c>
      <c r="H155" s="14" t="s">
        <v>364</v>
      </c>
      <c r="I155" s="17" t="s">
        <v>423</v>
      </c>
      <c r="J155" s="14" t="s">
        <v>403</v>
      </c>
      <c r="K155" s="17" t="s">
        <v>769</v>
      </c>
      <c r="L155" s="14">
        <v>5084</v>
      </c>
      <c r="M155" s="16" t="str">
        <f>HYPERLINK("https://stjsonora.gob.mx/acceso_informacion/InfoCurriculum.php?token=5084-5084-5084")</f>
        <v>https://stjsonora.gob.mx/acceso_informacion/InfoCurriculum.php?token=5084-5084-5084</v>
      </c>
      <c r="N155" s="14" t="s">
        <v>64</v>
      </c>
      <c r="O155" s="16" t="s">
        <v>3601</v>
      </c>
      <c r="P155" s="17" t="s">
        <v>355</v>
      </c>
      <c r="Q155" s="15">
        <v>45300</v>
      </c>
      <c r="R155" s="15">
        <v>45291</v>
      </c>
      <c r="S155" s="14"/>
    </row>
    <row r="156" spans="1:19" ht="25.5" x14ac:dyDescent="0.25">
      <c r="A156" s="14">
        <v>2023</v>
      </c>
      <c r="B156" s="15">
        <v>45200</v>
      </c>
      <c r="C156" s="15">
        <v>45291</v>
      </c>
      <c r="D156" s="17" t="s">
        <v>180</v>
      </c>
      <c r="E156" s="17" t="s">
        <v>180</v>
      </c>
      <c r="F156" s="14" t="s">
        <v>770</v>
      </c>
      <c r="G156" s="14" t="s">
        <v>771</v>
      </c>
      <c r="H156" s="14" t="s">
        <v>351</v>
      </c>
      <c r="I156" s="17" t="s">
        <v>423</v>
      </c>
      <c r="J156" s="14" t="s">
        <v>353</v>
      </c>
      <c r="K156" s="17" t="s">
        <v>354</v>
      </c>
      <c r="L156" s="14">
        <v>2632</v>
      </c>
      <c r="M156" s="16" t="str">
        <f>HYPERLINK("https://stjsonora.gob.mx/acceso_informacion/InfoCurriculum.php?token=2632-2632-2632")</f>
        <v>https://stjsonora.gob.mx/acceso_informacion/InfoCurriculum.php?token=2632-2632-2632</v>
      </c>
      <c r="N156" s="14" t="s">
        <v>64</v>
      </c>
      <c r="O156" s="16" t="s">
        <v>3601</v>
      </c>
      <c r="P156" s="17" t="s">
        <v>355</v>
      </c>
      <c r="Q156" s="15">
        <v>45300</v>
      </c>
      <c r="R156" s="15">
        <v>45291</v>
      </c>
      <c r="S156" s="14"/>
    </row>
    <row r="157" spans="1:19" ht="25.5" x14ac:dyDescent="0.25">
      <c r="A157" s="14">
        <v>2023</v>
      </c>
      <c r="B157" s="15">
        <v>45200</v>
      </c>
      <c r="C157" s="15">
        <v>45291</v>
      </c>
      <c r="D157" s="17" t="s">
        <v>176</v>
      </c>
      <c r="E157" s="17" t="s">
        <v>176</v>
      </c>
      <c r="F157" s="14" t="s">
        <v>772</v>
      </c>
      <c r="G157" s="14" t="s">
        <v>373</v>
      </c>
      <c r="H157" s="14" t="s">
        <v>569</v>
      </c>
      <c r="I157" s="17" t="s">
        <v>773</v>
      </c>
      <c r="J157" s="14" t="s">
        <v>353</v>
      </c>
      <c r="K157" s="17" t="s">
        <v>354</v>
      </c>
      <c r="L157" s="14">
        <v>4709</v>
      </c>
      <c r="M157" s="16" t="str">
        <f>HYPERLINK("https://stjsonora.gob.mx/acceso_informacion/InfoCurriculum.php?token=4709-4709-4709")</f>
        <v>https://stjsonora.gob.mx/acceso_informacion/InfoCurriculum.php?token=4709-4709-4709</v>
      </c>
      <c r="N157" s="14" t="s">
        <v>64</v>
      </c>
      <c r="O157" s="16" t="s">
        <v>3601</v>
      </c>
      <c r="P157" s="17" t="s">
        <v>355</v>
      </c>
      <c r="Q157" s="15">
        <v>45300</v>
      </c>
      <c r="R157" s="15">
        <v>45291</v>
      </c>
      <c r="S157" s="14"/>
    </row>
    <row r="158" spans="1:19" ht="25.5" x14ac:dyDescent="0.25">
      <c r="A158" s="14">
        <v>2023</v>
      </c>
      <c r="B158" s="15">
        <v>45200</v>
      </c>
      <c r="C158" s="15">
        <v>45291</v>
      </c>
      <c r="D158" s="17" t="s">
        <v>171</v>
      </c>
      <c r="E158" s="17" t="s">
        <v>171</v>
      </c>
      <c r="F158" s="14" t="s">
        <v>774</v>
      </c>
      <c r="G158" s="14" t="s">
        <v>388</v>
      </c>
      <c r="H158" s="14" t="s">
        <v>579</v>
      </c>
      <c r="I158" s="17" t="s">
        <v>718</v>
      </c>
      <c r="J158" s="14" t="s">
        <v>353</v>
      </c>
      <c r="K158" s="17" t="s">
        <v>354</v>
      </c>
      <c r="L158" s="14">
        <v>1135</v>
      </c>
      <c r="M158" s="16" t="str">
        <f>HYPERLINK("https://stjsonora.gob.mx/acceso_informacion/InfoCurriculum.php?token=1135-1135-1135")</f>
        <v>https://stjsonora.gob.mx/acceso_informacion/InfoCurriculum.php?token=1135-1135-1135</v>
      </c>
      <c r="N158" s="14" t="s">
        <v>64</v>
      </c>
      <c r="O158" s="16" t="s">
        <v>3601</v>
      </c>
      <c r="P158" s="17" t="s">
        <v>355</v>
      </c>
      <c r="Q158" s="15">
        <v>45300</v>
      </c>
      <c r="R158" s="15">
        <v>45291</v>
      </c>
      <c r="S158" s="14"/>
    </row>
    <row r="159" spans="1:19" ht="25.5" x14ac:dyDescent="0.25">
      <c r="A159" s="14">
        <v>2023</v>
      </c>
      <c r="B159" s="15">
        <v>45200</v>
      </c>
      <c r="C159" s="15">
        <v>45291</v>
      </c>
      <c r="D159" s="17" t="s">
        <v>184</v>
      </c>
      <c r="E159" s="17" t="s">
        <v>184</v>
      </c>
      <c r="F159" s="14" t="s">
        <v>747</v>
      </c>
      <c r="G159" s="14" t="s">
        <v>775</v>
      </c>
      <c r="H159" s="14" t="s">
        <v>530</v>
      </c>
      <c r="I159" s="17" t="s">
        <v>708</v>
      </c>
      <c r="J159" s="14" t="s">
        <v>353</v>
      </c>
      <c r="K159" s="17" t="s">
        <v>354</v>
      </c>
      <c r="L159" s="14">
        <v>3305</v>
      </c>
      <c r="M159" s="16" t="str">
        <f>HYPERLINK("https://stjsonora.gob.mx/acceso_informacion/InfoCurriculum.php?token=3305-3305-3305")</f>
        <v>https://stjsonora.gob.mx/acceso_informacion/InfoCurriculum.php?token=3305-3305-3305</v>
      </c>
      <c r="N159" s="14" t="s">
        <v>64</v>
      </c>
      <c r="O159" s="16" t="s">
        <v>3601</v>
      </c>
      <c r="P159" s="17" t="s">
        <v>355</v>
      </c>
      <c r="Q159" s="15">
        <v>45300</v>
      </c>
      <c r="R159" s="15">
        <v>45291</v>
      </c>
      <c r="S159" s="14"/>
    </row>
    <row r="160" spans="1:19" ht="25.5" x14ac:dyDescent="0.25">
      <c r="A160" s="14">
        <v>2023</v>
      </c>
      <c r="B160" s="15">
        <v>45200</v>
      </c>
      <c r="C160" s="15">
        <v>45291</v>
      </c>
      <c r="D160" s="17" t="s">
        <v>179</v>
      </c>
      <c r="E160" s="17" t="s">
        <v>179</v>
      </c>
      <c r="F160" s="14" t="s">
        <v>776</v>
      </c>
      <c r="G160" s="14" t="s">
        <v>523</v>
      </c>
      <c r="H160" s="14" t="s">
        <v>642</v>
      </c>
      <c r="I160" s="17" t="s">
        <v>718</v>
      </c>
      <c r="J160" s="14" t="s">
        <v>353</v>
      </c>
      <c r="K160" s="17" t="s">
        <v>354</v>
      </c>
      <c r="L160" s="14">
        <v>4987</v>
      </c>
      <c r="M160" s="16" t="str">
        <f>HYPERLINK("https://stjsonora.gob.mx/acceso_informacion/InfoCurriculum.php?token=4987-4987-4987")</f>
        <v>https://stjsonora.gob.mx/acceso_informacion/InfoCurriculum.php?token=4987-4987-4987</v>
      </c>
      <c r="N160" s="14" t="s">
        <v>64</v>
      </c>
      <c r="O160" s="16" t="s">
        <v>3601</v>
      </c>
      <c r="P160" s="17" t="s">
        <v>355</v>
      </c>
      <c r="Q160" s="15">
        <v>45300</v>
      </c>
      <c r="R160" s="15">
        <v>45291</v>
      </c>
      <c r="S160" s="14"/>
    </row>
    <row r="161" spans="1:19" ht="25.5" x14ac:dyDescent="0.25">
      <c r="A161" s="14">
        <v>2023</v>
      </c>
      <c r="B161" s="15">
        <v>45200</v>
      </c>
      <c r="C161" s="15">
        <v>45291</v>
      </c>
      <c r="D161" s="17" t="s">
        <v>172</v>
      </c>
      <c r="E161" s="17" t="s">
        <v>172</v>
      </c>
      <c r="F161" s="14" t="s">
        <v>777</v>
      </c>
      <c r="G161" s="14" t="s">
        <v>562</v>
      </c>
      <c r="H161" s="14" t="s">
        <v>502</v>
      </c>
      <c r="I161" s="17" t="s">
        <v>668</v>
      </c>
      <c r="J161" s="14" t="s">
        <v>353</v>
      </c>
      <c r="K161" s="17" t="s">
        <v>354</v>
      </c>
      <c r="L161" s="14">
        <v>4295</v>
      </c>
      <c r="M161" s="16" t="str">
        <f>HYPERLINK("https://stjsonora.gob.mx/acceso_informacion/InfoCurriculum.php?token=4295-4295-4295")</f>
        <v>https://stjsonora.gob.mx/acceso_informacion/InfoCurriculum.php?token=4295-4295-4295</v>
      </c>
      <c r="N161" s="14" t="s">
        <v>64</v>
      </c>
      <c r="O161" s="16" t="s">
        <v>3601</v>
      </c>
      <c r="P161" s="17" t="s">
        <v>355</v>
      </c>
      <c r="Q161" s="15">
        <v>45300</v>
      </c>
      <c r="R161" s="15">
        <v>45291</v>
      </c>
      <c r="S161" s="14"/>
    </row>
    <row r="162" spans="1:19" ht="25.5" x14ac:dyDescent="0.25">
      <c r="A162" s="14">
        <v>2023</v>
      </c>
      <c r="B162" s="15">
        <v>45200</v>
      </c>
      <c r="C162" s="15">
        <v>45291</v>
      </c>
      <c r="D162" s="17" t="s">
        <v>181</v>
      </c>
      <c r="E162" s="17" t="s">
        <v>181</v>
      </c>
      <c r="F162" s="14" t="s">
        <v>778</v>
      </c>
      <c r="G162" s="14" t="s">
        <v>779</v>
      </c>
      <c r="H162" s="14" t="s">
        <v>780</v>
      </c>
      <c r="I162" s="17" t="s">
        <v>423</v>
      </c>
      <c r="J162" s="14" t="s">
        <v>353</v>
      </c>
      <c r="K162" s="17" t="s">
        <v>354</v>
      </c>
      <c r="L162" s="14">
        <v>4840</v>
      </c>
      <c r="M162" s="16" t="str">
        <f>HYPERLINK("https://stjsonora.gob.mx/acceso_informacion/InfoCurriculum.php?token=4840-4840-4840")</f>
        <v>https://stjsonora.gob.mx/acceso_informacion/InfoCurriculum.php?token=4840-4840-4840</v>
      </c>
      <c r="N162" s="14" t="s">
        <v>64</v>
      </c>
      <c r="O162" s="16" t="s">
        <v>3601</v>
      </c>
      <c r="P162" s="17" t="s">
        <v>355</v>
      </c>
      <c r="Q162" s="15">
        <v>45300</v>
      </c>
      <c r="R162" s="15">
        <v>45291</v>
      </c>
      <c r="S162" s="14"/>
    </row>
    <row r="163" spans="1:19" ht="25.5" x14ac:dyDescent="0.25">
      <c r="A163" s="14">
        <v>2023</v>
      </c>
      <c r="B163" s="15">
        <v>45200</v>
      </c>
      <c r="C163" s="15">
        <v>45291</v>
      </c>
      <c r="D163" s="17" t="s">
        <v>176</v>
      </c>
      <c r="E163" s="17" t="s">
        <v>176</v>
      </c>
      <c r="F163" s="14" t="s">
        <v>781</v>
      </c>
      <c r="G163" s="14" t="s">
        <v>782</v>
      </c>
      <c r="H163" s="14" t="s">
        <v>574</v>
      </c>
      <c r="I163" s="17" t="s">
        <v>668</v>
      </c>
      <c r="J163" s="14" t="s">
        <v>403</v>
      </c>
      <c r="K163" s="17"/>
      <c r="L163" s="14">
        <v>3996</v>
      </c>
      <c r="M163" s="16" t="str">
        <f>HYPERLINK("https://stjsonora.gob.mx/acceso_informacion/InfoCurriculum.php?token=3996-3996-3996")</f>
        <v>https://stjsonora.gob.mx/acceso_informacion/InfoCurriculum.php?token=3996-3996-3996</v>
      </c>
      <c r="N163" s="14" t="s">
        <v>64</v>
      </c>
      <c r="O163" s="16" t="s">
        <v>3601</v>
      </c>
      <c r="P163" s="17" t="s">
        <v>355</v>
      </c>
      <c r="Q163" s="15">
        <v>45300</v>
      </c>
      <c r="R163" s="15">
        <v>45291</v>
      </c>
      <c r="S163" s="14"/>
    </row>
    <row r="164" spans="1:19" ht="25.5" x14ac:dyDescent="0.25">
      <c r="A164" s="14">
        <v>2023</v>
      </c>
      <c r="B164" s="15">
        <v>45200</v>
      </c>
      <c r="C164" s="15">
        <v>45291</v>
      </c>
      <c r="D164" s="17" t="s">
        <v>181</v>
      </c>
      <c r="E164" s="17" t="s">
        <v>181</v>
      </c>
      <c r="F164" s="14" t="s">
        <v>783</v>
      </c>
      <c r="G164" s="14" t="s">
        <v>784</v>
      </c>
      <c r="H164" s="14" t="s">
        <v>785</v>
      </c>
      <c r="I164" s="17" t="s">
        <v>786</v>
      </c>
      <c r="J164" s="14" t="s">
        <v>56</v>
      </c>
      <c r="K164" s="17" t="s">
        <v>3591</v>
      </c>
      <c r="L164" s="14">
        <v>5092</v>
      </c>
      <c r="M164" s="16" t="str">
        <f>HYPERLINK("https://stjsonora.gob.mx/acceso_informacion/InfoCurriculum.php?token=5092-5092-5092")</f>
        <v>https://stjsonora.gob.mx/acceso_informacion/InfoCurriculum.php?token=5092-5092-5092</v>
      </c>
      <c r="N164" s="14" t="s">
        <v>64</v>
      </c>
      <c r="O164" s="16" t="s">
        <v>3601</v>
      </c>
      <c r="P164" s="17" t="s">
        <v>355</v>
      </c>
      <c r="Q164" s="15">
        <v>45300</v>
      </c>
      <c r="R164" s="15">
        <v>45291</v>
      </c>
      <c r="S164" s="14"/>
    </row>
    <row r="165" spans="1:19" ht="25.5" x14ac:dyDescent="0.25">
      <c r="A165" s="14">
        <v>2023</v>
      </c>
      <c r="B165" s="15">
        <v>45200</v>
      </c>
      <c r="C165" s="15">
        <v>45291</v>
      </c>
      <c r="D165" s="17" t="s">
        <v>167</v>
      </c>
      <c r="E165" s="17" t="s">
        <v>167</v>
      </c>
      <c r="F165" s="14" t="s">
        <v>787</v>
      </c>
      <c r="G165" s="14" t="s">
        <v>788</v>
      </c>
      <c r="H165" s="14" t="s">
        <v>789</v>
      </c>
      <c r="I165" s="17" t="s">
        <v>423</v>
      </c>
      <c r="J165" s="14" t="s">
        <v>353</v>
      </c>
      <c r="K165" s="17" t="s">
        <v>354</v>
      </c>
      <c r="L165" s="14">
        <v>4992</v>
      </c>
      <c r="M165" s="16" t="str">
        <f>HYPERLINK("https://stjsonora.gob.mx/acceso_informacion/InfoCurriculum.php?token=4992-4992-4992")</f>
        <v>https://stjsonora.gob.mx/acceso_informacion/InfoCurriculum.php?token=4992-4992-4992</v>
      </c>
      <c r="N165" s="14" t="s">
        <v>64</v>
      </c>
      <c r="O165" s="16" t="s">
        <v>3601</v>
      </c>
      <c r="P165" s="17" t="s">
        <v>355</v>
      </c>
      <c r="Q165" s="15">
        <v>45300</v>
      </c>
      <c r="R165" s="15">
        <v>45291</v>
      </c>
      <c r="S165" s="14"/>
    </row>
    <row r="166" spans="1:19" ht="25.5" x14ac:dyDescent="0.25">
      <c r="A166" s="14">
        <v>2023</v>
      </c>
      <c r="B166" s="15">
        <v>45200</v>
      </c>
      <c r="C166" s="15">
        <v>45291</v>
      </c>
      <c r="D166" s="17" t="s">
        <v>180</v>
      </c>
      <c r="E166" s="17" t="s">
        <v>180</v>
      </c>
      <c r="F166" s="14" t="s">
        <v>790</v>
      </c>
      <c r="G166" s="14" t="s">
        <v>791</v>
      </c>
      <c r="H166" s="14" t="s">
        <v>792</v>
      </c>
      <c r="I166" s="17" t="s">
        <v>423</v>
      </c>
      <c r="J166" s="14" t="s">
        <v>353</v>
      </c>
      <c r="K166" s="17" t="s">
        <v>354</v>
      </c>
      <c r="L166" s="14">
        <v>4627</v>
      </c>
      <c r="M166" s="16" t="str">
        <f>HYPERLINK("https://stjsonora.gob.mx/acceso_informacion/InfoCurriculum.php?token=4627-4627-4627")</f>
        <v>https://stjsonora.gob.mx/acceso_informacion/InfoCurriculum.php?token=4627-4627-4627</v>
      </c>
      <c r="N166" s="14" t="s">
        <v>64</v>
      </c>
      <c r="O166" s="16" t="s">
        <v>3601</v>
      </c>
      <c r="P166" s="17" t="s">
        <v>355</v>
      </c>
      <c r="Q166" s="15">
        <v>45300</v>
      </c>
      <c r="R166" s="15">
        <v>45291</v>
      </c>
      <c r="S166" s="14"/>
    </row>
    <row r="167" spans="1:19" ht="25.5" x14ac:dyDescent="0.25">
      <c r="A167" s="14">
        <v>2023</v>
      </c>
      <c r="B167" s="15">
        <v>45200</v>
      </c>
      <c r="C167" s="15">
        <v>45291</v>
      </c>
      <c r="D167" s="17" t="s">
        <v>167</v>
      </c>
      <c r="E167" s="17" t="s">
        <v>167</v>
      </c>
      <c r="F167" s="14" t="s">
        <v>793</v>
      </c>
      <c r="G167" s="14" t="s">
        <v>794</v>
      </c>
      <c r="H167" s="14" t="s">
        <v>795</v>
      </c>
      <c r="I167" s="17" t="s">
        <v>668</v>
      </c>
      <c r="J167" s="14" t="s">
        <v>353</v>
      </c>
      <c r="K167" s="17" t="s">
        <v>354</v>
      </c>
      <c r="L167" s="14">
        <v>16</v>
      </c>
      <c r="M167" s="16" t="str">
        <f>HYPERLINK("https://stjsonora.gob.mx/acceso_informacion/InfoCurriculum.php?token=16-16-16")</f>
        <v>https://stjsonora.gob.mx/acceso_informacion/InfoCurriculum.php?token=16-16-16</v>
      </c>
      <c r="N167" s="14" t="s">
        <v>64</v>
      </c>
      <c r="O167" s="16" t="s">
        <v>3601</v>
      </c>
      <c r="P167" s="17" t="s">
        <v>355</v>
      </c>
      <c r="Q167" s="15">
        <v>45300</v>
      </c>
      <c r="R167" s="15">
        <v>45291</v>
      </c>
      <c r="S167" s="14"/>
    </row>
    <row r="168" spans="1:19" ht="25.5" x14ac:dyDescent="0.25">
      <c r="A168" s="14">
        <v>2023</v>
      </c>
      <c r="B168" s="15">
        <v>45200</v>
      </c>
      <c r="C168" s="15">
        <v>45291</v>
      </c>
      <c r="D168" s="17" t="s">
        <v>167</v>
      </c>
      <c r="E168" s="17" t="s">
        <v>167</v>
      </c>
      <c r="F168" s="14" t="s">
        <v>796</v>
      </c>
      <c r="G168" s="14" t="s">
        <v>797</v>
      </c>
      <c r="H168" s="14" t="s">
        <v>798</v>
      </c>
      <c r="I168" s="17" t="s">
        <v>693</v>
      </c>
      <c r="J168" s="14" t="s">
        <v>353</v>
      </c>
      <c r="K168" s="17" t="s">
        <v>354</v>
      </c>
      <c r="L168" s="14">
        <v>3523</v>
      </c>
      <c r="M168" s="16" t="str">
        <f>HYPERLINK("https://stjsonora.gob.mx/acceso_informacion/InfoCurriculum.php?token=3523-3523-3523")</f>
        <v>https://stjsonora.gob.mx/acceso_informacion/InfoCurriculum.php?token=3523-3523-3523</v>
      </c>
      <c r="N168" s="14" t="s">
        <v>64</v>
      </c>
      <c r="O168" s="16" t="s">
        <v>3601</v>
      </c>
      <c r="P168" s="17" t="s">
        <v>355</v>
      </c>
      <c r="Q168" s="15">
        <v>45300</v>
      </c>
      <c r="R168" s="15">
        <v>45291</v>
      </c>
      <c r="S168" s="14"/>
    </row>
    <row r="169" spans="1:19" ht="25.5" x14ac:dyDescent="0.25">
      <c r="A169" s="14">
        <v>2023</v>
      </c>
      <c r="B169" s="15">
        <v>45200</v>
      </c>
      <c r="C169" s="15">
        <v>45291</v>
      </c>
      <c r="D169" s="17" t="s">
        <v>167</v>
      </c>
      <c r="E169" s="17" t="s">
        <v>167</v>
      </c>
      <c r="F169" s="14" t="s">
        <v>799</v>
      </c>
      <c r="G169" s="14" t="s">
        <v>409</v>
      </c>
      <c r="H169" s="14" t="s">
        <v>800</v>
      </c>
      <c r="I169" s="17" t="s">
        <v>668</v>
      </c>
      <c r="J169" s="14" t="s">
        <v>56</v>
      </c>
      <c r="K169" s="17" t="s">
        <v>3591</v>
      </c>
      <c r="L169" s="14">
        <v>17</v>
      </c>
      <c r="M169" s="16" t="str">
        <f>HYPERLINK("https://stjsonora.gob.mx/acceso_informacion/InfoCurriculum.php?token=17-17-17")</f>
        <v>https://stjsonora.gob.mx/acceso_informacion/InfoCurriculum.php?token=17-17-17</v>
      </c>
      <c r="N169" s="14" t="s">
        <v>64</v>
      </c>
      <c r="O169" s="16" t="s">
        <v>3601</v>
      </c>
      <c r="P169" s="17" t="s">
        <v>355</v>
      </c>
      <c r="Q169" s="15">
        <v>45300</v>
      </c>
      <c r="R169" s="15">
        <v>45291</v>
      </c>
      <c r="S169" s="14"/>
    </row>
    <row r="170" spans="1:19" ht="25.5" x14ac:dyDescent="0.25">
      <c r="A170" s="14">
        <v>2023</v>
      </c>
      <c r="B170" s="15">
        <v>45200</v>
      </c>
      <c r="C170" s="15">
        <v>45291</v>
      </c>
      <c r="D170" s="17" t="s">
        <v>178</v>
      </c>
      <c r="E170" s="17" t="s">
        <v>178</v>
      </c>
      <c r="F170" s="14" t="s">
        <v>801</v>
      </c>
      <c r="G170" s="14" t="s">
        <v>422</v>
      </c>
      <c r="H170" s="14" t="s">
        <v>554</v>
      </c>
      <c r="I170" s="17" t="s">
        <v>802</v>
      </c>
      <c r="J170" s="14" t="s">
        <v>353</v>
      </c>
      <c r="K170" s="17" t="s">
        <v>354</v>
      </c>
      <c r="L170" s="14">
        <v>4974</v>
      </c>
      <c r="M170" s="16" t="str">
        <f>HYPERLINK("https://stjsonora.gob.mx/acceso_informacion/InfoCurriculum.php?token=4974-4974-4974")</f>
        <v>https://stjsonora.gob.mx/acceso_informacion/InfoCurriculum.php?token=4974-4974-4974</v>
      </c>
      <c r="N170" s="14" t="s">
        <v>64</v>
      </c>
      <c r="O170" s="16" t="s">
        <v>3601</v>
      </c>
      <c r="P170" s="17" t="s">
        <v>355</v>
      </c>
      <c r="Q170" s="15">
        <v>45300</v>
      </c>
      <c r="R170" s="15">
        <v>45291</v>
      </c>
      <c r="S170" s="14"/>
    </row>
    <row r="171" spans="1:19" ht="25.5" x14ac:dyDescent="0.25">
      <c r="A171" s="14">
        <v>2023</v>
      </c>
      <c r="B171" s="15">
        <v>45200</v>
      </c>
      <c r="C171" s="15">
        <v>45291</v>
      </c>
      <c r="D171" s="17" t="s">
        <v>173</v>
      </c>
      <c r="E171" s="17" t="s">
        <v>173</v>
      </c>
      <c r="F171" s="14" t="s">
        <v>803</v>
      </c>
      <c r="G171" s="14" t="s">
        <v>571</v>
      </c>
      <c r="H171" s="14" t="s">
        <v>804</v>
      </c>
      <c r="I171" s="17" t="s">
        <v>668</v>
      </c>
      <c r="J171" s="14" t="s">
        <v>353</v>
      </c>
      <c r="K171" s="17" t="s">
        <v>634</v>
      </c>
      <c r="L171" s="14">
        <v>4011</v>
      </c>
      <c r="M171" s="16" t="str">
        <f>HYPERLINK("https://stjsonora.gob.mx/acceso_informacion/InfoCurriculum.php?token=4011-4011-4011")</f>
        <v>https://stjsonora.gob.mx/acceso_informacion/InfoCurriculum.php?token=4011-4011-4011</v>
      </c>
      <c r="N171" s="14" t="s">
        <v>64</v>
      </c>
      <c r="O171" s="16" t="s">
        <v>3601</v>
      </c>
      <c r="P171" s="17" t="s">
        <v>355</v>
      </c>
      <c r="Q171" s="15">
        <v>45300</v>
      </c>
      <c r="R171" s="15">
        <v>45291</v>
      </c>
      <c r="S171" s="14"/>
    </row>
    <row r="172" spans="1:19" ht="25.5" x14ac:dyDescent="0.25">
      <c r="A172" s="14">
        <v>2023</v>
      </c>
      <c r="B172" s="15">
        <v>45200</v>
      </c>
      <c r="C172" s="15">
        <v>45291</v>
      </c>
      <c r="D172" s="17" t="s">
        <v>191</v>
      </c>
      <c r="E172" s="17" t="s">
        <v>191</v>
      </c>
      <c r="F172" s="14" t="s">
        <v>805</v>
      </c>
      <c r="G172" s="14" t="s">
        <v>446</v>
      </c>
      <c r="H172" s="14" t="s">
        <v>806</v>
      </c>
      <c r="I172" s="17" t="s">
        <v>423</v>
      </c>
      <c r="J172" s="14" t="s">
        <v>55</v>
      </c>
      <c r="K172" s="17" t="s">
        <v>606</v>
      </c>
      <c r="L172" s="14">
        <v>4598</v>
      </c>
      <c r="M172" s="16" t="str">
        <f>HYPERLINK("https://stjsonora.gob.mx/acceso_informacion/InfoCurriculum.php?token=4598-4598-4598")</f>
        <v>https://stjsonora.gob.mx/acceso_informacion/InfoCurriculum.php?token=4598-4598-4598</v>
      </c>
      <c r="N172" s="14" t="s">
        <v>64</v>
      </c>
      <c r="O172" s="16" t="s">
        <v>3601</v>
      </c>
      <c r="P172" s="17" t="s">
        <v>355</v>
      </c>
      <c r="Q172" s="15">
        <v>45300</v>
      </c>
      <c r="R172" s="15">
        <v>45291</v>
      </c>
      <c r="S172" s="14"/>
    </row>
    <row r="173" spans="1:19" ht="25.5" x14ac:dyDescent="0.25">
      <c r="A173" s="14">
        <v>2023</v>
      </c>
      <c r="B173" s="15">
        <v>45200</v>
      </c>
      <c r="C173" s="15">
        <v>45291</v>
      </c>
      <c r="D173" s="17" t="s">
        <v>178</v>
      </c>
      <c r="E173" s="17" t="s">
        <v>178</v>
      </c>
      <c r="F173" s="14" t="s">
        <v>807</v>
      </c>
      <c r="G173" s="14" t="s">
        <v>808</v>
      </c>
      <c r="H173" s="14" t="s">
        <v>809</v>
      </c>
      <c r="I173" s="17" t="s">
        <v>703</v>
      </c>
      <c r="J173" s="14" t="s">
        <v>353</v>
      </c>
      <c r="K173" s="17" t="s">
        <v>603</v>
      </c>
      <c r="L173" s="14">
        <v>5122</v>
      </c>
      <c r="M173" s="16" t="str">
        <f>HYPERLINK("https://stjsonora.gob.mx/acceso_informacion/InfoCurriculum.php?token=5122-5122-5122")</f>
        <v>https://stjsonora.gob.mx/acceso_informacion/InfoCurriculum.php?token=5122-5122-5122</v>
      </c>
      <c r="N173" s="14" t="s">
        <v>64</v>
      </c>
      <c r="O173" s="16" t="s">
        <v>3601</v>
      </c>
      <c r="P173" s="17" t="s">
        <v>355</v>
      </c>
      <c r="Q173" s="15">
        <v>45300</v>
      </c>
      <c r="R173" s="15">
        <v>45291</v>
      </c>
      <c r="S173" s="14"/>
    </row>
    <row r="174" spans="1:19" ht="38.25" x14ac:dyDescent="0.25">
      <c r="A174" s="14">
        <v>2023</v>
      </c>
      <c r="B174" s="15">
        <v>45200</v>
      </c>
      <c r="C174" s="15">
        <v>45291</v>
      </c>
      <c r="D174" s="17" t="s">
        <v>80</v>
      </c>
      <c r="E174" s="17" t="s">
        <v>80</v>
      </c>
      <c r="F174" s="14" t="s">
        <v>810</v>
      </c>
      <c r="G174" s="14" t="s">
        <v>811</v>
      </c>
      <c r="H174" s="14" t="s">
        <v>812</v>
      </c>
      <c r="I174" s="17" t="s">
        <v>813</v>
      </c>
      <c r="J174" s="14" t="s">
        <v>365</v>
      </c>
      <c r="K174" s="17" t="s">
        <v>467</v>
      </c>
      <c r="L174" s="14">
        <v>766</v>
      </c>
      <c r="M174" s="16" t="str">
        <f>HYPERLINK("https://stjsonora.gob.mx/acceso_informacion/InfoCurriculum.php?token=766-766-766")</f>
        <v>https://stjsonora.gob.mx/acceso_informacion/InfoCurriculum.php?token=766-766-766</v>
      </c>
      <c r="N174" s="14" t="s">
        <v>64</v>
      </c>
      <c r="O174" s="16" t="s">
        <v>3601</v>
      </c>
      <c r="P174" s="17" t="s">
        <v>355</v>
      </c>
      <c r="Q174" s="15">
        <v>45300</v>
      </c>
      <c r="R174" s="15">
        <v>45291</v>
      </c>
      <c r="S174" s="14"/>
    </row>
    <row r="175" spans="1:19" ht="25.5" x14ac:dyDescent="0.25">
      <c r="A175" s="14">
        <v>2023</v>
      </c>
      <c r="B175" s="15">
        <v>45200</v>
      </c>
      <c r="C175" s="15">
        <v>45291</v>
      </c>
      <c r="D175" s="17" t="s">
        <v>79</v>
      </c>
      <c r="E175" s="17" t="s">
        <v>79</v>
      </c>
      <c r="F175" s="14" t="s">
        <v>814</v>
      </c>
      <c r="G175" s="14" t="s">
        <v>815</v>
      </c>
      <c r="H175" s="14" t="s">
        <v>816</v>
      </c>
      <c r="I175" s="17" t="s">
        <v>817</v>
      </c>
      <c r="J175" s="14" t="s">
        <v>365</v>
      </c>
      <c r="K175" s="17" t="s">
        <v>450</v>
      </c>
      <c r="L175" s="14">
        <v>398</v>
      </c>
      <c r="M175" s="16" t="str">
        <f>HYPERLINK("https://stjsonora.gob.mx/acceso_informacion/InfoCurriculum.php?token=398-398-398")</f>
        <v>https://stjsonora.gob.mx/acceso_informacion/InfoCurriculum.php?token=398-398-398</v>
      </c>
      <c r="N175" s="14" t="s">
        <v>64</v>
      </c>
      <c r="O175" s="16" t="s">
        <v>3601</v>
      </c>
      <c r="P175" s="17" t="s">
        <v>355</v>
      </c>
      <c r="Q175" s="15">
        <v>45300</v>
      </c>
      <c r="R175" s="15">
        <v>45291</v>
      </c>
      <c r="S175" s="14"/>
    </row>
    <row r="176" spans="1:19" ht="25.5" x14ac:dyDescent="0.25">
      <c r="A176" s="14">
        <v>2023</v>
      </c>
      <c r="B176" s="15">
        <v>45200</v>
      </c>
      <c r="C176" s="15">
        <v>45291</v>
      </c>
      <c r="D176" s="17" t="s">
        <v>79</v>
      </c>
      <c r="E176" s="17" t="s">
        <v>79</v>
      </c>
      <c r="F176" s="14" t="s">
        <v>818</v>
      </c>
      <c r="G176" s="14" t="s">
        <v>819</v>
      </c>
      <c r="H176" s="14" t="s">
        <v>442</v>
      </c>
      <c r="I176" s="17" t="s">
        <v>820</v>
      </c>
      <c r="J176" s="14" t="s">
        <v>353</v>
      </c>
      <c r="K176" s="17" t="s">
        <v>354</v>
      </c>
      <c r="L176" s="14">
        <v>844</v>
      </c>
      <c r="M176" s="16" t="str">
        <f>HYPERLINK("https://stjsonora.gob.mx/acceso_informacion/InfoCurriculum.php?token=844-844-844")</f>
        <v>https://stjsonora.gob.mx/acceso_informacion/InfoCurriculum.php?token=844-844-844</v>
      </c>
      <c r="N176" s="14" t="s">
        <v>64</v>
      </c>
      <c r="O176" s="16" t="s">
        <v>3601</v>
      </c>
      <c r="P176" s="17" t="s">
        <v>355</v>
      </c>
      <c r="Q176" s="15">
        <v>45300</v>
      </c>
      <c r="R176" s="15">
        <v>45291</v>
      </c>
      <c r="S176" s="14"/>
    </row>
    <row r="177" spans="1:19" ht="51" x14ac:dyDescent="0.25">
      <c r="A177" s="14">
        <v>2023</v>
      </c>
      <c r="B177" s="15">
        <v>45200</v>
      </c>
      <c r="C177" s="15">
        <v>45291</v>
      </c>
      <c r="D177" s="17" t="s">
        <v>79</v>
      </c>
      <c r="E177" s="17" t="s">
        <v>79</v>
      </c>
      <c r="F177" s="14" t="s">
        <v>821</v>
      </c>
      <c r="G177" s="14" t="s">
        <v>475</v>
      </c>
      <c r="H177" s="14" t="s">
        <v>822</v>
      </c>
      <c r="I177" s="17" t="s">
        <v>549</v>
      </c>
      <c r="J177" s="14" t="s">
        <v>353</v>
      </c>
      <c r="K177" s="17" t="s">
        <v>354</v>
      </c>
      <c r="L177" s="14">
        <v>424</v>
      </c>
      <c r="M177" s="16" t="str">
        <f>HYPERLINK("https://stjsonora.gob.mx/acceso_informacion/InfoCurriculum.php?token=424-424-424")</f>
        <v>https://stjsonora.gob.mx/acceso_informacion/InfoCurriculum.php?token=424-424-424</v>
      </c>
      <c r="N177" s="14" t="s">
        <v>64</v>
      </c>
      <c r="O177" s="16" t="s">
        <v>3601</v>
      </c>
      <c r="P177" s="17" t="s">
        <v>355</v>
      </c>
      <c r="Q177" s="15">
        <v>45300</v>
      </c>
      <c r="R177" s="15">
        <v>45291</v>
      </c>
      <c r="S177" s="14"/>
    </row>
    <row r="178" spans="1:19" ht="38.25" x14ac:dyDescent="0.25">
      <c r="A178" s="14">
        <v>2023</v>
      </c>
      <c r="B178" s="15">
        <v>45200</v>
      </c>
      <c r="C178" s="15">
        <v>45291</v>
      </c>
      <c r="D178" s="17" t="s">
        <v>80</v>
      </c>
      <c r="E178" s="17" t="s">
        <v>80</v>
      </c>
      <c r="F178" s="14" t="s">
        <v>823</v>
      </c>
      <c r="G178" s="14" t="s">
        <v>452</v>
      </c>
      <c r="H178" s="14" t="s">
        <v>824</v>
      </c>
      <c r="I178" s="17" t="s">
        <v>825</v>
      </c>
      <c r="J178" s="14" t="s">
        <v>61</v>
      </c>
      <c r="K178" s="17" t="s">
        <v>440</v>
      </c>
      <c r="L178" s="14">
        <v>578</v>
      </c>
      <c r="M178" s="16" t="str">
        <f>HYPERLINK("https://stjsonora.gob.mx/acceso_informacion/InfoCurriculum.php?token=578-578-578")</f>
        <v>https://stjsonora.gob.mx/acceso_informacion/InfoCurriculum.php?token=578-578-578</v>
      </c>
      <c r="N178" s="14" t="s">
        <v>64</v>
      </c>
      <c r="O178" s="16" t="s">
        <v>3601</v>
      </c>
      <c r="P178" s="17" t="s">
        <v>355</v>
      </c>
      <c r="Q178" s="15">
        <v>45300</v>
      </c>
      <c r="R178" s="15">
        <v>45291</v>
      </c>
      <c r="S178" s="14"/>
    </row>
    <row r="179" spans="1:19" ht="38.25" x14ac:dyDescent="0.25">
      <c r="A179" s="14">
        <v>2023</v>
      </c>
      <c r="B179" s="15">
        <v>45200</v>
      </c>
      <c r="C179" s="15">
        <v>45291</v>
      </c>
      <c r="D179" s="17" t="s">
        <v>80</v>
      </c>
      <c r="E179" s="17" t="s">
        <v>80</v>
      </c>
      <c r="F179" s="14" t="s">
        <v>826</v>
      </c>
      <c r="G179" s="14" t="s">
        <v>827</v>
      </c>
      <c r="H179" s="14" t="s">
        <v>828</v>
      </c>
      <c r="I179" s="17" t="s">
        <v>543</v>
      </c>
      <c r="J179" s="14" t="s">
        <v>353</v>
      </c>
      <c r="K179" s="17" t="s">
        <v>354</v>
      </c>
      <c r="L179" s="14">
        <v>1048</v>
      </c>
      <c r="M179" s="16" t="str">
        <f>HYPERLINK("https://stjsonora.gob.mx/acceso_informacion/InfoCurriculum.php?token=1048-1048-1048")</f>
        <v>https://stjsonora.gob.mx/acceso_informacion/InfoCurriculum.php?token=1048-1048-1048</v>
      </c>
      <c r="N179" s="14" t="s">
        <v>64</v>
      </c>
      <c r="O179" s="16" t="s">
        <v>3601</v>
      </c>
      <c r="P179" s="17" t="s">
        <v>355</v>
      </c>
      <c r="Q179" s="15">
        <v>45300</v>
      </c>
      <c r="R179" s="15">
        <v>45291</v>
      </c>
      <c r="S179" s="14"/>
    </row>
    <row r="180" spans="1:19" ht="38.25" x14ac:dyDescent="0.25">
      <c r="A180" s="14">
        <v>2023</v>
      </c>
      <c r="B180" s="15">
        <v>45200</v>
      </c>
      <c r="C180" s="15">
        <v>45291</v>
      </c>
      <c r="D180" s="17" t="s">
        <v>79</v>
      </c>
      <c r="E180" s="17" t="s">
        <v>79</v>
      </c>
      <c r="F180" s="14" t="s">
        <v>829</v>
      </c>
      <c r="G180" s="14" t="s">
        <v>830</v>
      </c>
      <c r="H180" s="14" t="s">
        <v>831</v>
      </c>
      <c r="I180" s="17" t="s">
        <v>556</v>
      </c>
      <c r="J180" s="14" t="s">
        <v>365</v>
      </c>
      <c r="K180" s="17" t="s">
        <v>450</v>
      </c>
      <c r="L180" s="14">
        <v>837</v>
      </c>
      <c r="M180" s="16" t="str">
        <f>HYPERLINK("https://stjsonora.gob.mx/acceso_informacion/InfoCurriculum.php?token=837-837-837")</f>
        <v>https://stjsonora.gob.mx/acceso_informacion/InfoCurriculum.php?token=837-837-837</v>
      </c>
      <c r="N180" s="14" t="s">
        <v>64</v>
      </c>
      <c r="O180" s="16" t="s">
        <v>3601</v>
      </c>
      <c r="P180" s="17" t="s">
        <v>355</v>
      </c>
      <c r="Q180" s="15">
        <v>45300</v>
      </c>
      <c r="R180" s="15">
        <v>45291</v>
      </c>
      <c r="S180" s="14"/>
    </row>
    <row r="181" spans="1:19" ht="38.25" x14ac:dyDescent="0.25">
      <c r="A181" s="14">
        <v>2023</v>
      </c>
      <c r="B181" s="15">
        <v>45200</v>
      </c>
      <c r="C181" s="15">
        <v>45291</v>
      </c>
      <c r="D181" s="17" t="s">
        <v>79</v>
      </c>
      <c r="E181" s="17" t="s">
        <v>79</v>
      </c>
      <c r="F181" s="14" t="s">
        <v>832</v>
      </c>
      <c r="G181" s="14" t="s">
        <v>563</v>
      </c>
      <c r="H181" s="14" t="s">
        <v>833</v>
      </c>
      <c r="I181" s="17" t="s">
        <v>624</v>
      </c>
      <c r="J181" s="14" t="s">
        <v>365</v>
      </c>
      <c r="K181" s="17" t="s">
        <v>366</v>
      </c>
      <c r="L181" s="14">
        <v>449</v>
      </c>
      <c r="M181" s="16" t="str">
        <f>HYPERLINK("https://stjsonora.gob.mx/acceso_informacion/InfoCurriculum.php?token=449-449-449")</f>
        <v>https://stjsonora.gob.mx/acceso_informacion/InfoCurriculum.php?token=449-449-449</v>
      </c>
      <c r="N181" s="14" t="s">
        <v>64</v>
      </c>
      <c r="O181" s="16" t="s">
        <v>3601</v>
      </c>
      <c r="P181" s="17" t="s">
        <v>355</v>
      </c>
      <c r="Q181" s="15">
        <v>45300</v>
      </c>
      <c r="R181" s="15">
        <v>45291</v>
      </c>
      <c r="S181" s="14"/>
    </row>
    <row r="182" spans="1:19" ht="25.5" x14ac:dyDescent="0.25">
      <c r="A182" s="14">
        <v>2023</v>
      </c>
      <c r="B182" s="15">
        <v>45200</v>
      </c>
      <c r="C182" s="15">
        <v>45291</v>
      </c>
      <c r="D182" s="17" t="s">
        <v>80</v>
      </c>
      <c r="E182" s="17" t="s">
        <v>80</v>
      </c>
      <c r="F182" s="14" t="s">
        <v>834</v>
      </c>
      <c r="G182" s="14" t="s">
        <v>472</v>
      </c>
      <c r="H182" s="14" t="s">
        <v>835</v>
      </c>
      <c r="I182" s="17" t="s">
        <v>836</v>
      </c>
      <c r="J182" s="14" t="s">
        <v>353</v>
      </c>
      <c r="K182" s="17" t="s">
        <v>354</v>
      </c>
      <c r="L182" s="14">
        <v>707</v>
      </c>
      <c r="M182" s="16" t="str">
        <f>HYPERLINK("https://stjsonora.gob.mx/acceso_informacion/InfoCurriculum.php?token=707-707-707")</f>
        <v>https://stjsonora.gob.mx/acceso_informacion/InfoCurriculum.php?token=707-707-707</v>
      </c>
      <c r="N182" s="14" t="s">
        <v>64</v>
      </c>
      <c r="O182" s="16" t="s">
        <v>3601</v>
      </c>
      <c r="P182" s="17" t="s">
        <v>355</v>
      </c>
      <c r="Q182" s="15">
        <v>45300</v>
      </c>
      <c r="R182" s="15">
        <v>45291</v>
      </c>
      <c r="S182" s="14"/>
    </row>
    <row r="183" spans="1:19" ht="38.25" x14ac:dyDescent="0.25">
      <c r="A183" s="14">
        <v>2023</v>
      </c>
      <c r="B183" s="15">
        <v>45200</v>
      </c>
      <c r="C183" s="15">
        <v>45291</v>
      </c>
      <c r="D183" s="17" t="s">
        <v>79</v>
      </c>
      <c r="E183" s="17" t="s">
        <v>79</v>
      </c>
      <c r="F183" s="14" t="s">
        <v>837</v>
      </c>
      <c r="G183" s="14" t="s">
        <v>838</v>
      </c>
      <c r="H183" s="14" t="s">
        <v>660</v>
      </c>
      <c r="I183" s="17" t="s">
        <v>564</v>
      </c>
      <c r="J183" s="14" t="s">
        <v>365</v>
      </c>
      <c r="K183" s="17" t="s">
        <v>450</v>
      </c>
      <c r="L183" s="14">
        <v>588</v>
      </c>
      <c r="M183" s="16" t="str">
        <f>HYPERLINK("https://stjsonora.gob.mx/acceso_informacion/InfoCurriculum.php?token=588-588-588")</f>
        <v>https://stjsonora.gob.mx/acceso_informacion/InfoCurriculum.php?token=588-588-588</v>
      </c>
      <c r="N183" s="14" t="s">
        <v>64</v>
      </c>
      <c r="O183" s="16" t="s">
        <v>3601</v>
      </c>
      <c r="P183" s="17" t="s">
        <v>355</v>
      </c>
      <c r="Q183" s="15">
        <v>45300</v>
      </c>
      <c r="R183" s="15">
        <v>45291</v>
      </c>
      <c r="S183" s="14"/>
    </row>
    <row r="184" spans="1:19" ht="38.25" x14ac:dyDescent="0.25">
      <c r="A184" s="14">
        <v>2023</v>
      </c>
      <c r="B184" s="15">
        <v>45200</v>
      </c>
      <c r="C184" s="15">
        <v>45291</v>
      </c>
      <c r="D184" s="17" t="s">
        <v>79</v>
      </c>
      <c r="E184" s="17" t="s">
        <v>79</v>
      </c>
      <c r="F184" s="14" t="s">
        <v>839</v>
      </c>
      <c r="G184" s="14" t="s">
        <v>585</v>
      </c>
      <c r="H184" s="14" t="s">
        <v>840</v>
      </c>
      <c r="I184" s="17" t="s">
        <v>841</v>
      </c>
      <c r="J184" s="14" t="s">
        <v>365</v>
      </c>
      <c r="K184" s="17" t="s">
        <v>842</v>
      </c>
      <c r="L184" s="14">
        <v>331</v>
      </c>
      <c r="M184" s="16" t="str">
        <f>HYPERLINK("https://stjsonora.gob.mx/acceso_informacion/InfoCurriculum.php?token=331-331-331")</f>
        <v>https://stjsonora.gob.mx/acceso_informacion/InfoCurriculum.php?token=331-331-331</v>
      </c>
      <c r="N184" s="14" t="s">
        <v>64</v>
      </c>
      <c r="O184" s="16" t="s">
        <v>3601</v>
      </c>
      <c r="P184" s="17" t="s">
        <v>355</v>
      </c>
      <c r="Q184" s="15">
        <v>45300</v>
      </c>
      <c r="R184" s="15">
        <v>45291</v>
      </c>
      <c r="S184" s="14"/>
    </row>
    <row r="185" spans="1:19" ht="38.25" x14ac:dyDescent="0.25">
      <c r="A185" s="14">
        <v>2023</v>
      </c>
      <c r="B185" s="15">
        <v>45200</v>
      </c>
      <c r="C185" s="15">
        <v>45291</v>
      </c>
      <c r="D185" s="17" t="s">
        <v>79</v>
      </c>
      <c r="E185" s="17" t="s">
        <v>79</v>
      </c>
      <c r="F185" s="14" t="s">
        <v>413</v>
      </c>
      <c r="G185" s="14" t="s">
        <v>843</v>
      </c>
      <c r="H185" s="14" t="s">
        <v>844</v>
      </c>
      <c r="I185" s="17" t="s">
        <v>845</v>
      </c>
      <c r="J185" s="14" t="s">
        <v>353</v>
      </c>
      <c r="K185" s="17" t="s">
        <v>354</v>
      </c>
      <c r="L185" s="14">
        <v>458</v>
      </c>
      <c r="M185" s="16" t="str">
        <f>HYPERLINK("https://stjsonora.gob.mx/acceso_informacion/InfoCurriculum.php?token=458-458-458")</f>
        <v>https://stjsonora.gob.mx/acceso_informacion/InfoCurriculum.php?token=458-458-458</v>
      </c>
      <c r="N185" s="14" t="s">
        <v>64</v>
      </c>
      <c r="O185" s="16" t="s">
        <v>3601</v>
      </c>
      <c r="P185" s="17" t="s">
        <v>355</v>
      </c>
      <c r="Q185" s="15">
        <v>45300</v>
      </c>
      <c r="R185" s="15">
        <v>45291</v>
      </c>
      <c r="S185" s="14"/>
    </row>
    <row r="186" spans="1:19" ht="38.25" x14ac:dyDescent="0.25">
      <c r="A186" s="14">
        <v>2023</v>
      </c>
      <c r="B186" s="15">
        <v>45200</v>
      </c>
      <c r="C186" s="15">
        <v>45291</v>
      </c>
      <c r="D186" s="17" t="s">
        <v>79</v>
      </c>
      <c r="E186" s="17" t="s">
        <v>79</v>
      </c>
      <c r="F186" s="14" t="s">
        <v>349</v>
      </c>
      <c r="G186" s="14" t="s">
        <v>846</v>
      </c>
      <c r="H186" s="14" t="s">
        <v>513</v>
      </c>
      <c r="I186" s="17" t="s">
        <v>847</v>
      </c>
      <c r="J186" s="14" t="s">
        <v>365</v>
      </c>
      <c r="K186" s="17" t="s">
        <v>848</v>
      </c>
      <c r="L186" s="14">
        <v>641</v>
      </c>
      <c r="M186" s="16" t="str">
        <f>HYPERLINK("https://stjsonora.gob.mx/acceso_informacion/InfoCurriculum.php?token=641-641-641")</f>
        <v>https://stjsonora.gob.mx/acceso_informacion/InfoCurriculum.php?token=641-641-641</v>
      </c>
      <c r="N186" s="14" t="s">
        <v>64</v>
      </c>
      <c r="O186" s="16" t="s">
        <v>3601</v>
      </c>
      <c r="P186" s="17" t="s">
        <v>355</v>
      </c>
      <c r="Q186" s="15">
        <v>45300</v>
      </c>
      <c r="R186" s="15">
        <v>45291</v>
      </c>
      <c r="S186" s="14"/>
    </row>
    <row r="187" spans="1:19" ht="38.25" x14ac:dyDescent="0.25">
      <c r="A187" s="14">
        <v>2023</v>
      </c>
      <c r="B187" s="15">
        <v>45200</v>
      </c>
      <c r="C187" s="15">
        <v>45291</v>
      </c>
      <c r="D187" s="17" t="s">
        <v>104</v>
      </c>
      <c r="E187" s="17" t="s">
        <v>104</v>
      </c>
      <c r="F187" s="14" t="s">
        <v>849</v>
      </c>
      <c r="G187" s="14" t="s">
        <v>850</v>
      </c>
      <c r="H187" s="14" t="s">
        <v>851</v>
      </c>
      <c r="I187" s="17" t="s">
        <v>841</v>
      </c>
      <c r="J187" s="14" t="s">
        <v>353</v>
      </c>
      <c r="K187" s="17" t="s">
        <v>354</v>
      </c>
      <c r="L187" s="14">
        <v>1067</v>
      </c>
      <c r="M187" s="16" t="str">
        <f>HYPERLINK("https://stjsonora.gob.mx/acceso_informacion/InfoCurriculum.php?token=1067-1067-1067")</f>
        <v>https://stjsonora.gob.mx/acceso_informacion/InfoCurriculum.php?token=1067-1067-1067</v>
      </c>
      <c r="N187" s="14" t="s">
        <v>64</v>
      </c>
      <c r="O187" s="16" t="s">
        <v>3601</v>
      </c>
      <c r="P187" s="17" t="s">
        <v>355</v>
      </c>
      <c r="Q187" s="15">
        <v>45300</v>
      </c>
      <c r="R187" s="15">
        <v>45291</v>
      </c>
      <c r="S187" s="14"/>
    </row>
    <row r="188" spans="1:19" ht="38.25" x14ac:dyDescent="0.25">
      <c r="A188" s="14">
        <v>2023</v>
      </c>
      <c r="B188" s="15">
        <v>45200</v>
      </c>
      <c r="C188" s="15">
        <v>45291</v>
      </c>
      <c r="D188" s="17" t="s">
        <v>105</v>
      </c>
      <c r="E188" s="17" t="s">
        <v>105</v>
      </c>
      <c r="F188" s="14" t="s">
        <v>790</v>
      </c>
      <c r="G188" s="14" t="s">
        <v>615</v>
      </c>
      <c r="H188" s="14" t="s">
        <v>495</v>
      </c>
      <c r="I188" s="17" t="s">
        <v>624</v>
      </c>
      <c r="J188" s="14" t="s">
        <v>353</v>
      </c>
      <c r="K188" s="17" t="s">
        <v>354</v>
      </c>
      <c r="L188" s="14">
        <v>2674</v>
      </c>
      <c r="M188" s="16" t="str">
        <f>HYPERLINK("https://stjsonora.gob.mx/acceso_informacion/InfoCurriculum.php?token=2674-2674-2674")</f>
        <v>https://stjsonora.gob.mx/acceso_informacion/InfoCurriculum.php?token=2674-2674-2674</v>
      </c>
      <c r="N188" s="14" t="s">
        <v>64</v>
      </c>
      <c r="O188" s="16" t="s">
        <v>3601</v>
      </c>
      <c r="P188" s="17" t="s">
        <v>355</v>
      </c>
      <c r="Q188" s="15">
        <v>45300</v>
      </c>
      <c r="R188" s="15">
        <v>45291</v>
      </c>
      <c r="S188" s="14"/>
    </row>
    <row r="189" spans="1:19" ht="38.25" x14ac:dyDescent="0.25">
      <c r="A189" s="14">
        <v>2023</v>
      </c>
      <c r="B189" s="15">
        <v>45200</v>
      </c>
      <c r="C189" s="15">
        <v>45291</v>
      </c>
      <c r="D189" s="17" t="s">
        <v>105</v>
      </c>
      <c r="E189" s="17" t="s">
        <v>105</v>
      </c>
      <c r="F189" s="14" t="s">
        <v>852</v>
      </c>
      <c r="G189" s="14" t="s">
        <v>542</v>
      </c>
      <c r="H189" s="14" t="s">
        <v>853</v>
      </c>
      <c r="I189" s="17" t="s">
        <v>825</v>
      </c>
      <c r="J189" s="14" t="s">
        <v>365</v>
      </c>
      <c r="K189" s="17" t="s">
        <v>854</v>
      </c>
      <c r="L189" s="14">
        <v>786</v>
      </c>
      <c r="M189" s="16" t="str">
        <f>HYPERLINK("https://stjsonora.gob.mx/acceso_informacion/InfoCurriculum.php?token=786-786-786")</f>
        <v>https://stjsonora.gob.mx/acceso_informacion/InfoCurriculum.php?token=786-786-786</v>
      </c>
      <c r="N189" s="14" t="s">
        <v>64</v>
      </c>
      <c r="O189" s="16" t="s">
        <v>3601</v>
      </c>
      <c r="P189" s="17" t="s">
        <v>355</v>
      </c>
      <c r="Q189" s="15">
        <v>45300</v>
      </c>
      <c r="R189" s="15">
        <v>45291</v>
      </c>
      <c r="S189" s="14"/>
    </row>
    <row r="190" spans="1:19" ht="38.25" x14ac:dyDescent="0.25">
      <c r="A190" s="14">
        <v>2023</v>
      </c>
      <c r="B190" s="15">
        <v>45200</v>
      </c>
      <c r="C190" s="15">
        <v>45291</v>
      </c>
      <c r="D190" s="17" t="s">
        <v>105</v>
      </c>
      <c r="E190" s="17" t="s">
        <v>105</v>
      </c>
      <c r="F190" s="14" t="s">
        <v>855</v>
      </c>
      <c r="G190" s="14" t="s">
        <v>664</v>
      </c>
      <c r="H190" s="14" t="s">
        <v>591</v>
      </c>
      <c r="I190" s="17" t="s">
        <v>847</v>
      </c>
      <c r="J190" s="14" t="s">
        <v>353</v>
      </c>
      <c r="K190" s="17" t="s">
        <v>354</v>
      </c>
      <c r="L190" s="14">
        <v>853</v>
      </c>
      <c r="M190" s="16" t="str">
        <f>HYPERLINK("https://stjsonora.gob.mx/acceso_informacion/InfoCurriculum.php?token=853-853-853")</f>
        <v>https://stjsonora.gob.mx/acceso_informacion/InfoCurriculum.php?token=853-853-853</v>
      </c>
      <c r="N190" s="14" t="s">
        <v>64</v>
      </c>
      <c r="O190" s="16" t="s">
        <v>3601</v>
      </c>
      <c r="P190" s="17" t="s">
        <v>355</v>
      </c>
      <c r="Q190" s="15">
        <v>45300</v>
      </c>
      <c r="R190" s="15">
        <v>45291</v>
      </c>
      <c r="S190" s="14"/>
    </row>
    <row r="191" spans="1:19" ht="38.25" x14ac:dyDescent="0.25">
      <c r="A191" s="14">
        <v>2023</v>
      </c>
      <c r="B191" s="15">
        <v>45200</v>
      </c>
      <c r="C191" s="15">
        <v>45291</v>
      </c>
      <c r="D191" s="17" t="s">
        <v>105</v>
      </c>
      <c r="E191" s="17" t="s">
        <v>105</v>
      </c>
      <c r="F191" s="14" t="s">
        <v>856</v>
      </c>
      <c r="G191" s="14" t="s">
        <v>617</v>
      </c>
      <c r="H191" s="14" t="s">
        <v>508</v>
      </c>
      <c r="I191" s="17" t="s">
        <v>845</v>
      </c>
      <c r="J191" s="14" t="s">
        <v>353</v>
      </c>
      <c r="K191" s="17" t="s">
        <v>354</v>
      </c>
      <c r="L191" s="14">
        <v>1382</v>
      </c>
      <c r="M191" s="16" t="str">
        <f>HYPERLINK("https://stjsonora.gob.mx/acceso_informacion/InfoCurriculum.php?token=1382-1382-1382")</f>
        <v>https://stjsonora.gob.mx/acceso_informacion/InfoCurriculum.php?token=1382-1382-1382</v>
      </c>
      <c r="N191" s="14" t="s">
        <v>64</v>
      </c>
      <c r="O191" s="16" t="s">
        <v>3601</v>
      </c>
      <c r="P191" s="17" t="s">
        <v>355</v>
      </c>
      <c r="Q191" s="15">
        <v>45300</v>
      </c>
      <c r="R191" s="15">
        <v>45291</v>
      </c>
      <c r="S191" s="14"/>
    </row>
    <row r="192" spans="1:19" ht="25.5" x14ac:dyDescent="0.25">
      <c r="A192" s="14">
        <v>2023</v>
      </c>
      <c r="B192" s="15">
        <v>45200</v>
      </c>
      <c r="C192" s="15">
        <v>45291</v>
      </c>
      <c r="D192" s="17" t="s">
        <v>105</v>
      </c>
      <c r="E192" s="17" t="s">
        <v>105</v>
      </c>
      <c r="F192" s="14" t="s">
        <v>857</v>
      </c>
      <c r="G192" s="14" t="s">
        <v>858</v>
      </c>
      <c r="H192" s="14" t="s">
        <v>859</v>
      </c>
      <c r="I192" s="17" t="s">
        <v>836</v>
      </c>
      <c r="J192" s="14" t="s">
        <v>365</v>
      </c>
      <c r="K192" s="17" t="s">
        <v>860</v>
      </c>
      <c r="L192" s="14">
        <v>3005</v>
      </c>
      <c r="M192" s="16" t="str">
        <f>HYPERLINK("https://stjsonora.gob.mx/acceso_informacion/InfoCurriculum.php?token=3005-3005-3005")</f>
        <v>https://stjsonora.gob.mx/acceso_informacion/InfoCurriculum.php?token=3005-3005-3005</v>
      </c>
      <c r="N192" s="14" t="s">
        <v>64</v>
      </c>
      <c r="O192" s="16" t="s">
        <v>3601</v>
      </c>
      <c r="P192" s="17" t="s">
        <v>355</v>
      </c>
      <c r="Q192" s="15">
        <v>45300</v>
      </c>
      <c r="R192" s="15">
        <v>45291</v>
      </c>
      <c r="S192" s="14"/>
    </row>
    <row r="193" spans="1:19" ht="38.25" x14ac:dyDescent="0.25">
      <c r="A193" s="14">
        <v>2023</v>
      </c>
      <c r="B193" s="15">
        <v>45200</v>
      </c>
      <c r="C193" s="15">
        <v>45291</v>
      </c>
      <c r="D193" s="17" t="s">
        <v>105</v>
      </c>
      <c r="E193" s="17" t="s">
        <v>105</v>
      </c>
      <c r="F193" s="14" t="s">
        <v>861</v>
      </c>
      <c r="G193" s="14" t="s">
        <v>862</v>
      </c>
      <c r="H193" s="14" t="s">
        <v>863</v>
      </c>
      <c r="I193" s="17" t="s">
        <v>564</v>
      </c>
      <c r="J193" s="14" t="s">
        <v>365</v>
      </c>
      <c r="K193" s="17" t="s">
        <v>467</v>
      </c>
      <c r="L193" s="14">
        <v>3029</v>
      </c>
      <c r="M193" s="16" t="str">
        <f>HYPERLINK("https://stjsonora.gob.mx/acceso_informacion/InfoCurriculum.php?token=3029-3029-3029")</f>
        <v>https://stjsonora.gob.mx/acceso_informacion/InfoCurriculum.php?token=3029-3029-3029</v>
      </c>
      <c r="N193" s="14" t="s">
        <v>64</v>
      </c>
      <c r="O193" s="16" t="s">
        <v>3601</v>
      </c>
      <c r="P193" s="17" t="s">
        <v>355</v>
      </c>
      <c r="Q193" s="15">
        <v>45300</v>
      </c>
      <c r="R193" s="15">
        <v>45291</v>
      </c>
      <c r="S193" s="14"/>
    </row>
    <row r="194" spans="1:19" ht="25.5" x14ac:dyDescent="0.25">
      <c r="A194" s="14">
        <v>2023</v>
      </c>
      <c r="B194" s="15">
        <v>45200</v>
      </c>
      <c r="C194" s="15">
        <v>45291</v>
      </c>
      <c r="D194" s="17" t="s">
        <v>105</v>
      </c>
      <c r="E194" s="17" t="s">
        <v>105</v>
      </c>
      <c r="F194" s="14" t="s">
        <v>864</v>
      </c>
      <c r="G194" s="14" t="s">
        <v>571</v>
      </c>
      <c r="H194" s="14" t="s">
        <v>835</v>
      </c>
      <c r="I194" s="17" t="s">
        <v>836</v>
      </c>
      <c r="J194" s="14" t="s">
        <v>353</v>
      </c>
      <c r="K194" s="17" t="s">
        <v>354</v>
      </c>
      <c r="L194" s="14">
        <v>1463</v>
      </c>
      <c r="M194" s="16" t="str">
        <f>HYPERLINK("https://stjsonora.gob.mx/acceso_informacion/InfoCurriculum.php?token=1463-1463-1463")</f>
        <v>https://stjsonora.gob.mx/acceso_informacion/InfoCurriculum.php?token=1463-1463-1463</v>
      </c>
      <c r="N194" s="14" t="s">
        <v>64</v>
      </c>
      <c r="O194" s="16" t="s">
        <v>3601</v>
      </c>
      <c r="P194" s="17" t="s">
        <v>355</v>
      </c>
      <c r="Q194" s="15">
        <v>45300</v>
      </c>
      <c r="R194" s="15">
        <v>45291</v>
      </c>
      <c r="S194" s="14"/>
    </row>
    <row r="195" spans="1:19" ht="38.25" x14ac:dyDescent="0.25">
      <c r="A195" s="14">
        <v>2023</v>
      </c>
      <c r="B195" s="15">
        <v>45200</v>
      </c>
      <c r="C195" s="15">
        <v>45291</v>
      </c>
      <c r="D195" s="17" t="s">
        <v>105</v>
      </c>
      <c r="E195" s="17" t="s">
        <v>105</v>
      </c>
      <c r="F195" s="14" t="s">
        <v>865</v>
      </c>
      <c r="G195" s="14" t="s">
        <v>866</v>
      </c>
      <c r="H195" s="14" t="s">
        <v>867</v>
      </c>
      <c r="I195" s="17" t="s">
        <v>845</v>
      </c>
      <c r="J195" s="14" t="s">
        <v>353</v>
      </c>
      <c r="K195" s="17" t="s">
        <v>354</v>
      </c>
      <c r="L195" s="14">
        <v>823</v>
      </c>
      <c r="M195" s="16" t="str">
        <f>HYPERLINK("https://stjsonora.gob.mx/acceso_informacion/InfoCurriculum.php?token=823-823-823")</f>
        <v>https://stjsonora.gob.mx/acceso_informacion/InfoCurriculum.php?token=823-823-823</v>
      </c>
      <c r="N195" s="14" t="s">
        <v>64</v>
      </c>
      <c r="O195" s="16" t="s">
        <v>3601</v>
      </c>
      <c r="P195" s="17" t="s">
        <v>355</v>
      </c>
      <c r="Q195" s="15">
        <v>45300</v>
      </c>
      <c r="R195" s="15">
        <v>45291</v>
      </c>
      <c r="S195" s="14"/>
    </row>
    <row r="196" spans="1:19" ht="38.25" x14ac:dyDescent="0.25">
      <c r="A196" s="14">
        <v>2023</v>
      </c>
      <c r="B196" s="15">
        <v>45200</v>
      </c>
      <c r="C196" s="15">
        <v>45291</v>
      </c>
      <c r="D196" s="17" t="s">
        <v>104</v>
      </c>
      <c r="E196" s="17" t="s">
        <v>104</v>
      </c>
      <c r="F196" s="14" t="s">
        <v>868</v>
      </c>
      <c r="G196" s="14" t="s">
        <v>364</v>
      </c>
      <c r="H196" s="14" t="s">
        <v>869</v>
      </c>
      <c r="I196" s="17" t="s">
        <v>847</v>
      </c>
      <c r="J196" s="14" t="s">
        <v>353</v>
      </c>
      <c r="K196" s="17" t="s">
        <v>354</v>
      </c>
      <c r="L196" s="14">
        <v>3045</v>
      </c>
      <c r="M196" s="16" t="str">
        <f>HYPERLINK("https://stjsonora.gob.mx/acceso_informacion/InfoCurriculum.php?token=3045-3045-3045")</f>
        <v>https://stjsonora.gob.mx/acceso_informacion/InfoCurriculum.php?token=3045-3045-3045</v>
      </c>
      <c r="N196" s="14" t="s">
        <v>64</v>
      </c>
      <c r="O196" s="16" t="s">
        <v>3601</v>
      </c>
      <c r="P196" s="17" t="s">
        <v>355</v>
      </c>
      <c r="Q196" s="15">
        <v>45300</v>
      </c>
      <c r="R196" s="15">
        <v>45291</v>
      </c>
      <c r="S196" s="14"/>
    </row>
    <row r="197" spans="1:19" ht="38.25" x14ac:dyDescent="0.25">
      <c r="A197" s="14">
        <v>2023</v>
      </c>
      <c r="B197" s="15">
        <v>45200</v>
      </c>
      <c r="C197" s="15">
        <v>45291</v>
      </c>
      <c r="D197" s="17" t="s">
        <v>105</v>
      </c>
      <c r="E197" s="17" t="s">
        <v>105</v>
      </c>
      <c r="F197" s="14" t="s">
        <v>870</v>
      </c>
      <c r="G197" s="14" t="s">
        <v>869</v>
      </c>
      <c r="H197" s="14" t="s">
        <v>871</v>
      </c>
      <c r="I197" s="17" t="s">
        <v>847</v>
      </c>
      <c r="J197" s="14" t="s">
        <v>353</v>
      </c>
      <c r="K197" s="17" t="s">
        <v>354</v>
      </c>
      <c r="L197" s="14">
        <v>742</v>
      </c>
      <c r="M197" s="16" t="str">
        <f>HYPERLINK("https://stjsonora.gob.mx/acceso_informacion/InfoCurriculum.php?token=742-742-742")</f>
        <v>https://stjsonora.gob.mx/acceso_informacion/InfoCurriculum.php?token=742-742-742</v>
      </c>
      <c r="N197" s="14" t="s">
        <v>64</v>
      </c>
      <c r="O197" s="16" t="s">
        <v>3601</v>
      </c>
      <c r="P197" s="17" t="s">
        <v>355</v>
      </c>
      <c r="Q197" s="15">
        <v>45300</v>
      </c>
      <c r="R197" s="15">
        <v>45291</v>
      </c>
      <c r="S197" s="14"/>
    </row>
    <row r="198" spans="1:19" ht="25.5" x14ac:dyDescent="0.25">
      <c r="A198" s="14">
        <v>2023</v>
      </c>
      <c r="B198" s="15">
        <v>45200</v>
      </c>
      <c r="C198" s="15">
        <v>45291</v>
      </c>
      <c r="D198" s="17" t="s">
        <v>105</v>
      </c>
      <c r="E198" s="17" t="s">
        <v>105</v>
      </c>
      <c r="F198" s="14" t="s">
        <v>872</v>
      </c>
      <c r="G198" s="14" t="s">
        <v>452</v>
      </c>
      <c r="H198" s="14" t="s">
        <v>426</v>
      </c>
      <c r="I198" s="17" t="s">
        <v>817</v>
      </c>
      <c r="J198" s="14" t="s">
        <v>365</v>
      </c>
      <c r="K198" s="17" t="s">
        <v>450</v>
      </c>
      <c r="L198" s="14">
        <v>906</v>
      </c>
      <c r="M198" s="16" t="str">
        <f>HYPERLINK("https://stjsonora.gob.mx/acceso_informacion/InfoCurriculum.php?token=906-906-906")</f>
        <v>https://stjsonora.gob.mx/acceso_informacion/InfoCurriculum.php?token=906-906-906</v>
      </c>
      <c r="N198" s="14" t="s">
        <v>64</v>
      </c>
      <c r="O198" s="16" t="s">
        <v>3601</v>
      </c>
      <c r="P198" s="17" t="s">
        <v>355</v>
      </c>
      <c r="Q198" s="15">
        <v>45300</v>
      </c>
      <c r="R198" s="15">
        <v>45291</v>
      </c>
      <c r="S198" s="14"/>
    </row>
    <row r="199" spans="1:19" ht="38.25" x14ac:dyDescent="0.25">
      <c r="A199" s="14">
        <v>2023</v>
      </c>
      <c r="B199" s="15">
        <v>45200</v>
      </c>
      <c r="C199" s="15">
        <v>45291</v>
      </c>
      <c r="D199" s="17" t="s">
        <v>105</v>
      </c>
      <c r="E199" s="17" t="s">
        <v>105</v>
      </c>
      <c r="F199" s="14" t="s">
        <v>873</v>
      </c>
      <c r="G199" s="14" t="s">
        <v>874</v>
      </c>
      <c r="H199" s="14" t="s">
        <v>875</v>
      </c>
      <c r="I199" s="17" t="s">
        <v>564</v>
      </c>
      <c r="J199" s="14" t="s">
        <v>365</v>
      </c>
      <c r="K199" s="17" t="s">
        <v>366</v>
      </c>
      <c r="L199" s="14">
        <v>1352</v>
      </c>
      <c r="M199" s="16" t="str">
        <f>HYPERLINK("https://stjsonora.gob.mx/acceso_informacion/InfoCurriculum.php?token=1352-1352-1352")</f>
        <v>https://stjsonora.gob.mx/acceso_informacion/InfoCurriculum.php?token=1352-1352-1352</v>
      </c>
      <c r="N199" s="14" t="s">
        <v>64</v>
      </c>
      <c r="O199" s="16" t="s">
        <v>3601</v>
      </c>
      <c r="P199" s="17" t="s">
        <v>355</v>
      </c>
      <c r="Q199" s="15">
        <v>45300</v>
      </c>
      <c r="R199" s="15">
        <v>45291</v>
      </c>
      <c r="S199" s="14"/>
    </row>
    <row r="200" spans="1:19" ht="51" x14ac:dyDescent="0.25">
      <c r="A200" s="14">
        <v>2023</v>
      </c>
      <c r="B200" s="15">
        <v>45200</v>
      </c>
      <c r="C200" s="15">
        <v>45291</v>
      </c>
      <c r="D200" s="17" t="s">
        <v>105</v>
      </c>
      <c r="E200" s="17" t="s">
        <v>105</v>
      </c>
      <c r="F200" s="14" t="s">
        <v>876</v>
      </c>
      <c r="G200" s="14" t="s">
        <v>764</v>
      </c>
      <c r="H200" s="14" t="s">
        <v>877</v>
      </c>
      <c r="I200" s="17" t="s">
        <v>549</v>
      </c>
      <c r="J200" s="14" t="s">
        <v>365</v>
      </c>
      <c r="K200" s="17" t="s">
        <v>450</v>
      </c>
      <c r="L200" s="14">
        <v>1110</v>
      </c>
      <c r="M200" s="16" t="str">
        <f>HYPERLINK("https://stjsonora.gob.mx/acceso_informacion/InfoCurriculum.php?token=1110-1110-1110")</f>
        <v>https://stjsonora.gob.mx/acceso_informacion/InfoCurriculum.php?token=1110-1110-1110</v>
      </c>
      <c r="N200" s="14" t="s">
        <v>64</v>
      </c>
      <c r="O200" s="16" t="s">
        <v>3601</v>
      </c>
      <c r="P200" s="17" t="s">
        <v>355</v>
      </c>
      <c r="Q200" s="15">
        <v>45300</v>
      </c>
      <c r="R200" s="15">
        <v>45291</v>
      </c>
      <c r="S200" s="14"/>
    </row>
    <row r="201" spans="1:19" ht="25.5" x14ac:dyDescent="0.25">
      <c r="A201" s="14">
        <v>2023</v>
      </c>
      <c r="B201" s="15">
        <v>45200</v>
      </c>
      <c r="C201" s="15">
        <v>45291</v>
      </c>
      <c r="D201" s="17" t="s">
        <v>96</v>
      </c>
      <c r="E201" s="17" t="s">
        <v>96</v>
      </c>
      <c r="F201" s="14" t="s">
        <v>878</v>
      </c>
      <c r="G201" s="14" t="s">
        <v>685</v>
      </c>
      <c r="H201" s="14" t="s">
        <v>879</v>
      </c>
      <c r="I201" s="17" t="s">
        <v>880</v>
      </c>
      <c r="J201" s="14" t="s">
        <v>353</v>
      </c>
      <c r="K201" s="17" t="s">
        <v>354</v>
      </c>
      <c r="L201" s="14">
        <v>2727</v>
      </c>
      <c r="M201" s="16" t="str">
        <f>HYPERLINK("https://stjsonora.gob.mx/acceso_informacion/InfoCurriculum.php?token=2727-2727-2727")</f>
        <v>https://stjsonora.gob.mx/acceso_informacion/InfoCurriculum.php?token=2727-2727-2727</v>
      </c>
      <c r="N201" s="14" t="s">
        <v>64</v>
      </c>
      <c r="O201" s="16" t="s">
        <v>3601</v>
      </c>
      <c r="P201" s="17" t="s">
        <v>355</v>
      </c>
      <c r="Q201" s="15">
        <v>45300</v>
      </c>
      <c r="R201" s="15">
        <v>45291</v>
      </c>
      <c r="S201" s="14"/>
    </row>
    <row r="202" spans="1:19" ht="38.25" x14ac:dyDescent="0.25">
      <c r="A202" s="14">
        <v>2023</v>
      </c>
      <c r="B202" s="15">
        <v>45200</v>
      </c>
      <c r="C202" s="15">
        <v>45291</v>
      </c>
      <c r="D202" s="17" t="s">
        <v>103</v>
      </c>
      <c r="E202" s="17" t="s">
        <v>103</v>
      </c>
      <c r="F202" s="14" t="s">
        <v>881</v>
      </c>
      <c r="G202" s="14" t="s">
        <v>685</v>
      </c>
      <c r="H202" s="14" t="s">
        <v>875</v>
      </c>
      <c r="I202" s="17" t="s">
        <v>882</v>
      </c>
      <c r="J202" s="14" t="s">
        <v>365</v>
      </c>
      <c r="K202" s="17" t="s">
        <v>450</v>
      </c>
      <c r="L202" s="14">
        <v>1177</v>
      </c>
      <c r="M202" s="16" t="str">
        <f>HYPERLINK("https://stjsonora.gob.mx/acceso_informacion/InfoCurriculum.php?token=1177-1177-1177")</f>
        <v>https://stjsonora.gob.mx/acceso_informacion/InfoCurriculum.php?token=1177-1177-1177</v>
      </c>
      <c r="N202" s="14" t="s">
        <v>64</v>
      </c>
      <c r="O202" s="16" t="s">
        <v>3601</v>
      </c>
      <c r="P202" s="17" t="s">
        <v>355</v>
      </c>
      <c r="Q202" s="15">
        <v>45300</v>
      </c>
      <c r="R202" s="15">
        <v>45291</v>
      </c>
      <c r="S202" s="14"/>
    </row>
    <row r="203" spans="1:19" ht="25.5" x14ac:dyDescent="0.25">
      <c r="A203" s="14">
        <v>2023</v>
      </c>
      <c r="B203" s="15">
        <v>45200</v>
      </c>
      <c r="C203" s="15">
        <v>45291</v>
      </c>
      <c r="D203" s="17" t="s">
        <v>104</v>
      </c>
      <c r="E203" s="17" t="s">
        <v>104</v>
      </c>
      <c r="F203" s="14" t="s">
        <v>883</v>
      </c>
      <c r="G203" s="14" t="s">
        <v>701</v>
      </c>
      <c r="H203" s="14" t="s">
        <v>884</v>
      </c>
      <c r="I203" s="17" t="s">
        <v>836</v>
      </c>
      <c r="J203" s="14" t="s">
        <v>353</v>
      </c>
      <c r="K203" s="17" t="s">
        <v>354</v>
      </c>
      <c r="L203" s="14">
        <v>579</v>
      </c>
      <c r="M203" s="16" t="str">
        <f>HYPERLINK("https://stjsonora.gob.mx/acceso_informacion/InfoCurriculum.php?token=579-579-579")</f>
        <v>https://stjsonora.gob.mx/acceso_informacion/InfoCurriculum.php?token=579-579-579</v>
      </c>
      <c r="N203" s="14" t="s">
        <v>64</v>
      </c>
      <c r="O203" s="16" t="s">
        <v>3601</v>
      </c>
      <c r="P203" s="17" t="s">
        <v>355</v>
      </c>
      <c r="Q203" s="15">
        <v>45300</v>
      </c>
      <c r="R203" s="15">
        <v>45291</v>
      </c>
      <c r="S203" s="14"/>
    </row>
    <row r="204" spans="1:19" ht="38.25" x14ac:dyDescent="0.25">
      <c r="A204" s="14">
        <v>2023</v>
      </c>
      <c r="B204" s="15">
        <v>45200</v>
      </c>
      <c r="C204" s="15">
        <v>45291</v>
      </c>
      <c r="D204" s="17" t="s">
        <v>105</v>
      </c>
      <c r="E204" s="17" t="s">
        <v>105</v>
      </c>
      <c r="F204" s="14" t="s">
        <v>885</v>
      </c>
      <c r="G204" s="14" t="s">
        <v>591</v>
      </c>
      <c r="H204" s="14" t="s">
        <v>886</v>
      </c>
      <c r="I204" s="17" t="s">
        <v>845</v>
      </c>
      <c r="J204" s="14" t="s">
        <v>365</v>
      </c>
      <c r="K204" s="17" t="s">
        <v>719</v>
      </c>
      <c r="L204" s="14">
        <v>1529</v>
      </c>
      <c r="M204" s="16" t="str">
        <f>HYPERLINK("https://stjsonora.gob.mx/acceso_informacion/InfoCurriculum.php?token=1529-1529-1529")</f>
        <v>https://stjsonora.gob.mx/acceso_informacion/InfoCurriculum.php?token=1529-1529-1529</v>
      </c>
      <c r="N204" s="14" t="s">
        <v>64</v>
      </c>
      <c r="O204" s="16" t="s">
        <v>3601</v>
      </c>
      <c r="P204" s="17" t="s">
        <v>355</v>
      </c>
      <c r="Q204" s="15">
        <v>45300</v>
      </c>
      <c r="R204" s="15">
        <v>45291</v>
      </c>
      <c r="S204" s="14"/>
    </row>
    <row r="205" spans="1:19" ht="38.25" x14ac:dyDescent="0.25">
      <c r="A205" s="14">
        <v>2023</v>
      </c>
      <c r="B205" s="15">
        <v>45200</v>
      </c>
      <c r="C205" s="15">
        <v>45291</v>
      </c>
      <c r="D205" s="17" t="s">
        <v>105</v>
      </c>
      <c r="E205" s="17" t="s">
        <v>105</v>
      </c>
      <c r="F205" s="14" t="s">
        <v>887</v>
      </c>
      <c r="G205" s="14" t="s">
        <v>475</v>
      </c>
      <c r="H205" s="14" t="s">
        <v>888</v>
      </c>
      <c r="I205" s="17" t="s">
        <v>624</v>
      </c>
      <c r="J205" s="14" t="s">
        <v>365</v>
      </c>
      <c r="K205" s="17" t="s">
        <v>889</v>
      </c>
      <c r="L205" s="14">
        <v>855</v>
      </c>
      <c r="M205" s="16" t="str">
        <f>HYPERLINK("https://stjsonora.gob.mx/acceso_informacion/InfoCurriculum.php?token=855-855-855")</f>
        <v>https://stjsonora.gob.mx/acceso_informacion/InfoCurriculum.php?token=855-855-855</v>
      </c>
      <c r="N205" s="14" t="s">
        <v>64</v>
      </c>
      <c r="O205" s="16" t="s">
        <v>3601</v>
      </c>
      <c r="P205" s="17" t="s">
        <v>355</v>
      </c>
      <c r="Q205" s="15">
        <v>45300</v>
      </c>
      <c r="R205" s="15">
        <v>45291</v>
      </c>
      <c r="S205" s="14"/>
    </row>
    <row r="206" spans="1:19" ht="38.25" x14ac:dyDescent="0.25">
      <c r="A206" s="14">
        <v>2023</v>
      </c>
      <c r="B206" s="15">
        <v>45200</v>
      </c>
      <c r="C206" s="15">
        <v>45291</v>
      </c>
      <c r="D206" s="17" t="s">
        <v>105</v>
      </c>
      <c r="E206" s="17" t="s">
        <v>105</v>
      </c>
      <c r="F206" s="14" t="s">
        <v>890</v>
      </c>
      <c r="G206" s="14" t="s">
        <v>695</v>
      </c>
      <c r="H206" s="14" t="s">
        <v>369</v>
      </c>
      <c r="I206" s="17" t="s">
        <v>841</v>
      </c>
      <c r="J206" s="14" t="s">
        <v>353</v>
      </c>
      <c r="K206" s="17" t="s">
        <v>354</v>
      </c>
      <c r="L206" s="14">
        <v>2701</v>
      </c>
      <c r="M206" s="16" t="str">
        <f>HYPERLINK("https://stjsonora.gob.mx/acceso_informacion/InfoCurriculum.php?token=2701-2701-2701")</f>
        <v>https://stjsonora.gob.mx/acceso_informacion/InfoCurriculum.php?token=2701-2701-2701</v>
      </c>
      <c r="N206" s="14" t="s">
        <v>64</v>
      </c>
      <c r="O206" s="16" t="s">
        <v>3601</v>
      </c>
      <c r="P206" s="17" t="s">
        <v>355</v>
      </c>
      <c r="Q206" s="15">
        <v>45300</v>
      </c>
      <c r="R206" s="15">
        <v>45291</v>
      </c>
      <c r="S206" s="14"/>
    </row>
    <row r="207" spans="1:19" ht="25.5" x14ac:dyDescent="0.25">
      <c r="A207" s="14">
        <v>2023</v>
      </c>
      <c r="B207" s="15">
        <v>45200</v>
      </c>
      <c r="C207" s="15">
        <v>45291</v>
      </c>
      <c r="D207" s="17" t="s">
        <v>105</v>
      </c>
      <c r="E207" s="17" t="s">
        <v>105</v>
      </c>
      <c r="F207" s="14" t="s">
        <v>891</v>
      </c>
      <c r="G207" s="14" t="s">
        <v>892</v>
      </c>
      <c r="H207" s="14" t="s">
        <v>893</v>
      </c>
      <c r="I207" s="17" t="s">
        <v>820</v>
      </c>
      <c r="J207" s="14" t="s">
        <v>365</v>
      </c>
      <c r="K207" s="17" t="s">
        <v>860</v>
      </c>
      <c r="L207" s="14">
        <v>2520</v>
      </c>
      <c r="M207" s="16" t="str">
        <f>HYPERLINK("https://stjsonora.gob.mx/acceso_informacion/InfoCurriculum.php?token=2520-2520-2520")</f>
        <v>https://stjsonora.gob.mx/acceso_informacion/InfoCurriculum.php?token=2520-2520-2520</v>
      </c>
      <c r="N207" s="14" t="s">
        <v>64</v>
      </c>
      <c r="O207" s="16" t="s">
        <v>3601</v>
      </c>
      <c r="P207" s="17" t="s">
        <v>355</v>
      </c>
      <c r="Q207" s="15">
        <v>45300</v>
      </c>
      <c r="R207" s="15">
        <v>45291</v>
      </c>
      <c r="S207" s="14"/>
    </row>
    <row r="208" spans="1:19" ht="38.25" x14ac:dyDescent="0.25">
      <c r="A208" s="14">
        <v>2023</v>
      </c>
      <c r="B208" s="15">
        <v>45200</v>
      </c>
      <c r="C208" s="15">
        <v>45291</v>
      </c>
      <c r="D208" s="17" t="s">
        <v>105</v>
      </c>
      <c r="E208" s="17" t="s">
        <v>105</v>
      </c>
      <c r="F208" s="14" t="s">
        <v>894</v>
      </c>
      <c r="G208" s="14" t="s">
        <v>895</v>
      </c>
      <c r="H208" s="14" t="s">
        <v>816</v>
      </c>
      <c r="I208" s="17" t="s">
        <v>825</v>
      </c>
      <c r="J208" s="14" t="s">
        <v>353</v>
      </c>
      <c r="K208" s="17" t="s">
        <v>354</v>
      </c>
      <c r="L208" s="14">
        <v>843</v>
      </c>
      <c r="M208" s="16" t="str">
        <f>HYPERLINK("https://stjsonora.gob.mx/acceso_informacion/InfoCurriculum.php?token=843-843-843")</f>
        <v>https://stjsonora.gob.mx/acceso_informacion/InfoCurriculum.php?token=843-843-843</v>
      </c>
      <c r="N208" s="14" t="s">
        <v>64</v>
      </c>
      <c r="O208" s="16" t="s">
        <v>3601</v>
      </c>
      <c r="P208" s="17" t="s">
        <v>355</v>
      </c>
      <c r="Q208" s="15">
        <v>45300</v>
      </c>
      <c r="R208" s="15">
        <v>45291</v>
      </c>
      <c r="S208" s="14"/>
    </row>
    <row r="209" spans="1:19" ht="38.25" x14ac:dyDescent="0.25">
      <c r="A209" s="14">
        <v>2023</v>
      </c>
      <c r="B209" s="15">
        <v>45200</v>
      </c>
      <c r="C209" s="15">
        <v>45291</v>
      </c>
      <c r="D209" s="17" t="s">
        <v>105</v>
      </c>
      <c r="E209" s="17" t="s">
        <v>105</v>
      </c>
      <c r="F209" s="14" t="s">
        <v>896</v>
      </c>
      <c r="G209" s="14" t="s">
        <v>788</v>
      </c>
      <c r="H209" s="14" t="s">
        <v>406</v>
      </c>
      <c r="I209" s="17" t="s">
        <v>543</v>
      </c>
      <c r="J209" s="14" t="s">
        <v>353</v>
      </c>
      <c r="K209" s="17" t="s">
        <v>354</v>
      </c>
      <c r="L209" s="14">
        <v>867</v>
      </c>
      <c r="M209" s="16" t="str">
        <f>HYPERLINK("https://stjsonora.gob.mx/acceso_informacion/InfoCurriculum.php?token=867-867-867")</f>
        <v>https://stjsonora.gob.mx/acceso_informacion/InfoCurriculum.php?token=867-867-867</v>
      </c>
      <c r="N209" s="14" t="s">
        <v>64</v>
      </c>
      <c r="O209" s="16" t="s">
        <v>3601</v>
      </c>
      <c r="P209" s="17" t="s">
        <v>355</v>
      </c>
      <c r="Q209" s="15">
        <v>45300</v>
      </c>
      <c r="R209" s="15">
        <v>45291</v>
      </c>
      <c r="S209" s="14"/>
    </row>
    <row r="210" spans="1:19" ht="38.25" x14ac:dyDescent="0.25">
      <c r="A210" s="14">
        <v>2023</v>
      </c>
      <c r="B210" s="15">
        <v>45200</v>
      </c>
      <c r="C210" s="15">
        <v>45291</v>
      </c>
      <c r="D210" s="17" t="s">
        <v>105</v>
      </c>
      <c r="E210" s="17" t="s">
        <v>105</v>
      </c>
      <c r="F210" s="14" t="s">
        <v>897</v>
      </c>
      <c r="G210" s="14" t="s">
        <v>484</v>
      </c>
      <c r="H210" s="14" t="s">
        <v>582</v>
      </c>
      <c r="I210" s="17" t="s">
        <v>463</v>
      </c>
      <c r="J210" s="14" t="s">
        <v>353</v>
      </c>
      <c r="K210" s="17" t="s">
        <v>898</v>
      </c>
      <c r="L210" s="14">
        <v>3879</v>
      </c>
      <c r="M210" s="16" t="str">
        <f>HYPERLINK("https://stjsonora.gob.mx/acceso_informacion/InfoCurriculum.php?token=3879-3879-3879")</f>
        <v>https://stjsonora.gob.mx/acceso_informacion/InfoCurriculum.php?token=3879-3879-3879</v>
      </c>
      <c r="N210" s="14" t="s">
        <v>64</v>
      </c>
      <c r="O210" s="16" t="s">
        <v>3601</v>
      </c>
      <c r="P210" s="17" t="s">
        <v>355</v>
      </c>
      <c r="Q210" s="15">
        <v>45300</v>
      </c>
      <c r="R210" s="15">
        <v>45291</v>
      </c>
      <c r="S210" s="14"/>
    </row>
    <row r="211" spans="1:19" ht="38.25" x14ac:dyDescent="0.25">
      <c r="A211" s="14">
        <v>2023</v>
      </c>
      <c r="B211" s="15">
        <v>45200</v>
      </c>
      <c r="C211" s="15">
        <v>45291</v>
      </c>
      <c r="D211" s="17" t="s">
        <v>104</v>
      </c>
      <c r="E211" s="17" t="s">
        <v>104</v>
      </c>
      <c r="F211" s="14" t="s">
        <v>899</v>
      </c>
      <c r="G211" s="14" t="s">
        <v>800</v>
      </c>
      <c r="H211" s="14" t="s">
        <v>369</v>
      </c>
      <c r="I211" s="17" t="s">
        <v>463</v>
      </c>
      <c r="J211" s="14" t="s">
        <v>353</v>
      </c>
      <c r="K211" s="17" t="s">
        <v>354</v>
      </c>
      <c r="L211" s="14">
        <v>3208</v>
      </c>
      <c r="M211" s="16" t="str">
        <f>HYPERLINK("https://stjsonora.gob.mx/acceso_informacion/InfoCurriculum.php?token=3208-3208-3208")</f>
        <v>https://stjsonora.gob.mx/acceso_informacion/InfoCurriculum.php?token=3208-3208-3208</v>
      </c>
      <c r="N211" s="14" t="s">
        <v>64</v>
      </c>
      <c r="O211" s="16" t="s">
        <v>3601</v>
      </c>
      <c r="P211" s="17" t="s">
        <v>355</v>
      </c>
      <c r="Q211" s="15">
        <v>45300</v>
      </c>
      <c r="R211" s="15">
        <v>45291</v>
      </c>
      <c r="S211" s="14"/>
    </row>
    <row r="212" spans="1:19" ht="51" x14ac:dyDescent="0.25">
      <c r="A212" s="14">
        <v>2023</v>
      </c>
      <c r="B212" s="15">
        <v>45200</v>
      </c>
      <c r="C212" s="15">
        <v>45291</v>
      </c>
      <c r="D212" s="17" t="s">
        <v>102</v>
      </c>
      <c r="E212" s="17" t="s">
        <v>102</v>
      </c>
      <c r="F212" s="14" t="s">
        <v>900</v>
      </c>
      <c r="G212" s="14" t="s">
        <v>901</v>
      </c>
      <c r="H212" s="14" t="s">
        <v>562</v>
      </c>
      <c r="I212" s="17" t="s">
        <v>549</v>
      </c>
      <c r="J212" s="14" t="s">
        <v>365</v>
      </c>
      <c r="K212" s="17" t="s">
        <v>450</v>
      </c>
      <c r="L212" s="14">
        <v>1090</v>
      </c>
      <c r="M212" s="16" t="str">
        <f>HYPERLINK("https://stjsonora.gob.mx/acceso_informacion/InfoCurriculum.php?token=1090-1090-1090")</f>
        <v>https://stjsonora.gob.mx/acceso_informacion/InfoCurriculum.php?token=1090-1090-1090</v>
      </c>
      <c r="N212" s="14" t="s">
        <v>64</v>
      </c>
      <c r="O212" s="16" t="s">
        <v>3601</v>
      </c>
      <c r="P212" s="17" t="s">
        <v>355</v>
      </c>
      <c r="Q212" s="15">
        <v>45300</v>
      </c>
      <c r="R212" s="15">
        <v>45291</v>
      </c>
      <c r="S212" s="14"/>
    </row>
    <row r="213" spans="1:19" ht="38.25" x14ac:dyDescent="0.25">
      <c r="A213" s="14">
        <v>2023</v>
      </c>
      <c r="B213" s="15">
        <v>45200</v>
      </c>
      <c r="C213" s="15">
        <v>45291</v>
      </c>
      <c r="D213" s="17" t="s">
        <v>105</v>
      </c>
      <c r="E213" s="17" t="s">
        <v>105</v>
      </c>
      <c r="F213" s="14" t="s">
        <v>902</v>
      </c>
      <c r="G213" s="14" t="s">
        <v>903</v>
      </c>
      <c r="H213" s="14" t="s">
        <v>904</v>
      </c>
      <c r="I213" s="17" t="s">
        <v>543</v>
      </c>
      <c r="J213" s="14" t="s">
        <v>365</v>
      </c>
      <c r="K213" s="17" t="s">
        <v>719</v>
      </c>
      <c r="L213" s="14">
        <v>1095</v>
      </c>
      <c r="M213" s="16" t="str">
        <f>HYPERLINK("https://stjsonora.gob.mx/acceso_informacion/InfoCurriculum.php?token=1095-1095-1095")</f>
        <v>https://stjsonora.gob.mx/acceso_informacion/InfoCurriculum.php?token=1095-1095-1095</v>
      </c>
      <c r="N213" s="14" t="s">
        <v>64</v>
      </c>
      <c r="O213" s="16" t="s">
        <v>3601</v>
      </c>
      <c r="P213" s="17" t="s">
        <v>355</v>
      </c>
      <c r="Q213" s="15">
        <v>45300</v>
      </c>
      <c r="R213" s="15">
        <v>45291</v>
      </c>
      <c r="S213" s="14"/>
    </row>
    <row r="214" spans="1:19" ht="25.5" x14ac:dyDescent="0.25">
      <c r="A214" s="14">
        <v>2023</v>
      </c>
      <c r="B214" s="15">
        <v>45200</v>
      </c>
      <c r="C214" s="15">
        <v>45291</v>
      </c>
      <c r="D214" s="17" t="s">
        <v>92</v>
      </c>
      <c r="E214" s="17" t="s">
        <v>92</v>
      </c>
      <c r="F214" s="14" t="s">
        <v>881</v>
      </c>
      <c r="G214" s="14" t="s">
        <v>475</v>
      </c>
      <c r="H214" s="14" t="s">
        <v>465</v>
      </c>
      <c r="I214" s="17" t="s">
        <v>439</v>
      </c>
      <c r="J214" s="14" t="s">
        <v>353</v>
      </c>
      <c r="K214" s="17" t="s">
        <v>354</v>
      </c>
      <c r="L214" s="14">
        <v>1147</v>
      </c>
      <c r="M214" s="16" t="str">
        <f>HYPERLINK("https://stjsonora.gob.mx/acceso_informacion/InfoCurriculum.php?token=1147-1147-1147")</f>
        <v>https://stjsonora.gob.mx/acceso_informacion/InfoCurriculum.php?token=1147-1147-1147</v>
      </c>
      <c r="N214" s="14" t="s">
        <v>64</v>
      </c>
      <c r="O214" s="16" t="s">
        <v>3601</v>
      </c>
      <c r="P214" s="17" t="s">
        <v>355</v>
      </c>
      <c r="Q214" s="15">
        <v>45300</v>
      </c>
      <c r="R214" s="15">
        <v>45291</v>
      </c>
      <c r="S214" s="14"/>
    </row>
    <row r="215" spans="1:19" ht="38.25" x14ac:dyDescent="0.25">
      <c r="A215" s="14">
        <v>2023</v>
      </c>
      <c r="B215" s="15">
        <v>45200</v>
      </c>
      <c r="C215" s="15">
        <v>45291</v>
      </c>
      <c r="D215" s="17" t="s">
        <v>104</v>
      </c>
      <c r="E215" s="17" t="s">
        <v>104</v>
      </c>
      <c r="F215" s="14" t="s">
        <v>905</v>
      </c>
      <c r="G215" s="14" t="s">
        <v>461</v>
      </c>
      <c r="H215" s="14" t="s">
        <v>417</v>
      </c>
      <c r="I215" s="17" t="s">
        <v>847</v>
      </c>
      <c r="J215" s="14" t="s">
        <v>353</v>
      </c>
      <c r="K215" s="17" t="s">
        <v>354</v>
      </c>
      <c r="L215" s="14">
        <v>1054</v>
      </c>
      <c r="M215" s="16" t="str">
        <f>HYPERLINK("https://stjsonora.gob.mx/acceso_informacion/InfoCurriculum.php?token=1054-1054-1054")</f>
        <v>https://stjsonora.gob.mx/acceso_informacion/InfoCurriculum.php?token=1054-1054-1054</v>
      </c>
      <c r="N215" s="14" t="s">
        <v>64</v>
      </c>
      <c r="O215" s="16" t="s">
        <v>3601</v>
      </c>
      <c r="P215" s="17" t="s">
        <v>355</v>
      </c>
      <c r="Q215" s="15">
        <v>45300</v>
      </c>
      <c r="R215" s="15">
        <v>45291</v>
      </c>
      <c r="S215" s="14"/>
    </row>
    <row r="216" spans="1:19" ht="38.25" x14ac:dyDescent="0.25">
      <c r="A216" s="14">
        <v>2023</v>
      </c>
      <c r="B216" s="15">
        <v>45200</v>
      </c>
      <c r="C216" s="15">
        <v>45291</v>
      </c>
      <c r="D216" s="17" t="s">
        <v>105</v>
      </c>
      <c r="E216" s="17" t="s">
        <v>105</v>
      </c>
      <c r="F216" s="14" t="s">
        <v>906</v>
      </c>
      <c r="G216" s="14" t="s">
        <v>907</v>
      </c>
      <c r="H216" s="14" t="s">
        <v>361</v>
      </c>
      <c r="I216" s="17" t="s">
        <v>543</v>
      </c>
      <c r="J216" s="14" t="s">
        <v>353</v>
      </c>
      <c r="K216" s="17" t="s">
        <v>354</v>
      </c>
      <c r="L216" s="14">
        <v>151</v>
      </c>
      <c r="M216" s="16" t="str">
        <f>HYPERLINK("https://stjsonora.gob.mx/acceso_informacion/InfoCurriculum.php?token=151-151-151")</f>
        <v>https://stjsonora.gob.mx/acceso_informacion/InfoCurriculum.php?token=151-151-151</v>
      </c>
      <c r="N216" s="14" t="s">
        <v>64</v>
      </c>
      <c r="O216" s="16" t="s">
        <v>3601</v>
      </c>
      <c r="P216" s="17" t="s">
        <v>355</v>
      </c>
      <c r="Q216" s="15">
        <v>45300</v>
      </c>
      <c r="R216" s="15">
        <v>45291</v>
      </c>
      <c r="S216" s="14"/>
    </row>
    <row r="217" spans="1:19" ht="38.25" x14ac:dyDescent="0.25">
      <c r="A217" s="14">
        <v>2023</v>
      </c>
      <c r="B217" s="15">
        <v>45200</v>
      </c>
      <c r="C217" s="15">
        <v>45291</v>
      </c>
      <c r="D217" s="17" t="s">
        <v>105</v>
      </c>
      <c r="E217" s="17" t="s">
        <v>105</v>
      </c>
      <c r="F217" s="14" t="s">
        <v>908</v>
      </c>
      <c r="G217" s="14" t="s">
        <v>909</v>
      </c>
      <c r="H217" s="14" t="s">
        <v>615</v>
      </c>
      <c r="I217" s="17" t="s">
        <v>624</v>
      </c>
      <c r="J217" s="14" t="s">
        <v>353</v>
      </c>
      <c r="K217" s="17" t="s">
        <v>354</v>
      </c>
      <c r="L217" s="14">
        <v>2869</v>
      </c>
      <c r="M217" s="16" t="str">
        <f>HYPERLINK("https://stjsonora.gob.mx/acceso_informacion/InfoCurriculum.php?token=2869-2869-2869")</f>
        <v>https://stjsonora.gob.mx/acceso_informacion/InfoCurriculum.php?token=2869-2869-2869</v>
      </c>
      <c r="N217" s="14" t="s">
        <v>64</v>
      </c>
      <c r="O217" s="16" t="s">
        <v>3601</v>
      </c>
      <c r="P217" s="17" t="s">
        <v>355</v>
      </c>
      <c r="Q217" s="15">
        <v>45300</v>
      </c>
      <c r="R217" s="15">
        <v>45291</v>
      </c>
      <c r="S217" s="14"/>
    </row>
    <row r="218" spans="1:19" ht="25.5" x14ac:dyDescent="0.25">
      <c r="A218" s="14">
        <v>2023</v>
      </c>
      <c r="B218" s="15">
        <v>45200</v>
      </c>
      <c r="C218" s="15">
        <v>45291</v>
      </c>
      <c r="D218" s="17" t="s">
        <v>105</v>
      </c>
      <c r="E218" s="17" t="s">
        <v>105</v>
      </c>
      <c r="F218" s="14" t="s">
        <v>910</v>
      </c>
      <c r="G218" s="14" t="s">
        <v>911</v>
      </c>
      <c r="H218" s="14" t="s">
        <v>912</v>
      </c>
      <c r="I218" s="17" t="s">
        <v>820</v>
      </c>
      <c r="J218" s="14" t="s">
        <v>353</v>
      </c>
      <c r="K218" s="17" t="s">
        <v>354</v>
      </c>
      <c r="L218" s="14">
        <v>1097</v>
      </c>
      <c r="M218" s="16" t="str">
        <f>HYPERLINK("https://stjsonora.gob.mx/acceso_informacion/InfoCurriculum.php?token=1097-1097-1097")</f>
        <v>https://stjsonora.gob.mx/acceso_informacion/InfoCurriculum.php?token=1097-1097-1097</v>
      </c>
      <c r="N218" s="14" t="s">
        <v>64</v>
      </c>
      <c r="O218" s="16" t="s">
        <v>3601</v>
      </c>
      <c r="P218" s="17" t="s">
        <v>355</v>
      </c>
      <c r="Q218" s="15">
        <v>45300</v>
      </c>
      <c r="R218" s="15">
        <v>45291</v>
      </c>
      <c r="S218" s="14"/>
    </row>
    <row r="219" spans="1:19" ht="38.25" x14ac:dyDescent="0.25">
      <c r="A219" s="14">
        <v>2023</v>
      </c>
      <c r="B219" s="15">
        <v>45200</v>
      </c>
      <c r="C219" s="15">
        <v>45291</v>
      </c>
      <c r="D219" s="17" t="s">
        <v>105</v>
      </c>
      <c r="E219" s="17" t="s">
        <v>105</v>
      </c>
      <c r="F219" s="14" t="s">
        <v>913</v>
      </c>
      <c r="G219" s="14" t="s">
        <v>502</v>
      </c>
      <c r="H219" s="14" t="s">
        <v>726</v>
      </c>
      <c r="I219" s="17" t="s">
        <v>624</v>
      </c>
      <c r="J219" s="14" t="s">
        <v>353</v>
      </c>
      <c r="K219" s="17" t="s">
        <v>354</v>
      </c>
      <c r="L219" s="14">
        <v>983</v>
      </c>
      <c r="M219" s="16" t="str">
        <f>HYPERLINK("https://stjsonora.gob.mx/acceso_informacion/InfoCurriculum.php?token=983-983-983")</f>
        <v>https://stjsonora.gob.mx/acceso_informacion/InfoCurriculum.php?token=983-983-983</v>
      </c>
      <c r="N219" s="14" t="s">
        <v>64</v>
      </c>
      <c r="O219" s="16" t="s">
        <v>3601</v>
      </c>
      <c r="P219" s="17" t="s">
        <v>355</v>
      </c>
      <c r="Q219" s="15">
        <v>45300</v>
      </c>
      <c r="R219" s="15">
        <v>45291</v>
      </c>
      <c r="S219" s="14"/>
    </row>
    <row r="220" spans="1:19" ht="38.25" x14ac:dyDescent="0.25">
      <c r="A220" s="14">
        <v>2023</v>
      </c>
      <c r="B220" s="15">
        <v>45200</v>
      </c>
      <c r="C220" s="15">
        <v>45291</v>
      </c>
      <c r="D220" s="17" t="s">
        <v>105</v>
      </c>
      <c r="E220" s="17" t="s">
        <v>105</v>
      </c>
      <c r="F220" s="14" t="s">
        <v>914</v>
      </c>
      <c r="G220" s="14" t="s">
        <v>592</v>
      </c>
      <c r="H220" s="14" t="s">
        <v>915</v>
      </c>
      <c r="I220" s="17" t="s">
        <v>841</v>
      </c>
      <c r="J220" s="14" t="s">
        <v>353</v>
      </c>
      <c r="K220" s="17" t="s">
        <v>354</v>
      </c>
      <c r="L220" s="14">
        <v>3201</v>
      </c>
      <c r="M220" s="16" t="str">
        <f>HYPERLINK("https://stjsonora.gob.mx/acceso_informacion/InfoCurriculum.php?token=3201-3201-3201")</f>
        <v>https://stjsonora.gob.mx/acceso_informacion/InfoCurriculum.php?token=3201-3201-3201</v>
      </c>
      <c r="N220" s="14" t="s">
        <v>64</v>
      </c>
      <c r="O220" s="16" t="s">
        <v>3601</v>
      </c>
      <c r="P220" s="17" t="s">
        <v>355</v>
      </c>
      <c r="Q220" s="15">
        <v>45300</v>
      </c>
      <c r="R220" s="15">
        <v>45291</v>
      </c>
      <c r="S220" s="14"/>
    </row>
    <row r="221" spans="1:19" ht="25.5" x14ac:dyDescent="0.25">
      <c r="A221" s="14">
        <v>2023</v>
      </c>
      <c r="B221" s="15">
        <v>45200</v>
      </c>
      <c r="C221" s="15">
        <v>45291</v>
      </c>
      <c r="D221" s="17" t="s">
        <v>105</v>
      </c>
      <c r="E221" s="17" t="s">
        <v>105</v>
      </c>
      <c r="F221" s="14" t="s">
        <v>916</v>
      </c>
      <c r="G221" s="14" t="s">
        <v>917</v>
      </c>
      <c r="H221" s="14" t="s">
        <v>485</v>
      </c>
      <c r="I221" s="17" t="s">
        <v>836</v>
      </c>
      <c r="J221" s="14" t="s">
        <v>353</v>
      </c>
      <c r="K221" s="17" t="s">
        <v>354</v>
      </c>
      <c r="L221" s="14">
        <v>1344</v>
      </c>
      <c r="M221" s="16" t="str">
        <f>HYPERLINK("https://stjsonora.gob.mx/acceso_informacion/InfoCurriculum.php?token=1344-1344-1344")</f>
        <v>https://stjsonora.gob.mx/acceso_informacion/InfoCurriculum.php?token=1344-1344-1344</v>
      </c>
      <c r="N221" s="14" t="s">
        <v>64</v>
      </c>
      <c r="O221" s="16" t="s">
        <v>3601</v>
      </c>
      <c r="P221" s="17" t="s">
        <v>355</v>
      </c>
      <c r="Q221" s="15">
        <v>45300</v>
      </c>
      <c r="R221" s="15">
        <v>45291</v>
      </c>
      <c r="S221" s="14"/>
    </row>
    <row r="222" spans="1:19" ht="38.25" x14ac:dyDescent="0.25">
      <c r="A222" s="14">
        <v>2023</v>
      </c>
      <c r="B222" s="15">
        <v>45200</v>
      </c>
      <c r="C222" s="15">
        <v>45291</v>
      </c>
      <c r="D222" s="17" t="s">
        <v>104</v>
      </c>
      <c r="E222" s="17" t="s">
        <v>104</v>
      </c>
      <c r="F222" s="14" t="s">
        <v>552</v>
      </c>
      <c r="G222" s="14" t="s">
        <v>552</v>
      </c>
      <c r="H222" s="14" t="s">
        <v>406</v>
      </c>
      <c r="I222" s="17" t="s">
        <v>813</v>
      </c>
      <c r="J222" s="14" t="s">
        <v>365</v>
      </c>
      <c r="K222" s="17" t="s">
        <v>450</v>
      </c>
      <c r="L222" s="14">
        <v>849</v>
      </c>
      <c r="M222" s="16" t="str">
        <f>HYPERLINK("https://stjsonora.gob.mx/acceso_informacion/InfoCurriculum.php?token=849-849-849")</f>
        <v>https://stjsonora.gob.mx/acceso_informacion/InfoCurriculum.php?token=849-849-849</v>
      </c>
      <c r="N222" s="14" t="s">
        <v>64</v>
      </c>
      <c r="O222" s="16" t="s">
        <v>3601</v>
      </c>
      <c r="P222" s="17" t="s">
        <v>355</v>
      </c>
      <c r="Q222" s="15">
        <v>45300</v>
      </c>
      <c r="R222" s="15">
        <v>45291</v>
      </c>
      <c r="S222" s="14"/>
    </row>
    <row r="223" spans="1:19" ht="25.5" x14ac:dyDescent="0.25">
      <c r="A223" s="14">
        <v>2023</v>
      </c>
      <c r="B223" s="15">
        <v>45200</v>
      </c>
      <c r="C223" s="15">
        <v>45291</v>
      </c>
      <c r="D223" s="17" t="s">
        <v>105</v>
      </c>
      <c r="E223" s="17" t="s">
        <v>105</v>
      </c>
      <c r="F223" s="14" t="s">
        <v>918</v>
      </c>
      <c r="G223" s="14" t="s">
        <v>874</v>
      </c>
      <c r="H223" s="14" t="s">
        <v>664</v>
      </c>
      <c r="I223" s="17" t="s">
        <v>820</v>
      </c>
      <c r="J223" s="14" t="s">
        <v>353</v>
      </c>
      <c r="K223" s="17" t="s">
        <v>354</v>
      </c>
      <c r="L223" s="14">
        <v>3537</v>
      </c>
      <c r="M223" s="16" t="str">
        <f>HYPERLINK("https://stjsonora.gob.mx/acceso_informacion/InfoCurriculum.php?token=3537-3537-3537")</f>
        <v>https://stjsonora.gob.mx/acceso_informacion/InfoCurriculum.php?token=3537-3537-3537</v>
      </c>
      <c r="N223" s="14" t="s">
        <v>64</v>
      </c>
      <c r="O223" s="16" t="s">
        <v>3601</v>
      </c>
      <c r="P223" s="17" t="s">
        <v>355</v>
      </c>
      <c r="Q223" s="15">
        <v>45300</v>
      </c>
      <c r="R223" s="15">
        <v>45291</v>
      </c>
      <c r="S223" s="14"/>
    </row>
    <row r="224" spans="1:19" ht="25.5" x14ac:dyDescent="0.25">
      <c r="A224" s="14">
        <v>2023</v>
      </c>
      <c r="B224" s="15">
        <v>45200</v>
      </c>
      <c r="C224" s="15">
        <v>45291</v>
      </c>
      <c r="D224" s="17" t="s">
        <v>105</v>
      </c>
      <c r="E224" s="17" t="s">
        <v>105</v>
      </c>
      <c r="F224" s="14" t="s">
        <v>919</v>
      </c>
      <c r="G224" s="14" t="s">
        <v>409</v>
      </c>
      <c r="H224" s="14" t="s">
        <v>475</v>
      </c>
      <c r="I224" s="17" t="s">
        <v>817</v>
      </c>
      <c r="J224" s="14" t="s">
        <v>365</v>
      </c>
      <c r="K224" s="17" t="s">
        <v>493</v>
      </c>
      <c r="L224" s="14">
        <v>2698</v>
      </c>
      <c r="M224" s="16" t="str">
        <f>HYPERLINK("https://stjsonora.gob.mx/acceso_informacion/InfoCurriculum.php?token=2698-2698-2698")</f>
        <v>https://stjsonora.gob.mx/acceso_informacion/InfoCurriculum.php?token=2698-2698-2698</v>
      </c>
      <c r="N224" s="14" t="s">
        <v>64</v>
      </c>
      <c r="O224" s="16" t="s">
        <v>3601</v>
      </c>
      <c r="P224" s="17" t="s">
        <v>355</v>
      </c>
      <c r="Q224" s="15">
        <v>45300</v>
      </c>
      <c r="R224" s="15">
        <v>45291</v>
      </c>
      <c r="S224" s="14"/>
    </row>
    <row r="225" spans="1:19" ht="38.25" x14ac:dyDescent="0.25">
      <c r="A225" s="14">
        <v>2023</v>
      </c>
      <c r="B225" s="15">
        <v>45200</v>
      </c>
      <c r="C225" s="15">
        <v>45291</v>
      </c>
      <c r="D225" s="17" t="s">
        <v>105</v>
      </c>
      <c r="E225" s="17" t="s">
        <v>105</v>
      </c>
      <c r="F225" s="14" t="s">
        <v>920</v>
      </c>
      <c r="G225" s="14" t="s">
        <v>594</v>
      </c>
      <c r="H225" s="14" t="s">
        <v>921</v>
      </c>
      <c r="I225" s="17" t="s">
        <v>825</v>
      </c>
      <c r="J225" s="14" t="s">
        <v>365</v>
      </c>
      <c r="K225" s="17" t="s">
        <v>450</v>
      </c>
      <c r="L225" s="14">
        <v>925</v>
      </c>
      <c r="M225" s="16" t="str">
        <f>HYPERLINK("https://stjsonora.gob.mx/acceso_informacion/InfoCurriculum.php?token=925-925-925")</f>
        <v>https://stjsonora.gob.mx/acceso_informacion/InfoCurriculum.php?token=925-925-925</v>
      </c>
      <c r="N225" s="14" t="s">
        <v>64</v>
      </c>
      <c r="O225" s="16" t="s">
        <v>3601</v>
      </c>
      <c r="P225" s="17" t="s">
        <v>355</v>
      </c>
      <c r="Q225" s="15">
        <v>45300</v>
      </c>
      <c r="R225" s="15">
        <v>45291</v>
      </c>
      <c r="S225" s="14"/>
    </row>
    <row r="226" spans="1:19" ht="38.25" x14ac:dyDescent="0.25">
      <c r="A226" s="14">
        <v>2023</v>
      </c>
      <c r="B226" s="15">
        <v>45200</v>
      </c>
      <c r="C226" s="15">
        <v>45291</v>
      </c>
      <c r="D226" s="17" t="s">
        <v>105</v>
      </c>
      <c r="E226" s="17" t="s">
        <v>105</v>
      </c>
      <c r="F226" s="14" t="s">
        <v>922</v>
      </c>
      <c r="G226" s="14" t="s">
        <v>923</v>
      </c>
      <c r="H226" s="14" t="s">
        <v>924</v>
      </c>
      <c r="I226" s="17" t="s">
        <v>813</v>
      </c>
      <c r="J226" s="14" t="s">
        <v>365</v>
      </c>
      <c r="K226" s="17" t="s">
        <v>925</v>
      </c>
      <c r="L226" s="14">
        <v>1302</v>
      </c>
      <c r="M226" s="16" t="str">
        <f>HYPERLINK("https://stjsonora.gob.mx/acceso_informacion/InfoCurriculum.php?token=1302-1302-1302")</f>
        <v>https://stjsonora.gob.mx/acceso_informacion/InfoCurriculum.php?token=1302-1302-1302</v>
      </c>
      <c r="N226" s="14" t="s">
        <v>64</v>
      </c>
      <c r="O226" s="16" t="s">
        <v>3601</v>
      </c>
      <c r="P226" s="17" t="s">
        <v>355</v>
      </c>
      <c r="Q226" s="15">
        <v>45300</v>
      </c>
      <c r="R226" s="15">
        <v>45291</v>
      </c>
      <c r="S226" s="14"/>
    </row>
    <row r="227" spans="1:19" ht="25.5" x14ac:dyDescent="0.25">
      <c r="A227" s="14">
        <v>2023</v>
      </c>
      <c r="B227" s="15">
        <v>45200</v>
      </c>
      <c r="C227" s="15">
        <v>45291</v>
      </c>
      <c r="D227" s="17" t="s">
        <v>105</v>
      </c>
      <c r="E227" s="17" t="s">
        <v>105</v>
      </c>
      <c r="F227" s="14" t="s">
        <v>926</v>
      </c>
      <c r="G227" s="14" t="s">
        <v>927</v>
      </c>
      <c r="H227" s="14" t="s">
        <v>928</v>
      </c>
      <c r="I227" s="17" t="s">
        <v>432</v>
      </c>
      <c r="J227" s="14" t="s">
        <v>353</v>
      </c>
      <c r="K227" s="17" t="s">
        <v>354</v>
      </c>
      <c r="L227" s="14">
        <v>2890</v>
      </c>
      <c r="M227" s="16" t="str">
        <f>HYPERLINK("https://stjsonora.gob.mx/acceso_informacion/InfoCurriculum.php?token=2890-2890-2890")</f>
        <v>https://stjsonora.gob.mx/acceso_informacion/InfoCurriculum.php?token=2890-2890-2890</v>
      </c>
      <c r="N227" s="14" t="s">
        <v>64</v>
      </c>
      <c r="O227" s="16" t="s">
        <v>3601</v>
      </c>
      <c r="P227" s="17" t="s">
        <v>355</v>
      </c>
      <c r="Q227" s="15">
        <v>45300</v>
      </c>
      <c r="R227" s="15">
        <v>45291</v>
      </c>
      <c r="S227" s="14"/>
    </row>
    <row r="228" spans="1:19" ht="38.25" x14ac:dyDescent="0.25">
      <c r="A228" s="14">
        <v>2023</v>
      </c>
      <c r="B228" s="15">
        <v>45200</v>
      </c>
      <c r="C228" s="15">
        <v>45291</v>
      </c>
      <c r="D228" s="17" t="s">
        <v>105</v>
      </c>
      <c r="E228" s="17" t="s">
        <v>105</v>
      </c>
      <c r="F228" s="14" t="s">
        <v>929</v>
      </c>
      <c r="G228" s="14" t="s">
        <v>930</v>
      </c>
      <c r="H228" s="14" t="s">
        <v>931</v>
      </c>
      <c r="I228" s="17" t="s">
        <v>564</v>
      </c>
      <c r="J228" s="14" t="s">
        <v>353</v>
      </c>
      <c r="K228" s="17" t="s">
        <v>354</v>
      </c>
      <c r="L228" s="14">
        <v>1029</v>
      </c>
      <c r="M228" s="16" t="str">
        <f>HYPERLINK("https://stjsonora.gob.mx/acceso_informacion/InfoCurriculum.php?token=1029-1029-1029")</f>
        <v>https://stjsonora.gob.mx/acceso_informacion/InfoCurriculum.php?token=1029-1029-1029</v>
      </c>
      <c r="N228" s="14" t="s">
        <v>64</v>
      </c>
      <c r="O228" s="16" t="s">
        <v>3601</v>
      </c>
      <c r="P228" s="17" t="s">
        <v>355</v>
      </c>
      <c r="Q228" s="15">
        <v>45300</v>
      </c>
      <c r="R228" s="15">
        <v>45291</v>
      </c>
      <c r="S228" s="14"/>
    </row>
    <row r="229" spans="1:19" ht="38.25" x14ac:dyDescent="0.25">
      <c r="A229" s="14">
        <v>2023</v>
      </c>
      <c r="B229" s="15">
        <v>45200</v>
      </c>
      <c r="C229" s="15">
        <v>45291</v>
      </c>
      <c r="D229" s="17" t="s">
        <v>103</v>
      </c>
      <c r="E229" s="17" t="s">
        <v>103</v>
      </c>
      <c r="F229" s="14" t="s">
        <v>932</v>
      </c>
      <c r="G229" s="14" t="s">
        <v>933</v>
      </c>
      <c r="H229" s="14" t="s">
        <v>934</v>
      </c>
      <c r="I229" s="17" t="s">
        <v>935</v>
      </c>
      <c r="J229" s="14" t="s">
        <v>353</v>
      </c>
      <c r="K229" s="17" t="s">
        <v>354</v>
      </c>
      <c r="L229" s="14">
        <v>2407</v>
      </c>
      <c r="M229" s="16" t="str">
        <f>HYPERLINK("https://stjsonora.gob.mx/acceso_informacion/InfoCurriculum.php?token=2407-2407-2407")</f>
        <v>https://stjsonora.gob.mx/acceso_informacion/InfoCurriculum.php?token=2407-2407-2407</v>
      </c>
      <c r="N229" s="14" t="s">
        <v>64</v>
      </c>
      <c r="O229" s="16" t="s">
        <v>3601</v>
      </c>
      <c r="P229" s="17" t="s">
        <v>355</v>
      </c>
      <c r="Q229" s="15">
        <v>45300</v>
      </c>
      <c r="R229" s="15">
        <v>45291</v>
      </c>
      <c r="S229" s="14"/>
    </row>
    <row r="230" spans="1:19" ht="38.25" x14ac:dyDescent="0.25">
      <c r="A230" s="14">
        <v>2023</v>
      </c>
      <c r="B230" s="15">
        <v>45200</v>
      </c>
      <c r="C230" s="15">
        <v>45291</v>
      </c>
      <c r="D230" s="17" t="s">
        <v>104</v>
      </c>
      <c r="E230" s="17" t="s">
        <v>104</v>
      </c>
      <c r="F230" s="14" t="s">
        <v>936</v>
      </c>
      <c r="G230" s="14" t="s">
        <v>417</v>
      </c>
      <c r="H230" s="14" t="s">
        <v>361</v>
      </c>
      <c r="I230" s="17" t="s">
        <v>564</v>
      </c>
      <c r="J230" s="14" t="s">
        <v>353</v>
      </c>
      <c r="K230" s="17" t="s">
        <v>354</v>
      </c>
      <c r="L230" s="14">
        <v>1286</v>
      </c>
      <c r="M230" s="16" t="str">
        <f>HYPERLINK("https://stjsonora.gob.mx/acceso_informacion/InfoCurriculum.php?token=1286-1286-1286")</f>
        <v>https://stjsonora.gob.mx/acceso_informacion/InfoCurriculum.php?token=1286-1286-1286</v>
      </c>
      <c r="N230" s="14" t="s">
        <v>64</v>
      </c>
      <c r="O230" s="16" t="s">
        <v>3601</v>
      </c>
      <c r="P230" s="17" t="s">
        <v>355</v>
      </c>
      <c r="Q230" s="15">
        <v>45300</v>
      </c>
      <c r="R230" s="15">
        <v>45291</v>
      </c>
      <c r="S230" s="14"/>
    </row>
    <row r="231" spans="1:19" ht="25.5" x14ac:dyDescent="0.25">
      <c r="A231" s="14">
        <v>2023</v>
      </c>
      <c r="B231" s="15">
        <v>45200</v>
      </c>
      <c r="C231" s="15">
        <v>45291</v>
      </c>
      <c r="D231" s="17" t="s">
        <v>104</v>
      </c>
      <c r="E231" s="17" t="s">
        <v>104</v>
      </c>
      <c r="F231" s="14" t="s">
        <v>937</v>
      </c>
      <c r="G231" s="14" t="s">
        <v>816</v>
      </c>
      <c r="H231" s="14" t="s">
        <v>806</v>
      </c>
      <c r="I231" s="17" t="s">
        <v>439</v>
      </c>
      <c r="J231" s="14" t="s">
        <v>353</v>
      </c>
      <c r="K231" s="17" t="s">
        <v>354</v>
      </c>
      <c r="L231" s="14">
        <v>1128</v>
      </c>
      <c r="M231" s="16" t="str">
        <f>HYPERLINK("https://stjsonora.gob.mx/acceso_informacion/InfoCurriculum.php?token=1128-1128-1128")</f>
        <v>https://stjsonora.gob.mx/acceso_informacion/InfoCurriculum.php?token=1128-1128-1128</v>
      </c>
      <c r="N231" s="14" t="s">
        <v>64</v>
      </c>
      <c r="O231" s="16" t="s">
        <v>3601</v>
      </c>
      <c r="P231" s="17" t="s">
        <v>355</v>
      </c>
      <c r="Q231" s="15">
        <v>45300</v>
      </c>
      <c r="R231" s="15">
        <v>45291</v>
      </c>
      <c r="S231" s="14"/>
    </row>
    <row r="232" spans="1:19" ht="38.25" x14ac:dyDescent="0.25">
      <c r="A232" s="14">
        <v>2023</v>
      </c>
      <c r="B232" s="15">
        <v>45200</v>
      </c>
      <c r="C232" s="15">
        <v>45291</v>
      </c>
      <c r="D232" s="17" t="s">
        <v>103</v>
      </c>
      <c r="E232" s="17" t="s">
        <v>103</v>
      </c>
      <c r="F232" s="14" t="s">
        <v>593</v>
      </c>
      <c r="G232" s="14" t="s">
        <v>938</v>
      </c>
      <c r="H232" s="14" t="s">
        <v>939</v>
      </c>
      <c r="I232" s="17" t="s">
        <v>602</v>
      </c>
      <c r="J232" s="14" t="s">
        <v>365</v>
      </c>
      <c r="K232" s="17" t="s">
        <v>366</v>
      </c>
      <c r="L232" s="14">
        <v>902</v>
      </c>
      <c r="M232" s="16" t="str">
        <f>HYPERLINK("https://stjsonora.gob.mx/acceso_informacion/InfoCurriculum.php?token=902-902-902")</f>
        <v>https://stjsonora.gob.mx/acceso_informacion/InfoCurriculum.php?token=902-902-902</v>
      </c>
      <c r="N232" s="14" t="s">
        <v>64</v>
      </c>
      <c r="O232" s="16" t="s">
        <v>3601</v>
      </c>
      <c r="P232" s="17" t="s">
        <v>355</v>
      </c>
      <c r="Q232" s="15">
        <v>45300</v>
      </c>
      <c r="R232" s="15">
        <v>45291</v>
      </c>
      <c r="S232" s="14"/>
    </row>
    <row r="233" spans="1:19" ht="25.5" x14ac:dyDescent="0.25">
      <c r="A233" s="14">
        <v>2023</v>
      </c>
      <c r="B233" s="15">
        <v>45200</v>
      </c>
      <c r="C233" s="15">
        <v>45291</v>
      </c>
      <c r="D233" s="17" t="s">
        <v>105</v>
      </c>
      <c r="E233" s="17" t="s">
        <v>105</v>
      </c>
      <c r="F233" s="14" t="s">
        <v>940</v>
      </c>
      <c r="G233" s="14" t="s">
        <v>941</v>
      </c>
      <c r="H233" s="14" t="s">
        <v>938</v>
      </c>
      <c r="I233" s="17" t="s">
        <v>817</v>
      </c>
      <c r="J233" s="14" t="s">
        <v>365</v>
      </c>
      <c r="K233" s="17" t="s">
        <v>450</v>
      </c>
      <c r="L233" s="14">
        <v>1263</v>
      </c>
      <c r="M233" s="16" t="str">
        <f>HYPERLINK("https://stjsonora.gob.mx/acceso_informacion/InfoCurriculum.php?token=1263-1263-1263")</f>
        <v>https://stjsonora.gob.mx/acceso_informacion/InfoCurriculum.php?token=1263-1263-1263</v>
      </c>
      <c r="N233" s="14" t="s">
        <v>64</v>
      </c>
      <c r="O233" s="16" t="s">
        <v>3601</v>
      </c>
      <c r="P233" s="17" t="s">
        <v>355</v>
      </c>
      <c r="Q233" s="15">
        <v>45300</v>
      </c>
      <c r="R233" s="15">
        <v>45291</v>
      </c>
      <c r="S233" s="14"/>
    </row>
    <row r="234" spans="1:19" ht="38.25" x14ac:dyDescent="0.25">
      <c r="A234" s="14">
        <v>2023</v>
      </c>
      <c r="B234" s="15">
        <v>45200</v>
      </c>
      <c r="C234" s="15">
        <v>45291</v>
      </c>
      <c r="D234" s="17" t="s">
        <v>105</v>
      </c>
      <c r="E234" s="17" t="s">
        <v>105</v>
      </c>
      <c r="F234" s="14" t="s">
        <v>942</v>
      </c>
      <c r="G234" s="14" t="s">
        <v>904</v>
      </c>
      <c r="H234" s="14" t="s">
        <v>943</v>
      </c>
      <c r="I234" s="17" t="s">
        <v>841</v>
      </c>
      <c r="J234" s="14" t="s">
        <v>58</v>
      </c>
      <c r="K234" s="17" t="s">
        <v>3590</v>
      </c>
      <c r="L234" s="14">
        <v>3857</v>
      </c>
      <c r="M234" s="16" t="str">
        <f>HYPERLINK("https://stjsonora.gob.mx/acceso_informacion/InfoCurriculum.php?token=3857-3857-3857")</f>
        <v>https://stjsonora.gob.mx/acceso_informacion/InfoCurriculum.php?token=3857-3857-3857</v>
      </c>
      <c r="N234" s="14" t="s">
        <v>64</v>
      </c>
      <c r="O234" s="16" t="s">
        <v>3601</v>
      </c>
      <c r="P234" s="17" t="s">
        <v>355</v>
      </c>
      <c r="Q234" s="15">
        <v>45300</v>
      </c>
      <c r="R234" s="15">
        <v>45291</v>
      </c>
      <c r="S234" s="14"/>
    </row>
    <row r="235" spans="1:19" ht="38.25" x14ac:dyDescent="0.25">
      <c r="A235" s="14">
        <v>2023</v>
      </c>
      <c r="B235" s="15">
        <v>45200</v>
      </c>
      <c r="C235" s="15">
        <v>45291</v>
      </c>
      <c r="D235" s="17" t="s">
        <v>105</v>
      </c>
      <c r="E235" s="17" t="s">
        <v>105</v>
      </c>
      <c r="F235" s="14" t="s">
        <v>944</v>
      </c>
      <c r="G235" s="14" t="s">
        <v>475</v>
      </c>
      <c r="H235" s="14" t="s">
        <v>945</v>
      </c>
      <c r="I235" s="17" t="s">
        <v>556</v>
      </c>
      <c r="J235" s="14" t="s">
        <v>353</v>
      </c>
      <c r="K235" s="17" t="s">
        <v>354</v>
      </c>
      <c r="L235" s="14">
        <v>2594</v>
      </c>
      <c r="M235" s="16" t="str">
        <f>HYPERLINK("https://stjsonora.gob.mx/acceso_informacion/InfoCurriculum.php?token=2594-2594-2594")</f>
        <v>https://stjsonora.gob.mx/acceso_informacion/InfoCurriculum.php?token=2594-2594-2594</v>
      </c>
      <c r="N235" s="14" t="s">
        <v>64</v>
      </c>
      <c r="O235" s="16" t="s">
        <v>3601</v>
      </c>
      <c r="P235" s="17" t="s">
        <v>355</v>
      </c>
      <c r="Q235" s="15">
        <v>45300</v>
      </c>
      <c r="R235" s="15">
        <v>45291</v>
      </c>
      <c r="S235" s="14"/>
    </row>
    <row r="236" spans="1:19" ht="38.25" x14ac:dyDescent="0.25">
      <c r="A236" s="14">
        <v>2023</v>
      </c>
      <c r="B236" s="15">
        <v>45200</v>
      </c>
      <c r="C236" s="15">
        <v>45291</v>
      </c>
      <c r="D236" s="17" t="s">
        <v>105</v>
      </c>
      <c r="E236" s="17" t="s">
        <v>105</v>
      </c>
      <c r="F236" s="14" t="s">
        <v>946</v>
      </c>
      <c r="G236" s="14" t="s">
        <v>947</v>
      </c>
      <c r="H236" s="14" t="s">
        <v>948</v>
      </c>
      <c r="I236" s="17" t="s">
        <v>463</v>
      </c>
      <c r="J236" s="14" t="s">
        <v>353</v>
      </c>
      <c r="K236" s="17" t="s">
        <v>354</v>
      </c>
      <c r="L236" s="14">
        <v>3088</v>
      </c>
      <c r="M236" s="16" t="str">
        <f>HYPERLINK("https://stjsonora.gob.mx/acceso_informacion/InfoCurriculum.php?token=3088-3088-3088")</f>
        <v>https://stjsonora.gob.mx/acceso_informacion/InfoCurriculum.php?token=3088-3088-3088</v>
      </c>
      <c r="N236" s="14" t="s">
        <v>64</v>
      </c>
      <c r="O236" s="16" t="s">
        <v>3601</v>
      </c>
      <c r="P236" s="17" t="s">
        <v>355</v>
      </c>
      <c r="Q236" s="15">
        <v>45300</v>
      </c>
      <c r="R236" s="15">
        <v>45291</v>
      </c>
      <c r="S236" s="14"/>
    </row>
    <row r="237" spans="1:19" ht="38.25" x14ac:dyDescent="0.25">
      <c r="A237" s="14">
        <v>2023</v>
      </c>
      <c r="B237" s="15">
        <v>45200</v>
      </c>
      <c r="C237" s="15">
        <v>45291</v>
      </c>
      <c r="D237" s="17" t="s">
        <v>105</v>
      </c>
      <c r="E237" s="17" t="s">
        <v>105</v>
      </c>
      <c r="F237" s="14" t="s">
        <v>949</v>
      </c>
      <c r="G237" s="14" t="s">
        <v>809</v>
      </c>
      <c r="H237" s="14" t="s">
        <v>513</v>
      </c>
      <c r="I237" s="17" t="s">
        <v>825</v>
      </c>
      <c r="J237" s="14" t="s">
        <v>353</v>
      </c>
      <c r="K237" s="17" t="s">
        <v>354</v>
      </c>
      <c r="L237" s="14">
        <v>822</v>
      </c>
      <c r="M237" s="16" t="str">
        <f>HYPERLINK("https://stjsonora.gob.mx/acceso_informacion/InfoCurriculum.php?token=822-822-822")</f>
        <v>https://stjsonora.gob.mx/acceso_informacion/InfoCurriculum.php?token=822-822-822</v>
      </c>
      <c r="N237" s="14" t="s">
        <v>64</v>
      </c>
      <c r="O237" s="16" t="s">
        <v>3601</v>
      </c>
      <c r="P237" s="17" t="s">
        <v>355</v>
      </c>
      <c r="Q237" s="15">
        <v>45300</v>
      </c>
      <c r="R237" s="15">
        <v>45291</v>
      </c>
      <c r="S237" s="14"/>
    </row>
    <row r="238" spans="1:19" ht="38.25" x14ac:dyDescent="0.25">
      <c r="A238" s="14">
        <v>2023</v>
      </c>
      <c r="B238" s="15">
        <v>45200</v>
      </c>
      <c r="C238" s="15">
        <v>45291</v>
      </c>
      <c r="D238" s="17" t="s">
        <v>119</v>
      </c>
      <c r="E238" s="17" t="s">
        <v>119</v>
      </c>
      <c r="F238" s="14" t="s">
        <v>677</v>
      </c>
      <c r="G238" s="14" t="s">
        <v>530</v>
      </c>
      <c r="H238" s="14" t="s">
        <v>552</v>
      </c>
      <c r="I238" s="17" t="s">
        <v>935</v>
      </c>
      <c r="J238" s="14" t="s">
        <v>365</v>
      </c>
      <c r="K238" s="17" t="s">
        <v>450</v>
      </c>
      <c r="L238" s="14">
        <v>1018</v>
      </c>
      <c r="M238" s="16" t="str">
        <f>HYPERLINK("https://stjsonora.gob.mx/acceso_informacion/InfoCurriculum.php?token=1018-1018-1018")</f>
        <v>https://stjsonora.gob.mx/acceso_informacion/InfoCurriculum.php?token=1018-1018-1018</v>
      </c>
      <c r="N238" s="14" t="s">
        <v>64</v>
      </c>
      <c r="O238" s="16" t="s">
        <v>3601</v>
      </c>
      <c r="P238" s="17" t="s">
        <v>355</v>
      </c>
      <c r="Q238" s="15">
        <v>45300</v>
      </c>
      <c r="R238" s="15">
        <v>45291</v>
      </c>
      <c r="S238" s="14"/>
    </row>
    <row r="239" spans="1:19" ht="38.25" x14ac:dyDescent="0.25">
      <c r="A239" s="14">
        <v>2023</v>
      </c>
      <c r="B239" s="15">
        <v>45200</v>
      </c>
      <c r="C239" s="15">
        <v>45291</v>
      </c>
      <c r="D239" s="17" t="s">
        <v>120</v>
      </c>
      <c r="E239" s="17" t="s">
        <v>120</v>
      </c>
      <c r="F239" s="14" t="s">
        <v>950</v>
      </c>
      <c r="G239" s="14" t="s">
        <v>406</v>
      </c>
      <c r="H239" s="14" t="s">
        <v>506</v>
      </c>
      <c r="I239" s="17" t="s">
        <v>602</v>
      </c>
      <c r="J239" s="14" t="s">
        <v>353</v>
      </c>
      <c r="K239" s="17" t="s">
        <v>354</v>
      </c>
      <c r="L239" s="14">
        <v>3101</v>
      </c>
      <c r="M239" s="16" t="str">
        <f>HYPERLINK("https://stjsonora.gob.mx/acceso_informacion/InfoCurriculum.php?token=3101-3101-3101")</f>
        <v>https://stjsonora.gob.mx/acceso_informacion/InfoCurriculum.php?token=3101-3101-3101</v>
      </c>
      <c r="N239" s="14" t="s">
        <v>64</v>
      </c>
      <c r="O239" s="16" t="s">
        <v>3601</v>
      </c>
      <c r="P239" s="17" t="s">
        <v>355</v>
      </c>
      <c r="Q239" s="15">
        <v>45300</v>
      </c>
      <c r="R239" s="15">
        <v>45291</v>
      </c>
      <c r="S239" s="14"/>
    </row>
    <row r="240" spans="1:19" ht="38.25" x14ac:dyDescent="0.25">
      <c r="A240" s="14">
        <v>2023</v>
      </c>
      <c r="B240" s="15">
        <v>45200</v>
      </c>
      <c r="C240" s="15">
        <v>45291</v>
      </c>
      <c r="D240" s="17" t="s">
        <v>120</v>
      </c>
      <c r="E240" s="17" t="s">
        <v>120</v>
      </c>
      <c r="F240" s="14" t="s">
        <v>951</v>
      </c>
      <c r="G240" s="14" t="s">
        <v>952</v>
      </c>
      <c r="H240" s="14" t="s">
        <v>361</v>
      </c>
      <c r="I240" s="17" t="s">
        <v>882</v>
      </c>
      <c r="J240" s="14" t="s">
        <v>353</v>
      </c>
      <c r="K240" s="17" t="s">
        <v>354</v>
      </c>
      <c r="L240" s="14">
        <v>4020</v>
      </c>
      <c r="M240" s="16" t="str">
        <f>HYPERLINK("https://stjsonora.gob.mx/acceso_informacion/InfoCurriculum.php?token=4020-4020-4020")</f>
        <v>https://stjsonora.gob.mx/acceso_informacion/InfoCurriculum.php?token=4020-4020-4020</v>
      </c>
      <c r="N240" s="14" t="s">
        <v>64</v>
      </c>
      <c r="O240" s="16" t="s">
        <v>3601</v>
      </c>
      <c r="P240" s="17" t="s">
        <v>355</v>
      </c>
      <c r="Q240" s="15">
        <v>45300</v>
      </c>
      <c r="R240" s="15">
        <v>45291</v>
      </c>
      <c r="S240" s="14"/>
    </row>
    <row r="241" spans="1:19" ht="38.25" x14ac:dyDescent="0.25">
      <c r="A241" s="14">
        <v>2023</v>
      </c>
      <c r="B241" s="15">
        <v>45200</v>
      </c>
      <c r="C241" s="15">
        <v>45291</v>
      </c>
      <c r="D241" s="17" t="s">
        <v>115</v>
      </c>
      <c r="E241" s="17" t="s">
        <v>115</v>
      </c>
      <c r="F241" s="14" t="s">
        <v>953</v>
      </c>
      <c r="G241" s="14" t="s">
        <v>788</v>
      </c>
      <c r="H241" s="14" t="s">
        <v>350</v>
      </c>
      <c r="I241" s="17" t="s">
        <v>412</v>
      </c>
      <c r="J241" s="14" t="s">
        <v>365</v>
      </c>
      <c r="K241" s="17" t="s">
        <v>450</v>
      </c>
      <c r="L241" s="14">
        <v>1321</v>
      </c>
      <c r="M241" s="16" t="str">
        <f>HYPERLINK("https://stjsonora.gob.mx/acceso_informacion/InfoCurriculum.php?token=1321-1321-1321")</f>
        <v>https://stjsonora.gob.mx/acceso_informacion/InfoCurriculum.php?token=1321-1321-1321</v>
      </c>
      <c r="N241" s="14" t="s">
        <v>64</v>
      </c>
      <c r="O241" s="16" t="s">
        <v>3601</v>
      </c>
      <c r="P241" s="17" t="s">
        <v>355</v>
      </c>
      <c r="Q241" s="15">
        <v>45300</v>
      </c>
      <c r="R241" s="15">
        <v>45291</v>
      </c>
      <c r="S241" s="14"/>
    </row>
    <row r="242" spans="1:19" ht="38.25" x14ac:dyDescent="0.25">
      <c r="A242" s="14">
        <v>2023</v>
      </c>
      <c r="B242" s="15">
        <v>45200</v>
      </c>
      <c r="C242" s="15">
        <v>45291</v>
      </c>
      <c r="D242" s="17" t="s">
        <v>120</v>
      </c>
      <c r="E242" s="17" t="s">
        <v>120</v>
      </c>
      <c r="F242" s="14" t="s">
        <v>954</v>
      </c>
      <c r="G242" s="14" t="s">
        <v>506</v>
      </c>
      <c r="H242" s="14" t="s">
        <v>487</v>
      </c>
      <c r="I242" s="17" t="s">
        <v>463</v>
      </c>
      <c r="J242" s="14" t="s">
        <v>353</v>
      </c>
      <c r="K242" s="17" t="s">
        <v>354</v>
      </c>
      <c r="L242" s="14">
        <v>2700</v>
      </c>
      <c r="M242" s="16" t="str">
        <f>HYPERLINK("https://stjsonora.gob.mx/acceso_informacion/InfoCurriculum.php?token=2700-2700-2700")</f>
        <v>https://stjsonora.gob.mx/acceso_informacion/InfoCurriculum.php?token=2700-2700-2700</v>
      </c>
      <c r="N242" s="14" t="s">
        <v>64</v>
      </c>
      <c r="O242" s="16" t="s">
        <v>3601</v>
      </c>
      <c r="P242" s="17" t="s">
        <v>355</v>
      </c>
      <c r="Q242" s="15">
        <v>45300</v>
      </c>
      <c r="R242" s="15">
        <v>45291</v>
      </c>
      <c r="S242" s="14"/>
    </row>
    <row r="243" spans="1:19" ht="38.25" x14ac:dyDescent="0.25">
      <c r="A243" s="14">
        <v>2023</v>
      </c>
      <c r="B243" s="15">
        <v>45200</v>
      </c>
      <c r="C243" s="15">
        <v>45291</v>
      </c>
      <c r="D243" s="17" t="s">
        <v>120</v>
      </c>
      <c r="E243" s="17" t="s">
        <v>120</v>
      </c>
      <c r="F243" s="14" t="s">
        <v>955</v>
      </c>
      <c r="G243" s="14" t="s">
        <v>956</v>
      </c>
      <c r="H243" s="14" t="s">
        <v>660</v>
      </c>
      <c r="I243" s="17" t="s">
        <v>602</v>
      </c>
      <c r="J243" s="14" t="s">
        <v>365</v>
      </c>
      <c r="K243" s="17" t="s">
        <v>957</v>
      </c>
      <c r="L243" s="14">
        <v>4213</v>
      </c>
      <c r="M243" s="16" t="str">
        <f>HYPERLINK("https://stjsonora.gob.mx/acceso_informacion/InfoCurriculum.php?token=4213-4213-4213")</f>
        <v>https://stjsonora.gob.mx/acceso_informacion/InfoCurriculum.php?token=4213-4213-4213</v>
      </c>
      <c r="N243" s="14" t="s">
        <v>64</v>
      </c>
      <c r="O243" s="16" t="s">
        <v>3601</v>
      </c>
      <c r="P243" s="17" t="s">
        <v>355</v>
      </c>
      <c r="Q243" s="15">
        <v>45300</v>
      </c>
      <c r="R243" s="15">
        <v>45291</v>
      </c>
      <c r="S243" s="14"/>
    </row>
    <row r="244" spans="1:19" ht="38.25" x14ac:dyDescent="0.25">
      <c r="A244" s="14">
        <v>2023</v>
      </c>
      <c r="B244" s="15">
        <v>45200</v>
      </c>
      <c r="C244" s="15">
        <v>45291</v>
      </c>
      <c r="D244" s="17" t="s">
        <v>115</v>
      </c>
      <c r="E244" s="17" t="s">
        <v>115</v>
      </c>
      <c r="F244" s="14" t="s">
        <v>958</v>
      </c>
      <c r="G244" s="14" t="s">
        <v>725</v>
      </c>
      <c r="H244" s="14" t="s">
        <v>631</v>
      </c>
      <c r="I244" s="17" t="s">
        <v>959</v>
      </c>
      <c r="J244" s="14" t="s">
        <v>365</v>
      </c>
      <c r="K244" s="17" t="s">
        <v>719</v>
      </c>
      <c r="L244" s="14">
        <v>2819</v>
      </c>
      <c r="M244" s="16" t="str">
        <f>HYPERLINK("https://stjsonora.gob.mx/acceso_informacion/InfoCurriculum.php?token=2819-2819-2819")</f>
        <v>https://stjsonora.gob.mx/acceso_informacion/InfoCurriculum.php?token=2819-2819-2819</v>
      </c>
      <c r="N244" s="14" t="s">
        <v>64</v>
      </c>
      <c r="O244" s="16" t="s">
        <v>3601</v>
      </c>
      <c r="P244" s="17" t="s">
        <v>355</v>
      </c>
      <c r="Q244" s="15">
        <v>45300</v>
      </c>
      <c r="R244" s="15">
        <v>45291</v>
      </c>
      <c r="S244" s="14"/>
    </row>
    <row r="245" spans="1:19" ht="25.5" x14ac:dyDescent="0.25">
      <c r="A245" s="14">
        <v>2023</v>
      </c>
      <c r="B245" s="15">
        <v>45200</v>
      </c>
      <c r="C245" s="15">
        <v>45291</v>
      </c>
      <c r="D245" s="17" t="s">
        <v>115</v>
      </c>
      <c r="E245" s="17" t="s">
        <v>115</v>
      </c>
      <c r="F245" s="14" t="s">
        <v>960</v>
      </c>
      <c r="G245" s="14" t="s">
        <v>961</v>
      </c>
      <c r="H245" s="14" t="s">
        <v>962</v>
      </c>
      <c r="I245" s="17" t="s">
        <v>679</v>
      </c>
      <c r="J245" s="14" t="s">
        <v>353</v>
      </c>
      <c r="K245" s="17" t="s">
        <v>354</v>
      </c>
      <c r="L245" s="14">
        <v>170</v>
      </c>
      <c r="M245" s="16" t="str">
        <f>HYPERLINK("https://stjsonora.gob.mx/acceso_informacion/InfoCurriculum.php?token=170-170-170")</f>
        <v>https://stjsonora.gob.mx/acceso_informacion/InfoCurriculum.php?token=170-170-170</v>
      </c>
      <c r="N245" s="14" t="s">
        <v>64</v>
      </c>
      <c r="O245" s="16" t="s">
        <v>3601</v>
      </c>
      <c r="P245" s="17" t="s">
        <v>355</v>
      </c>
      <c r="Q245" s="15">
        <v>45300</v>
      </c>
      <c r="R245" s="15">
        <v>45291</v>
      </c>
      <c r="S245" s="14"/>
    </row>
    <row r="246" spans="1:19" ht="25.5" x14ac:dyDescent="0.25">
      <c r="A246" s="14">
        <v>2023</v>
      </c>
      <c r="B246" s="15">
        <v>45200</v>
      </c>
      <c r="C246" s="15">
        <v>45291</v>
      </c>
      <c r="D246" s="17" t="s">
        <v>120</v>
      </c>
      <c r="E246" s="17" t="s">
        <v>120</v>
      </c>
      <c r="F246" s="14" t="s">
        <v>963</v>
      </c>
      <c r="G246" s="14" t="s">
        <v>964</v>
      </c>
      <c r="H246" s="14" t="s">
        <v>582</v>
      </c>
      <c r="I246" s="17" t="s">
        <v>817</v>
      </c>
      <c r="J246" s="14" t="s">
        <v>353</v>
      </c>
      <c r="K246" s="17" t="s">
        <v>354</v>
      </c>
      <c r="L246" s="14">
        <v>3416</v>
      </c>
      <c r="M246" s="16" t="str">
        <f>HYPERLINK("https://stjsonora.gob.mx/acceso_informacion/InfoCurriculum.php?token=3416-3416-3416")</f>
        <v>https://stjsonora.gob.mx/acceso_informacion/InfoCurriculum.php?token=3416-3416-3416</v>
      </c>
      <c r="N246" s="14" t="s">
        <v>64</v>
      </c>
      <c r="O246" s="16" t="s">
        <v>3601</v>
      </c>
      <c r="P246" s="17" t="s">
        <v>355</v>
      </c>
      <c r="Q246" s="15">
        <v>45300</v>
      </c>
      <c r="R246" s="15">
        <v>45291</v>
      </c>
      <c r="S246" s="14"/>
    </row>
    <row r="247" spans="1:19" ht="38.25" x14ac:dyDescent="0.25">
      <c r="A247" s="14">
        <v>2023</v>
      </c>
      <c r="B247" s="15">
        <v>45200</v>
      </c>
      <c r="C247" s="15">
        <v>45291</v>
      </c>
      <c r="D247" s="17" t="s">
        <v>119</v>
      </c>
      <c r="E247" s="17" t="s">
        <v>119</v>
      </c>
      <c r="F247" s="14" t="s">
        <v>965</v>
      </c>
      <c r="G247" s="14" t="s">
        <v>966</v>
      </c>
      <c r="H247" s="14" t="s">
        <v>397</v>
      </c>
      <c r="I247" s="17" t="s">
        <v>882</v>
      </c>
      <c r="J247" s="14" t="s">
        <v>365</v>
      </c>
      <c r="K247" s="17" t="s">
        <v>719</v>
      </c>
      <c r="L247" s="14">
        <v>2626</v>
      </c>
      <c r="M247" s="16" t="str">
        <f>HYPERLINK("https://stjsonora.gob.mx/acceso_informacion/InfoCurriculum.php?token=2626-2626-2626")</f>
        <v>https://stjsonora.gob.mx/acceso_informacion/InfoCurriculum.php?token=2626-2626-2626</v>
      </c>
      <c r="N247" s="14" t="s">
        <v>64</v>
      </c>
      <c r="O247" s="16" t="s">
        <v>3601</v>
      </c>
      <c r="P247" s="17" t="s">
        <v>355</v>
      </c>
      <c r="Q247" s="15">
        <v>45300</v>
      </c>
      <c r="R247" s="15">
        <v>45291</v>
      </c>
      <c r="S247" s="14"/>
    </row>
    <row r="248" spans="1:19" ht="38.25" x14ac:dyDescent="0.25">
      <c r="A248" s="14">
        <v>2023</v>
      </c>
      <c r="B248" s="15">
        <v>45200</v>
      </c>
      <c r="C248" s="15">
        <v>45291</v>
      </c>
      <c r="D248" s="17" t="s">
        <v>118</v>
      </c>
      <c r="E248" s="17" t="s">
        <v>118</v>
      </c>
      <c r="F248" s="14" t="s">
        <v>967</v>
      </c>
      <c r="G248" s="14" t="s">
        <v>968</v>
      </c>
      <c r="H248" s="14" t="s">
        <v>969</v>
      </c>
      <c r="I248" s="17" t="s">
        <v>564</v>
      </c>
      <c r="J248" s="14" t="s">
        <v>353</v>
      </c>
      <c r="K248" s="17" t="s">
        <v>354</v>
      </c>
      <c r="L248" s="14">
        <v>149</v>
      </c>
      <c r="M248" s="16" t="str">
        <f>HYPERLINK("https://stjsonora.gob.mx/acceso_informacion/InfoCurriculum.php?token=149-149-149")</f>
        <v>https://stjsonora.gob.mx/acceso_informacion/InfoCurriculum.php?token=149-149-149</v>
      </c>
      <c r="N248" s="14" t="s">
        <v>64</v>
      </c>
      <c r="O248" s="16" t="s">
        <v>3601</v>
      </c>
      <c r="P248" s="17" t="s">
        <v>355</v>
      </c>
      <c r="Q248" s="15">
        <v>45300</v>
      </c>
      <c r="R248" s="15">
        <v>45291</v>
      </c>
      <c r="S248" s="14"/>
    </row>
    <row r="249" spans="1:19" ht="38.25" x14ac:dyDescent="0.25">
      <c r="A249" s="14">
        <v>2023</v>
      </c>
      <c r="B249" s="15">
        <v>45200</v>
      </c>
      <c r="C249" s="15">
        <v>45291</v>
      </c>
      <c r="D249" s="17" t="s">
        <v>113</v>
      </c>
      <c r="E249" s="17" t="s">
        <v>113</v>
      </c>
      <c r="F249" s="14" t="s">
        <v>970</v>
      </c>
      <c r="G249" s="14" t="s">
        <v>626</v>
      </c>
      <c r="H249" s="14" t="s">
        <v>472</v>
      </c>
      <c r="I249" s="17" t="s">
        <v>602</v>
      </c>
      <c r="J249" s="14" t="s">
        <v>353</v>
      </c>
      <c r="K249" s="17" t="s">
        <v>354</v>
      </c>
      <c r="L249" s="14">
        <v>3097</v>
      </c>
      <c r="M249" s="16" t="str">
        <f>HYPERLINK("https://stjsonora.gob.mx/acceso_informacion/InfoCurriculum.php?token=3097-3097-3097")</f>
        <v>https://stjsonora.gob.mx/acceso_informacion/InfoCurriculum.php?token=3097-3097-3097</v>
      </c>
      <c r="N249" s="14" t="s">
        <v>64</v>
      </c>
      <c r="O249" s="16" t="s">
        <v>3601</v>
      </c>
      <c r="P249" s="17" t="s">
        <v>355</v>
      </c>
      <c r="Q249" s="15">
        <v>45300</v>
      </c>
      <c r="R249" s="15">
        <v>45291</v>
      </c>
      <c r="S249" s="14"/>
    </row>
    <row r="250" spans="1:19" ht="38.25" x14ac:dyDescent="0.25">
      <c r="A250" s="14">
        <v>2023</v>
      </c>
      <c r="B250" s="15">
        <v>45200</v>
      </c>
      <c r="C250" s="15">
        <v>45291</v>
      </c>
      <c r="D250" s="17" t="s">
        <v>125</v>
      </c>
      <c r="E250" s="17" t="s">
        <v>125</v>
      </c>
      <c r="F250" s="14" t="s">
        <v>971</v>
      </c>
      <c r="G250" s="14" t="s">
        <v>430</v>
      </c>
      <c r="H250" s="14" t="s">
        <v>374</v>
      </c>
      <c r="I250" s="17" t="s">
        <v>602</v>
      </c>
      <c r="J250" s="14" t="s">
        <v>365</v>
      </c>
      <c r="K250" s="17" t="s">
        <v>450</v>
      </c>
      <c r="L250" s="14">
        <v>1229</v>
      </c>
      <c r="M250" s="16" t="str">
        <f>HYPERLINK("https://stjsonora.gob.mx/acceso_informacion/InfoCurriculum.php?token=1229-1229-1229")</f>
        <v>https://stjsonora.gob.mx/acceso_informacion/InfoCurriculum.php?token=1229-1229-1229</v>
      </c>
      <c r="N250" s="14" t="s">
        <v>64</v>
      </c>
      <c r="O250" s="16" t="s">
        <v>3601</v>
      </c>
      <c r="P250" s="17" t="s">
        <v>355</v>
      </c>
      <c r="Q250" s="15">
        <v>45300</v>
      </c>
      <c r="R250" s="15">
        <v>45291</v>
      </c>
      <c r="S250" s="14"/>
    </row>
    <row r="251" spans="1:19" ht="38.25" x14ac:dyDescent="0.25">
      <c r="A251" s="14">
        <v>2023</v>
      </c>
      <c r="B251" s="15">
        <v>45200</v>
      </c>
      <c r="C251" s="15">
        <v>45291</v>
      </c>
      <c r="D251" s="17" t="s">
        <v>113</v>
      </c>
      <c r="E251" s="17" t="s">
        <v>113</v>
      </c>
      <c r="F251" s="14" t="s">
        <v>972</v>
      </c>
      <c r="G251" s="14" t="s">
        <v>973</v>
      </c>
      <c r="H251" s="14" t="s">
        <v>784</v>
      </c>
      <c r="I251" s="17" t="s">
        <v>813</v>
      </c>
      <c r="J251" s="14" t="s">
        <v>365</v>
      </c>
      <c r="K251" s="17" t="s">
        <v>974</v>
      </c>
      <c r="L251" s="14">
        <v>715</v>
      </c>
      <c r="M251" s="16" t="str">
        <f>HYPERLINK("https://stjsonora.gob.mx/acceso_informacion/InfoCurriculum.php?token=715-715-715")</f>
        <v>https://stjsonora.gob.mx/acceso_informacion/InfoCurriculum.php?token=715-715-715</v>
      </c>
      <c r="N251" s="14" t="s">
        <v>64</v>
      </c>
      <c r="O251" s="16" t="s">
        <v>3601</v>
      </c>
      <c r="P251" s="17" t="s">
        <v>355</v>
      </c>
      <c r="Q251" s="15">
        <v>45300</v>
      </c>
      <c r="R251" s="15">
        <v>45291</v>
      </c>
      <c r="S251" s="14"/>
    </row>
    <row r="252" spans="1:19" ht="38.25" x14ac:dyDescent="0.25">
      <c r="A252" s="14">
        <v>2023</v>
      </c>
      <c r="B252" s="15">
        <v>45200</v>
      </c>
      <c r="C252" s="15">
        <v>45291</v>
      </c>
      <c r="D252" s="17" t="s">
        <v>135</v>
      </c>
      <c r="E252" s="17" t="s">
        <v>135</v>
      </c>
      <c r="F252" s="14" t="s">
        <v>975</v>
      </c>
      <c r="G252" s="14" t="s">
        <v>701</v>
      </c>
      <c r="H252" s="14" t="s">
        <v>485</v>
      </c>
      <c r="I252" s="17" t="s">
        <v>602</v>
      </c>
      <c r="J252" s="14" t="s">
        <v>353</v>
      </c>
      <c r="K252" s="17" t="s">
        <v>354</v>
      </c>
      <c r="L252" s="14">
        <v>238</v>
      </c>
      <c r="M252" s="16" t="str">
        <f>HYPERLINK("https://stjsonora.gob.mx/acceso_informacion/InfoCurriculum.php?token=238-238-238")</f>
        <v>https://stjsonora.gob.mx/acceso_informacion/InfoCurriculum.php?token=238-238-238</v>
      </c>
      <c r="N252" s="14" t="s">
        <v>64</v>
      </c>
      <c r="O252" s="16" t="s">
        <v>3601</v>
      </c>
      <c r="P252" s="17" t="s">
        <v>355</v>
      </c>
      <c r="Q252" s="15">
        <v>45300</v>
      </c>
      <c r="R252" s="15">
        <v>45291</v>
      </c>
      <c r="S252" s="14"/>
    </row>
    <row r="253" spans="1:19" ht="25.5" x14ac:dyDescent="0.25">
      <c r="A253" s="14">
        <v>2023</v>
      </c>
      <c r="B253" s="15">
        <v>45200</v>
      </c>
      <c r="C253" s="15">
        <v>45291</v>
      </c>
      <c r="D253" s="17" t="s">
        <v>129</v>
      </c>
      <c r="E253" s="17" t="s">
        <v>129</v>
      </c>
      <c r="F253" s="14" t="s">
        <v>976</v>
      </c>
      <c r="G253" s="14" t="s">
        <v>977</v>
      </c>
      <c r="H253" s="14" t="s">
        <v>518</v>
      </c>
      <c r="I253" s="17" t="s">
        <v>428</v>
      </c>
      <c r="J253" s="14" t="s">
        <v>353</v>
      </c>
      <c r="K253" s="17" t="s">
        <v>354</v>
      </c>
      <c r="L253" s="14">
        <v>3868</v>
      </c>
      <c r="M253" s="16" t="str">
        <f>HYPERLINK("https://stjsonora.gob.mx/acceso_informacion/InfoCurriculum.php?token=3868-3868-3868")</f>
        <v>https://stjsonora.gob.mx/acceso_informacion/InfoCurriculum.php?token=3868-3868-3868</v>
      </c>
      <c r="N253" s="14" t="s">
        <v>64</v>
      </c>
      <c r="O253" s="16" t="s">
        <v>3601</v>
      </c>
      <c r="P253" s="17" t="s">
        <v>355</v>
      </c>
      <c r="Q253" s="15">
        <v>45300</v>
      </c>
      <c r="R253" s="15">
        <v>45291</v>
      </c>
      <c r="S253" s="14"/>
    </row>
    <row r="254" spans="1:19" ht="38.25" x14ac:dyDescent="0.25">
      <c r="A254" s="14">
        <v>2023</v>
      </c>
      <c r="B254" s="15">
        <v>45200</v>
      </c>
      <c r="C254" s="15">
        <v>45291</v>
      </c>
      <c r="D254" s="17" t="s">
        <v>174</v>
      </c>
      <c r="E254" s="17" t="s">
        <v>174</v>
      </c>
      <c r="F254" s="14" t="s">
        <v>978</v>
      </c>
      <c r="G254" s="14" t="s">
        <v>361</v>
      </c>
      <c r="H254" s="14" t="s">
        <v>592</v>
      </c>
      <c r="I254" s="17" t="s">
        <v>463</v>
      </c>
      <c r="J254" s="14" t="s">
        <v>403</v>
      </c>
      <c r="K254" s="17"/>
      <c r="L254" s="14">
        <v>699</v>
      </c>
      <c r="M254" s="16" t="str">
        <f>HYPERLINK("https://stjsonora.gob.mx/acceso_informacion/InfoCurriculum.php?token=699-699-699")</f>
        <v>https://stjsonora.gob.mx/acceso_informacion/InfoCurriculum.php?token=699-699-699</v>
      </c>
      <c r="N254" s="14" t="s">
        <v>64</v>
      </c>
      <c r="O254" s="16" t="s">
        <v>3601</v>
      </c>
      <c r="P254" s="17" t="s">
        <v>355</v>
      </c>
      <c r="Q254" s="15">
        <v>45300</v>
      </c>
      <c r="R254" s="15">
        <v>45291</v>
      </c>
      <c r="S254" s="14"/>
    </row>
    <row r="255" spans="1:19" ht="38.25" x14ac:dyDescent="0.25">
      <c r="A255" s="14">
        <v>2023</v>
      </c>
      <c r="B255" s="15">
        <v>45200</v>
      </c>
      <c r="C255" s="15">
        <v>45291</v>
      </c>
      <c r="D255" s="17" t="s">
        <v>113</v>
      </c>
      <c r="E255" s="17" t="s">
        <v>113</v>
      </c>
      <c r="F255" s="14" t="s">
        <v>979</v>
      </c>
      <c r="G255" s="14" t="s">
        <v>980</v>
      </c>
      <c r="H255" s="14" t="s">
        <v>585</v>
      </c>
      <c r="I255" s="17" t="s">
        <v>624</v>
      </c>
      <c r="J255" s="14" t="s">
        <v>403</v>
      </c>
      <c r="K255" s="17"/>
      <c r="L255" s="14">
        <v>430</v>
      </c>
      <c r="M255" s="16" t="str">
        <f>HYPERLINK("https://stjsonora.gob.mx/acceso_informacion/InfoCurriculum.php?token=430-430-430")</f>
        <v>https://stjsonora.gob.mx/acceso_informacion/InfoCurriculum.php?token=430-430-430</v>
      </c>
      <c r="N255" s="14" t="s">
        <v>64</v>
      </c>
      <c r="O255" s="16" t="s">
        <v>3601</v>
      </c>
      <c r="P255" s="17" t="s">
        <v>355</v>
      </c>
      <c r="Q255" s="15">
        <v>45300</v>
      </c>
      <c r="R255" s="15">
        <v>45291</v>
      </c>
      <c r="S255" s="14"/>
    </row>
    <row r="256" spans="1:19" ht="38.25" x14ac:dyDescent="0.25">
      <c r="A256" s="14">
        <v>2023</v>
      </c>
      <c r="B256" s="15">
        <v>45200</v>
      </c>
      <c r="C256" s="15">
        <v>45291</v>
      </c>
      <c r="D256" s="17" t="s">
        <v>129</v>
      </c>
      <c r="E256" s="17" t="s">
        <v>129</v>
      </c>
      <c r="F256" s="14" t="s">
        <v>981</v>
      </c>
      <c r="G256" s="14" t="s">
        <v>664</v>
      </c>
      <c r="H256" s="14" t="s">
        <v>982</v>
      </c>
      <c r="I256" s="17" t="s">
        <v>935</v>
      </c>
      <c r="J256" s="14" t="s">
        <v>353</v>
      </c>
      <c r="K256" s="17" t="s">
        <v>354</v>
      </c>
      <c r="L256" s="14">
        <v>4022</v>
      </c>
      <c r="M256" s="16" t="str">
        <f>HYPERLINK("https://stjsonora.gob.mx/acceso_informacion/InfoCurriculum.php?token=4022-4022-4022")</f>
        <v>https://stjsonora.gob.mx/acceso_informacion/InfoCurriculum.php?token=4022-4022-4022</v>
      </c>
      <c r="N256" s="14" t="s">
        <v>64</v>
      </c>
      <c r="O256" s="16" t="s">
        <v>3601</v>
      </c>
      <c r="P256" s="17" t="s">
        <v>355</v>
      </c>
      <c r="Q256" s="15">
        <v>45300</v>
      </c>
      <c r="R256" s="15">
        <v>45291</v>
      </c>
      <c r="S256" s="14"/>
    </row>
    <row r="257" spans="1:19" ht="38.25" x14ac:dyDescent="0.25">
      <c r="A257" s="14">
        <v>2023</v>
      </c>
      <c r="B257" s="15">
        <v>45200</v>
      </c>
      <c r="C257" s="15">
        <v>45291</v>
      </c>
      <c r="D257" s="17" t="s">
        <v>113</v>
      </c>
      <c r="E257" s="17" t="s">
        <v>113</v>
      </c>
      <c r="F257" s="14" t="s">
        <v>983</v>
      </c>
      <c r="G257" s="14" t="s">
        <v>984</v>
      </c>
      <c r="H257" s="14" t="s">
        <v>418</v>
      </c>
      <c r="I257" s="17" t="s">
        <v>882</v>
      </c>
      <c r="J257" s="14" t="s">
        <v>365</v>
      </c>
      <c r="K257" s="17" t="s">
        <v>719</v>
      </c>
      <c r="L257" s="14">
        <v>1509</v>
      </c>
      <c r="M257" s="16" t="str">
        <f>HYPERLINK("https://stjsonora.gob.mx/acceso_informacion/InfoCurriculum.php?token=1509-1509-1509")</f>
        <v>https://stjsonora.gob.mx/acceso_informacion/InfoCurriculum.php?token=1509-1509-1509</v>
      </c>
      <c r="N257" s="14" t="s">
        <v>64</v>
      </c>
      <c r="O257" s="16" t="s">
        <v>3601</v>
      </c>
      <c r="P257" s="17" t="s">
        <v>355</v>
      </c>
      <c r="Q257" s="15">
        <v>45300</v>
      </c>
      <c r="R257" s="15">
        <v>45291</v>
      </c>
      <c r="S257" s="14"/>
    </row>
    <row r="258" spans="1:19" ht="38.25" x14ac:dyDescent="0.25">
      <c r="A258" s="14">
        <v>2023</v>
      </c>
      <c r="B258" s="15">
        <v>45200</v>
      </c>
      <c r="C258" s="15">
        <v>45291</v>
      </c>
      <c r="D258" s="17" t="s">
        <v>113</v>
      </c>
      <c r="E258" s="17" t="s">
        <v>113</v>
      </c>
      <c r="F258" s="14" t="s">
        <v>747</v>
      </c>
      <c r="G258" s="14" t="s">
        <v>985</v>
      </c>
      <c r="H258" s="14" t="s">
        <v>986</v>
      </c>
      <c r="I258" s="17" t="s">
        <v>935</v>
      </c>
      <c r="J258" s="14" t="s">
        <v>353</v>
      </c>
      <c r="K258" s="17" t="s">
        <v>354</v>
      </c>
      <c r="L258" s="14">
        <v>645</v>
      </c>
      <c r="M258" s="16" t="str">
        <f>HYPERLINK("https://stjsonora.gob.mx/acceso_informacion/InfoCurriculum.php?token=645-645-645")</f>
        <v>https://stjsonora.gob.mx/acceso_informacion/InfoCurriculum.php?token=645-645-645</v>
      </c>
      <c r="N258" s="14" t="s">
        <v>64</v>
      </c>
      <c r="O258" s="16" t="s">
        <v>3601</v>
      </c>
      <c r="P258" s="17" t="s">
        <v>355</v>
      </c>
      <c r="Q258" s="15">
        <v>45300</v>
      </c>
      <c r="R258" s="15">
        <v>45291</v>
      </c>
      <c r="S258" s="14"/>
    </row>
    <row r="259" spans="1:19" ht="25.5" x14ac:dyDescent="0.25">
      <c r="A259" s="14">
        <v>2023</v>
      </c>
      <c r="B259" s="15">
        <v>45200</v>
      </c>
      <c r="C259" s="15">
        <v>45291</v>
      </c>
      <c r="D259" s="17" t="s">
        <v>113</v>
      </c>
      <c r="E259" s="17" t="s">
        <v>113</v>
      </c>
      <c r="F259" s="14" t="s">
        <v>987</v>
      </c>
      <c r="G259" s="14" t="s">
        <v>850</v>
      </c>
      <c r="H259" s="14" t="s">
        <v>988</v>
      </c>
      <c r="I259" s="17" t="s">
        <v>989</v>
      </c>
      <c r="J259" s="14" t="s">
        <v>353</v>
      </c>
      <c r="K259" s="17" t="s">
        <v>354</v>
      </c>
      <c r="L259" s="14">
        <v>879</v>
      </c>
      <c r="M259" s="16" t="str">
        <f>HYPERLINK("https://stjsonora.gob.mx/acceso_informacion/InfoCurriculum.php?token=879-879-879")</f>
        <v>https://stjsonora.gob.mx/acceso_informacion/InfoCurriculum.php?token=879-879-879</v>
      </c>
      <c r="N259" s="14" t="s">
        <v>64</v>
      </c>
      <c r="O259" s="16" t="s">
        <v>3601</v>
      </c>
      <c r="P259" s="17" t="s">
        <v>355</v>
      </c>
      <c r="Q259" s="15">
        <v>45300</v>
      </c>
      <c r="R259" s="15">
        <v>45291</v>
      </c>
      <c r="S259" s="14"/>
    </row>
    <row r="260" spans="1:19" ht="25.5" x14ac:dyDescent="0.25">
      <c r="A260" s="14">
        <v>2023</v>
      </c>
      <c r="B260" s="15">
        <v>45200</v>
      </c>
      <c r="C260" s="15">
        <v>45291</v>
      </c>
      <c r="D260" s="17" t="s">
        <v>135</v>
      </c>
      <c r="E260" s="17" t="s">
        <v>135</v>
      </c>
      <c r="F260" s="14" t="s">
        <v>990</v>
      </c>
      <c r="G260" s="14" t="s">
        <v>664</v>
      </c>
      <c r="H260" s="14" t="s">
        <v>521</v>
      </c>
      <c r="I260" s="17" t="s">
        <v>991</v>
      </c>
      <c r="J260" s="14" t="s">
        <v>353</v>
      </c>
      <c r="K260" s="17" t="s">
        <v>354</v>
      </c>
      <c r="L260" s="14">
        <v>4473</v>
      </c>
      <c r="M260" s="16" t="str">
        <f>HYPERLINK("https://stjsonora.gob.mx/acceso_informacion/InfoCurriculum.php?token=4473-4473-4473")</f>
        <v>https://stjsonora.gob.mx/acceso_informacion/InfoCurriculum.php?token=4473-4473-4473</v>
      </c>
      <c r="N260" s="14" t="s">
        <v>64</v>
      </c>
      <c r="O260" s="16" t="s">
        <v>3601</v>
      </c>
      <c r="P260" s="17" t="s">
        <v>355</v>
      </c>
      <c r="Q260" s="15">
        <v>45300</v>
      </c>
      <c r="R260" s="15">
        <v>45291</v>
      </c>
      <c r="S260" s="14"/>
    </row>
    <row r="261" spans="1:19" ht="38.25" x14ac:dyDescent="0.25">
      <c r="A261" s="14">
        <v>2023</v>
      </c>
      <c r="B261" s="15">
        <v>45200</v>
      </c>
      <c r="C261" s="15">
        <v>45291</v>
      </c>
      <c r="D261" s="17" t="s">
        <v>135</v>
      </c>
      <c r="E261" s="17" t="s">
        <v>135</v>
      </c>
      <c r="F261" s="14" t="s">
        <v>992</v>
      </c>
      <c r="G261" s="14" t="s">
        <v>530</v>
      </c>
      <c r="H261" s="14" t="s">
        <v>442</v>
      </c>
      <c r="I261" s="17" t="s">
        <v>602</v>
      </c>
      <c r="J261" s="14" t="s">
        <v>353</v>
      </c>
      <c r="K261" s="17" t="s">
        <v>354</v>
      </c>
      <c r="L261" s="14">
        <v>3104</v>
      </c>
      <c r="M261" s="16" t="str">
        <f>HYPERLINK("https://stjsonora.gob.mx/acceso_informacion/InfoCurriculum.php?token=3104-3104-3104")</f>
        <v>https://stjsonora.gob.mx/acceso_informacion/InfoCurriculum.php?token=3104-3104-3104</v>
      </c>
      <c r="N261" s="14" t="s">
        <v>64</v>
      </c>
      <c r="O261" s="16" t="s">
        <v>3601</v>
      </c>
      <c r="P261" s="17" t="s">
        <v>355</v>
      </c>
      <c r="Q261" s="15">
        <v>45300</v>
      </c>
      <c r="R261" s="15">
        <v>45291</v>
      </c>
      <c r="S261" s="14"/>
    </row>
    <row r="262" spans="1:19" ht="38.25" x14ac:dyDescent="0.25">
      <c r="A262" s="14">
        <v>2023</v>
      </c>
      <c r="B262" s="15">
        <v>45200</v>
      </c>
      <c r="C262" s="15">
        <v>45291</v>
      </c>
      <c r="D262" s="17" t="s">
        <v>135</v>
      </c>
      <c r="E262" s="17" t="s">
        <v>135</v>
      </c>
      <c r="F262" s="14" t="s">
        <v>993</v>
      </c>
      <c r="G262" s="14" t="s">
        <v>994</v>
      </c>
      <c r="H262" s="14" t="s">
        <v>374</v>
      </c>
      <c r="I262" s="17" t="s">
        <v>882</v>
      </c>
      <c r="J262" s="14" t="s">
        <v>353</v>
      </c>
      <c r="K262" s="17" t="s">
        <v>354</v>
      </c>
      <c r="L262" s="14">
        <v>185</v>
      </c>
      <c r="M262" s="16" t="str">
        <f>HYPERLINK("https://stjsonora.gob.mx/acceso_informacion/InfoCurriculum.php?token=185-185-185")</f>
        <v>https://stjsonora.gob.mx/acceso_informacion/InfoCurriculum.php?token=185-185-185</v>
      </c>
      <c r="N262" s="14" t="s">
        <v>64</v>
      </c>
      <c r="O262" s="16" t="s">
        <v>3601</v>
      </c>
      <c r="P262" s="17" t="s">
        <v>355</v>
      </c>
      <c r="Q262" s="15">
        <v>45300</v>
      </c>
      <c r="R262" s="15">
        <v>45291</v>
      </c>
      <c r="S262" s="14"/>
    </row>
    <row r="263" spans="1:19" ht="38.25" x14ac:dyDescent="0.25">
      <c r="A263" s="14">
        <v>2023</v>
      </c>
      <c r="B263" s="15">
        <v>45200</v>
      </c>
      <c r="C263" s="15">
        <v>45291</v>
      </c>
      <c r="D263" s="17" t="s">
        <v>165</v>
      </c>
      <c r="E263" s="17" t="s">
        <v>165</v>
      </c>
      <c r="F263" s="14" t="s">
        <v>995</v>
      </c>
      <c r="G263" s="14" t="s">
        <v>755</v>
      </c>
      <c r="H263" s="14" t="s">
        <v>530</v>
      </c>
      <c r="I263" s="17" t="s">
        <v>463</v>
      </c>
      <c r="J263" s="14" t="s">
        <v>353</v>
      </c>
      <c r="K263" s="17" t="s">
        <v>996</v>
      </c>
      <c r="L263" s="14">
        <v>581</v>
      </c>
      <c r="M263" s="16" t="str">
        <f>HYPERLINK("https://stjsonora.gob.mx/acceso_informacion/InfoCurriculum.php?token=581-581-581")</f>
        <v>https://stjsonora.gob.mx/acceso_informacion/InfoCurriculum.php?token=581-581-581</v>
      </c>
      <c r="N263" s="14" t="s">
        <v>64</v>
      </c>
      <c r="O263" s="16" t="s">
        <v>3601</v>
      </c>
      <c r="P263" s="17" t="s">
        <v>355</v>
      </c>
      <c r="Q263" s="15">
        <v>45300</v>
      </c>
      <c r="R263" s="15">
        <v>45291</v>
      </c>
      <c r="S263" s="14"/>
    </row>
    <row r="264" spans="1:19" ht="25.5" x14ac:dyDescent="0.25">
      <c r="A264" s="14">
        <v>2023</v>
      </c>
      <c r="B264" s="15">
        <v>45200</v>
      </c>
      <c r="C264" s="15">
        <v>45291</v>
      </c>
      <c r="D264" s="17" t="s">
        <v>113</v>
      </c>
      <c r="E264" s="17" t="s">
        <v>113</v>
      </c>
      <c r="F264" s="14" t="s">
        <v>997</v>
      </c>
      <c r="G264" s="14" t="s">
        <v>998</v>
      </c>
      <c r="H264" s="14" t="s">
        <v>999</v>
      </c>
      <c r="I264" s="17" t="s">
        <v>693</v>
      </c>
      <c r="J264" s="14" t="s">
        <v>353</v>
      </c>
      <c r="K264" s="17" t="s">
        <v>1000</v>
      </c>
      <c r="L264" s="14">
        <v>4143</v>
      </c>
      <c r="M264" s="16" t="str">
        <f>HYPERLINK("https://stjsonora.gob.mx/acceso_informacion/InfoCurriculum.php?token=4143-4143-4143")</f>
        <v>https://stjsonora.gob.mx/acceso_informacion/InfoCurriculum.php?token=4143-4143-4143</v>
      </c>
      <c r="N264" s="14" t="s">
        <v>64</v>
      </c>
      <c r="O264" s="16" t="s">
        <v>3601</v>
      </c>
      <c r="P264" s="17" t="s">
        <v>355</v>
      </c>
      <c r="Q264" s="15">
        <v>45300</v>
      </c>
      <c r="R264" s="15">
        <v>45291</v>
      </c>
      <c r="S264" s="14"/>
    </row>
    <row r="265" spans="1:19" ht="51" x14ac:dyDescent="0.25">
      <c r="A265" s="14">
        <v>2023</v>
      </c>
      <c r="B265" s="15">
        <v>45200</v>
      </c>
      <c r="C265" s="15">
        <v>45291</v>
      </c>
      <c r="D265" s="17" t="s">
        <v>135</v>
      </c>
      <c r="E265" s="17" t="s">
        <v>135</v>
      </c>
      <c r="F265" s="14" t="s">
        <v>1001</v>
      </c>
      <c r="G265" s="14" t="s">
        <v>840</v>
      </c>
      <c r="H265" s="14" t="s">
        <v>1002</v>
      </c>
      <c r="I265" s="17" t="s">
        <v>549</v>
      </c>
      <c r="J265" s="14" t="s">
        <v>58</v>
      </c>
      <c r="K265" s="17" t="s">
        <v>3590</v>
      </c>
      <c r="L265" s="14">
        <v>3412</v>
      </c>
      <c r="M265" s="16" t="str">
        <f>HYPERLINK("https://stjsonora.gob.mx/acceso_informacion/InfoCurriculum.php?token=3412-3412-3412")</f>
        <v>https://stjsonora.gob.mx/acceso_informacion/InfoCurriculum.php?token=3412-3412-3412</v>
      </c>
      <c r="N265" s="14" t="s">
        <v>64</v>
      </c>
      <c r="O265" s="16" t="s">
        <v>3601</v>
      </c>
      <c r="P265" s="17" t="s">
        <v>355</v>
      </c>
      <c r="Q265" s="15">
        <v>45300</v>
      </c>
      <c r="R265" s="15">
        <v>45291</v>
      </c>
      <c r="S265" s="14"/>
    </row>
    <row r="266" spans="1:19" ht="38.25" x14ac:dyDescent="0.25">
      <c r="A266" s="14">
        <v>2023</v>
      </c>
      <c r="B266" s="15">
        <v>45200</v>
      </c>
      <c r="C266" s="15">
        <v>45291</v>
      </c>
      <c r="D266" s="17" t="s">
        <v>116</v>
      </c>
      <c r="E266" s="17" t="s">
        <v>116</v>
      </c>
      <c r="F266" s="14" t="s">
        <v>1003</v>
      </c>
      <c r="G266" s="14" t="s">
        <v>397</v>
      </c>
      <c r="H266" s="14" t="s">
        <v>452</v>
      </c>
      <c r="I266" s="17" t="s">
        <v>825</v>
      </c>
      <c r="J266" s="14" t="s">
        <v>365</v>
      </c>
      <c r="K266" s="17" t="s">
        <v>467</v>
      </c>
      <c r="L266" s="14">
        <v>2689</v>
      </c>
      <c r="M266" s="16" t="str">
        <f>HYPERLINK("https://stjsonora.gob.mx/acceso_informacion/InfoCurriculum.php?token=2689-2689-2689")</f>
        <v>https://stjsonora.gob.mx/acceso_informacion/InfoCurriculum.php?token=2689-2689-2689</v>
      </c>
      <c r="N266" s="14" t="s">
        <v>64</v>
      </c>
      <c r="O266" s="16" t="s">
        <v>3601</v>
      </c>
      <c r="P266" s="17" t="s">
        <v>355</v>
      </c>
      <c r="Q266" s="15">
        <v>45300</v>
      </c>
      <c r="R266" s="15">
        <v>45291</v>
      </c>
      <c r="S266" s="14"/>
    </row>
    <row r="267" spans="1:19" ht="25.5" x14ac:dyDescent="0.25">
      <c r="A267" s="14">
        <v>2023</v>
      </c>
      <c r="B267" s="15">
        <v>45200</v>
      </c>
      <c r="C267" s="15">
        <v>45291</v>
      </c>
      <c r="D267" s="17" t="s">
        <v>113</v>
      </c>
      <c r="E267" s="17" t="s">
        <v>113</v>
      </c>
      <c r="F267" s="14" t="s">
        <v>1004</v>
      </c>
      <c r="G267" s="14" t="s">
        <v>631</v>
      </c>
      <c r="H267" s="14" t="s">
        <v>1005</v>
      </c>
      <c r="I267" s="17" t="s">
        <v>432</v>
      </c>
      <c r="J267" s="14" t="s">
        <v>353</v>
      </c>
      <c r="K267" s="17" t="s">
        <v>354</v>
      </c>
      <c r="L267" s="14">
        <v>921</v>
      </c>
      <c r="M267" s="16" t="str">
        <f>HYPERLINK("https://stjsonora.gob.mx/acceso_informacion/InfoCurriculum.php?token=921-921-921")</f>
        <v>https://stjsonora.gob.mx/acceso_informacion/InfoCurriculum.php?token=921-921-921</v>
      </c>
      <c r="N267" s="14" t="s">
        <v>64</v>
      </c>
      <c r="O267" s="16" t="s">
        <v>3601</v>
      </c>
      <c r="P267" s="17" t="s">
        <v>355</v>
      </c>
      <c r="Q267" s="15">
        <v>45300</v>
      </c>
      <c r="R267" s="15">
        <v>45291</v>
      </c>
      <c r="S267" s="14"/>
    </row>
    <row r="268" spans="1:19" ht="38.25" x14ac:dyDescent="0.25">
      <c r="A268" s="14">
        <v>2023</v>
      </c>
      <c r="B268" s="15">
        <v>45200</v>
      </c>
      <c r="C268" s="15">
        <v>45291</v>
      </c>
      <c r="D268" s="17" t="s">
        <v>116</v>
      </c>
      <c r="E268" s="17" t="s">
        <v>116</v>
      </c>
      <c r="F268" s="14" t="s">
        <v>1006</v>
      </c>
      <c r="G268" s="14" t="s">
        <v>461</v>
      </c>
      <c r="H268" s="14" t="s">
        <v>695</v>
      </c>
      <c r="I268" s="17" t="s">
        <v>463</v>
      </c>
      <c r="J268" s="14" t="s">
        <v>353</v>
      </c>
      <c r="K268" s="17" t="s">
        <v>354</v>
      </c>
      <c r="L268" s="14">
        <v>2348</v>
      </c>
      <c r="M268" s="16" t="str">
        <f>HYPERLINK("https://stjsonora.gob.mx/acceso_informacion/InfoCurriculum.php?token=2348-2348-2348")</f>
        <v>https://stjsonora.gob.mx/acceso_informacion/InfoCurriculum.php?token=2348-2348-2348</v>
      </c>
      <c r="N268" s="14" t="s">
        <v>64</v>
      </c>
      <c r="O268" s="16" t="s">
        <v>3601</v>
      </c>
      <c r="P268" s="17" t="s">
        <v>355</v>
      </c>
      <c r="Q268" s="15">
        <v>45300</v>
      </c>
      <c r="R268" s="15">
        <v>45291</v>
      </c>
      <c r="S268" s="14"/>
    </row>
    <row r="269" spans="1:19" ht="38.25" x14ac:dyDescent="0.25">
      <c r="A269" s="14">
        <v>2023</v>
      </c>
      <c r="B269" s="15">
        <v>45200</v>
      </c>
      <c r="C269" s="15">
        <v>45291</v>
      </c>
      <c r="D269" s="17" t="s">
        <v>163</v>
      </c>
      <c r="E269" s="17" t="s">
        <v>163</v>
      </c>
      <c r="F269" s="14" t="s">
        <v>433</v>
      </c>
      <c r="G269" s="14" t="s">
        <v>452</v>
      </c>
      <c r="H269" s="14" t="s">
        <v>850</v>
      </c>
      <c r="I269" s="17" t="s">
        <v>935</v>
      </c>
      <c r="J269" s="14" t="s">
        <v>353</v>
      </c>
      <c r="K269" s="17"/>
      <c r="L269" s="14">
        <v>883</v>
      </c>
      <c r="M269" s="16" t="str">
        <f>HYPERLINK("https://stjsonora.gob.mx/acceso_informacion/InfoCurriculum.php?token=883-883-883")</f>
        <v>https://stjsonora.gob.mx/acceso_informacion/InfoCurriculum.php?token=883-883-883</v>
      </c>
      <c r="N269" s="14" t="s">
        <v>64</v>
      </c>
      <c r="O269" s="16" t="s">
        <v>3601</v>
      </c>
      <c r="P269" s="17" t="s">
        <v>355</v>
      </c>
      <c r="Q269" s="15">
        <v>45300</v>
      </c>
      <c r="R269" s="15">
        <v>45291</v>
      </c>
      <c r="S269" s="14"/>
    </row>
    <row r="270" spans="1:19" ht="38.25" x14ac:dyDescent="0.25">
      <c r="A270" s="14">
        <v>2023</v>
      </c>
      <c r="B270" s="15">
        <v>45200</v>
      </c>
      <c r="C270" s="15">
        <v>45291</v>
      </c>
      <c r="D270" s="17" t="s">
        <v>134</v>
      </c>
      <c r="E270" s="17" t="s">
        <v>134</v>
      </c>
      <c r="F270" s="14" t="s">
        <v>1007</v>
      </c>
      <c r="G270" s="14" t="s">
        <v>442</v>
      </c>
      <c r="H270" s="14" t="s">
        <v>1008</v>
      </c>
      <c r="I270" s="17" t="s">
        <v>841</v>
      </c>
      <c r="J270" s="14" t="s">
        <v>407</v>
      </c>
      <c r="K270" s="17"/>
      <c r="L270" s="14">
        <v>653</v>
      </c>
      <c r="M270" s="16" t="str">
        <f>HYPERLINK("https://stjsonora.gob.mx/acceso_informacion/InfoCurriculum.php?token=653-653-653")</f>
        <v>https://stjsonora.gob.mx/acceso_informacion/InfoCurriculum.php?token=653-653-653</v>
      </c>
      <c r="N270" s="14" t="s">
        <v>64</v>
      </c>
      <c r="O270" s="16" t="s">
        <v>3601</v>
      </c>
      <c r="P270" s="17" t="s">
        <v>355</v>
      </c>
      <c r="Q270" s="15">
        <v>45300</v>
      </c>
      <c r="R270" s="15">
        <v>45291</v>
      </c>
      <c r="S270" s="14"/>
    </row>
    <row r="271" spans="1:19" ht="25.5" x14ac:dyDescent="0.25">
      <c r="A271" s="14">
        <v>2023</v>
      </c>
      <c r="B271" s="15">
        <v>45200</v>
      </c>
      <c r="C271" s="15">
        <v>45291</v>
      </c>
      <c r="D271" s="17" t="s">
        <v>129</v>
      </c>
      <c r="E271" s="17" t="s">
        <v>129</v>
      </c>
      <c r="F271" s="14" t="s">
        <v>1009</v>
      </c>
      <c r="G271" s="14" t="s">
        <v>788</v>
      </c>
      <c r="H271" s="14" t="s">
        <v>350</v>
      </c>
      <c r="I271" s="17" t="s">
        <v>1010</v>
      </c>
      <c r="J271" s="14" t="s">
        <v>353</v>
      </c>
      <c r="K271" s="17" t="s">
        <v>354</v>
      </c>
      <c r="L271" s="14">
        <v>2647</v>
      </c>
      <c r="M271" s="16" t="str">
        <f>HYPERLINK("https://stjsonora.gob.mx/acceso_informacion/InfoCurriculum.php?token=2647-2647-2647")</f>
        <v>https://stjsonora.gob.mx/acceso_informacion/InfoCurriculum.php?token=2647-2647-2647</v>
      </c>
      <c r="N271" s="14" t="s">
        <v>64</v>
      </c>
      <c r="O271" s="16" t="s">
        <v>3601</v>
      </c>
      <c r="P271" s="17" t="s">
        <v>355</v>
      </c>
      <c r="Q271" s="15">
        <v>45300</v>
      </c>
      <c r="R271" s="15">
        <v>45291</v>
      </c>
      <c r="S271" s="14"/>
    </row>
    <row r="272" spans="1:19" ht="25.5" x14ac:dyDescent="0.25">
      <c r="A272" s="14">
        <v>2023</v>
      </c>
      <c r="B272" s="15">
        <v>45200</v>
      </c>
      <c r="C272" s="15">
        <v>45291</v>
      </c>
      <c r="D272" s="17" t="s">
        <v>113</v>
      </c>
      <c r="E272" s="17" t="s">
        <v>113</v>
      </c>
      <c r="F272" s="14" t="s">
        <v>1011</v>
      </c>
      <c r="G272" s="14" t="s">
        <v>1012</v>
      </c>
      <c r="H272" s="14" t="s">
        <v>717</v>
      </c>
      <c r="I272" s="17" t="s">
        <v>435</v>
      </c>
      <c r="J272" s="14" t="s">
        <v>403</v>
      </c>
      <c r="K272" s="17" t="s">
        <v>656</v>
      </c>
      <c r="L272" s="14">
        <v>634</v>
      </c>
      <c r="M272" s="16" t="str">
        <f>HYPERLINK("https://stjsonora.gob.mx/acceso_informacion/InfoCurriculum.php?token=634-634-634")</f>
        <v>https://stjsonora.gob.mx/acceso_informacion/InfoCurriculum.php?token=634-634-634</v>
      </c>
      <c r="N272" s="14" t="s">
        <v>64</v>
      </c>
      <c r="O272" s="16" t="s">
        <v>3601</v>
      </c>
      <c r="P272" s="17" t="s">
        <v>355</v>
      </c>
      <c r="Q272" s="15">
        <v>45300</v>
      </c>
      <c r="R272" s="15">
        <v>45291</v>
      </c>
      <c r="S272" s="14"/>
    </row>
    <row r="273" spans="1:19" ht="51" x14ac:dyDescent="0.25">
      <c r="A273" s="14">
        <v>2023</v>
      </c>
      <c r="B273" s="15">
        <v>45200</v>
      </c>
      <c r="C273" s="15">
        <v>45291</v>
      </c>
      <c r="D273" s="17" t="s">
        <v>116</v>
      </c>
      <c r="E273" s="17" t="s">
        <v>116</v>
      </c>
      <c r="F273" s="14" t="s">
        <v>1013</v>
      </c>
      <c r="G273" s="14" t="s">
        <v>1014</v>
      </c>
      <c r="H273" s="14" t="s">
        <v>574</v>
      </c>
      <c r="I273" s="17" t="s">
        <v>549</v>
      </c>
      <c r="J273" s="14" t="s">
        <v>353</v>
      </c>
      <c r="K273" s="17" t="s">
        <v>354</v>
      </c>
      <c r="L273" s="14">
        <v>1148</v>
      </c>
      <c r="M273" s="16" t="str">
        <f>HYPERLINK("https://stjsonora.gob.mx/acceso_informacion/InfoCurriculum.php?token=1148-1148-1148")</f>
        <v>https://stjsonora.gob.mx/acceso_informacion/InfoCurriculum.php?token=1148-1148-1148</v>
      </c>
      <c r="N273" s="14" t="s">
        <v>64</v>
      </c>
      <c r="O273" s="16" t="s">
        <v>3601</v>
      </c>
      <c r="P273" s="17" t="s">
        <v>355</v>
      </c>
      <c r="Q273" s="15">
        <v>45300</v>
      </c>
      <c r="R273" s="15">
        <v>45291</v>
      </c>
      <c r="S273" s="14"/>
    </row>
    <row r="274" spans="1:19" ht="38.25" x14ac:dyDescent="0.25">
      <c r="A274" s="14">
        <v>2023</v>
      </c>
      <c r="B274" s="15">
        <v>45200</v>
      </c>
      <c r="C274" s="15">
        <v>45291</v>
      </c>
      <c r="D274" s="17" t="s">
        <v>135</v>
      </c>
      <c r="E274" s="17" t="s">
        <v>135</v>
      </c>
      <c r="F274" s="14" t="s">
        <v>1015</v>
      </c>
      <c r="G274" s="14" t="s">
        <v>479</v>
      </c>
      <c r="H274" s="14" t="s">
        <v>541</v>
      </c>
      <c r="I274" s="17" t="s">
        <v>463</v>
      </c>
      <c r="J274" s="14" t="s">
        <v>353</v>
      </c>
      <c r="K274" s="17" t="s">
        <v>354</v>
      </c>
      <c r="L274" s="14">
        <v>1517</v>
      </c>
      <c r="M274" s="16" t="str">
        <f>HYPERLINK("https://stjsonora.gob.mx/acceso_informacion/InfoCurriculum.php?token=1517-1517-1517")</f>
        <v>https://stjsonora.gob.mx/acceso_informacion/InfoCurriculum.php?token=1517-1517-1517</v>
      </c>
      <c r="N274" s="14" t="s">
        <v>64</v>
      </c>
      <c r="O274" s="16" t="s">
        <v>3601</v>
      </c>
      <c r="P274" s="17" t="s">
        <v>355</v>
      </c>
      <c r="Q274" s="15">
        <v>45300</v>
      </c>
      <c r="R274" s="15">
        <v>45291</v>
      </c>
      <c r="S274" s="14"/>
    </row>
    <row r="275" spans="1:19" ht="38.25" x14ac:dyDescent="0.25">
      <c r="A275" s="14">
        <v>2023</v>
      </c>
      <c r="B275" s="15">
        <v>45200</v>
      </c>
      <c r="C275" s="15">
        <v>45291</v>
      </c>
      <c r="D275" s="17" t="s">
        <v>125</v>
      </c>
      <c r="E275" s="17" t="s">
        <v>125</v>
      </c>
      <c r="F275" s="14" t="s">
        <v>1016</v>
      </c>
      <c r="G275" s="14" t="s">
        <v>409</v>
      </c>
      <c r="H275" s="14" t="s">
        <v>1017</v>
      </c>
      <c r="I275" s="17" t="s">
        <v>882</v>
      </c>
      <c r="J275" s="14" t="s">
        <v>353</v>
      </c>
      <c r="K275" s="17" t="s">
        <v>354</v>
      </c>
      <c r="L275" s="14">
        <v>1037</v>
      </c>
      <c r="M275" s="16" t="str">
        <f>HYPERLINK("https://stjsonora.gob.mx/acceso_informacion/InfoCurriculum.php?token=1037-1037-1037")</f>
        <v>https://stjsonora.gob.mx/acceso_informacion/InfoCurriculum.php?token=1037-1037-1037</v>
      </c>
      <c r="N275" s="14" t="s">
        <v>64</v>
      </c>
      <c r="O275" s="16" t="s">
        <v>3601</v>
      </c>
      <c r="P275" s="17" t="s">
        <v>355</v>
      </c>
      <c r="Q275" s="15">
        <v>45300</v>
      </c>
      <c r="R275" s="15">
        <v>45291</v>
      </c>
      <c r="S275" s="14"/>
    </row>
    <row r="276" spans="1:19" ht="25.5" x14ac:dyDescent="0.25">
      <c r="A276" s="14">
        <v>2023</v>
      </c>
      <c r="B276" s="15">
        <v>45200</v>
      </c>
      <c r="C276" s="15">
        <v>45291</v>
      </c>
      <c r="D276" s="17" t="s">
        <v>135</v>
      </c>
      <c r="E276" s="17" t="s">
        <v>135</v>
      </c>
      <c r="F276" s="14" t="s">
        <v>1018</v>
      </c>
      <c r="G276" s="14" t="s">
        <v>1019</v>
      </c>
      <c r="H276" s="14" t="s">
        <v>1020</v>
      </c>
      <c r="I276" s="17" t="s">
        <v>560</v>
      </c>
      <c r="J276" s="14" t="s">
        <v>353</v>
      </c>
      <c r="K276" s="17" t="s">
        <v>354</v>
      </c>
      <c r="L276" s="14">
        <v>3202</v>
      </c>
      <c r="M276" s="16" t="str">
        <f>HYPERLINK("https://stjsonora.gob.mx/acceso_informacion/InfoCurriculum.php?token=3202-3202-3202")</f>
        <v>https://stjsonora.gob.mx/acceso_informacion/InfoCurriculum.php?token=3202-3202-3202</v>
      </c>
      <c r="N276" s="14" t="s">
        <v>64</v>
      </c>
      <c r="O276" s="16" t="s">
        <v>3601</v>
      </c>
      <c r="P276" s="17" t="s">
        <v>355</v>
      </c>
      <c r="Q276" s="15">
        <v>45300</v>
      </c>
      <c r="R276" s="15">
        <v>45291</v>
      </c>
      <c r="S276" s="14"/>
    </row>
    <row r="277" spans="1:19" ht="38.25" x14ac:dyDescent="0.25">
      <c r="A277" s="14">
        <v>2023</v>
      </c>
      <c r="B277" s="15">
        <v>45200</v>
      </c>
      <c r="C277" s="15">
        <v>45291</v>
      </c>
      <c r="D277" s="17" t="s">
        <v>135</v>
      </c>
      <c r="E277" s="17" t="s">
        <v>135</v>
      </c>
      <c r="F277" s="14" t="s">
        <v>1021</v>
      </c>
      <c r="G277" s="14" t="s">
        <v>542</v>
      </c>
      <c r="H277" s="14" t="s">
        <v>406</v>
      </c>
      <c r="I277" s="17" t="s">
        <v>556</v>
      </c>
      <c r="J277" s="14" t="s">
        <v>353</v>
      </c>
      <c r="K277" s="17" t="s">
        <v>354</v>
      </c>
      <c r="L277" s="14">
        <v>2751</v>
      </c>
      <c r="M277" s="16" t="str">
        <f>HYPERLINK("https://stjsonora.gob.mx/acceso_informacion/InfoCurriculum.php?token=2751-2751-2751")</f>
        <v>https://stjsonora.gob.mx/acceso_informacion/InfoCurriculum.php?token=2751-2751-2751</v>
      </c>
      <c r="N277" s="14" t="s">
        <v>64</v>
      </c>
      <c r="O277" s="16" t="s">
        <v>3601</v>
      </c>
      <c r="P277" s="17" t="s">
        <v>355</v>
      </c>
      <c r="Q277" s="15">
        <v>45300</v>
      </c>
      <c r="R277" s="15">
        <v>45291</v>
      </c>
      <c r="S277" s="14"/>
    </row>
    <row r="278" spans="1:19" ht="38.25" x14ac:dyDescent="0.25">
      <c r="A278" s="14">
        <v>2023</v>
      </c>
      <c r="B278" s="15">
        <v>45200</v>
      </c>
      <c r="C278" s="15">
        <v>45291</v>
      </c>
      <c r="D278" s="17" t="s">
        <v>125</v>
      </c>
      <c r="E278" s="17" t="s">
        <v>125</v>
      </c>
      <c r="F278" s="14" t="s">
        <v>1022</v>
      </c>
      <c r="G278" s="14" t="s">
        <v>585</v>
      </c>
      <c r="H278" s="14" t="s">
        <v>422</v>
      </c>
      <c r="I278" s="17" t="s">
        <v>463</v>
      </c>
      <c r="J278" s="14" t="s">
        <v>353</v>
      </c>
      <c r="K278" s="17" t="s">
        <v>354</v>
      </c>
      <c r="L278" s="14">
        <v>4050</v>
      </c>
      <c r="M278" s="16" t="str">
        <f>HYPERLINK("https://stjsonora.gob.mx/acceso_informacion/InfoCurriculum.php?token=4050-4050-4050")</f>
        <v>https://stjsonora.gob.mx/acceso_informacion/InfoCurriculum.php?token=4050-4050-4050</v>
      </c>
      <c r="N278" s="14" t="s">
        <v>64</v>
      </c>
      <c r="O278" s="16" t="s">
        <v>3601</v>
      </c>
      <c r="P278" s="17" t="s">
        <v>355</v>
      </c>
      <c r="Q278" s="15">
        <v>45300</v>
      </c>
      <c r="R278" s="15">
        <v>45291</v>
      </c>
      <c r="S278" s="14"/>
    </row>
    <row r="279" spans="1:19" ht="38.25" x14ac:dyDescent="0.25">
      <c r="A279" s="14">
        <v>2023</v>
      </c>
      <c r="B279" s="15">
        <v>45200</v>
      </c>
      <c r="C279" s="15">
        <v>45291</v>
      </c>
      <c r="D279" s="17" t="s">
        <v>113</v>
      </c>
      <c r="E279" s="17" t="s">
        <v>113</v>
      </c>
      <c r="F279" s="14" t="s">
        <v>1023</v>
      </c>
      <c r="G279" s="14" t="s">
        <v>475</v>
      </c>
      <c r="H279" s="14" t="s">
        <v>487</v>
      </c>
      <c r="I279" s="17" t="s">
        <v>602</v>
      </c>
      <c r="J279" s="14" t="s">
        <v>353</v>
      </c>
      <c r="K279" s="17" t="s">
        <v>391</v>
      </c>
      <c r="L279" s="14">
        <v>698</v>
      </c>
      <c r="M279" s="16" t="str">
        <f>HYPERLINK("https://stjsonora.gob.mx/acceso_informacion/InfoCurriculum.php?token=698-698-698")</f>
        <v>https://stjsonora.gob.mx/acceso_informacion/InfoCurriculum.php?token=698-698-698</v>
      </c>
      <c r="N279" s="14" t="s">
        <v>64</v>
      </c>
      <c r="O279" s="16" t="s">
        <v>3601</v>
      </c>
      <c r="P279" s="17" t="s">
        <v>355</v>
      </c>
      <c r="Q279" s="15">
        <v>45300</v>
      </c>
      <c r="R279" s="15">
        <v>45291</v>
      </c>
      <c r="S279" s="14"/>
    </row>
    <row r="280" spans="1:19" ht="25.5" x14ac:dyDescent="0.25">
      <c r="A280" s="14">
        <v>2023</v>
      </c>
      <c r="B280" s="15">
        <v>45200</v>
      </c>
      <c r="C280" s="15">
        <v>45291</v>
      </c>
      <c r="D280" s="17" t="s">
        <v>113</v>
      </c>
      <c r="E280" s="17" t="s">
        <v>113</v>
      </c>
      <c r="F280" s="14" t="s">
        <v>1024</v>
      </c>
      <c r="G280" s="14" t="s">
        <v>545</v>
      </c>
      <c r="H280" s="14" t="s">
        <v>1025</v>
      </c>
      <c r="I280" s="17" t="s">
        <v>390</v>
      </c>
      <c r="J280" s="14" t="s">
        <v>353</v>
      </c>
      <c r="K280" s="17" t="s">
        <v>354</v>
      </c>
      <c r="L280" s="14">
        <v>1495</v>
      </c>
      <c r="M280" s="16" t="str">
        <f>HYPERLINK("https://stjsonora.gob.mx/acceso_informacion/InfoCurriculum.php?token=1495-1495-1495")</f>
        <v>https://stjsonora.gob.mx/acceso_informacion/InfoCurriculum.php?token=1495-1495-1495</v>
      </c>
      <c r="N280" s="14" t="s">
        <v>64</v>
      </c>
      <c r="O280" s="16" t="s">
        <v>3601</v>
      </c>
      <c r="P280" s="17" t="s">
        <v>355</v>
      </c>
      <c r="Q280" s="15">
        <v>45300</v>
      </c>
      <c r="R280" s="15">
        <v>45291</v>
      </c>
      <c r="S280" s="14"/>
    </row>
    <row r="281" spans="1:19" ht="38.25" x14ac:dyDescent="0.25">
      <c r="A281" s="14">
        <v>2023</v>
      </c>
      <c r="B281" s="15">
        <v>45200</v>
      </c>
      <c r="C281" s="15">
        <v>45291</v>
      </c>
      <c r="D281" s="17" t="s">
        <v>174</v>
      </c>
      <c r="E281" s="17" t="s">
        <v>174</v>
      </c>
      <c r="F281" s="14" t="s">
        <v>1026</v>
      </c>
      <c r="G281" s="14" t="s">
        <v>1027</v>
      </c>
      <c r="H281" s="14" t="s">
        <v>682</v>
      </c>
      <c r="I281" s="17" t="s">
        <v>959</v>
      </c>
      <c r="J281" s="14" t="s">
        <v>365</v>
      </c>
      <c r="K281" s="17" t="s">
        <v>719</v>
      </c>
      <c r="L281" s="14">
        <v>3057</v>
      </c>
      <c r="M281" s="16" t="str">
        <f>HYPERLINK("https://stjsonora.gob.mx/acceso_informacion/InfoCurriculum.php?token=3057-3057-3057")</f>
        <v>https://stjsonora.gob.mx/acceso_informacion/InfoCurriculum.php?token=3057-3057-3057</v>
      </c>
      <c r="N281" s="14" t="s">
        <v>64</v>
      </c>
      <c r="O281" s="16" t="s">
        <v>3601</v>
      </c>
      <c r="P281" s="17" t="s">
        <v>355</v>
      </c>
      <c r="Q281" s="15">
        <v>45300</v>
      </c>
      <c r="R281" s="15">
        <v>45291</v>
      </c>
      <c r="S281" s="14"/>
    </row>
    <row r="282" spans="1:19" ht="25.5" x14ac:dyDescent="0.25">
      <c r="A282" s="14">
        <v>2023</v>
      </c>
      <c r="B282" s="15">
        <v>45200</v>
      </c>
      <c r="C282" s="15">
        <v>45291</v>
      </c>
      <c r="D282" s="17" t="s">
        <v>1028</v>
      </c>
      <c r="E282" s="17" t="s">
        <v>1028</v>
      </c>
      <c r="F282" s="14" t="s">
        <v>1029</v>
      </c>
      <c r="G282" s="14" t="s">
        <v>779</v>
      </c>
      <c r="H282" s="14" t="s">
        <v>927</v>
      </c>
      <c r="I282" s="17" t="s">
        <v>836</v>
      </c>
      <c r="J282" s="14" t="s">
        <v>353</v>
      </c>
      <c r="K282" s="17" t="s">
        <v>354</v>
      </c>
      <c r="L282" s="14">
        <v>4293</v>
      </c>
      <c r="M282" s="16" t="str">
        <f>HYPERLINK("https://stjsonora.gob.mx/acceso_informacion/InfoCurriculum.php?token=4293-4293-4293")</f>
        <v>https://stjsonora.gob.mx/acceso_informacion/InfoCurriculum.php?token=4293-4293-4293</v>
      </c>
      <c r="N282" s="14" t="s">
        <v>64</v>
      </c>
      <c r="O282" s="16" t="s">
        <v>3601</v>
      </c>
      <c r="P282" s="17" t="s">
        <v>355</v>
      </c>
      <c r="Q282" s="15">
        <v>45300</v>
      </c>
      <c r="R282" s="15">
        <v>45291</v>
      </c>
      <c r="S282" s="14"/>
    </row>
    <row r="283" spans="1:19" ht="38.25" x14ac:dyDescent="0.25">
      <c r="A283" s="14">
        <v>2023</v>
      </c>
      <c r="B283" s="15">
        <v>45200</v>
      </c>
      <c r="C283" s="15">
        <v>45291</v>
      </c>
      <c r="D283" s="17" t="s">
        <v>134</v>
      </c>
      <c r="E283" s="17" t="s">
        <v>134</v>
      </c>
      <c r="F283" s="14" t="s">
        <v>1030</v>
      </c>
      <c r="G283" s="14" t="s">
        <v>393</v>
      </c>
      <c r="H283" s="14" t="s">
        <v>1031</v>
      </c>
      <c r="I283" s="17" t="s">
        <v>847</v>
      </c>
      <c r="J283" s="14" t="s">
        <v>353</v>
      </c>
      <c r="K283" s="17" t="s">
        <v>354</v>
      </c>
      <c r="L283" s="14">
        <v>989</v>
      </c>
      <c r="M283" s="16" t="str">
        <f>HYPERLINK("https://stjsonora.gob.mx/acceso_informacion/InfoCurriculum.php?token=989-989-989")</f>
        <v>https://stjsonora.gob.mx/acceso_informacion/InfoCurriculum.php?token=989-989-989</v>
      </c>
      <c r="N283" s="14" t="s">
        <v>64</v>
      </c>
      <c r="O283" s="16" t="s">
        <v>3601</v>
      </c>
      <c r="P283" s="17" t="s">
        <v>355</v>
      </c>
      <c r="Q283" s="15">
        <v>45300</v>
      </c>
      <c r="R283" s="15">
        <v>45291</v>
      </c>
      <c r="S283" s="14"/>
    </row>
    <row r="284" spans="1:19" ht="25.5" x14ac:dyDescent="0.25">
      <c r="A284" s="14">
        <v>2023</v>
      </c>
      <c r="B284" s="15">
        <v>45200</v>
      </c>
      <c r="C284" s="15">
        <v>45291</v>
      </c>
      <c r="D284" s="17" t="s">
        <v>174</v>
      </c>
      <c r="E284" s="17" t="s">
        <v>174</v>
      </c>
      <c r="F284" s="14" t="s">
        <v>1032</v>
      </c>
      <c r="G284" s="14" t="s">
        <v>409</v>
      </c>
      <c r="H284" s="14" t="s">
        <v>518</v>
      </c>
      <c r="I284" s="17" t="s">
        <v>423</v>
      </c>
      <c r="J284" s="14" t="s">
        <v>56</v>
      </c>
      <c r="K284" s="17" t="s">
        <v>3591</v>
      </c>
      <c r="L284" s="14">
        <v>2652</v>
      </c>
      <c r="M284" s="16" t="str">
        <f>HYPERLINK("https://stjsonora.gob.mx/acceso_informacion/InfoCurriculum.php?token=2652-2652-2652")</f>
        <v>https://stjsonora.gob.mx/acceso_informacion/InfoCurriculum.php?token=2652-2652-2652</v>
      </c>
      <c r="N284" s="14" t="s">
        <v>64</v>
      </c>
      <c r="O284" s="16" t="s">
        <v>3601</v>
      </c>
      <c r="P284" s="17" t="s">
        <v>355</v>
      </c>
      <c r="Q284" s="15">
        <v>45300</v>
      </c>
      <c r="R284" s="15">
        <v>45291</v>
      </c>
      <c r="S284" s="14"/>
    </row>
    <row r="285" spans="1:19" ht="38.25" x14ac:dyDescent="0.25">
      <c r="A285" s="14">
        <v>2023</v>
      </c>
      <c r="B285" s="15">
        <v>45200</v>
      </c>
      <c r="C285" s="15">
        <v>45291</v>
      </c>
      <c r="D285" s="17" t="s">
        <v>174</v>
      </c>
      <c r="E285" s="17" t="s">
        <v>174</v>
      </c>
      <c r="F285" s="14" t="s">
        <v>1033</v>
      </c>
      <c r="G285" s="14" t="s">
        <v>828</v>
      </c>
      <c r="H285" s="14" t="s">
        <v>530</v>
      </c>
      <c r="I285" s="17" t="s">
        <v>1034</v>
      </c>
      <c r="J285" s="14" t="s">
        <v>353</v>
      </c>
      <c r="K285" s="17" t="s">
        <v>354</v>
      </c>
      <c r="L285" s="14">
        <v>2947</v>
      </c>
      <c r="M285" s="16" t="str">
        <f>HYPERLINK("https://stjsonora.gob.mx/acceso_informacion/InfoCurriculum.php?token=2947-2947-2947")</f>
        <v>https://stjsonora.gob.mx/acceso_informacion/InfoCurriculum.php?token=2947-2947-2947</v>
      </c>
      <c r="N285" s="14" t="s">
        <v>64</v>
      </c>
      <c r="O285" s="16" t="s">
        <v>3601</v>
      </c>
      <c r="P285" s="17" t="s">
        <v>355</v>
      </c>
      <c r="Q285" s="15">
        <v>45300</v>
      </c>
      <c r="R285" s="15">
        <v>45291</v>
      </c>
      <c r="S285" s="14"/>
    </row>
    <row r="286" spans="1:19" ht="38.25" x14ac:dyDescent="0.25">
      <c r="A286" s="14">
        <v>2023</v>
      </c>
      <c r="B286" s="15">
        <v>45200</v>
      </c>
      <c r="C286" s="15">
        <v>45291</v>
      </c>
      <c r="D286" s="17" t="s">
        <v>174</v>
      </c>
      <c r="E286" s="17" t="s">
        <v>174</v>
      </c>
      <c r="F286" s="14" t="s">
        <v>765</v>
      </c>
      <c r="G286" s="14" t="s">
        <v>1035</v>
      </c>
      <c r="H286" s="14" t="s">
        <v>623</v>
      </c>
      <c r="I286" s="17" t="s">
        <v>825</v>
      </c>
      <c r="J286" s="14" t="s">
        <v>403</v>
      </c>
      <c r="K286" s="17"/>
      <c r="L286" s="14">
        <v>1160</v>
      </c>
      <c r="M286" s="16" t="str">
        <f>HYPERLINK("https://stjsonora.gob.mx/acceso_informacion/InfoCurriculum.php?token=1160-1160-1160")</f>
        <v>https://stjsonora.gob.mx/acceso_informacion/InfoCurriculum.php?token=1160-1160-1160</v>
      </c>
      <c r="N286" s="14" t="s">
        <v>64</v>
      </c>
      <c r="O286" s="16" t="s">
        <v>3601</v>
      </c>
      <c r="P286" s="17" t="s">
        <v>355</v>
      </c>
      <c r="Q286" s="15">
        <v>45300</v>
      </c>
      <c r="R286" s="15">
        <v>45291</v>
      </c>
      <c r="S286" s="14"/>
    </row>
    <row r="287" spans="1:19" ht="38.25" x14ac:dyDescent="0.25">
      <c r="A287" s="14">
        <v>2023</v>
      </c>
      <c r="B287" s="15">
        <v>45200</v>
      </c>
      <c r="C287" s="15">
        <v>45291</v>
      </c>
      <c r="D287" s="17" t="s">
        <v>134</v>
      </c>
      <c r="E287" s="17" t="s">
        <v>134</v>
      </c>
      <c r="F287" s="14" t="s">
        <v>1036</v>
      </c>
      <c r="G287" s="14" t="s">
        <v>1037</v>
      </c>
      <c r="H287" s="14" t="s">
        <v>789</v>
      </c>
      <c r="I287" s="17" t="s">
        <v>1034</v>
      </c>
      <c r="J287" s="14" t="s">
        <v>395</v>
      </c>
      <c r="K287" s="17" t="s">
        <v>1038</v>
      </c>
      <c r="L287" s="14">
        <v>814</v>
      </c>
      <c r="M287" s="16" t="str">
        <f>HYPERLINK("https://stjsonora.gob.mx/acceso_informacion/InfoCurriculum.php?token=814-814-814")</f>
        <v>https://stjsonora.gob.mx/acceso_informacion/InfoCurriculum.php?token=814-814-814</v>
      </c>
      <c r="N287" s="14" t="s">
        <v>64</v>
      </c>
      <c r="O287" s="16" t="s">
        <v>3601</v>
      </c>
      <c r="P287" s="17" t="s">
        <v>355</v>
      </c>
      <c r="Q287" s="15">
        <v>45300</v>
      </c>
      <c r="R287" s="15">
        <v>45291</v>
      </c>
      <c r="S287" s="14"/>
    </row>
    <row r="288" spans="1:19" ht="25.5" x14ac:dyDescent="0.25">
      <c r="A288" s="14">
        <v>2023</v>
      </c>
      <c r="B288" s="15">
        <v>45200</v>
      </c>
      <c r="C288" s="15">
        <v>45291</v>
      </c>
      <c r="D288" s="17" t="s">
        <v>174</v>
      </c>
      <c r="E288" s="17" t="s">
        <v>174</v>
      </c>
      <c r="F288" s="14" t="s">
        <v>356</v>
      </c>
      <c r="G288" s="14" t="s">
        <v>973</v>
      </c>
      <c r="H288" s="14" t="s">
        <v>973</v>
      </c>
      <c r="I288" s="17" t="s">
        <v>1039</v>
      </c>
      <c r="J288" s="14" t="s">
        <v>353</v>
      </c>
      <c r="K288" s="17" t="s">
        <v>1040</v>
      </c>
      <c r="L288" s="14">
        <v>744</v>
      </c>
      <c r="M288" s="16" t="str">
        <f>HYPERLINK("https://stjsonora.gob.mx/acceso_informacion/InfoCurriculum.php?token=744-744-744")</f>
        <v>https://stjsonora.gob.mx/acceso_informacion/InfoCurriculum.php?token=744-744-744</v>
      </c>
      <c r="N288" s="14" t="s">
        <v>64</v>
      </c>
      <c r="O288" s="16" t="s">
        <v>3601</v>
      </c>
      <c r="P288" s="17" t="s">
        <v>355</v>
      </c>
      <c r="Q288" s="15">
        <v>45300</v>
      </c>
      <c r="R288" s="15">
        <v>45291</v>
      </c>
      <c r="S288" s="14"/>
    </row>
    <row r="289" spans="1:19" ht="25.5" x14ac:dyDescent="0.25">
      <c r="A289" s="14">
        <v>2023</v>
      </c>
      <c r="B289" s="15">
        <v>45200</v>
      </c>
      <c r="C289" s="15">
        <v>45291</v>
      </c>
      <c r="D289" s="17" t="s">
        <v>166</v>
      </c>
      <c r="E289" s="17" t="s">
        <v>166</v>
      </c>
      <c r="F289" s="14" t="s">
        <v>916</v>
      </c>
      <c r="G289" s="14" t="s">
        <v>455</v>
      </c>
      <c r="H289" s="14" t="s">
        <v>388</v>
      </c>
      <c r="I289" s="17" t="s">
        <v>817</v>
      </c>
      <c r="J289" s="14" t="s">
        <v>353</v>
      </c>
      <c r="K289" s="17" t="s">
        <v>354</v>
      </c>
      <c r="L289" s="14">
        <v>1253</v>
      </c>
      <c r="M289" s="16" t="str">
        <f>HYPERLINK("https://stjsonora.gob.mx/acceso_informacion/InfoCurriculum.php?token=1253-1253-1253")</f>
        <v>https://stjsonora.gob.mx/acceso_informacion/InfoCurriculum.php?token=1253-1253-1253</v>
      </c>
      <c r="N289" s="14" t="s">
        <v>64</v>
      </c>
      <c r="O289" s="16" t="s">
        <v>3601</v>
      </c>
      <c r="P289" s="17" t="s">
        <v>355</v>
      </c>
      <c r="Q289" s="15">
        <v>45300</v>
      </c>
      <c r="R289" s="15">
        <v>45291</v>
      </c>
      <c r="S289" s="14"/>
    </row>
    <row r="290" spans="1:19" ht="38.25" x14ac:dyDescent="0.25">
      <c r="A290" s="14">
        <v>2023</v>
      </c>
      <c r="B290" s="15">
        <v>45200</v>
      </c>
      <c r="C290" s="15">
        <v>45291</v>
      </c>
      <c r="D290" s="17" t="s">
        <v>165</v>
      </c>
      <c r="E290" s="17" t="s">
        <v>165</v>
      </c>
      <c r="F290" s="14" t="s">
        <v>1041</v>
      </c>
      <c r="G290" s="14" t="s">
        <v>1042</v>
      </c>
      <c r="H290" s="14" t="s">
        <v>1043</v>
      </c>
      <c r="I290" s="17" t="s">
        <v>847</v>
      </c>
      <c r="J290" s="14" t="s">
        <v>395</v>
      </c>
      <c r="K290" s="17" t="s">
        <v>1044</v>
      </c>
      <c r="L290" s="14">
        <v>1143</v>
      </c>
      <c r="M290" s="16" t="str">
        <f>HYPERLINK("https://stjsonora.gob.mx/acceso_informacion/InfoCurriculum.php?token=1143-1143-1143")</f>
        <v>https://stjsonora.gob.mx/acceso_informacion/InfoCurriculum.php?token=1143-1143-1143</v>
      </c>
      <c r="N290" s="14" t="s">
        <v>64</v>
      </c>
      <c r="O290" s="16" t="s">
        <v>3601</v>
      </c>
      <c r="P290" s="17" t="s">
        <v>355</v>
      </c>
      <c r="Q290" s="15">
        <v>45300</v>
      </c>
      <c r="R290" s="15">
        <v>45291</v>
      </c>
      <c r="S290" s="14"/>
    </row>
    <row r="291" spans="1:19" ht="25.5" x14ac:dyDescent="0.25">
      <c r="A291" s="14">
        <v>2023</v>
      </c>
      <c r="B291" s="15">
        <v>45200</v>
      </c>
      <c r="C291" s="15">
        <v>45291</v>
      </c>
      <c r="D291" s="17" t="s">
        <v>174</v>
      </c>
      <c r="E291" s="17" t="s">
        <v>174</v>
      </c>
      <c r="F291" s="14" t="s">
        <v>1045</v>
      </c>
      <c r="G291" s="14" t="s">
        <v>1046</v>
      </c>
      <c r="H291" s="14" t="s">
        <v>510</v>
      </c>
      <c r="I291" s="17" t="s">
        <v>432</v>
      </c>
      <c r="J291" s="14" t="s">
        <v>353</v>
      </c>
      <c r="K291" s="17" t="s">
        <v>354</v>
      </c>
      <c r="L291" s="14">
        <v>1243</v>
      </c>
      <c r="M291" s="16" t="str">
        <f>HYPERLINK("https://stjsonora.gob.mx/acceso_informacion/InfoCurriculum.php?token=1243-1243-1243")</f>
        <v>https://stjsonora.gob.mx/acceso_informacion/InfoCurriculum.php?token=1243-1243-1243</v>
      </c>
      <c r="N291" s="14" t="s">
        <v>64</v>
      </c>
      <c r="O291" s="16" t="s">
        <v>3601</v>
      </c>
      <c r="P291" s="17" t="s">
        <v>355</v>
      </c>
      <c r="Q291" s="15">
        <v>45300</v>
      </c>
      <c r="R291" s="15">
        <v>45291</v>
      </c>
      <c r="S291" s="14"/>
    </row>
    <row r="292" spans="1:19" ht="38.25" x14ac:dyDescent="0.25">
      <c r="A292" s="14">
        <v>2023</v>
      </c>
      <c r="B292" s="15">
        <v>45200</v>
      </c>
      <c r="C292" s="15">
        <v>45291</v>
      </c>
      <c r="D292" s="17" t="s">
        <v>134</v>
      </c>
      <c r="E292" s="17" t="s">
        <v>134</v>
      </c>
      <c r="F292" s="14" t="s">
        <v>1047</v>
      </c>
      <c r="G292" s="14" t="s">
        <v>361</v>
      </c>
      <c r="H292" s="14" t="s">
        <v>373</v>
      </c>
      <c r="I292" s="17" t="s">
        <v>882</v>
      </c>
      <c r="J292" s="14" t="s">
        <v>407</v>
      </c>
      <c r="K292" s="17" t="s">
        <v>184</v>
      </c>
      <c r="L292" s="14">
        <v>608</v>
      </c>
      <c r="M292" s="16" t="str">
        <f>HYPERLINK("https://stjsonora.gob.mx/acceso_informacion/InfoCurriculum.php?token=608-608-608")</f>
        <v>https://stjsonora.gob.mx/acceso_informacion/InfoCurriculum.php?token=608-608-608</v>
      </c>
      <c r="N292" s="14" t="s">
        <v>64</v>
      </c>
      <c r="O292" s="16" t="s">
        <v>3601</v>
      </c>
      <c r="P292" s="17" t="s">
        <v>355</v>
      </c>
      <c r="Q292" s="15">
        <v>45300</v>
      </c>
      <c r="R292" s="15">
        <v>45291</v>
      </c>
      <c r="S292" s="14"/>
    </row>
    <row r="293" spans="1:19" ht="38.25" x14ac:dyDescent="0.25">
      <c r="A293" s="14">
        <v>2023</v>
      </c>
      <c r="B293" s="15">
        <v>45200</v>
      </c>
      <c r="C293" s="15">
        <v>45291</v>
      </c>
      <c r="D293" s="17" t="s">
        <v>166</v>
      </c>
      <c r="E293" s="17" t="s">
        <v>166</v>
      </c>
      <c r="F293" s="14" t="s">
        <v>1048</v>
      </c>
      <c r="G293" s="14" t="s">
        <v>1049</v>
      </c>
      <c r="H293" s="14" t="s">
        <v>1050</v>
      </c>
      <c r="I293" s="17" t="s">
        <v>935</v>
      </c>
      <c r="J293" s="14" t="s">
        <v>365</v>
      </c>
      <c r="K293" s="17" t="s">
        <v>493</v>
      </c>
      <c r="L293" s="14">
        <v>1211</v>
      </c>
      <c r="M293" s="16" t="str">
        <f>HYPERLINK("https://stjsonora.gob.mx/acceso_informacion/InfoCurriculum.php?token=1211-1211-1211")</f>
        <v>https://stjsonora.gob.mx/acceso_informacion/InfoCurriculum.php?token=1211-1211-1211</v>
      </c>
      <c r="N293" s="14" t="s">
        <v>64</v>
      </c>
      <c r="O293" s="16" t="s">
        <v>3601</v>
      </c>
      <c r="P293" s="17" t="s">
        <v>355</v>
      </c>
      <c r="Q293" s="15">
        <v>45300</v>
      </c>
      <c r="R293" s="15">
        <v>45291</v>
      </c>
      <c r="S293" s="14"/>
    </row>
    <row r="294" spans="1:19" ht="25.5" x14ac:dyDescent="0.25">
      <c r="A294" s="14">
        <v>2023</v>
      </c>
      <c r="B294" s="15">
        <v>45200</v>
      </c>
      <c r="C294" s="15">
        <v>45291</v>
      </c>
      <c r="D294" s="17" t="s">
        <v>174</v>
      </c>
      <c r="E294" s="17" t="s">
        <v>174</v>
      </c>
      <c r="F294" s="14" t="s">
        <v>1051</v>
      </c>
      <c r="G294" s="14" t="s">
        <v>1052</v>
      </c>
      <c r="H294" s="14" t="s">
        <v>730</v>
      </c>
      <c r="I294" s="17" t="s">
        <v>820</v>
      </c>
      <c r="J294" s="14" t="s">
        <v>353</v>
      </c>
      <c r="K294" s="17" t="s">
        <v>1000</v>
      </c>
      <c r="L294" s="14">
        <v>896</v>
      </c>
      <c r="M294" s="16" t="str">
        <f>HYPERLINK("https://stjsonora.gob.mx/acceso_informacion/InfoCurriculum.php?token=896-896-896")</f>
        <v>https://stjsonora.gob.mx/acceso_informacion/InfoCurriculum.php?token=896-896-896</v>
      </c>
      <c r="N294" s="14" t="s">
        <v>64</v>
      </c>
      <c r="O294" s="16" t="s">
        <v>3601</v>
      </c>
      <c r="P294" s="17" t="s">
        <v>355</v>
      </c>
      <c r="Q294" s="15">
        <v>45300</v>
      </c>
      <c r="R294" s="15">
        <v>45291</v>
      </c>
      <c r="S294" s="14"/>
    </row>
    <row r="295" spans="1:19" ht="38.25" x14ac:dyDescent="0.25">
      <c r="A295" s="14">
        <v>2023</v>
      </c>
      <c r="B295" s="15">
        <v>45200</v>
      </c>
      <c r="C295" s="15">
        <v>45291</v>
      </c>
      <c r="D295" s="17" t="s">
        <v>174</v>
      </c>
      <c r="E295" s="17" t="s">
        <v>174</v>
      </c>
      <c r="F295" s="14" t="s">
        <v>1053</v>
      </c>
      <c r="G295" s="14" t="s">
        <v>462</v>
      </c>
      <c r="H295" s="14" t="s">
        <v>1054</v>
      </c>
      <c r="I295" s="17" t="s">
        <v>959</v>
      </c>
      <c r="J295" s="14" t="s">
        <v>353</v>
      </c>
      <c r="K295" s="17" t="s">
        <v>354</v>
      </c>
      <c r="L295" s="14">
        <v>3850</v>
      </c>
      <c r="M295" s="16" t="str">
        <f>HYPERLINK("https://stjsonora.gob.mx/acceso_informacion/InfoCurriculum.php?token=3850-3850-3850")</f>
        <v>https://stjsonora.gob.mx/acceso_informacion/InfoCurriculum.php?token=3850-3850-3850</v>
      </c>
      <c r="N295" s="14" t="s">
        <v>64</v>
      </c>
      <c r="O295" s="16" t="s">
        <v>3601</v>
      </c>
      <c r="P295" s="17" t="s">
        <v>355</v>
      </c>
      <c r="Q295" s="15">
        <v>45300</v>
      </c>
      <c r="R295" s="15">
        <v>45291</v>
      </c>
      <c r="S295" s="14"/>
    </row>
    <row r="296" spans="1:19" ht="38.25" x14ac:dyDescent="0.25">
      <c r="A296" s="14">
        <v>2023</v>
      </c>
      <c r="B296" s="15">
        <v>45200</v>
      </c>
      <c r="C296" s="15">
        <v>45291</v>
      </c>
      <c r="D296" s="17" t="s">
        <v>134</v>
      </c>
      <c r="E296" s="17" t="s">
        <v>134</v>
      </c>
      <c r="F296" s="14" t="s">
        <v>1055</v>
      </c>
      <c r="G296" s="14" t="s">
        <v>1056</v>
      </c>
      <c r="H296" s="14" t="s">
        <v>1057</v>
      </c>
      <c r="I296" s="17" t="s">
        <v>813</v>
      </c>
      <c r="J296" s="14" t="s">
        <v>353</v>
      </c>
      <c r="K296" s="17" t="s">
        <v>354</v>
      </c>
      <c r="L296" s="14">
        <v>956</v>
      </c>
      <c r="M296" s="16" t="str">
        <f>HYPERLINK("https://stjsonora.gob.mx/acceso_informacion/InfoCurriculum.php?token=956-956-956")</f>
        <v>https://stjsonora.gob.mx/acceso_informacion/InfoCurriculum.php?token=956-956-956</v>
      </c>
      <c r="N296" s="14" t="s">
        <v>64</v>
      </c>
      <c r="O296" s="16" t="s">
        <v>3601</v>
      </c>
      <c r="P296" s="17" t="s">
        <v>355</v>
      </c>
      <c r="Q296" s="15">
        <v>45300</v>
      </c>
      <c r="R296" s="15">
        <v>45291</v>
      </c>
      <c r="S296" s="14"/>
    </row>
    <row r="297" spans="1:19" ht="38.25" x14ac:dyDescent="0.25">
      <c r="A297" s="14">
        <v>2023</v>
      </c>
      <c r="B297" s="15">
        <v>45200</v>
      </c>
      <c r="C297" s="15">
        <v>45291</v>
      </c>
      <c r="D297" s="17" t="s">
        <v>163</v>
      </c>
      <c r="E297" s="17" t="s">
        <v>163</v>
      </c>
      <c r="F297" s="14" t="s">
        <v>1058</v>
      </c>
      <c r="G297" s="14" t="s">
        <v>756</v>
      </c>
      <c r="H297" s="14" t="s">
        <v>594</v>
      </c>
      <c r="I297" s="17" t="s">
        <v>463</v>
      </c>
      <c r="J297" s="14" t="s">
        <v>55</v>
      </c>
      <c r="K297" s="17"/>
      <c r="L297" s="14">
        <v>672</v>
      </c>
      <c r="M297" s="16" t="str">
        <f>HYPERLINK("https://stjsonora.gob.mx/acceso_informacion/InfoCurriculum.php?token=672-672-672")</f>
        <v>https://stjsonora.gob.mx/acceso_informacion/InfoCurriculum.php?token=672-672-672</v>
      </c>
      <c r="N297" s="14" t="s">
        <v>64</v>
      </c>
      <c r="O297" s="16" t="s">
        <v>3601</v>
      </c>
      <c r="P297" s="17" t="s">
        <v>355</v>
      </c>
      <c r="Q297" s="15">
        <v>45300</v>
      </c>
      <c r="R297" s="15">
        <v>45291</v>
      </c>
      <c r="S297" s="14"/>
    </row>
    <row r="298" spans="1:19" ht="25.5" x14ac:dyDescent="0.25">
      <c r="A298" s="14">
        <v>2023</v>
      </c>
      <c r="B298" s="15">
        <v>45200</v>
      </c>
      <c r="C298" s="15">
        <v>45291</v>
      </c>
      <c r="D298" s="17" t="s">
        <v>174</v>
      </c>
      <c r="E298" s="17" t="s">
        <v>174</v>
      </c>
      <c r="F298" s="14" t="s">
        <v>528</v>
      </c>
      <c r="G298" s="14" t="s">
        <v>701</v>
      </c>
      <c r="H298" s="14" t="s">
        <v>1059</v>
      </c>
      <c r="I298" s="17" t="s">
        <v>836</v>
      </c>
      <c r="J298" s="14" t="s">
        <v>353</v>
      </c>
      <c r="K298" s="17" t="s">
        <v>354</v>
      </c>
      <c r="L298" s="14">
        <v>4593</v>
      </c>
      <c r="M298" s="16" t="str">
        <f>HYPERLINK("https://stjsonora.gob.mx/acceso_informacion/InfoCurriculum.php?token=4593-4593-4593")</f>
        <v>https://stjsonora.gob.mx/acceso_informacion/InfoCurriculum.php?token=4593-4593-4593</v>
      </c>
      <c r="N298" s="14" t="s">
        <v>64</v>
      </c>
      <c r="O298" s="16" t="s">
        <v>3601</v>
      </c>
      <c r="P298" s="17" t="s">
        <v>355</v>
      </c>
      <c r="Q298" s="15">
        <v>45300</v>
      </c>
      <c r="R298" s="15">
        <v>45291</v>
      </c>
      <c r="S298" s="14"/>
    </row>
    <row r="299" spans="1:19" ht="38.25" x14ac:dyDescent="0.25">
      <c r="A299" s="14">
        <v>2023</v>
      </c>
      <c r="B299" s="15">
        <v>45200</v>
      </c>
      <c r="C299" s="15">
        <v>45291</v>
      </c>
      <c r="D299" s="17" t="s">
        <v>174</v>
      </c>
      <c r="E299" s="17" t="s">
        <v>174</v>
      </c>
      <c r="F299" s="14" t="s">
        <v>1060</v>
      </c>
      <c r="G299" s="14" t="s">
        <v>452</v>
      </c>
      <c r="H299" s="14" t="s">
        <v>427</v>
      </c>
      <c r="I299" s="17" t="s">
        <v>847</v>
      </c>
      <c r="J299" s="14" t="s">
        <v>395</v>
      </c>
      <c r="K299" s="17" t="s">
        <v>1061</v>
      </c>
      <c r="L299" s="14">
        <v>592</v>
      </c>
      <c r="M299" s="16" t="str">
        <f>HYPERLINK("https://stjsonora.gob.mx/acceso_informacion/InfoCurriculum.php?token=592-592-592")</f>
        <v>https://stjsonora.gob.mx/acceso_informacion/InfoCurriculum.php?token=592-592-592</v>
      </c>
      <c r="N299" s="14" t="s">
        <v>64</v>
      </c>
      <c r="O299" s="16" t="s">
        <v>3601</v>
      </c>
      <c r="P299" s="17" t="s">
        <v>355</v>
      </c>
      <c r="Q299" s="15">
        <v>45300</v>
      </c>
      <c r="R299" s="15">
        <v>45291</v>
      </c>
      <c r="S299" s="14"/>
    </row>
    <row r="300" spans="1:19" ht="38.25" x14ac:dyDescent="0.25">
      <c r="A300" s="14">
        <v>2023</v>
      </c>
      <c r="B300" s="15">
        <v>45200</v>
      </c>
      <c r="C300" s="15">
        <v>45291</v>
      </c>
      <c r="D300" s="17" t="s">
        <v>134</v>
      </c>
      <c r="E300" s="17" t="s">
        <v>134</v>
      </c>
      <c r="F300" s="14" t="s">
        <v>646</v>
      </c>
      <c r="G300" s="14" t="s">
        <v>1062</v>
      </c>
      <c r="H300" s="14" t="s">
        <v>1063</v>
      </c>
      <c r="I300" s="17" t="s">
        <v>845</v>
      </c>
      <c r="J300" s="14" t="s">
        <v>353</v>
      </c>
      <c r="K300" s="17" t="s">
        <v>354</v>
      </c>
      <c r="L300" s="14">
        <v>3355</v>
      </c>
      <c r="M300" s="16" t="str">
        <f>HYPERLINK("https://stjsonora.gob.mx/acceso_informacion/InfoCurriculum.php?token=3355-3355-3355")</f>
        <v>https://stjsonora.gob.mx/acceso_informacion/InfoCurriculum.php?token=3355-3355-3355</v>
      </c>
      <c r="N300" s="14" t="s">
        <v>64</v>
      </c>
      <c r="O300" s="16" t="s">
        <v>3601</v>
      </c>
      <c r="P300" s="17" t="s">
        <v>355</v>
      </c>
      <c r="Q300" s="15">
        <v>45300</v>
      </c>
      <c r="R300" s="15">
        <v>45291</v>
      </c>
      <c r="S300" s="14"/>
    </row>
    <row r="301" spans="1:19" ht="38.25" x14ac:dyDescent="0.25">
      <c r="A301" s="14">
        <v>2023</v>
      </c>
      <c r="B301" s="15">
        <v>45200</v>
      </c>
      <c r="C301" s="15">
        <v>45291</v>
      </c>
      <c r="D301" s="17" t="s">
        <v>134</v>
      </c>
      <c r="E301" s="17" t="s">
        <v>134</v>
      </c>
      <c r="F301" s="14" t="s">
        <v>1064</v>
      </c>
      <c r="G301" s="14" t="s">
        <v>1037</v>
      </c>
      <c r="H301" s="14" t="s">
        <v>631</v>
      </c>
      <c r="I301" s="17" t="s">
        <v>845</v>
      </c>
      <c r="J301" s="14" t="s">
        <v>395</v>
      </c>
      <c r="K301" s="17"/>
      <c r="L301" s="14">
        <v>558</v>
      </c>
      <c r="M301" s="16" t="str">
        <f>HYPERLINK("https://stjsonora.gob.mx/acceso_informacion/InfoCurriculum.php?token=558-558-558")</f>
        <v>https://stjsonora.gob.mx/acceso_informacion/InfoCurriculum.php?token=558-558-558</v>
      </c>
      <c r="N301" s="14" t="s">
        <v>64</v>
      </c>
      <c r="O301" s="16" t="s">
        <v>3601</v>
      </c>
      <c r="P301" s="17" t="s">
        <v>355</v>
      </c>
      <c r="Q301" s="15">
        <v>45300</v>
      </c>
      <c r="R301" s="15">
        <v>45291</v>
      </c>
      <c r="S301" s="14"/>
    </row>
    <row r="302" spans="1:19" ht="38.25" x14ac:dyDescent="0.25">
      <c r="A302" s="14">
        <v>2023</v>
      </c>
      <c r="B302" s="15">
        <v>45200</v>
      </c>
      <c r="C302" s="15">
        <v>45291</v>
      </c>
      <c r="D302" s="17" t="s">
        <v>134</v>
      </c>
      <c r="E302" s="17" t="s">
        <v>134</v>
      </c>
      <c r="F302" s="14" t="s">
        <v>1065</v>
      </c>
      <c r="G302" s="14" t="s">
        <v>434</v>
      </c>
      <c r="H302" s="14" t="s">
        <v>764</v>
      </c>
      <c r="I302" s="17" t="s">
        <v>935</v>
      </c>
      <c r="J302" s="14" t="s">
        <v>353</v>
      </c>
      <c r="K302" s="17" t="s">
        <v>354</v>
      </c>
      <c r="L302" s="14">
        <v>2680</v>
      </c>
      <c r="M302" s="16" t="str">
        <f>HYPERLINK("https://stjsonora.gob.mx/acceso_informacion/InfoCurriculum.php?token=2680-2680-2680")</f>
        <v>https://stjsonora.gob.mx/acceso_informacion/InfoCurriculum.php?token=2680-2680-2680</v>
      </c>
      <c r="N302" s="14" t="s">
        <v>64</v>
      </c>
      <c r="O302" s="16" t="s">
        <v>3601</v>
      </c>
      <c r="P302" s="17" t="s">
        <v>355</v>
      </c>
      <c r="Q302" s="15">
        <v>45300</v>
      </c>
      <c r="R302" s="15">
        <v>45291</v>
      </c>
      <c r="S302" s="14"/>
    </row>
    <row r="303" spans="1:19" ht="38.25" x14ac:dyDescent="0.25">
      <c r="A303" s="14">
        <v>2023</v>
      </c>
      <c r="B303" s="15">
        <v>45200</v>
      </c>
      <c r="C303" s="15">
        <v>45291</v>
      </c>
      <c r="D303" s="17" t="s">
        <v>175</v>
      </c>
      <c r="E303" s="17" t="s">
        <v>175</v>
      </c>
      <c r="F303" s="14" t="s">
        <v>1066</v>
      </c>
      <c r="G303" s="14" t="s">
        <v>1067</v>
      </c>
      <c r="H303" s="14" t="s">
        <v>809</v>
      </c>
      <c r="I303" s="17" t="s">
        <v>882</v>
      </c>
      <c r="J303" s="14" t="s">
        <v>353</v>
      </c>
      <c r="K303" s="17" t="s">
        <v>354</v>
      </c>
      <c r="L303" s="14">
        <v>2608</v>
      </c>
      <c r="M303" s="16" t="str">
        <f>HYPERLINK("https://stjsonora.gob.mx/acceso_informacion/InfoCurriculum.php?token=2608-2608-2608")</f>
        <v>https://stjsonora.gob.mx/acceso_informacion/InfoCurriculum.php?token=2608-2608-2608</v>
      </c>
      <c r="N303" s="14" t="s">
        <v>64</v>
      </c>
      <c r="O303" s="16" t="s">
        <v>3601</v>
      </c>
      <c r="P303" s="17" t="s">
        <v>355</v>
      </c>
      <c r="Q303" s="15">
        <v>45300</v>
      </c>
      <c r="R303" s="15">
        <v>45291</v>
      </c>
      <c r="S303" s="14"/>
    </row>
    <row r="304" spans="1:19" ht="38.25" x14ac:dyDescent="0.25">
      <c r="A304" s="14">
        <v>2023</v>
      </c>
      <c r="B304" s="15">
        <v>45200</v>
      </c>
      <c r="C304" s="15">
        <v>45291</v>
      </c>
      <c r="D304" s="17" t="s">
        <v>168</v>
      </c>
      <c r="E304" s="17" t="s">
        <v>168</v>
      </c>
      <c r="F304" s="14" t="s">
        <v>1068</v>
      </c>
      <c r="G304" s="14" t="s">
        <v>508</v>
      </c>
      <c r="H304" s="14" t="s">
        <v>1069</v>
      </c>
      <c r="I304" s="17" t="s">
        <v>882</v>
      </c>
      <c r="J304" s="14" t="s">
        <v>353</v>
      </c>
      <c r="K304" s="17" t="s">
        <v>354</v>
      </c>
      <c r="L304" s="14">
        <v>69</v>
      </c>
      <c r="M304" s="16" t="str">
        <f>HYPERLINK("https://stjsonora.gob.mx/acceso_informacion/InfoCurriculum.php?token=69-69-69")</f>
        <v>https://stjsonora.gob.mx/acceso_informacion/InfoCurriculum.php?token=69-69-69</v>
      </c>
      <c r="N304" s="14" t="s">
        <v>64</v>
      </c>
      <c r="O304" s="16" t="s">
        <v>3601</v>
      </c>
      <c r="P304" s="17" t="s">
        <v>355</v>
      </c>
      <c r="Q304" s="15">
        <v>45300</v>
      </c>
      <c r="R304" s="15">
        <v>45291</v>
      </c>
      <c r="S304" s="14"/>
    </row>
    <row r="305" spans="1:19" ht="25.5" x14ac:dyDescent="0.25">
      <c r="A305" s="14">
        <v>2023</v>
      </c>
      <c r="B305" s="15">
        <v>45200</v>
      </c>
      <c r="C305" s="15">
        <v>45291</v>
      </c>
      <c r="D305" s="17" t="s">
        <v>134</v>
      </c>
      <c r="E305" s="17" t="s">
        <v>134</v>
      </c>
      <c r="F305" s="14" t="s">
        <v>1070</v>
      </c>
      <c r="G305" s="14" t="s">
        <v>664</v>
      </c>
      <c r="H305" s="14" t="s">
        <v>664</v>
      </c>
      <c r="I305" s="17" t="s">
        <v>443</v>
      </c>
      <c r="J305" s="14" t="s">
        <v>353</v>
      </c>
      <c r="K305" s="17" t="s">
        <v>603</v>
      </c>
      <c r="L305" s="14">
        <v>3423</v>
      </c>
      <c r="M305" s="16" t="str">
        <f>HYPERLINK("https://stjsonora.gob.mx/acceso_informacion/InfoCurriculum.php?token=3423-3423-3423")</f>
        <v>https://stjsonora.gob.mx/acceso_informacion/InfoCurriculum.php?token=3423-3423-3423</v>
      </c>
      <c r="N305" s="14" t="s">
        <v>64</v>
      </c>
      <c r="O305" s="16" t="s">
        <v>3601</v>
      </c>
      <c r="P305" s="17" t="s">
        <v>355</v>
      </c>
      <c r="Q305" s="15">
        <v>45300</v>
      </c>
      <c r="R305" s="15">
        <v>45291</v>
      </c>
      <c r="S305" s="14"/>
    </row>
    <row r="306" spans="1:19" ht="38.25" x14ac:dyDescent="0.25">
      <c r="A306" s="14">
        <v>2023</v>
      </c>
      <c r="B306" s="15">
        <v>45200</v>
      </c>
      <c r="C306" s="15">
        <v>45291</v>
      </c>
      <c r="D306" s="17" t="s">
        <v>166</v>
      </c>
      <c r="E306" s="17" t="s">
        <v>166</v>
      </c>
      <c r="F306" s="14" t="s">
        <v>1071</v>
      </c>
      <c r="G306" s="14" t="s">
        <v>1072</v>
      </c>
      <c r="H306" s="14" t="s">
        <v>580</v>
      </c>
      <c r="I306" s="17" t="s">
        <v>463</v>
      </c>
      <c r="J306" s="14" t="s">
        <v>55</v>
      </c>
      <c r="K306" s="17"/>
      <c r="L306" s="14">
        <v>1115</v>
      </c>
      <c r="M306" s="16" t="str">
        <f>HYPERLINK("https://stjsonora.gob.mx/acceso_informacion/InfoCurriculum.php?token=1115-1115-1115")</f>
        <v>https://stjsonora.gob.mx/acceso_informacion/InfoCurriculum.php?token=1115-1115-1115</v>
      </c>
      <c r="N306" s="14" t="s">
        <v>64</v>
      </c>
      <c r="O306" s="16" t="s">
        <v>3601</v>
      </c>
      <c r="P306" s="17" t="s">
        <v>355</v>
      </c>
      <c r="Q306" s="15">
        <v>45300</v>
      </c>
      <c r="R306" s="15">
        <v>45291</v>
      </c>
      <c r="S306" s="14"/>
    </row>
    <row r="307" spans="1:19" ht="38.25" x14ac:dyDescent="0.25">
      <c r="A307" s="14">
        <v>2023</v>
      </c>
      <c r="B307" s="15">
        <v>45200</v>
      </c>
      <c r="C307" s="15">
        <v>45291</v>
      </c>
      <c r="D307" s="17" t="s">
        <v>169</v>
      </c>
      <c r="E307" s="17" t="s">
        <v>169</v>
      </c>
      <c r="F307" s="14" t="s">
        <v>1073</v>
      </c>
      <c r="G307" s="14" t="s">
        <v>1074</v>
      </c>
      <c r="H307" s="14" t="s">
        <v>406</v>
      </c>
      <c r="I307" s="17" t="s">
        <v>825</v>
      </c>
      <c r="J307" s="14" t="s">
        <v>353</v>
      </c>
      <c r="K307" s="17" t="s">
        <v>354</v>
      </c>
      <c r="L307" s="14">
        <v>1047</v>
      </c>
      <c r="M307" s="16" t="str">
        <f>HYPERLINK("https://stjsonora.gob.mx/acceso_informacion/InfoCurriculum.php?token=1047-1047-1047")</f>
        <v>https://stjsonora.gob.mx/acceso_informacion/InfoCurriculum.php?token=1047-1047-1047</v>
      </c>
      <c r="N307" s="14" t="s">
        <v>64</v>
      </c>
      <c r="O307" s="16" t="s">
        <v>3601</v>
      </c>
      <c r="P307" s="17" t="s">
        <v>355</v>
      </c>
      <c r="Q307" s="15">
        <v>45300</v>
      </c>
      <c r="R307" s="15">
        <v>45291</v>
      </c>
      <c r="S307" s="14"/>
    </row>
    <row r="308" spans="1:19" ht="51" x14ac:dyDescent="0.25">
      <c r="A308" s="14">
        <v>2023</v>
      </c>
      <c r="B308" s="15">
        <v>45200</v>
      </c>
      <c r="C308" s="15">
        <v>45291</v>
      </c>
      <c r="D308" s="17" t="s">
        <v>165</v>
      </c>
      <c r="E308" s="17" t="s">
        <v>165</v>
      </c>
      <c r="F308" s="14" t="s">
        <v>1075</v>
      </c>
      <c r="G308" s="14" t="s">
        <v>452</v>
      </c>
      <c r="H308" s="14" t="s">
        <v>488</v>
      </c>
      <c r="I308" s="17" t="s">
        <v>549</v>
      </c>
      <c r="J308" s="14" t="s">
        <v>403</v>
      </c>
      <c r="K308" s="17" t="s">
        <v>1076</v>
      </c>
      <c r="L308" s="14">
        <v>2879</v>
      </c>
      <c r="M308" s="16" t="str">
        <f>HYPERLINK("https://stjsonora.gob.mx/acceso_informacion/InfoCurriculum.php?token=2879-2879-2879")</f>
        <v>https://stjsonora.gob.mx/acceso_informacion/InfoCurriculum.php?token=2879-2879-2879</v>
      </c>
      <c r="N308" s="14" t="s">
        <v>64</v>
      </c>
      <c r="O308" s="16" t="s">
        <v>3601</v>
      </c>
      <c r="P308" s="17" t="s">
        <v>355</v>
      </c>
      <c r="Q308" s="15">
        <v>45300</v>
      </c>
      <c r="R308" s="15">
        <v>45291</v>
      </c>
      <c r="S308" s="14"/>
    </row>
    <row r="309" spans="1:19" ht="25.5" x14ac:dyDescent="0.25">
      <c r="A309" s="14">
        <v>2023</v>
      </c>
      <c r="B309" s="15">
        <v>45200</v>
      </c>
      <c r="C309" s="15">
        <v>45291</v>
      </c>
      <c r="D309" s="17" t="s">
        <v>165</v>
      </c>
      <c r="E309" s="17" t="s">
        <v>165</v>
      </c>
      <c r="F309" s="14" t="s">
        <v>1077</v>
      </c>
      <c r="G309" s="14" t="s">
        <v>475</v>
      </c>
      <c r="H309" s="14" t="s">
        <v>513</v>
      </c>
      <c r="I309" s="17" t="s">
        <v>435</v>
      </c>
      <c r="J309" s="14" t="s">
        <v>353</v>
      </c>
      <c r="K309" s="17" t="s">
        <v>1078</v>
      </c>
      <c r="L309" s="14">
        <v>4001</v>
      </c>
      <c r="M309" s="16" t="str">
        <f>HYPERLINK("https://stjsonora.gob.mx/acceso_informacion/InfoCurriculum.php?token=4001-4001-4001")</f>
        <v>https://stjsonora.gob.mx/acceso_informacion/InfoCurriculum.php?token=4001-4001-4001</v>
      </c>
      <c r="N309" s="14" t="s">
        <v>64</v>
      </c>
      <c r="O309" s="16" t="s">
        <v>3601</v>
      </c>
      <c r="P309" s="17" t="s">
        <v>355</v>
      </c>
      <c r="Q309" s="15">
        <v>45300</v>
      </c>
      <c r="R309" s="15">
        <v>45291</v>
      </c>
      <c r="S309" s="14"/>
    </row>
    <row r="310" spans="1:19" ht="25.5" x14ac:dyDescent="0.25">
      <c r="A310" s="14">
        <v>2023</v>
      </c>
      <c r="B310" s="15">
        <v>45200</v>
      </c>
      <c r="C310" s="15">
        <v>45291</v>
      </c>
      <c r="D310" s="17" t="s">
        <v>175</v>
      </c>
      <c r="E310" s="17" t="s">
        <v>175</v>
      </c>
      <c r="F310" s="14" t="s">
        <v>1079</v>
      </c>
      <c r="G310" s="14" t="s">
        <v>374</v>
      </c>
      <c r="H310" s="14" t="s">
        <v>1080</v>
      </c>
      <c r="I310" s="17" t="s">
        <v>989</v>
      </c>
      <c r="J310" s="14" t="s">
        <v>1081</v>
      </c>
      <c r="K310" s="17" t="s">
        <v>1082</v>
      </c>
      <c r="L310" s="14">
        <v>895</v>
      </c>
      <c r="M310" s="16" t="str">
        <f>HYPERLINK("https://stjsonora.gob.mx/acceso_informacion/InfoCurriculum.php?token=895-895-895")</f>
        <v>https://stjsonora.gob.mx/acceso_informacion/InfoCurriculum.php?token=895-895-895</v>
      </c>
      <c r="N310" s="14" t="s">
        <v>64</v>
      </c>
      <c r="O310" s="16" t="s">
        <v>3601</v>
      </c>
      <c r="P310" s="17" t="s">
        <v>355</v>
      </c>
      <c r="Q310" s="15">
        <v>45300</v>
      </c>
      <c r="R310" s="15">
        <v>45291</v>
      </c>
      <c r="S310" s="14"/>
    </row>
    <row r="311" spans="1:19" ht="25.5" x14ac:dyDescent="0.25">
      <c r="A311" s="14">
        <v>2023</v>
      </c>
      <c r="B311" s="15">
        <v>45200</v>
      </c>
      <c r="C311" s="15">
        <v>45291</v>
      </c>
      <c r="D311" s="17" t="s">
        <v>134</v>
      </c>
      <c r="E311" s="17" t="s">
        <v>134</v>
      </c>
      <c r="F311" s="14" t="s">
        <v>1083</v>
      </c>
      <c r="G311" s="14" t="s">
        <v>571</v>
      </c>
      <c r="H311" s="14" t="s">
        <v>1084</v>
      </c>
      <c r="I311" s="17" t="s">
        <v>817</v>
      </c>
      <c r="J311" s="14" t="s">
        <v>353</v>
      </c>
      <c r="K311" s="17" t="s">
        <v>354</v>
      </c>
      <c r="L311" s="14">
        <v>3414</v>
      </c>
      <c r="M311" s="16" t="str">
        <f>HYPERLINK("https://stjsonora.gob.mx/acceso_informacion/InfoCurriculum.php?token=3414-3414-3414")</f>
        <v>https://stjsonora.gob.mx/acceso_informacion/InfoCurriculum.php?token=3414-3414-3414</v>
      </c>
      <c r="N311" s="14" t="s">
        <v>64</v>
      </c>
      <c r="O311" s="16" t="s">
        <v>3601</v>
      </c>
      <c r="P311" s="17" t="s">
        <v>355</v>
      </c>
      <c r="Q311" s="15">
        <v>45300</v>
      </c>
      <c r="R311" s="15">
        <v>45291</v>
      </c>
      <c r="S311" s="14"/>
    </row>
    <row r="312" spans="1:19" ht="38.25" x14ac:dyDescent="0.25">
      <c r="A312" s="14">
        <v>2023</v>
      </c>
      <c r="B312" s="15">
        <v>45200</v>
      </c>
      <c r="C312" s="15">
        <v>45291</v>
      </c>
      <c r="D312" s="17" t="s">
        <v>169</v>
      </c>
      <c r="E312" s="17" t="s">
        <v>169</v>
      </c>
      <c r="F312" s="14" t="s">
        <v>1085</v>
      </c>
      <c r="G312" s="14" t="s">
        <v>685</v>
      </c>
      <c r="H312" s="14" t="s">
        <v>800</v>
      </c>
      <c r="I312" s="17" t="s">
        <v>813</v>
      </c>
      <c r="J312" s="14" t="s">
        <v>56</v>
      </c>
      <c r="K312" s="17" t="s">
        <v>3591</v>
      </c>
      <c r="L312" s="14">
        <v>4452</v>
      </c>
      <c r="M312" s="16" t="str">
        <f>HYPERLINK("https://stjsonora.gob.mx/acceso_informacion/InfoCurriculum.php?token=4452-4452-4452")</f>
        <v>https://stjsonora.gob.mx/acceso_informacion/InfoCurriculum.php?token=4452-4452-4452</v>
      </c>
      <c r="N312" s="14" t="s">
        <v>64</v>
      </c>
      <c r="O312" s="16" t="s">
        <v>3601</v>
      </c>
      <c r="P312" s="17" t="s">
        <v>355</v>
      </c>
      <c r="Q312" s="15">
        <v>45300</v>
      </c>
      <c r="R312" s="15">
        <v>45291</v>
      </c>
      <c r="S312" s="14"/>
    </row>
    <row r="313" spans="1:19" ht="38.25" x14ac:dyDescent="0.25">
      <c r="A313" s="14">
        <v>2023</v>
      </c>
      <c r="B313" s="15">
        <v>45200</v>
      </c>
      <c r="C313" s="15">
        <v>45291</v>
      </c>
      <c r="D313" s="17" t="s">
        <v>169</v>
      </c>
      <c r="E313" s="17" t="s">
        <v>169</v>
      </c>
      <c r="F313" s="14" t="s">
        <v>1086</v>
      </c>
      <c r="G313" s="14" t="s">
        <v>1087</v>
      </c>
      <c r="H313" s="14" t="s">
        <v>666</v>
      </c>
      <c r="I313" s="17" t="s">
        <v>463</v>
      </c>
      <c r="J313" s="14" t="s">
        <v>56</v>
      </c>
      <c r="K313" s="17" t="s">
        <v>3591</v>
      </c>
      <c r="L313" s="14">
        <v>3909</v>
      </c>
      <c r="M313" s="16" t="str">
        <f>HYPERLINK("https://stjsonora.gob.mx/acceso_informacion/InfoCurriculum.php?token=3909-3909-3909")</f>
        <v>https://stjsonora.gob.mx/acceso_informacion/InfoCurriculum.php?token=3909-3909-3909</v>
      </c>
      <c r="N313" s="14" t="s">
        <v>64</v>
      </c>
      <c r="O313" s="16" t="s">
        <v>3601</v>
      </c>
      <c r="P313" s="17" t="s">
        <v>355</v>
      </c>
      <c r="Q313" s="15">
        <v>45300</v>
      </c>
      <c r="R313" s="15">
        <v>45291</v>
      </c>
      <c r="S313" s="14"/>
    </row>
    <row r="314" spans="1:19" ht="38.25" x14ac:dyDescent="0.25">
      <c r="A314" s="14">
        <v>2023</v>
      </c>
      <c r="B314" s="15">
        <v>45200</v>
      </c>
      <c r="C314" s="15">
        <v>45291</v>
      </c>
      <c r="D314" s="17" t="s">
        <v>134</v>
      </c>
      <c r="E314" s="17" t="s">
        <v>134</v>
      </c>
      <c r="F314" s="14" t="s">
        <v>1088</v>
      </c>
      <c r="G314" s="14" t="s">
        <v>406</v>
      </c>
      <c r="H314" s="14" t="s">
        <v>405</v>
      </c>
      <c r="I314" s="17" t="s">
        <v>463</v>
      </c>
      <c r="J314" s="14" t="s">
        <v>353</v>
      </c>
      <c r="K314" s="17"/>
      <c r="L314" s="14">
        <v>1183</v>
      </c>
      <c r="M314" s="16" t="str">
        <f>HYPERLINK("https://stjsonora.gob.mx/acceso_informacion/InfoCurriculum.php?token=1183-1183-1183")</f>
        <v>https://stjsonora.gob.mx/acceso_informacion/InfoCurriculum.php?token=1183-1183-1183</v>
      </c>
      <c r="N314" s="14" t="s">
        <v>64</v>
      </c>
      <c r="O314" s="16" t="s">
        <v>3601</v>
      </c>
      <c r="P314" s="17" t="s">
        <v>355</v>
      </c>
      <c r="Q314" s="15">
        <v>45300</v>
      </c>
      <c r="R314" s="15">
        <v>45291</v>
      </c>
      <c r="S314" s="14"/>
    </row>
    <row r="315" spans="1:19" ht="38.25" x14ac:dyDescent="0.25">
      <c r="A315" s="14">
        <v>2023</v>
      </c>
      <c r="B315" s="15">
        <v>45200</v>
      </c>
      <c r="C315" s="15">
        <v>45291</v>
      </c>
      <c r="D315" s="17" t="s">
        <v>164</v>
      </c>
      <c r="E315" s="17" t="s">
        <v>164</v>
      </c>
      <c r="F315" s="14" t="s">
        <v>1089</v>
      </c>
      <c r="G315" s="14" t="s">
        <v>364</v>
      </c>
      <c r="H315" s="14" t="s">
        <v>1090</v>
      </c>
      <c r="I315" s="17" t="s">
        <v>602</v>
      </c>
      <c r="J315" s="14" t="s">
        <v>353</v>
      </c>
      <c r="K315" s="17" t="s">
        <v>354</v>
      </c>
      <c r="L315" s="14">
        <v>4541</v>
      </c>
      <c r="M315" s="16" t="str">
        <f>HYPERLINK("https://stjsonora.gob.mx/acceso_informacion/InfoCurriculum.php?token=4541-4541-4541")</f>
        <v>https://stjsonora.gob.mx/acceso_informacion/InfoCurriculum.php?token=4541-4541-4541</v>
      </c>
      <c r="N315" s="14" t="s">
        <v>64</v>
      </c>
      <c r="O315" s="16" t="s">
        <v>3601</v>
      </c>
      <c r="P315" s="17" t="s">
        <v>355</v>
      </c>
      <c r="Q315" s="15">
        <v>45300</v>
      </c>
      <c r="R315" s="15">
        <v>45291</v>
      </c>
      <c r="S315" s="14"/>
    </row>
    <row r="316" spans="1:19" ht="25.5" x14ac:dyDescent="0.25">
      <c r="A316" s="14">
        <v>2023</v>
      </c>
      <c r="B316" s="15">
        <v>45200</v>
      </c>
      <c r="C316" s="15">
        <v>45291</v>
      </c>
      <c r="D316" s="17" t="s">
        <v>134</v>
      </c>
      <c r="E316" s="17" t="s">
        <v>134</v>
      </c>
      <c r="F316" s="14" t="s">
        <v>1091</v>
      </c>
      <c r="G316" s="14" t="s">
        <v>1092</v>
      </c>
      <c r="H316" s="14" t="s">
        <v>1092</v>
      </c>
      <c r="I316" s="17" t="s">
        <v>820</v>
      </c>
      <c r="J316" s="14" t="s">
        <v>403</v>
      </c>
      <c r="K316" s="17"/>
      <c r="L316" s="14">
        <v>2271</v>
      </c>
      <c r="M316" s="16" t="str">
        <f>HYPERLINK("https://stjsonora.gob.mx/acceso_informacion/InfoCurriculum.php?token=2271-2271-2271")</f>
        <v>https://stjsonora.gob.mx/acceso_informacion/InfoCurriculum.php?token=2271-2271-2271</v>
      </c>
      <c r="N316" s="14" t="s">
        <v>64</v>
      </c>
      <c r="O316" s="16" t="s">
        <v>3601</v>
      </c>
      <c r="P316" s="17" t="s">
        <v>355</v>
      </c>
      <c r="Q316" s="15">
        <v>45300</v>
      </c>
      <c r="R316" s="15">
        <v>45291</v>
      </c>
      <c r="S316" s="14"/>
    </row>
    <row r="317" spans="1:19" ht="38.25" x14ac:dyDescent="0.25">
      <c r="A317" s="14">
        <v>2023</v>
      </c>
      <c r="B317" s="15">
        <v>45200</v>
      </c>
      <c r="C317" s="15">
        <v>45291</v>
      </c>
      <c r="D317" s="17" t="s">
        <v>134</v>
      </c>
      <c r="E317" s="17" t="s">
        <v>134</v>
      </c>
      <c r="F317" s="14" t="s">
        <v>1093</v>
      </c>
      <c r="G317" s="14" t="s">
        <v>434</v>
      </c>
      <c r="H317" s="14" t="s">
        <v>452</v>
      </c>
      <c r="I317" s="17" t="s">
        <v>813</v>
      </c>
      <c r="J317" s="14" t="s">
        <v>353</v>
      </c>
      <c r="K317" s="17" t="s">
        <v>634</v>
      </c>
      <c r="L317" s="14">
        <v>4884</v>
      </c>
      <c r="M317" s="16" t="str">
        <f>HYPERLINK("https://stjsonora.gob.mx/acceso_informacion/InfoCurriculum.php?token=4884-4884-4884")</f>
        <v>https://stjsonora.gob.mx/acceso_informacion/InfoCurriculum.php?token=4884-4884-4884</v>
      </c>
      <c r="N317" s="14" t="s">
        <v>64</v>
      </c>
      <c r="O317" s="16" t="s">
        <v>3601</v>
      </c>
      <c r="P317" s="17" t="s">
        <v>355</v>
      </c>
      <c r="Q317" s="15">
        <v>45300</v>
      </c>
      <c r="R317" s="15">
        <v>45291</v>
      </c>
      <c r="S317" s="14"/>
    </row>
    <row r="318" spans="1:19" ht="38.25" x14ac:dyDescent="0.25">
      <c r="A318" s="14">
        <v>2023</v>
      </c>
      <c r="B318" s="15">
        <v>45200</v>
      </c>
      <c r="C318" s="15">
        <v>45291</v>
      </c>
      <c r="D318" s="17" t="s">
        <v>166</v>
      </c>
      <c r="E318" s="17" t="s">
        <v>166</v>
      </c>
      <c r="F318" s="14" t="s">
        <v>1094</v>
      </c>
      <c r="G318" s="14" t="s">
        <v>1095</v>
      </c>
      <c r="H318" s="14" t="s">
        <v>840</v>
      </c>
      <c r="I318" s="17" t="s">
        <v>412</v>
      </c>
      <c r="J318" s="14" t="s">
        <v>353</v>
      </c>
      <c r="K318" s="17" t="s">
        <v>354</v>
      </c>
      <c r="L318" s="14">
        <v>1487</v>
      </c>
      <c r="M318" s="16" t="str">
        <f>HYPERLINK("https://stjsonora.gob.mx/acceso_informacion/InfoCurriculum.php?token=1487-1487-1487")</f>
        <v>https://stjsonora.gob.mx/acceso_informacion/InfoCurriculum.php?token=1487-1487-1487</v>
      </c>
      <c r="N318" s="14" t="s">
        <v>64</v>
      </c>
      <c r="O318" s="16" t="s">
        <v>3601</v>
      </c>
      <c r="P318" s="17" t="s">
        <v>355</v>
      </c>
      <c r="Q318" s="15">
        <v>45300</v>
      </c>
      <c r="R318" s="15">
        <v>45291</v>
      </c>
      <c r="S318" s="14"/>
    </row>
    <row r="319" spans="1:19" ht="38.25" x14ac:dyDescent="0.25">
      <c r="A319" s="14">
        <v>2023</v>
      </c>
      <c r="B319" s="15">
        <v>45200</v>
      </c>
      <c r="C319" s="15">
        <v>45291</v>
      </c>
      <c r="D319" s="17" t="s">
        <v>134</v>
      </c>
      <c r="E319" s="17" t="s">
        <v>134</v>
      </c>
      <c r="F319" s="14" t="s">
        <v>1096</v>
      </c>
      <c r="G319" s="14" t="s">
        <v>710</v>
      </c>
      <c r="H319" s="14" t="s">
        <v>585</v>
      </c>
      <c r="I319" s="17" t="s">
        <v>463</v>
      </c>
      <c r="J319" s="14" t="s">
        <v>403</v>
      </c>
      <c r="K319" s="17" t="s">
        <v>769</v>
      </c>
      <c r="L319" s="14">
        <v>4031</v>
      </c>
      <c r="M319" s="16" t="str">
        <f>HYPERLINK("https://stjsonora.gob.mx/acceso_informacion/InfoCurriculum.php?token=4031-4031-4031")</f>
        <v>https://stjsonora.gob.mx/acceso_informacion/InfoCurriculum.php?token=4031-4031-4031</v>
      </c>
      <c r="N319" s="14" t="s">
        <v>64</v>
      </c>
      <c r="O319" s="16" t="s">
        <v>3601</v>
      </c>
      <c r="P319" s="17" t="s">
        <v>355</v>
      </c>
      <c r="Q319" s="15">
        <v>45300</v>
      </c>
      <c r="R319" s="15">
        <v>45291</v>
      </c>
      <c r="S319" s="14"/>
    </row>
    <row r="320" spans="1:19" ht="38.25" x14ac:dyDescent="0.25">
      <c r="A320" s="14">
        <v>2023</v>
      </c>
      <c r="B320" s="15">
        <v>45200</v>
      </c>
      <c r="C320" s="15">
        <v>45291</v>
      </c>
      <c r="D320" s="17" t="s">
        <v>168</v>
      </c>
      <c r="E320" s="17" t="s">
        <v>168</v>
      </c>
      <c r="F320" s="14" t="s">
        <v>1097</v>
      </c>
      <c r="G320" s="14" t="s">
        <v>710</v>
      </c>
      <c r="H320" s="14" t="s">
        <v>417</v>
      </c>
      <c r="I320" s="17" t="s">
        <v>882</v>
      </c>
      <c r="J320" s="14" t="s">
        <v>353</v>
      </c>
      <c r="K320" s="17" t="s">
        <v>354</v>
      </c>
      <c r="L320" s="14">
        <v>1059</v>
      </c>
      <c r="M320" s="16" t="str">
        <f>HYPERLINK("https://stjsonora.gob.mx/acceso_informacion/InfoCurriculum.php?token=1059-1059-1059")</f>
        <v>https://stjsonora.gob.mx/acceso_informacion/InfoCurriculum.php?token=1059-1059-1059</v>
      </c>
      <c r="N320" s="14" t="s">
        <v>64</v>
      </c>
      <c r="O320" s="16" t="s">
        <v>3601</v>
      </c>
      <c r="P320" s="17" t="s">
        <v>355</v>
      </c>
      <c r="Q320" s="15">
        <v>45300</v>
      </c>
      <c r="R320" s="15">
        <v>45291</v>
      </c>
      <c r="S320" s="14"/>
    </row>
    <row r="321" spans="1:19" ht="38.25" x14ac:dyDescent="0.25">
      <c r="A321" s="14">
        <v>2023</v>
      </c>
      <c r="B321" s="15">
        <v>45200</v>
      </c>
      <c r="C321" s="15">
        <v>45291</v>
      </c>
      <c r="D321" s="17" t="s">
        <v>124</v>
      </c>
      <c r="E321" s="17" t="s">
        <v>124</v>
      </c>
      <c r="F321" s="14" t="s">
        <v>1098</v>
      </c>
      <c r="G321" s="14" t="s">
        <v>523</v>
      </c>
      <c r="H321" s="14" t="s">
        <v>393</v>
      </c>
      <c r="I321" s="17" t="s">
        <v>841</v>
      </c>
      <c r="J321" s="14" t="s">
        <v>353</v>
      </c>
      <c r="K321" s="17" t="s">
        <v>354</v>
      </c>
      <c r="L321" s="14">
        <v>5128</v>
      </c>
      <c r="M321" s="16" t="str">
        <f>HYPERLINK("https://stjsonora.gob.mx/acceso_informacion/InfoCurriculum.php?token=5128-5128-5128")</f>
        <v>https://stjsonora.gob.mx/acceso_informacion/InfoCurriculum.php?token=5128-5128-5128</v>
      </c>
      <c r="N321" s="14" t="s">
        <v>64</v>
      </c>
      <c r="O321" s="16" t="s">
        <v>3601</v>
      </c>
      <c r="P321" s="17" t="s">
        <v>355</v>
      </c>
      <c r="Q321" s="15">
        <v>45300</v>
      </c>
      <c r="R321" s="15">
        <v>45291</v>
      </c>
      <c r="S321" s="14"/>
    </row>
    <row r="322" spans="1:19" ht="38.25" x14ac:dyDescent="0.25">
      <c r="A322" s="14">
        <v>2023</v>
      </c>
      <c r="B322" s="15">
        <v>45200</v>
      </c>
      <c r="C322" s="15">
        <v>45291</v>
      </c>
      <c r="D322" s="17" t="s">
        <v>175</v>
      </c>
      <c r="E322" s="17" t="s">
        <v>175</v>
      </c>
      <c r="F322" s="14" t="s">
        <v>1099</v>
      </c>
      <c r="G322" s="14" t="s">
        <v>912</v>
      </c>
      <c r="H322" s="14" t="s">
        <v>393</v>
      </c>
      <c r="I322" s="17" t="s">
        <v>882</v>
      </c>
      <c r="J322" s="14" t="s">
        <v>353</v>
      </c>
      <c r="K322" s="17" t="s">
        <v>354</v>
      </c>
      <c r="L322" s="14">
        <v>4857</v>
      </c>
      <c r="M322" s="16" t="str">
        <f>HYPERLINK("https://stjsonora.gob.mx/acceso_informacion/InfoCurriculum.php?token=4857-4857-4857")</f>
        <v>https://stjsonora.gob.mx/acceso_informacion/InfoCurriculum.php?token=4857-4857-4857</v>
      </c>
      <c r="N322" s="14" t="s">
        <v>64</v>
      </c>
      <c r="O322" s="16" t="s">
        <v>3601</v>
      </c>
      <c r="P322" s="17" t="s">
        <v>355</v>
      </c>
      <c r="Q322" s="15">
        <v>45300</v>
      </c>
      <c r="R322" s="15">
        <v>45291</v>
      </c>
      <c r="S322" s="14"/>
    </row>
    <row r="323" spans="1:19" ht="38.25" x14ac:dyDescent="0.25">
      <c r="A323" s="14">
        <v>2023</v>
      </c>
      <c r="B323" s="15">
        <v>45200</v>
      </c>
      <c r="C323" s="15">
        <v>45291</v>
      </c>
      <c r="D323" s="17" t="s">
        <v>185</v>
      </c>
      <c r="E323" s="17" t="s">
        <v>185</v>
      </c>
      <c r="F323" s="14" t="s">
        <v>1100</v>
      </c>
      <c r="G323" s="14" t="s">
        <v>409</v>
      </c>
      <c r="H323" s="14" t="s">
        <v>364</v>
      </c>
      <c r="I323" s="17" t="s">
        <v>882</v>
      </c>
      <c r="J323" s="14" t="s">
        <v>353</v>
      </c>
      <c r="K323" s="17" t="s">
        <v>354</v>
      </c>
      <c r="L323" s="14">
        <v>4771</v>
      </c>
      <c r="M323" s="16" t="str">
        <f>HYPERLINK("https://stjsonora.gob.mx/acceso_informacion/InfoCurriculum.php?token=4771-4771-4771")</f>
        <v>https://stjsonora.gob.mx/acceso_informacion/InfoCurriculum.php?token=4771-4771-4771</v>
      </c>
      <c r="N323" s="14" t="s">
        <v>64</v>
      </c>
      <c r="O323" s="16" t="s">
        <v>3601</v>
      </c>
      <c r="P323" s="17" t="s">
        <v>355</v>
      </c>
      <c r="Q323" s="15">
        <v>45300</v>
      </c>
      <c r="R323" s="15">
        <v>45291</v>
      </c>
      <c r="S323" s="14"/>
    </row>
    <row r="324" spans="1:19" ht="38.25" x14ac:dyDescent="0.25">
      <c r="A324" s="14">
        <v>2023</v>
      </c>
      <c r="B324" s="15">
        <v>45200</v>
      </c>
      <c r="C324" s="15">
        <v>45291</v>
      </c>
      <c r="D324" s="17" t="s">
        <v>128</v>
      </c>
      <c r="E324" s="17" t="s">
        <v>128</v>
      </c>
      <c r="F324" s="14" t="s">
        <v>1101</v>
      </c>
      <c r="G324" s="14" t="s">
        <v>512</v>
      </c>
      <c r="H324" s="14" t="s">
        <v>530</v>
      </c>
      <c r="I324" s="17" t="s">
        <v>624</v>
      </c>
      <c r="J324" s="14" t="s">
        <v>353</v>
      </c>
      <c r="K324" s="17" t="s">
        <v>1102</v>
      </c>
      <c r="L324" s="14">
        <v>4342</v>
      </c>
      <c r="M324" s="16" t="str">
        <f>HYPERLINK("https://stjsonora.gob.mx/acceso_informacion/InfoCurriculum.php?token=4342-4342-4342")</f>
        <v>https://stjsonora.gob.mx/acceso_informacion/InfoCurriculum.php?token=4342-4342-4342</v>
      </c>
      <c r="N324" s="14" t="s">
        <v>64</v>
      </c>
      <c r="O324" s="16" t="s">
        <v>3601</v>
      </c>
      <c r="P324" s="17" t="s">
        <v>355</v>
      </c>
      <c r="Q324" s="15">
        <v>45300</v>
      </c>
      <c r="R324" s="15">
        <v>45291</v>
      </c>
      <c r="S324" s="14"/>
    </row>
    <row r="325" spans="1:19" ht="38.25" x14ac:dyDescent="0.25">
      <c r="A325" s="14">
        <v>2023</v>
      </c>
      <c r="B325" s="15">
        <v>45200</v>
      </c>
      <c r="C325" s="15">
        <v>45291</v>
      </c>
      <c r="D325" s="17" t="s">
        <v>169</v>
      </c>
      <c r="E325" s="17" t="s">
        <v>169</v>
      </c>
      <c r="F325" s="14" t="s">
        <v>1103</v>
      </c>
      <c r="G325" s="14" t="s">
        <v>518</v>
      </c>
      <c r="H325" s="14" t="s">
        <v>351</v>
      </c>
      <c r="I325" s="17" t="s">
        <v>825</v>
      </c>
      <c r="J325" s="14" t="s">
        <v>353</v>
      </c>
      <c r="K325" s="17" t="s">
        <v>354</v>
      </c>
      <c r="L325" s="14">
        <v>2778</v>
      </c>
      <c r="M325" s="16" t="str">
        <f>HYPERLINK("https://stjsonora.gob.mx/acceso_informacion/InfoCurriculum.php?token=2778-2778-2778")</f>
        <v>https://stjsonora.gob.mx/acceso_informacion/InfoCurriculum.php?token=2778-2778-2778</v>
      </c>
      <c r="N325" s="14" t="s">
        <v>64</v>
      </c>
      <c r="O325" s="16" t="s">
        <v>3601</v>
      </c>
      <c r="P325" s="17" t="s">
        <v>355</v>
      </c>
      <c r="Q325" s="15">
        <v>45300</v>
      </c>
      <c r="R325" s="15">
        <v>45291</v>
      </c>
      <c r="S325" s="14"/>
    </row>
    <row r="326" spans="1:19" ht="38.25" x14ac:dyDescent="0.25">
      <c r="A326" s="14">
        <v>2023</v>
      </c>
      <c r="B326" s="15">
        <v>45200</v>
      </c>
      <c r="C326" s="15">
        <v>45291</v>
      </c>
      <c r="D326" s="17" t="s">
        <v>169</v>
      </c>
      <c r="E326" s="17" t="s">
        <v>169</v>
      </c>
      <c r="F326" s="14" t="s">
        <v>1104</v>
      </c>
      <c r="G326" s="14" t="s">
        <v>1105</v>
      </c>
      <c r="H326" s="14" t="s">
        <v>1105</v>
      </c>
      <c r="I326" s="17" t="s">
        <v>935</v>
      </c>
      <c r="J326" s="14" t="s">
        <v>365</v>
      </c>
      <c r="K326" s="17" t="s">
        <v>493</v>
      </c>
      <c r="L326" s="14">
        <v>3497</v>
      </c>
      <c r="M326" s="16" t="str">
        <f>HYPERLINK("https://stjsonora.gob.mx/acceso_informacion/InfoCurriculum.php?token=3497-3497-3497")</f>
        <v>https://stjsonora.gob.mx/acceso_informacion/InfoCurriculum.php?token=3497-3497-3497</v>
      </c>
      <c r="N326" s="14" t="s">
        <v>64</v>
      </c>
      <c r="O326" s="16" t="s">
        <v>3601</v>
      </c>
      <c r="P326" s="17" t="s">
        <v>355</v>
      </c>
      <c r="Q326" s="15">
        <v>45300</v>
      </c>
      <c r="R326" s="15">
        <v>45291</v>
      </c>
      <c r="S326" s="14"/>
    </row>
    <row r="327" spans="1:19" ht="38.25" x14ac:dyDescent="0.25">
      <c r="A327" s="14">
        <v>2023</v>
      </c>
      <c r="B327" s="15">
        <v>45200</v>
      </c>
      <c r="C327" s="15">
        <v>45291</v>
      </c>
      <c r="D327" s="17" t="s">
        <v>177</v>
      </c>
      <c r="E327" s="17" t="s">
        <v>177</v>
      </c>
      <c r="F327" s="14" t="s">
        <v>1106</v>
      </c>
      <c r="G327" s="14" t="s">
        <v>1107</v>
      </c>
      <c r="H327" s="14" t="s">
        <v>417</v>
      </c>
      <c r="I327" s="17" t="s">
        <v>813</v>
      </c>
      <c r="J327" s="14" t="s">
        <v>353</v>
      </c>
      <c r="K327" s="17" t="s">
        <v>354</v>
      </c>
      <c r="L327" s="14">
        <v>1209</v>
      </c>
      <c r="M327" s="16" t="str">
        <f>HYPERLINK("https://stjsonora.gob.mx/acceso_informacion/InfoCurriculum.php?token=1209-1209-1209")</f>
        <v>https://stjsonora.gob.mx/acceso_informacion/InfoCurriculum.php?token=1209-1209-1209</v>
      </c>
      <c r="N327" s="14" t="s">
        <v>64</v>
      </c>
      <c r="O327" s="16" t="s">
        <v>3601</v>
      </c>
      <c r="P327" s="17" t="s">
        <v>355</v>
      </c>
      <c r="Q327" s="15">
        <v>45300</v>
      </c>
      <c r="R327" s="15">
        <v>45291</v>
      </c>
      <c r="S327" s="14"/>
    </row>
    <row r="328" spans="1:19" ht="25.5" x14ac:dyDescent="0.25">
      <c r="A328" s="14">
        <v>2023</v>
      </c>
      <c r="B328" s="15">
        <v>45200</v>
      </c>
      <c r="C328" s="15">
        <v>45291</v>
      </c>
      <c r="D328" s="17" t="s">
        <v>169</v>
      </c>
      <c r="E328" s="17" t="s">
        <v>169</v>
      </c>
      <c r="F328" s="14" t="s">
        <v>1108</v>
      </c>
      <c r="G328" s="14" t="s">
        <v>508</v>
      </c>
      <c r="H328" s="14" t="s">
        <v>904</v>
      </c>
      <c r="I328" s="17" t="s">
        <v>820</v>
      </c>
      <c r="J328" s="14" t="s">
        <v>353</v>
      </c>
      <c r="K328" s="17" t="s">
        <v>354</v>
      </c>
      <c r="L328" s="14">
        <v>5117</v>
      </c>
      <c r="M328" s="16" t="str">
        <f>HYPERLINK("https://stjsonora.gob.mx/acceso_informacion/InfoCurriculum.php?token=5117-5117-5117")</f>
        <v>https://stjsonora.gob.mx/acceso_informacion/InfoCurriculum.php?token=5117-5117-5117</v>
      </c>
      <c r="N328" s="14" t="s">
        <v>64</v>
      </c>
      <c r="O328" s="16" t="s">
        <v>3601</v>
      </c>
      <c r="P328" s="17" t="s">
        <v>355</v>
      </c>
      <c r="Q328" s="15">
        <v>45300</v>
      </c>
      <c r="R328" s="15">
        <v>45291</v>
      </c>
      <c r="S328" s="14"/>
    </row>
    <row r="329" spans="1:19" ht="38.25" x14ac:dyDescent="0.25">
      <c r="A329" s="14">
        <v>2023</v>
      </c>
      <c r="B329" s="15">
        <v>45200</v>
      </c>
      <c r="C329" s="15">
        <v>45291</v>
      </c>
      <c r="D329" s="17" t="s">
        <v>175</v>
      </c>
      <c r="E329" s="17" t="s">
        <v>175</v>
      </c>
      <c r="F329" s="14" t="s">
        <v>519</v>
      </c>
      <c r="G329" s="14" t="s">
        <v>360</v>
      </c>
      <c r="H329" s="14" t="s">
        <v>502</v>
      </c>
      <c r="I329" s="17" t="s">
        <v>882</v>
      </c>
      <c r="J329" s="14" t="s">
        <v>353</v>
      </c>
      <c r="K329" s="17" t="s">
        <v>354</v>
      </c>
      <c r="L329" s="14">
        <v>2764</v>
      </c>
      <c r="M329" s="16" t="str">
        <f>HYPERLINK("https://stjsonora.gob.mx/acceso_informacion/InfoCurriculum.php?token=2764-2764-2764")</f>
        <v>https://stjsonora.gob.mx/acceso_informacion/InfoCurriculum.php?token=2764-2764-2764</v>
      </c>
      <c r="N329" s="14" t="s">
        <v>64</v>
      </c>
      <c r="O329" s="16" t="s">
        <v>3601</v>
      </c>
      <c r="P329" s="17" t="s">
        <v>355</v>
      </c>
      <c r="Q329" s="15">
        <v>45300</v>
      </c>
      <c r="R329" s="15">
        <v>45291</v>
      </c>
      <c r="S329" s="14"/>
    </row>
    <row r="330" spans="1:19" ht="38.25" x14ac:dyDescent="0.25">
      <c r="A330" s="14">
        <v>2023</v>
      </c>
      <c r="B330" s="15">
        <v>45200</v>
      </c>
      <c r="C330" s="15">
        <v>45291</v>
      </c>
      <c r="D330" s="17" t="s">
        <v>169</v>
      </c>
      <c r="E330" s="17" t="s">
        <v>169</v>
      </c>
      <c r="F330" s="14" t="s">
        <v>684</v>
      </c>
      <c r="G330" s="14" t="s">
        <v>563</v>
      </c>
      <c r="H330" s="14" t="s">
        <v>1109</v>
      </c>
      <c r="I330" s="17" t="s">
        <v>602</v>
      </c>
      <c r="J330" s="14" t="s">
        <v>353</v>
      </c>
      <c r="K330" s="17" t="s">
        <v>354</v>
      </c>
      <c r="L330" s="14">
        <v>4562</v>
      </c>
      <c r="M330" s="16" t="str">
        <f>HYPERLINK("https://stjsonora.gob.mx/acceso_informacion/InfoCurriculum.php?token=4562-4562-4562")</f>
        <v>https://stjsonora.gob.mx/acceso_informacion/InfoCurriculum.php?token=4562-4562-4562</v>
      </c>
      <c r="N330" s="14" t="s">
        <v>64</v>
      </c>
      <c r="O330" s="16" t="s">
        <v>3601</v>
      </c>
      <c r="P330" s="17" t="s">
        <v>355</v>
      </c>
      <c r="Q330" s="15">
        <v>45300</v>
      </c>
      <c r="R330" s="15">
        <v>45291</v>
      </c>
      <c r="S330" s="14"/>
    </row>
    <row r="331" spans="1:19" ht="25.5" x14ac:dyDescent="0.25">
      <c r="A331" s="14">
        <v>2023</v>
      </c>
      <c r="B331" s="15">
        <v>45200</v>
      </c>
      <c r="C331" s="15">
        <v>45291</v>
      </c>
      <c r="D331" s="17" t="s">
        <v>128</v>
      </c>
      <c r="E331" s="17" t="s">
        <v>128</v>
      </c>
      <c r="F331" s="14" t="s">
        <v>1110</v>
      </c>
      <c r="G331" s="14" t="s">
        <v>685</v>
      </c>
      <c r="H331" s="14" t="s">
        <v>800</v>
      </c>
      <c r="I331" s="17" t="s">
        <v>1111</v>
      </c>
      <c r="J331" s="14" t="s">
        <v>407</v>
      </c>
      <c r="K331" s="17" t="s">
        <v>1112</v>
      </c>
      <c r="L331" s="14">
        <v>763</v>
      </c>
      <c r="M331" s="16" t="str">
        <f>HYPERLINK("https://stjsonora.gob.mx/acceso_informacion/InfoCurriculum.php?token=763-763-763")</f>
        <v>https://stjsonora.gob.mx/acceso_informacion/InfoCurriculum.php?token=763-763-763</v>
      </c>
      <c r="N331" s="14" t="s">
        <v>64</v>
      </c>
      <c r="O331" s="16" t="s">
        <v>3601</v>
      </c>
      <c r="P331" s="17" t="s">
        <v>355</v>
      </c>
      <c r="Q331" s="15">
        <v>45300</v>
      </c>
      <c r="R331" s="15">
        <v>45291</v>
      </c>
      <c r="S331" s="14"/>
    </row>
    <row r="332" spans="1:19" ht="25.5" x14ac:dyDescent="0.25">
      <c r="A332" s="14">
        <v>2023</v>
      </c>
      <c r="B332" s="15">
        <v>45200</v>
      </c>
      <c r="C332" s="15">
        <v>45291</v>
      </c>
      <c r="D332" s="17" t="s">
        <v>128</v>
      </c>
      <c r="E332" s="17" t="s">
        <v>128</v>
      </c>
      <c r="F332" s="14" t="s">
        <v>1113</v>
      </c>
      <c r="G332" s="14" t="s">
        <v>904</v>
      </c>
      <c r="H332" s="14" t="s">
        <v>527</v>
      </c>
      <c r="I332" s="17" t="s">
        <v>1114</v>
      </c>
      <c r="J332" s="14" t="s">
        <v>353</v>
      </c>
      <c r="K332" s="17" t="s">
        <v>354</v>
      </c>
      <c r="L332" s="14">
        <v>3143</v>
      </c>
      <c r="M332" s="16" t="str">
        <f>HYPERLINK("https://stjsonora.gob.mx/acceso_informacion/InfoCurriculum.php?token=3143-3143-3143")</f>
        <v>https://stjsonora.gob.mx/acceso_informacion/InfoCurriculum.php?token=3143-3143-3143</v>
      </c>
      <c r="N332" s="14" t="s">
        <v>64</v>
      </c>
      <c r="O332" s="16" t="s">
        <v>3601</v>
      </c>
      <c r="P332" s="17" t="s">
        <v>355</v>
      </c>
      <c r="Q332" s="15">
        <v>45300</v>
      </c>
      <c r="R332" s="15">
        <v>45291</v>
      </c>
      <c r="S332" s="14"/>
    </row>
    <row r="333" spans="1:19" ht="25.5" x14ac:dyDescent="0.25">
      <c r="A333" s="14">
        <v>2023</v>
      </c>
      <c r="B333" s="15">
        <v>45200</v>
      </c>
      <c r="C333" s="15">
        <v>45291</v>
      </c>
      <c r="D333" s="17" t="s">
        <v>128</v>
      </c>
      <c r="E333" s="17" t="s">
        <v>128</v>
      </c>
      <c r="F333" s="14" t="s">
        <v>1115</v>
      </c>
      <c r="G333" s="14" t="s">
        <v>877</v>
      </c>
      <c r="H333" s="14" t="s">
        <v>1116</v>
      </c>
      <c r="I333" s="17" t="s">
        <v>991</v>
      </c>
      <c r="J333" s="14" t="s">
        <v>353</v>
      </c>
      <c r="K333" s="17" t="s">
        <v>354</v>
      </c>
      <c r="L333" s="14">
        <v>3485</v>
      </c>
      <c r="M333" s="16" t="str">
        <f>HYPERLINK("https://stjsonora.gob.mx/acceso_informacion/InfoCurriculum.php?token=3485-3485-3485")</f>
        <v>https://stjsonora.gob.mx/acceso_informacion/InfoCurriculum.php?token=3485-3485-3485</v>
      </c>
      <c r="N333" s="14" t="s">
        <v>64</v>
      </c>
      <c r="O333" s="16" t="s">
        <v>3601</v>
      </c>
      <c r="P333" s="17" t="s">
        <v>355</v>
      </c>
      <c r="Q333" s="15">
        <v>45300</v>
      </c>
      <c r="R333" s="15">
        <v>45291</v>
      </c>
      <c r="S333" s="14"/>
    </row>
    <row r="334" spans="1:19" ht="38.25" x14ac:dyDescent="0.25">
      <c r="A334" s="14">
        <v>2023</v>
      </c>
      <c r="B334" s="15">
        <v>45200</v>
      </c>
      <c r="C334" s="15">
        <v>45291</v>
      </c>
      <c r="D334" s="17" t="s">
        <v>124</v>
      </c>
      <c r="E334" s="17" t="s">
        <v>124</v>
      </c>
      <c r="F334" s="14" t="s">
        <v>1117</v>
      </c>
      <c r="G334" s="14" t="s">
        <v>759</v>
      </c>
      <c r="H334" s="14" t="s">
        <v>406</v>
      </c>
      <c r="I334" s="17" t="s">
        <v>882</v>
      </c>
      <c r="J334" s="14" t="s">
        <v>56</v>
      </c>
      <c r="K334" s="17" t="s">
        <v>3591</v>
      </c>
      <c r="L334" s="14">
        <v>4435</v>
      </c>
      <c r="M334" s="16" t="str">
        <f>HYPERLINK("https://stjsonora.gob.mx/acceso_informacion/InfoCurriculum.php?token=4435-4435-4435")</f>
        <v>https://stjsonora.gob.mx/acceso_informacion/InfoCurriculum.php?token=4435-4435-4435</v>
      </c>
      <c r="N334" s="14" t="s">
        <v>64</v>
      </c>
      <c r="O334" s="16" t="s">
        <v>3601</v>
      </c>
      <c r="P334" s="17" t="s">
        <v>355</v>
      </c>
      <c r="Q334" s="15">
        <v>45300</v>
      </c>
      <c r="R334" s="15">
        <v>45291</v>
      </c>
      <c r="S334" s="14"/>
    </row>
    <row r="335" spans="1:19" ht="38.25" x14ac:dyDescent="0.25">
      <c r="A335" s="14">
        <v>2023</v>
      </c>
      <c r="B335" s="15">
        <v>45200</v>
      </c>
      <c r="C335" s="15">
        <v>45291</v>
      </c>
      <c r="D335" s="17" t="s">
        <v>128</v>
      </c>
      <c r="E335" s="17" t="s">
        <v>128</v>
      </c>
      <c r="F335" s="14" t="s">
        <v>1118</v>
      </c>
      <c r="G335" s="14" t="s">
        <v>664</v>
      </c>
      <c r="H335" s="14" t="s">
        <v>1119</v>
      </c>
      <c r="I335" s="17" t="s">
        <v>935</v>
      </c>
      <c r="J335" s="14" t="s">
        <v>353</v>
      </c>
      <c r="K335" s="17" t="s">
        <v>354</v>
      </c>
      <c r="L335" s="14">
        <v>1133</v>
      </c>
      <c r="M335" s="16" t="str">
        <f>HYPERLINK("https://stjsonora.gob.mx/acceso_informacion/InfoCurriculum.php?token=1133-1133-1133")</f>
        <v>https://stjsonora.gob.mx/acceso_informacion/InfoCurriculum.php?token=1133-1133-1133</v>
      </c>
      <c r="N335" s="14" t="s">
        <v>64</v>
      </c>
      <c r="O335" s="16" t="s">
        <v>3601</v>
      </c>
      <c r="P335" s="17" t="s">
        <v>355</v>
      </c>
      <c r="Q335" s="15">
        <v>45300</v>
      </c>
      <c r="R335" s="15">
        <v>45291</v>
      </c>
      <c r="S335" s="14"/>
    </row>
    <row r="336" spans="1:19" ht="25.5" x14ac:dyDescent="0.25">
      <c r="A336" s="14">
        <v>2023</v>
      </c>
      <c r="B336" s="15">
        <v>45200</v>
      </c>
      <c r="C336" s="15">
        <v>45291</v>
      </c>
      <c r="D336" s="17" t="s">
        <v>128</v>
      </c>
      <c r="E336" s="17" t="s">
        <v>128</v>
      </c>
      <c r="F336" s="14" t="s">
        <v>1120</v>
      </c>
      <c r="G336" s="14" t="s">
        <v>452</v>
      </c>
      <c r="H336" s="14" t="s">
        <v>452</v>
      </c>
      <c r="I336" s="17" t="s">
        <v>1121</v>
      </c>
      <c r="J336" s="14" t="s">
        <v>353</v>
      </c>
      <c r="K336" s="17" t="s">
        <v>354</v>
      </c>
      <c r="L336" s="14">
        <v>2699</v>
      </c>
      <c r="M336" s="16" t="str">
        <f>HYPERLINK("https://stjsonora.gob.mx/acceso_informacion/InfoCurriculum.php?token=2699-2699-2699")</f>
        <v>https://stjsonora.gob.mx/acceso_informacion/InfoCurriculum.php?token=2699-2699-2699</v>
      </c>
      <c r="N336" s="14" t="s">
        <v>64</v>
      </c>
      <c r="O336" s="16" t="s">
        <v>3601</v>
      </c>
      <c r="P336" s="17" t="s">
        <v>355</v>
      </c>
      <c r="Q336" s="15">
        <v>45300</v>
      </c>
      <c r="R336" s="15">
        <v>45291</v>
      </c>
      <c r="S336" s="14"/>
    </row>
    <row r="337" spans="1:19" ht="38.25" x14ac:dyDescent="0.25">
      <c r="A337" s="14">
        <v>2023</v>
      </c>
      <c r="B337" s="15">
        <v>45200</v>
      </c>
      <c r="C337" s="15">
        <v>45291</v>
      </c>
      <c r="D337" s="17" t="s">
        <v>169</v>
      </c>
      <c r="E337" s="17" t="s">
        <v>169</v>
      </c>
      <c r="F337" s="14" t="s">
        <v>1122</v>
      </c>
      <c r="G337" s="14" t="s">
        <v>701</v>
      </c>
      <c r="H337" s="14" t="s">
        <v>571</v>
      </c>
      <c r="I337" s="17" t="s">
        <v>935</v>
      </c>
      <c r="J337" s="14" t="s">
        <v>395</v>
      </c>
      <c r="K337" s="17"/>
      <c r="L337" s="14">
        <v>764</v>
      </c>
      <c r="M337" s="16" t="str">
        <f>HYPERLINK("https://stjsonora.gob.mx/acceso_informacion/InfoCurriculum.php?token=764-764-764")</f>
        <v>https://stjsonora.gob.mx/acceso_informacion/InfoCurriculum.php?token=764-764-764</v>
      </c>
      <c r="N337" s="14" t="s">
        <v>64</v>
      </c>
      <c r="O337" s="16" t="s">
        <v>3601</v>
      </c>
      <c r="P337" s="17" t="s">
        <v>355</v>
      </c>
      <c r="Q337" s="15">
        <v>45300</v>
      </c>
      <c r="R337" s="15">
        <v>45291</v>
      </c>
      <c r="S337" s="14"/>
    </row>
    <row r="338" spans="1:19" ht="38.25" x14ac:dyDescent="0.25">
      <c r="A338" s="14">
        <v>2023</v>
      </c>
      <c r="B338" s="15">
        <v>45200</v>
      </c>
      <c r="C338" s="15">
        <v>45291</v>
      </c>
      <c r="D338" s="17" t="s">
        <v>169</v>
      </c>
      <c r="E338" s="17" t="s">
        <v>169</v>
      </c>
      <c r="F338" s="14" t="s">
        <v>1123</v>
      </c>
      <c r="G338" s="14" t="s">
        <v>1124</v>
      </c>
      <c r="H338" s="14" t="s">
        <v>585</v>
      </c>
      <c r="I338" s="17" t="s">
        <v>556</v>
      </c>
      <c r="J338" s="14" t="s">
        <v>1081</v>
      </c>
      <c r="K338" s="17" t="s">
        <v>1125</v>
      </c>
      <c r="L338" s="14">
        <v>4755</v>
      </c>
      <c r="M338" s="16" t="str">
        <f>HYPERLINK("https://stjsonora.gob.mx/acceso_informacion/InfoCurriculum.php?token=4755-4755-4755")</f>
        <v>https://stjsonora.gob.mx/acceso_informacion/InfoCurriculum.php?token=4755-4755-4755</v>
      </c>
      <c r="N338" s="14" t="s">
        <v>64</v>
      </c>
      <c r="O338" s="16" t="s">
        <v>3601</v>
      </c>
      <c r="P338" s="17" t="s">
        <v>355</v>
      </c>
      <c r="Q338" s="15">
        <v>45300</v>
      </c>
      <c r="R338" s="15">
        <v>45291</v>
      </c>
      <c r="S338" s="14"/>
    </row>
    <row r="339" spans="1:19" ht="38.25" x14ac:dyDescent="0.25">
      <c r="A339" s="14">
        <v>2023</v>
      </c>
      <c r="B339" s="15">
        <v>45200</v>
      </c>
      <c r="C339" s="15">
        <v>45291</v>
      </c>
      <c r="D339" s="17" t="s">
        <v>169</v>
      </c>
      <c r="E339" s="17" t="s">
        <v>169</v>
      </c>
      <c r="F339" s="14" t="s">
        <v>1126</v>
      </c>
      <c r="G339" s="14" t="s">
        <v>1127</v>
      </c>
      <c r="H339" s="14" t="s">
        <v>1128</v>
      </c>
      <c r="I339" s="17" t="s">
        <v>564</v>
      </c>
      <c r="J339" s="14" t="s">
        <v>353</v>
      </c>
      <c r="K339" s="17" t="s">
        <v>354</v>
      </c>
      <c r="L339" s="14">
        <v>2607</v>
      </c>
      <c r="M339" s="16" t="str">
        <f>HYPERLINK("https://stjsonora.gob.mx/acceso_informacion/InfoCurriculum.php?token=2607-2607-2607")</f>
        <v>https://stjsonora.gob.mx/acceso_informacion/InfoCurriculum.php?token=2607-2607-2607</v>
      </c>
      <c r="N339" s="14" t="s">
        <v>64</v>
      </c>
      <c r="O339" s="16" t="s">
        <v>3601</v>
      </c>
      <c r="P339" s="17" t="s">
        <v>355</v>
      </c>
      <c r="Q339" s="15">
        <v>45300</v>
      </c>
      <c r="R339" s="15">
        <v>45291</v>
      </c>
      <c r="S339" s="14"/>
    </row>
    <row r="340" spans="1:19" ht="38.25" x14ac:dyDescent="0.25">
      <c r="A340" s="14">
        <v>2023</v>
      </c>
      <c r="B340" s="15">
        <v>45200</v>
      </c>
      <c r="C340" s="15">
        <v>45291</v>
      </c>
      <c r="D340" s="17" t="s">
        <v>167</v>
      </c>
      <c r="E340" s="17" t="s">
        <v>167</v>
      </c>
      <c r="F340" s="14" t="s">
        <v>1129</v>
      </c>
      <c r="G340" s="14" t="s">
        <v>518</v>
      </c>
      <c r="H340" s="14" t="s">
        <v>664</v>
      </c>
      <c r="I340" s="17" t="s">
        <v>845</v>
      </c>
      <c r="J340" s="14" t="s">
        <v>353</v>
      </c>
      <c r="K340" s="17" t="s">
        <v>354</v>
      </c>
      <c r="L340" s="14">
        <v>5107</v>
      </c>
      <c r="M340" s="16" t="str">
        <f>HYPERLINK("https://stjsonora.gob.mx/acceso_informacion/InfoCurriculum.php?token=5107-5107-5107")</f>
        <v>https://stjsonora.gob.mx/acceso_informacion/InfoCurriculum.php?token=5107-5107-5107</v>
      </c>
      <c r="N340" s="14" t="s">
        <v>64</v>
      </c>
      <c r="O340" s="16" t="s">
        <v>3601</v>
      </c>
      <c r="P340" s="17" t="s">
        <v>355</v>
      </c>
      <c r="Q340" s="15">
        <v>45300</v>
      </c>
      <c r="R340" s="15">
        <v>45291</v>
      </c>
      <c r="S340" s="14"/>
    </row>
    <row r="341" spans="1:19" ht="25.5" x14ac:dyDescent="0.25">
      <c r="A341" s="14">
        <v>2023</v>
      </c>
      <c r="B341" s="15">
        <v>45200</v>
      </c>
      <c r="C341" s="15">
        <v>45291</v>
      </c>
      <c r="D341" s="17" t="s">
        <v>170</v>
      </c>
      <c r="E341" s="17" t="s">
        <v>170</v>
      </c>
      <c r="F341" s="14" t="s">
        <v>1130</v>
      </c>
      <c r="G341" s="14" t="s">
        <v>452</v>
      </c>
      <c r="H341" s="14" t="s">
        <v>664</v>
      </c>
      <c r="I341" s="17" t="s">
        <v>1039</v>
      </c>
      <c r="J341" s="14" t="s">
        <v>353</v>
      </c>
      <c r="K341" s="17" t="s">
        <v>354</v>
      </c>
      <c r="L341" s="14">
        <v>5044</v>
      </c>
      <c r="M341" s="16" t="str">
        <f>HYPERLINK("https://stjsonora.gob.mx/acceso_informacion/InfoCurriculum.php?token=5044-5044-5044")</f>
        <v>https://stjsonora.gob.mx/acceso_informacion/InfoCurriculum.php?token=5044-5044-5044</v>
      </c>
      <c r="N341" s="14" t="s">
        <v>64</v>
      </c>
      <c r="O341" s="16" t="s">
        <v>3601</v>
      </c>
      <c r="P341" s="17" t="s">
        <v>355</v>
      </c>
      <c r="Q341" s="15">
        <v>45300</v>
      </c>
      <c r="R341" s="15">
        <v>45291</v>
      </c>
      <c r="S341" s="14"/>
    </row>
    <row r="342" spans="1:19" ht="38.25" x14ac:dyDescent="0.25">
      <c r="A342" s="14">
        <v>2023</v>
      </c>
      <c r="B342" s="15">
        <v>45200</v>
      </c>
      <c r="C342" s="15">
        <v>45291</v>
      </c>
      <c r="D342" s="17" t="s">
        <v>185</v>
      </c>
      <c r="E342" s="17" t="s">
        <v>185</v>
      </c>
      <c r="F342" s="14" t="s">
        <v>1131</v>
      </c>
      <c r="G342" s="14" t="s">
        <v>442</v>
      </c>
      <c r="H342" s="14" t="s">
        <v>1132</v>
      </c>
      <c r="I342" s="17" t="s">
        <v>556</v>
      </c>
      <c r="J342" s="14" t="s">
        <v>353</v>
      </c>
      <c r="K342" s="17" t="s">
        <v>354</v>
      </c>
      <c r="L342" s="14">
        <v>4769</v>
      </c>
      <c r="M342" s="16" t="str">
        <f>HYPERLINK("https://stjsonora.gob.mx/acceso_informacion/InfoCurriculum.php?token=4769-4769-4769")</f>
        <v>https://stjsonora.gob.mx/acceso_informacion/InfoCurriculum.php?token=4769-4769-4769</v>
      </c>
      <c r="N342" s="14" t="s">
        <v>64</v>
      </c>
      <c r="O342" s="16" t="s">
        <v>3601</v>
      </c>
      <c r="P342" s="17" t="s">
        <v>355</v>
      </c>
      <c r="Q342" s="15">
        <v>45300</v>
      </c>
      <c r="R342" s="15">
        <v>45291</v>
      </c>
      <c r="S342" s="14"/>
    </row>
    <row r="343" spans="1:19" ht="38.25" x14ac:dyDescent="0.25">
      <c r="A343" s="14">
        <v>2023</v>
      </c>
      <c r="B343" s="15">
        <v>45200</v>
      </c>
      <c r="C343" s="15">
        <v>45291</v>
      </c>
      <c r="D343" s="17" t="s">
        <v>128</v>
      </c>
      <c r="E343" s="17" t="s">
        <v>128</v>
      </c>
      <c r="F343" s="14" t="s">
        <v>1133</v>
      </c>
      <c r="G343" s="14" t="s">
        <v>1134</v>
      </c>
      <c r="H343" s="14" t="s">
        <v>816</v>
      </c>
      <c r="I343" s="17" t="s">
        <v>847</v>
      </c>
      <c r="J343" s="14" t="s">
        <v>403</v>
      </c>
      <c r="K343" s="17" t="s">
        <v>656</v>
      </c>
      <c r="L343" s="14">
        <v>4816</v>
      </c>
      <c r="M343" s="16" t="str">
        <f>HYPERLINK("https://stjsonora.gob.mx/acceso_informacion/InfoCurriculum.php?token=4816-4816-4816")</f>
        <v>https://stjsonora.gob.mx/acceso_informacion/InfoCurriculum.php?token=4816-4816-4816</v>
      </c>
      <c r="N343" s="14" t="s">
        <v>64</v>
      </c>
      <c r="O343" s="16" t="s">
        <v>3601</v>
      </c>
      <c r="P343" s="17" t="s">
        <v>355</v>
      </c>
      <c r="Q343" s="15">
        <v>45300</v>
      </c>
      <c r="R343" s="15">
        <v>45291</v>
      </c>
      <c r="S343" s="14"/>
    </row>
    <row r="344" spans="1:19" ht="25.5" x14ac:dyDescent="0.25">
      <c r="A344" s="14">
        <v>2023</v>
      </c>
      <c r="B344" s="15">
        <v>45200</v>
      </c>
      <c r="C344" s="15">
        <v>45291</v>
      </c>
      <c r="D344" s="17" t="s">
        <v>185</v>
      </c>
      <c r="E344" s="17" t="s">
        <v>185</v>
      </c>
      <c r="F344" s="14" t="s">
        <v>1135</v>
      </c>
      <c r="G344" s="14" t="s">
        <v>794</v>
      </c>
      <c r="H344" s="14" t="s">
        <v>518</v>
      </c>
      <c r="I344" s="17" t="s">
        <v>686</v>
      </c>
      <c r="J344" s="14" t="s">
        <v>353</v>
      </c>
      <c r="K344" s="17" t="s">
        <v>354</v>
      </c>
      <c r="L344" s="14">
        <v>4619</v>
      </c>
      <c r="M344" s="16" t="str">
        <f>HYPERLINK("https://stjsonora.gob.mx/acceso_informacion/InfoCurriculum.php?token=4619-4619-4619")</f>
        <v>https://stjsonora.gob.mx/acceso_informacion/InfoCurriculum.php?token=4619-4619-4619</v>
      </c>
      <c r="N344" s="14" t="s">
        <v>64</v>
      </c>
      <c r="O344" s="16" t="s">
        <v>3601</v>
      </c>
      <c r="P344" s="17" t="s">
        <v>355</v>
      </c>
      <c r="Q344" s="15">
        <v>45300</v>
      </c>
      <c r="R344" s="15">
        <v>45291</v>
      </c>
      <c r="S344" s="14"/>
    </row>
    <row r="345" spans="1:19" ht="51" x14ac:dyDescent="0.25">
      <c r="A345" s="14">
        <v>2023</v>
      </c>
      <c r="B345" s="15">
        <v>45200</v>
      </c>
      <c r="C345" s="15">
        <v>45291</v>
      </c>
      <c r="D345" s="17" t="s">
        <v>177</v>
      </c>
      <c r="E345" s="17" t="s">
        <v>177</v>
      </c>
      <c r="F345" s="14" t="s">
        <v>1136</v>
      </c>
      <c r="G345" s="14" t="s">
        <v>545</v>
      </c>
      <c r="H345" s="14" t="s">
        <v>1137</v>
      </c>
      <c r="I345" s="17" t="s">
        <v>1138</v>
      </c>
      <c r="J345" s="14" t="s">
        <v>353</v>
      </c>
      <c r="K345" s="17" t="s">
        <v>354</v>
      </c>
      <c r="L345" s="14">
        <v>4389</v>
      </c>
      <c r="M345" s="16" t="str">
        <f>HYPERLINK("https://stjsonora.gob.mx/acceso_informacion/InfoCurriculum.php?token=4389-4389-4389")</f>
        <v>https://stjsonora.gob.mx/acceso_informacion/InfoCurriculum.php?token=4389-4389-4389</v>
      </c>
      <c r="N345" s="14" t="s">
        <v>64</v>
      </c>
      <c r="O345" s="16" t="s">
        <v>3601</v>
      </c>
      <c r="P345" s="17" t="s">
        <v>355</v>
      </c>
      <c r="Q345" s="15">
        <v>45300</v>
      </c>
      <c r="R345" s="15">
        <v>45291</v>
      </c>
      <c r="S345" s="14"/>
    </row>
    <row r="346" spans="1:19" ht="38.25" x14ac:dyDescent="0.25">
      <c r="A346" s="14">
        <v>2023</v>
      </c>
      <c r="B346" s="15">
        <v>45200</v>
      </c>
      <c r="C346" s="15">
        <v>45291</v>
      </c>
      <c r="D346" s="17" t="s">
        <v>187</v>
      </c>
      <c r="E346" s="17" t="s">
        <v>187</v>
      </c>
      <c r="F346" s="14" t="s">
        <v>881</v>
      </c>
      <c r="G346" s="14" t="s">
        <v>360</v>
      </c>
      <c r="H346" s="14" t="s">
        <v>1139</v>
      </c>
      <c r="I346" s="17" t="s">
        <v>556</v>
      </c>
      <c r="J346" s="14" t="s">
        <v>353</v>
      </c>
      <c r="K346" s="17" t="s">
        <v>354</v>
      </c>
      <c r="L346" s="14">
        <v>5138</v>
      </c>
      <c r="M346" s="16" t="str">
        <f>HYPERLINK("https://stjsonora.gob.mx/acceso_informacion/InfoCurriculum.php?token=5138-5138-5138")</f>
        <v>https://stjsonora.gob.mx/acceso_informacion/InfoCurriculum.php?token=5138-5138-5138</v>
      </c>
      <c r="N346" s="14" t="s">
        <v>64</v>
      </c>
      <c r="O346" s="16" t="s">
        <v>3601</v>
      </c>
      <c r="P346" s="17" t="s">
        <v>355</v>
      </c>
      <c r="Q346" s="15">
        <v>45300</v>
      </c>
      <c r="R346" s="15">
        <v>45291</v>
      </c>
      <c r="S346" s="14"/>
    </row>
    <row r="347" spans="1:19" ht="38.25" x14ac:dyDescent="0.25">
      <c r="A347" s="14">
        <v>2023</v>
      </c>
      <c r="B347" s="15">
        <v>45200</v>
      </c>
      <c r="C347" s="15">
        <v>45291</v>
      </c>
      <c r="D347" s="17" t="s">
        <v>177</v>
      </c>
      <c r="E347" s="17" t="s">
        <v>177</v>
      </c>
      <c r="F347" s="14" t="s">
        <v>1140</v>
      </c>
      <c r="G347" s="14" t="s">
        <v>569</v>
      </c>
      <c r="H347" s="14" t="s">
        <v>1141</v>
      </c>
      <c r="I347" s="17" t="s">
        <v>935</v>
      </c>
      <c r="J347" s="14" t="s">
        <v>353</v>
      </c>
      <c r="K347" s="17" t="s">
        <v>354</v>
      </c>
      <c r="L347" s="14">
        <v>3078</v>
      </c>
      <c r="M347" s="16" t="str">
        <f>HYPERLINK("https://stjsonora.gob.mx/acceso_informacion/InfoCurriculum.php?token=3078-3078-3078")</f>
        <v>https://stjsonora.gob.mx/acceso_informacion/InfoCurriculum.php?token=3078-3078-3078</v>
      </c>
      <c r="N347" s="14" t="s">
        <v>64</v>
      </c>
      <c r="O347" s="16" t="s">
        <v>3601</v>
      </c>
      <c r="P347" s="17" t="s">
        <v>355</v>
      </c>
      <c r="Q347" s="15">
        <v>45300</v>
      </c>
      <c r="R347" s="15">
        <v>45291</v>
      </c>
      <c r="S347" s="14"/>
    </row>
    <row r="348" spans="1:19" ht="38.25" x14ac:dyDescent="0.25">
      <c r="A348" s="14">
        <v>2023</v>
      </c>
      <c r="B348" s="15">
        <v>45200</v>
      </c>
      <c r="C348" s="15">
        <v>45291</v>
      </c>
      <c r="D348" s="17" t="s">
        <v>185</v>
      </c>
      <c r="E348" s="17" t="s">
        <v>185</v>
      </c>
      <c r="F348" s="14" t="s">
        <v>646</v>
      </c>
      <c r="G348" s="14" t="s">
        <v>592</v>
      </c>
      <c r="H348" s="14" t="s">
        <v>442</v>
      </c>
      <c r="I348" s="17" t="s">
        <v>624</v>
      </c>
      <c r="J348" s="14" t="s">
        <v>353</v>
      </c>
      <c r="K348" s="17" t="s">
        <v>354</v>
      </c>
      <c r="L348" s="14">
        <v>4865</v>
      </c>
      <c r="M348" s="16" t="str">
        <f>HYPERLINK("https://stjsonora.gob.mx/acceso_informacion/InfoCurriculum.php?token=4865-4865-4865")</f>
        <v>https://stjsonora.gob.mx/acceso_informacion/InfoCurriculum.php?token=4865-4865-4865</v>
      </c>
      <c r="N348" s="14" t="s">
        <v>64</v>
      </c>
      <c r="O348" s="16" t="s">
        <v>3601</v>
      </c>
      <c r="P348" s="17" t="s">
        <v>355</v>
      </c>
      <c r="Q348" s="15">
        <v>45300</v>
      </c>
      <c r="R348" s="15">
        <v>45291</v>
      </c>
      <c r="S348" s="14"/>
    </row>
    <row r="349" spans="1:19" ht="38.25" x14ac:dyDescent="0.25">
      <c r="A349" s="14">
        <v>2023</v>
      </c>
      <c r="B349" s="15">
        <v>45200</v>
      </c>
      <c r="C349" s="15">
        <v>45291</v>
      </c>
      <c r="D349" s="17" t="s">
        <v>187</v>
      </c>
      <c r="E349" s="17" t="s">
        <v>187</v>
      </c>
      <c r="F349" s="14" t="s">
        <v>1142</v>
      </c>
      <c r="G349" s="14" t="s">
        <v>523</v>
      </c>
      <c r="H349" s="14" t="s">
        <v>417</v>
      </c>
      <c r="I349" s="17" t="s">
        <v>602</v>
      </c>
      <c r="J349" s="14" t="s">
        <v>395</v>
      </c>
      <c r="K349" s="17" t="s">
        <v>634</v>
      </c>
      <c r="L349" s="14">
        <v>4193</v>
      </c>
      <c r="M349" s="16" t="str">
        <f>HYPERLINK("https://stjsonora.gob.mx/acceso_informacion/InfoCurriculum.php?token=4193-4193-4193")</f>
        <v>https://stjsonora.gob.mx/acceso_informacion/InfoCurriculum.php?token=4193-4193-4193</v>
      </c>
      <c r="N349" s="14" t="s">
        <v>64</v>
      </c>
      <c r="O349" s="16" t="s">
        <v>3601</v>
      </c>
      <c r="P349" s="17" t="s">
        <v>355</v>
      </c>
      <c r="Q349" s="15">
        <v>45300</v>
      </c>
      <c r="R349" s="15">
        <v>45291</v>
      </c>
      <c r="S349" s="14"/>
    </row>
    <row r="350" spans="1:19" ht="38.25" x14ac:dyDescent="0.25">
      <c r="A350" s="14">
        <v>2023</v>
      </c>
      <c r="B350" s="15">
        <v>45200</v>
      </c>
      <c r="C350" s="15">
        <v>45291</v>
      </c>
      <c r="D350" s="17" t="s">
        <v>177</v>
      </c>
      <c r="E350" s="17" t="s">
        <v>177</v>
      </c>
      <c r="F350" s="14" t="s">
        <v>1143</v>
      </c>
      <c r="G350" s="14" t="s">
        <v>406</v>
      </c>
      <c r="H350" s="14" t="s">
        <v>1144</v>
      </c>
      <c r="I350" s="17" t="s">
        <v>543</v>
      </c>
      <c r="J350" s="14" t="s">
        <v>353</v>
      </c>
      <c r="K350" s="17" t="s">
        <v>1145</v>
      </c>
      <c r="L350" s="14">
        <v>4989</v>
      </c>
      <c r="M350" s="16" t="str">
        <f>HYPERLINK("https://stjsonora.gob.mx/acceso_informacion/InfoCurriculum.php?token=4989-4989-4989")</f>
        <v>https://stjsonora.gob.mx/acceso_informacion/InfoCurriculum.php?token=4989-4989-4989</v>
      </c>
      <c r="N350" s="14" t="s">
        <v>64</v>
      </c>
      <c r="O350" s="16" t="s">
        <v>3601</v>
      </c>
      <c r="P350" s="17" t="s">
        <v>355</v>
      </c>
      <c r="Q350" s="15">
        <v>45300</v>
      </c>
      <c r="R350" s="15">
        <v>45291</v>
      </c>
      <c r="S350" s="14"/>
    </row>
    <row r="351" spans="1:19" ht="38.25" x14ac:dyDescent="0.25">
      <c r="A351" s="14">
        <v>2023</v>
      </c>
      <c r="B351" s="15">
        <v>45200</v>
      </c>
      <c r="C351" s="15">
        <v>45291</v>
      </c>
      <c r="D351" s="17" t="s">
        <v>185</v>
      </c>
      <c r="E351" s="17" t="s">
        <v>185</v>
      </c>
      <c r="F351" s="14" t="s">
        <v>1146</v>
      </c>
      <c r="G351" s="14" t="s">
        <v>1147</v>
      </c>
      <c r="H351" s="14" t="s">
        <v>495</v>
      </c>
      <c r="I351" s="17" t="s">
        <v>935</v>
      </c>
      <c r="J351" s="14" t="s">
        <v>353</v>
      </c>
      <c r="K351" s="17" t="s">
        <v>354</v>
      </c>
      <c r="L351" s="14">
        <v>4653</v>
      </c>
      <c r="M351" s="16" t="str">
        <f>HYPERLINK("https://stjsonora.gob.mx/acceso_informacion/InfoCurriculum.php?token=4653-4653-4653")</f>
        <v>https://stjsonora.gob.mx/acceso_informacion/InfoCurriculum.php?token=4653-4653-4653</v>
      </c>
      <c r="N351" s="14" t="s">
        <v>64</v>
      </c>
      <c r="O351" s="16" t="s">
        <v>3601</v>
      </c>
      <c r="P351" s="17" t="s">
        <v>355</v>
      </c>
      <c r="Q351" s="15">
        <v>45300</v>
      </c>
      <c r="R351" s="15">
        <v>45291</v>
      </c>
      <c r="S351" s="14"/>
    </row>
    <row r="352" spans="1:19" ht="25.5" x14ac:dyDescent="0.25">
      <c r="A352" s="14">
        <v>2023</v>
      </c>
      <c r="B352" s="15">
        <v>45200</v>
      </c>
      <c r="C352" s="15">
        <v>45291</v>
      </c>
      <c r="D352" s="17" t="s">
        <v>185</v>
      </c>
      <c r="E352" s="17" t="s">
        <v>185</v>
      </c>
      <c r="F352" s="14" t="s">
        <v>1148</v>
      </c>
      <c r="G352" s="14" t="s">
        <v>869</v>
      </c>
      <c r="H352" s="14" t="s">
        <v>1149</v>
      </c>
      <c r="I352" s="17" t="s">
        <v>1150</v>
      </c>
      <c r="J352" s="14" t="s">
        <v>353</v>
      </c>
      <c r="K352" s="17" t="s">
        <v>354</v>
      </c>
      <c r="L352" s="14">
        <v>4284</v>
      </c>
      <c r="M352" s="16" t="str">
        <f>HYPERLINK("https://stjsonora.gob.mx/acceso_informacion/InfoCurriculum.php?token=4284-4284-4284")</f>
        <v>https://stjsonora.gob.mx/acceso_informacion/InfoCurriculum.php?token=4284-4284-4284</v>
      </c>
      <c r="N352" s="14" t="s">
        <v>64</v>
      </c>
      <c r="O352" s="16" t="s">
        <v>3601</v>
      </c>
      <c r="P352" s="17" t="s">
        <v>355</v>
      </c>
      <c r="Q352" s="15">
        <v>45300</v>
      </c>
      <c r="R352" s="15">
        <v>45291</v>
      </c>
      <c r="S352" s="14"/>
    </row>
    <row r="353" spans="1:19" ht="38.25" x14ac:dyDescent="0.25">
      <c r="A353" s="14">
        <v>2023</v>
      </c>
      <c r="B353" s="15">
        <v>45200</v>
      </c>
      <c r="C353" s="15">
        <v>45291</v>
      </c>
      <c r="D353" s="17" t="s">
        <v>167</v>
      </c>
      <c r="E353" s="17" t="s">
        <v>167</v>
      </c>
      <c r="F353" s="14" t="s">
        <v>1151</v>
      </c>
      <c r="G353" s="14" t="s">
        <v>1072</v>
      </c>
      <c r="H353" s="14" t="s">
        <v>1072</v>
      </c>
      <c r="I353" s="17" t="s">
        <v>841</v>
      </c>
      <c r="J353" s="14" t="s">
        <v>56</v>
      </c>
      <c r="K353" s="17" t="s">
        <v>3591</v>
      </c>
      <c r="L353" s="14">
        <v>5102</v>
      </c>
      <c r="M353" s="16" t="str">
        <f>HYPERLINK("https://stjsonora.gob.mx/acceso_informacion/InfoCurriculum.php?token=5102-5102-5102")</f>
        <v>https://stjsonora.gob.mx/acceso_informacion/InfoCurriculum.php?token=5102-5102-5102</v>
      </c>
      <c r="N353" s="14" t="s">
        <v>64</v>
      </c>
      <c r="O353" s="16" t="s">
        <v>3601</v>
      </c>
      <c r="P353" s="17" t="s">
        <v>355</v>
      </c>
      <c r="Q353" s="15">
        <v>45300</v>
      </c>
      <c r="R353" s="15">
        <v>45291</v>
      </c>
      <c r="S353" s="14"/>
    </row>
    <row r="354" spans="1:19" ht="38.25" x14ac:dyDescent="0.25">
      <c r="A354" s="14">
        <v>2023</v>
      </c>
      <c r="B354" s="15">
        <v>45200</v>
      </c>
      <c r="C354" s="15">
        <v>45291</v>
      </c>
      <c r="D354" s="17" t="s">
        <v>187</v>
      </c>
      <c r="E354" s="17" t="s">
        <v>187</v>
      </c>
      <c r="F354" s="14" t="s">
        <v>1152</v>
      </c>
      <c r="G354" s="14" t="s">
        <v>393</v>
      </c>
      <c r="H354" s="14" t="s">
        <v>418</v>
      </c>
      <c r="I354" s="17" t="s">
        <v>564</v>
      </c>
      <c r="J354" s="14" t="s">
        <v>353</v>
      </c>
      <c r="K354" s="17" t="s">
        <v>1153</v>
      </c>
      <c r="L354" s="14">
        <v>4484</v>
      </c>
      <c r="M354" s="16" t="str">
        <f>HYPERLINK("https://stjsonora.gob.mx/acceso_informacion/InfoCurriculum.php?token=4484-4484-4484")</f>
        <v>https://stjsonora.gob.mx/acceso_informacion/InfoCurriculum.php?token=4484-4484-4484</v>
      </c>
      <c r="N354" s="14" t="s">
        <v>64</v>
      </c>
      <c r="O354" s="16" t="s">
        <v>3601</v>
      </c>
      <c r="P354" s="17" t="s">
        <v>355</v>
      </c>
      <c r="Q354" s="15">
        <v>45300</v>
      </c>
      <c r="R354" s="15">
        <v>45291</v>
      </c>
      <c r="S354" s="14"/>
    </row>
    <row r="355" spans="1:19" ht="38.25" x14ac:dyDescent="0.25">
      <c r="A355" s="14">
        <v>2023</v>
      </c>
      <c r="B355" s="15">
        <v>45200</v>
      </c>
      <c r="C355" s="15">
        <v>45291</v>
      </c>
      <c r="D355" s="17" t="s">
        <v>177</v>
      </c>
      <c r="E355" s="17" t="s">
        <v>177</v>
      </c>
      <c r="F355" s="14" t="s">
        <v>1154</v>
      </c>
      <c r="G355" s="14" t="s">
        <v>579</v>
      </c>
      <c r="H355" s="14" t="s">
        <v>1155</v>
      </c>
      <c r="I355" s="17" t="s">
        <v>624</v>
      </c>
      <c r="J355" s="14" t="s">
        <v>353</v>
      </c>
      <c r="K355" s="17" t="s">
        <v>354</v>
      </c>
      <c r="L355" s="14">
        <v>5032</v>
      </c>
      <c r="M355" s="16" t="str">
        <f>HYPERLINK("https://stjsonora.gob.mx/acceso_informacion/InfoCurriculum.php?token=5032-5032-5032")</f>
        <v>https://stjsonora.gob.mx/acceso_informacion/InfoCurriculum.php?token=5032-5032-5032</v>
      </c>
      <c r="N355" s="14" t="s">
        <v>64</v>
      </c>
      <c r="O355" s="16" t="s">
        <v>3601</v>
      </c>
      <c r="P355" s="17" t="s">
        <v>355</v>
      </c>
      <c r="Q355" s="15">
        <v>45300</v>
      </c>
      <c r="R355" s="15">
        <v>45291</v>
      </c>
      <c r="S355" s="14"/>
    </row>
    <row r="356" spans="1:19" ht="38.25" x14ac:dyDescent="0.25">
      <c r="A356" s="14">
        <v>2023</v>
      </c>
      <c r="B356" s="15">
        <v>45200</v>
      </c>
      <c r="C356" s="15">
        <v>45291</v>
      </c>
      <c r="D356" s="17" t="s">
        <v>187</v>
      </c>
      <c r="E356" s="17" t="s">
        <v>187</v>
      </c>
      <c r="F356" s="14" t="s">
        <v>1156</v>
      </c>
      <c r="G356" s="14" t="s">
        <v>819</v>
      </c>
      <c r="H356" s="14" t="s">
        <v>1157</v>
      </c>
      <c r="I356" s="17" t="s">
        <v>847</v>
      </c>
      <c r="J356" s="14" t="s">
        <v>353</v>
      </c>
      <c r="K356" s="17" t="s">
        <v>1040</v>
      </c>
      <c r="L356" s="14">
        <v>4723</v>
      </c>
      <c r="M356" s="16" t="str">
        <f>HYPERLINK("https://stjsonora.gob.mx/acceso_informacion/InfoCurriculum.php?token=4723-4723-4723")</f>
        <v>https://stjsonora.gob.mx/acceso_informacion/InfoCurriculum.php?token=4723-4723-4723</v>
      </c>
      <c r="N356" s="14" t="s">
        <v>64</v>
      </c>
      <c r="O356" s="16" t="s">
        <v>3601</v>
      </c>
      <c r="P356" s="17" t="s">
        <v>355</v>
      </c>
      <c r="Q356" s="15">
        <v>45300</v>
      </c>
      <c r="R356" s="15">
        <v>45291</v>
      </c>
      <c r="S356" s="14"/>
    </row>
    <row r="357" spans="1:19" ht="38.25" x14ac:dyDescent="0.25">
      <c r="A357" s="14">
        <v>2023</v>
      </c>
      <c r="B357" s="15">
        <v>45200</v>
      </c>
      <c r="C357" s="15">
        <v>45291</v>
      </c>
      <c r="D357" s="17" t="s">
        <v>167</v>
      </c>
      <c r="E357" s="17" t="s">
        <v>167</v>
      </c>
      <c r="F357" s="14" t="s">
        <v>1158</v>
      </c>
      <c r="G357" s="14" t="s">
        <v>753</v>
      </c>
      <c r="H357" s="14" t="s">
        <v>838</v>
      </c>
      <c r="I357" s="17" t="s">
        <v>602</v>
      </c>
      <c r="J357" s="14" t="s">
        <v>353</v>
      </c>
      <c r="K357" s="17" t="s">
        <v>354</v>
      </c>
      <c r="L357" s="14">
        <v>4577</v>
      </c>
      <c r="M357" s="16" t="str">
        <f>HYPERLINK("https://stjsonora.gob.mx/acceso_informacion/InfoCurriculum.php?token=4577-4577-4577")</f>
        <v>https://stjsonora.gob.mx/acceso_informacion/InfoCurriculum.php?token=4577-4577-4577</v>
      </c>
      <c r="N357" s="14" t="s">
        <v>64</v>
      </c>
      <c r="O357" s="16" t="s">
        <v>3601</v>
      </c>
      <c r="P357" s="17" t="s">
        <v>355</v>
      </c>
      <c r="Q357" s="15">
        <v>45300</v>
      </c>
      <c r="R357" s="15">
        <v>45291</v>
      </c>
      <c r="S357" s="14"/>
    </row>
    <row r="358" spans="1:19" ht="25.5" x14ac:dyDescent="0.25">
      <c r="A358" s="14">
        <v>2023</v>
      </c>
      <c r="B358" s="15">
        <v>45200</v>
      </c>
      <c r="C358" s="15">
        <v>45291</v>
      </c>
      <c r="D358" s="17" t="s">
        <v>186</v>
      </c>
      <c r="E358" s="17" t="s">
        <v>186</v>
      </c>
      <c r="F358" s="14" t="s">
        <v>1159</v>
      </c>
      <c r="G358" s="14" t="s">
        <v>523</v>
      </c>
      <c r="H358" s="14" t="s">
        <v>1160</v>
      </c>
      <c r="I358" s="17" t="s">
        <v>836</v>
      </c>
      <c r="J358" s="14" t="s">
        <v>353</v>
      </c>
      <c r="K358" s="17" t="s">
        <v>354</v>
      </c>
      <c r="L358" s="14">
        <v>4851</v>
      </c>
      <c r="M358" s="16" t="str">
        <f>HYPERLINK("https://stjsonora.gob.mx/acceso_informacion/InfoCurriculum.php?token=4851-4851-4851")</f>
        <v>https://stjsonora.gob.mx/acceso_informacion/InfoCurriculum.php?token=4851-4851-4851</v>
      </c>
      <c r="N358" s="14" t="s">
        <v>64</v>
      </c>
      <c r="O358" s="16" t="s">
        <v>3601</v>
      </c>
      <c r="P358" s="17" t="s">
        <v>355</v>
      </c>
      <c r="Q358" s="15">
        <v>45300</v>
      </c>
      <c r="R358" s="15">
        <v>45291</v>
      </c>
      <c r="S358" s="14"/>
    </row>
    <row r="359" spans="1:19" ht="38.25" x14ac:dyDescent="0.25">
      <c r="A359" s="14">
        <v>2023</v>
      </c>
      <c r="B359" s="15">
        <v>45200</v>
      </c>
      <c r="C359" s="15">
        <v>45291</v>
      </c>
      <c r="D359" s="17" t="s">
        <v>177</v>
      </c>
      <c r="E359" s="17" t="s">
        <v>177</v>
      </c>
      <c r="F359" s="14" t="s">
        <v>821</v>
      </c>
      <c r="G359" s="14" t="s">
        <v>409</v>
      </c>
      <c r="H359" s="14" t="s">
        <v>409</v>
      </c>
      <c r="I359" s="17" t="s">
        <v>624</v>
      </c>
      <c r="J359" s="14" t="s">
        <v>353</v>
      </c>
      <c r="K359" s="17" t="s">
        <v>354</v>
      </c>
      <c r="L359" s="14">
        <v>4834</v>
      </c>
      <c r="M359" s="16" t="str">
        <f>HYPERLINK("https://stjsonora.gob.mx/acceso_informacion/InfoCurriculum.php?token=4834-4834-4834")</f>
        <v>https://stjsonora.gob.mx/acceso_informacion/InfoCurriculum.php?token=4834-4834-4834</v>
      </c>
      <c r="N359" s="14" t="s">
        <v>64</v>
      </c>
      <c r="O359" s="16" t="s">
        <v>3601</v>
      </c>
      <c r="P359" s="17" t="s">
        <v>355</v>
      </c>
      <c r="Q359" s="15">
        <v>45300</v>
      </c>
      <c r="R359" s="15">
        <v>45291</v>
      </c>
      <c r="S359" s="14"/>
    </row>
    <row r="360" spans="1:19" ht="38.25" x14ac:dyDescent="0.25">
      <c r="A360" s="14">
        <v>2023</v>
      </c>
      <c r="B360" s="15">
        <v>45200</v>
      </c>
      <c r="C360" s="15">
        <v>45291</v>
      </c>
      <c r="D360" s="17" t="s">
        <v>171</v>
      </c>
      <c r="E360" s="17" t="s">
        <v>171</v>
      </c>
      <c r="F360" s="14" t="s">
        <v>1161</v>
      </c>
      <c r="G360" s="14" t="s">
        <v>753</v>
      </c>
      <c r="H360" s="14" t="s">
        <v>1162</v>
      </c>
      <c r="I360" s="17" t="s">
        <v>624</v>
      </c>
      <c r="J360" s="14" t="s">
        <v>353</v>
      </c>
      <c r="K360" s="17" t="s">
        <v>354</v>
      </c>
      <c r="L360" s="14">
        <v>5182</v>
      </c>
      <c r="M360" s="16" t="str">
        <f>HYPERLINK("https://stjsonora.gob.mx/acceso_informacion/InfoCurriculum.php?token=5182-5182-5182")</f>
        <v>https://stjsonora.gob.mx/acceso_informacion/InfoCurriculum.php?token=5182-5182-5182</v>
      </c>
      <c r="N360" s="14" t="s">
        <v>64</v>
      </c>
      <c r="O360" s="16" t="s">
        <v>3601</v>
      </c>
      <c r="P360" s="17" t="s">
        <v>355</v>
      </c>
      <c r="Q360" s="15">
        <v>45300</v>
      </c>
      <c r="R360" s="15">
        <v>45291</v>
      </c>
      <c r="S360" s="14"/>
    </row>
    <row r="361" spans="1:19" ht="38.25" x14ac:dyDescent="0.25">
      <c r="A361" s="14">
        <v>2023</v>
      </c>
      <c r="B361" s="15">
        <v>45200</v>
      </c>
      <c r="C361" s="15">
        <v>45291</v>
      </c>
      <c r="D361" s="17" t="s">
        <v>185</v>
      </c>
      <c r="E361" s="17" t="s">
        <v>185</v>
      </c>
      <c r="F361" s="14" t="s">
        <v>1085</v>
      </c>
      <c r="G361" s="14" t="s">
        <v>795</v>
      </c>
      <c r="H361" s="14" t="s">
        <v>771</v>
      </c>
      <c r="I361" s="17" t="s">
        <v>564</v>
      </c>
      <c r="J361" s="14" t="s">
        <v>353</v>
      </c>
      <c r="K361" s="17" t="s">
        <v>354</v>
      </c>
      <c r="L361" s="14">
        <v>4515</v>
      </c>
      <c r="M361" s="16" t="str">
        <f>HYPERLINK("https://stjsonora.gob.mx/acceso_informacion/InfoCurriculum.php?token=4515-4515-4515")</f>
        <v>https://stjsonora.gob.mx/acceso_informacion/InfoCurriculum.php?token=4515-4515-4515</v>
      </c>
      <c r="N361" s="14" t="s">
        <v>64</v>
      </c>
      <c r="O361" s="16" t="s">
        <v>3601</v>
      </c>
      <c r="P361" s="17" t="s">
        <v>355</v>
      </c>
      <c r="Q361" s="15">
        <v>45300</v>
      </c>
      <c r="R361" s="15">
        <v>45291</v>
      </c>
      <c r="S361" s="14"/>
    </row>
    <row r="362" spans="1:19" ht="38.25" x14ac:dyDescent="0.25">
      <c r="A362" s="14">
        <v>2023</v>
      </c>
      <c r="B362" s="15">
        <v>45200</v>
      </c>
      <c r="C362" s="15">
        <v>45291</v>
      </c>
      <c r="D362" s="17" t="s">
        <v>185</v>
      </c>
      <c r="E362" s="17" t="s">
        <v>185</v>
      </c>
      <c r="F362" s="14" t="s">
        <v>1163</v>
      </c>
      <c r="G362" s="14" t="s">
        <v>1164</v>
      </c>
      <c r="H362" s="14" t="s">
        <v>374</v>
      </c>
      <c r="I362" s="17" t="s">
        <v>463</v>
      </c>
      <c r="J362" s="14" t="s">
        <v>353</v>
      </c>
      <c r="K362" s="17" t="s">
        <v>354</v>
      </c>
      <c r="L362" s="14">
        <v>5119</v>
      </c>
      <c r="M362" s="16" t="str">
        <f>HYPERLINK("https://stjsonora.gob.mx/acceso_informacion/InfoCurriculum.php?token=5119-5119-5119")</f>
        <v>https://stjsonora.gob.mx/acceso_informacion/InfoCurriculum.php?token=5119-5119-5119</v>
      </c>
      <c r="N362" s="14" t="s">
        <v>64</v>
      </c>
      <c r="O362" s="16" t="s">
        <v>3601</v>
      </c>
      <c r="P362" s="17" t="s">
        <v>355</v>
      </c>
      <c r="Q362" s="15">
        <v>45300</v>
      </c>
      <c r="R362" s="15">
        <v>45291</v>
      </c>
      <c r="S362" s="14"/>
    </row>
    <row r="363" spans="1:19" ht="38.25" x14ac:dyDescent="0.25">
      <c r="A363" s="14">
        <v>2023</v>
      </c>
      <c r="B363" s="15">
        <v>45200</v>
      </c>
      <c r="C363" s="15">
        <v>45291</v>
      </c>
      <c r="D363" s="17" t="s">
        <v>186</v>
      </c>
      <c r="E363" s="17" t="s">
        <v>186</v>
      </c>
      <c r="F363" s="14" t="s">
        <v>747</v>
      </c>
      <c r="G363" s="14" t="s">
        <v>516</v>
      </c>
      <c r="H363" s="14" t="s">
        <v>1165</v>
      </c>
      <c r="I363" s="17" t="s">
        <v>412</v>
      </c>
      <c r="J363" s="14" t="s">
        <v>56</v>
      </c>
      <c r="K363" s="17" t="s">
        <v>3591</v>
      </c>
      <c r="L363" s="14">
        <v>3940</v>
      </c>
      <c r="M363" s="16" t="str">
        <f>HYPERLINK("https://stjsonora.gob.mx/acceso_informacion/InfoCurriculum.php?token=3940-3940-3940")</f>
        <v>https://stjsonora.gob.mx/acceso_informacion/InfoCurriculum.php?token=3940-3940-3940</v>
      </c>
      <c r="N363" s="14" t="s">
        <v>64</v>
      </c>
      <c r="O363" s="16" t="s">
        <v>3601</v>
      </c>
      <c r="P363" s="17" t="s">
        <v>355</v>
      </c>
      <c r="Q363" s="15">
        <v>45300</v>
      </c>
      <c r="R363" s="15">
        <v>45291</v>
      </c>
      <c r="S363" s="14"/>
    </row>
    <row r="364" spans="1:19" ht="25.5" x14ac:dyDescent="0.25">
      <c r="A364" s="14">
        <v>2023</v>
      </c>
      <c r="B364" s="15">
        <v>45200</v>
      </c>
      <c r="C364" s="15">
        <v>45291</v>
      </c>
      <c r="D364" s="17" t="s">
        <v>185</v>
      </c>
      <c r="E364" s="17" t="s">
        <v>185</v>
      </c>
      <c r="F364" s="14" t="s">
        <v>1166</v>
      </c>
      <c r="G364" s="14" t="s">
        <v>764</v>
      </c>
      <c r="H364" s="14" t="s">
        <v>1167</v>
      </c>
      <c r="I364" s="17" t="s">
        <v>820</v>
      </c>
      <c r="J364" s="14" t="s">
        <v>353</v>
      </c>
      <c r="K364" s="17" t="s">
        <v>354</v>
      </c>
      <c r="L364" s="14">
        <v>4939</v>
      </c>
      <c r="M364" s="16" t="str">
        <f>HYPERLINK("https://stjsonora.gob.mx/acceso_informacion/InfoCurriculum.php?token=4939-4939-4939")</f>
        <v>https://stjsonora.gob.mx/acceso_informacion/InfoCurriculum.php?token=4939-4939-4939</v>
      </c>
      <c r="N364" s="14" t="s">
        <v>64</v>
      </c>
      <c r="O364" s="16" t="s">
        <v>3601</v>
      </c>
      <c r="P364" s="17" t="s">
        <v>355</v>
      </c>
      <c r="Q364" s="15">
        <v>45300</v>
      </c>
      <c r="R364" s="15">
        <v>45291</v>
      </c>
      <c r="S364" s="14"/>
    </row>
    <row r="365" spans="1:19" ht="25.5" x14ac:dyDescent="0.25">
      <c r="A365" s="14">
        <v>2023</v>
      </c>
      <c r="B365" s="15">
        <v>45200</v>
      </c>
      <c r="C365" s="15">
        <v>45291</v>
      </c>
      <c r="D365" s="17" t="s">
        <v>177</v>
      </c>
      <c r="E365" s="17" t="s">
        <v>177</v>
      </c>
      <c r="F365" s="14" t="s">
        <v>1168</v>
      </c>
      <c r="G365" s="14" t="s">
        <v>1169</v>
      </c>
      <c r="H365" s="14" t="s">
        <v>1170</v>
      </c>
      <c r="I365" s="17" t="s">
        <v>432</v>
      </c>
      <c r="J365" s="14" t="s">
        <v>55</v>
      </c>
      <c r="K365" s="17" t="s">
        <v>606</v>
      </c>
      <c r="L365" s="14">
        <v>5041</v>
      </c>
      <c r="M365" s="16" t="str">
        <f>HYPERLINK("https://stjsonora.gob.mx/acceso_informacion/InfoCurriculum.php?token=5041-5041-5041")</f>
        <v>https://stjsonora.gob.mx/acceso_informacion/InfoCurriculum.php?token=5041-5041-5041</v>
      </c>
      <c r="N365" s="14" t="s">
        <v>64</v>
      </c>
      <c r="O365" s="16" t="s">
        <v>3601</v>
      </c>
      <c r="P365" s="17" t="s">
        <v>355</v>
      </c>
      <c r="Q365" s="15">
        <v>45300</v>
      </c>
      <c r="R365" s="15">
        <v>45291</v>
      </c>
      <c r="S365" s="14"/>
    </row>
    <row r="366" spans="1:19" ht="38.25" x14ac:dyDescent="0.25">
      <c r="A366" s="14">
        <v>2023</v>
      </c>
      <c r="B366" s="15">
        <v>45200</v>
      </c>
      <c r="C366" s="15">
        <v>45291</v>
      </c>
      <c r="D366" s="17" t="s">
        <v>177</v>
      </c>
      <c r="E366" s="17" t="s">
        <v>177</v>
      </c>
      <c r="F366" s="14" t="s">
        <v>1171</v>
      </c>
      <c r="G366" s="14" t="s">
        <v>1172</v>
      </c>
      <c r="H366" s="14" t="s">
        <v>973</v>
      </c>
      <c r="I366" s="17" t="s">
        <v>882</v>
      </c>
      <c r="J366" s="14" t="s">
        <v>403</v>
      </c>
      <c r="K366" s="17" t="s">
        <v>1173</v>
      </c>
      <c r="L366" s="14">
        <v>4745</v>
      </c>
      <c r="M366" s="16" t="str">
        <f>HYPERLINK("https://stjsonora.gob.mx/acceso_informacion/InfoCurriculum.php?token=4745-4745-4745")</f>
        <v>https://stjsonora.gob.mx/acceso_informacion/InfoCurriculum.php?token=4745-4745-4745</v>
      </c>
      <c r="N366" s="14" t="s">
        <v>64</v>
      </c>
      <c r="O366" s="16" t="s">
        <v>3601</v>
      </c>
      <c r="P366" s="17" t="s">
        <v>355</v>
      </c>
      <c r="Q366" s="15">
        <v>45300</v>
      </c>
      <c r="R366" s="15">
        <v>45291</v>
      </c>
      <c r="S366" s="14"/>
    </row>
    <row r="367" spans="1:19" ht="25.5" x14ac:dyDescent="0.25">
      <c r="A367" s="14">
        <v>2023</v>
      </c>
      <c r="B367" s="15">
        <v>45200</v>
      </c>
      <c r="C367" s="15">
        <v>45291</v>
      </c>
      <c r="D367" s="17" t="s">
        <v>188</v>
      </c>
      <c r="E367" s="17" t="s">
        <v>188</v>
      </c>
      <c r="F367" s="14" t="s">
        <v>1174</v>
      </c>
      <c r="G367" s="14" t="s">
        <v>753</v>
      </c>
      <c r="H367" s="14" t="s">
        <v>374</v>
      </c>
      <c r="I367" s="17" t="s">
        <v>500</v>
      </c>
      <c r="J367" s="14" t="s">
        <v>353</v>
      </c>
      <c r="K367" s="17" t="s">
        <v>354</v>
      </c>
      <c r="L367" s="14">
        <v>5097</v>
      </c>
      <c r="M367" s="16" t="str">
        <f>HYPERLINK("https://stjsonora.gob.mx/acceso_informacion/InfoCurriculum.php?token=5097-5097-5097")</f>
        <v>https://stjsonora.gob.mx/acceso_informacion/InfoCurriculum.php?token=5097-5097-5097</v>
      </c>
      <c r="N367" s="14" t="s">
        <v>64</v>
      </c>
      <c r="O367" s="16" t="s">
        <v>3601</v>
      </c>
      <c r="P367" s="17" t="s">
        <v>355</v>
      </c>
      <c r="Q367" s="15">
        <v>45300</v>
      </c>
      <c r="R367" s="15">
        <v>45291</v>
      </c>
      <c r="S367" s="14"/>
    </row>
    <row r="368" spans="1:19" ht="25.5" x14ac:dyDescent="0.25">
      <c r="A368" s="14">
        <v>2023</v>
      </c>
      <c r="B368" s="15">
        <v>45200</v>
      </c>
      <c r="C368" s="15">
        <v>45291</v>
      </c>
      <c r="D368" s="17" t="s">
        <v>185</v>
      </c>
      <c r="E368" s="17" t="s">
        <v>185</v>
      </c>
      <c r="F368" s="14" t="s">
        <v>1175</v>
      </c>
      <c r="G368" s="14" t="s">
        <v>1176</v>
      </c>
      <c r="H368" s="14" t="s">
        <v>1177</v>
      </c>
      <c r="I368" s="17" t="s">
        <v>1178</v>
      </c>
      <c r="J368" s="14" t="s">
        <v>353</v>
      </c>
      <c r="K368" s="17" t="s">
        <v>354</v>
      </c>
      <c r="L368" s="14">
        <v>4975</v>
      </c>
      <c r="M368" s="16" t="str">
        <f>HYPERLINK("https://stjsonora.gob.mx/acceso_informacion/InfoCurriculum.php?token=4975-4975-4975")</f>
        <v>https://stjsonora.gob.mx/acceso_informacion/InfoCurriculum.php?token=4975-4975-4975</v>
      </c>
      <c r="N368" s="14" t="s">
        <v>64</v>
      </c>
      <c r="O368" s="16" t="s">
        <v>3601</v>
      </c>
      <c r="P368" s="17" t="s">
        <v>355</v>
      </c>
      <c r="Q368" s="15">
        <v>45300</v>
      </c>
      <c r="R368" s="15">
        <v>45291</v>
      </c>
      <c r="S368" s="14"/>
    </row>
    <row r="369" spans="1:19" ht="38.25" x14ac:dyDescent="0.25">
      <c r="A369" s="14">
        <v>2023</v>
      </c>
      <c r="B369" s="15">
        <v>45200</v>
      </c>
      <c r="C369" s="15">
        <v>45291</v>
      </c>
      <c r="D369" s="17" t="s">
        <v>189</v>
      </c>
      <c r="E369" s="17" t="s">
        <v>189</v>
      </c>
      <c r="F369" s="14" t="s">
        <v>1179</v>
      </c>
      <c r="G369" s="14" t="s">
        <v>455</v>
      </c>
      <c r="H369" s="14" t="s">
        <v>377</v>
      </c>
      <c r="I369" s="17" t="s">
        <v>543</v>
      </c>
      <c r="J369" s="14" t="s">
        <v>353</v>
      </c>
      <c r="K369" s="17" t="s">
        <v>354</v>
      </c>
      <c r="L369" s="14">
        <v>2827</v>
      </c>
      <c r="M369" s="16" t="str">
        <f>HYPERLINK("https://stjsonora.gob.mx/acceso_informacion/InfoCurriculum.php?token=2827-2827-2827")</f>
        <v>https://stjsonora.gob.mx/acceso_informacion/InfoCurriculum.php?token=2827-2827-2827</v>
      </c>
      <c r="N369" s="14" t="s">
        <v>64</v>
      </c>
      <c r="O369" s="16" t="s">
        <v>3601</v>
      </c>
      <c r="P369" s="17" t="s">
        <v>355</v>
      </c>
      <c r="Q369" s="15">
        <v>45300</v>
      </c>
      <c r="R369" s="15">
        <v>45291</v>
      </c>
      <c r="S369" s="14"/>
    </row>
    <row r="370" spans="1:19" ht="38.25" x14ac:dyDescent="0.25">
      <c r="A370" s="14">
        <v>2023</v>
      </c>
      <c r="B370" s="15">
        <v>45200</v>
      </c>
      <c r="C370" s="15">
        <v>45291</v>
      </c>
      <c r="D370" s="17" t="s">
        <v>167</v>
      </c>
      <c r="E370" s="17" t="s">
        <v>167</v>
      </c>
      <c r="F370" s="14" t="s">
        <v>1180</v>
      </c>
      <c r="G370" s="14" t="s">
        <v>421</v>
      </c>
      <c r="H370" s="14" t="s">
        <v>753</v>
      </c>
      <c r="I370" s="17" t="s">
        <v>624</v>
      </c>
      <c r="J370" s="14" t="s">
        <v>353</v>
      </c>
      <c r="K370" s="17" t="s">
        <v>354</v>
      </c>
      <c r="L370" s="14">
        <v>4189</v>
      </c>
      <c r="M370" s="16" t="str">
        <f>HYPERLINK("https://stjsonora.gob.mx/acceso_informacion/InfoCurriculum.php?token=4189-4189-4189")</f>
        <v>https://stjsonora.gob.mx/acceso_informacion/InfoCurriculum.php?token=4189-4189-4189</v>
      </c>
      <c r="N370" s="14" t="s">
        <v>64</v>
      </c>
      <c r="O370" s="16" t="s">
        <v>3601</v>
      </c>
      <c r="P370" s="17" t="s">
        <v>355</v>
      </c>
      <c r="Q370" s="15">
        <v>45300</v>
      </c>
      <c r="R370" s="15">
        <v>45291</v>
      </c>
      <c r="S370" s="14"/>
    </row>
    <row r="371" spans="1:19" ht="38.25" x14ac:dyDescent="0.25">
      <c r="A371" s="14">
        <v>2023</v>
      </c>
      <c r="B371" s="15">
        <v>45200</v>
      </c>
      <c r="C371" s="15">
        <v>45291</v>
      </c>
      <c r="D371" s="17" t="s">
        <v>190</v>
      </c>
      <c r="E371" s="17" t="s">
        <v>190</v>
      </c>
      <c r="F371" s="14" t="s">
        <v>1181</v>
      </c>
      <c r="G371" s="14" t="s">
        <v>1182</v>
      </c>
      <c r="H371" s="14" t="s">
        <v>405</v>
      </c>
      <c r="I371" s="17" t="s">
        <v>841</v>
      </c>
      <c r="J371" s="14" t="s">
        <v>353</v>
      </c>
      <c r="K371" s="17" t="s">
        <v>354</v>
      </c>
      <c r="L371" s="14">
        <v>4794</v>
      </c>
      <c r="M371" s="16" t="str">
        <f>HYPERLINK("https://stjsonora.gob.mx/acceso_informacion/InfoCurriculum.php?token=4794-4794-4794")</f>
        <v>https://stjsonora.gob.mx/acceso_informacion/InfoCurriculum.php?token=4794-4794-4794</v>
      </c>
      <c r="N371" s="14" t="s">
        <v>64</v>
      </c>
      <c r="O371" s="16" t="s">
        <v>3601</v>
      </c>
      <c r="P371" s="17" t="s">
        <v>355</v>
      </c>
      <c r="Q371" s="15">
        <v>45300</v>
      </c>
      <c r="R371" s="15">
        <v>45291</v>
      </c>
      <c r="S371" s="14"/>
    </row>
    <row r="372" spans="1:19" ht="25.5" x14ac:dyDescent="0.25">
      <c r="A372" s="14">
        <v>2023</v>
      </c>
      <c r="B372" s="15">
        <v>45200</v>
      </c>
      <c r="C372" s="15">
        <v>45291</v>
      </c>
      <c r="D372" s="17" t="s">
        <v>191</v>
      </c>
      <c r="E372" s="17" t="s">
        <v>191</v>
      </c>
      <c r="F372" s="14" t="s">
        <v>1183</v>
      </c>
      <c r="G372" s="14" t="s">
        <v>753</v>
      </c>
      <c r="H372" s="14" t="s">
        <v>585</v>
      </c>
      <c r="I372" s="17" t="s">
        <v>640</v>
      </c>
      <c r="J372" s="14" t="s">
        <v>353</v>
      </c>
      <c r="K372" s="17" t="s">
        <v>354</v>
      </c>
      <c r="L372" s="14">
        <v>4602</v>
      </c>
      <c r="M372" s="16" t="str">
        <f>HYPERLINK("https://stjsonora.gob.mx/acceso_informacion/InfoCurriculum.php?token=4602-4602-4602")</f>
        <v>https://stjsonora.gob.mx/acceso_informacion/InfoCurriculum.php?token=4602-4602-4602</v>
      </c>
      <c r="N372" s="14" t="s">
        <v>64</v>
      </c>
      <c r="O372" s="16" t="s">
        <v>3601</v>
      </c>
      <c r="P372" s="17" t="s">
        <v>355</v>
      </c>
      <c r="Q372" s="15">
        <v>45300</v>
      </c>
      <c r="R372" s="15">
        <v>45291</v>
      </c>
      <c r="S372" s="14"/>
    </row>
    <row r="373" spans="1:19" ht="25.5" x14ac:dyDescent="0.25">
      <c r="A373" s="14">
        <v>2023</v>
      </c>
      <c r="B373" s="15">
        <v>45200</v>
      </c>
      <c r="C373" s="15">
        <v>45291</v>
      </c>
      <c r="D373" s="17" t="s">
        <v>190</v>
      </c>
      <c r="E373" s="17" t="s">
        <v>190</v>
      </c>
      <c r="F373" s="14" t="s">
        <v>1184</v>
      </c>
      <c r="G373" s="14" t="s">
        <v>928</v>
      </c>
      <c r="H373" s="14" t="s">
        <v>1185</v>
      </c>
      <c r="I373" s="17" t="s">
        <v>817</v>
      </c>
      <c r="J373" s="14" t="s">
        <v>353</v>
      </c>
      <c r="K373" s="17" t="s">
        <v>354</v>
      </c>
      <c r="L373" s="14">
        <v>4280</v>
      </c>
      <c r="M373" s="16" t="str">
        <f>HYPERLINK("https://stjsonora.gob.mx/acceso_informacion/InfoCurriculum.php?token=4280-4280-4280")</f>
        <v>https://stjsonora.gob.mx/acceso_informacion/InfoCurriculum.php?token=4280-4280-4280</v>
      </c>
      <c r="N373" s="14" t="s">
        <v>64</v>
      </c>
      <c r="O373" s="16" t="s">
        <v>3601</v>
      </c>
      <c r="P373" s="17" t="s">
        <v>355</v>
      </c>
      <c r="Q373" s="15">
        <v>45300</v>
      </c>
      <c r="R373" s="15">
        <v>45291</v>
      </c>
      <c r="S373" s="14"/>
    </row>
    <row r="374" spans="1:19" ht="25.5" x14ac:dyDescent="0.25">
      <c r="A374" s="14">
        <v>2023</v>
      </c>
      <c r="B374" s="15">
        <v>45200</v>
      </c>
      <c r="C374" s="15">
        <v>45291</v>
      </c>
      <c r="D374" s="17" t="s">
        <v>173</v>
      </c>
      <c r="E374" s="17" t="s">
        <v>173</v>
      </c>
      <c r="F374" s="14" t="s">
        <v>1186</v>
      </c>
      <c r="G374" s="14" t="s">
        <v>763</v>
      </c>
      <c r="H374" s="14" t="s">
        <v>1187</v>
      </c>
      <c r="I374" s="17" t="s">
        <v>402</v>
      </c>
      <c r="J374" s="14" t="s">
        <v>353</v>
      </c>
      <c r="K374" s="17" t="s">
        <v>354</v>
      </c>
      <c r="L374" s="14">
        <v>3424</v>
      </c>
      <c r="M374" s="16" t="str">
        <f>HYPERLINK("https://stjsonora.gob.mx/acceso_informacion/InfoCurriculum.php?token=3424-3424-3424")</f>
        <v>https://stjsonora.gob.mx/acceso_informacion/InfoCurriculum.php?token=3424-3424-3424</v>
      </c>
      <c r="N374" s="14" t="s">
        <v>64</v>
      </c>
      <c r="O374" s="16" t="s">
        <v>3601</v>
      </c>
      <c r="P374" s="17" t="s">
        <v>355</v>
      </c>
      <c r="Q374" s="15">
        <v>45300</v>
      </c>
      <c r="R374" s="15">
        <v>45291</v>
      </c>
      <c r="S374" s="14"/>
    </row>
    <row r="375" spans="1:19" ht="25.5" x14ac:dyDescent="0.25">
      <c r="A375" s="14">
        <v>2023</v>
      </c>
      <c r="B375" s="15">
        <v>45200</v>
      </c>
      <c r="C375" s="15">
        <v>45291</v>
      </c>
      <c r="D375" s="17" t="s">
        <v>190</v>
      </c>
      <c r="E375" s="17" t="s">
        <v>190</v>
      </c>
      <c r="F375" s="14" t="s">
        <v>1188</v>
      </c>
      <c r="G375" s="14" t="s">
        <v>728</v>
      </c>
      <c r="H375" s="14" t="s">
        <v>892</v>
      </c>
      <c r="I375" s="17" t="s">
        <v>836</v>
      </c>
      <c r="J375" s="14" t="s">
        <v>353</v>
      </c>
      <c r="K375" s="17" t="s">
        <v>354</v>
      </c>
      <c r="L375" s="14">
        <v>4968</v>
      </c>
      <c r="M375" s="16" t="str">
        <f>HYPERLINK("https://stjsonora.gob.mx/acceso_informacion/InfoCurriculum.php?token=4968-4968-4968")</f>
        <v>https://stjsonora.gob.mx/acceso_informacion/InfoCurriculum.php?token=4968-4968-4968</v>
      </c>
      <c r="N375" s="14" t="s">
        <v>64</v>
      </c>
      <c r="O375" s="16" t="s">
        <v>3601</v>
      </c>
      <c r="P375" s="17" t="s">
        <v>355</v>
      </c>
      <c r="Q375" s="15">
        <v>45300</v>
      </c>
      <c r="R375" s="15">
        <v>45291</v>
      </c>
      <c r="S375" s="14"/>
    </row>
    <row r="376" spans="1:19" ht="38.25" x14ac:dyDescent="0.25">
      <c r="A376" s="14">
        <v>2023</v>
      </c>
      <c r="B376" s="15">
        <v>45200</v>
      </c>
      <c r="C376" s="15">
        <v>45291</v>
      </c>
      <c r="D376" s="17" t="s">
        <v>190</v>
      </c>
      <c r="E376" s="17" t="s">
        <v>190</v>
      </c>
      <c r="F376" s="14" t="s">
        <v>1189</v>
      </c>
      <c r="G376" s="14" t="s">
        <v>409</v>
      </c>
      <c r="H376" s="14" t="s">
        <v>489</v>
      </c>
      <c r="I376" s="17" t="s">
        <v>813</v>
      </c>
      <c r="J376" s="14" t="s">
        <v>353</v>
      </c>
      <c r="K376" s="17" t="s">
        <v>354</v>
      </c>
      <c r="L376" s="14">
        <v>5007</v>
      </c>
      <c r="M376" s="16" t="str">
        <f>HYPERLINK("https://stjsonora.gob.mx/acceso_informacion/InfoCurriculum.php?token=5007-5007-5007")</f>
        <v>https://stjsonora.gob.mx/acceso_informacion/InfoCurriculum.php?token=5007-5007-5007</v>
      </c>
      <c r="N376" s="14" t="s">
        <v>64</v>
      </c>
      <c r="O376" s="16" t="s">
        <v>3601</v>
      </c>
      <c r="P376" s="17" t="s">
        <v>355</v>
      </c>
      <c r="Q376" s="15">
        <v>45300</v>
      </c>
      <c r="R376" s="15">
        <v>45291</v>
      </c>
      <c r="S376" s="14"/>
    </row>
    <row r="377" spans="1:19" ht="38.25" x14ac:dyDescent="0.25">
      <c r="A377" s="14">
        <v>2023</v>
      </c>
      <c r="B377" s="15">
        <v>45200</v>
      </c>
      <c r="C377" s="15">
        <v>45291</v>
      </c>
      <c r="D377" s="17" t="s">
        <v>167</v>
      </c>
      <c r="E377" s="17" t="s">
        <v>167</v>
      </c>
      <c r="F377" s="14" t="s">
        <v>1190</v>
      </c>
      <c r="G377" s="14" t="s">
        <v>360</v>
      </c>
      <c r="H377" s="14" t="s">
        <v>1008</v>
      </c>
      <c r="I377" s="17" t="s">
        <v>602</v>
      </c>
      <c r="J377" s="14" t="s">
        <v>353</v>
      </c>
      <c r="K377" s="17" t="s">
        <v>354</v>
      </c>
      <c r="L377" s="14">
        <v>4744</v>
      </c>
      <c r="M377" s="16" t="str">
        <f>HYPERLINK("https://stjsonora.gob.mx/acceso_informacion/InfoCurriculum.php?token=4744-4744-4744")</f>
        <v>https://stjsonora.gob.mx/acceso_informacion/InfoCurriculum.php?token=4744-4744-4744</v>
      </c>
      <c r="N377" s="14" t="s">
        <v>64</v>
      </c>
      <c r="O377" s="16" t="s">
        <v>3601</v>
      </c>
      <c r="P377" s="17" t="s">
        <v>355</v>
      </c>
      <c r="Q377" s="15">
        <v>45300</v>
      </c>
      <c r="R377" s="15">
        <v>45291</v>
      </c>
      <c r="S377" s="14"/>
    </row>
    <row r="378" spans="1:19" ht="25.5" x14ac:dyDescent="0.25">
      <c r="A378" s="14">
        <v>2023</v>
      </c>
      <c r="B378" s="15">
        <v>45200</v>
      </c>
      <c r="C378" s="15">
        <v>45291</v>
      </c>
      <c r="D378" s="17" t="s">
        <v>167</v>
      </c>
      <c r="E378" s="17" t="s">
        <v>167</v>
      </c>
      <c r="F378" s="14" t="s">
        <v>1191</v>
      </c>
      <c r="G378" s="14" t="s">
        <v>702</v>
      </c>
      <c r="H378" s="14" t="s">
        <v>475</v>
      </c>
      <c r="I378" s="17" t="s">
        <v>500</v>
      </c>
      <c r="J378" s="14" t="s">
        <v>56</v>
      </c>
      <c r="K378" s="17" t="s">
        <v>3591</v>
      </c>
      <c r="L378" s="14">
        <v>4259</v>
      </c>
      <c r="M378" s="16" t="str">
        <f>HYPERLINK("https://stjsonora.gob.mx/acceso_informacion/InfoCurriculum.php?token=4259-4259-4259")</f>
        <v>https://stjsonora.gob.mx/acceso_informacion/InfoCurriculum.php?token=4259-4259-4259</v>
      </c>
      <c r="N378" s="14" t="s">
        <v>64</v>
      </c>
      <c r="O378" s="16" t="s">
        <v>3601</v>
      </c>
      <c r="P378" s="17" t="s">
        <v>355</v>
      </c>
      <c r="Q378" s="15">
        <v>45300</v>
      </c>
      <c r="R378" s="15">
        <v>45291</v>
      </c>
      <c r="S378" s="14"/>
    </row>
    <row r="379" spans="1:19" ht="38.25" x14ac:dyDescent="0.25">
      <c r="A379" s="14">
        <v>2023</v>
      </c>
      <c r="B379" s="15">
        <v>45200</v>
      </c>
      <c r="C379" s="15">
        <v>45291</v>
      </c>
      <c r="D379" s="17" t="s">
        <v>190</v>
      </c>
      <c r="E379" s="17" t="s">
        <v>190</v>
      </c>
      <c r="F379" s="14" t="s">
        <v>1192</v>
      </c>
      <c r="G379" s="14" t="s">
        <v>485</v>
      </c>
      <c r="H379" s="14" t="s">
        <v>452</v>
      </c>
      <c r="I379" s="17" t="s">
        <v>847</v>
      </c>
      <c r="J379" s="14" t="s">
        <v>353</v>
      </c>
      <c r="K379" s="17" t="s">
        <v>354</v>
      </c>
      <c r="L379" s="14">
        <v>5177</v>
      </c>
      <c r="M379" s="16" t="str">
        <f>HYPERLINK("https://stjsonora.gob.mx/acceso_informacion/InfoCurriculum.php?token=5177-5177-5177")</f>
        <v>https://stjsonora.gob.mx/acceso_informacion/InfoCurriculum.php?token=5177-5177-5177</v>
      </c>
      <c r="N379" s="14" t="s">
        <v>64</v>
      </c>
      <c r="O379" s="16" t="s">
        <v>3601</v>
      </c>
      <c r="P379" s="17" t="s">
        <v>355</v>
      </c>
      <c r="Q379" s="15">
        <v>45300</v>
      </c>
      <c r="R379" s="15">
        <v>45291</v>
      </c>
      <c r="S379" s="14"/>
    </row>
    <row r="380" spans="1:19" ht="25.5" x14ac:dyDescent="0.25">
      <c r="A380" s="14">
        <v>2023</v>
      </c>
      <c r="B380" s="15">
        <v>45200</v>
      </c>
      <c r="C380" s="15">
        <v>45291</v>
      </c>
      <c r="D380" s="17" t="s">
        <v>180</v>
      </c>
      <c r="E380" s="17" t="s">
        <v>180</v>
      </c>
      <c r="F380" s="14" t="s">
        <v>747</v>
      </c>
      <c r="G380" s="14" t="s">
        <v>516</v>
      </c>
      <c r="H380" s="14" t="s">
        <v>1193</v>
      </c>
      <c r="I380" s="17" t="s">
        <v>820</v>
      </c>
      <c r="J380" s="14" t="s">
        <v>353</v>
      </c>
      <c r="K380" s="17" t="s">
        <v>1194</v>
      </c>
      <c r="L380" s="14">
        <v>3483</v>
      </c>
      <c r="M380" s="16" t="str">
        <f>HYPERLINK("https://stjsonora.gob.mx/acceso_informacion/InfoCurriculum.php?token=3483-3483-3483")</f>
        <v>https://stjsonora.gob.mx/acceso_informacion/InfoCurriculum.php?token=3483-3483-3483</v>
      </c>
      <c r="N380" s="14" t="s">
        <v>64</v>
      </c>
      <c r="O380" s="16" t="s">
        <v>3601</v>
      </c>
      <c r="P380" s="17" t="s">
        <v>355</v>
      </c>
      <c r="Q380" s="15">
        <v>45300</v>
      </c>
      <c r="R380" s="15">
        <v>45291</v>
      </c>
      <c r="S380" s="14"/>
    </row>
    <row r="381" spans="1:19" ht="25.5" x14ac:dyDescent="0.25">
      <c r="A381" s="14">
        <v>2023</v>
      </c>
      <c r="B381" s="15">
        <v>45200</v>
      </c>
      <c r="C381" s="15">
        <v>45291</v>
      </c>
      <c r="D381" s="17" t="s">
        <v>167</v>
      </c>
      <c r="E381" s="17" t="s">
        <v>167</v>
      </c>
      <c r="F381" s="14" t="s">
        <v>1195</v>
      </c>
      <c r="G381" s="14" t="s">
        <v>1196</v>
      </c>
      <c r="H381" s="14" t="s">
        <v>895</v>
      </c>
      <c r="I381" s="17" t="s">
        <v>640</v>
      </c>
      <c r="J381" s="14" t="s">
        <v>353</v>
      </c>
      <c r="K381" s="17" t="s">
        <v>354</v>
      </c>
      <c r="L381" s="14">
        <v>4775</v>
      </c>
      <c r="M381" s="16" t="str">
        <f>HYPERLINK("https://stjsonora.gob.mx/acceso_informacion/InfoCurriculum.php?token=4775-4775-4775")</f>
        <v>https://stjsonora.gob.mx/acceso_informacion/InfoCurriculum.php?token=4775-4775-4775</v>
      </c>
      <c r="N381" s="14" t="s">
        <v>64</v>
      </c>
      <c r="O381" s="16" t="s">
        <v>3601</v>
      </c>
      <c r="P381" s="17" t="s">
        <v>355</v>
      </c>
      <c r="Q381" s="15">
        <v>45300</v>
      </c>
      <c r="R381" s="15">
        <v>45291</v>
      </c>
      <c r="S381" s="14"/>
    </row>
    <row r="382" spans="1:19" ht="38.25" x14ac:dyDescent="0.25">
      <c r="A382" s="14">
        <v>2023</v>
      </c>
      <c r="B382" s="15">
        <v>45200</v>
      </c>
      <c r="C382" s="15">
        <v>45291</v>
      </c>
      <c r="D382" s="17" t="s">
        <v>167</v>
      </c>
      <c r="E382" s="17" t="s">
        <v>167</v>
      </c>
      <c r="F382" s="14" t="s">
        <v>1197</v>
      </c>
      <c r="G382" s="14" t="s">
        <v>753</v>
      </c>
      <c r="H382" s="14" t="s">
        <v>1037</v>
      </c>
      <c r="I382" s="17" t="s">
        <v>602</v>
      </c>
      <c r="J382" s="14" t="s">
        <v>403</v>
      </c>
      <c r="K382" s="17" t="s">
        <v>1173</v>
      </c>
      <c r="L382" s="14">
        <v>5135</v>
      </c>
      <c r="M382" s="16" t="str">
        <f>HYPERLINK("https://stjsonora.gob.mx/acceso_informacion/InfoCurriculum.php?token=5135-5135-5135")</f>
        <v>https://stjsonora.gob.mx/acceso_informacion/InfoCurriculum.php?token=5135-5135-5135</v>
      </c>
      <c r="N382" s="14" t="s">
        <v>64</v>
      </c>
      <c r="O382" s="16" t="s">
        <v>3601</v>
      </c>
      <c r="P382" s="17" t="s">
        <v>355</v>
      </c>
      <c r="Q382" s="15">
        <v>45300</v>
      </c>
      <c r="R382" s="15">
        <v>45291</v>
      </c>
      <c r="S382" s="14"/>
    </row>
    <row r="383" spans="1:19" ht="38.25" x14ac:dyDescent="0.25">
      <c r="A383" s="14">
        <v>2023</v>
      </c>
      <c r="B383" s="15">
        <v>45200</v>
      </c>
      <c r="C383" s="15">
        <v>45291</v>
      </c>
      <c r="D383" s="17" t="s">
        <v>167</v>
      </c>
      <c r="E383" s="17" t="s">
        <v>167</v>
      </c>
      <c r="F383" s="14" t="s">
        <v>1198</v>
      </c>
      <c r="G383" s="14" t="s">
        <v>1199</v>
      </c>
      <c r="H383" s="14" t="s">
        <v>475</v>
      </c>
      <c r="I383" s="17" t="s">
        <v>825</v>
      </c>
      <c r="J383" s="14" t="s">
        <v>365</v>
      </c>
      <c r="K383" s="17" t="s">
        <v>957</v>
      </c>
      <c r="L383" s="14">
        <v>5144</v>
      </c>
      <c r="M383" s="16" t="str">
        <f>HYPERLINK("https://stjsonora.gob.mx/acceso_informacion/InfoCurriculum.php?token=5144-5144-5144")</f>
        <v>https://stjsonora.gob.mx/acceso_informacion/InfoCurriculum.php?token=5144-5144-5144</v>
      </c>
      <c r="N383" s="14" t="s">
        <v>64</v>
      </c>
      <c r="O383" s="16" t="s">
        <v>3601</v>
      </c>
      <c r="P383" s="17" t="s">
        <v>355</v>
      </c>
      <c r="Q383" s="15">
        <v>45300</v>
      </c>
      <c r="R383" s="15">
        <v>45291</v>
      </c>
      <c r="S383" s="14"/>
    </row>
    <row r="384" spans="1:19" ht="38.25" x14ac:dyDescent="0.25">
      <c r="A384" s="14">
        <v>2023</v>
      </c>
      <c r="B384" s="15">
        <v>45200</v>
      </c>
      <c r="C384" s="15">
        <v>45291</v>
      </c>
      <c r="D384" s="17" t="s">
        <v>189</v>
      </c>
      <c r="E384" s="17" t="s">
        <v>189</v>
      </c>
      <c r="F384" s="14" t="s">
        <v>1200</v>
      </c>
      <c r="G384" s="14" t="s">
        <v>1201</v>
      </c>
      <c r="H384" s="14" t="s">
        <v>452</v>
      </c>
      <c r="I384" s="17" t="s">
        <v>882</v>
      </c>
      <c r="J384" s="14" t="s">
        <v>353</v>
      </c>
      <c r="K384" s="17" t="s">
        <v>354</v>
      </c>
      <c r="L384" s="14">
        <v>4803</v>
      </c>
      <c r="M384" s="16" t="str">
        <f>HYPERLINK("https://stjsonora.gob.mx/acceso_informacion/InfoCurriculum.php?token=4803-4803-4803")</f>
        <v>https://stjsonora.gob.mx/acceso_informacion/InfoCurriculum.php?token=4803-4803-4803</v>
      </c>
      <c r="N384" s="14" t="s">
        <v>64</v>
      </c>
      <c r="O384" s="16" t="s">
        <v>3601</v>
      </c>
      <c r="P384" s="17" t="s">
        <v>355</v>
      </c>
      <c r="Q384" s="15">
        <v>45300</v>
      </c>
      <c r="R384" s="15">
        <v>45291</v>
      </c>
      <c r="S384" s="14"/>
    </row>
    <row r="385" spans="1:19" ht="25.5" x14ac:dyDescent="0.25">
      <c r="A385" s="14">
        <v>2023</v>
      </c>
      <c r="B385" s="15">
        <v>45200</v>
      </c>
      <c r="C385" s="15">
        <v>45291</v>
      </c>
      <c r="D385" s="17" t="s">
        <v>167</v>
      </c>
      <c r="E385" s="17" t="s">
        <v>167</v>
      </c>
      <c r="F385" s="14" t="s">
        <v>1202</v>
      </c>
      <c r="G385" s="14" t="s">
        <v>838</v>
      </c>
      <c r="H385" s="14" t="s">
        <v>418</v>
      </c>
      <c r="I385" s="17" t="s">
        <v>686</v>
      </c>
      <c r="J385" s="14" t="s">
        <v>56</v>
      </c>
      <c r="K385" s="17" t="s">
        <v>3591</v>
      </c>
      <c r="L385" s="14">
        <v>4242</v>
      </c>
      <c r="M385" s="16" t="str">
        <f>HYPERLINK("https://stjsonora.gob.mx/acceso_informacion/InfoCurriculum.php?token=4242-4242-4242")</f>
        <v>https://stjsonora.gob.mx/acceso_informacion/InfoCurriculum.php?token=4242-4242-4242</v>
      </c>
      <c r="N385" s="14" t="s">
        <v>64</v>
      </c>
      <c r="O385" s="16" t="s">
        <v>3601</v>
      </c>
      <c r="P385" s="17" t="s">
        <v>355</v>
      </c>
      <c r="Q385" s="15">
        <v>45300</v>
      </c>
      <c r="R385" s="15">
        <v>45291</v>
      </c>
      <c r="S385" s="14"/>
    </row>
    <row r="386" spans="1:19" ht="38.25" x14ac:dyDescent="0.25">
      <c r="A386" s="14">
        <v>2023</v>
      </c>
      <c r="B386" s="15">
        <v>45200</v>
      </c>
      <c r="C386" s="15">
        <v>45291</v>
      </c>
      <c r="D386" s="17" t="s">
        <v>167</v>
      </c>
      <c r="E386" s="17" t="s">
        <v>167</v>
      </c>
      <c r="F386" s="14" t="s">
        <v>1203</v>
      </c>
      <c r="G386" s="14" t="s">
        <v>730</v>
      </c>
      <c r="H386" s="14" t="s">
        <v>784</v>
      </c>
      <c r="I386" s="17" t="s">
        <v>463</v>
      </c>
      <c r="J386" s="14" t="s">
        <v>353</v>
      </c>
      <c r="K386" s="17"/>
      <c r="L386" s="14">
        <v>4302</v>
      </c>
      <c r="M386" s="16" t="str">
        <f>HYPERLINK("https://stjsonora.gob.mx/acceso_informacion/InfoCurriculum.php?token=4302-4302-4302")</f>
        <v>https://stjsonora.gob.mx/acceso_informacion/InfoCurriculum.php?token=4302-4302-4302</v>
      </c>
      <c r="N386" s="14" t="s">
        <v>64</v>
      </c>
      <c r="O386" s="16" t="s">
        <v>3601</v>
      </c>
      <c r="P386" s="17" t="s">
        <v>355</v>
      </c>
      <c r="Q386" s="15">
        <v>45300</v>
      </c>
      <c r="R386" s="15">
        <v>45291</v>
      </c>
      <c r="S386" s="14"/>
    </row>
    <row r="387" spans="1:19" ht="38.25" x14ac:dyDescent="0.25">
      <c r="A387" s="14">
        <v>2023</v>
      </c>
      <c r="B387" s="15">
        <v>45200</v>
      </c>
      <c r="C387" s="15">
        <v>45291</v>
      </c>
      <c r="D387" s="17" t="s">
        <v>190</v>
      </c>
      <c r="E387" s="17" t="s">
        <v>190</v>
      </c>
      <c r="F387" s="14" t="s">
        <v>1204</v>
      </c>
      <c r="G387" s="14" t="s">
        <v>574</v>
      </c>
      <c r="H387" s="14" t="s">
        <v>1205</v>
      </c>
      <c r="I387" s="17" t="s">
        <v>935</v>
      </c>
      <c r="J387" s="14" t="s">
        <v>353</v>
      </c>
      <c r="K387" s="17" t="s">
        <v>354</v>
      </c>
      <c r="L387" s="14">
        <v>5086</v>
      </c>
      <c r="M387" s="16" t="str">
        <f>HYPERLINK("https://stjsonora.gob.mx/acceso_informacion/InfoCurriculum.php?token=5086-5086-5086")</f>
        <v>https://stjsonora.gob.mx/acceso_informacion/InfoCurriculum.php?token=5086-5086-5086</v>
      </c>
      <c r="N387" s="14" t="s">
        <v>64</v>
      </c>
      <c r="O387" s="16" t="s">
        <v>3601</v>
      </c>
      <c r="P387" s="17" t="s">
        <v>355</v>
      </c>
      <c r="Q387" s="15">
        <v>45300</v>
      </c>
      <c r="R387" s="15">
        <v>45291</v>
      </c>
      <c r="S387" s="14"/>
    </row>
    <row r="388" spans="1:19" ht="25.5" x14ac:dyDescent="0.25">
      <c r="A388" s="14">
        <v>2023</v>
      </c>
      <c r="B388" s="15">
        <v>45200</v>
      </c>
      <c r="C388" s="15">
        <v>45291</v>
      </c>
      <c r="D388" s="17" t="s">
        <v>190</v>
      </c>
      <c r="E388" s="17" t="s">
        <v>190</v>
      </c>
      <c r="F388" s="14" t="s">
        <v>1206</v>
      </c>
      <c r="G388" s="14" t="s">
        <v>1207</v>
      </c>
      <c r="H388" s="14" t="s">
        <v>374</v>
      </c>
      <c r="I388" s="17" t="s">
        <v>820</v>
      </c>
      <c r="J388" s="14" t="s">
        <v>353</v>
      </c>
      <c r="K388" s="17" t="s">
        <v>354</v>
      </c>
      <c r="L388" s="14">
        <v>4781</v>
      </c>
      <c r="M388" s="16" t="str">
        <f>HYPERLINK("https://stjsonora.gob.mx/acceso_informacion/InfoCurriculum.php?token=4781-4781-4781")</f>
        <v>https://stjsonora.gob.mx/acceso_informacion/InfoCurriculum.php?token=4781-4781-4781</v>
      </c>
      <c r="N388" s="14" t="s">
        <v>64</v>
      </c>
      <c r="O388" s="16" t="s">
        <v>3601</v>
      </c>
      <c r="P388" s="17" t="s">
        <v>355</v>
      </c>
      <c r="Q388" s="15">
        <v>45300</v>
      </c>
      <c r="R388" s="15">
        <v>45291</v>
      </c>
      <c r="S388" s="14"/>
    </row>
    <row r="389" spans="1:19" ht="25.5" x14ac:dyDescent="0.25">
      <c r="A389" s="14">
        <v>2023</v>
      </c>
      <c r="B389" s="15">
        <v>45200</v>
      </c>
      <c r="C389" s="15">
        <v>45291</v>
      </c>
      <c r="D389" s="17" t="s">
        <v>192</v>
      </c>
      <c r="E389" s="17" t="s">
        <v>192</v>
      </c>
      <c r="F389" s="14" t="s">
        <v>1208</v>
      </c>
      <c r="G389" s="14" t="s">
        <v>730</v>
      </c>
      <c r="H389" s="14" t="s">
        <v>502</v>
      </c>
      <c r="I389" s="17" t="s">
        <v>402</v>
      </c>
      <c r="J389" s="14" t="s">
        <v>55</v>
      </c>
      <c r="K389" s="17"/>
      <c r="L389" s="14">
        <v>3997</v>
      </c>
      <c r="M389" s="16" t="str">
        <f>HYPERLINK("https://stjsonora.gob.mx/acceso_informacion/InfoCurriculum.php?token=3997-3997-3997")</f>
        <v>https://stjsonora.gob.mx/acceso_informacion/InfoCurriculum.php?token=3997-3997-3997</v>
      </c>
      <c r="N389" s="14" t="s">
        <v>64</v>
      </c>
      <c r="O389" s="16" t="s">
        <v>3601</v>
      </c>
      <c r="P389" s="17" t="s">
        <v>355</v>
      </c>
      <c r="Q389" s="15">
        <v>45300</v>
      </c>
      <c r="R389" s="15">
        <v>45291</v>
      </c>
      <c r="S389" s="14"/>
    </row>
    <row r="390" spans="1:19" ht="38.25" x14ac:dyDescent="0.25">
      <c r="A390" s="14">
        <v>2023</v>
      </c>
      <c r="B390" s="15">
        <v>45200</v>
      </c>
      <c r="C390" s="15">
        <v>45291</v>
      </c>
      <c r="D390" s="17" t="s">
        <v>191</v>
      </c>
      <c r="E390" s="17" t="s">
        <v>191</v>
      </c>
      <c r="F390" s="14" t="s">
        <v>436</v>
      </c>
      <c r="G390" s="14" t="s">
        <v>1209</v>
      </c>
      <c r="H390" s="14" t="s">
        <v>753</v>
      </c>
      <c r="I390" s="17" t="s">
        <v>845</v>
      </c>
      <c r="J390" s="14" t="s">
        <v>353</v>
      </c>
      <c r="K390" s="17" t="s">
        <v>354</v>
      </c>
      <c r="L390" s="14">
        <v>4984</v>
      </c>
      <c r="M390" s="16" t="str">
        <f>HYPERLINK("https://stjsonora.gob.mx/acceso_informacion/InfoCurriculum.php?token=4984-4984-4984")</f>
        <v>https://stjsonora.gob.mx/acceso_informacion/InfoCurriculum.php?token=4984-4984-4984</v>
      </c>
      <c r="N390" s="14" t="s">
        <v>64</v>
      </c>
      <c r="O390" s="16" t="s">
        <v>3601</v>
      </c>
      <c r="P390" s="17" t="s">
        <v>355</v>
      </c>
      <c r="Q390" s="15">
        <v>45300</v>
      </c>
      <c r="R390" s="15">
        <v>45291</v>
      </c>
      <c r="S390" s="14"/>
    </row>
    <row r="391" spans="1:19" ht="51" x14ac:dyDescent="0.25">
      <c r="A391" s="14">
        <v>2023</v>
      </c>
      <c r="B391" s="15">
        <v>45200</v>
      </c>
      <c r="C391" s="15">
        <v>45291</v>
      </c>
      <c r="D391" s="17" t="s">
        <v>191</v>
      </c>
      <c r="E391" s="17" t="s">
        <v>191</v>
      </c>
      <c r="F391" s="14" t="s">
        <v>1210</v>
      </c>
      <c r="G391" s="14" t="s">
        <v>406</v>
      </c>
      <c r="H391" s="14" t="s">
        <v>485</v>
      </c>
      <c r="I391" s="17" t="s">
        <v>549</v>
      </c>
      <c r="J391" s="14" t="s">
        <v>353</v>
      </c>
      <c r="K391" s="17" t="s">
        <v>354</v>
      </c>
      <c r="L391" s="14">
        <v>3116</v>
      </c>
      <c r="M391" s="16" t="str">
        <f>HYPERLINK("https://stjsonora.gob.mx/acceso_informacion/InfoCurriculum.php?token=3116-3116-3116")</f>
        <v>https://stjsonora.gob.mx/acceso_informacion/InfoCurriculum.php?token=3116-3116-3116</v>
      </c>
      <c r="N391" s="14" t="s">
        <v>64</v>
      </c>
      <c r="O391" s="16" t="s">
        <v>3601</v>
      </c>
      <c r="P391" s="17" t="s">
        <v>355</v>
      </c>
      <c r="Q391" s="15">
        <v>45300</v>
      </c>
      <c r="R391" s="15">
        <v>45291</v>
      </c>
      <c r="S391" s="14"/>
    </row>
    <row r="392" spans="1:19" ht="25.5" x14ac:dyDescent="0.25">
      <c r="A392" s="14">
        <v>2023</v>
      </c>
      <c r="B392" s="15">
        <v>45200</v>
      </c>
      <c r="C392" s="15">
        <v>45291</v>
      </c>
      <c r="D392" s="17" t="s">
        <v>93</v>
      </c>
      <c r="E392" s="17" t="s">
        <v>93</v>
      </c>
      <c r="F392" s="14" t="s">
        <v>1211</v>
      </c>
      <c r="G392" s="14" t="s">
        <v>485</v>
      </c>
      <c r="H392" s="14" t="s">
        <v>1212</v>
      </c>
      <c r="I392" s="17" t="s">
        <v>1213</v>
      </c>
      <c r="J392" s="14" t="s">
        <v>353</v>
      </c>
      <c r="K392" s="17" t="s">
        <v>354</v>
      </c>
      <c r="L392" s="14">
        <v>753</v>
      </c>
      <c r="M392" s="16" t="str">
        <f>HYPERLINK("https://stjsonora.gob.mx/acceso_informacion/InfoCurriculum.php?token=753-753-753")</f>
        <v>https://stjsonora.gob.mx/acceso_informacion/InfoCurriculum.php?token=753-753-753</v>
      </c>
      <c r="N392" s="14" t="s">
        <v>64</v>
      </c>
      <c r="O392" s="16" t="s">
        <v>3601</v>
      </c>
      <c r="P392" s="17" t="s">
        <v>355</v>
      </c>
      <c r="Q392" s="15">
        <v>45300</v>
      </c>
      <c r="R392" s="15">
        <v>45291</v>
      </c>
      <c r="S392" s="14"/>
    </row>
    <row r="393" spans="1:19" ht="25.5" x14ac:dyDescent="0.25">
      <c r="A393" s="14">
        <v>2023</v>
      </c>
      <c r="B393" s="15">
        <v>45200</v>
      </c>
      <c r="C393" s="15">
        <v>45291</v>
      </c>
      <c r="D393" s="17" t="s">
        <v>94</v>
      </c>
      <c r="E393" s="17" t="s">
        <v>94</v>
      </c>
      <c r="F393" s="14" t="s">
        <v>497</v>
      </c>
      <c r="G393" s="14" t="s">
        <v>1054</v>
      </c>
      <c r="H393" s="14" t="s">
        <v>374</v>
      </c>
      <c r="I393" s="17" t="s">
        <v>640</v>
      </c>
      <c r="J393" s="14" t="s">
        <v>353</v>
      </c>
      <c r="K393" s="17" t="s">
        <v>354</v>
      </c>
      <c r="L393" s="14">
        <v>613</v>
      </c>
      <c r="M393" s="16" t="str">
        <f>HYPERLINK("https://stjsonora.gob.mx/acceso_informacion/InfoCurriculum.php?token=613-613-613")</f>
        <v>https://stjsonora.gob.mx/acceso_informacion/InfoCurriculum.php?token=613-613-613</v>
      </c>
      <c r="N393" s="14" t="s">
        <v>64</v>
      </c>
      <c r="O393" s="16" t="s">
        <v>3601</v>
      </c>
      <c r="P393" s="17" t="s">
        <v>355</v>
      </c>
      <c r="Q393" s="15">
        <v>45300</v>
      </c>
      <c r="R393" s="15">
        <v>45291</v>
      </c>
      <c r="S393" s="14"/>
    </row>
    <row r="394" spans="1:19" ht="25.5" x14ac:dyDescent="0.25">
      <c r="A394" s="14">
        <v>2023</v>
      </c>
      <c r="B394" s="15">
        <v>45200</v>
      </c>
      <c r="C394" s="15">
        <v>45291</v>
      </c>
      <c r="D394" s="17" t="s">
        <v>93</v>
      </c>
      <c r="E394" s="17" t="s">
        <v>93</v>
      </c>
      <c r="F394" s="14" t="s">
        <v>1214</v>
      </c>
      <c r="G394" s="14" t="s">
        <v>833</v>
      </c>
      <c r="H394" s="14" t="s">
        <v>1215</v>
      </c>
      <c r="I394" s="17" t="s">
        <v>1216</v>
      </c>
      <c r="J394" s="14" t="s">
        <v>61</v>
      </c>
      <c r="K394" s="17" t="s">
        <v>440</v>
      </c>
      <c r="L394" s="14">
        <v>1426</v>
      </c>
      <c r="M394" s="16" t="str">
        <f>HYPERLINK("https://stjsonora.gob.mx/acceso_informacion/InfoCurriculum.php?token=1426-1426-1426")</f>
        <v>https://stjsonora.gob.mx/acceso_informacion/InfoCurriculum.php?token=1426-1426-1426</v>
      </c>
      <c r="N394" s="14" t="s">
        <v>64</v>
      </c>
      <c r="O394" s="16" t="s">
        <v>3601</v>
      </c>
      <c r="P394" s="17" t="s">
        <v>355</v>
      </c>
      <c r="Q394" s="15">
        <v>45300</v>
      </c>
      <c r="R394" s="15">
        <v>45291</v>
      </c>
      <c r="S394" s="14"/>
    </row>
    <row r="395" spans="1:19" ht="25.5" x14ac:dyDescent="0.25">
      <c r="A395" s="14">
        <v>2023</v>
      </c>
      <c r="B395" s="15">
        <v>45200</v>
      </c>
      <c r="C395" s="15">
        <v>45291</v>
      </c>
      <c r="D395" s="17" t="s">
        <v>93</v>
      </c>
      <c r="E395" s="17" t="s">
        <v>93</v>
      </c>
      <c r="F395" s="14" t="s">
        <v>1217</v>
      </c>
      <c r="G395" s="14" t="s">
        <v>1090</v>
      </c>
      <c r="H395" s="14" t="s">
        <v>1090</v>
      </c>
      <c r="I395" s="17" t="s">
        <v>1218</v>
      </c>
      <c r="J395" s="14" t="s">
        <v>365</v>
      </c>
      <c r="K395" s="17" t="s">
        <v>1219</v>
      </c>
      <c r="L395" s="14">
        <v>480</v>
      </c>
      <c r="M395" s="16" t="str">
        <f>HYPERLINK("https://stjsonora.gob.mx/acceso_informacion/InfoCurriculum.php?token=480-480-480")</f>
        <v>https://stjsonora.gob.mx/acceso_informacion/InfoCurriculum.php?token=480-480-480</v>
      </c>
      <c r="N395" s="14" t="s">
        <v>64</v>
      </c>
      <c r="O395" s="16" t="s">
        <v>3601</v>
      </c>
      <c r="P395" s="17" t="s">
        <v>355</v>
      </c>
      <c r="Q395" s="15">
        <v>45300</v>
      </c>
      <c r="R395" s="15">
        <v>45291</v>
      </c>
      <c r="S395" s="14"/>
    </row>
    <row r="396" spans="1:19" ht="25.5" x14ac:dyDescent="0.25">
      <c r="A396" s="14">
        <v>2023</v>
      </c>
      <c r="B396" s="15">
        <v>45200</v>
      </c>
      <c r="C396" s="15">
        <v>45291</v>
      </c>
      <c r="D396" s="17" t="s">
        <v>93</v>
      </c>
      <c r="E396" s="17" t="s">
        <v>93</v>
      </c>
      <c r="F396" s="14" t="s">
        <v>367</v>
      </c>
      <c r="G396" s="14" t="s">
        <v>442</v>
      </c>
      <c r="H396" s="14" t="s">
        <v>985</v>
      </c>
      <c r="I396" s="17" t="s">
        <v>1220</v>
      </c>
      <c r="J396" s="14" t="s">
        <v>353</v>
      </c>
      <c r="K396" s="17" t="s">
        <v>354</v>
      </c>
      <c r="L396" s="14">
        <v>890</v>
      </c>
      <c r="M396" s="16" t="str">
        <f>HYPERLINK("https://stjsonora.gob.mx/acceso_informacion/InfoCurriculum.php?token=890-890-890")</f>
        <v>https://stjsonora.gob.mx/acceso_informacion/InfoCurriculum.php?token=890-890-890</v>
      </c>
      <c r="N396" s="14" t="s">
        <v>64</v>
      </c>
      <c r="O396" s="16" t="s">
        <v>3601</v>
      </c>
      <c r="P396" s="17" t="s">
        <v>355</v>
      </c>
      <c r="Q396" s="15">
        <v>45300</v>
      </c>
      <c r="R396" s="15">
        <v>45291</v>
      </c>
      <c r="S396" s="14"/>
    </row>
    <row r="397" spans="1:19" ht="25.5" x14ac:dyDescent="0.25">
      <c r="A397" s="14">
        <v>2023</v>
      </c>
      <c r="B397" s="15">
        <v>45200</v>
      </c>
      <c r="C397" s="15">
        <v>45291</v>
      </c>
      <c r="D397" s="17" t="s">
        <v>93</v>
      </c>
      <c r="E397" s="17" t="s">
        <v>93</v>
      </c>
      <c r="F397" s="14" t="s">
        <v>1221</v>
      </c>
      <c r="G397" s="14" t="s">
        <v>1222</v>
      </c>
      <c r="H397" s="14" t="s">
        <v>1223</v>
      </c>
      <c r="I397" s="17" t="s">
        <v>1224</v>
      </c>
      <c r="J397" s="14" t="s">
        <v>365</v>
      </c>
      <c r="K397" s="17" t="s">
        <v>450</v>
      </c>
      <c r="L397" s="14">
        <v>947</v>
      </c>
      <c r="M397" s="16" t="str">
        <f>HYPERLINK("https://stjsonora.gob.mx/acceso_informacion/InfoCurriculum.php?token=947-947-947")</f>
        <v>https://stjsonora.gob.mx/acceso_informacion/InfoCurriculum.php?token=947-947-947</v>
      </c>
      <c r="N397" s="14" t="s">
        <v>64</v>
      </c>
      <c r="O397" s="16" t="s">
        <v>3601</v>
      </c>
      <c r="P397" s="17" t="s">
        <v>355</v>
      </c>
      <c r="Q397" s="15">
        <v>45300</v>
      </c>
      <c r="R397" s="15">
        <v>45291</v>
      </c>
      <c r="S397" s="14"/>
    </row>
    <row r="398" spans="1:19" ht="25.5" x14ac:dyDescent="0.25">
      <c r="A398" s="14">
        <v>2023</v>
      </c>
      <c r="B398" s="15">
        <v>45200</v>
      </c>
      <c r="C398" s="15">
        <v>45291</v>
      </c>
      <c r="D398" s="17" t="s">
        <v>94</v>
      </c>
      <c r="E398" s="17" t="s">
        <v>94</v>
      </c>
      <c r="F398" s="14" t="s">
        <v>1225</v>
      </c>
      <c r="G398" s="14" t="s">
        <v>384</v>
      </c>
      <c r="H398" s="14" t="s">
        <v>1226</v>
      </c>
      <c r="I398" s="17" t="s">
        <v>991</v>
      </c>
      <c r="J398" s="14" t="s">
        <v>353</v>
      </c>
      <c r="K398" s="17" t="s">
        <v>354</v>
      </c>
      <c r="L398" s="14">
        <v>1106</v>
      </c>
      <c r="M398" s="16" t="str">
        <f>HYPERLINK("https://stjsonora.gob.mx/acceso_informacion/InfoCurriculum.php?token=1106-1106-1106")</f>
        <v>https://stjsonora.gob.mx/acceso_informacion/InfoCurriculum.php?token=1106-1106-1106</v>
      </c>
      <c r="N398" s="14" t="s">
        <v>64</v>
      </c>
      <c r="O398" s="16" t="s">
        <v>3601</v>
      </c>
      <c r="P398" s="17" t="s">
        <v>355</v>
      </c>
      <c r="Q398" s="15">
        <v>45300</v>
      </c>
      <c r="R398" s="15">
        <v>45291</v>
      </c>
      <c r="S398" s="14"/>
    </row>
    <row r="399" spans="1:19" ht="25.5" x14ac:dyDescent="0.25">
      <c r="A399" s="14">
        <v>2023</v>
      </c>
      <c r="B399" s="15">
        <v>45200</v>
      </c>
      <c r="C399" s="15">
        <v>45291</v>
      </c>
      <c r="D399" s="17" t="s">
        <v>93</v>
      </c>
      <c r="E399" s="17" t="s">
        <v>93</v>
      </c>
      <c r="F399" s="14" t="s">
        <v>1227</v>
      </c>
      <c r="G399" s="14" t="s">
        <v>1228</v>
      </c>
      <c r="H399" s="14" t="s">
        <v>800</v>
      </c>
      <c r="I399" s="17" t="s">
        <v>640</v>
      </c>
      <c r="J399" s="14" t="s">
        <v>353</v>
      </c>
      <c r="K399" s="17" t="s">
        <v>354</v>
      </c>
      <c r="L399" s="14">
        <v>1322</v>
      </c>
      <c r="M399" s="16" t="str">
        <f>HYPERLINK("https://stjsonora.gob.mx/acceso_informacion/InfoCurriculum.php?token=1322-1322-1322")</f>
        <v>https://stjsonora.gob.mx/acceso_informacion/InfoCurriculum.php?token=1322-1322-1322</v>
      </c>
      <c r="N399" s="14" t="s">
        <v>64</v>
      </c>
      <c r="O399" s="16" t="s">
        <v>3601</v>
      </c>
      <c r="P399" s="17" t="s">
        <v>355</v>
      </c>
      <c r="Q399" s="15">
        <v>45300</v>
      </c>
      <c r="R399" s="15">
        <v>45291</v>
      </c>
      <c r="S399" s="14"/>
    </row>
    <row r="400" spans="1:19" ht="25.5" x14ac:dyDescent="0.25">
      <c r="A400" s="14">
        <v>2023</v>
      </c>
      <c r="B400" s="15">
        <v>45200</v>
      </c>
      <c r="C400" s="15">
        <v>45291</v>
      </c>
      <c r="D400" s="17" t="s">
        <v>93</v>
      </c>
      <c r="E400" s="17" t="s">
        <v>93</v>
      </c>
      <c r="F400" s="14" t="s">
        <v>1229</v>
      </c>
      <c r="G400" s="14" t="s">
        <v>1230</v>
      </c>
      <c r="H400" s="14" t="s">
        <v>660</v>
      </c>
      <c r="I400" s="17" t="s">
        <v>773</v>
      </c>
      <c r="J400" s="14" t="s">
        <v>353</v>
      </c>
      <c r="K400" s="17" t="s">
        <v>354</v>
      </c>
      <c r="L400" s="14">
        <v>1104</v>
      </c>
      <c r="M400" s="16" t="str">
        <f>HYPERLINK("https://stjsonora.gob.mx/acceso_informacion/InfoCurriculum.php?token=1104-1104-1104")</f>
        <v>https://stjsonora.gob.mx/acceso_informacion/InfoCurriculum.php?token=1104-1104-1104</v>
      </c>
      <c r="N400" s="14" t="s">
        <v>64</v>
      </c>
      <c r="O400" s="16" t="s">
        <v>3601</v>
      </c>
      <c r="P400" s="17" t="s">
        <v>355</v>
      </c>
      <c r="Q400" s="15">
        <v>45300</v>
      </c>
      <c r="R400" s="15">
        <v>45291</v>
      </c>
      <c r="S400" s="14"/>
    </row>
    <row r="401" spans="1:19" ht="25.5" x14ac:dyDescent="0.25">
      <c r="A401" s="14">
        <v>2023</v>
      </c>
      <c r="B401" s="15">
        <v>45200</v>
      </c>
      <c r="C401" s="15">
        <v>45291</v>
      </c>
      <c r="D401" s="17" t="s">
        <v>93</v>
      </c>
      <c r="E401" s="17" t="s">
        <v>93</v>
      </c>
      <c r="F401" s="14" t="s">
        <v>1231</v>
      </c>
      <c r="G401" s="14" t="s">
        <v>1232</v>
      </c>
      <c r="H401" s="14" t="s">
        <v>405</v>
      </c>
      <c r="I401" s="17" t="s">
        <v>786</v>
      </c>
      <c r="J401" s="14" t="s">
        <v>353</v>
      </c>
      <c r="K401" s="17" t="s">
        <v>354</v>
      </c>
      <c r="L401" s="14">
        <v>2835</v>
      </c>
      <c r="M401" s="16" t="str">
        <f>HYPERLINK("https://stjsonora.gob.mx/acceso_informacion/InfoCurriculum.php?token=2835-2835-2835")</f>
        <v>https://stjsonora.gob.mx/acceso_informacion/InfoCurriculum.php?token=2835-2835-2835</v>
      </c>
      <c r="N401" s="14" t="s">
        <v>64</v>
      </c>
      <c r="O401" s="16" t="s">
        <v>3601</v>
      </c>
      <c r="P401" s="17" t="s">
        <v>355</v>
      </c>
      <c r="Q401" s="15">
        <v>45300</v>
      </c>
      <c r="R401" s="15">
        <v>45291</v>
      </c>
      <c r="S401" s="14"/>
    </row>
    <row r="402" spans="1:19" ht="25.5" x14ac:dyDescent="0.25">
      <c r="A402" s="14">
        <v>2023</v>
      </c>
      <c r="B402" s="15">
        <v>45200</v>
      </c>
      <c r="C402" s="15">
        <v>45291</v>
      </c>
      <c r="D402" s="17" t="s">
        <v>94</v>
      </c>
      <c r="E402" s="17" t="s">
        <v>94</v>
      </c>
      <c r="F402" s="14" t="s">
        <v>635</v>
      </c>
      <c r="G402" s="14" t="s">
        <v>442</v>
      </c>
      <c r="H402" s="14" t="s">
        <v>702</v>
      </c>
      <c r="I402" s="17" t="s">
        <v>1233</v>
      </c>
      <c r="J402" s="14" t="s">
        <v>353</v>
      </c>
      <c r="K402" s="17" t="s">
        <v>354</v>
      </c>
      <c r="L402" s="14">
        <v>1140</v>
      </c>
      <c r="M402" s="16" t="str">
        <f>HYPERLINK("https://stjsonora.gob.mx/acceso_informacion/InfoCurriculum.php?token=1140-1140-1140")</f>
        <v>https://stjsonora.gob.mx/acceso_informacion/InfoCurriculum.php?token=1140-1140-1140</v>
      </c>
      <c r="N402" s="14" t="s">
        <v>64</v>
      </c>
      <c r="O402" s="16" t="s">
        <v>3601</v>
      </c>
      <c r="P402" s="17" t="s">
        <v>355</v>
      </c>
      <c r="Q402" s="15">
        <v>45300</v>
      </c>
      <c r="R402" s="15">
        <v>45291</v>
      </c>
      <c r="S402" s="14"/>
    </row>
    <row r="403" spans="1:19" ht="25.5" x14ac:dyDescent="0.25">
      <c r="A403" s="14">
        <v>2023</v>
      </c>
      <c r="B403" s="15">
        <v>45200</v>
      </c>
      <c r="C403" s="15">
        <v>45291</v>
      </c>
      <c r="D403" s="17" t="s">
        <v>93</v>
      </c>
      <c r="E403" s="17" t="s">
        <v>93</v>
      </c>
      <c r="F403" s="14" t="s">
        <v>1234</v>
      </c>
      <c r="G403" s="14" t="s">
        <v>730</v>
      </c>
      <c r="H403" s="14" t="s">
        <v>1235</v>
      </c>
      <c r="I403" s="17" t="s">
        <v>703</v>
      </c>
      <c r="J403" s="14" t="s">
        <v>365</v>
      </c>
      <c r="K403" s="17"/>
      <c r="L403" s="14">
        <v>2659</v>
      </c>
      <c r="M403" s="16" t="str">
        <f>HYPERLINK("https://stjsonora.gob.mx/acceso_informacion/InfoCurriculum.php?token=2659-2659-2659")</f>
        <v>https://stjsonora.gob.mx/acceso_informacion/InfoCurriculum.php?token=2659-2659-2659</v>
      </c>
      <c r="N403" s="14" t="s">
        <v>64</v>
      </c>
      <c r="O403" s="16" t="s">
        <v>3601</v>
      </c>
      <c r="P403" s="17" t="s">
        <v>355</v>
      </c>
      <c r="Q403" s="15">
        <v>45300</v>
      </c>
      <c r="R403" s="15">
        <v>45291</v>
      </c>
      <c r="S403" s="14"/>
    </row>
    <row r="404" spans="1:19" ht="25.5" x14ac:dyDescent="0.25">
      <c r="A404" s="14">
        <v>2023</v>
      </c>
      <c r="B404" s="15">
        <v>45200</v>
      </c>
      <c r="C404" s="15">
        <v>45291</v>
      </c>
      <c r="D404" s="17" t="s">
        <v>93</v>
      </c>
      <c r="E404" s="17" t="s">
        <v>93</v>
      </c>
      <c r="F404" s="14" t="s">
        <v>1236</v>
      </c>
      <c r="G404" s="14" t="s">
        <v>523</v>
      </c>
      <c r="H404" s="14" t="s">
        <v>350</v>
      </c>
      <c r="I404" s="17" t="s">
        <v>1237</v>
      </c>
      <c r="J404" s="14" t="s">
        <v>353</v>
      </c>
      <c r="K404" s="17" t="s">
        <v>354</v>
      </c>
      <c r="L404" s="14">
        <v>841</v>
      </c>
      <c r="M404" s="16" t="str">
        <f>HYPERLINK("https://stjsonora.gob.mx/acceso_informacion/InfoCurriculum.php?token=841-841-841")</f>
        <v>https://stjsonora.gob.mx/acceso_informacion/InfoCurriculum.php?token=841-841-841</v>
      </c>
      <c r="N404" s="14" t="s">
        <v>64</v>
      </c>
      <c r="O404" s="16" t="s">
        <v>3601</v>
      </c>
      <c r="P404" s="17" t="s">
        <v>355</v>
      </c>
      <c r="Q404" s="15">
        <v>45300</v>
      </c>
      <c r="R404" s="15">
        <v>45291</v>
      </c>
      <c r="S404" s="14"/>
    </row>
    <row r="405" spans="1:19" ht="25.5" x14ac:dyDescent="0.25">
      <c r="A405" s="14">
        <v>2023</v>
      </c>
      <c r="B405" s="15">
        <v>45200</v>
      </c>
      <c r="C405" s="15">
        <v>45291</v>
      </c>
      <c r="D405" s="17" t="s">
        <v>94</v>
      </c>
      <c r="E405" s="17" t="s">
        <v>94</v>
      </c>
      <c r="F405" s="14" t="s">
        <v>1238</v>
      </c>
      <c r="G405" s="14" t="s">
        <v>660</v>
      </c>
      <c r="H405" s="14" t="s">
        <v>1239</v>
      </c>
      <c r="I405" s="17" t="s">
        <v>1240</v>
      </c>
      <c r="J405" s="14" t="s">
        <v>353</v>
      </c>
      <c r="K405" s="17" t="s">
        <v>354</v>
      </c>
      <c r="L405" s="14">
        <v>614</v>
      </c>
      <c r="M405" s="16" t="str">
        <f>HYPERLINK("https://stjsonora.gob.mx/acceso_informacion/InfoCurriculum.php?token=614-614-614")</f>
        <v>https://stjsonora.gob.mx/acceso_informacion/InfoCurriculum.php?token=614-614-614</v>
      </c>
      <c r="N405" s="14" t="s">
        <v>64</v>
      </c>
      <c r="O405" s="16" t="s">
        <v>3601</v>
      </c>
      <c r="P405" s="17" t="s">
        <v>355</v>
      </c>
      <c r="Q405" s="15">
        <v>45300</v>
      </c>
      <c r="R405" s="15">
        <v>45291</v>
      </c>
      <c r="S405" s="14"/>
    </row>
    <row r="406" spans="1:19" ht="25.5" x14ac:dyDescent="0.25">
      <c r="A406" s="14">
        <v>2023</v>
      </c>
      <c r="B406" s="15">
        <v>45200</v>
      </c>
      <c r="C406" s="15">
        <v>45291</v>
      </c>
      <c r="D406" s="17" t="s">
        <v>93</v>
      </c>
      <c r="E406" s="17" t="s">
        <v>93</v>
      </c>
      <c r="F406" s="14" t="s">
        <v>519</v>
      </c>
      <c r="G406" s="14" t="s">
        <v>475</v>
      </c>
      <c r="H406" s="14" t="s">
        <v>1037</v>
      </c>
      <c r="I406" s="17" t="s">
        <v>500</v>
      </c>
      <c r="J406" s="14" t="s">
        <v>353</v>
      </c>
      <c r="K406" s="17" t="s">
        <v>354</v>
      </c>
      <c r="L406" s="14">
        <v>388</v>
      </c>
      <c r="M406" s="16" t="str">
        <f>HYPERLINK("https://stjsonora.gob.mx/acceso_informacion/InfoCurriculum.php?token=388-388-388")</f>
        <v>https://stjsonora.gob.mx/acceso_informacion/InfoCurriculum.php?token=388-388-388</v>
      </c>
      <c r="N406" s="14" t="s">
        <v>64</v>
      </c>
      <c r="O406" s="16" t="s">
        <v>3601</v>
      </c>
      <c r="P406" s="17" t="s">
        <v>355</v>
      </c>
      <c r="Q406" s="15">
        <v>45300</v>
      </c>
      <c r="R406" s="15">
        <v>45291</v>
      </c>
      <c r="S406" s="14"/>
    </row>
    <row r="407" spans="1:19" ht="25.5" x14ac:dyDescent="0.25">
      <c r="A407" s="14">
        <v>2023</v>
      </c>
      <c r="B407" s="15">
        <v>45200</v>
      </c>
      <c r="C407" s="15">
        <v>45291</v>
      </c>
      <c r="D407" s="17" t="s">
        <v>93</v>
      </c>
      <c r="E407" s="17" t="s">
        <v>93</v>
      </c>
      <c r="F407" s="14" t="s">
        <v>367</v>
      </c>
      <c r="G407" s="14" t="s">
        <v>1241</v>
      </c>
      <c r="H407" s="14" t="s">
        <v>1242</v>
      </c>
      <c r="I407" s="17" t="s">
        <v>500</v>
      </c>
      <c r="J407" s="14" t="s">
        <v>353</v>
      </c>
      <c r="K407" s="17" t="s">
        <v>354</v>
      </c>
      <c r="L407" s="14">
        <v>1024</v>
      </c>
      <c r="M407" s="16" t="str">
        <f>HYPERLINK("https://stjsonora.gob.mx/acceso_informacion/InfoCurriculum.php?token=1024-1024-1024")</f>
        <v>https://stjsonora.gob.mx/acceso_informacion/InfoCurriculum.php?token=1024-1024-1024</v>
      </c>
      <c r="N407" s="14" t="s">
        <v>64</v>
      </c>
      <c r="O407" s="16" t="s">
        <v>3601</v>
      </c>
      <c r="P407" s="17" t="s">
        <v>355</v>
      </c>
      <c r="Q407" s="15">
        <v>45300</v>
      </c>
      <c r="R407" s="15">
        <v>45291</v>
      </c>
      <c r="S407" s="14"/>
    </row>
    <row r="408" spans="1:19" ht="25.5" x14ac:dyDescent="0.25">
      <c r="A408" s="14">
        <v>2023</v>
      </c>
      <c r="B408" s="15">
        <v>45200</v>
      </c>
      <c r="C408" s="15">
        <v>45291</v>
      </c>
      <c r="D408" s="17" t="s">
        <v>94</v>
      </c>
      <c r="E408" s="17" t="s">
        <v>94</v>
      </c>
      <c r="F408" s="14" t="s">
        <v>1243</v>
      </c>
      <c r="G408" s="14" t="s">
        <v>631</v>
      </c>
      <c r="H408" s="14" t="s">
        <v>1244</v>
      </c>
      <c r="I408" s="17" t="s">
        <v>1237</v>
      </c>
      <c r="J408" s="14" t="s">
        <v>353</v>
      </c>
      <c r="K408" s="17" t="s">
        <v>354</v>
      </c>
      <c r="L408" s="14">
        <v>1424</v>
      </c>
      <c r="M408" s="16" t="str">
        <f>HYPERLINK("https://stjsonora.gob.mx/acceso_informacion/InfoCurriculum.php?token=1424-1424-1424")</f>
        <v>https://stjsonora.gob.mx/acceso_informacion/InfoCurriculum.php?token=1424-1424-1424</v>
      </c>
      <c r="N408" s="14" t="s">
        <v>64</v>
      </c>
      <c r="O408" s="16" t="s">
        <v>3601</v>
      </c>
      <c r="P408" s="17" t="s">
        <v>355</v>
      </c>
      <c r="Q408" s="15">
        <v>45300</v>
      </c>
      <c r="R408" s="15">
        <v>45291</v>
      </c>
      <c r="S408" s="14"/>
    </row>
    <row r="409" spans="1:19" ht="25.5" x14ac:dyDescent="0.25">
      <c r="A409" s="14">
        <v>2023</v>
      </c>
      <c r="B409" s="15">
        <v>45200</v>
      </c>
      <c r="C409" s="15">
        <v>45291</v>
      </c>
      <c r="D409" s="17" t="s">
        <v>93</v>
      </c>
      <c r="E409" s="17" t="s">
        <v>93</v>
      </c>
      <c r="F409" s="14" t="s">
        <v>1245</v>
      </c>
      <c r="G409" s="14" t="s">
        <v>1246</v>
      </c>
      <c r="H409" s="14" t="s">
        <v>562</v>
      </c>
      <c r="I409" s="17" t="s">
        <v>1216</v>
      </c>
      <c r="J409" s="14" t="s">
        <v>353</v>
      </c>
      <c r="K409" s="17" t="s">
        <v>354</v>
      </c>
      <c r="L409" s="14">
        <v>1353</v>
      </c>
      <c r="M409" s="16" t="str">
        <f>HYPERLINK("https://stjsonora.gob.mx/acceso_informacion/InfoCurriculum.php?token=1353-1353-1353")</f>
        <v>https://stjsonora.gob.mx/acceso_informacion/InfoCurriculum.php?token=1353-1353-1353</v>
      </c>
      <c r="N409" s="14" t="s">
        <v>64</v>
      </c>
      <c r="O409" s="16" t="s">
        <v>3601</v>
      </c>
      <c r="P409" s="17" t="s">
        <v>355</v>
      </c>
      <c r="Q409" s="15">
        <v>45300</v>
      </c>
      <c r="R409" s="15">
        <v>45291</v>
      </c>
      <c r="S409" s="14"/>
    </row>
    <row r="410" spans="1:19" ht="25.5" x14ac:dyDescent="0.25">
      <c r="A410" s="14">
        <v>2023</v>
      </c>
      <c r="B410" s="15">
        <v>45200</v>
      </c>
      <c r="C410" s="15">
        <v>45291</v>
      </c>
      <c r="D410" s="17" t="s">
        <v>94</v>
      </c>
      <c r="E410" s="17" t="s">
        <v>94</v>
      </c>
      <c r="F410" s="14" t="s">
        <v>1247</v>
      </c>
      <c r="G410" s="14" t="s">
        <v>585</v>
      </c>
      <c r="H410" s="14" t="s">
        <v>1248</v>
      </c>
      <c r="I410" s="17" t="s">
        <v>1249</v>
      </c>
      <c r="J410" s="14" t="s">
        <v>365</v>
      </c>
      <c r="K410" s="17" t="s">
        <v>450</v>
      </c>
      <c r="L410" s="14">
        <v>824</v>
      </c>
      <c r="M410" s="16" t="str">
        <f>HYPERLINK("https://stjsonora.gob.mx/acceso_informacion/InfoCurriculum.php?token=824-824-824")</f>
        <v>https://stjsonora.gob.mx/acceso_informacion/InfoCurriculum.php?token=824-824-824</v>
      </c>
      <c r="N410" s="14" t="s">
        <v>64</v>
      </c>
      <c r="O410" s="16" t="s">
        <v>3601</v>
      </c>
      <c r="P410" s="17" t="s">
        <v>355</v>
      </c>
      <c r="Q410" s="15">
        <v>45300</v>
      </c>
      <c r="R410" s="15">
        <v>45291</v>
      </c>
      <c r="S410" s="14"/>
    </row>
    <row r="411" spans="1:19" ht="25.5" x14ac:dyDescent="0.25">
      <c r="A411" s="14">
        <v>2023</v>
      </c>
      <c r="B411" s="15">
        <v>45200</v>
      </c>
      <c r="C411" s="15">
        <v>45291</v>
      </c>
      <c r="D411" s="17" t="s">
        <v>93</v>
      </c>
      <c r="E411" s="17" t="s">
        <v>93</v>
      </c>
      <c r="F411" s="14" t="s">
        <v>1250</v>
      </c>
      <c r="G411" s="14" t="s">
        <v>1157</v>
      </c>
      <c r="H411" s="14" t="s">
        <v>717</v>
      </c>
      <c r="I411" s="17" t="s">
        <v>640</v>
      </c>
      <c r="J411" s="14" t="s">
        <v>353</v>
      </c>
      <c r="K411" s="17" t="s">
        <v>354</v>
      </c>
      <c r="L411" s="14">
        <v>893</v>
      </c>
      <c r="M411" s="16" t="str">
        <f>HYPERLINK("https://stjsonora.gob.mx/acceso_informacion/InfoCurriculum.php?token=893-893-893")</f>
        <v>https://stjsonora.gob.mx/acceso_informacion/InfoCurriculum.php?token=893-893-893</v>
      </c>
      <c r="N411" s="14" t="s">
        <v>64</v>
      </c>
      <c r="O411" s="16" t="s">
        <v>3601</v>
      </c>
      <c r="P411" s="17" t="s">
        <v>355</v>
      </c>
      <c r="Q411" s="15">
        <v>45300</v>
      </c>
      <c r="R411" s="15">
        <v>45291</v>
      </c>
      <c r="S411" s="14"/>
    </row>
    <row r="412" spans="1:19" ht="25.5" x14ac:dyDescent="0.25">
      <c r="A412" s="14">
        <v>2023</v>
      </c>
      <c r="B412" s="15">
        <v>45200</v>
      </c>
      <c r="C412" s="15">
        <v>45291</v>
      </c>
      <c r="D412" s="17" t="s">
        <v>93</v>
      </c>
      <c r="E412" s="17" t="s">
        <v>93</v>
      </c>
      <c r="F412" s="14" t="s">
        <v>1251</v>
      </c>
      <c r="G412" s="14" t="s">
        <v>1252</v>
      </c>
      <c r="H412" s="14" t="s">
        <v>939</v>
      </c>
      <c r="I412" s="17" t="s">
        <v>693</v>
      </c>
      <c r="J412" s="14" t="s">
        <v>353</v>
      </c>
      <c r="K412" s="17" t="s">
        <v>354</v>
      </c>
      <c r="L412" s="14">
        <v>949</v>
      </c>
      <c r="M412" s="16" t="str">
        <f>HYPERLINK("https://stjsonora.gob.mx/acceso_informacion/InfoCurriculum.php?token=949-949-949")</f>
        <v>https://stjsonora.gob.mx/acceso_informacion/InfoCurriculum.php?token=949-949-949</v>
      </c>
      <c r="N412" s="14" t="s">
        <v>64</v>
      </c>
      <c r="O412" s="16" t="s">
        <v>3601</v>
      </c>
      <c r="P412" s="17" t="s">
        <v>355</v>
      </c>
      <c r="Q412" s="15">
        <v>45300</v>
      </c>
      <c r="R412" s="15">
        <v>45291</v>
      </c>
      <c r="S412" s="14"/>
    </row>
    <row r="413" spans="1:19" ht="25.5" x14ac:dyDescent="0.25">
      <c r="A413" s="14">
        <v>2023</v>
      </c>
      <c r="B413" s="15">
        <v>45200</v>
      </c>
      <c r="C413" s="15">
        <v>45291</v>
      </c>
      <c r="D413" s="17" t="s">
        <v>94</v>
      </c>
      <c r="E413" s="17" t="s">
        <v>94</v>
      </c>
      <c r="F413" s="14" t="s">
        <v>864</v>
      </c>
      <c r="G413" s="14" t="s">
        <v>472</v>
      </c>
      <c r="H413" s="14" t="s">
        <v>373</v>
      </c>
      <c r="I413" s="17" t="s">
        <v>1253</v>
      </c>
      <c r="J413" s="14" t="s">
        <v>353</v>
      </c>
      <c r="K413" s="17" t="s">
        <v>354</v>
      </c>
      <c r="L413" s="14">
        <v>688</v>
      </c>
      <c r="M413" s="16" t="str">
        <f>HYPERLINK("https://stjsonora.gob.mx/acceso_informacion/InfoCurriculum.php?token=688-688-688")</f>
        <v>https://stjsonora.gob.mx/acceso_informacion/InfoCurriculum.php?token=688-688-688</v>
      </c>
      <c r="N413" s="14" t="s">
        <v>64</v>
      </c>
      <c r="O413" s="16" t="s">
        <v>3601</v>
      </c>
      <c r="P413" s="17" t="s">
        <v>355</v>
      </c>
      <c r="Q413" s="15">
        <v>45300</v>
      </c>
      <c r="R413" s="15">
        <v>45291</v>
      </c>
      <c r="S413" s="14"/>
    </row>
    <row r="414" spans="1:19" ht="25.5" x14ac:dyDescent="0.25">
      <c r="A414" s="14">
        <v>2023</v>
      </c>
      <c r="B414" s="15">
        <v>45200</v>
      </c>
      <c r="C414" s="15">
        <v>45291</v>
      </c>
      <c r="D414" s="17" t="s">
        <v>93</v>
      </c>
      <c r="E414" s="17" t="s">
        <v>93</v>
      </c>
      <c r="F414" s="14" t="s">
        <v>1254</v>
      </c>
      <c r="G414" s="14" t="s">
        <v>828</v>
      </c>
      <c r="H414" s="14" t="s">
        <v>1255</v>
      </c>
      <c r="I414" s="17" t="s">
        <v>640</v>
      </c>
      <c r="J414" s="14" t="s">
        <v>353</v>
      </c>
      <c r="K414" s="17" t="s">
        <v>354</v>
      </c>
      <c r="L414" s="14">
        <v>1111</v>
      </c>
      <c r="M414" s="16" t="str">
        <f>HYPERLINK("https://stjsonora.gob.mx/acceso_informacion/InfoCurriculum.php?token=1111-1111-1111")</f>
        <v>https://stjsonora.gob.mx/acceso_informacion/InfoCurriculum.php?token=1111-1111-1111</v>
      </c>
      <c r="N414" s="14" t="s">
        <v>64</v>
      </c>
      <c r="O414" s="16" t="s">
        <v>3601</v>
      </c>
      <c r="P414" s="17" t="s">
        <v>355</v>
      </c>
      <c r="Q414" s="15">
        <v>45300</v>
      </c>
      <c r="R414" s="15">
        <v>45291</v>
      </c>
      <c r="S414" s="14"/>
    </row>
    <row r="415" spans="1:19" ht="25.5" x14ac:dyDescent="0.25">
      <c r="A415" s="14">
        <v>2023</v>
      </c>
      <c r="B415" s="15">
        <v>45200</v>
      </c>
      <c r="C415" s="15">
        <v>45291</v>
      </c>
      <c r="D415" s="17" t="s">
        <v>94</v>
      </c>
      <c r="E415" s="17" t="s">
        <v>94</v>
      </c>
      <c r="F415" s="14" t="s">
        <v>1256</v>
      </c>
      <c r="G415" s="14" t="s">
        <v>360</v>
      </c>
      <c r="H415" s="14" t="s">
        <v>1090</v>
      </c>
      <c r="I415" s="17" t="s">
        <v>627</v>
      </c>
      <c r="J415" s="14" t="s">
        <v>365</v>
      </c>
      <c r="K415" s="17" t="s">
        <v>450</v>
      </c>
      <c r="L415" s="14">
        <v>1088</v>
      </c>
      <c r="M415" s="16" t="str">
        <f>HYPERLINK("https://stjsonora.gob.mx/acceso_informacion/InfoCurriculum.php?token=1088-1088-1088")</f>
        <v>https://stjsonora.gob.mx/acceso_informacion/InfoCurriculum.php?token=1088-1088-1088</v>
      </c>
      <c r="N415" s="14" t="s">
        <v>64</v>
      </c>
      <c r="O415" s="16" t="s">
        <v>3601</v>
      </c>
      <c r="P415" s="17" t="s">
        <v>355</v>
      </c>
      <c r="Q415" s="15">
        <v>45300</v>
      </c>
      <c r="R415" s="15">
        <v>45291</v>
      </c>
      <c r="S415" s="14"/>
    </row>
    <row r="416" spans="1:19" ht="25.5" x14ac:dyDescent="0.25">
      <c r="A416" s="14">
        <v>2023</v>
      </c>
      <c r="B416" s="15">
        <v>45200</v>
      </c>
      <c r="C416" s="15">
        <v>45291</v>
      </c>
      <c r="D416" s="17" t="s">
        <v>93</v>
      </c>
      <c r="E416" s="17" t="s">
        <v>93</v>
      </c>
      <c r="F416" s="14" t="s">
        <v>1257</v>
      </c>
      <c r="G416" s="14" t="s">
        <v>1258</v>
      </c>
      <c r="H416" s="14" t="s">
        <v>409</v>
      </c>
      <c r="I416" s="17" t="s">
        <v>640</v>
      </c>
      <c r="J416" s="14" t="s">
        <v>365</v>
      </c>
      <c r="K416" s="17" t="s">
        <v>1259</v>
      </c>
      <c r="L416" s="14">
        <v>971</v>
      </c>
      <c r="M416" s="16" t="str">
        <f>HYPERLINK("https://stjsonora.gob.mx/acceso_informacion/InfoCurriculum.php?token=971-971-971")</f>
        <v>https://stjsonora.gob.mx/acceso_informacion/InfoCurriculum.php?token=971-971-971</v>
      </c>
      <c r="N416" s="14" t="s">
        <v>64</v>
      </c>
      <c r="O416" s="16" t="s">
        <v>3601</v>
      </c>
      <c r="P416" s="17" t="s">
        <v>355</v>
      </c>
      <c r="Q416" s="15">
        <v>45300</v>
      </c>
      <c r="R416" s="15">
        <v>45291</v>
      </c>
      <c r="S416" s="14"/>
    </row>
    <row r="417" spans="1:19" ht="25.5" x14ac:dyDescent="0.25">
      <c r="A417" s="14">
        <v>2023</v>
      </c>
      <c r="B417" s="15">
        <v>45200</v>
      </c>
      <c r="C417" s="15">
        <v>45291</v>
      </c>
      <c r="D417" s="17" t="s">
        <v>93</v>
      </c>
      <c r="E417" s="17" t="s">
        <v>93</v>
      </c>
      <c r="F417" s="14" t="s">
        <v>1260</v>
      </c>
      <c r="G417" s="14" t="s">
        <v>1167</v>
      </c>
      <c r="H417" s="14" t="s">
        <v>393</v>
      </c>
      <c r="I417" s="17" t="s">
        <v>718</v>
      </c>
      <c r="J417" s="14" t="s">
        <v>365</v>
      </c>
      <c r="K417" s="17" t="s">
        <v>719</v>
      </c>
      <c r="L417" s="14">
        <v>2522</v>
      </c>
      <c r="M417" s="16" t="str">
        <f>HYPERLINK("https://stjsonora.gob.mx/acceso_informacion/InfoCurriculum.php?token=2522-2522-2522")</f>
        <v>https://stjsonora.gob.mx/acceso_informacion/InfoCurriculum.php?token=2522-2522-2522</v>
      </c>
      <c r="N417" s="14" t="s">
        <v>64</v>
      </c>
      <c r="O417" s="16" t="s">
        <v>3601</v>
      </c>
      <c r="P417" s="17" t="s">
        <v>355</v>
      </c>
      <c r="Q417" s="15">
        <v>45300</v>
      </c>
      <c r="R417" s="15">
        <v>45291</v>
      </c>
      <c r="S417" s="14"/>
    </row>
    <row r="418" spans="1:19" ht="25.5" x14ac:dyDescent="0.25">
      <c r="A418" s="14">
        <v>2023</v>
      </c>
      <c r="B418" s="15">
        <v>45200</v>
      </c>
      <c r="C418" s="15">
        <v>45291</v>
      </c>
      <c r="D418" s="17" t="s">
        <v>93</v>
      </c>
      <c r="E418" s="17" t="s">
        <v>93</v>
      </c>
      <c r="F418" s="14" t="s">
        <v>1261</v>
      </c>
      <c r="G418" s="14" t="s">
        <v>804</v>
      </c>
      <c r="H418" s="14" t="s">
        <v>1262</v>
      </c>
      <c r="I418" s="17" t="s">
        <v>786</v>
      </c>
      <c r="J418" s="14" t="s">
        <v>353</v>
      </c>
      <c r="K418" s="17" t="s">
        <v>354</v>
      </c>
      <c r="L418" s="14">
        <v>2836</v>
      </c>
      <c r="M418" s="16" t="str">
        <f>HYPERLINK("https://stjsonora.gob.mx/acceso_informacion/InfoCurriculum.php?token=2836-2836-2836")</f>
        <v>https://stjsonora.gob.mx/acceso_informacion/InfoCurriculum.php?token=2836-2836-2836</v>
      </c>
      <c r="N418" s="14" t="s">
        <v>64</v>
      </c>
      <c r="O418" s="16" t="s">
        <v>3601</v>
      </c>
      <c r="P418" s="17" t="s">
        <v>355</v>
      </c>
      <c r="Q418" s="15">
        <v>45300</v>
      </c>
      <c r="R418" s="15">
        <v>45291</v>
      </c>
      <c r="S418" s="14"/>
    </row>
    <row r="419" spans="1:19" ht="25.5" x14ac:dyDescent="0.25">
      <c r="A419" s="14">
        <v>2023</v>
      </c>
      <c r="B419" s="15">
        <v>45200</v>
      </c>
      <c r="C419" s="15">
        <v>45291</v>
      </c>
      <c r="D419" s="17" t="s">
        <v>94</v>
      </c>
      <c r="E419" s="17" t="s">
        <v>94</v>
      </c>
      <c r="F419" s="14" t="s">
        <v>1263</v>
      </c>
      <c r="G419" s="14" t="s">
        <v>732</v>
      </c>
      <c r="H419" s="14" t="s">
        <v>1264</v>
      </c>
      <c r="I419" s="17" t="s">
        <v>1265</v>
      </c>
      <c r="J419" s="14" t="s">
        <v>1266</v>
      </c>
      <c r="K419" s="17"/>
      <c r="L419" s="14">
        <v>1144</v>
      </c>
      <c r="M419" s="16" t="str">
        <f>HYPERLINK("https://stjsonora.gob.mx/acceso_informacion/InfoCurriculum.php?token=1144-1144-1144")</f>
        <v>https://stjsonora.gob.mx/acceso_informacion/InfoCurriculum.php?token=1144-1144-1144</v>
      </c>
      <c r="N419" s="14" t="s">
        <v>64</v>
      </c>
      <c r="O419" s="16" t="s">
        <v>3601</v>
      </c>
      <c r="P419" s="17" t="s">
        <v>355</v>
      </c>
      <c r="Q419" s="15">
        <v>45300</v>
      </c>
      <c r="R419" s="15">
        <v>45291</v>
      </c>
      <c r="S419" s="14"/>
    </row>
    <row r="420" spans="1:19" ht="25.5" x14ac:dyDescent="0.25">
      <c r="A420" s="14">
        <v>2023</v>
      </c>
      <c r="B420" s="15">
        <v>45200</v>
      </c>
      <c r="C420" s="15">
        <v>45291</v>
      </c>
      <c r="D420" s="17" t="s">
        <v>94</v>
      </c>
      <c r="E420" s="17" t="s">
        <v>94</v>
      </c>
      <c r="F420" s="14" t="s">
        <v>1267</v>
      </c>
      <c r="G420" s="14" t="s">
        <v>626</v>
      </c>
      <c r="H420" s="14" t="s">
        <v>406</v>
      </c>
      <c r="I420" s="17" t="s">
        <v>880</v>
      </c>
      <c r="J420" s="14" t="s">
        <v>353</v>
      </c>
      <c r="K420" s="17" t="s">
        <v>354</v>
      </c>
      <c r="L420" s="14">
        <v>1023</v>
      </c>
      <c r="M420" s="16" t="str">
        <f>HYPERLINK("https://stjsonora.gob.mx/acceso_informacion/InfoCurriculum.php?token=1023-1023-1023")</f>
        <v>https://stjsonora.gob.mx/acceso_informacion/InfoCurriculum.php?token=1023-1023-1023</v>
      </c>
      <c r="N420" s="14" t="s">
        <v>64</v>
      </c>
      <c r="O420" s="16" t="s">
        <v>3601</v>
      </c>
      <c r="P420" s="17" t="s">
        <v>355</v>
      </c>
      <c r="Q420" s="15">
        <v>45300</v>
      </c>
      <c r="R420" s="15">
        <v>45291</v>
      </c>
      <c r="S420" s="14"/>
    </row>
    <row r="421" spans="1:19" ht="25.5" x14ac:dyDescent="0.25">
      <c r="A421" s="14">
        <v>2023</v>
      </c>
      <c r="B421" s="15">
        <v>45200</v>
      </c>
      <c r="C421" s="15">
        <v>45291</v>
      </c>
      <c r="D421" s="17" t="s">
        <v>88</v>
      </c>
      <c r="E421" s="17" t="s">
        <v>88</v>
      </c>
      <c r="F421" s="14" t="s">
        <v>1268</v>
      </c>
      <c r="G421" s="14" t="s">
        <v>1269</v>
      </c>
      <c r="H421" s="14" t="s">
        <v>1270</v>
      </c>
      <c r="I421" s="17" t="s">
        <v>640</v>
      </c>
      <c r="J421" s="14" t="s">
        <v>353</v>
      </c>
      <c r="K421" s="17" t="s">
        <v>354</v>
      </c>
      <c r="L421" s="14">
        <v>1431</v>
      </c>
      <c r="M421" s="16" t="str">
        <f>HYPERLINK("https://stjsonora.gob.mx/acceso_informacion/InfoCurriculum.php?token=1431-1431-1431")</f>
        <v>https://stjsonora.gob.mx/acceso_informacion/InfoCurriculum.php?token=1431-1431-1431</v>
      </c>
      <c r="N421" s="14" t="s">
        <v>64</v>
      </c>
      <c r="O421" s="16" t="s">
        <v>3601</v>
      </c>
      <c r="P421" s="17" t="s">
        <v>355</v>
      </c>
      <c r="Q421" s="15">
        <v>45300</v>
      </c>
      <c r="R421" s="15">
        <v>45291</v>
      </c>
      <c r="S421" s="14"/>
    </row>
    <row r="422" spans="1:19" ht="25.5" x14ac:dyDescent="0.25">
      <c r="A422" s="14">
        <v>2023</v>
      </c>
      <c r="B422" s="15">
        <v>45200</v>
      </c>
      <c r="C422" s="15">
        <v>45291</v>
      </c>
      <c r="D422" s="17" t="s">
        <v>93</v>
      </c>
      <c r="E422" s="17" t="s">
        <v>93</v>
      </c>
      <c r="F422" s="14" t="s">
        <v>1271</v>
      </c>
      <c r="G422" s="14" t="s">
        <v>779</v>
      </c>
      <c r="H422" s="14" t="s">
        <v>1272</v>
      </c>
      <c r="I422" s="17" t="s">
        <v>1273</v>
      </c>
      <c r="J422" s="14" t="s">
        <v>353</v>
      </c>
      <c r="K422" s="17" t="s">
        <v>354</v>
      </c>
      <c r="L422" s="14">
        <v>1493</v>
      </c>
      <c r="M422" s="16" t="str">
        <f>HYPERLINK("https://stjsonora.gob.mx/acceso_informacion/InfoCurriculum.php?token=1493-1493-1493")</f>
        <v>https://stjsonora.gob.mx/acceso_informacion/InfoCurriculum.php?token=1493-1493-1493</v>
      </c>
      <c r="N422" s="14" t="s">
        <v>64</v>
      </c>
      <c r="O422" s="16" t="s">
        <v>3601</v>
      </c>
      <c r="P422" s="17" t="s">
        <v>355</v>
      </c>
      <c r="Q422" s="15">
        <v>45300</v>
      </c>
      <c r="R422" s="15">
        <v>45291</v>
      </c>
      <c r="S422" s="14"/>
    </row>
    <row r="423" spans="1:19" ht="25.5" x14ac:dyDescent="0.25">
      <c r="A423" s="14">
        <v>2023</v>
      </c>
      <c r="B423" s="15">
        <v>45200</v>
      </c>
      <c r="C423" s="15">
        <v>45291</v>
      </c>
      <c r="D423" s="17" t="s">
        <v>93</v>
      </c>
      <c r="E423" s="17" t="s">
        <v>93</v>
      </c>
      <c r="F423" s="14" t="s">
        <v>1274</v>
      </c>
      <c r="G423" s="14" t="s">
        <v>973</v>
      </c>
      <c r="H423" s="14" t="s">
        <v>406</v>
      </c>
      <c r="I423" s="17" t="s">
        <v>640</v>
      </c>
      <c r="J423" s="14" t="s">
        <v>353</v>
      </c>
      <c r="K423" s="17" t="s">
        <v>354</v>
      </c>
      <c r="L423" s="14">
        <v>1070</v>
      </c>
      <c r="M423" s="16" t="str">
        <f>HYPERLINK("https://stjsonora.gob.mx/acceso_informacion/InfoCurriculum.php?token=1070-1070-1070")</f>
        <v>https://stjsonora.gob.mx/acceso_informacion/InfoCurriculum.php?token=1070-1070-1070</v>
      </c>
      <c r="N423" s="14" t="s">
        <v>64</v>
      </c>
      <c r="O423" s="16" t="s">
        <v>3601</v>
      </c>
      <c r="P423" s="17" t="s">
        <v>355</v>
      </c>
      <c r="Q423" s="15">
        <v>45300</v>
      </c>
      <c r="R423" s="15">
        <v>45291</v>
      </c>
      <c r="S423" s="14"/>
    </row>
    <row r="424" spans="1:19" ht="25.5" x14ac:dyDescent="0.25">
      <c r="A424" s="14">
        <v>2023</v>
      </c>
      <c r="B424" s="15">
        <v>45200</v>
      </c>
      <c r="C424" s="15">
        <v>45291</v>
      </c>
      <c r="D424" s="17" t="s">
        <v>93</v>
      </c>
      <c r="E424" s="17" t="s">
        <v>93</v>
      </c>
      <c r="F424" s="14" t="s">
        <v>1275</v>
      </c>
      <c r="G424" s="14" t="s">
        <v>1276</v>
      </c>
      <c r="H424" s="14" t="s">
        <v>1277</v>
      </c>
      <c r="I424" s="17" t="s">
        <v>629</v>
      </c>
      <c r="J424" s="14" t="s">
        <v>365</v>
      </c>
      <c r="K424" s="17" t="s">
        <v>450</v>
      </c>
      <c r="L424" s="14">
        <v>2636</v>
      </c>
      <c r="M424" s="16" t="str">
        <f>HYPERLINK("https://stjsonora.gob.mx/acceso_informacion/InfoCurriculum.php?token=2636-2636-2636")</f>
        <v>https://stjsonora.gob.mx/acceso_informacion/InfoCurriculum.php?token=2636-2636-2636</v>
      </c>
      <c r="N424" s="14" t="s">
        <v>64</v>
      </c>
      <c r="O424" s="16" t="s">
        <v>3601</v>
      </c>
      <c r="P424" s="17" t="s">
        <v>355</v>
      </c>
      <c r="Q424" s="15">
        <v>45300</v>
      </c>
      <c r="R424" s="15">
        <v>45291</v>
      </c>
      <c r="S424" s="14"/>
    </row>
    <row r="425" spans="1:19" ht="38.25" x14ac:dyDescent="0.25">
      <c r="A425" s="14">
        <v>2023</v>
      </c>
      <c r="B425" s="15">
        <v>45200</v>
      </c>
      <c r="C425" s="15">
        <v>45291</v>
      </c>
      <c r="D425" s="17" t="s">
        <v>93</v>
      </c>
      <c r="E425" s="17" t="s">
        <v>93</v>
      </c>
      <c r="F425" s="14" t="s">
        <v>1278</v>
      </c>
      <c r="G425" s="14" t="s">
        <v>571</v>
      </c>
      <c r="H425" s="14" t="s">
        <v>1244</v>
      </c>
      <c r="I425" s="17" t="s">
        <v>1279</v>
      </c>
      <c r="J425" s="14" t="s">
        <v>353</v>
      </c>
      <c r="K425" s="17" t="s">
        <v>354</v>
      </c>
      <c r="L425" s="14">
        <v>817</v>
      </c>
      <c r="M425" s="16" t="str">
        <f>HYPERLINK("https://stjsonora.gob.mx/acceso_informacion/InfoCurriculum.php?token=817-817-817")</f>
        <v>https://stjsonora.gob.mx/acceso_informacion/InfoCurriculum.php?token=817-817-817</v>
      </c>
      <c r="N425" s="14" t="s">
        <v>64</v>
      </c>
      <c r="O425" s="16" t="s">
        <v>3601</v>
      </c>
      <c r="P425" s="17" t="s">
        <v>355</v>
      </c>
      <c r="Q425" s="15">
        <v>45300</v>
      </c>
      <c r="R425" s="15">
        <v>45291</v>
      </c>
      <c r="S425" s="14"/>
    </row>
    <row r="426" spans="1:19" ht="25.5" x14ac:dyDescent="0.25">
      <c r="A426" s="14">
        <v>2023</v>
      </c>
      <c r="B426" s="15">
        <v>45200</v>
      </c>
      <c r="C426" s="15">
        <v>45291</v>
      </c>
      <c r="D426" s="17" t="s">
        <v>93</v>
      </c>
      <c r="E426" s="17" t="s">
        <v>93</v>
      </c>
      <c r="F426" s="14" t="s">
        <v>1280</v>
      </c>
      <c r="G426" s="14" t="s">
        <v>1281</v>
      </c>
      <c r="H426" s="14" t="s">
        <v>1282</v>
      </c>
      <c r="I426" s="17" t="s">
        <v>1283</v>
      </c>
      <c r="J426" s="14" t="s">
        <v>353</v>
      </c>
      <c r="K426" s="17" t="s">
        <v>354</v>
      </c>
      <c r="L426" s="14">
        <v>1138</v>
      </c>
      <c r="M426" s="16" t="str">
        <f>HYPERLINK("https://stjsonora.gob.mx/acceso_informacion/InfoCurriculum.php?token=1138-1138-1138")</f>
        <v>https://stjsonora.gob.mx/acceso_informacion/InfoCurriculum.php?token=1138-1138-1138</v>
      </c>
      <c r="N426" s="14" t="s">
        <v>64</v>
      </c>
      <c r="O426" s="16" t="s">
        <v>3601</v>
      </c>
      <c r="P426" s="17" t="s">
        <v>355</v>
      </c>
      <c r="Q426" s="15">
        <v>45300</v>
      </c>
      <c r="R426" s="15">
        <v>45291</v>
      </c>
      <c r="S426" s="14"/>
    </row>
    <row r="427" spans="1:19" ht="25.5" x14ac:dyDescent="0.25">
      <c r="A427" s="14">
        <v>2023</v>
      </c>
      <c r="B427" s="15">
        <v>45200</v>
      </c>
      <c r="C427" s="15">
        <v>45291</v>
      </c>
      <c r="D427" s="17" t="s">
        <v>93</v>
      </c>
      <c r="E427" s="17" t="s">
        <v>93</v>
      </c>
      <c r="F427" s="14" t="s">
        <v>1284</v>
      </c>
      <c r="G427" s="14" t="s">
        <v>1285</v>
      </c>
      <c r="H427" s="14" t="s">
        <v>360</v>
      </c>
      <c r="I427" s="17" t="s">
        <v>640</v>
      </c>
      <c r="J427" s="14" t="s">
        <v>353</v>
      </c>
      <c r="K427" s="17" t="s">
        <v>354</v>
      </c>
      <c r="L427" s="14">
        <v>894</v>
      </c>
      <c r="M427" s="16" t="str">
        <f>HYPERLINK("https://stjsonora.gob.mx/acceso_informacion/InfoCurriculum.php?token=894-894-894")</f>
        <v>https://stjsonora.gob.mx/acceso_informacion/InfoCurriculum.php?token=894-894-894</v>
      </c>
      <c r="N427" s="14" t="s">
        <v>64</v>
      </c>
      <c r="O427" s="16" t="s">
        <v>3601</v>
      </c>
      <c r="P427" s="17" t="s">
        <v>355</v>
      </c>
      <c r="Q427" s="15">
        <v>45300</v>
      </c>
      <c r="R427" s="15">
        <v>45291</v>
      </c>
      <c r="S427" s="14"/>
    </row>
    <row r="428" spans="1:19" ht="25.5" x14ac:dyDescent="0.25">
      <c r="A428" s="14">
        <v>2023</v>
      </c>
      <c r="B428" s="15">
        <v>45200</v>
      </c>
      <c r="C428" s="15">
        <v>45291</v>
      </c>
      <c r="D428" s="17" t="s">
        <v>94</v>
      </c>
      <c r="E428" s="17" t="s">
        <v>94</v>
      </c>
      <c r="F428" s="14" t="s">
        <v>747</v>
      </c>
      <c r="G428" s="14" t="s">
        <v>508</v>
      </c>
      <c r="H428" s="14" t="s">
        <v>1286</v>
      </c>
      <c r="I428" s="17" t="s">
        <v>640</v>
      </c>
      <c r="J428" s="14" t="s">
        <v>353</v>
      </c>
      <c r="K428" s="17" t="s">
        <v>354</v>
      </c>
      <c r="L428" s="14">
        <v>2597</v>
      </c>
      <c r="M428" s="16" t="str">
        <f>HYPERLINK("https://stjsonora.gob.mx/acceso_informacion/InfoCurriculum.php?token=2597-2597-2597")</f>
        <v>https://stjsonora.gob.mx/acceso_informacion/InfoCurriculum.php?token=2597-2597-2597</v>
      </c>
      <c r="N428" s="14" t="s">
        <v>64</v>
      </c>
      <c r="O428" s="16" t="s">
        <v>3601</v>
      </c>
      <c r="P428" s="17" t="s">
        <v>355</v>
      </c>
      <c r="Q428" s="15">
        <v>45300</v>
      </c>
      <c r="R428" s="15">
        <v>45291</v>
      </c>
      <c r="S428" s="14"/>
    </row>
    <row r="429" spans="1:19" ht="25.5" x14ac:dyDescent="0.25">
      <c r="A429" s="14">
        <v>2023</v>
      </c>
      <c r="B429" s="15">
        <v>45200</v>
      </c>
      <c r="C429" s="15">
        <v>45291</v>
      </c>
      <c r="D429" s="17" t="s">
        <v>94</v>
      </c>
      <c r="E429" s="17" t="s">
        <v>94</v>
      </c>
      <c r="F429" s="14" t="s">
        <v>1287</v>
      </c>
      <c r="G429" s="14" t="s">
        <v>1288</v>
      </c>
      <c r="H429" s="14" t="s">
        <v>1289</v>
      </c>
      <c r="I429" s="17" t="s">
        <v>1290</v>
      </c>
      <c r="J429" s="14" t="s">
        <v>365</v>
      </c>
      <c r="K429" s="17" t="s">
        <v>493</v>
      </c>
      <c r="L429" s="14">
        <v>561</v>
      </c>
      <c r="M429" s="16" t="str">
        <f>HYPERLINK("https://stjsonora.gob.mx/acceso_informacion/InfoCurriculum.php?token=561-561-561")</f>
        <v>https://stjsonora.gob.mx/acceso_informacion/InfoCurriculum.php?token=561-561-561</v>
      </c>
      <c r="N429" s="14" t="s">
        <v>64</v>
      </c>
      <c r="O429" s="16" t="s">
        <v>3601</v>
      </c>
      <c r="P429" s="17" t="s">
        <v>355</v>
      </c>
      <c r="Q429" s="15">
        <v>45300</v>
      </c>
      <c r="R429" s="15">
        <v>45291</v>
      </c>
      <c r="S429" s="14"/>
    </row>
    <row r="430" spans="1:19" ht="25.5" x14ac:dyDescent="0.25">
      <c r="A430" s="14">
        <v>2023</v>
      </c>
      <c r="B430" s="15">
        <v>45200</v>
      </c>
      <c r="C430" s="15">
        <v>45291</v>
      </c>
      <c r="D430" s="17" t="s">
        <v>93</v>
      </c>
      <c r="E430" s="17" t="s">
        <v>93</v>
      </c>
      <c r="F430" s="14" t="s">
        <v>1291</v>
      </c>
      <c r="G430" s="14" t="s">
        <v>1292</v>
      </c>
      <c r="H430" s="14" t="s">
        <v>1056</v>
      </c>
      <c r="I430" s="17" t="s">
        <v>802</v>
      </c>
      <c r="J430" s="14" t="s">
        <v>365</v>
      </c>
      <c r="K430" s="17" t="s">
        <v>450</v>
      </c>
      <c r="L430" s="14">
        <v>1326</v>
      </c>
      <c r="M430" s="16" t="str">
        <f>HYPERLINK("https://stjsonora.gob.mx/acceso_informacion/InfoCurriculum.php?token=1326-1326-1326")</f>
        <v>https://stjsonora.gob.mx/acceso_informacion/InfoCurriculum.php?token=1326-1326-1326</v>
      </c>
      <c r="N430" s="14" t="s">
        <v>64</v>
      </c>
      <c r="O430" s="16" t="s">
        <v>3601</v>
      </c>
      <c r="P430" s="17" t="s">
        <v>355</v>
      </c>
      <c r="Q430" s="15">
        <v>45300</v>
      </c>
      <c r="R430" s="15">
        <v>45291</v>
      </c>
      <c r="S430" s="14"/>
    </row>
    <row r="431" spans="1:19" ht="25.5" x14ac:dyDescent="0.25">
      <c r="A431" s="14">
        <v>2023</v>
      </c>
      <c r="B431" s="15">
        <v>45200</v>
      </c>
      <c r="C431" s="15">
        <v>45291</v>
      </c>
      <c r="D431" s="17" t="s">
        <v>94</v>
      </c>
      <c r="E431" s="17" t="s">
        <v>94</v>
      </c>
      <c r="F431" s="14" t="s">
        <v>1293</v>
      </c>
      <c r="G431" s="14" t="s">
        <v>928</v>
      </c>
      <c r="H431" s="14" t="s">
        <v>615</v>
      </c>
      <c r="I431" s="17" t="s">
        <v>1294</v>
      </c>
      <c r="J431" s="14" t="s">
        <v>365</v>
      </c>
      <c r="K431" s="17" t="s">
        <v>925</v>
      </c>
      <c r="L431" s="14">
        <v>128</v>
      </c>
      <c r="M431" s="16" t="str">
        <f>HYPERLINK("https://stjsonora.gob.mx/acceso_informacion/InfoCurriculum.php?token=128-128-128")</f>
        <v>https://stjsonora.gob.mx/acceso_informacion/InfoCurriculum.php?token=128-128-128</v>
      </c>
      <c r="N431" s="14" t="s">
        <v>64</v>
      </c>
      <c r="O431" s="16" t="s">
        <v>3601</v>
      </c>
      <c r="P431" s="17" t="s">
        <v>355</v>
      </c>
      <c r="Q431" s="15">
        <v>45300</v>
      </c>
      <c r="R431" s="15">
        <v>45291</v>
      </c>
      <c r="S431" s="14"/>
    </row>
    <row r="432" spans="1:19" ht="25.5" x14ac:dyDescent="0.25">
      <c r="A432" s="14">
        <v>2023</v>
      </c>
      <c r="B432" s="15">
        <v>45200</v>
      </c>
      <c r="C432" s="15">
        <v>45291</v>
      </c>
      <c r="D432" s="17" t="s">
        <v>93</v>
      </c>
      <c r="E432" s="17" t="s">
        <v>93</v>
      </c>
      <c r="F432" s="14" t="s">
        <v>1295</v>
      </c>
      <c r="G432" s="14" t="s">
        <v>530</v>
      </c>
      <c r="H432" s="14" t="s">
        <v>1132</v>
      </c>
      <c r="I432" s="17" t="s">
        <v>1237</v>
      </c>
      <c r="J432" s="14" t="s">
        <v>353</v>
      </c>
      <c r="K432" s="17" t="s">
        <v>354</v>
      </c>
      <c r="L432" s="14">
        <v>2731</v>
      </c>
      <c r="M432" s="16" t="str">
        <f>HYPERLINK("https://stjsonora.gob.mx/acceso_informacion/InfoCurriculum.php?token=2731-2731-2731")</f>
        <v>https://stjsonora.gob.mx/acceso_informacion/InfoCurriculum.php?token=2731-2731-2731</v>
      </c>
      <c r="N432" s="14" t="s">
        <v>64</v>
      </c>
      <c r="O432" s="16" t="s">
        <v>3601</v>
      </c>
      <c r="P432" s="17" t="s">
        <v>355</v>
      </c>
      <c r="Q432" s="15">
        <v>45300</v>
      </c>
      <c r="R432" s="15">
        <v>45291</v>
      </c>
      <c r="S432" s="14"/>
    </row>
    <row r="433" spans="1:19" ht="25.5" x14ac:dyDescent="0.25">
      <c r="A433" s="14">
        <v>2023</v>
      </c>
      <c r="B433" s="15">
        <v>45200</v>
      </c>
      <c r="C433" s="15">
        <v>45291</v>
      </c>
      <c r="D433" s="17" t="s">
        <v>93</v>
      </c>
      <c r="E433" s="17" t="s">
        <v>93</v>
      </c>
      <c r="F433" s="14" t="s">
        <v>1296</v>
      </c>
      <c r="G433" s="14" t="s">
        <v>1297</v>
      </c>
      <c r="H433" s="14" t="s">
        <v>374</v>
      </c>
      <c r="I433" s="17" t="s">
        <v>1298</v>
      </c>
      <c r="J433" s="14" t="s">
        <v>365</v>
      </c>
      <c r="K433" s="17" t="s">
        <v>366</v>
      </c>
      <c r="L433" s="14">
        <v>922</v>
      </c>
      <c r="M433" s="16" t="str">
        <f>HYPERLINK("https://stjsonora.gob.mx/acceso_informacion/InfoCurriculum.php?token=922-922-922")</f>
        <v>https://stjsonora.gob.mx/acceso_informacion/InfoCurriculum.php?token=922-922-922</v>
      </c>
      <c r="N433" s="14" t="s">
        <v>64</v>
      </c>
      <c r="O433" s="16" t="s">
        <v>3601</v>
      </c>
      <c r="P433" s="17" t="s">
        <v>355</v>
      </c>
      <c r="Q433" s="15">
        <v>45300</v>
      </c>
      <c r="R433" s="15">
        <v>45291</v>
      </c>
      <c r="S433" s="14"/>
    </row>
    <row r="434" spans="1:19" ht="38.25" x14ac:dyDescent="0.25">
      <c r="A434" s="14">
        <v>2023</v>
      </c>
      <c r="B434" s="15">
        <v>45200</v>
      </c>
      <c r="C434" s="15">
        <v>45291</v>
      </c>
      <c r="D434" s="17" t="s">
        <v>94</v>
      </c>
      <c r="E434" s="17" t="s">
        <v>94</v>
      </c>
      <c r="F434" s="14" t="s">
        <v>1299</v>
      </c>
      <c r="G434" s="14" t="s">
        <v>1300</v>
      </c>
      <c r="H434" s="14" t="s">
        <v>417</v>
      </c>
      <c r="I434" s="17" t="s">
        <v>712</v>
      </c>
      <c r="J434" s="14" t="s">
        <v>353</v>
      </c>
      <c r="K434" s="17" t="s">
        <v>354</v>
      </c>
      <c r="L434" s="14">
        <v>2781</v>
      </c>
      <c r="M434" s="16" t="str">
        <f>HYPERLINK("https://stjsonora.gob.mx/acceso_informacion/InfoCurriculum.php?token=2781-2781-2781")</f>
        <v>https://stjsonora.gob.mx/acceso_informacion/InfoCurriculum.php?token=2781-2781-2781</v>
      </c>
      <c r="N434" s="14" t="s">
        <v>64</v>
      </c>
      <c r="O434" s="16" t="s">
        <v>3601</v>
      </c>
      <c r="P434" s="17" t="s">
        <v>355</v>
      </c>
      <c r="Q434" s="15">
        <v>45300</v>
      </c>
      <c r="R434" s="15">
        <v>45291</v>
      </c>
      <c r="S434" s="14"/>
    </row>
    <row r="435" spans="1:19" ht="25.5" x14ac:dyDescent="0.25">
      <c r="A435" s="14">
        <v>2023</v>
      </c>
      <c r="B435" s="15">
        <v>45200</v>
      </c>
      <c r="C435" s="15">
        <v>45291</v>
      </c>
      <c r="D435" s="17" t="s">
        <v>93</v>
      </c>
      <c r="E435" s="17" t="s">
        <v>93</v>
      </c>
      <c r="F435" s="14" t="s">
        <v>774</v>
      </c>
      <c r="G435" s="14" t="s">
        <v>1155</v>
      </c>
      <c r="H435" s="14" t="s">
        <v>1207</v>
      </c>
      <c r="I435" s="17" t="s">
        <v>1039</v>
      </c>
      <c r="J435" s="14" t="s">
        <v>353</v>
      </c>
      <c r="K435" s="17" t="s">
        <v>354</v>
      </c>
      <c r="L435" s="14">
        <v>2669</v>
      </c>
      <c r="M435" s="16" t="str">
        <f>HYPERLINK("https://stjsonora.gob.mx/acceso_informacion/InfoCurriculum.php?token=2669-2669-2669")</f>
        <v>https://stjsonora.gob.mx/acceso_informacion/InfoCurriculum.php?token=2669-2669-2669</v>
      </c>
      <c r="N435" s="14" t="s">
        <v>64</v>
      </c>
      <c r="O435" s="16" t="s">
        <v>3601</v>
      </c>
      <c r="P435" s="17" t="s">
        <v>355</v>
      </c>
      <c r="Q435" s="15">
        <v>45300</v>
      </c>
      <c r="R435" s="15">
        <v>45291</v>
      </c>
      <c r="S435" s="14"/>
    </row>
    <row r="436" spans="1:19" ht="25.5" x14ac:dyDescent="0.25">
      <c r="A436" s="14">
        <v>2023</v>
      </c>
      <c r="B436" s="15">
        <v>45200</v>
      </c>
      <c r="C436" s="15">
        <v>45291</v>
      </c>
      <c r="D436" s="17" t="s">
        <v>93</v>
      </c>
      <c r="E436" s="17" t="s">
        <v>93</v>
      </c>
      <c r="F436" s="14" t="s">
        <v>1154</v>
      </c>
      <c r="G436" s="14" t="s">
        <v>1054</v>
      </c>
      <c r="H436" s="14" t="s">
        <v>1301</v>
      </c>
      <c r="I436" s="17" t="s">
        <v>1273</v>
      </c>
      <c r="J436" s="14" t="s">
        <v>353</v>
      </c>
      <c r="K436" s="17" t="s">
        <v>354</v>
      </c>
      <c r="L436" s="14">
        <v>1032</v>
      </c>
      <c r="M436" s="16" t="str">
        <f>HYPERLINK("https://stjsonora.gob.mx/acceso_informacion/InfoCurriculum.php?token=1032-1032-1032")</f>
        <v>https://stjsonora.gob.mx/acceso_informacion/InfoCurriculum.php?token=1032-1032-1032</v>
      </c>
      <c r="N436" s="14" t="s">
        <v>64</v>
      </c>
      <c r="O436" s="16" t="s">
        <v>3601</v>
      </c>
      <c r="P436" s="17" t="s">
        <v>355</v>
      </c>
      <c r="Q436" s="15">
        <v>45300</v>
      </c>
      <c r="R436" s="15">
        <v>45291</v>
      </c>
      <c r="S436" s="14"/>
    </row>
    <row r="437" spans="1:19" ht="25.5" x14ac:dyDescent="0.25">
      <c r="A437" s="14">
        <v>2023</v>
      </c>
      <c r="B437" s="15">
        <v>45200</v>
      </c>
      <c r="C437" s="15">
        <v>45291</v>
      </c>
      <c r="D437" s="17" t="s">
        <v>94</v>
      </c>
      <c r="E437" s="17" t="s">
        <v>94</v>
      </c>
      <c r="F437" s="14" t="s">
        <v>920</v>
      </c>
      <c r="G437" s="14" t="s">
        <v>518</v>
      </c>
      <c r="H437" s="14" t="s">
        <v>1057</v>
      </c>
      <c r="I437" s="17" t="s">
        <v>1111</v>
      </c>
      <c r="J437" s="14" t="s">
        <v>353</v>
      </c>
      <c r="K437" s="17" t="s">
        <v>354</v>
      </c>
      <c r="L437" s="14">
        <v>1499</v>
      </c>
      <c r="M437" s="16" t="str">
        <f>HYPERLINK("https://stjsonora.gob.mx/acceso_informacion/InfoCurriculum.php?token=1499-1499-1499")</f>
        <v>https://stjsonora.gob.mx/acceso_informacion/InfoCurriculum.php?token=1499-1499-1499</v>
      </c>
      <c r="N437" s="14" t="s">
        <v>64</v>
      </c>
      <c r="O437" s="16" t="s">
        <v>3601</v>
      </c>
      <c r="P437" s="17" t="s">
        <v>355</v>
      </c>
      <c r="Q437" s="15">
        <v>45300</v>
      </c>
      <c r="R437" s="15">
        <v>45291</v>
      </c>
      <c r="S437" s="14"/>
    </row>
    <row r="438" spans="1:19" ht="25.5" x14ac:dyDescent="0.25">
      <c r="A438" s="14">
        <v>2023</v>
      </c>
      <c r="B438" s="15">
        <v>45200</v>
      </c>
      <c r="C438" s="15">
        <v>45291</v>
      </c>
      <c r="D438" s="17" t="s">
        <v>88</v>
      </c>
      <c r="E438" s="17" t="s">
        <v>88</v>
      </c>
      <c r="F438" s="14" t="s">
        <v>1302</v>
      </c>
      <c r="G438" s="14" t="s">
        <v>1303</v>
      </c>
      <c r="H438" s="14" t="s">
        <v>1264</v>
      </c>
      <c r="I438" s="17" t="s">
        <v>435</v>
      </c>
      <c r="J438" s="14" t="s">
        <v>353</v>
      </c>
      <c r="K438" s="17" t="s">
        <v>354</v>
      </c>
      <c r="L438" s="14">
        <v>4110</v>
      </c>
      <c r="M438" s="16" t="str">
        <f>HYPERLINK("https://stjsonora.gob.mx/acceso_informacion/InfoCurriculum.php?token=4110-4110-4110")</f>
        <v>https://stjsonora.gob.mx/acceso_informacion/InfoCurriculum.php?token=4110-4110-4110</v>
      </c>
      <c r="N438" s="14" t="s">
        <v>64</v>
      </c>
      <c r="O438" s="16" t="s">
        <v>3601</v>
      </c>
      <c r="P438" s="17" t="s">
        <v>355</v>
      </c>
      <c r="Q438" s="15">
        <v>45300</v>
      </c>
      <c r="R438" s="15">
        <v>45291</v>
      </c>
      <c r="S438" s="14"/>
    </row>
    <row r="439" spans="1:19" ht="38.25" x14ac:dyDescent="0.25">
      <c r="A439" s="14">
        <v>2023</v>
      </c>
      <c r="B439" s="15">
        <v>45200</v>
      </c>
      <c r="C439" s="15">
        <v>45291</v>
      </c>
      <c r="D439" s="17" t="s">
        <v>93</v>
      </c>
      <c r="E439" s="17" t="s">
        <v>93</v>
      </c>
      <c r="F439" s="14" t="s">
        <v>1304</v>
      </c>
      <c r="G439" s="14" t="s">
        <v>658</v>
      </c>
      <c r="H439" s="14" t="s">
        <v>1305</v>
      </c>
      <c r="I439" s="17" t="s">
        <v>1306</v>
      </c>
      <c r="J439" s="14" t="s">
        <v>365</v>
      </c>
      <c r="K439" s="17" t="s">
        <v>1307</v>
      </c>
      <c r="L439" s="14">
        <v>2096</v>
      </c>
      <c r="M439" s="16" t="str">
        <f>HYPERLINK("https://stjsonora.gob.mx/acceso_informacion/InfoCurriculum.php?token=2096-2096-2096")</f>
        <v>https://stjsonora.gob.mx/acceso_informacion/InfoCurriculum.php?token=2096-2096-2096</v>
      </c>
      <c r="N439" s="14" t="s">
        <v>64</v>
      </c>
      <c r="O439" s="16" t="s">
        <v>3601</v>
      </c>
      <c r="P439" s="17" t="s">
        <v>355</v>
      </c>
      <c r="Q439" s="15">
        <v>45300</v>
      </c>
      <c r="R439" s="15">
        <v>45291</v>
      </c>
      <c r="S439" s="14"/>
    </row>
    <row r="440" spans="1:19" ht="25.5" x14ac:dyDescent="0.25">
      <c r="A440" s="14">
        <v>2023</v>
      </c>
      <c r="B440" s="15">
        <v>45200</v>
      </c>
      <c r="C440" s="15">
        <v>45291</v>
      </c>
      <c r="D440" s="17" t="s">
        <v>94</v>
      </c>
      <c r="E440" s="17" t="s">
        <v>94</v>
      </c>
      <c r="F440" s="14" t="s">
        <v>1308</v>
      </c>
      <c r="G440" s="14" t="s">
        <v>1309</v>
      </c>
      <c r="H440" s="14" t="s">
        <v>911</v>
      </c>
      <c r="I440" s="17" t="s">
        <v>640</v>
      </c>
      <c r="J440" s="14" t="s">
        <v>353</v>
      </c>
      <c r="K440" s="17" t="s">
        <v>354</v>
      </c>
      <c r="L440" s="14">
        <v>2767</v>
      </c>
      <c r="M440" s="16" t="str">
        <f>HYPERLINK("https://stjsonora.gob.mx/acceso_informacion/InfoCurriculum.php?token=2767-2767-2767")</f>
        <v>https://stjsonora.gob.mx/acceso_informacion/InfoCurriculum.php?token=2767-2767-2767</v>
      </c>
      <c r="N440" s="14" t="s">
        <v>64</v>
      </c>
      <c r="O440" s="16" t="s">
        <v>3601</v>
      </c>
      <c r="P440" s="17" t="s">
        <v>355</v>
      </c>
      <c r="Q440" s="15">
        <v>45300</v>
      </c>
      <c r="R440" s="15">
        <v>45291</v>
      </c>
      <c r="S440" s="14"/>
    </row>
    <row r="441" spans="1:19" ht="25.5" x14ac:dyDescent="0.25">
      <c r="A441" s="14">
        <v>2023</v>
      </c>
      <c r="B441" s="15">
        <v>45200</v>
      </c>
      <c r="C441" s="15">
        <v>45291</v>
      </c>
      <c r="D441" s="17" t="s">
        <v>93</v>
      </c>
      <c r="E441" s="17" t="s">
        <v>93</v>
      </c>
      <c r="F441" s="14" t="s">
        <v>1310</v>
      </c>
      <c r="G441" s="14" t="s">
        <v>475</v>
      </c>
      <c r="H441" s="14" t="s">
        <v>1311</v>
      </c>
      <c r="I441" s="17" t="s">
        <v>1114</v>
      </c>
      <c r="J441" s="14" t="s">
        <v>353</v>
      </c>
      <c r="K441" s="17" t="s">
        <v>354</v>
      </c>
      <c r="L441" s="14">
        <v>929</v>
      </c>
      <c r="M441" s="16" t="str">
        <f>HYPERLINK("https://stjsonora.gob.mx/acceso_informacion/InfoCurriculum.php?token=929-929-929")</f>
        <v>https://stjsonora.gob.mx/acceso_informacion/InfoCurriculum.php?token=929-929-929</v>
      </c>
      <c r="N441" s="14" t="s">
        <v>64</v>
      </c>
      <c r="O441" s="16" t="s">
        <v>3601</v>
      </c>
      <c r="P441" s="17" t="s">
        <v>355</v>
      </c>
      <c r="Q441" s="15">
        <v>45300</v>
      </c>
      <c r="R441" s="15">
        <v>45291</v>
      </c>
      <c r="S441" s="14"/>
    </row>
    <row r="442" spans="1:19" ht="25.5" x14ac:dyDescent="0.25">
      <c r="A442" s="14">
        <v>2023</v>
      </c>
      <c r="B442" s="15">
        <v>45200</v>
      </c>
      <c r="C442" s="15">
        <v>45291</v>
      </c>
      <c r="D442" s="17" t="s">
        <v>93</v>
      </c>
      <c r="E442" s="17" t="s">
        <v>93</v>
      </c>
      <c r="F442" s="14" t="s">
        <v>1312</v>
      </c>
      <c r="G442" s="14" t="s">
        <v>788</v>
      </c>
      <c r="H442" s="14" t="s">
        <v>1313</v>
      </c>
      <c r="I442" s="17" t="s">
        <v>761</v>
      </c>
      <c r="J442" s="14" t="s">
        <v>353</v>
      </c>
      <c r="K442" s="17" t="s">
        <v>354</v>
      </c>
      <c r="L442" s="14">
        <v>1413</v>
      </c>
      <c r="M442" s="16" t="str">
        <f>HYPERLINK("https://stjsonora.gob.mx/acceso_informacion/InfoCurriculum.php?token=1413-1413-1413")</f>
        <v>https://stjsonora.gob.mx/acceso_informacion/InfoCurriculum.php?token=1413-1413-1413</v>
      </c>
      <c r="N442" s="14" t="s">
        <v>64</v>
      </c>
      <c r="O442" s="16" t="s">
        <v>3601</v>
      </c>
      <c r="P442" s="17" t="s">
        <v>355</v>
      </c>
      <c r="Q442" s="15">
        <v>45300</v>
      </c>
      <c r="R442" s="15">
        <v>45291</v>
      </c>
      <c r="S442" s="14"/>
    </row>
    <row r="443" spans="1:19" ht="25.5" x14ac:dyDescent="0.25">
      <c r="A443" s="14">
        <v>2023</v>
      </c>
      <c r="B443" s="15">
        <v>45200</v>
      </c>
      <c r="C443" s="15">
        <v>45291</v>
      </c>
      <c r="D443" s="17" t="s">
        <v>93</v>
      </c>
      <c r="E443" s="17" t="s">
        <v>93</v>
      </c>
      <c r="F443" s="14" t="s">
        <v>537</v>
      </c>
      <c r="G443" s="14" t="s">
        <v>1281</v>
      </c>
      <c r="H443" s="14" t="s">
        <v>1314</v>
      </c>
      <c r="I443" s="17" t="s">
        <v>1178</v>
      </c>
      <c r="J443" s="14" t="s">
        <v>353</v>
      </c>
      <c r="K443" s="17" t="s">
        <v>354</v>
      </c>
      <c r="L443" s="14">
        <v>1478</v>
      </c>
      <c r="M443" s="16" t="str">
        <f>HYPERLINK("https://stjsonora.gob.mx/acceso_informacion/InfoCurriculum.php?token=1478-1478-1478")</f>
        <v>https://stjsonora.gob.mx/acceso_informacion/InfoCurriculum.php?token=1478-1478-1478</v>
      </c>
      <c r="N443" s="14" t="s">
        <v>64</v>
      </c>
      <c r="O443" s="16" t="s">
        <v>3601</v>
      </c>
      <c r="P443" s="17" t="s">
        <v>355</v>
      </c>
      <c r="Q443" s="15">
        <v>45300</v>
      </c>
      <c r="R443" s="15">
        <v>45291</v>
      </c>
      <c r="S443" s="14"/>
    </row>
    <row r="444" spans="1:19" ht="25.5" x14ac:dyDescent="0.25">
      <c r="A444" s="14">
        <v>2023</v>
      </c>
      <c r="B444" s="15">
        <v>45200</v>
      </c>
      <c r="C444" s="15">
        <v>45291</v>
      </c>
      <c r="D444" s="17" t="s">
        <v>94</v>
      </c>
      <c r="E444" s="17" t="s">
        <v>94</v>
      </c>
      <c r="F444" s="14" t="s">
        <v>1315</v>
      </c>
      <c r="G444" s="14" t="s">
        <v>1314</v>
      </c>
      <c r="H444" s="14" t="s">
        <v>1316</v>
      </c>
      <c r="I444" s="17" t="s">
        <v>766</v>
      </c>
      <c r="J444" s="14" t="s">
        <v>353</v>
      </c>
      <c r="K444" s="17" t="s">
        <v>354</v>
      </c>
      <c r="L444" s="14">
        <v>1270</v>
      </c>
      <c r="M444" s="16" t="str">
        <f>HYPERLINK("https://stjsonora.gob.mx/acceso_informacion/InfoCurriculum.php?token=1270-1270-1270")</f>
        <v>https://stjsonora.gob.mx/acceso_informacion/InfoCurriculum.php?token=1270-1270-1270</v>
      </c>
      <c r="N444" s="14" t="s">
        <v>64</v>
      </c>
      <c r="O444" s="16" t="s">
        <v>3601</v>
      </c>
      <c r="P444" s="17" t="s">
        <v>355</v>
      </c>
      <c r="Q444" s="15">
        <v>45300</v>
      </c>
      <c r="R444" s="15">
        <v>45291</v>
      </c>
      <c r="S444" s="14"/>
    </row>
    <row r="445" spans="1:19" ht="25.5" x14ac:dyDescent="0.25">
      <c r="A445" s="14">
        <v>2023</v>
      </c>
      <c r="B445" s="15">
        <v>45200</v>
      </c>
      <c r="C445" s="15">
        <v>45291</v>
      </c>
      <c r="D445" s="17" t="s">
        <v>93</v>
      </c>
      <c r="E445" s="17" t="s">
        <v>93</v>
      </c>
      <c r="F445" s="14" t="s">
        <v>1317</v>
      </c>
      <c r="G445" s="14" t="s">
        <v>1318</v>
      </c>
      <c r="H445" s="14" t="s">
        <v>523</v>
      </c>
      <c r="I445" s="17" t="s">
        <v>1319</v>
      </c>
      <c r="J445" s="14" t="s">
        <v>365</v>
      </c>
      <c r="K445" s="17" t="s">
        <v>1320</v>
      </c>
      <c r="L445" s="14">
        <v>774</v>
      </c>
      <c r="M445" s="16" t="str">
        <f>HYPERLINK("https://stjsonora.gob.mx/acceso_informacion/InfoCurriculum.php?token=774-774-774")</f>
        <v>https://stjsonora.gob.mx/acceso_informacion/InfoCurriculum.php?token=774-774-774</v>
      </c>
      <c r="N445" s="14" t="s">
        <v>64</v>
      </c>
      <c r="O445" s="16" t="s">
        <v>3601</v>
      </c>
      <c r="P445" s="17" t="s">
        <v>355</v>
      </c>
      <c r="Q445" s="15">
        <v>45300</v>
      </c>
      <c r="R445" s="15">
        <v>45291</v>
      </c>
      <c r="S445" s="14"/>
    </row>
    <row r="446" spans="1:19" ht="25.5" x14ac:dyDescent="0.25">
      <c r="A446" s="14">
        <v>2023</v>
      </c>
      <c r="B446" s="15">
        <v>45200</v>
      </c>
      <c r="C446" s="15">
        <v>45291</v>
      </c>
      <c r="D446" s="17" t="s">
        <v>94</v>
      </c>
      <c r="E446" s="17" t="s">
        <v>94</v>
      </c>
      <c r="F446" s="14" t="s">
        <v>1321</v>
      </c>
      <c r="G446" s="14" t="s">
        <v>520</v>
      </c>
      <c r="H446" s="14" t="s">
        <v>1008</v>
      </c>
      <c r="I446" s="17" t="s">
        <v>1237</v>
      </c>
      <c r="J446" s="14" t="s">
        <v>353</v>
      </c>
      <c r="K446" s="17" t="s">
        <v>354</v>
      </c>
      <c r="L446" s="14">
        <v>846</v>
      </c>
      <c r="M446" s="16" t="str">
        <f>HYPERLINK("https://stjsonora.gob.mx/acceso_informacion/InfoCurriculum.php?token=846-846-846")</f>
        <v>https://stjsonora.gob.mx/acceso_informacion/InfoCurriculum.php?token=846-846-846</v>
      </c>
      <c r="N446" s="14" t="s">
        <v>64</v>
      </c>
      <c r="O446" s="16" t="s">
        <v>3601</v>
      </c>
      <c r="P446" s="17" t="s">
        <v>355</v>
      </c>
      <c r="Q446" s="15">
        <v>45300</v>
      </c>
      <c r="R446" s="15">
        <v>45291</v>
      </c>
      <c r="S446" s="14"/>
    </row>
    <row r="447" spans="1:19" ht="25.5" x14ac:dyDescent="0.25">
      <c r="A447" s="14">
        <v>2023</v>
      </c>
      <c r="B447" s="15">
        <v>45200</v>
      </c>
      <c r="C447" s="15">
        <v>45291</v>
      </c>
      <c r="D447" s="17" t="s">
        <v>93</v>
      </c>
      <c r="E447" s="17" t="s">
        <v>93</v>
      </c>
      <c r="F447" s="14" t="s">
        <v>1322</v>
      </c>
      <c r="G447" s="14" t="s">
        <v>461</v>
      </c>
      <c r="H447" s="14" t="s">
        <v>1323</v>
      </c>
      <c r="I447" s="17" t="s">
        <v>640</v>
      </c>
      <c r="J447" s="14" t="s">
        <v>353</v>
      </c>
      <c r="K447" s="17" t="s">
        <v>354</v>
      </c>
      <c r="L447" s="14">
        <v>1216</v>
      </c>
      <c r="M447" s="16" t="str">
        <f>HYPERLINK("https://stjsonora.gob.mx/acceso_informacion/InfoCurriculum.php?token=1216-1216-1216")</f>
        <v>https://stjsonora.gob.mx/acceso_informacion/InfoCurriculum.php?token=1216-1216-1216</v>
      </c>
      <c r="N447" s="14" t="s">
        <v>64</v>
      </c>
      <c r="O447" s="16" t="s">
        <v>3601</v>
      </c>
      <c r="P447" s="17" t="s">
        <v>355</v>
      </c>
      <c r="Q447" s="15">
        <v>45300</v>
      </c>
      <c r="R447" s="15">
        <v>45291</v>
      </c>
      <c r="S447" s="14"/>
    </row>
    <row r="448" spans="1:19" ht="63.75" x14ac:dyDescent="0.25">
      <c r="A448" s="14">
        <v>2023</v>
      </c>
      <c r="B448" s="15">
        <v>45200</v>
      </c>
      <c r="C448" s="15">
        <v>45291</v>
      </c>
      <c r="D448" s="17" t="s">
        <v>93</v>
      </c>
      <c r="E448" s="17" t="s">
        <v>93</v>
      </c>
      <c r="F448" s="14" t="s">
        <v>1324</v>
      </c>
      <c r="G448" s="14" t="s">
        <v>1325</v>
      </c>
      <c r="H448" s="14" t="s">
        <v>837</v>
      </c>
      <c r="I448" s="17" t="s">
        <v>1326</v>
      </c>
      <c r="J448" s="14" t="s">
        <v>353</v>
      </c>
      <c r="K448" s="17" t="s">
        <v>354</v>
      </c>
      <c r="L448" s="14">
        <v>2823</v>
      </c>
      <c r="M448" s="16" t="str">
        <f>HYPERLINK("https://stjsonora.gob.mx/acceso_informacion/InfoCurriculum.php?token=2823-2823-2823")</f>
        <v>https://stjsonora.gob.mx/acceso_informacion/InfoCurriculum.php?token=2823-2823-2823</v>
      </c>
      <c r="N448" s="14" t="s">
        <v>64</v>
      </c>
      <c r="O448" s="16" t="s">
        <v>3601</v>
      </c>
      <c r="P448" s="17" t="s">
        <v>355</v>
      </c>
      <c r="Q448" s="15">
        <v>45300</v>
      </c>
      <c r="R448" s="15">
        <v>45291</v>
      </c>
      <c r="S448" s="14"/>
    </row>
    <row r="449" spans="1:19" ht="25.5" x14ac:dyDescent="0.25">
      <c r="A449" s="14">
        <v>2023</v>
      </c>
      <c r="B449" s="15">
        <v>45200</v>
      </c>
      <c r="C449" s="15">
        <v>45291</v>
      </c>
      <c r="D449" s="17" t="s">
        <v>93</v>
      </c>
      <c r="E449" s="17" t="s">
        <v>93</v>
      </c>
      <c r="F449" s="14" t="s">
        <v>729</v>
      </c>
      <c r="G449" s="14" t="s">
        <v>645</v>
      </c>
      <c r="H449" s="14" t="s">
        <v>1327</v>
      </c>
      <c r="I449" s="17" t="s">
        <v>686</v>
      </c>
      <c r="J449" s="14" t="s">
        <v>353</v>
      </c>
      <c r="K449" s="17" t="s">
        <v>354</v>
      </c>
      <c r="L449" s="14">
        <v>2590</v>
      </c>
      <c r="M449" s="16" t="str">
        <f>HYPERLINK("https://stjsonora.gob.mx/acceso_informacion/InfoCurriculum.php?token=2590-2590-2590")</f>
        <v>https://stjsonora.gob.mx/acceso_informacion/InfoCurriculum.php?token=2590-2590-2590</v>
      </c>
      <c r="N449" s="14" t="s">
        <v>64</v>
      </c>
      <c r="O449" s="16" t="s">
        <v>3601</v>
      </c>
      <c r="P449" s="17" t="s">
        <v>355</v>
      </c>
      <c r="Q449" s="15">
        <v>45300</v>
      </c>
      <c r="R449" s="15">
        <v>45291</v>
      </c>
      <c r="S449" s="14"/>
    </row>
    <row r="450" spans="1:19" ht="25.5" x14ac:dyDescent="0.25">
      <c r="A450" s="14">
        <v>2023</v>
      </c>
      <c r="B450" s="15">
        <v>45200</v>
      </c>
      <c r="C450" s="15">
        <v>45291</v>
      </c>
      <c r="D450" s="17" t="s">
        <v>94</v>
      </c>
      <c r="E450" s="17" t="s">
        <v>94</v>
      </c>
      <c r="F450" s="14" t="s">
        <v>1328</v>
      </c>
      <c r="G450" s="14" t="s">
        <v>571</v>
      </c>
      <c r="H450" s="14" t="s">
        <v>485</v>
      </c>
      <c r="I450" s="17" t="s">
        <v>640</v>
      </c>
      <c r="J450" s="14" t="s">
        <v>353</v>
      </c>
      <c r="K450" s="17" t="s">
        <v>354</v>
      </c>
      <c r="L450" s="14">
        <v>1500</v>
      </c>
      <c r="M450" s="16" t="str">
        <f>HYPERLINK("https://stjsonora.gob.mx/acceso_informacion/InfoCurriculum.php?token=1500-1500-1500")</f>
        <v>https://stjsonora.gob.mx/acceso_informacion/InfoCurriculum.php?token=1500-1500-1500</v>
      </c>
      <c r="N450" s="14" t="s">
        <v>64</v>
      </c>
      <c r="O450" s="16" t="s">
        <v>3601</v>
      </c>
      <c r="P450" s="17" t="s">
        <v>355</v>
      </c>
      <c r="Q450" s="15">
        <v>45300</v>
      </c>
      <c r="R450" s="15">
        <v>45291</v>
      </c>
      <c r="S450" s="14"/>
    </row>
    <row r="451" spans="1:19" ht="25.5" x14ac:dyDescent="0.25">
      <c r="A451" s="14">
        <v>2023</v>
      </c>
      <c r="B451" s="15">
        <v>45200</v>
      </c>
      <c r="C451" s="15">
        <v>45291</v>
      </c>
      <c r="D451" s="17" t="s">
        <v>93</v>
      </c>
      <c r="E451" s="17" t="s">
        <v>93</v>
      </c>
      <c r="F451" s="14" t="s">
        <v>1329</v>
      </c>
      <c r="G451" s="14" t="s">
        <v>373</v>
      </c>
      <c r="H451" s="14" t="s">
        <v>1090</v>
      </c>
      <c r="I451" s="17" t="s">
        <v>640</v>
      </c>
      <c r="J451" s="14" t="s">
        <v>353</v>
      </c>
      <c r="K451" s="17" t="s">
        <v>354</v>
      </c>
      <c r="L451" s="14">
        <v>899</v>
      </c>
      <c r="M451" s="16" t="str">
        <f>HYPERLINK("https://stjsonora.gob.mx/acceso_informacion/InfoCurriculum.php?token=899-899-899")</f>
        <v>https://stjsonora.gob.mx/acceso_informacion/InfoCurriculum.php?token=899-899-899</v>
      </c>
      <c r="N451" s="14" t="s">
        <v>64</v>
      </c>
      <c r="O451" s="16" t="s">
        <v>3601</v>
      </c>
      <c r="P451" s="17" t="s">
        <v>355</v>
      </c>
      <c r="Q451" s="15">
        <v>45300</v>
      </c>
      <c r="R451" s="15">
        <v>45291</v>
      </c>
      <c r="S451" s="14"/>
    </row>
    <row r="452" spans="1:19" ht="25.5" x14ac:dyDescent="0.25">
      <c r="A452" s="14">
        <v>2023</v>
      </c>
      <c r="B452" s="15">
        <v>45200</v>
      </c>
      <c r="C452" s="15">
        <v>45291</v>
      </c>
      <c r="D452" s="17" t="s">
        <v>93</v>
      </c>
      <c r="E452" s="17" t="s">
        <v>93</v>
      </c>
      <c r="F452" s="14" t="s">
        <v>1330</v>
      </c>
      <c r="G452" s="14" t="s">
        <v>1244</v>
      </c>
      <c r="H452" s="14" t="s">
        <v>1331</v>
      </c>
      <c r="I452" s="17" t="s">
        <v>1332</v>
      </c>
      <c r="J452" s="14" t="s">
        <v>353</v>
      </c>
      <c r="K452" s="17" t="s">
        <v>354</v>
      </c>
      <c r="L452" s="14">
        <v>633</v>
      </c>
      <c r="M452" s="16" t="str">
        <f>HYPERLINK("https://stjsonora.gob.mx/acceso_informacion/InfoCurriculum.php?token=633-633-633")</f>
        <v>https://stjsonora.gob.mx/acceso_informacion/InfoCurriculum.php?token=633-633-633</v>
      </c>
      <c r="N452" s="14" t="s">
        <v>64</v>
      </c>
      <c r="O452" s="16" t="s">
        <v>3601</v>
      </c>
      <c r="P452" s="17" t="s">
        <v>355</v>
      </c>
      <c r="Q452" s="15">
        <v>45300</v>
      </c>
      <c r="R452" s="15">
        <v>45291</v>
      </c>
      <c r="S452" s="14"/>
    </row>
    <row r="453" spans="1:19" ht="25.5" x14ac:dyDescent="0.25">
      <c r="A453" s="14">
        <v>2023</v>
      </c>
      <c r="B453" s="15">
        <v>45200</v>
      </c>
      <c r="C453" s="15">
        <v>45291</v>
      </c>
      <c r="D453" s="17" t="s">
        <v>93</v>
      </c>
      <c r="E453" s="17" t="s">
        <v>93</v>
      </c>
      <c r="F453" s="14" t="s">
        <v>367</v>
      </c>
      <c r="G453" s="14" t="s">
        <v>1333</v>
      </c>
      <c r="H453" s="14" t="s">
        <v>1314</v>
      </c>
      <c r="I453" s="17" t="s">
        <v>640</v>
      </c>
      <c r="J453" s="14" t="s">
        <v>353</v>
      </c>
      <c r="K453" s="17" t="s">
        <v>354</v>
      </c>
      <c r="L453" s="14">
        <v>1121</v>
      </c>
      <c r="M453" s="16" t="str">
        <f>HYPERLINK("https://stjsonora.gob.mx/acceso_informacion/InfoCurriculum.php?token=1121-1121-1121")</f>
        <v>https://stjsonora.gob.mx/acceso_informacion/InfoCurriculum.php?token=1121-1121-1121</v>
      </c>
      <c r="N453" s="14" t="s">
        <v>64</v>
      </c>
      <c r="O453" s="16" t="s">
        <v>3601</v>
      </c>
      <c r="P453" s="17" t="s">
        <v>355</v>
      </c>
      <c r="Q453" s="15">
        <v>45300</v>
      </c>
      <c r="R453" s="15">
        <v>45291</v>
      </c>
      <c r="S453" s="14"/>
    </row>
    <row r="454" spans="1:19" ht="25.5" x14ac:dyDescent="0.25">
      <c r="A454" s="14">
        <v>2023</v>
      </c>
      <c r="B454" s="15">
        <v>45200</v>
      </c>
      <c r="C454" s="15">
        <v>45291</v>
      </c>
      <c r="D454" s="17" t="s">
        <v>94</v>
      </c>
      <c r="E454" s="17" t="s">
        <v>94</v>
      </c>
      <c r="F454" s="14" t="s">
        <v>1334</v>
      </c>
      <c r="G454" s="14" t="s">
        <v>822</v>
      </c>
      <c r="H454" s="14" t="s">
        <v>1335</v>
      </c>
      <c r="I454" s="17" t="s">
        <v>683</v>
      </c>
      <c r="J454" s="14" t="s">
        <v>365</v>
      </c>
      <c r="K454" s="17" t="s">
        <v>1259</v>
      </c>
      <c r="L454" s="14">
        <v>732</v>
      </c>
      <c r="M454" s="16" t="str">
        <f>HYPERLINK("https://stjsonora.gob.mx/acceso_informacion/InfoCurriculum.php?token=732-732-732")</f>
        <v>https://stjsonora.gob.mx/acceso_informacion/InfoCurriculum.php?token=732-732-732</v>
      </c>
      <c r="N454" s="14" t="s">
        <v>64</v>
      </c>
      <c r="O454" s="16" t="s">
        <v>3601</v>
      </c>
      <c r="P454" s="17" t="s">
        <v>355</v>
      </c>
      <c r="Q454" s="15">
        <v>45300</v>
      </c>
      <c r="R454" s="15">
        <v>45291</v>
      </c>
      <c r="S454" s="14"/>
    </row>
    <row r="455" spans="1:19" ht="25.5" x14ac:dyDescent="0.25">
      <c r="A455" s="14">
        <v>2023</v>
      </c>
      <c r="B455" s="15">
        <v>45200</v>
      </c>
      <c r="C455" s="15">
        <v>45291</v>
      </c>
      <c r="D455" s="17" t="s">
        <v>94</v>
      </c>
      <c r="E455" s="17" t="s">
        <v>94</v>
      </c>
      <c r="F455" s="14" t="s">
        <v>1336</v>
      </c>
      <c r="G455" s="14" t="s">
        <v>1160</v>
      </c>
      <c r="H455" s="14" t="s">
        <v>380</v>
      </c>
      <c r="I455" s="17" t="s">
        <v>640</v>
      </c>
      <c r="J455" s="14" t="s">
        <v>353</v>
      </c>
      <c r="K455" s="17" t="s">
        <v>354</v>
      </c>
      <c r="L455" s="14">
        <v>1438</v>
      </c>
      <c r="M455" s="16" t="str">
        <f>HYPERLINK("https://stjsonora.gob.mx/acceso_informacion/InfoCurriculum.php?token=1438-1438-1438")</f>
        <v>https://stjsonora.gob.mx/acceso_informacion/InfoCurriculum.php?token=1438-1438-1438</v>
      </c>
      <c r="N455" s="14" t="s">
        <v>64</v>
      </c>
      <c r="O455" s="16" t="s">
        <v>3601</v>
      </c>
      <c r="P455" s="17" t="s">
        <v>355</v>
      </c>
      <c r="Q455" s="15">
        <v>45300</v>
      </c>
      <c r="R455" s="15">
        <v>45291</v>
      </c>
      <c r="S455" s="14"/>
    </row>
    <row r="456" spans="1:19" ht="25.5" x14ac:dyDescent="0.25">
      <c r="A456" s="14">
        <v>2023</v>
      </c>
      <c r="B456" s="15">
        <v>45200</v>
      </c>
      <c r="C456" s="15">
        <v>45291</v>
      </c>
      <c r="D456" s="17" t="s">
        <v>93</v>
      </c>
      <c r="E456" s="17" t="s">
        <v>93</v>
      </c>
      <c r="F456" s="14" t="s">
        <v>1337</v>
      </c>
      <c r="G456" s="14" t="s">
        <v>393</v>
      </c>
      <c r="H456" s="14" t="s">
        <v>418</v>
      </c>
      <c r="I456" s="17" t="s">
        <v>1338</v>
      </c>
      <c r="J456" s="14" t="s">
        <v>353</v>
      </c>
      <c r="K456" s="17" t="s">
        <v>354</v>
      </c>
      <c r="L456" s="14">
        <v>1259</v>
      </c>
      <c r="M456" s="16" t="str">
        <f>HYPERLINK("https://stjsonora.gob.mx/acceso_informacion/InfoCurriculum.php?token=1259-1259-1259")</f>
        <v>https://stjsonora.gob.mx/acceso_informacion/InfoCurriculum.php?token=1259-1259-1259</v>
      </c>
      <c r="N456" s="14" t="s">
        <v>64</v>
      </c>
      <c r="O456" s="16" t="s">
        <v>3601</v>
      </c>
      <c r="P456" s="17" t="s">
        <v>355</v>
      </c>
      <c r="Q456" s="15">
        <v>45300</v>
      </c>
      <c r="R456" s="15">
        <v>45291</v>
      </c>
      <c r="S456" s="14"/>
    </row>
    <row r="457" spans="1:19" ht="25.5" x14ac:dyDescent="0.25">
      <c r="A457" s="14">
        <v>2023</v>
      </c>
      <c r="B457" s="15">
        <v>45200</v>
      </c>
      <c r="C457" s="15">
        <v>45291</v>
      </c>
      <c r="D457" s="17" t="s">
        <v>93</v>
      </c>
      <c r="E457" s="17" t="s">
        <v>93</v>
      </c>
      <c r="F457" s="14" t="s">
        <v>1339</v>
      </c>
      <c r="G457" s="14" t="s">
        <v>1248</v>
      </c>
      <c r="H457" s="14" t="s">
        <v>454</v>
      </c>
      <c r="I457" s="17" t="s">
        <v>1340</v>
      </c>
      <c r="J457" s="14" t="s">
        <v>353</v>
      </c>
      <c r="K457" s="17" t="s">
        <v>354</v>
      </c>
      <c r="L457" s="14">
        <v>1011</v>
      </c>
      <c r="M457" s="16" t="str">
        <f>HYPERLINK("https://stjsonora.gob.mx/acceso_informacion/InfoCurriculum.php?token=1011-1011-1011")</f>
        <v>https://stjsonora.gob.mx/acceso_informacion/InfoCurriculum.php?token=1011-1011-1011</v>
      </c>
      <c r="N457" s="14" t="s">
        <v>64</v>
      </c>
      <c r="O457" s="16" t="s">
        <v>3601</v>
      </c>
      <c r="P457" s="17" t="s">
        <v>355</v>
      </c>
      <c r="Q457" s="15">
        <v>45300</v>
      </c>
      <c r="R457" s="15">
        <v>45291</v>
      </c>
      <c r="S457" s="14"/>
    </row>
    <row r="458" spans="1:19" ht="25.5" x14ac:dyDescent="0.25">
      <c r="A458" s="14">
        <v>2023</v>
      </c>
      <c r="B458" s="15">
        <v>45200</v>
      </c>
      <c r="C458" s="15">
        <v>45291</v>
      </c>
      <c r="D458" s="17" t="s">
        <v>93</v>
      </c>
      <c r="E458" s="17" t="s">
        <v>93</v>
      </c>
      <c r="F458" s="14" t="s">
        <v>1341</v>
      </c>
      <c r="G458" s="14" t="s">
        <v>1342</v>
      </c>
      <c r="H458" s="14" t="s">
        <v>952</v>
      </c>
      <c r="I458" s="17" t="s">
        <v>1343</v>
      </c>
      <c r="J458" s="14" t="s">
        <v>353</v>
      </c>
      <c r="K458" s="17" t="s">
        <v>354</v>
      </c>
      <c r="L458" s="14">
        <v>1056</v>
      </c>
      <c r="M458" s="16" t="str">
        <f>HYPERLINK("https://stjsonora.gob.mx/acceso_informacion/InfoCurriculum.php?token=1056-1056-1056")</f>
        <v>https://stjsonora.gob.mx/acceso_informacion/InfoCurriculum.php?token=1056-1056-1056</v>
      </c>
      <c r="N458" s="14" t="s">
        <v>64</v>
      </c>
      <c r="O458" s="16" t="s">
        <v>3601</v>
      </c>
      <c r="P458" s="17" t="s">
        <v>355</v>
      </c>
      <c r="Q458" s="15">
        <v>45300</v>
      </c>
      <c r="R458" s="15">
        <v>45291</v>
      </c>
      <c r="S458" s="14"/>
    </row>
    <row r="459" spans="1:19" ht="25.5" x14ac:dyDescent="0.25">
      <c r="A459" s="14">
        <v>2023</v>
      </c>
      <c r="B459" s="15">
        <v>45200</v>
      </c>
      <c r="C459" s="15">
        <v>45291</v>
      </c>
      <c r="D459" s="17" t="s">
        <v>93</v>
      </c>
      <c r="E459" s="17" t="s">
        <v>93</v>
      </c>
      <c r="F459" s="14" t="s">
        <v>1344</v>
      </c>
      <c r="G459" s="14" t="s">
        <v>601</v>
      </c>
      <c r="H459" s="14" t="s">
        <v>691</v>
      </c>
      <c r="I459" s="17" t="s">
        <v>1290</v>
      </c>
      <c r="J459" s="14" t="s">
        <v>365</v>
      </c>
      <c r="K459" s="17" t="s">
        <v>450</v>
      </c>
      <c r="L459" s="14">
        <v>778</v>
      </c>
      <c r="M459" s="16" t="str">
        <f>HYPERLINK("https://stjsonora.gob.mx/acceso_informacion/InfoCurriculum.php?token=778-778-778")</f>
        <v>https://stjsonora.gob.mx/acceso_informacion/InfoCurriculum.php?token=778-778-778</v>
      </c>
      <c r="N459" s="14" t="s">
        <v>64</v>
      </c>
      <c r="O459" s="16" t="s">
        <v>3601</v>
      </c>
      <c r="P459" s="17" t="s">
        <v>355</v>
      </c>
      <c r="Q459" s="15">
        <v>45300</v>
      </c>
      <c r="R459" s="15">
        <v>45291</v>
      </c>
      <c r="S459" s="14"/>
    </row>
    <row r="460" spans="1:19" ht="25.5" x14ac:dyDescent="0.25">
      <c r="A460" s="14">
        <v>2023</v>
      </c>
      <c r="B460" s="15">
        <v>45200</v>
      </c>
      <c r="C460" s="15">
        <v>45291</v>
      </c>
      <c r="D460" s="17" t="s">
        <v>94</v>
      </c>
      <c r="E460" s="17" t="s">
        <v>94</v>
      </c>
      <c r="F460" s="14" t="s">
        <v>1345</v>
      </c>
      <c r="G460" s="14" t="s">
        <v>442</v>
      </c>
      <c r="H460" s="14" t="s">
        <v>475</v>
      </c>
      <c r="I460" s="17" t="s">
        <v>1346</v>
      </c>
      <c r="J460" s="14" t="s">
        <v>353</v>
      </c>
      <c r="K460" s="17" t="s">
        <v>354</v>
      </c>
      <c r="L460" s="14">
        <v>654</v>
      </c>
      <c r="M460" s="16" t="str">
        <f>HYPERLINK("https://stjsonora.gob.mx/acceso_informacion/InfoCurriculum.php?token=654-654-654")</f>
        <v>https://stjsonora.gob.mx/acceso_informacion/InfoCurriculum.php?token=654-654-654</v>
      </c>
      <c r="N460" s="14" t="s">
        <v>64</v>
      </c>
      <c r="O460" s="16" t="s">
        <v>3601</v>
      </c>
      <c r="P460" s="17" t="s">
        <v>355</v>
      </c>
      <c r="Q460" s="15">
        <v>45300</v>
      </c>
      <c r="R460" s="15">
        <v>45291</v>
      </c>
      <c r="S460" s="14"/>
    </row>
    <row r="461" spans="1:19" ht="25.5" x14ac:dyDescent="0.25">
      <c r="A461" s="14">
        <v>2023</v>
      </c>
      <c r="B461" s="15">
        <v>45200</v>
      </c>
      <c r="C461" s="15">
        <v>45291</v>
      </c>
      <c r="D461" s="17" t="s">
        <v>93</v>
      </c>
      <c r="E461" s="17" t="s">
        <v>93</v>
      </c>
      <c r="F461" s="14" t="s">
        <v>1347</v>
      </c>
      <c r="G461" s="14" t="s">
        <v>928</v>
      </c>
      <c r="H461" s="14" t="s">
        <v>1348</v>
      </c>
      <c r="I461" s="17" t="s">
        <v>1349</v>
      </c>
      <c r="J461" s="14" t="s">
        <v>353</v>
      </c>
      <c r="K461" s="17" t="s">
        <v>354</v>
      </c>
      <c r="L461" s="14">
        <v>1164</v>
      </c>
      <c r="M461" s="16" t="str">
        <f>HYPERLINK("https://stjsonora.gob.mx/acceso_informacion/InfoCurriculum.php?token=1164-1164-1164")</f>
        <v>https://stjsonora.gob.mx/acceso_informacion/InfoCurriculum.php?token=1164-1164-1164</v>
      </c>
      <c r="N461" s="14" t="s">
        <v>64</v>
      </c>
      <c r="O461" s="16" t="s">
        <v>3601</v>
      </c>
      <c r="P461" s="17" t="s">
        <v>355</v>
      </c>
      <c r="Q461" s="15">
        <v>45300</v>
      </c>
      <c r="R461" s="15">
        <v>45291</v>
      </c>
      <c r="S461" s="14"/>
    </row>
    <row r="462" spans="1:19" ht="51" x14ac:dyDescent="0.25">
      <c r="A462" s="14">
        <v>2023</v>
      </c>
      <c r="B462" s="15">
        <v>45200</v>
      </c>
      <c r="C462" s="15">
        <v>45291</v>
      </c>
      <c r="D462" s="17" t="s">
        <v>93</v>
      </c>
      <c r="E462" s="17" t="s">
        <v>93</v>
      </c>
      <c r="F462" s="14" t="s">
        <v>1350</v>
      </c>
      <c r="G462" s="14" t="s">
        <v>393</v>
      </c>
      <c r="H462" s="14" t="s">
        <v>374</v>
      </c>
      <c r="I462" s="17" t="s">
        <v>1138</v>
      </c>
      <c r="J462" s="14" t="s">
        <v>353</v>
      </c>
      <c r="K462" s="17" t="s">
        <v>354</v>
      </c>
      <c r="L462" s="14">
        <v>1224</v>
      </c>
      <c r="M462" s="16" t="str">
        <f>HYPERLINK("https://stjsonora.gob.mx/acceso_informacion/InfoCurriculum.php?token=1224-1224-1224")</f>
        <v>https://stjsonora.gob.mx/acceso_informacion/InfoCurriculum.php?token=1224-1224-1224</v>
      </c>
      <c r="N462" s="14" t="s">
        <v>64</v>
      </c>
      <c r="O462" s="16" t="s">
        <v>3601</v>
      </c>
      <c r="P462" s="17" t="s">
        <v>355</v>
      </c>
      <c r="Q462" s="15">
        <v>45300</v>
      </c>
      <c r="R462" s="15">
        <v>45291</v>
      </c>
      <c r="S462" s="14"/>
    </row>
    <row r="463" spans="1:19" ht="25.5" x14ac:dyDescent="0.25">
      <c r="A463" s="14">
        <v>2023</v>
      </c>
      <c r="B463" s="15">
        <v>45200</v>
      </c>
      <c r="C463" s="15">
        <v>45291</v>
      </c>
      <c r="D463" s="17" t="s">
        <v>94</v>
      </c>
      <c r="E463" s="17" t="s">
        <v>94</v>
      </c>
      <c r="F463" s="14" t="s">
        <v>1351</v>
      </c>
      <c r="G463" s="14" t="s">
        <v>952</v>
      </c>
      <c r="H463" s="14" t="s">
        <v>1352</v>
      </c>
      <c r="I463" s="17" t="s">
        <v>1353</v>
      </c>
      <c r="J463" s="14" t="s">
        <v>61</v>
      </c>
      <c r="K463" s="17" t="s">
        <v>440</v>
      </c>
      <c r="L463" s="14">
        <v>1131</v>
      </c>
      <c r="M463" s="16" t="str">
        <f>HYPERLINK("https://stjsonora.gob.mx/acceso_informacion/InfoCurriculum.php?token=1131-1131-1131")</f>
        <v>https://stjsonora.gob.mx/acceso_informacion/InfoCurriculum.php?token=1131-1131-1131</v>
      </c>
      <c r="N463" s="14" t="s">
        <v>64</v>
      </c>
      <c r="O463" s="16" t="s">
        <v>3601</v>
      </c>
      <c r="P463" s="17" t="s">
        <v>355</v>
      </c>
      <c r="Q463" s="15">
        <v>45300</v>
      </c>
      <c r="R463" s="15">
        <v>45291</v>
      </c>
      <c r="S463" s="14"/>
    </row>
    <row r="464" spans="1:19" ht="25.5" x14ac:dyDescent="0.25">
      <c r="A464" s="14">
        <v>2023</v>
      </c>
      <c r="B464" s="15">
        <v>45200</v>
      </c>
      <c r="C464" s="15">
        <v>45291</v>
      </c>
      <c r="D464" s="17" t="s">
        <v>93</v>
      </c>
      <c r="E464" s="17" t="s">
        <v>93</v>
      </c>
      <c r="F464" s="14" t="s">
        <v>1354</v>
      </c>
      <c r="G464" s="14" t="s">
        <v>1355</v>
      </c>
      <c r="H464" s="14" t="s">
        <v>361</v>
      </c>
      <c r="I464" s="17" t="s">
        <v>675</v>
      </c>
      <c r="J464" s="14" t="s">
        <v>365</v>
      </c>
      <c r="K464" s="17" t="s">
        <v>925</v>
      </c>
      <c r="L464" s="14">
        <v>1549</v>
      </c>
      <c r="M464" s="16" t="str">
        <f>HYPERLINK("https://stjsonora.gob.mx/acceso_informacion/InfoCurriculum.php?token=1549-1549-1549")</f>
        <v>https://stjsonora.gob.mx/acceso_informacion/InfoCurriculum.php?token=1549-1549-1549</v>
      </c>
      <c r="N464" s="14" t="s">
        <v>64</v>
      </c>
      <c r="O464" s="16" t="s">
        <v>3601</v>
      </c>
      <c r="P464" s="17" t="s">
        <v>355</v>
      </c>
      <c r="Q464" s="15">
        <v>45300</v>
      </c>
      <c r="R464" s="15">
        <v>45291</v>
      </c>
      <c r="S464" s="14"/>
    </row>
    <row r="465" spans="1:19" ht="25.5" x14ac:dyDescent="0.25">
      <c r="A465" s="14">
        <v>2023</v>
      </c>
      <c r="B465" s="15">
        <v>45200</v>
      </c>
      <c r="C465" s="15">
        <v>45291</v>
      </c>
      <c r="D465" s="17" t="s">
        <v>94</v>
      </c>
      <c r="E465" s="17" t="s">
        <v>94</v>
      </c>
      <c r="F465" s="14" t="s">
        <v>1356</v>
      </c>
      <c r="G465" s="14" t="s">
        <v>1357</v>
      </c>
      <c r="H465" s="14" t="s">
        <v>1358</v>
      </c>
      <c r="I465" s="17" t="s">
        <v>679</v>
      </c>
      <c r="J465" s="14" t="s">
        <v>353</v>
      </c>
      <c r="K465" s="17" t="s">
        <v>354</v>
      </c>
      <c r="L465" s="14">
        <v>808</v>
      </c>
      <c r="M465" s="16" t="str">
        <f>HYPERLINK("https://stjsonora.gob.mx/acceso_informacion/InfoCurriculum.php?token=808-808-808")</f>
        <v>https://stjsonora.gob.mx/acceso_informacion/InfoCurriculum.php?token=808-808-808</v>
      </c>
      <c r="N465" s="14" t="s">
        <v>64</v>
      </c>
      <c r="O465" s="16" t="s">
        <v>3601</v>
      </c>
      <c r="P465" s="17" t="s">
        <v>355</v>
      </c>
      <c r="Q465" s="15">
        <v>45300</v>
      </c>
      <c r="R465" s="15">
        <v>45291</v>
      </c>
      <c r="S465" s="14"/>
    </row>
    <row r="466" spans="1:19" ht="25.5" x14ac:dyDescent="0.25">
      <c r="A466" s="14">
        <v>2023</v>
      </c>
      <c r="B466" s="15">
        <v>45200</v>
      </c>
      <c r="C466" s="15">
        <v>45291</v>
      </c>
      <c r="D466" s="17" t="s">
        <v>93</v>
      </c>
      <c r="E466" s="17" t="s">
        <v>93</v>
      </c>
      <c r="F466" s="14" t="s">
        <v>1359</v>
      </c>
      <c r="G466" s="14" t="s">
        <v>867</v>
      </c>
      <c r="H466" s="14" t="s">
        <v>1360</v>
      </c>
      <c r="I466" s="17" t="s">
        <v>1361</v>
      </c>
      <c r="J466" s="14" t="s">
        <v>353</v>
      </c>
      <c r="K466" s="17" t="s">
        <v>354</v>
      </c>
      <c r="L466" s="14">
        <v>3285</v>
      </c>
      <c r="M466" s="16" t="str">
        <f>HYPERLINK("https://stjsonora.gob.mx/acceso_informacion/InfoCurriculum.php?token=3285-3285-3285")</f>
        <v>https://stjsonora.gob.mx/acceso_informacion/InfoCurriculum.php?token=3285-3285-3285</v>
      </c>
      <c r="N466" s="14" t="s">
        <v>64</v>
      </c>
      <c r="O466" s="16" t="s">
        <v>3601</v>
      </c>
      <c r="P466" s="17" t="s">
        <v>355</v>
      </c>
      <c r="Q466" s="15">
        <v>45300</v>
      </c>
      <c r="R466" s="15">
        <v>45291</v>
      </c>
      <c r="S466" s="14"/>
    </row>
    <row r="467" spans="1:19" ht="25.5" x14ac:dyDescent="0.25">
      <c r="A467" s="14">
        <v>2023</v>
      </c>
      <c r="B467" s="15">
        <v>45200</v>
      </c>
      <c r="C467" s="15">
        <v>45291</v>
      </c>
      <c r="D467" s="17" t="s">
        <v>93</v>
      </c>
      <c r="E467" s="17" t="s">
        <v>93</v>
      </c>
      <c r="F467" s="14" t="s">
        <v>1362</v>
      </c>
      <c r="G467" s="14" t="s">
        <v>1363</v>
      </c>
      <c r="H467" s="14" t="s">
        <v>1090</v>
      </c>
      <c r="I467" s="17" t="s">
        <v>880</v>
      </c>
      <c r="J467" s="14" t="s">
        <v>353</v>
      </c>
      <c r="K467" s="17" t="s">
        <v>354</v>
      </c>
      <c r="L467" s="14">
        <v>691</v>
      </c>
      <c r="M467" s="16" t="str">
        <f>HYPERLINK("https://stjsonora.gob.mx/acceso_informacion/InfoCurriculum.php?token=691-691-691")</f>
        <v>https://stjsonora.gob.mx/acceso_informacion/InfoCurriculum.php?token=691-691-691</v>
      </c>
      <c r="N467" s="14" t="s">
        <v>64</v>
      </c>
      <c r="O467" s="16" t="s">
        <v>3601</v>
      </c>
      <c r="P467" s="17" t="s">
        <v>355</v>
      </c>
      <c r="Q467" s="15">
        <v>45300</v>
      </c>
      <c r="R467" s="15">
        <v>45291</v>
      </c>
      <c r="S467" s="14"/>
    </row>
    <row r="468" spans="1:19" ht="25.5" x14ac:dyDescent="0.25">
      <c r="A468" s="14">
        <v>2023</v>
      </c>
      <c r="B468" s="15">
        <v>45200</v>
      </c>
      <c r="C468" s="15">
        <v>45291</v>
      </c>
      <c r="D468" s="17" t="s">
        <v>93</v>
      </c>
      <c r="E468" s="17" t="s">
        <v>93</v>
      </c>
      <c r="F468" s="14" t="s">
        <v>1364</v>
      </c>
      <c r="G468" s="14" t="s">
        <v>1365</v>
      </c>
      <c r="H468" s="14" t="s">
        <v>939</v>
      </c>
      <c r="I468" s="17" t="s">
        <v>640</v>
      </c>
      <c r="J468" s="14" t="s">
        <v>353</v>
      </c>
      <c r="K468" s="17" t="s">
        <v>354</v>
      </c>
      <c r="L468" s="14">
        <v>1077</v>
      </c>
      <c r="M468" s="16" t="str">
        <f>HYPERLINK("https://stjsonora.gob.mx/acceso_informacion/InfoCurriculum.php?token=1077-1077-1077")</f>
        <v>https://stjsonora.gob.mx/acceso_informacion/InfoCurriculum.php?token=1077-1077-1077</v>
      </c>
      <c r="N468" s="14" t="s">
        <v>64</v>
      </c>
      <c r="O468" s="16" t="s">
        <v>3601</v>
      </c>
      <c r="P468" s="17" t="s">
        <v>355</v>
      </c>
      <c r="Q468" s="15">
        <v>45300</v>
      </c>
      <c r="R468" s="15">
        <v>45291</v>
      </c>
      <c r="S468" s="14"/>
    </row>
    <row r="469" spans="1:19" ht="63.75" x14ac:dyDescent="0.25">
      <c r="A469" s="14">
        <v>2023</v>
      </c>
      <c r="B469" s="15">
        <v>45200</v>
      </c>
      <c r="C469" s="15">
        <v>45291</v>
      </c>
      <c r="D469" s="17" t="s">
        <v>94</v>
      </c>
      <c r="E469" s="17" t="s">
        <v>94</v>
      </c>
      <c r="F469" s="14" t="s">
        <v>1366</v>
      </c>
      <c r="G469" s="14" t="s">
        <v>691</v>
      </c>
      <c r="H469" s="14" t="s">
        <v>374</v>
      </c>
      <c r="I469" s="17" t="s">
        <v>1367</v>
      </c>
      <c r="J469" s="14" t="s">
        <v>365</v>
      </c>
      <c r="K469" s="17" t="s">
        <v>450</v>
      </c>
      <c r="L469" s="14">
        <v>1235</v>
      </c>
      <c r="M469" s="16" t="str">
        <f>HYPERLINK("https://stjsonora.gob.mx/acceso_informacion/InfoCurriculum.php?token=1235-1235-1235")</f>
        <v>https://stjsonora.gob.mx/acceso_informacion/InfoCurriculum.php?token=1235-1235-1235</v>
      </c>
      <c r="N469" s="14" t="s">
        <v>64</v>
      </c>
      <c r="O469" s="16" t="s">
        <v>3601</v>
      </c>
      <c r="P469" s="17" t="s">
        <v>355</v>
      </c>
      <c r="Q469" s="15">
        <v>45300</v>
      </c>
      <c r="R469" s="15">
        <v>45291</v>
      </c>
      <c r="S469" s="14"/>
    </row>
    <row r="470" spans="1:19" ht="25.5" x14ac:dyDescent="0.25">
      <c r="A470" s="14">
        <v>2023</v>
      </c>
      <c r="B470" s="15">
        <v>45200</v>
      </c>
      <c r="C470" s="15">
        <v>45291</v>
      </c>
      <c r="D470" s="17" t="s">
        <v>90</v>
      </c>
      <c r="E470" s="17" t="s">
        <v>90</v>
      </c>
      <c r="F470" s="14" t="s">
        <v>1368</v>
      </c>
      <c r="G470" s="14" t="s">
        <v>626</v>
      </c>
      <c r="H470" s="14" t="s">
        <v>1369</v>
      </c>
      <c r="I470" s="17" t="s">
        <v>640</v>
      </c>
      <c r="J470" s="14" t="s">
        <v>353</v>
      </c>
      <c r="K470" s="17" t="s">
        <v>354</v>
      </c>
      <c r="L470" s="14">
        <v>1244</v>
      </c>
      <c r="M470" s="16" t="str">
        <f>HYPERLINK("https://stjsonora.gob.mx/acceso_informacion/InfoCurriculum.php?token=1244-1244-1244")</f>
        <v>https://stjsonora.gob.mx/acceso_informacion/InfoCurriculum.php?token=1244-1244-1244</v>
      </c>
      <c r="N470" s="14" t="s">
        <v>64</v>
      </c>
      <c r="O470" s="16" t="s">
        <v>3601</v>
      </c>
      <c r="P470" s="17" t="s">
        <v>355</v>
      </c>
      <c r="Q470" s="15">
        <v>45300</v>
      </c>
      <c r="R470" s="15">
        <v>45291</v>
      </c>
      <c r="S470" s="14"/>
    </row>
    <row r="471" spans="1:19" ht="25.5" x14ac:dyDescent="0.25">
      <c r="A471" s="14">
        <v>2023</v>
      </c>
      <c r="B471" s="15">
        <v>45200</v>
      </c>
      <c r="C471" s="15">
        <v>45291</v>
      </c>
      <c r="D471" s="17" t="s">
        <v>94</v>
      </c>
      <c r="E471" s="17" t="s">
        <v>94</v>
      </c>
      <c r="F471" s="14" t="s">
        <v>1370</v>
      </c>
      <c r="G471" s="14" t="s">
        <v>701</v>
      </c>
      <c r="H471" s="14" t="s">
        <v>472</v>
      </c>
      <c r="I471" s="17" t="s">
        <v>1224</v>
      </c>
      <c r="J471" s="14" t="s">
        <v>353</v>
      </c>
      <c r="K471" s="17"/>
      <c r="L471" s="14">
        <v>2785</v>
      </c>
      <c r="M471" s="16" t="str">
        <f>HYPERLINK("https://stjsonora.gob.mx/acceso_informacion/InfoCurriculum.php?token=2785-2785-2785")</f>
        <v>https://stjsonora.gob.mx/acceso_informacion/InfoCurriculum.php?token=2785-2785-2785</v>
      </c>
      <c r="N471" s="14" t="s">
        <v>64</v>
      </c>
      <c r="O471" s="16" t="s">
        <v>3601</v>
      </c>
      <c r="P471" s="17" t="s">
        <v>355</v>
      </c>
      <c r="Q471" s="15">
        <v>45300</v>
      </c>
      <c r="R471" s="15">
        <v>45291</v>
      </c>
      <c r="S471" s="14"/>
    </row>
    <row r="472" spans="1:19" ht="25.5" x14ac:dyDescent="0.25">
      <c r="A472" s="14">
        <v>2023</v>
      </c>
      <c r="B472" s="15">
        <v>45200</v>
      </c>
      <c r="C472" s="15">
        <v>45291</v>
      </c>
      <c r="D472" s="17" t="s">
        <v>93</v>
      </c>
      <c r="E472" s="17" t="s">
        <v>93</v>
      </c>
      <c r="F472" s="14" t="s">
        <v>1371</v>
      </c>
      <c r="G472" s="14" t="s">
        <v>620</v>
      </c>
      <c r="H472" s="14" t="s">
        <v>1372</v>
      </c>
      <c r="I472" s="17" t="s">
        <v>627</v>
      </c>
      <c r="J472" s="14" t="s">
        <v>353</v>
      </c>
      <c r="K472" s="17" t="s">
        <v>354</v>
      </c>
      <c r="L472" s="14">
        <v>1261</v>
      </c>
      <c r="M472" s="16" t="str">
        <f>HYPERLINK("https://stjsonora.gob.mx/acceso_informacion/InfoCurriculum.php?token=1261-1261-1261")</f>
        <v>https://stjsonora.gob.mx/acceso_informacion/InfoCurriculum.php?token=1261-1261-1261</v>
      </c>
      <c r="N472" s="14" t="s">
        <v>64</v>
      </c>
      <c r="O472" s="16" t="s">
        <v>3601</v>
      </c>
      <c r="P472" s="17" t="s">
        <v>355</v>
      </c>
      <c r="Q472" s="15">
        <v>45300</v>
      </c>
      <c r="R472" s="15">
        <v>45291</v>
      </c>
      <c r="S472" s="14"/>
    </row>
    <row r="473" spans="1:19" ht="38.25" x14ac:dyDescent="0.25">
      <c r="A473" s="14">
        <v>2023</v>
      </c>
      <c r="B473" s="15">
        <v>45200</v>
      </c>
      <c r="C473" s="15">
        <v>45291</v>
      </c>
      <c r="D473" s="17" t="s">
        <v>94</v>
      </c>
      <c r="E473" s="17" t="s">
        <v>94</v>
      </c>
      <c r="F473" s="14" t="s">
        <v>1373</v>
      </c>
      <c r="G473" s="14" t="s">
        <v>1374</v>
      </c>
      <c r="H473" s="14" t="s">
        <v>360</v>
      </c>
      <c r="I473" s="17" t="s">
        <v>1375</v>
      </c>
      <c r="J473" s="14" t="s">
        <v>353</v>
      </c>
      <c r="K473" s="17" t="s">
        <v>354</v>
      </c>
      <c r="L473" s="14">
        <v>851</v>
      </c>
      <c r="M473" s="16" t="str">
        <f>HYPERLINK("https://stjsonora.gob.mx/acceso_informacion/InfoCurriculum.php?token=851-851-851")</f>
        <v>https://stjsonora.gob.mx/acceso_informacion/InfoCurriculum.php?token=851-851-851</v>
      </c>
      <c r="N473" s="14" t="s">
        <v>64</v>
      </c>
      <c r="O473" s="16" t="s">
        <v>3601</v>
      </c>
      <c r="P473" s="17" t="s">
        <v>355</v>
      </c>
      <c r="Q473" s="15">
        <v>45300</v>
      </c>
      <c r="R473" s="15">
        <v>45291</v>
      </c>
      <c r="S473" s="14"/>
    </row>
    <row r="474" spans="1:19" ht="25.5" x14ac:dyDescent="0.25">
      <c r="A474" s="14">
        <v>2023</v>
      </c>
      <c r="B474" s="15">
        <v>45200</v>
      </c>
      <c r="C474" s="15">
        <v>45291</v>
      </c>
      <c r="D474" s="17" t="s">
        <v>93</v>
      </c>
      <c r="E474" s="17" t="s">
        <v>93</v>
      </c>
      <c r="F474" s="14" t="s">
        <v>1376</v>
      </c>
      <c r="G474" s="14" t="s">
        <v>524</v>
      </c>
      <c r="H474" s="14" t="s">
        <v>875</v>
      </c>
      <c r="I474" s="17" t="s">
        <v>1240</v>
      </c>
      <c r="J474" s="14" t="s">
        <v>353</v>
      </c>
      <c r="K474" s="17" t="s">
        <v>354</v>
      </c>
      <c r="L474" s="14">
        <v>2826</v>
      </c>
      <c r="M474" s="16" t="str">
        <f>HYPERLINK("https://stjsonora.gob.mx/acceso_informacion/InfoCurriculum.php?token=2826-2826-2826")</f>
        <v>https://stjsonora.gob.mx/acceso_informacion/InfoCurriculum.php?token=2826-2826-2826</v>
      </c>
      <c r="N474" s="14" t="s">
        <v>64</v>
      </c>
      <c r="O474" s="16" t="s">
        <v>3601</v>
      </c>
      <c r="P474" s="17" t="s">
        <v>355</v>
      </c>
      <c r="Q474" s="15">
        <v>45300</v>
      </c>
      <c r="R474" s="15">
        <v>45291</v>
      </c>
      <c r="S474" s="14"/>
    </row>
    <row r="475" spans="1:19" ht="25.5" x14ac:dyDescent="0.25">
      <c r="A475" s="14">
        <v>2023</v>
      </c>
      <c r="B475" s="15">
        <v>45200</v>
      </c>
      <c r="C475" s="15">
        <v>45291</v>
      </c>
      <c r="D475" s="17" t="s">
        <v>93</v>
      </c>
      <c r="E475" s="17" t="s">
        <v>93</v>
      </c>
      <c r="F475" s="14" t="s">
        <v>1377</v>
      </c>
      <c r="G475" s="14" t="s">
        <v>417</v>
      </c>
      <c r="H475" s="14" t="s">
        <v>1378</v>
      </c>
      <c r="I475" s="17" t="s">
        <v>1290</v>
      </c>
      <c r="J475" s="14" t="s">
        <v>353</v>
      </c>
      <c r="K475" s="17" t="s">
        <v>354</v>
      </c>
      <c r="L475" s="14">
        <v>935</v>
      </c>
      <c r="M475" s="16" t="str">
        <f>HYPERLINK("https://stjsonora.gob.mx/acceso_informacion/InfoCurriculum.php?token=935-935-935")</f>
        <v>https://stjsonora.gob.mx/acceso_informacion/InfoCurriculum.php?token=935-935-935</v>
      </c>
      <c r="N475" s="14" t="s">
        <v>64</v>
      </c>
      <c r="O475" s="16" t="s">
        <v>3601</v>
      </c>
      <c r="P475" s="17" t="s">
        <v>355</v>
      </c>
      <c r="Q475" s="15">
        <v>45300</v>
      </c>
      <c r="R475" s="15">
        <v>45291</v>
      </c>
      <c r="S475" s="14"/>
    </row>
    <row r="476" spans="1:19" ht="25.5" x14ac:dyDescent="0.25">
      <c r="A476" s="14">
        <v>2023</v>
      </c>
      <c r="B476" s="15">
        <v>45200</v>
      </c>
      <c r="C476" s="15">
        <v>45291</v>
      </c>
      <c r="D476" s="17" t="s">
        <v>94</v>
      </c>
      <c r="E476" s="17" t="s">
        <v>94</v>
      </c>
      <c r="F476" s="14" t="s">
        <v>1379</v>
      </c>
      <c r="G476" s="14" t="s">
        <v>1134</v>
      </c>
      <c r="H476" s="14" t="s">
        <v>1380</v>
      </c>
      <c r="I476" s="17" t="s">
        <v>1039</v>
      </c>
      <c r="J476" s="14" t="s">
        <v>353</v>
      </c>
      <c r="K476" s="17" t="s">
        <v>354</v>
      </c>
      <c r="L476" s="14">
        <v>678</v>
      </c>
      <c r="M476" s="16" t="str">
        <f>HYPERLINK("https://stjsonora.gob.mx/acceso_informacion/InfoCurriculum.php?token=678-678-678")</f>
        <v>https://stjsonora.gob.mx/acceso_informacion/InfoCurriculum.php?token=678-678-678</v>
      </c>
      <c r="N476" s="14" t="s">
        <v>64</v>
      </c>
      <c r="O476" s="16" t="s">
        <v>3601</v>
      </c>
      <c r="P476" s="17" t="s">
        <v>355</v>
      </c>
      <c r="Q476" s="15">
        <v>45300</v>
      </c>
      <c r="R476" s="15">
        <v>45291</v>
      </c>
      <c r="S476" s="14"/>
    </row>
    <row r="477" spans="1:19" ht="25.5" x14ac:dyDescent="0.25">
      <c r="A477" s="14">
        <v>2023</v>
      </c>
      <c r="B477" s="15">
        <v>45200</v>
      </c>
      <c r="C477" s="15">
        <v>45291</v>
      </c>
      <c r="D477" s="17" t="s">
        <v>93</v>
      </c>
      <c r="E477" s="17" t="s">
        <v>93</v>
      </c>
      <c r="F477" s="14" t="s">
        <v>1381</v>
      </c>
      <c r="G477" s="14" t="s">
        <v>928</v>
      </c>
      <c r="H477" s="14" t="s">
        <v>782</v>
      </c>
      <c r="I477" s="17" t="s">
        <v>500</v>
      </c>
      <c r="J477" s="14" t="s">
        <v>365</v>
      </c>
      <c r="K477" s="17" t="s">
        <v>925</v>
      </c>
      <c r="L477" s="14">
        <v>589</v>
      </c>
      <c r="M477" s="16" t="str">
        <f>HYPERLINK("https://stjsonora.gob.mx/acceso_informacion/InfoCurriculum.php?token=589-589-589")</f>
        <v>https://stjsonora.gob.mx/acceso_informacion/InfoCurriculum.php?token=589-589-589</v>
      </c>
      <c r="N477" s="14" t="s">
        <v>64</v>
      </c>
      <c r="O477" s="16" t="s">
        <v>3601</v>
      </c>
      <c r="P477" s="17" t="s">
        <v>355</v>
      </c>
      <c r="Q477" s="15">
        <v>45300</v>
      </c>
      <c r="R477" s="15">
        <v>45291</v>
      </c>
      <c r="S477" s="14"/>
    </row>
    <row r="478" spans="1:19" ht="25.5" x14ac:dyDescent="0.25">
      <c r="A478" s="14">
        <v>2023</v>
      </c>
      <c r="B478" s="15">
        <v>45200</v>
      </c>
      <c r="C478" s="15">
        <v>45291</v>
      </c>
      <c r="D478" s="17" t="s">
        <v>94</v>
      </c>
      <c r="E478" s="17" t="s">
        <v>94</v>
      </c>
      <c r="F478" s="14" t="s">
        <v>902</v>
      </c>
      <c r="G478" s="14" t="s">
        <v>523</v>
      </c>
      <c r="H478" s="14" t="s">
        <v>1046</v>
      </c>
      <c r="I478" s="17" t="s">
        <v>629</v>
      </c>
      <c r="J478" s="14" t="s">
        <v>353</v>
      </c>
      <c r="K478" s="17" t="s">
        <v>354</v>
      </c>
      <c r="L478" s="14">
        <v>547</v>
      </c>
      <c r="M478" s="16" t="str">
        <f>HYPERLINK("https://stjsonora.gob.mx/acceso_informacion/InfoCurriculum.php?token=547-547-547")</f>
        <v>https://stjsonora.gob.mx/acceso_informacion/InfoCurriculum.php?token=547-547-547</v>
      </c>
      <c r="N478" s="14" t="s">
        <v>64</v>
      </c>
      <c r="O478" s="16" t="s">
        <v>3601</v>
      </c>
      <c r="P478" s="17" t="s">
        <v>355</v>
      </c>
      <c r="Q478" s="15">
        <v>45300</v>
      </c>
      <c r="R478" s="15">
        <v>45291</v>
      </c>
      <c r="S478" s="14"/>
    </row>
    <row r="479" spans="1:19" ht="25.5" x14ac:dyDescent="0.25">
      <c r="A479" s="14">
        <v>2023</v>
      </c>
      <c r="B479" s="15">
        <v>45200</v>
      </c>
      <c r="C479" s="15">
        <v>45291</v>
      </c>
      <c r="D479" s="17" t="s">
        <v>94</v>
      </c>
      <c r="E479" s="17" t="s">
        <v>94</v>
      </c>
      <c r="F479" s="14" t="s">
        <v>1382</v>
      </c>
      <c r="G479" s="14" t="s">
        <v>523</v>
      </c>
      <c r="H479" s="14" t="s">
        <v>452</v>
      </c>
      <c r="I479" s="17" t="s">
        <v>1383</v>
      </c>
      <c r="J479" s="14" t="s">
        <v>353</v>
      </c>
      <c r="K479" s="17" t="s">
        <v>354</v>
      </c>
      <c r="L479" s="14">
        <v>1083</v>
      </c>
      <c r="M479" s="16" t="str">
        <f>HYPERLINK("https://stjsonora.gob.mx/acceso_informacion/InfoCurriculum.php?token=1083-1083-1083")</f>
        <v>https://stjsonora.gob.mx/acceso_informacion/InfoCurriculum.php?token=1083-1083-1083</v>
      </c>
      <c r="N479" s="14" t="s">
        <v>64</v>
      </c>
      <c r="O479" s="16" t="s">
        <v>3601</v>
      </c>
      <c r="P479" s="17" t="s">
        <v>355</v>
      </c>
      <c r="Q479" s="15">
        <v>45300</v>
      </c>
      <c r="R479" s="15">
        <v>45291</v>
      </c>
      <c r="S479" s="14"/>
    </row>
    <row r="480" spans="1:19" ht="25.5" x14ac:dyDescent="0.25">
      <c r="A480" s="14">
        <v>2023</v>
      </c>
      <c r="B480" s="15">
        <v>45200</v>
      </c>
      <c r="C480" s="15">
        <v>45291</v>
      </c>
      <c r="D480" s="17" t="s">
        <v>94</v>
      </c>
      <c r="E480" s="17" t="s">
        <v>94</v>
      </c>
      <c r="F480" s="14" t="s">
        <v>1384</v>
      </c>
      <c r="G480" s="14" t="s">
        <v>875</v>
      </c>
      <c r="H480" s="14" t="s">
        <v>1385</v>
      </c>
      <c r="I480" s="17" t="s">
        <v>1386</v>
      </c>
      <c r="J480" s="14" t="s">
        <v>365</v>
      </c>
      <c r="K480" s="17" t="s">
        <v>467</v>
      </c>
      <c r="L480" s="14">
        <v>914</v>
      </c>
      <c r="M480" s="16" t="str">
        <f>HYPERLINK("https://stjsonora.gob.mx/acceso_informacion/InfoCurriculum.php?token=914-914-914")</f>
        <v>https://stjsonora.gob.mx/acceso_informacion/InfoCurriculum.php?token=914-914-914</v>
      </c>
      <c r="N480" s="14" t="s">
        <v>64</v>
      </c>
      <c r="O480" s="16" t="s">
        <v>3601</v>
      </c>
      <c r="P480" s="17" t="s">
        <v>355</v>
      </c>
      <c r="Q480" s="15">
        <v>45300</v>
      </c>
      <c r="R480" s="15">
        <v>45291</v>
      </c>
      <c r="S480" s="14"/>
    </row>
    <row r="481" spans="1:19" ht="25.5" x14ac:dyDescent="0.25">
      <c r="A481" s="14">
        <v>2023</v>
      </c>
      <c r="B481" s="15">
        <v>45200</v>
      </c>
      <c r="C481" s="15">
        <v>45291</v>
      </c>
      <c r="D481" s="17" t="s">
        <v>94</v>
      </c>
      <c r="E481" s="17" t="s">
        <v>94</v>
      </c>
      <c r="F481" s="14" t="s">
        <v>597</v>
      </c>
      <c r="G481" s="14" t="s">
        <v>1387</v>
      </c>
      <c r="H481" s="14" t="s">
        <v>800</v>
      </c>
      <c r="I481" s="17" t="s">
        <v>1237</v>
      </c>
      <c r="J481" s="14" t="s">
        <v>353</v>
      </c>
      <c r="K481" s="17" t="s">
        <v>354</v>
      </c>
      <c r="L481" s="14">
        <v>1456</v>
      </c>
      <c r="M481" s="16" t="str">
        <f>HYPERLINK("https://stjsonora.gob.mx/acceso_informacion/InfoCurriculum.php?token=1456-1456-1456")</f>
        <v>https://stjsonora.gob.mx/acceso_informacion/InfoCurriculum.php?token=1456-1456-1456</v>
      </c>
      <c r="N481" s="14" t="s">
        <v>64</v>
      </c>
      <c r="O481" s="16" t="s">
        <v>3601</v>
      </c>
      <c r="P481" s="17" t="s">
        <v>355</v>
      </c>
      <c r="Q481" s="15">
        <v>45300</v>
      </c>
      <c r="R481" s="15">
        <v>45291</v>
      </c>
      <c r="S481" s="14"/>
    </row>
    <row r="482" spans="1:19" ht="25.5" x14ac:dyDescent="0.25">
      <c r="A482" s="14">
        <v>2023</v>
      </c>
      <c r="B482" s="15">
        <v>45200</v>
      </c>
      <c r="C482" s="15">
        <v>45291</v>
      </c>
      <c r="D482" s="17" t="s">
        <v>94</v>
      </c>
      <c r="E482" s="17" t="s">
        <v>94</v>
      </c>
      <c r="F482" s="14" t="s">
        <v>1388</v>
      </c>
      <c r="G482" s="14" t="s">
        <v>1378</v>
      </c>
      <c r="H482" s="14" t="s">
        <v>1389</v>
      </c>
      <c r="I482" s="17" t="s">
        <v>703</v>
      </c>
      <c r="J482" s="14" t="s">
        <v>365</v>
      </c>
      <c r="K482" s="17" t="s">
        <v>467</v>
      </c>
      <c r="L482" s="14">
        <v>938</v>
      </c>
      <c r="M482" s="16" t="str">
        <f>HYPERLINK("https://stjsonora.gob.mx/acceso_informacion/InfoCurriculum.php?token=938-938-938")</f>
        <v>https://stjsonora.gob.mx/acceso_informacion/InfoCurriculum.php?token=938-938-938</v>
      </c>
      <c r="N482" s="14" t="s">
        <v>64</v>
      </c>
      <c r="O482" s="16" t="s">
        <v>3601</v>
      </c>
      <c r="P482" s="17" t="s">
        <v>355</v>
      </c>
      <c r="Q482" s="15">
        <v>45300</v>
      </c>
      <c r="R482" s="15">
        <v>45291</v>
      </c>
      <c r="S482" s="14"/>
    </row>
    <row r="483" spans="1:19" ht="25.5" x14ac:dyDescent="0.25">
      <c r="A483" s="14">
        <v>2023</v>
      </c>
      <c r="B483" s="15">
        <v>45200</v>
      </c>
      <c r="C483" s="15">
        <v>45291</v>
      </c>
      <c r="D483" s="17" t="s">
        <v>93</v>
      </c>
      <c r="E483" s="17" t="s">
        <v>93</v>
      </c>
      <c r="F483" s="14" t="s">
        <v>677</v>
      </c>
      <c r="G483" s="14" t="s">
        <v>1212</v>
      </c>
      <c r="H483" s="14" t="s">
        <v>613</v>
      </c>
      <c r="I483" s="17" t="s">
        <v>500</v>
      </c>
      <c r="J483" s="14" t="s">
        <v>353</v>
      </c>
      <c r="K483" s="17" t="s">
        <v>354</v>
      </c>
      <c r="L483" s="14">
        <v>708</v>
      </c>
      <c r="M483" s="16" t="str">
        <f>HYPERLINK("https://stjsonora.gob.mx/acceso_informacion/InfoCurriculum.php?token=708-708-708")</f>
        <v>https://stjsonora.gob.mx/acceso_informacion/InfoCurriculum.php?token=708-708-708</v>
      </c>
      <c r="N483" s="14" t="s">
        <v>64</v>
      </c>
      <c r="O483" s="16" t="s">
        <v>3601</v>
      </c>
      <c r="P483" s="17" t="s">
        <v>355</v>
      </c>
      <c r="Q483" s="15">
        <v>45300</v>
      </c>
      <c r="R483" s="15">
        <v>45291</v>
      </c>
      <c r="S483" s="14"/>
    </row>
    <row r="484" spans="1:19" ht="38.25" x14ac:dyDescent="0.25">
      <c r="A484" s="14">
        <v>2023</v>
      </c>
      <c r="B484" s="15">
        <v>45200</v>
      </c>
      <c r="C484" s="15">
        <v>45291</v>
      </c>
      <c r="D484" s="17" t="s">
        <v>93</v>
      </c>
      <c r="E484" s="17" t="s">
        <v>93</v>
      </c>
      <c r="F484" s="14" t="s">
        <v>729</v>
      </c>
      <c r="G484" s="14" t="s">
        <v>1390</v>
      </c>
      <c r="H484" s="14" t="s">
        <v>1134</v>
      </c>
      <c r="I484" s="17" t="s">
        <v>1391</v>
      </c>
      <c r="J484" s="14" t="s">
        <v>353</v>
      </c>
      <c r="K484" s="17" t="s">
        <v>354</v>
      </c>
      <c r="L484" s="14">
        <v>1334</v>
      </c>
      <c r="M484" s="16" t="str">
        <f>HYPERLINK("https://stjsonora.gob.mx/acceso_informacion/InfoCurriculum.php?token=1334-1334-1334")</f>
        <v>https://stjsonora.gob.mx/acceso_informacion/InfoCurriculum.php?token=1334-1334-1334</v>
      </c>
      <c r="N484" s="14" t="s">
        <v>64</v>
      </c>
      <c r="O484" s="16" t="s">
        <v>3601</v>
      </c>
      <c r="P484" s="17" t="s">
        <v>355</v>
      </c>
      <c r="Q484" s="15">
        <v>45300</v>
      </c>
      <c r="R484" s="15">
        <v>45291</v>
      </c>
      <c r="S484" s="14"/>
    </row>
    <row r="485" spans="1:19" ht="25.5" x14ac:dyDescent="0.25">
      <c r="A485" s="14">
        <v>2023</v>
      </c>
      <c r="B485" s="15">
        <v>45200</v>
      </c>
      <c r="C485" s="15">
        <v>45291</v>
      </c>
      <c r="D485" s="17" t="s">
        <v>94</v>
      </c>
      <c r="E485" s="17" t="s">
        <v>94</v>
      </c>
      <c r="F485" s="14" t="s">
        <v>1392</v>
      </c>
      <c r="G485" s="14" t="s">
        <v>452</v>
      </c>
      <c r="H485" s="14" t="s">
        <v>956</v>
      </c>
      <c r="I485" s="17" t="s">
        <v>640</v>
      </c>
      <c r="J485" s="14" t="s">
        <v>353</v>
      </c>
      <c r="K485" s="17" t="s">
        <v>354</v>
      </c>
      <c r="L485" s="14">
        <v>1172</v>
      </c>
      <c r="M485" s="16" t="str">
        <f>HYPERLINK("https://stjsonora.gob.mx/acceso_informacion/InfoCurriculum.php?token=1172-1172-1172")</f>
        <v>https://stjsonora.gob.mx/acceso_informacion/InfoCurriculum.php?token=1172-1172-1172</v>
      </c>
      <c r="N485" s="14" t="s">
        <v>64</v>
      </c>
      <c r="O485" s="16" t="s">
        <v>3601</v>
      </c>
      <c r="P485" s="17" t="s">
        <v>355</v>
      </c>
      <c r="Q485" s="15">
        <v>45300</v>
      </c>
      <c r="R485" s="15">
        <v>45291</v>
      </c>
      <c r="S485" s="14"/>
    </row>
    <row r="486" spans="1:19" ht="25.5" x14ac:dyDescent="0.25">
      <c r="A486" s="14">
        <v>2023</v>
      </c>
      <c r="B486" s="15">
        <v>45200</v>
      </c>
      <c r="C486" s="15">
        <v>45291</v>
      </c>
      <c r="D486" s="17" t="s">
        <v>93</v>
      </c>
      <c r="E486" s="17" t="s">
        <v>93</v>
      </c>
      <c r="F486" s="14" t="s">
        <v>1393</v>
      </c>
      <c r="G486" s="14" t="s">
        <v>475</v>
      </c>
      <c r="H486" s="14" t="s">
        <v>1394</v>
      </c>
      <c r="I486" s="17" t="s">
        <v>640</v>
      </c>
      <c r="J486" s="14" t="s">
        <v>353</v>
      </c>
      <c r="K486" s="17" t="s">
        <v>354</v>
      </c>
      <c r="L486" s="14">
        <v>839</v>
      </c>
      <c r="M486" s="16" t="str">
        <f>HYPERLINK("https://stjsonora.gob.mx/acceso_informacion/InfoCurriculum.php?token=839-839-839")</f>
        <v>https://stjsonora.gob.mx/acceso_informacion/InfoCurriculum.php?token=839-839-839</v>
      </c>
      <c r="N486" s="14" t="s">
        <v>64</v>
      </c>
      <c r="O486" s="16" t="s">
        <v>3601</v>
      </c>
      <c r="P486" s="17" t="s">
        <v>355</v>
      </c>
      <c r="Q486" s="15">
        <v>45300</v>
      </c>
      <c r="R486" s="15">
        <v>45291</v>
      </c>
      <c r="S486" s="14"/>
    </row>
    <row r="487" spans="1:19" ht="25.5" x14ac:dyDescent="0.25">
      <c r="A487" s="14">
        <v>2023</v>
      </c>
      <c r="B487" s="15">
        <v>45200</v>
      </c>
      <c r="C487" s="15">
        <v>45291</v>
      </c>
      <c r="D487" s="17" t="s">
        <v>88</v>
      </c>
      <c r="E487" s="17" t="s">
        <v>88</v>
      </c>
      <c r="F487" s="14" t="s">
        <v>1395</v>
      </c>
      <c r="G487" s="14" t="s">
        <v>1396</v>
      </c>
      <c r="H487" s="14" t="s">
        <v>1397</v>
      </c>
      <c r="I487" s="17" t="s">
        <v>1237</v>
      </c>
      <c r="J487" s="14" t="s">
        <v>353</v>
      </c>
      <c r="K487" s="17" t="s">
        <v>354</v>
      </c>
      <c r="L487" s="14">
        <v>2702</v>
      </c>
      <c r="M487" s="16" t="str">
        <f>HYPERLINK("https://stjsonora.gob.mx/acceso_informacion/InfoCurriculum.php?token=2702-2702-2702")</f>
        <v>https://stjsonora.gob.mx/acceso_informacion/InfoCurriculum.php?token=2702-2702-2702</v>
      </c>
      <c r="N487" s="14" t="s">
        <v>64</v>
      </c>
      <c r="O487" s="16" t="s">
        <v>3601</v>
      </c>
      <c r="P487" s="17" t="s">
        <v>355</v>
      </c>
      <c r="Q487" s="15">
        <v>45300</v>
      </c>
      <c r="R487" s="15">
        <v>45291</v>
      </c>
      <c r="S487" s="14"/>
    </row>
    <row r="488" spans="1:19" ht="25.5" x14ac:dyDescent="0.25">
      <c r="A488" s="14">
        <v>2023</v>
      </c>
      <c r="B488" s="15">
        <v>45200</v>
      </c>
      <c r="C488" s="15">
        <v>45291</v>
      </c>
      <c r="D488" s="17" t="s">
        <v>93</v>
      </c>
      <c r="E488" s="17" t="s">
        <v>93</v>
      </c>
      <c r="F488" s="14" t="s">
        <v>1398</v>
      </c>
      <c r="G488" s="14" t="s">
        <v>877</v>
      </c>
      <c r="H488" s="14" t="s">
        <v>369</v>
      </c>
      <c r="I488" s="17" t="s">
        <v>1399</v>
      </c>
      <c r="J488" s="14" t="s">
        <v>353</v>
      </c>
      <c r="K488" s="17" t="s">
        <v>354</v>
      </c>
      <c r="L488" s="14">
        <v>118</v>
      </c>
      <c r="M488" s="16" t="str">
        <f>HYPERLINK("https://stjsonora.gob.mx/acceso_informacion/InfoCurriculum.php?token=118-118-118")</f>
        <v>https://stjsonora.gob.mx/acceso_informacion/InfoCurriculum.php?token=118-118-118</v>
      </c>
      <c r="N488" s="14" t="s">
        <v>64</v>
      </c>
      <c r="O488" s="16" t="s">
        <v>3601</v>
      </c>
      <c r="P488" s="17" t="s">
        <v>355</v>
      </c>
      <c r="Q488" s="15">
        <v>45300</v>
      </c>
      <c r="R488" s="15">
        <v>45291</v>
      </c>
      <c r="S488" s="14"/>
    </row>
    <row r="489" spans="1:19" ht="25.5" x14ac:dyDescent="0.25">
      <c r="A489" s="14">
        <v>2023</v>
      </c>
      <c r="B489" s="15">
        <v>45200</v>
      </c>
      <c r="C489" s="15">
        <v>45291</v>
      </c>
      <c r="D489" s="17" t="s">
        <v>94</v>
      </c>
      <c r="E489" s="17" t="s">
        <v>94</v>
      </c>
      <c r="F489" s="14" t="s">
        <v>1400</v>
      </c>
      <c r="G489" s="14" t="s">
        <v>670</v>
      </c>
      <c r="H489" s="14" t="s">
        <v>670</v>
      </c>
      <c r="I489" s="17" t="s">
        <v>693</v>
      </c>
      <c r="J489" s="14" t="s">
        <v>353</v>
      </c>
      <c r="K489" s="17" t="s">
        <v>354</v>
      </c>
      <c r="L489" s="14">
        <v>1360</v>
      </c>
      <c r="M489" s="16" t="str">
        <f>HYPERLINK("https://stjsonora.gob.mx/acceso_informacion/InfoCurriculum.php?token=1360-1360-1360")</f>
        <v>https://stjsonora.gob.mx/acceso_informacion/InfoCurriculum.php?token=1360-1360-1360</v>
      </c>
      <c r="N489" s="14" t="s">
        <v>64</v>
      </c>
      <c r="O489" s="16" t="s">
        <v>3601</v>
      </c>
      <c r="P489" s="17" t="s">
        <v>355</v>
      </c>
      <c r="Q489" s="15">
        <v>45300</v>
      </c>
      <c r="R489" s="15">
        <v>45291</v>
      </c>
      <c r="S489" s="14"/>
    </row>
    <row r="490" spans="1:19" ht="25.5" x14ac:dyDescent="0.25">
      <c r="A490" s="14">
        <v>2023</v>
      </c>
      <c r="B490" s="15">
        <v>45200</v>
      </c>
      <c r="C490" s="15">
        <v>45291</v>
      </c>
      <c r="D490" s="17" t="s">
        <v>94</v>
      </c>
      <c r="E490" s="17" t="s">
        <v>94</v>
      </c>
      <c r="F490" s="14" t="s">
        <v>1401</v>
      </c>
      <c r="G490" s="14" t="s">
        <v>819</v>
      </c>
      <c r="H490" s="14" t="s">
        <v>591</v>
      </c>
      <c r="I490" s="17" t="s">
        <v>718</v>
      </c>
      <c r="J490" s="14" t="s">
        <v>353</v>
      </c>
      <c r="K490" s="17" t="s">
        <v>354</v>
      </c>
      <c r="L490" s="14">
        <v>777</v>
      </c>
      <c r="M490" s="16" t="str">
        <f>HYPERLINK("https://stjsonora.gob.mx/acceso_informacion/InfoCurriculum.php?token=777-777-777")</f>
        <v>https://stjsonora.gob.mx/acceso_informacion/InfoCurriculum.php?token=777-777-777</v>
      </c>
      <c r="N490" s="14" t="s">
        <v>64</v>
      </c>
      <c r="O490" s="16" t="s">
        <v>3601</v>
      </c>
      <c r="P490" s="17" t="s">
        <v>355</v>
      </c>
      <c r="Q490" s="15">
        <v>45300</v>
      </c>
      <c r="R490" s="15">
        <v>45291</v>
      </c>
      <c r="S490" s="14"/>
    </row>
    <row r="491" spans="1:19" ht="25.5" x14ac:dyDescent="0.25">
      <c r="A491" s="14">
        <v>2023</v>
      </c>
      <c r="B491" s="15">
        <v>45200</v>
      </c>
      <c r="C491" s="15">
        <v>45291</v>
      </c>
      <c r="D491" s="17" t="s">
        <v>93</v>
      </c>
      <c r="E491" s="17" t="s">
        <v>93</v>
      </c>
      <c r="F491" s="14" t="s">
        <v>1402</v>
      </c>
      <c r="G491" s="14" t="s">
        <v>1403</v>
      </c>
      <c r="H491" s="14" t="s">
        <v>502</v>
      </c>
      <c r="I491" s="17" t="s">
        <v>1404</v>
      </c>
      <c r="J491" s="14" t="s">
        <v>365</v>
      </c>
      <c r="K491" s="17" t="s">
        <v>493</v>
      </c>
      <c r="L491" s="14">
        <v>467</v>
      </c>
      <c r="M491" s="16" t="str">
        <f>HYPERLINK("https://stjsonora.gob.mx/acceso_informacion/InfoCurriculum.php?token=467-467-467")</f>
        <v>https://stjsonora.gob.mx/acceso_informacion/InfoCurriculum.php?token=467-467-467</v>
      </c>
      <c r="N491" s="14" t="s">
        <v>64</v>
      </c>
      <c r="O491" s="16" t="s">
        <v>3601</v>
      </c>
      <c r="P491" s="17" t="s">
        <v>355</v>
      </c>
      <c r="Q491" s="15">
        <v>45300</v>
      </c>
      <c r="R491" s="15">
        <v>45291</v>
      </c>
      <c r="S491" s="14"/>
    </row>
    <row r="492" spans="1:19" ht="25.5" x14ac:dyDescent="0.25">
      <c r="A492" s="14">
        <v>2023</v>
      </c>
      <c r="B492" s="15">
        <v>45200</v>
      </c>
      <c r="C492" s="15">
        <v>45291</v>
      </c>
      <c r="D492" s="17" t="s">
        <v>93</v>
      </c>
      <c r="E492" s="17" t="s">
        <v>93</v>
      </c>
      <c r="F492" s="14" t="s">
        <v>1405</v>
      </c>
      <c r="G492" s="14" t="s">
        <v>489</v>
      </c>
      <c r="H492" s="14" t="s">
        <v>844</v>
      </c>
      <c r="I492" s="17" t="s">
        <v>786</v>
      </c>
      <c r="J492" s="14" t="s">
        <v>353</v>
      </c>
      <c r="K492" s="17" t="s">
        <v>354</v>
      </c>
      <c r="L492" s="14">
        <v>2934</v>
      </c>
      <c r="M492" s="16" t="str">
        <f>HYPERLINK("https://stjsonora.gob.mx/acceso_informacion/InfoCurriculum.php?token=2934-2934-2934")</f>
        <v>https://stjsonora.gob.mx/acceso_informacion/InfoCurriculum.php?token=2934-2934-2934</v>
      </c>
      <c r="N492" s="14" t="s">
        <v>64</v>
      </c>
      <c r="O492" s="16" t="s">
        <v>3601</v>
      </c>
      <c r="P492" s="17" t="s">
        <v>355</v>
      </c>
      <c r="Q492" s="15">
        <v>45300</v>
      </c>
      <c r="R492" s="15">
        <v>45291</v>
      </c>
      <c r="S492" s="14"/>
    </row>
    <row r="493" spans="1:19" ht="25.5" x14ac:dyDescent="0.25">
      <c r="A493" s="14">
        <v>2023</v>
      </c>
      <c r="B493" s="15">
        <v>45200</v>
      </c>
      <c r="C493" s="15">
        <v>45291</v>
      </c>
      <c r="D493" s="17" t="s">
        <v>88</v>
      </c>
      <c r="E493" s="17" t="s">
        <v>88</v>
      </c>
      <c r="F493" s="14" t="s">
        <v>1406</v>
      </c>
      <c r="G493" s="14" t="s">
        <v>788</v>
      </c>
      <c r="H493" s="14" t="s">
        <v>1107</v>
      </c>
      <c r="I493" s="17" t="s">
        <v>1290</v>
      </c>
      <c r="J493" s="14" t="s">
        <v>353</v>
      </c>
      <c r="K493" s="17" t="s">
        <v>354</v>
      </c>
      <c r="L493" s="14">
        <v>2979</v>
      </c>
      <c r="M493" s="16" t="str">
        <f>HYPERLINK("https://stjsonora.gob.mx/acceso_informacion/InfoCurriculum.php?token=2979-2979-2979")</f>
        <v>https://stjsonora.gob.mx/acceso_informacion/InfoCurriculum.php?token=2979-2979-2979</v>
      </c>
      <c r="N493" s="14" t="s">
        <v>64</v>
      </c>
      <c r="O493" s="16" t="s">
        <v>3601</v>
      </c>
      <c r="P493" s="17" t="s">
        <v>355</v>
      </c>
      <c r="Q493" s="15">
        <v>45300</v>
      </c>
      <c r="R493" s="15">
        <v>45291</v>
      </c>
      <c r="S493" s="14"/>
    </row>
    <row r="494" spans="1:19" ht="25.5" x14ac:dyDescent="0.25">
      <c r="A494" s="14">
        <v>2023</v>
      </c>
      <c r="B494" s="15">
        <v>45200</v>
      </c>
      <c r="C494" s="15">
        <v>45291</v>
      </c>
      <c r="D494" s="17" t="s">
        <v>93</v>
      </c>
      <c r="E494" s="17" t="s">
        <v>93</v>
      </c>
      <c r="F494" s="14" t="s">
        <v>1407</v>
      </c>
      <c r="G494" s="14" t="s">
        <v>1408</v>
      </c>
      <c r="H494" s="14" t="s">
        <v>417</v>
      </c>
      <c r="I494" s="17" t="s">
        <v>1010</v>
      </c>
      <c r="J494" s="14" t="s">
        <v>365</v>
      </c>
      <c r="K494" s="17" t="s">
        <v>450</v>
      </c>
      <c r="L494" s="14">
        <v>944</v>
      </c>
      <c r="M494" s="16" t="str">
        <f>HYPERLINK("https://stjsonora.gob.mx/acceso_informacion/InfoCurriculum.php?token=944-944-944")</f>
        <v>https://stjsonora.gob.mx/acceso_informacion/InfoCurriculum.php?token=944-944-944</v>
      </c>
      <c r="N494" s="14" t="s">
        <v>64</v>
      </c>
      <c r="O494" s="16" t="s">
        <v>3601</v>
      </c>
      <c r="P494" s="17" t="s">
        <v>355</v>
      </c>
      <c r="Q494" s="15">
        <v>45300</v>
      </c>
      <c r="R494" s="15">
        <v>45291</v>
      </c>
      <c r="S494" s="14"/>
    </row>
    <row r="495" spans="1:19" ht="38.25" x14ac:dyDescent="0.25">
      <c r="A495" s="14">
        <v>2023</v>
      </c>
      <c r="B495" s="15">
        <v>45200</v>
      </c>
      <c r="C495" s="15">
        <v>45291</v>
      </c>
      <c r="D495" s="17" t="s">
        <v>93</v>
      </c>
      <c r="E495" s="17" t="s">
        <v>93</v>
      </c>
      <c r="F495" s="14" t="s">
        <v>1409</v>
      </c>
      <c r="G495" s="14" t="s">
        <v>867</v>
      </c>
      <c r="H495" s="14" t="s">
        <v>626</v>
      </c>
      <c r="I495" s="17" t="s">
        <v>1410</v>
      </c>
      <c r="J495" s="14" t="s">
        <v>353</v>
      </c>
      <c r="K495" s="17" t="s">
        <v>354</v>
      </c>
      <c r="L495" s="14">
        <v>1316</v>
      </c>
      <c r="M495" s="16" t="str">
        <f>HYPERLINK("https://stjsonora.gob.mx/acceso_informacion/InfoCurriculum.php?token=1316-1316-1316")</f>
        <v>https://stjsonora.gob.mx/acceso_informacion/InfoCurriculum.php?token=1316-1316-1316</v>
      </c>
      <c r="N495" s="14" t="s">
        <v>64</v>
      </c>
      <c r="O495" s="16" t="s">
        <v>3601</v>
      </c>
      <c r="P495" s="17" t="s">
        <v>355</v>
      </c>
      <c r="Q495" s="15">
        <v>45300</v>
      </c>
      <c r="R495" s="15">
        <v>45291</v>
      </c>
      <c r="S495" s="14"/>
    </row>
    <row r="496" spans="1:19" ht="25.5" x14ac:dyDescent="0.25">
      <c r="A496" s="14">
        <v>2023</v>
      </c>
      <c r="B496" s="15">
        <v>45200</v>
      </c>
      <c r="C496" s="15">
        <v>45291</v>
      </c>
      <c r="D496" s="17" t="s">
        <v>93</v>
      </c>
      <c r="E496" s="17" t="s">
        <v>93</v>
      </c>
      <c r="F496" s="14" t="s">
        <v>1411</v>
      </c>
      <c r="G496" s="14" t="s">
        <v>816</v>
      </c>
      <c r="H496" s="14" t="s">
        <v>1412</v>
      </c>
      <c r="I496" s="17" t="s">
        <v>1413</v>
      </c>
      <c r="J496" s="14" t="s">
        <v>353</v>
      </c>
      <c r="K496" s="17" t="s">
        <v>354</v>
      </c>
      <c r="L496" s="14">
        <v>1154</v>
      </c>
      <c r="M496" s="16" t="str">
        <f>HYPERLINK("https://stjsonora.gob.mx/acceso_informacion/InfoCurriculum.php?token=1154-1154-1154")</f>
        <v>https://stjsonora.gob.mx/acceso_informacion/InfoCurriculum.php?token=1154-1154-1154</v>
      </c>
      <c r="N496" s="14" t="s">
        <v>64</v>
      </c>
      <c r="O496" s="16" t="s">
        <v>3601</v>
      </c>
      <c r="P496" s="17" t="s">
        <v>355</v>
      </c>
      <c r="Q496" s="15">
        <v>45300</v>
      </c>
      <c r="R496" s="15">
        <v>45291</v>
      </c>
      <c r="S496" s="14"/>
    </row>
    <row r="497" spans="1:19" ht="25.5" x14ac:dyDescent="0.25">
      <c r="A497" s="14">
        <v>2023</v>
      </c>
      <c r="B497" s="15">
        <v>45200</v>
      </c>
      <c r="C497" s="15">
        <v>45291</v>
      </c>
      <c r="D497" s="17" t="s">
        <v>94</v>
      </c>
      <c r="E497" s="17" t="s">
        <v>94</v>
      </c>
      <c r="F497" s="14" t="s">
        <v>1032</v>
      </c>
      <c r="G497" s="14" t="s">
        <v>715</v>
      </c>
      <c r="H497" s="14" t="s">
        <v>928</v>
      </c>
      <c r="I497" s="17" t="s">
        <v>1343</v>
      </c>
      <c r="J497" s="14" t="s">
        <v>353</v>
      </c>
      <c r="K497" s="17" t="s">
        <v>354</v>
      </c>
      <c r="L497" s="14">
        <v>1033</v>
      </c>
      <c r="M497" s="16" t="str">
        <f>HYPERLINK("https://stjsonora.gob.mx/acceso_informacion/InfoCurriculum.php?token=1033-1033-1033")</f>
        <v>https://stjsonora.gob.mx/acceso_informacion/InfoCurriculum.php?token=1033-1033-1033</v>
      </c>
      <c r="N497" s="14" t="s">
        <v>64</v>
      </c>
      <c r="O497" s="16" t="s">
        <v>3601</v>
      </c>
      <c r="P497" s="17" t="s">
        <v>355</v>
      </c>
      <c r="Q497" s="15">
        <v>45300</v>
      </c>
      <c r="R497" s="15">
        <v>45291</v>
      </c>
      <c r="S497" s="14"/>
    </row>
    <row r="498" spans="1:19" ht="25.5" x14ac:dyDescent="0.25">
      <c r="A498" s="14">
        <v>2023</v>
      </c>
      <c r="B498" s="15">
        <v>45200</v>
      </c>
      <c r="C498" s="15">
        <v>45291</v>
      </c>
      <c r="D498" s="17" t="s">
        <v>94</v>
      </c>
      <c r="E498" s="17" t="s">
        <v>94</v>
      </c>
      <c r="F498" s="14" t="s">
        <v>1414</v>
      </c>
      <c r="G498" s="14" t="s">
        <v>530</v>
      </c>
      <c r="H498" s="14" t="s">
        <v>422</v>
      </c>
      <c r="I498" s="17" t="s">
        <v>1415</v>
      </c>
      <c r="J498" s="14" t="s">
        <v>353</v>
      </c>
      <c r="K498" s="17" t="s">
        <v>354</v>
      </c>
      <c r="L498" s="14">
        <v>2438</v>
      </c>
      <c r="M498" s="16" t="str">
        <f>HYPERLINK("https://stjsonora.gob.mx/acceso_informacion/InfoCurriculum.php?token=2438-2438-2438")</f>
        <v>https://stjsonora.gob.mx/acceso_informacion/InfoCurriculum.php?token=2438-2438-2438</v>
      </c>
      <c r="N498" s="14" t="s">
        <v>64</v>
      </c>
      <c r="O498" s="16" t="s">
        <v>3601</v>
      </c>
      <c r="P498" s="17" t="s">
        <v>355</v>
      </c>
      <c r="Q498" s="15">
        <v>45300</v>
      </c>
      <c r="R498" s="15">
        <v>45291</v>
      </c>
      <c r="S498" s="14"/>
    </row>
    <row r="499" spans="1:19" ht="25.5" x14ac:dyDescent="0.25">
      <c r="A499" s="14">
        <v>2023</v>
      </c>
      <c r="B499" s="15">
        <v>45200</v>
      </c>
      <c r="C499" s="15">
        <v>45291</v>
      </c>
      <c r="D499" s="17" t="s">
        <v>94</v>
      </c>
      <c r="E499" s="17" t="s">
        <v>94</v>
      </c>
      <c r="F499" s="14" t="s">
        <v>1416</v>
      </c>
      <c r="G499" s="14" t="s">
        <v>1417</v>
      </c>
      <c r="H499" s="14" t="s">
        <v>427</v>
      </c>
      <c r="I499" s="17" t="s">
        <v>640</v>
      </c>
      <c r="J499" s="14" t="s">
        <v>353</v>
      </c>
      <c r="K499" s="17" t="s">
        <v>354</v>
      </c>
      <c r="L499" s="14">
        <v>915</v>
      </c>
      <c r="M499" s="16" t="str">
        <f>HYPERLINK("https://stjsonora.gob.mx/acceso_informacion/InfoCurriculum.php?token=915-915-915")</f>
        <v>https://stjsonora.gob.mx/acceso_informacion/InfoCurriculum.php?token=915-915-915</v>
      </c>
      <c r="N499" s="14" t="s">
        <v>64</v>
      </c>
      <c r="O499" s="16" t="s">
        <v>3601</v>
      </c>
      <c r="P499" s="17" t="s">
        <v>355</v>
      </c>
      <c r="Q499" s="15">
        <v>45300</v>
      </c>
      <c r="R499" s="15">
        <v>45291</v>
      </c>
      <c r="S499" s="14"/>
    </row>
    <row r="500" spans="1:19" ht="25.5" x14ac:dyDescent="0.25">
      <c r="A500" s="14">
        <v>2023</v>
      </c>
      <c r="B500" s="15">
        <v>45200</v>
      </c>
      <c r="C500" s="15">
        <v>45291</v>
      </c>
      <c r="D500" s="17" t="s">
        <v>94</v>
      </c>
      <c r="E500" s="17" t="s">
        <v>94</v>
      </c>
      <c r="F500" s="14" t="s">
        <v>870</v>
      </c>
      <c r="G500" s="14" t="s">
        <v>1418</v>
      </c>
      <c r="H500" s="14" t="s">
        <v>1419</v>
      </c>
      <c r="I500" s="17" t="s">
        <v>640</v>
      </c>
      <c r="J500" s="14" t="s">
        <v>353</v>
      </c>
      <c r="K500" s="17" t="s">
        <v>354</v>
      </c>
      <c r="L500" s="14">
        <v>2874</v>
      </c>
      <c r="M500" s="16" t="str">
        <f>HYPERLINK("https://stjsonora.gob.mx/acceso_informacion/InfoCurriculum.php?token=2874-2874-2874")</f>
        <v>https://stjsonora.gob.mx/acceso_informacion/InfoCurriculum.php?token=2874-2874-2874</v>
      </c>
      <c r="N500" s="14" t="s">
        <v>64</v>
      </c>
      <c r="O500" s="16" t="s">
        <v>3601</v>
      </c>
      <c r="P500" s="17" t="s">
        <v>355</v>
      </c>
      <c r="Q500" s="15">
        <v>45300</v>
      </c>
      <c r="R500" s="15">
        <v>45291</v>
      </c>
      <c r="S500" s="14"/>
    </row>
    <row r="501" spans="1:19" ht="25.5" x14ac:dyDescent="0.25">
      <c r="A501" s="14">
        <v>2023</v>
      </c>
      <c r="B501" s="15">
        <v>45200</v>
      </c>
      <c r="C501" s="15">
        <v>45291</v>
      </c>
      <c r="D501" s="17" t="s">
        <v>97</v>
      </c>
      <c r="E501" s="17" t="s">
        <v>97</v>
      </c>
      <c r="F501" s="14" t="s">
        <v>1420</v>
      </c>
      <c r="G501" s="14" t="s">
        <v>973</v>
      </c>
      <c r="H501" s="14" t="s">
        <v>717</v>
      </c>
      <c r="I501" s="17" t="s">
        <v>1273</v>
      </c>
      <c r="J501" s="14" t="s">
        <v>353</v>
      </c>
      <c r="K501" s="17" t="s">
        <v>354</v>
      </c>
      <c r="L501" s="14">
        <v>1042</v>
      </c>
      <c r="M501" s="16" t="str">
        <f>HYPERLINK("https://stjsonora.gob.mx/acceso_informacion/InfoCurriculum.php?token=1042-1042-1042")</f>
        <v>https://stjsonora.gob.mx/acceso_informacion/InfoCurriculum.php?token=1042-1042-1042</v>
      </c>
      <c r="N501" s="14" t="s">
        <v>64</v>
      </c>
      <c r="O501" s="16" t="s">
        <v>3601</v>
      </c>
      <c r="P501" s="17" t="s">
        <v>355</v>
      </c>
      <c r="Q501" s="15">
        <v>45300</v>
      </c>
      <c r="R501" s="15">
        <v>45291</v>
      </c>
      <c r="S501" s="14"/>
    </row>
    <row r="502" spans="1:19" ht="25.5" x14ac:dyDescent="0.25">
      <c r="A502" s="14">
        <v>2023</v>
      </c>
      <c r="B502" s="15">
        <v>45200</v>
      </c>
      <c r="C502" s="15">
        <v>45291</v>
      </c>
      <c r="D502" s="17" t="s">
        <v>97</v>
      </c>
      <c r="E502" s="17" t="s">
        <v>97</v>
      </c>
      <c r="F502" s="14" t="s">
        <v>1421</v>
      </c>
      <c r="G502" s="14" t="s">
        <v>361</v>
      </c>
      <c r="H502" s="14" t="s">
        <v>792</v>
      </c>
      <c r="I502" s="17" t="s">
        <v>1343</v>
      </c>
      <c r="J502" s="14" t="s">
        <v>365</v>
      </c>
      <c r="K502" s="17" t="s">
        <v>366</v>
      </c>
      <c r="L502" s="14">
        <v>1347</v>
      </c>
      <c r="M502" s="16" t="str">
        <f>HYPERLINK("https://stjsonora.gob.mx/acceso_informacion/InfoCurriculum.php?token=1347-1347-1347")</f>
        <v>https://stjsonora.gob.mx/acceso_informacion/InfoCurriculum.php?token=1347-1347-1347</v>
      </c>
      <c r="N502" s="14" t="s">
        <v>64</v>
      </c>
      <c r="O502" s="16" t="s">
        <v>3601</v>
      </c>
      <c r="P502" s="17" t="s">
        <v>355</v>
      </c>
      <c r="Q502" s="15">
        <v>45300</v>
      </c>
      <c r="R502" s="15">
        <v>45291</v>
      </c>
      <c r="S502" s="14"/>
    </row>
    <row r="503" spans="1:19" ht="25.5" x14ac:dyDescent="0.25">
      <c r="A503" s="14">
        <v>2023</v>
      </c>
      <c r="B503" s="15">
        <v>45200</v>
      </c>
      <c r="C503" s="15">
        <v>45291</v>
      </c>
      <c r="D503" s="17" t="s">
        <v>97</v>
      </c>
      <c r="E503" s="17" t="s">
        <v>97</v>
      </c>
      <c r="F503" s="14" t="s">
        <v>1422</v>
      </c>
      <c r="G503" s="14" t="s">
        <v>508</v>
      </c>
      <c r="H503" s="14" t="s">
        <v>518</v>
      </c>
      <c r="I503" s="17" t="s">
        <v>880</v>
      </c>
      <c r="J503" s="14" t="s">
        <v>353</v>
      </c>
      <c r="K503" s="17" t="s">
        <v>354</v>
      </c>
      <c r="L503" s="14">
        <v>996</v>
      </c>
      <c r="M503" s="16" t="str">
        <f>HYPERLINK("https://stjsonora.gob.mx/acceso_informacion/InfoCurriculum.php?token=996-996-996")</f>
        <v>https://stjsonora.gob.mx/acceso_informacion/InfoCurriculum.php?token=996-996-996</v>
      </c>
      <c r="N503" s="14" t="s">
        <v>64</v>
      </c>
      <c r="O503" s="16" t="s">
        <v>3601</v>
      </c>
      <c r="P503" s="17" t="s">
        <v>355</v>
      </c>
      <c r="Q503" s="15">
        <v>45300</v>
      </c>
      <c r="R503" s="15">
        <v>45291</v>
      </c>
      <c r="S503" s="14"/>
    </row>
    <row r="504" spans="1:19" ht="25.5" x14ac:dyDescent="0.25">
      <c r="A504" s="14">
        <v>2023</v>
      </c>
      <c r="B504" s="15">
        <v>45200</v>
      </c>
      <c r="C504" s="15">
        <v>45291</v>
      </c>
      <c r="D504" s="17" t="s">
        <v>98</v>
      </c>
      <c r="E504" s="17" t="s">
        <v>98</v>
      </c>
      <c r="F504" s="14" t="s">
        <v>1423</v>
      </c>
      <c r="G504" s="14" t="s">
        <v>1424</v>
      </c>
      <c r="H504" s="14" t="s">
        <v>867</v>
      </c>
      <c r="I504" s="17" t="s">
        <v>1425</v>
      </c>
      <c r="J504" s="14" t="s">
        <v>365</v>
      </c>
      <c r="K504" s="17" t="s">
        <v>974</v>
      </c>
      <c r="L504" s="14">
        <v>1411</v>
      </c>
      <c r="M504" s="16" t="str">
        <f>HYPERLINK("https://stjsonora.gob.mx/acceso_informacion/InfoCurriculum.php?token=1411-1411-1411")</f>
        <v>https://stjsonora.gob.mx/acceso_informacion/InfoCurriculum.php?token=1411-1411-1411</v>
      </c>
      <c r="N504" s="14" t="s">
        <v>64</v>
      </c>
      <c r="O504" s="16" t="s">
        <v>3601</v>
      </c>
      <c r="P504" s="17" t="s">
        <v>355</v>
      </c>
      <c r="Q504" s="15">
        <v>45300</v>
      </c>
      <c r="R504" s="15">
        <v>45291</v>
      </c>
      <c r="S504" s="14"/>
    </row>
    <row r="505" spans="1:19" ht="25.5" x14ac:dyDescent="0.25">
      <c r="A505" s="14">
        <v>2023</v>
      </c>
      <c r="B505" s="15">
        <v>45200</v>
      </c>
      <c r="C505" s="15">
        <v>45291</v>
      </c>
      <c r="D505" s="17" t="s">
        <v>92</v>
      </c>
      <c r="E505" s="17" t="s">
        <v>92</v>
      </c>
      <c r="F505" s="14" t="s">
        <v>1426</v>
      </c>
      <c r="G505" s="14" t="s">
        <v>1017</v>
      </c>
      <c r="H505" s="14" t="s">
        <v>1427</v>
      </c>
      <c r="I505" s="17" t="s">
        <v>423</v>
      </c>
      <c r="J505" s="14" t="s">
        <v>353</v>
      </c>
      <c r="K505" s="17" t="s">
        <v>354</v>
      </c>
      <c r="L505" s="14">
        <v>758</v>
      </c>
      <c r="M505" s="16" t="str">
        <f>HYPERLINK("https://stjsonora.gob.mx/acceso_informacion/InfoCurriculum.php?token=758-758-758")</f>
        <v>https://stjsonora.gob.mx/acceso_informacion/InfoCurriculum.php?token=758-758-758</v>
      </c>
      <c r="N505" s="14" t="s">
        <v>64</v>
      </c>
      <c r="O505" s="16" t="s">
        <v>3601</v>
      </c>
      <c r="P505" s="17" t="s">
        <v>355</v>
      </c>
      <c r="Q505" s="15">
        <v>45300</v>
      </c>
      <c r="R505" s="15">
        <v>45291</v>
      </c>
      <c r="S505" s="14"/>
    </row>
    <row r="506" spans="1:19" ht="25.5" x14ac:dyDescent="0.25">
      <c r="A506" s="14">
        <v>2023</v>
      </c>
      <c r="B506" s="15">
        <v>45200</v>
      </c>
      <c r="C506" s="15">
        <v>45291</v>
      </c>
      <c r="D506" s="17" t="s">
        <v>97</v>
      </c>
      <c r="E506" s="17" t="s">
        <v>97</v>
      </c>
      <c r="F506" s="14" t="s">
        <v>1428</v>
      </c>
      <c r="G506" s="14" t="s">
        <v>461</v>
      </c>
      <c r="H506" s="14" t="s">
        <v>417</v>
      </c>
      <c r="I506" s="17" t="s">
        <v>1216</v>
      </c>
      <c r="J506" s="14" t="s">
        <v>353</v>
      </c>
      <c r="K506" s="17" t="s">
        <v>354</v>
      </c>
      <c r="L506" s="14">
        <v>1180</v>
      </c>
      <c r="M506" s="16" t="str">
        <f>HYPERLINK("https://stjsonora.gob.mx/acceso_informacion/InfoCurriculum.php?token=1180-1180-1180")</f>
        <v>https://stjsonora.gob.mx/acceso_informacion/InfoCurriculum.php?token=1180-1180-1180</v>
      </c>
      <c r="N506" s="14" t="s">
        <v>64</v>
      </c>
      <c r="O506" s="16" t="s">
        <v>3601</v>
      </c>
      <c r="P506" s="17" t="s">
        <v>355</v>
      </c>
      <c r="Q506" s="15">
        <v>45300</v>
      </c>
      <c r="R506" s="15">
        <v>45291</v>
      </c>
      <c r="S506" s="14"/>
    </row>
    <row r="507" spans="1:19" ht="25.5" x14ac:dyDescent="0.25">
      <c r="A507" s="14">
        <v>2023</v>
      </c>
      <c r="B507" s="15">
        <v>45200</v>
      </c>
      <c r="C507" s="15">
        <v>45291</v>
      </c>
      <c r="D507" s="17" t="s">
        <v>98</v>
      </c>
      <c r="E507" s="17" t="s">
        <v>98</v>
      </c>
      <c r="F507" s="14" t="s">
        <v>1429</v>
      </c>
      <c r="G507" s="14" t="s">
        <v>484</v>
      </c>
      <c r="H507" s="14" t="s">
        <v>475</v>
      </c>
      <c r="I507" s="17" t="s">
        <v>419</v>
      </c>
      <c r="J507" s="14" t="s">
        <v>353</v>
      </c>
      <c r="K507" s="17" t="s">
        <v>354</v>
      </c>
      <c r="L507" s="14">
        <v>952</v>
      </c>
      <c r="M507" s="16" t="str">
        <f>HYPERLINK("https://stjsonora.gob.mx/acceso_informacion/InfoCurriculum.php?token=952-952-952")</f>
        <v>https://stjsonora.gob.mx/acceso_informacion/InfoCurriculum.php?token=952-952-952</v>
      </c>
      <c r="N507" s="14" t="s">
        <v>64</v>
      </c>
      <c r="O507" s="16" t="s">
        <v>3601</v>
      </c>
      <c r="P507" s="17" t="s">
        <v>355</v>
      </c>
      <c r="Q507" s="15">
        <v>45300</v>
      </c>
      <c r="R507" s="15">
        <v>45291</v>
      </c>
      <c r="S507" s="14"/>
    </row>
    <row r="508" spans="1:19" ht="25.5" x14ac:dyDescent="0.25">
      <c r="A508" s="14">
        <v>2023</v>
      </c>
      <c r="B508" s="15">
        <v>45200</v>
      </c>
      <c r="C508" s="15">
        <v>45291</v>
      </c>
      <c r="D508" s="17" t="s">
        <v>96</v>
      </c>
      <c r="E508" s="17" t="s">
        <v>96</v>
      </c>
      <c r="F508" s="14" t="s">
        <v>1430</v>
      </c>
      <c r="G508" s="14" t="s">
        <v>1431</v>
      </c>
      <c r="H508" s="14" t="s">
        <v>1432</v>
      </c>
      <c r="I508" s="17" t="s">
        <v>435</v>
      </c>
      <c r="J508" s="14" t="s">
        <v>365</v>
      </c>
      <c r="K508" s="17" t="s">
        <v>719</v>
      </c>
      <c r="L508" s="14">
        <v>1373</v>
      </c>
      <c r="M508" s="16" t="str">
        <f>HYPERLINK("https://stjsonora.gob.mx/acceso_informacion/InfoCurriculum.php?token=1373-1373-1373")</f>
        <v>https://stjsonora.gob.mx/acceso_informacion/InfoCurriculum.php?token=1373-1373-1373</v>
      </c>
      <c r="N508" s="14" t="s">
        <v>64</v>
      </c>
      <c r="O508" s="16" t="s">
        <v>3601</v>
      </c>
      <c r="P508" s="17" t="s">
        <v>355</v>
      </c>
      <c r="Q508" s="15">
        <v>45300</v>
      </c>
      <c r="R508" s="15">
        <v>45291</v>
      </c>
      <c r="S508" s="14"/>
    </row>
    <row r="509" spans="1:19" ht="25.5" x14ac:dyDescent="0.25">
      <c r="A509" s="14">
        <v>2023</v>
      </c>
      <c r="B509" s="15">
        <v>45200</v>
      </c>
      <c r="C509" s="15">
        <v>45291</v>
      </c>
      <c r="D509" s="17" t="s">
        <v>98</v>
      </c>
      <c r="E509" s="17" t="s">
        <v>98</v>
      </c>
      <c r="F509" s="14" t="s">
        <v>1433</v>
      </c>
      <c r="G509" s="14" t="s">
        <v>1434</v>
      </c>
      <c r="H509" s="14" t="s">
        <v>401</v>
      </c>
      <c r="I509" s="17" t="s">
        <v>640</v>
      </c>
      <c r="J509" s="14" t="s">
        <v>353</v>
      </c>
      <c r="K509" s="17" t="s">
        <v>354</v>
      </c>
      <c r="L509" s="14">
        <v>3050</v>
      </c>
      <c r="M509" s="16" t="str">
        <f>HYPERLINK("https://stjsonora.gob.mx/acceso_informacion/InfoCurriculum.php?token=3050-3050-3050")</f>
        <v>https://stjsonora.gob.mx/acceso_informacion/InfoCurriculum.php?token=3050-3050-3050</v>
      </c>
      <c r="N509" s="14" t="s">
        <v>64</v>
      </c>
      <c r="O509" s="16" t="s">
        <v>3601</v>
      </c>
      <c r="P509" s="17" t="s">
        <v>355</v>
      </c>
      <c r="Q509" s="15">
        <v>45300</v>
      </c>
      <c r="R509" s="15">
        <v>45291</v>
      </c>
      <c r="S509" s="14"/>
    </row>
    <row r="510" spans="1:19" ht="38.25" x14ac:dyDescent="0.25">
      <c r="A510" s="14">
        <v>2023</v>
      </c>
      <c r="B510" s="15">
        <v>45200</v>
      </c>
      <c r="C510" s="15">
        <v>45291</v>
      </c>
      <c r="D510" s="17" t="s">
        <v>118</v>
      </c>
      <c r="E510" s="17" t="s">
        <v>118</v>
      </c>
      <c r="F510" s="14" t="s">
        <v>1435</v>
      </c>
      <c r="G510" s="14" t="s">
        <v>569</v>
      </c>
      <c r="H510" s="14" t="s">
        <v>779</v>
      </c>
      <c r="I510" s="17" t="s">
        <v>1410</v>
      </c>
      <c r="J510" s="14" t="s">
        <v>353</v>
      </c>
      <c r="K510" s="17" t="s">
        <v>354</v>
      </c>
      <c r="L510" s="14">
        <v>2832</v>
      </c>
      <c r="M510" s="16" t="str">
        <f>HYPERLINK("https://stjsonora.gob.mx/acceso_informacion/InfoCurriculum.php?token=2832-2832-2832")</f>
        <v>https://stjsonora.gob.mx/acceso_informacion/InfoCurriculum.php?token=2832-2832-2832</v>
      </c>
      <c r="N510" s="14" t="s">
        <v>64</v>
      </c>
      <c r="O510" s="16" t="s">
        <v>3601</v>
      </c>
      <c r="P510" s="17" t="s">
        <v>355</v>
      </c>
      <c r="Q510" s="15">
        <v>45300</v>
      </c>
      <c r="R510" s="15">
        <v>45291</v>
      </c>
      <c r="S510" s="14"/>
    </row>
    <row r="511" spans="1:19" ht="25.5" x14ac:dyDescent="0.25">
      <c r="A511" s="14">
        <v>2023</v>
      </c>
      <c r="B511" s="15">
        <v>45200</v>
      </c>
      <c r="C511" s="15">
        <v>45291</v>
      </c>
      <c r="D511" s="17" t="s">
        <v>115</v>
      </c>
      <c r="E511" s="17" t="s">
        <v>115</v>
      </c>
      <c r="F511" s="14" t="s">
        <v>1436</v>
      </c>
      <c r="G511" s="14" t="s">
        <v>753</v>
      </c>
      <c r="H511" s="14" t="s">
        <v>1437</v>
      </c>
      <c r="I511" s="17" t="s">
        <v>1425</v>
      </c>
      <c r="J511" s="14" t="s">
        <v>353</v>
      </c>
      <c r="K511" s="17" t="s">
        <v>1438</v>
      </c>
      <c r="L511" s="14">
        <v>3333</v>
      </c>
      <c r="M511" s="16" t="str">
        <f>HYPERLINK("https://stjsonora.gob.mx/acceso_informacion/InfoCurriculum.php?token=3333-3333-3333")</f>
        <v>https://stjsonora.gob.mx/acceso_informacion/InfoCurriculum.php?token=3333-3333-3333</v>
      </c>
      <c r="N511" s="14" t="s">
        <v>64</v>
      </c>
      <c r="O511" s="16" t="s">
        <v>3601</v>
      </c>
      <c r="P511" s="17" t="s">
        <v>355</v>
      </c>
      <c r="Q511" s="15">
        <v>45300</v>
      </c>
      <c r="R511" s="15">
        <v>45291</v>
      </c>
      <c r="S511" s="14"/>
    </row>
    <row r="512" spans="1:19" ht="25.5" x14ac:dyDescent="0.25">
      <c r="A512" s="14">
        <v>2023</v>
      </c>
      <c r="B512" s="15">
        <v>45200</v>
      </c>
      <c r="C512" s="15">
        <v>45291</v>
      </c>
      <c r="D512" s="17" t="s">
        <v>115</v>
      </c>
      <c r="E512" s="17" t="s">
        <v>115</v>
      </c>
      <c r="F512" s="14" t="s">
        <v>1439</v>
      </c>
      <c r="G512" s="14" t="s">
        <v>485</v>
      </c>
      <c r="H512" s="14" t="s">
        <v>401</v>
      </c>
      <c r="I512" s="17" t="s">
        <v>1224</v>
      </c>
      <c r="J512" s="14" t="s">
        <v>353</v>
      </c>
      <c r="K512" s="17" t="s">
        <v>354</v>
      </c>
      <c r="L512" s="14">
        <v>3408</v>
      </c>
      <c r="M512" s="16" t="str">
        <f>HYPERLINK("https://stjsonora.gob.mx/acceso_informacion/InfoCurriculum.php?token=3408-3408-3408")</f>
        <v>https://stjsonora.gob.mx/acceso_informacion/InfoCurriculum.php?token=3408-3408-3408</v>
      </c>
      <c r="N512" s="14" t="s">
        <v>64</v>
      </c>
      <c r="O512" s="16" t="s">
        <v>3601</v>
      </c>
      <c r="P512" s="17" t="s">
        <v>355</v>
      </c>
      <c r="Q512" s="15">
        <v>45300</v>
      </c>
      <c r="R512" s="15">
        <v>45291</v>
      </c>
      <c r="S512" s="14"/>
    </row>
    <row r="513" spans="1:19" ht="25.5" x14ac:dyDescent="0.25">
      <c r="A513" s="14">
        <v>2023</v>
      </c>
      <c r="B513" s="15">
        <v>45200</v>
      </c>
      <c r="C513" s="15">
        <v>45291</v>
      </c>
      <c r="D513" s="17" t="s">
        <v>121</v>
      </c>
      <c r="E513" s="17" t="s">
        <v>121</v>
      </c>
      <c r="F513" s="14" t="s">
        <v>1440</v>
      </c>
      <c r="G513" s="14" t="s">
        <v>409</v>
      </c>
      <c r="H513" s="14" t="s">
        <v>1441</v>
      </c>
      <c r="I513" s="17" t="s">
        <v>1224</v>
      </c>
      <c r="J513" s="14" t="s">
        <v>353</v>
      </c>
      <c r="K513" s="17" t="s">
        <v>354</v>
      </c>
      <c r="L513" s="14">
        <v>3966</v>
      </c>
      <c r="M513" s="16" t="str">
        <f>HYPERLINK("https://stjsonora.gob.mx/acceso_informacion/InfoCurriculum.php?token=3966-3966-3966")</f>
        <v>https://stjsonora.gob.mx/acceso_informacion/InfoCurriculum.php?token=3966-3966-3966</v>
      </c>
      <c r="N513" s="14" t="s">
        <v>64</v>
      </c>
      <c r="O513" s="16" t="s">
        <v>3601</v>
      </c>
      <c r="P513" s="17" t="s">
        <v>355</v>
      </c>
      <c r="Q513" s="15">
        <v>45300</v>
      </c>
      <c r="R513" s="15">
        <v>45291</v>
      </c>
      <c r="S513" s="14"/>
    </row>
    <row r="514" spans="1:19" ht="25.5" x14ac:dyDescent="0.25">
      <c r="A514" s="14">
        <v>2023</v>
      </c>
      <c r="B514" s="15">
        <v>45200</v>
      </c>
      <c r="C514" s="15">
        <v>45291</v>
      </c>
      <c r="D514" s="17" t="s">
        <v>115</v>
      </c>
      <c r="E514" s="17" t="s">
        <v>115</v>
      </c>
      <c r="F514" s="14" t="s">
        <v>1442</v>
      </c>
      <c r="G514" s="14" t="s">
        <v>1443</v>
      </c>
      <c r="H514" s="14" t="s">
        <v>569</v>
      </c>
      <c r="I514" s="17" t="s">
        <v>1298</v>
      </c>
      <c r="J514" s="14" t="s">
        <v>353</v>
      </c>
      <c r="K514" s="17" t="s">
        <v>354</v>
      </c>
      <c r="L514" s="14">
        <v>740</v>
      </c>
      <c r="M514" s="16" t="str">
        <f>HYPERLINK("https://stjsonora.gob.mx/acceso_informacion/InfoCurriculum.php?token=740-740-740")</f>
        <v>https://stjsonora.gob.mx/acceso_informacion/InfoCurriculum.php?token=740-740-740</v>
      </c>
      <c r="N514" s="14" t="s">
        <v>64</v>
      </c>
      <c r="O514" s="16" t="s">
        <v>3601</v>
      </c>
      <c r="P514" s="17" t="s">
        <v>355</v>
      </c>
      <c r="Q514" s="15">
        <v>45300</v>
      </c>
      <c r="R514" s="15">
        <v>45291</v>
      </c>
      <c r="S514" s="14"/>
    </row>
    <row r="515" spans="1:19" ht="25.5" x14ac:dyDescent="0.25">
      <c r="A515" s="14">
        <v>2023</v>
      </c>
      <c r="B515" s="15">
        <v>45200</v>
      </c>
      <c r="C515" s="15">
        <v>45291</v>
      </c>
      <c r="D515" s="17" t="s">
        <v>115</v>
      </c>
      <c r="E515" s="17" t="s">
        <v>115</v>
      </c>
      <c r="F515" s="14" t="s">
        <v>1444</v>
      </c>
      <c r="G515" s="14" t="s">
        <v>1445</v>
      </c>
      <c r="H515" s="14" t="s">
        <v>755</v>
      </c>
      <c r="I515" s="17" t="s">
        <v>718</v>
      </c>
      <c r="J515" s="14" t="s">
        <v>353</v>
      </c>
      <c r="K515" s="17" t="s">
        <v>996</v>
      </c>
      <c r="L515" s="14">
        <v>1019</v>
      </c>
      <c r="M515" s="16" t="str">
        <f>HYPERLINK("https://stjsonora.gob.mx/acceso_informacion/InfoCurriculum.php?token=1019-1019-1019")</f>
        <v>https://stjsonora.gob.mx/acceso_informacion/InfoCurriculum.php?token=1019-1019-1019</v>
      </c>
      <c r="N515" s="14" t="s">
        <v>64</v>
      </c>
      <c r="O515" s="16" t="s">
        <v>3601</v>
      </c>
      <c r="P515" s="17" t="s">
        <v>355</v>
      </c>
      <c r="Q515" s="15">
        <v>45300</v>
      </c>
      <c r="R515" s="15">
        <v>45291</v>
      </c>
      <c r="S515" s="14"/>
    </row>
    <row r="516" spans="1:19" ht="25.5" x14ac:dyDescent="0.25">
      <c r="A516" s="14">
        <v>2023</v>
      </c>
      <c r="B516" s="15">
        <v>45200</v>
      </c>
      <c r="C516" s="15">
        <v>45291</v>
      </c>
      <c r="D516" s="17" t="s">
        <v>118</v>
      </c>
      <c r="E516" s="17" t="s">
        <v>118</v>
      </c>
      <c r="F516" s="14" t="s">
        <v>1446</v>
      </c>
      <c r="G516" s="14" t="s">
        <v>660</v>
      </c>
      <c r="H516" s="14" t="s">
        <v>1447</v>
      </c>
      <c r="I516" s="17" t="s">
        <v>1415</v>
      </c>
      <c r="J516" s="14" t="s">
        <v>353</v>
      </c>
      <c r="K516" s="17" t="s">
        <v>354</v>
      </c>
      <c r="L516" s="14">
        <v>119</v>
      </c>
      <c r="M516" s="16" t="str">
        <f>HYPERLINK("https://stjsonora.gob.mx/acceso_informacion/InfoCurriculum.php?token=119-119-119")</f>
        <v>https://stjsonora.gob.mx/acceso_informacion/InfoCurriculum.php?token=119-119-119</v>
      </c>
      <c r="N516" s="14" t="s">
        <v>64</v>
      </c>
      <c r="O516" s="16" t="s">
        <v>3601</v>
      </c>
      <c r="P516" s="17" t="s">
        <v>355</v>
      </c>
      <c r="Q516" s="15">
        <v>45300</v>
      </c>
      <c r="R516" s="15">
        <v>45291</v>
      </c>
      <c r="S516" s="14"/>
    </row>
    <row r="517" spans="1:19" ht="63.75" x14ac:dyDescent="0.25">
      <c r="A517" s="14">
        <v>2023</v>
      </c>
      <c r="B517" s="15">
        <v>45200</v>
      </c>
      <c r="C517" s="15">
        <v>45291</v>
      </c>
      <c r="D517" s="17" t="s">
        <v>118</v>
      </c>
      <c r="E517" s="17" t="s">
        <v>118</v>
      </c>
      <c r="F517" s="14" t="s">
        <v>1448</v>
      </c>
      <c r="G517" s="14" t="s">
        <v>427</v>
      </c>
      <c r="H517" s="14" t="s">
        <v>400</v>
      </c>
      <c r="I517" s="17" t="s">
        <v>1367</v>
      </c>
      <c r="J517" s="14" t="s">
        <v>353</v>
      </c>
      <c r="K517" s="17" t="s">
        <v>354</v>
      </c>
      <c r="L517" s="14">
        <v>4836</v>
      </c>
      <c r="M517" s="16" t="str">
        <f>HYPERLINK("https://stjsonora.gob.mx/acceso_informacion/InfoCurriculum.php?token=4836-4836-4836")</f>
        <v>https://stjsonora.gob.mx/acceso_informacion/InfoCurriculum.php?token=4836-4836-4836</v>
      </c>
      <c r="N517" s="14" t="s">
        <v>64</v>
      </c>
      <c r="O517" s="16" t="s">
        <v>3601</v>
      </c>
      <c r="P517" s="17" t="s">
        <v>355</v>
      </c>
      <c r="Q517" s="15">
        <v>45300</v>
      </c>
      <c r="R517" s="15">
        <v>45291</v>
      </c>
      <c r="S517" s="14"/>
    </row>
    <row r="518" spans="1:19" ht="38.25" x14ac:dyDescent="0.25">
      <c r="A518" s="14">
        <v>2023</v>
      </c>
      <c r="B518" s="15">
        <v>45200</v>
      </c>
      <c r="C518" s="15">
        <v>45291</v>
      </c>
      <c r="D518" s="17" t="s">
        <v>115</v>
      </c>
      <c r="E518" s="17" t="s">
        <v>115</v>
      </c>
      <c r="F518" s="14" t="s">
        <v>1449</v>
      </c>
      <c r="G518" s="14" t="s">
        <v>1450</v>
      </c>
      <c r="H518" s="14" t="s">
        <v>1232</v>
      </c>
      <c r="I518" s="17" t="s">
        <v>1306</v>
      </c>
      <c r="J518" s="14" t="s">
        <v>353</v>
      </c>
      <c r="K518" s="17" t="s">
        <v>354</v>
      </c>
      <c r="L518" s="14">
        <v>1362</v>
      </c>
      <c r="M518" s="16" t="str">
        <f>HYPERLINK("https://stjsonora.gob.mx/acceso_informacion/InfoCurriculum.php?token=1362-1362-1362")</f>
        <v>https://stjsonora.gob.mx/acceso_informacion/InfoCurriculum.php?token=1362-1362-1362</v>
      </c>
      <c r="N518" s="14" t="s">
        <v>64</v>
      </c>
      <c r="O518" s="16" t="s">
        <v>3601</v>
      </c>
      <c r="P518" s="17" t="s">
        <v>355</v>
      </c>
      <c r="Q518" s="15">
        <v>45300</v>
      </c>
      <c r="R518" s="15">
        <v>45291</v>
      </c>
      <c r="S518" s="14"/>
    </row>
    <row r="519" spans="1:19" ht="25.5" x14ac:dyDescent="0.25">
      <c r="A519" s="14">
        <v>2023</v>
      </c>
      <c r="B519" s="15">
        <v>45200</v>
      </c>
      <c r="C519" s="15">
        <v>45291</v>
      </c>
      <c r="D519" s="17" t="s">
        <v>115</v>
      </c>
      <c r="E519" s="17" t="s">
        <v>115</v>
      </c>
      <c r="F519" s="14" t="s">
        <v>1085</v>
      </c>
      <c r="G519" s="14" t="s">
        <v>1451</v>
      </c>
      <c r="H519" s="14" t="s">
        <v>809</v>
      </c>
      <c r="I519" s="17" t="s">
        <v>640</v>
      </c>
      <c r="J519" s="14" t="s">
        <v>353</v>
      </c>
      <c r="K519" s="17" t="s">
        <v>354</v>
      </c>
      <c r="L519" s="14">
        <v>4057</v>
      </c>
      <c r="M519" s="16" t="str">
        <f>HYPERLINK("https://stjsonora.gob.mx/acceso_informacion/InfoCurriculum.php?token=4057-4057-4057")</f>
        <v>https://stjsonora.gob.mx/acceso_informacion/InfoCurriculum.php?token=4057-4057-4057</v>
      </c>
      <c r="N519" s="14" t="s">
        <v>64</v>
      </c>
      <c r="O519" s="16" t="s">
        <v>3601</v>
      </c>
      <c r="P519" s="17" t="s">
        <v>355</v>
      </c>
      <c r="Q519" s="15">
        <v>45300</v>
      </c>
      <c r="R519" s="15">
        <v>45291</v>
      </c>
      <c r="S519" s="14"/>
    </row>
    <row r="520" spans="1:19" ht="25.5" x14ac:dyDescent="0.25">
      <c r="A520" s="14">
        <v>2023</v>
      </c>
      <c r="B520" s="15">
        <v>45200</v>
      </c>
      <c r="C520" s="15">
        <v>45291</v>
      </c>
      <c r="D520" s="17" t="s">
        <v>118</v>
      </c>
      <c r="E520" s="17" t="s">
        <v>118</v>
      </c>
      <c r="F520" s="14" t="s">
        <v>1452</v>
      </c>
      <c r="G520" s="14" t="s">
        <v>369</v>
      </c>
      <c r="H520" s="14" t="s">
        <v>573</v>
      </c>
      <c r="I520" s="17" t="s">
        <v>1237</v>
      </c>
      <c r="J520" s="14" t="s">
        <v>353</v>
      </c>
      <c r="K520" s="17" t="s">
        <v>354</v>
      </c>
      <c r="L520" s="14">
        <v>1191</v>
      </c>
      <c r="M520" s="16" t="str">
        <f>HYPERLINK("https://stjsonora.gob.mx/acceso_informacion/InfoCurriculum.php?token=1191-1191-1191")</f>
        <v>https://stjsonora.gob.mx/acceso_informacion/InfoCurriculum.php?token=1191-1191-1191</v>
      </c>
      <c r="N520" s="14" t="s">
        <v>64</v>
      </c>
      <c r="O520" s="16" t="s">
        <v>3601</v>
      </c>
      <c r="P520" s="17" t="s">
        <v>355</v>
      </c>
      <c r="Q520" s="15">
        <v>45300</v>
      </c>
      <c r="R520" s="15">
        <v>45291</v>
      </c>
      <c r="S520" s="14"/>
    </row>
    <row r="521" spans="1:19" ht="25.5" x14ac:dyDescent="0.25">
      <c r="A521" s="14">
        <v>2023</v>
      </c>
      <c r="B521" s="15">
        <v>45200</v>
      </c>
      <c r="C521" s="15">
        <v>45291</v>
      </c>
      <c r="D521" s="17" t="s">
        <v>118</v>
      </c>
      <c r="E521" s="17" t="s">
        <v>118</v>
      </c>
      <c r="F521" s="14" t="s">
        <v>1453</v>
      </c>
      <c r="G521" s="14" t="s">
        <v>1454</v>
      </c>
      <c r="H521" s="14" t="s">
        <v>585</v>
      </c>
      <c r="I521" s="17" t="s">
        <v>1338</v>
      </c>
      <c r="J521" s="14" t="s">
        <v>353</v>
      </c>
      <c r="K521" s="17" t="s">
        <v>354</v>
      </c>
      <c r="L521" s="14">
        <v>3076</v>
      </c>
      <c r="M521" s="16" t="str">
        <f>HYPERLINK("https://stjsonora.gob.mx/acceso_informacion/InfoCurriculum.php?token=3076-3076-3076")</f>
        <v>https://stjsonora.gob.mx/acceso_informacion/InfoCurriculum.php?token=3076-3076-3076</v>
      </c>
      <c r="N521" s="14" t="s">
        <v>64</v>
      </c>
      <c r="O521" s="16" t="s">
        <v>3601</v>
      </c>
      <c r="P521" s="17" t="s">
        <v>355</v>
      </c>
      <c r="Q521" s="15">
        <v>45300</v>
      </c>
      <c r="R521" s="15">
        <v>45291</v>
      </c>
      <c r="S521" s="14"/>
    </row>
    <row r="522" spans="1:19" ht="25.5" x14ac:dyDescent="0.25">
      <c r="A522" s="14">
        <v>2023</v>
      </c>
      <c r="B522" s="15">
        <v>45200</v>
      </c>
      <c r="C522" s="15">
        <v>45291</v>
      </c>
      <c r="D522" s="17" t="s">
        <v>115</v>
      </c>
      <c r="E522" s="17" t="s">
        <v>115</v>
      </c>
      <c r="F522" s="14" t="s">
        <v>1142</v>
      </c>
      <c r="G522" s="14" t="s">
        <v>763</v>
      </c>
      <c r="H522" s="14" t="s">
        <v>513</v>
      </c>
      <c r="I522" s="17" t="s">
        <v>500</v>
      </c>
      <c r="J522" s="14" t="s">
        <v>353</v>
      </c>
      <c r="K522" s="17" t="s">
        <v>354</v>
      </c>
      <c r="L522" s="14">
        <v>1277</v>
      </c>
      <c r="M522" s="16" t="str">
        <f>HYPERLINK("https://stjsonora.gob.mx/acceso_informacion/InfoCurriculum.php?token=1277-1277-1277")</f>
        <v>https://stjsonora.gob.mx/acceso_informacion/InfoCurriculum.php?token=1277-1277-1277</v>
      </c>
      <c r="N522" s="14" t="s">
        <v>64</v>
      </c>
      <c r="O522" s="16" t="s">
        <v>3601</v>
      </c>
      <c r="P522" s="17" t="s">
        <v>355</v>
      </c>
      <c r="Q522" s="15">
        <v>45300</v>
      </c>
      <c r="R522" s="15">
        <v>45291</v>
      </c>
      <c r="S522" s="14"/>
    </row>
    <row r="523" spans="1:19" ht="25.5" x14ac:dyDescent="0.25">
      <c r="A523" s="14">
        <v>2023</v>
      </c>
      <c r="B523" s="15">
        <v>45200</v>
      </c>
      <c r="C523" s="15">
        <v>45291</v>
      </c>
      <c r="D523" s="17" t="s">
        <v>115</v>
      </c>
      <c r="E523" s="17" t="s">
        <v>115</v>
      </c>
      <c r="F523" s="14" t="s">
        <v>1455</v>
      </c>
      <c r="G523" s="14" t="s">
        <v>452</v>
      </c>
      <c r="H523" s="14" t="s">
        <v>1456</v>
      </c>
      <c r="I523" s="17" t="s">
        <v>640</v>
      </c>
      <c r="J523" s="14" t="s">
        <v>353</v>
      </c>
      <c r="K523" s="17" t="s">
        <v>354</v>
      </c>
      <c r="L523" s="14">
        <v>3837</v>
      </c>
      <c r="M523" s="16" t="str">
        <f>HYPERLINK("https://stjsonora.gob.mx/acceso_informacion/InfoCurriculum.php?token=3837-3837-3837")</f>
        <v>https://stjsonora.gob.mx/acceso_informacion/InfoCurriculum.php?token=3837-3837-3837</v>
      </c>
      <c r="N523" s="14" t="s">
        <v>64</v>
      </c>
      <c r="O523" s="16" t="s">
        <v>3601</v>
      </c>
      <c r="P523" s="17" t="s">
        <v>355</v>
      </c>
      <c r="Q523" s="15">
        <v>45300</v>
      </c>
      <c r="R523" s="15">
        <v>45291</v>
      </c>
      <c r="S523" s="14"/>
    </row>
    <row r="524" spans="1:19" ht="38.25" x14ac:dyDescent="0.25">
      <c r="A524" s="14">
        <v>2023</v>
      </c>
      <c r="B524" s="15">
        <v>45200</v>
      </c>
      <c r="C524" s="15">
        <v>45291</v>
      </c>
      <c r="D524" s="17" t="s">
        <v>115</v>
      </c>
      <c r="E524" s="17" t="s">
        <v>115</v>
      </c>
      <c r="F524" s="14" t="s">
        <v>1457</v>
      </c>
      <c r="G524" s="14" t="s">
        <v>1458</v>
      </c>
      <c r="H524" s="14" t="s">
        <v>471</v>
      </c>
      <c r="I524" s="17" t="s">
        <v>1410</v>
      </c>
      <c r="J524" s="14" t="s">
        <v>353</v>
      </c>
      <c r="K524" s="17" t="s">
        <v>354</v>
      </c>
      <c r="L524" s="14">
        <v>2830</v>
      </c>
      <c r="M524" s="16" t="str">
        <f>HYPERLINK("https://stjsonora.gob.mx/acceso_informacion/InfoCurriculum.php?token=2830-2830-2830")</f>
        <v>https://stjsonora.gob.mx/acceso_informacion/InfoCurriculum.php?token=2830-2830-2830</v>
      </c>
      <c r="N524" s="14" t="s">
        <v>64</v>
      </c>
      <c r="O524" s="16" t="s">
        <v>3601</v>
      </c>
      <c r="P524" s="17" t="s">
        <v>355</v>
      </c>
      <c r="Q524" s="15">
        <v>45300</v>
      </c>
      <c r="R524" s="15">
        <v>45291</v>
      </c>
      <c r="S524" s="14"/>
    </row>
    <row r="525" spans="1:19" ht="25.5" x14ac:dyDescent="0.25">
      <c r="A525" s="14">
        <v>2023</v>
      </c>
      <c r="B525" s="15">
        <v>45200</v>
      </c>
      <c r="C525" s="15">
        <v>45291</v>
      </c>
      <c r="D525" s="17" t="s">
        <v>115</v>
      </c>
      <c r="E525" s="17" t="s">
        <v>115</v>
      </c>
      <c r="F525" s="14" t="s">
        <v>1459</v>
      </c>
      <c r="G525" s="14" t="s">
        <v>1069</v>
      </c>
      <c r="H525" s="14" t="s">
        <v>479</v>
      </c>
      <c r="I525" s="17" t="s">
        <v>991</v>
      </c>
      <c r="J525" s="14" t="s">
        <v>353</v>
      </c>
      <c r="K525" s="17" t="s">
        <v>354</v>
      </c>
      <c r="L525" s="14">
        <v>1119</v>
      </c>
      <c r="M525" s="16" t="str">
        <f>HYPERLINK("https://stjsonora.gob.mx/acceso_informacion/InfoCurriculum.php?token=1119-1119-1119")</f>
        <v>https://stjsonora.gob.mx/acceso_informacion/InfoCurriculum.php?token=1119-1119-1119</v>
      </c>
      <c r="N525" s="14" t="s">
        <v>64</v>
      </c>
      <c r="O525" s="16" t="s">
        <v>3601</v>
      </c>
      <c r="P525" s="17" t="s">
        <v>355</v>
      </c>
      <c r="Q525" s="15">
        <v>45300</v>
      </c>
      <c r="R525" s="15">
        <v>45291</v>
      </c>
      <c r="S525" s="14"/>
    </row>
    <row r="526" spans="1:19" ht="25.5" x14ac:dyDescent="0.25">
      <c r="A526" s="14">
        <v>2023</v>
      </c>
      <c r="B526" s="15">
        <v>45200</v>
      </c>
      <c r="C526" s="15">
        <v>45291</v>
      </c>
      <c r="D526" s="17" t="s">
        <v>118</v>
      </c>
      <c r="E526" s="17" t="s">
        <v>118</v>
      </c>
      <c r="F526" s="14" t="s">
        <v>537</v>
      </c>
      <c r="G526" s="14" t="s">
        <v>1460</v>
      </c>
      <c r="H526" s="14" t="s">
        <v>904</v>
      </c>
      <c r="I526" s="17" t="s">
        <v>629</v>
      </c>
      <c r="J526" s="14" t="s">
        <v>353</v>
      </c>
      <c r="K526" s="17" t="s">
        <v>354</v>
      </c>
      <c r="L526" s="14">
        <v>2861</v>
      </c>
      <c r="M526" s="16" t="str">
        <f>HYPERLINK("https://stjsonora.gob.mx/acceso_informacion/InfoCurriculum.php?token=2861-2861-2861")</f>
        <v>https://stjsonora.gob.mx/acceso_informacion/InfoCurriculum.php?token=2861-2861-2861</v>
      </c>
      <c r="N526" s="14" t="s">
        <v>64</v>
      </c>
      <c r="O526" s="16" t="s">
        <v>3601</v>
      </c>
      <c r="P526" s="17" t="s">
        <v>355</v>
      </c>
      <c r="Q526" s="15">
        <v>45300</v>
      </c>
      <c r="R526" s="15">
        <v>45291</v>
      </c>
      <c r="S526" s="14"/>
    </row>
    <row r="527" spans="1:19" ht="25.5" x14ac:dyDescent="0.25">
      <c r="A527" s="14">
        <v>2023</v>
      </c>
      <c r="B527" s="15">
        <v>45200</v>
      </c>
      <c r="C527" s="15">
        <v>45291</v>
      </c>
      <c r="D527" s="17" t="s">
        <v>115</v>
      </c>
      <c r="E527" s="17" t="s">
        <v>115</v>
      </c>
      <c r="F527" s="14" t="s">
        <v>1461</v>
      </c>
      <c r="G527" s="14" t="s">
        <v>828</v>
      </c>
      <c r="H527" s="14" t="s">
        <v>417</v>
      </c>
      <c r="I527" s="17" t="s">
        <v>1404</v>
      </c>
      <c r="J527" s="14" t="s">
        <v>353</v>
      </c>
      <c r="K527" s="17" t="s">
        <v>354</v>
      </c>
      <c r="L527" s="14">
        <v>1158</v>
      </c>
      <c r="M527" s="16" t="str">
        <f>HYPERLINK("https://stjsonora.gob.mx/acceso_informacion/InfoCurriculum.php?token=1158-1158-1158")</f>
        <v>https://stjsonora.gob.mx/acceso_informacion/InfoCurriculum.php?token=1158-1158-1158</v>
      </c>
      <c r="N527" s="14" t="s">
        <v>64</v>
      </c>
      <c r="O527" s="16" t="s">
        <v>3601</v>
      </c>
      <c r="P527" s="17" t="s">
        <v>355</v>
      </c>
      <c r="Q527" s="15">
        <v>45300</v>
      </c>
      <c r="R527" s="15">
        <v>45291</v>
      </c>
      <c r="S527" s="14"/>
    </row>
    <row r="528" spans="1:19" ht="25.5" x14ac:dyDescent="0.25">
      <c r="A528" s="14">
        <v>2023</v>
      </c>
      <c r="B528" s="15">
        <v>45200</v>
      </c>
      <c r="C528" s="15">
        <v>45291</v>
      </c>
      <c r="D528" s="17" t="s">
        <v>118</v>
      </c>
      <c r="E528" s="17" t="s">
        <v>118</v>
      </c>
      <c r="F528" s="14" t="s">
        <v>1462</v>
      </c>
      <c r="G528" s="14" t="s">
        <v>1463</v>
      </c>
      <c r="H528" s="14" t="s">
        <v>626</v>
      </c>
      <c r="I528" s="17" t="s">
        <v>1340</v>
      </c>
      <c r="J528" s="14" t="s">
        <v>353</v>
      </c>
      <c r="K528" s="17" t="s">
        <v>354</v>
      </c>
      <c r="L528" s="14">
        <v>3925</v>
      </c>
      <c r="M528" s="16" t="str">
        <f>HYPERLINK("https://stjsonora.gob.mx/acceso_informacion/InfoCurriculum.php?token=3925-3925-3925")</f>
        <v>https://stjsonora.gob.mx/acceso_informacion/InfoCurriculum.php?token=3925-3925-3925</v>
      </c>
      <c r="N528" s="14" t="s">
        <v>64</v>
      </c>
      <c r="O528" s="16" t="s">
        <v>3601</v>
      </c>
      <c r="P528" s="17" t="s">
        <v>355</v>
      </c>
      <c r="Q528" s="15">
        <v>45300</v>
      </c>
      <c r="R528" s="15">
        <v>45291</v>
      </c>
      <c r="S528" s="14"/>
    </row>
    <row r="529" spans="1:19" ht="63.75" x14ac:dyDescent="0.25">
      <c r="A529" s="14">
        <v>2023</v>
      </c>
      <c r="B529" s="15">
        <v>45200</v>
      </c>
      <c r="C529" s="15">
        <v>45291</v>
      </c>
      <c r="D529" s="17" t="s">
        <v>115</v>
      </c>
      <c r="E529" s="17" t="s">
        <v>115</v>
      </c>
      <c r="F529" s="14" t="s">
        <v>1464</v>
      </c>
      <c r="G529" s="14" t="s">
        <v>752</v>
      </c>
      <c r="H529" s="14" t="s">
        <v>809</v>
      </c>
      <c r="I529" s="17" t="s">
        <v>1326</v>
      </c>
      <c r="J529" s="14" t="s">
        <v>353</v>
      </c>
      <c r="K529" s="17" t="s">
        <v>354</v>
      </c>
      <c r="L529" s="14">
        <v>1557</v>
      </c>
      <c r="M529" s="16" t="str">
        <f>HYPERLINK("https://stjsonora.gob.mx/acceso_informacion/InfoCurriculum.php?token=1557-1557-1557")</f>
        <v>https://stjsonora.gob.mx/acceso_informacion/InfoCurriculum.php?token=1557-1557-1557</v>
      </c>
      <c r="N529" s="14" t="s">
        <v>64</v>
      </c>
      <c r="O529" s="16" t="s">
        <v>3601</v>
      </c>
      <c r="P529" s="17" t="s">
        <v>355</v>
      </c>
      <c r="Q529" s="15">
        <v>45300</v>
      </c>
      <c r="R529" s="15">
        <v>45291</v>
      </c>
      <c r="S529" s="14"/>
    </row>
    <row r="530" spans="1:19" ht="38.25" x14ac:dyDescent="0.25">
      <c r="A530" s="14">
        <v>2023</v>
      </c>
      <c r="B530" s="15">
        <v>45200</v>
      </c>
      <c r="C530" s="15">
        <v>45291</v>
      </c>
      <c r="D530" s="17" t="s">
        <v>115</v>
      </c>
      <c r="E530" s="17" t="s">
        <v>115</v>
      </c>
      <c r="F530" s="14" t="s">
        <v>1465</v>
      </c>
      <c r="G530" s="14" t="s">
        <v>461</v>
      </c>
      <c r="H530" s="14" t="s">
        <v>1223</v>
      </c>
      <c r="I530" s="17" t="s">
        <v>1306</v>
      </c>
      <c r="J530" s="14" t="s">
        <v>353</v>
      </c>
      <c r="K530" s="17" t="s">
        <v>354</v>
      </c>
      <c r="L530" s="14">
        <v>878</v>
      </c>
      <c r="M530" s="16" t="str">
        <f>HYPERLINK("https://stjsonora.gob.mx/acceso_informacion/InfoCurriculum.php?token=878-878-878")</f>
        <v>https://stjsonora.gob.mx/acceso_informacion/InfoCurriculum.php?token=878-878-878</v>
      </c>
      <c r="N530" s="14" t="s">
        <v>64</v>
      </c>
      <c r="O530" s="16" t="s">
        <v>3601</v>
      </c>
      <c r="P530" s="17" t="s">
        <v>355</v>
      </c>
      <c r="Q530" s="15">
        <v>45300</v>
      </c>
      <c r="R530" s="15">
        <v>45291</v>
      </c>
      <c r="S530" s="14"/>
    </row>
    <row r="531" spans="1:19" ht="25.5" x14ac:dyDescent="0.25">
      <c r="A531" s="14">
        <v>2023</v>
      </c>
      <c r="B531" s="15">
        <v>45200</v>
      </c>
      <c r="C531" s="15">
        <v>45291</v>
      </c>
      <c r="D531" s="17" t="s">
        <v>115</v>
      </c>
      <c r="E531" s="17" t="s">
        <v>115</v>
      </c>
      <c r="F531" s="14" t="s">
        <v>1466</v>
      </c>
      <c r="G531" s="14" t="s">
        <v>393</v>
      </c>
      <c r="H531" s="14" t="s">
        <v>753</v>
      </c>
      <c r="I531" s="17" t="s">
        <v>1467</v>
      </c>
      <c r="J531" s="14" t="s">
        <v>353</v>
      </c>
      <c r="K531" s="17" t="s">
        <v>354</v>
      </c>
      <c r="L531" s="14">
        <v>1423</v>
      </c>
      <c r="M531" s="16" t="str">
        <f>HYPERLINK("https://stjsonora.gob.mx/acceso_informacion/InfoCurriculum.php?token=1423-1423-1423")</f>
        <v>https://stjsonora.gob.mx/acceso_informacion/InfoCurriculum.php?token=1423-1423-1423</v>
      </c>
      <c r="N531" s="14" t="s">
        <v>64</v>
      </c>
      <c r="O531" s="16" t="s">
        <v>3601</v>
      </c>
      <c r="P531" s="17" t="s">
        <v>355</v>
      </c>
      <c r="Q531" s="15">
        <v>45300</v>
      </c>
      <c r="R531" s="15">
        <v>45291</v>
      </c>
      <c r="S531" s="14"/>
    </row>
    <row r="532" spans="1:19" ht="25.5" x14ac:dyDescent="0.25">
      <c r="A532" s="14">
        <v>2023</v>
      </c>
      <c r="B532" s="15">
        <v>45200</v>
      </c>
      <c r="C532" s="15">
        <v>45291</v>
      </c>
      <c r="D532" s="17" t="s">
        <v>115</v>
      </c>
      <c r="E532" s="17" t="s">
        <v>115</v>
      </c>
      <c r="F532" s="14" t="s">
        <v>1468</v>
      </c>
      <c r="G532" s="14" t="s">
        <v>664</v>
      </c>
      <c r="H532" s="14" t="s">
        <v>506</v>
      </c>
      <c r="I532" s="17" t="s">
        <v>675</v>
      </c>
      <c r="J532" s="14" t="s">
        <v>353</v>
      </c>
      <c r="K532" s="17" t="s">
        <v>354</v>
      </c>
      <c r="L532" s="14">
        <v>196</v>
      </c>
      <c r="M532" s="16" t="str">
        <f>HYPERLINK("https://stjsonora.gob.mx/acceso_informacion/InfoCurriculum.php?token=196-196-196")</f>
        <v>https://stjsonora.gob.mx/acceso_informacion/InfoCurriculum.php?token=196-196-196</v>
      </c>
      <c r="N532" s="14" t="s">
        <v>64</v>
      </c>
      <c r="O532" s="16" t="s">
        <v>3601</v>
      </c>
      <c r="P532" s="17" t="s">
        <v>355</v>
      </c>
      <c r="Q532" s="15">
        <v>45300</v>
      </c>
      <c r="R532" s="15">
        <v>45291</v>
      </c>
      <c r="S532" s="14"/>
    </row>
    <row r="533" spans="1:19" ht="25.5" x14ac:dyDescent="0.25">
      <c r="A533" s="14">
        <v>2023</v>
      </c>
      <c r="B533" s="15">
        <v>45200</v>
      </c>
      <c r="C533" s="15">
        <v>45291</v>
      </c>
      <c r="D533" s="17" t="s">
        <v>115</v>
      </c>
      <c r="E533" s="17" t="s">
        <v>115</v>
      </c>
      <c r="F533" s="14" t="s">
        <v>1376</v>
      </c>
      <c r="G533" s="14" t="s">
        <v>361</v>
      </c>
      <c r="H533" s="14" t="s">
        <v>664</v>
      </c>
      <c r="I533" s="17" t="s">
        <v>679</v>
      </c>
      <c r="J533" s="14" t="s">
        <v>353</v>
      </c>
      <c r="K533" s="17" t="s">
        <v>354</v>
      </c>
      <c r="L533" s="14">
        <v>221</v>
      </c>
      <c r="M533" s="16" t="str">
        <f>HYPERLINK("https://stjsonora.gob.mx/acceso_informacion/InfoCurriculum.php?token=221-221-221")</f>
        <v>https://stjsonora.gob.mx/acceso_informacion/InfoCurriculum.php?token=221-221-221</v>
      </c>
      <c r="N533" s="14" t="s">
        <v>64</v>
      </c>
      <c r="O533" s="16" t="s">
        <v>3601</v>
      </c>
      <c r="P533" s="17" t="s">
        <v>355</v>
      </c>
      <c r="Q533" s="15">
        <v>45300</v>
      </c>
      <c r="R533" s="15">
        <v>45291</v>
      </c>
      <c r="S533" s="14"/>
    </row>
    <row r="534" spans="1:19" ht="38.25" x14ac:dyDescent="0.25">
      <c r="A534" s="14">
        <v>2023</v>
      </c>
      <c r="B534" s="15">
        <v>45200</v>
      </c>
      <c r="C534" s="15">
        <v>45291</v>
      </c>
      <c r="D534" s="17" t="s">
        <v>115</v>
      </c>
      <c r="E534" s="17" t="s">
        <v>115</v>
      </c>
      <c r="F534" s="14" t="s">
        <v>1469</v>
      </c>
      <c r="G534" s="14" t="s">
        <v>518</v>
      </c>
      <c r="H534" s="14" t="s">
        <v>1470</v>
      </c>
      <c r="I534" s="17" t="s">
        <v>1279</v>
      </c>
      <c r="J534" s="14" t="s">
        <v>353</v>
      </c>
      <c r="K534" s="17" t="s">
        <v>354</v>
      </c>
      <c r="L534" s="14">
        <v>1264</v>
      </c>
      <c r="M534" s="16" t="str">
        <f>HYPERLINK("https://stjsonora.gob.mx/acceso_informacion/InfoCurriculum.php?token=1264-1264-1264")</f>
        <v>https://stjsonora.gob.mx/acceso_informacion/InfoCurriculum.php?token=1264-1264-1264</v>
      </c>
      <c r="N534" s="14" t="s">
        <v>64</v>
      </c>
      <c r="O534" s="16" t="s">
        <v>3601</v>
      </c>
      <c r="P534" s="17" t="s">
        <v>355</v>
      </c>
      <c r="Q534" s="15">
        <v>45300</v>
      </c>
      <c r="R534" s="15">
        <v>45291</v>
      </c>
      <c r="S534" s="14"/>
    </row>
    <row r="535" spans="1:19" ht="25.5" x14ac:dyDescent="0.25">
      <c r="A535" s="14">
        <v>2023</v>
      </c>
      <c r="B535" s="15">
        <v>45200</v>
      </c>
      <c r="C535" s="15">
        <v>45291</v>
      </c>
      <c r="D535" s="17" t="s">
        <v>115</v>
      </c>
      <c r="E535" s="17" t="s">
        <v>115</v>
      </c>
      <c r="F535" s="14" t="s">
        <v>1471</v>
      </c>
      <c r="G535" s="14" t="s">
        <v>571</v>
      </c>
      <c r="H535" s="14" t="s">
        <v>917</v>
      </c>
      <c r="I535" s="17" t="s">
        <v>1224</v>
      </c>
      <c r="J535" s="14" t="s">
        <v>353</v>
      </c>
      <c r="K535" s="17" t="s">
        <v>354</v>
      </c>
      <c r="L535" s="14">
        <v>3541</v>
      </c>
      <c r="M535" s="16" t="str">
        <f>HYPERLINK("https://stjsonora.gob.mx/acceso_informacion/InfoCurriculum.php?token=3541-3541-3541")</f>
        <v>https://stjsonora.gob.mx/acceso_informacion/InfoCurriculum.php?token=3541-3541-3541</v>
      </c>
      <c r="N535" s="14" t="s">
        <v>64</v>
      </c>
      <c r="O535" s="16" t="s">
        <v>3601</v>
      </c>
      <c r="P535" s="17" t="s">
        <v>355</v>
      </c>
      <c r="Q535" s="15">
        <v>45300</v>
      </c>
      <c r="R535" s="15">
        <v>45291</v>
      </c>
      <c r="S535" s="14"/>
    </row>
    <row r="536" spans="1:19" ht="25.5" x14ac:dyDescent="0.25">
      <c r="A536" s="14">
        <v>2023</v>
      </c>
      <c r="B536" s="15">
        <v>45200</v>
      </c>
      <c r="C536" s="15">
        <v>45291</v>
      </c>
      <c r="D536" s="17" t="s">
        <v>115</v>
      </c>
      <c r="E536" s="17" t="s">
        <v>115</v>
      </c>
      <c r="F536" s="14" t="s">
        <v>1472</v>
      </c>
      <c r="G536" s="14" t="s">
        <v>1424</v>
      </c>
      <c r="H536" s="14" t="s">
        <v>1473</v>
      </c>
      <c r="I536" s="17" t="s">
        <v>880</v>
      </c>
      <c r="J536" s="14" t="s">
        <v>365</v>
      </c>
      <c r="K536" s="17" t="s">
        <v>493</v>
      </c>
      <c r="L536" s="14">
        <v>2805</v>
      </c>
      <c r="M536" s="16" t="str">
        <f>HYPERLINK("https://stjsonora.gob.mx/acceso_informacion/InfoCurriculum.php?token=2805-2805-2805")</f>
        <v>https://stjsonora.gob.mx/acceso_informacion/InfoCurriculum.php?token=2805-2805-2805</v>
      </c>
      <c r="N536" s="14" t="s">
        <v>64</v>
      </c>
      <c r="O536" s="16" t="s">
        <v>3601</v>
      </c>
      <c r="P536" s="17" t="s">
        <v>355</v>
      </c>
      <c r="Q536" s="15">
        <v>45300</v>
      </c>
      <c r="R536" s="15">
        <v>45291</v>
      </c>
      <c r="S536" s="14"/>
    </row>
    <row r="537" spans="1:19" ht="25.5" x14ac:dyDescent="0.25">
      <c r="A537" s="14">
        <v>2023</v>
      </c>
      <c r="B537" s="15">
        <v>45200</v>
      </c>
      <c r="C537" s="15">
        <v>45291</v>
      </c>
      <c r="D537" s="17" t="s">
        <v>115</v>
      </c>
      <c r="E537" s="17" t="s">
        <v>115</v>
      </c>
      <c r="F537" s="14" t="s">
        <v>1474</v>
      </c>
      <c r="G537" s="14" t="s">
        <v>1475</v>
      </c>
      <c r="H537" s="14" t="s">
        <v>1476</v>
      </c>
      <c r="I537" s="17" t="s">
        <v>786</v>
      </c>
      <c r="J537" s="14" t="s">
        <v>353</v>
      </c>
      <c r="K537" s="17" t="s">
        <v>354</v>
      </c>
      <c r="L537" s="14">
        <v>1292</v>
      </c>
      <c r="M537" s="16" t="str">
        <f>HYPERLINK("https://stjsonora.gob.mx/acceso_informacion/InfoCurriculum.php?token=1292-1292-1292")</f>
        <v>https://stjsonora.gob.mx/acceso_informacion/InfoCurriculum.php?token=1292-1292-1292</v>
      </c>
      <c r="N537" s="14" t="s">
        <v>64</v>
      </c>
      <c r="O537" s="16" t="s">
        <v>3601</v>
      </c>
      <c r="P537" s="17" t="s">
        <v>355</v>
      </c>
      <c r="Q537" s="15">
        <v>45300</v>
      </c>
      <c r="R537" s="15">
        <v>45291</v>
      </c>
      <c r="S537" s="14"/>
    </row>
    <row r="538" spans="1:19" ht="25.5" x14ac:dyDescent="0.25">
      <c r="A538" s="14">
        <v>2023</v>
      </c>
      <c r="B538" s="15">
        <v>45200</v>
      </c>
      <c r="C538" s="15">
        <v>45291</v>
      </c>
      <c r="D538" s="17" t="s">
        <v>115</v>
      </c>
      <c r="E538" s="17" t="s">
        <v>115</v>
      </c>
      <c r="F538" s="14" t="s">
        <v>1477</v>
      </c>
      <c r="G538" s="14" t="s">
        <v>1355</v>
      </c>
      <c r="H538" s="14" t="s">
        <v>361</v>
      </c>
      <c r="I538" s="17" t="s">
        <v>1290</v>
      </c>
      <c r="J538" s="14" t="s">
        <v>353</v>
      </c>
      <c r="K538" s="17" t="s">
        <v>354</v>
      </c>
      <c r="L538" s="14">
        <v>1205</v>
      </c>
      <c r="M538" s="16" t="str">
        <f>HYPERLINK("https://stjsonora.gob.mx/acceso_informacion/InfoCurriculum.php?token=1205-1205-1205")</f>
        <v>https://stjsonora.gob.mx/acceso_informacion/InfoCurriculum.php?token=1205-1205-1205</v>
      </c>
      <c r="N538" s="14" t="s">
        <v>64</v>
      </c>
      <c r="O538" s="16" t="s">
        <v>3601</v>
      </c>
      <c r="P538" s="17" t="s">
        <v>355</v>
      </c>
      <c r="Q538" s="15">
        <v>45300</v>
      </c>
      <c r="R538" s="15">
        <v>45291</v>
      </c>
      <c r="S538" s="14"/>
    </row>
    <row r="539" spans="1:19" ht="25.5" x14ac:dyDescent="0.25">
      <c r="A539" s="14">
        <v>2023</v>
      </c>
      <c r="B539" s="15">
        <v>45200</v>
      </c>
      <c r="C539" s="15">
        <v>45291</v>
      </c>
      <c r="D539" s="17" t="s">
        <v>110</v>
      </c>
      <c r="E539" s="17" t="s">
        <v>110</v>
      </c>
      <c r="F539" s="14" t="s">
        <v>1478</v>
      </c>
      <c r="G539" s="14" t="s">
        <v>819</v>
      </c>
      <c r="H539" s="14" t="s">
        <v>1342</v>
      </c>
      <c r="I539" s="17" t="s">
        <v>1273</v>
      </c>
      <c r="J539" s="14" t="s">
        <v>353</v>
      </c>
      <c r="K539" s="17" t="s">
        <v>1479</v>
      </c>
      <c r="L539" s="14">
        <v>2983</v>
      </c>
      <c r="M539" s="16" t="str">
        <f>HYPERLINK("https://stjsonora.gob.mx/acceso_informacion/InfoCurriculum.php?token=2983-2983-2983")</f>
        <v>https://stjsonora.gob.mx/acceso_informacion/InfoCurriculum.php?token=2983-2983-2983</v>
      </c>
      <c r="N539" s="14" t="s">
        <v>64</v>
      </c>
      <c r="O539" s="16" t="s">
        <v>3601</v>
      </c>
      <c r="P539" s="17" t="s">
        <v>355</v>
      </c>
      <c r="Q539" s="15">
        <v>45300</v>
      </c>
      <c r="R539" s="15">
        <v>45291</v>
      </c>
      <c r="S539" s="14"/>
    </row>
    <row r="540" spans="1:19" ht="25.5" x14ac:dyDescent="0.25">
      <c r="A540" s="14">
        <v>2023</v>
      </c>
      <c r="B540" s="15">
        <v>45200</v>
      </c>
      <c r="C540" s="15">
        <v>45291</v>
      </c>
      <c r="D540" s="17" t="s">
        <v>115</v>
      </c>
      <c r="E540" s="17" t="s">
        <v>115</v>
      </c>
      <c r="F540" s="14" t="s">
        <v>1480</v>
      </c>
      <c r="G540" s="14" t="s">
        <v>1025</v>
      </c>
      <c r="H540" s="14" t="s">
        <v>409</v>
      </c>
      <c r="I540" s="17" t="s">
        <v>1233</v>
      </c>
      <c r="J540" s="14" t="s">
        <v>353</v>
      </c>
      <c r="K540" s="17" t="s">
        <v>354</v>
      </c>
      <c r="L540" s="14">
        <v>1062</v>
      </c>
      <c r="M540" s="16" t="str">
        <f>HYPERLINK("https://stjsonora.gob.mx/acceso_informacion/InfoCurriculum.php?token=1062-1062-1062")</f>
        <v>https://stjsonora.gob.mx/acceso_informacion/InfoCurriculum.php?token=1062-1062-1062</v>
      </c>
      <c r="N540" s="14" t="s">
        <v>64</v>
      </c>
      <c r="O540" s="16" t="s">
        <v>3601</v>
      </c>
      <c r="P540" s="17" t="s">
        <v>355</v>
      </c>
      <c r="Q540" s="15">
        <v>45300</v>
      </c>
      <c r="R540" s="15">
        <v>45291</v>
      </c>
      <c r="S540" s="14"/>
    </row>
    <row r="541" spans="1:19" ht="25.5" x14ac:dyDescent="0.25">
      <c r="A541" s="14">
        <v>2023</v>
      </c>
      <c r="B541" s="15">
        <v>45200</v>
      </c>
      <c r="C541" s="15">
        <v>45291</v>
      </c>
      <c r="D541" s="17" t="s">
        <v>115</v>
      </c>
      <c r="E541" s="17" t="s">
        <v>115</v>
      </c>
      <c r="F541" s="14" t="s">
        <v>1481</v>
      </c>
      <c r="G541" s="14" t="s">
        <v>928</v>
      </c>
      <c r="H541" s="14" t="s">
        <v>639</v>
      </c>
      <c r="I541" s="17" t="s">
        <v>1039</v>
      </c>
      <c r="J541" s="14" t="s">
        <v>353</v>
      </c>
      <c r="K541" s="17" t="s">
        <v>354</v>
      </c>
      <c r="L541" s="14">
        <v>1442</v>
      </c>
      <c r="M541" s="16" t="str">
        <f>HYPERLINK("https://stjsonora.gob.mx/acceso_informacion/InfoCurriculum.php?token=1442-1442-1442")</f>
        <v>https://stjsonora.gob.mx/acceso_informacion/InfoCurriculum.php?token=1442-1442-1442</v>
      </c>
      <c r="N541" s="14" t="s">
        <v>64</v>
      </c>
      <c r="O541" s="16" t="s">
        <v>3601</v>
      </c>
      <c r="P541" s="17" t="s">
        <v>355</v>
      </c>
      <c r="Q541" s="15">
        <v>45300</v>
      </c>
      <c r="R541" s="15">
        <v>45291</v>
      </c>
      <c r="S541" s="14"/>
    </row>
    <row r="542" spans="1:19" ht="25.5" x14ac:dyDescent="0.25">
      <c r="A542" s="14">
        <v>2023</v>
      </c>
      <c r="B542" s="15">
        <v>45200</v>
      </c>
      <c r="C542" s="15">
        <v>45291</v>
      </c>
      <c r="D542" s="17" t="s">
        <v>115</v>
      </c>
      <c r="E542" s="17" t="s">
        <v>115</v>
      </c>
      <c r="F542" s="14" t="s">
        <v>1482</v>
      </c>
      <c r="G542" s="14" t="s">
        <v>1483</v>
      </c>
      <c r="H542" s="14" t="s">
        <v>1484</v>
      </c>
      <c r="I542" s="17" t="s">
        <v>1338</v>
      </c>
      <c r="J542" s="14" t="s">
        <v>353</v>
      </c>
      <c r="K542" s="17" t="s">
        <v>1438</v>
      </c>
      <c r="L542" s="14">
        <v>4641</v>
      </c>
      <c r="M542" s="16" t="str">
        <f>HYPERLINK("https://stjsonora.gob.mx/acceso_informacion/InfoCurriculum.php?token=4641-4641-4641")</f>
        <v>https://stjsonora.gob.mx/acceso_informacion/InfoCurriculum.php?token=4641-4641-4641</v>
      </c>
      <c r="N542" s="14" t="s">
        <v>64</v>
      </c>
      <c r="O542" s="16" t="s">
        <v>3601</v>
      </c>
      <c r="P542" s="17" t="s">
        <v>355</v>
      </c>
      <c r="Q542" s="15">
        <v>45300</v>
      </c>
      <c r="R542" s="15">
        <v>45291</v>
      </c>
      <c r="S542" s="14"/>
    </row>
    <row r="543" spans="1:19" ht="25.5" x14ac:dyDescent="0.25">
      <c r="A543" s="14">
        <v>2023</v>
      </c>
      <c r="B543" s="15">
        <v>45200</v>
      </c>
      <c r="C543" s="15">
        <v>45291</v>
      </c>
      <c r="D543" s="17" t="s">
        <v>115</v>
      </c>
      <c r="E543" s="17" t="s">
        <v>115</v>
      </c>
      <c r="F543" s="14" t="s">
        <v>881</v>
      </c>
      <c r="G543" s="14" t="s">
        <v>455</v>
      </c>
      <c r="H543" s="14" t="s">
        <v>452</v>
      </c>
      <c r="I543" s="17" t="s">
        <v>500</v>
      </c>
      <c r="J543" s="14" t="s">
        <v>353</v>
      </c>
      <c r="K543" s="17" t="s">
        <v>354</v>
      </c>
      <c r="L543" s="14">
        <v>1477</v>
      </c>
      <c r="M543" s="16" t="str">
        <f>HYPERLINK("https://stjsonora.gob.mx/acceso_informacion/InfoCurriculum.php?token=1477-1477-1477")</f>
        <v>https://stjsonora.gob.mx/acceso_informacion/InfoCurriculum.php?token=1477-1477-1477</v>
      </c>
      <c r="N543" s="14" t="s">
        <v>64</v>
      </c>
      <c r="O543" s="16" t="s">
        <v>3601</v>
      </c>
      <c r="P543" s="17" t="s">
        <v>355</v>
      </c>
      <c r="Q543" s="15">
        <v>45300</v>
      </c>
      <c r="R543" s="15">
        <v>45291</v>
      </c>
      <c r="S543" s="14"/>
    </row>
    <row r="544" spans="1:19" ht="25.5" x14ac:dyDescent="0.25">
      <c r="A544" s="14">
        <v>2023</v>
      </c>
      <c r="B544" s="15">
        <v>45200</v>
      </c>
      <c r="C544" s="15">
        <v>45291</v>
      </c>
      <c r="D544" s="17" t="s">
        <v>118</v>
      </c>
      <c r="E544" s="17" t="s">
        <v>118</v>
      </c>
      <c r="F544" s="14" t="s">
        <v>1485</v>
      </c>
      <c r="G544" s="14" t="s">
        <v>1486</v>
      </c>
      <c r="H544" s="14" t="s">
        <v>1487</v>
      </c>
      <c r="I544" s="17" t="s">
        <v>1253</v>
      </c>
      <c r="J544" s="14" t="s">
        <v>353</v>
      </c>
      <c r="K544" s="17" t="s">
        <v>354</v>
      </c>
      <c r="L544" s="14">
        <v>4707</v>
      </c>
      <c r="M544" s="16" t="str">
        <f>HYPERLINK("https://stjsonora.gob.mx/acceso_informacion/InfoCurriculum.php?token=4707-4707-4707")</f>
        <v>https://stjsonora.gob.mx/acceso_informacion/InfoCurriculum.php?token=4707-4707-4707</v>
      </c>
      <c r="N544" s="14" t="s">
        <v>64</v>
      </c>
      <c r="O544" s="16" t="s">
        <v>3601</v>
      </c>
      <c r="P544" s="17" t="s">
        <v>355</v>
      </c>
      <c r="Q544" s="15">
        <v>45300</v>
      </c>
      <c r="R544" s="15">
        <v>45291</v>
      </c>
      <c r="S544" s="14"/>
    </row>
    <row r="545" spans="1:19" ht="25.5" x14ac:dyDescent="0.25">
      <c r="A545" s="14">
        <v>2023</v>
      </c>
      <c r="B545" s="15">
        <v>45200</v>
      </c>
      <c r="C545" s="15">
        <v>45291</v>
      </c>
      <c r="D545" s="17" t="s">
        <v>115</v>
      </c>
      <c r="E545" s="17" t="s">
        <v>115</v>
      </c>
      <c r="F545" s="14" t="s">
        <v>1488</v>
      </c>
      <c r="G545" s="14" t="s">
        <v>502</v>
      </c>
      <c r="H545" s="14" t="s">
        <v>1489</v>
      </c>
      <c r="I545" s="17" t="s">
        <v>1240</v>
      </c>
      <c r="J545" s="14" t="s">
        <v>353</v>
      </c>
      <c r="K545" s="17" t="s">
        <v>354</v>
      </c>
      <c r="L545" s="14">
        <v>1304</v>
      </c>
      <c r="M545" s="16" t="str">
        <f>HYPERLINK("https://stjsonora.gob.mx/acceso_informacion/InfoCurriculum.php?token=1304-1304-1304")</f>
        <v>https://stjsonora.gob.mx/acceso_informacion/InfoCurriculum.php?token=1304-1304-1304</v>
      </c>
      <c r="N545" s="14" t="s">
        <v>64</v>
      </c>
      <c r="O545" s="16" t="s">
        <v>3601</v>
      </c>
      <c r="P545" s="17" t="s">
        <v>355</v>
      </c>
      <c r="Q545" s="15">
        <v>45300</v>
      </c>
      <c r="R545" s="15">
        <v>45291</v>
      </c>
      <c r="S545" s="14"/>
    </row>
    <row r="546" spans="1:19" ht="25.5" x14ac:dyDescent="0.25">
      <c r="A546" s="14">
        <v>2023</v>
      </c>
      <c r="B546" s="15">
        <v>45200</v>
      </c>
      <c r="C546" s="15">
        <v>45291</v>
      </c>
      <c r="D546" s="17" t="s">
        <v>115</v>
      </c>
      <c r="E546" s="17" t="s">
        <v>115</v>
      </c>
      <c r="F546" s="14" t="s">
        <v>1189</v>
      </c>
      <c r="G546" s="14" t="s">
        <v>552</v>
      </c>
      <c r="H546" s="14" t="s">
        <v>917</v>
      </c>
      <c r="I546" s="17" t="s">
        <v>802</v>
      </c>
      <c r="J546" s="14" t="s">
        <v>353</v>
      </c>
      <c r="K546" s="17" t="s">
        <v>1490</v>
      </c>
      <c r="L546" s="14">
        <v>812</v>
      </c>
      <c r="M546" s="16" t="str">
        <f>HYPERLINK("https://stjsonora.gob.mx/acceso_informacion/InfoCurriculum.php?token=812-812-812")</f>
        <v>https://stjsonora.gob.mx/acceso_informacion/InfoCurriculum.php?token=812-812-812</v>
      </c>
      <c r="N546" s="14" t="s">
        <v>64</v>
      </c>
      <c r="O546" s="16" t="s">
        <v>3601</v>
      </c>
      <c r="P546" s="17" t="s">
        <v>355</v>
      </c>
      <c r="Q546" s="15">
        <v>45300</v>
      </c>
      <c r="R546" s="15">
        <v>45291</v>
      </c>
      <c r="S546" s="14"/>
    </row>
    <row r="547" spans="1:19" ht="25.5" x14ac:dyDescent="0.25">
      <c r="A547" s="14">
        <v>2023</v>
      </c>
      <c r="B547" s="15">
        <v>45200</v>
      </c>
      <c r="C547" s="15">
        <v>45291</v>
      </c>
      <c r="D547" s="17" t="s">
        <v>115</v>
      </c>
      <c r="E547" s="17" t="s">
        <v>115</v>
      </c>
      <c r="F547" s="14" t="s">
        <v>1491</v>
      </c>
      <c r="G547" s="14" t="s">
        <v>452</v>
      </c>
      <c r="H547" s="14" t="s">
        <v>809</v>
      </c>
      <c r="I547" s="17" t="s">
        <v>640</v>
      </c>
      <c r="J547" s="14" t="s">
        <v>58</v>
      </c>
      <c r="K547" s="17" t="s">
        <v>3590</v>
      </c>
      <c r="L547" s="14">
        <v>2863</v>
      </c>
      <c r="M547" s="16" t="str">
        <f>HYPERLINK("https://stjsonora.gob.mx/acceso_informacion/InfoCurriculum.php?token=2863-2863-2863")</f>
        <v>https://stjsonora.gob.mx/acceso_informacion/InfoCurriculum.php?token=2863-2863-2863</v>
      </c>
      <c r="N547" s="14" t="s">
        <v>64</v>
      </c>
      <c r="O547" s="16" t="s">
        <v>3601</v>
      </c>
      <c r="P547" s="17" t="s">
        <v>355</v>
      </c>
      <c r="Q547" s="15">
        <v>45300</v>
      </c>
      <c r="R547" s="15">
        <v>45291</v>
      </c>
      <c r="S547" s="14"/>
    </row>
    <row r="548" spans="1:19" ht="25.5" x14ac:dyDescent="0.25">
      <c r="A548" s="14">
        <v>2023</v>
      </c>
      <c r="B548" s="15">
        <v>45200</v>
      </c>
      <c r="C548" s="15">
        <v>45291</v>
      </c>
      <c r="D548" s="17" t="s">
        <v>118</v>
      </c>
      <c r="E548" s="17" t="s">
        <v>118</v>
      </c>
      <c r="F548" s="14" t="s">
        <v>1492</v>
      </c>
      <c r="G548" s="14" t="s">
        <v>1493</v>
      </c>
      <c r="H548" s="14" t="s">
        <v>364</v>
      </c>
      <c r="I548" s="17" t="s">
        <v>1425</v>
      </c>
      <c r="J548" s="14" t="s">
        <v>365</v>
      </c>
      <c r="K548" s="17"/>
      <c r="L548" s="14">
        <v>3315</v>
      </c>
      <c r="M548" s="16" t="str">
        <f>HYPERLINK("https://stjsonora.gob.mx/acceso_informacion/InfoCurriculum.php?token=3315-3315-3315")</f>
        <v>https://stjsonora.gob.mx/acceso_informacion/InfoCurriculum.php?token=3315-3315-3315</v>
      </c>
      <c r="N548" s="14" t="s">
        <v>64</v>
      </c>
      <c r="O548" s="16" t="s">
        <v>3601</v>
      </c>
      <c r="P548" s="17" t="s">
        <v>355</v>
      </c>
      <c r="Q548" s="15">
        <v>45300</v>
      </c>
      <c r="R548" s="15">
        <v>45291</v>
      </c>
      <c r="S548" s="14"/>
    </row>
    <row r="549" spans="1:19" ht="25.5" x14ac:dyDescent="0.25">
      <c r="A549" s="14">
        <v>2023</v>
      </c>
      <c r="B549" s="15">
        <v>45200</v>
      </c>
      <c r="C549" s="15">
        <v>45291</v>
      </c>
      <c r="D549" s="17" t="s">
        <v>115</v>
      </c>
      <c r="E549" s="17" t="s">
        <v>115</v>
      </c>
      <c r="F549" s="14" t="s">
        <v>1070</v>
      </c>
      <c r="G549" s="14" t="s">
        <v>927</v>
      </c>
      <c r="H549" s="14" t="s">
        <v>745</v>
      </c>
      <c r="I549" s="17" t="s">
        <v>1415</v>
      </c>
      <c r="J549" s="14" t="s">
        <v>353</v>
      </c>
      <c r="K549" s="17" t="s">
        <v>354</v>
      </c>
      <c r="L549" s="14">
        <v>836</v>
      </c>
      <c r="M549" s="16" t="str">
        <f>HYPERLINK("https://stjsonora.gob.mx/acceso_informacion/InfoCurriculum.php?token=836-836-836")</f>
        <v>https://stjsonora.gob.mx/acceso_informacion/InfoCurriculum.php?token=836-836-836</v>
      </c>
      <c r="N549" s="14" t="s">
        <v>64</v>
      </c>
      <c r="O549" s="16" t="s">
        <v>3601</v>
      </c>
      <c r="P549" s="17" t="s">
        <v>355</v>
      </c>
      <c r="Q549" s="15">
        <v>45300</v>
      </c>
      <c r="R549" s="15">
        <v>45291</v>
      </c>
      <c r="S549" s="14"/>
    </row>
    <row r="550" spans="1:19" ht="38.25" x14ac:dyDescent="0.25">
      <c r="A550" s="14">
        <v>2023</v>
      </c>
      <c r="B550" s="15">
        <v>45200</v>
      </c>
      <c r="C550" s="15">
        <v>45291</v>
      </c>
      <c r="D550" s="17" t="s">
        <v>115</v>
      </c>
      <c r="E550" s="17" t="s">
        <v>115</v>
      </c>
      <c r="F550" s="14" t="s">
        <v>1494</v>
      </c>
      <c r="G550" s="14" t="s">
        <v>666</v>
      </c>
      <c r="H550" s="14" t="s">
        <v>1495</v>
      </c>
      <c r="I550" s="17" t="s">
        <v>1279</v>
      </c>
      <c r="J550" s="14" t="s">
        <v>353</v>
      </c>
      <c r="K550" s="17" t="s">
        <v>354</v>
      </c>
      <c r="L550" s="14">
        <v>124</v>
      </c>
      <c r="M550" s="16" t="str">
        <f>HYPERLINK("https://stjsonora.gob.mx/acceso_informacion/InfoCurriculum.php?token=124-124-124")</f>
        <v>https://stjsonora.gob.mx/acceso_informacion/InfoCurriculum.php?token=124-124-124</v>
      </c>
      <c r="N550" s="14" t="s">
        <v>64</v>
      </c>
      <c r="O550" s="16" t="s">
        <v>3601</v>
      </c>
      <c r="P550" s="17" t="s">
        <v>355</v>
      </c>
      <c r="Q550" s="15">
        <v>45300</v>
      </c>
      <c r="R550" s="15">
        <v>45291</v>
      </c>
      <c r="S550" s="14"/>
    </row>
    <row r="551" spans="1:19" ht="25.5" x14ac:dyDescent="0.25">
      <c r="A551" s="14">
        <v>2023</v>
      </c>
      <c r="B551" s="15">
        <v>45200</v>
      </c>
      <c r="C551" s="15">
        <v>45291</v>
      </c>
      <c r="D551" s="17" t="s">
        <v>118</v>
      </c>
      <c r="E551" s="17" t="s">
        <v>118</v>
      </c>
      <c r="F551" s="14" t="s">
        <v>1496</v>
      </c>
      <c r="G551" s="14" t="s">
        <v>1497</v>
      </c>
      <c r="H551" s="14" t="s">
        <v>1498</v>
      </c>
      <c r="I551" s="17" t="s">
        <v>1361</v>
      </c>
      <c r="J551" s="14" t="s">
        <v>353</v>
      </c>
      <c r="K551" s="17" t="s">
        <v>354</v>
      </c>
      <c r="L551" s="14">
        <v>4472</v>
      </c>
      <c r="M551" s="16" t="str">
        <f>HYPERLINK("https://stjsonora.gob.mx/acceso_informacion/InfoCurriculum.php?token=4472-4472-4472")</f>
        <v>https://stjsonora.gob.mx/acceso_informacion/InfoCurriculum.php?token=4472-4472-4472</v>
      </c>
      <c r="N551" s="14" t="s">
        <v>64</v>
      </c>
      <c r="O551" s="16" t="s">
        <v>3601</v>
      </c>
      <c r="P551" s="17" t="s">
        <v>355</v>
      </c>
      <c r="Q551" s="15">
        <v>45300</v>
      </c>
      <c r="R551" s="15">
        <v>45291</v>
      </c>
      <c r="S551" s="14"/>
    </row>
    <row r="552" spans="1:19" ht="25.5" x14ac:dyDescent="0.25">
      <c r="A552" s="14">
        <v>2023</v>
      </c>
      <c r="B552" s="15">
        <v>45200</v>
      </c>
      <c r="C552" s="15">
        <v>45291</v>
      </c>
      <c r="D552" s="17" t="s">
        <v>118</v>
      </c>
      <c r="E552" s="17" t="s">
        <v>118</v>
      </c>
      <c r="F552" s="14" t="s">
        <v>1499</v>
      </c>
      <c r="G552" s="14" t="s">
        <v>479</v>
      </c>
      <c r="H552" s="14" t="s">
        <v>737</v>
      </c>
      <c r="I552" s="17" t="s">
        <v>703</v>
      </c>
      <c r="J552" s="14" t="s">
        <v>353</v>
      </c>
      <c r="K552" s="17" t="s">
        <v>354</v>
      </c>
      <c r="L552" s="14">
        <v>2910</v>
      </c>
      <c r="M552" s="16" t="str">
        <f>HYPERLINK("https://stjsonora.gob.mx/acceso_informacion/InfoCurriculum.php?token=2910-2910-2910")</f>
        <v>https://stjsonora.gob.mx/acceso_informacion/InfoCurriculum.php?token=2910-2910-2910</v>
      </c>
      <c r="N552" s="14" t="s">
        <v>64</v>
      </c>
      <c r="O552" s="16" t="s">
        <v>3601</v>
      </c>
      <c r="P552" s="17" t="s">
        <v>355</v>
      </c>
      <c r="Q552" s="15">
        <v>45300</v>
      </c>
      <c r="R552" s="15">
        <v>45291</v>
      </c>
      <c r="S552" s="14"/>
    </row>
    <row r="553" spans="1:19" ht="25.5" x14ac:dyDescent="0.25">
      <c r="A553" s="14">
        <v>2023</v>
      </c>
      <c r="B553" s="15">
        <v>45200</v>
      </c>
      <c r="C553" s="15">
        <v>45291</v>
      </c>
      <c r="D553" s="17" t="s">
        <v>115</v>
      </c>
      <c r="E553" s="17" t="s">
        <v>115</v>
      </c>
      <c r="F553" s="14" t="s">
        <v>1500</v>
      </c>
      <c r="G553" s="14" t="s">
        <v>662</v>
      </c>
      <c r="H553" s="14" t="s">
        <v>631</v>
      </c>
      <c r="I553" s="17" t="s">
        <v>1340</v>
      </c>
      <c r="J553" s="14" t="s">
        <v>353</v>
      </c>
      <c r="K553" s="17"/>
      <c r="L553" s="14">
        <v>3528</v>
      </c>
      <c r="M553" s="16" t="str">
        <f>HYPERLINK("https://stjsonora.gob.mx/acceso_informacion/InfoCurriculum.php?token=3528-3528-3528")</f>
        <v>https://stjsonora.gob.mx/acceso_informacion/InfoCurriculum.php?token=3528-3528-3528</v>
      </c>
      <c r="N553" s="14" t="s">
        <v>64</v>
      </c>
      <c r="O553" s="16" t="s">
        <v>3601</v>
      </c>
      <c r="P553" s="17" t="s">
        <v>355</v>
      </c>
      <c r="Q553" s="15">
        <v>45300</v>
      </c>
      <c r="R553" s="15">
        <v>45291</v>
      </c>
      <c r="S553" s="14"/>
    </row>
    <row r="554" spans="1:19" ht="25.5" x14ac:dyDescent="0.25">
      <c r="A554" s="14">
        <v>2023</v>
      </c>
      <c r="B554" s="15">
        <v>45200</v>
      </c>
      <c r="C554" s="15">
        <v>45291</v>
      </c>
      <c r="D554" s="17" t="s">
        <v>115</v>
      </c>
      <c r="E554" s="17" t="s">
        <v>115</v>
      </c>
      <c r="F554" s="14" t="s">
        <v>1501</v>
      </c>
      <c r="G554" s="14" t="s">
        <v>1502</v>
      </c>
      <c r="H554" s="14" t="s">
        <v>1503</v>
      </c>
      <c r="I554" s="17" t="s">
        <v>423</v>
      </c>
      <c r="J554" s="14" t="s">
        <v>353</v>
      </c>
      <c r="K554" s="17" t="s">
        <v>354</v>
      </c>
      <c r="L554" s="14">
        <v>1086</v>
      </c>
      <c r="M554" s="16" t="str">
        <f>HYPERLINK("https://stjsonora.gob.mx/acceso_informacion/InfoCurriculum.php?token=1086-1086-1086")</f>
        <v>https://stjsonora.gob.mx/acceso_informacion/InfoCurriculum.php?token=1086-1086-1086</v>
      </c>
      <c r="N554" s="14" t="s">
        <v>64</v>
      </c>
      <c r="O554" s="16" t="s">
        <v>3601</v>
      </c>
      <c r="P554" s="17" t="s">
        <v>355</v>
      </c>
      <c r="Q554" s="15">
        <v>45300</v>
      </c>
      <c r="R554" s="15">
        <v>45291</v>
      </c>
      <c r="S554" s="14"/>
    </row>
    <row r="555" spans="1:19" ht="38.25" x14ac:dyDescent="0.25">
      <c r="A555" s="14">
        <v>2023</v>
      </c>
      <c r="B555" s="15">
        <v>45200</v>
      </c>
      <c r="C555" s="15">
        <v>45291</v>
      </c>
      <c r="D555" s="17" t="s">
        <v>118</v>
      </c>
      <c r="E555" s="17" t="s">
        <v>118</v>
      </c>
      <c r="F555" s="14" t="s">
        <v>1504</v>
      </c>
      <c r="G555" s="14" t="s">
        <v>510</v>
      </c>
      <c r="H555" s="14" t="s">
        <v>639</v>
      </c>
      <c r="I555" s="17" t="s">
        <v>1391</v>
      </c>
      <c r="J555" s="14" t="s">
        <v>353</v>
      </c>
      <c r="K555" s="17" t="s">
        <v>354</v>
      </c>
      <c r="L555" s="14">
        <v>969</v>
      </c>
      <c r="M555" s="16" t="str">
        <f>HYPERLINK("https://stjsonora.gob.mx/acceso_informacion/InfoCurriculum.php?token=969-969-969")</f>
        <v>https://stjsonora.gob.mx/acceso_informacion/InfoCurriculum.php?token=969-969-969</v>
      </c>
      <c r="N555" s="14" t="s">
        <v>64</v>
      </c>
      <c r="O555" s="16" t="s">
        <v>3601</v>
      </c>
      <c r="P555" s="17" t="s">
        <v>355</v>
      </c>
      <c r="Q555" s="15">
        <v>45300</v>
      </c>
      <c r="R555" s="15">
        <v>45291</v>
      </c>
      <c r="S555" s="14"/>
    </row>
    <row r="556" spans="1:19" ht="25.5" x14ac:dyDescent="0.25">
      <c r="A556" s="14">
        <v>2023</v>
      </c>
      <c r="B556" s="15">
        <v>45200</v>
      </c>
      <c r="C556" s="15">
        <v>45291</v>
      </c>
      <c r="D556" s="17" t="s">
        <v>115</v>
      </c>
      <c r="E556" s="17" t="s">
        <v>115</v>
      </c>
      <c r="F556" s="14" t="s">
        <v>1505</v>
      </c>
      <c r="G556" s="14" t="s">
        <v>853</v>
      </c>
      <c r="H556" s="14" t="s">
        <v>1506</v>
      </c>
      <c r="I556" s="17" t="s">
        <v>703</v>
      </c>
      <c r="J556" s="14" t="s">
        <v>353</v>
      </c>
      <c r="K556" s="17" t="s">
        <v>1438</v>
      </c>
      <c r="L556" s="14">
        <v>3322</v>
      </c>
      <c r="M556" s="16" t="str">
        <f>HYPERLINK("https://stjsonora.gob.mx/acceso_informacion/InfoCurriculum.php?token=3322-3322-3322")</f>
        <v>https://stjsonora.gob.mx/acceso_informacion/InfoCurriculum.php?token=3322-3322-3322</v>
      </c>
      <c r="N556" s="14" t="s">
        <v>64</v>
      </c>
      <c r="O556" s="16" t="s">
        <v>3601</v>
      </c>
      <c r="P556" s="17" t="s">
        <v>355</v>
      </c>
      <c r="Q556" s="15">
        <v>45300</v>
      </c>
      <c r="R556" s="15">
        <v>45291</v>
      </c>
      <c r="S556" s="14"/>
    </row>
    <row r="557" spans="1:19" ht="25.5" x14ac:dyDescent="0.25">
      <c r="A557" s="14">
        <v>2023</v>
      </c>
      <c r="B557" s="15">
        <v>45200</v>
      </c>
      <c r="C557" s="15">
        <v>45291</v>
      </c>
      <c r="D557" s="17" t="s">
        <v>118</v>
      </c>
      <c r="E557" s="17" t="s">
        <v>118</v>
      </c>
      <c r="F557" s="14" t="s">
        <v>1507</v>
      </c>
      <c r="G557" s="14" t="s">
        <v>685</v>
      </c>
      <c r="H557" s="14" t="s">
        <v>1508</v>
      </c>
      <c r="I557" s="17" t="s">
        <v>500</v>
      </c>
      <c r="J557" s="14" t="s">
        <v>353</v>
      </c>
      <c r="K557" s="17" t="s">
        <v>354</v>
      </c>
      <c r="L557" s="14">
        <v>2444</v>
      </c>
      <c r="M557" s="16" t="str">
        <f>HYPERLINK("https://stjsonora.gob.mx/acceso_informacion/InfoCurriculum.php?token=2444-2444-2444")</f>
        <v>https://stjsonora.gob.mx/acceso_informacion/InfoCurriculum.php?token=2444-2444-2444</v>
      </c>
      <c r="N557" s="14" t="s">
        <v>64</v>
      </c>
      <c r="O557" s="16" t="s">
        <v>3601</v>
      </c>
      <c r="P557" s="17" t="s">
        <v>355</v>
      </c>
      <c r="Q557" s="15">
        <v>45300</v>
      </c>
      <c r="R557" s="15">
        <v>45291</v>
      </c>
      <c r="S557" s="14"/>
    </row>
    <row r="558" spans="1:19" ht="25.5" x14ac:dyDescent="0.25">
      <c r="A558" s="14">
        <v>2023</v>
      </c>
      <c r="B558" s="15">
        <v>45200</v>
      </c>
      <c r="C558" s="15">
        <v>45291</v>
      </c>
      <c r="D558" s="17" t="s">
        <v>115</v>
      </c>
      <c r="E558" s="17" t="s">
        <v>115</v>
      </c>
      <c r="F558" s="14" t="s">
        <v>1509</v>
      </c>
      <c r="G558" s="14" t="s">
        <v>1510</v>
      </c>
      <c r="H558" s="14" t="s">
        <v>455</v>
      </c>
      <c r="I558" s="17" t="s">
        <v>1039</v>
      </c>
      <c r="J558" s="14" t="s">
        <v>353</v>
      </c>
      <c r="K558" s="17" t="s">
        <v>354</v>
      </c>
      <c r="L558" s="14">
        <v>940</v>
      </c>
      <c r="M558" s="16" t="str">
        <f>HYPERLINK("https://stjsonora.gob.mx/acceso_informacion/InfoCurriculum.php?token=940-940-940")</f>
        <v>https://stjsonora.gob.mx/acceso_informacion/InfoCurriculum.php?token=940-940-940</v>
      </c>
      <c r="N558" s="14" t="s">
        <v>64</v>
      </c>
      <c r="O558" s="16" t="s">
        <v>3601</v>
      </c>
      <c r="P558" s="17" t="s">
        <v>355</v>
      </c>
      <c r="Q558" s="15">
        <v>45300</v>
      </c>
      <c r="R558" s="15">
        <v>45291</v>
      </c>
      <c r="S558" s="14"/>
    </row>
    <row r="559" spans="1:19" ht="25.5" x14ac:dyDescent="0.25">
      <c r="A559" s="14">
        <v>2023</v>
      </c>
      <c r="B559" s="15">
        <v>45200</v>
      </c>
      <c r="C559" s="15">
        <v>45291</v>
      </c>
      <c r="D559" s="17" t="s">
        <v>115</v>
      </c>
      <c r="E559" s="17" t="s">
        <v>115</v>
      </c>
      <c r="F559" s="14" t="s">
        <v>1032</v>
      </c>
      <c r="G559" s="14" t="s">
        <v>393</v>
      </c>
      <c r="H559" s="14" t="s">
        <v>1244</v>
      </c>
      <c r="I559" s="17" t="s">
        <v>629</v>
      </c>
      <c r="J559" s="14" t="s">
        <v>365</v>
      </c>
      <c r="K559" s="17" t="s">
        <v>854</v>
      </c>
      <c r="L559" s="14">
        <v>1496</v>
      </c>
      <c r="M559" s="16" t="str">
        <f>HYPERLINK("https://stjsonora.gob.mx/acceso_informacion/InfoCurriculum.php?token=1496-1496-1496")</f>
        <v>https://stjsonora.gob.mx/acceso_informacion/InfoCurriculum.php?token=1496-1496-1496</v>
      </c>
      <c r="N559" s="14" t="s">
        <v>64</v>
      </c>
      <c r="O559" s="16" t="s">
        <v>3601</v>
      </c>
      <c r="P559" s="17" t="s">
        <v>355</v>
      </c>
      <c r="Q559" s="15">
        <v>45300</v>
      </c>
      <c r="R559" s="15">
        <v>45291</v>
      </c>
      <c r="S559" s="14"/>
    </row>
    <row r="560" spans="1:19" ht="25.5" x14ac:dyDescent="0.25">
      <c r="A560" s="14">
        <v>2023</v>
      </c>
      <c r="B560" s="15">
        <v>45200</v>
      </c>
      <c r="C560" s="15">
        <v>45291</v>
      </c>
      <c r="D560" s="17" t="s">
        <v>118</v>
      </c>
      <c r="E560" s="17" t="s">
        <v>118</v>
      </c>
      <c r="F560" s="14" t="s">
        <v>1499</v>
      </c>
      <c r="G560" s="14" t="s">
        <v>579</v>
      </c>
      <c r="H560" s="14" t="s">
        <v>1511</v>
      </c>
      <c r="I560" s="17" t="s">
        <v>640</v>
      </c>
      <c r="J560" s="14" t="s">
        <v>353</v>
      </c>
      <c r="K560" s="17" t="s">
        <v>354</v>
      </c>
      <c r="L560" s="14">
        <v>4731</v>
      </c>
      <c r="M560" s="16" t="str">
        <f>HYPERLINK("https://stjsonora.gob.mx/acceso_informacion/InfoCurriculum.php?token=4731-4731-4731")</f>
        <v>https://stjsonora.gob.mx/acceso_informacion/InfoCurriculum.php?token=4731-4731-4731</v>
      </c>
      <c r="N560" s="14" t="s">
        <v>64</v>
      </c>
      <c r="O560" s="16" t="s">
        <v>3601</v>
      </c>
      <c r="P560" s="17" t="s">
        <v>355</v>
      </c>
      <c r="Q560" s="15">
        <v>45300</v>
      </c>
      <c r="R560" s="15">
        <v>45291</v>
      </c>
      <c r="S560" s="14"/>
    </row>
    <row r="561" spans="1:19" ht="38.25" x14ac:dyDescent="0.25">
      <c r="A561" s="14">
        <v>2023</v>
      </c>
      <c r="B561" s="15">
        <v>45200</v>
      </c>
      <c r="C561" s="15">
        <v>45291</v>
      </c>
      <c r="D561" s="17" t="s">
        <v>118</v>
      </c>
      <c r="E561" s="17" t="s">
        <v>118</v>
      </c>
      <c r="F561" s="14" t="s">
        <v>1512</v>
      </c>
      <c r="G561" s="14" t="s">
        <v>1513</v>
      </c>
      <c r="H561" s="14" t="s">
        <v>619</v>
      </c>
      <c r="I561" s="17" t="s">
        <v>1375</v>
      </c>
      <c r="J561" s="14" t="s">
        <v>353</v>
      </c>
      <c r="K561" s="17" t="s">
        <v>354</v>
      </c>
      <c r="L561" s="14">
        <v>494</v>
      </c>
      <c r="M561" s="16" t="str">
        <f>HYPERLINK("https://stjsonora.gob.mx/acceso_informacion/InfoCurriculum.php?token=494-494-494")</f>
        <v>https://stjsonora.gob.mx/acceso_informacion/InfoCurriculum.php?token=494-494-494</v>
      </c>
      <c r="N561" s="14" t="s">
        <v>64</v>
      </c>
      <c r="O561" s="16" t="s">
        <v>3601</v>
      </c>
      <c r="P561" s="17" t="s">
        <v>355</v>
      </c>
      <c r="Q561" s="15">
        <v>45300</v>
      </c>
      <c r="R561" s="15">
        <v>45291</v>
      </c>
      <c r="S561" s="14"/>
    </row>
    <row r="562" spans="1:19" ht="25.5" x14ac:dyDescent="0.25">
      <c r="A562" s="14">
        <v>2023</v>
      </c>
      <c r="B562" s="15">
        <v>45200</v>
      </c>
      <c r="C562" s="15">
        <v>45291</v>
      </c>
      <c r="D562" s="17" t="s">
        <v>115</v>
      </c>
      <c r="E562" s="17" t="s">
        <v>115</v>
      </c>
      <c r="F562" s="14" t="s">
        <v>1514</v>
      </c>
      <c r="G562" s="14" t="s">
        <v>427</v>
      </c>
      <c r="H562" s="14" t="s">
        <v>369</v>
      </c>
      <c r="I562" s="17" t="s">
        <v>675</v>
      </c>
      <c r="J562" s="14" t="s">
        <v>353</v>
      </c>
      <c r="K562" s="17" t="s">
        <v>354</v>
      </c>
      <c r="L562" s="14">
        <v>197</v>
      </c>
      <c r="M562" s="16" t="str">
        <f>HYPERLINK("https://stjsonora.gob.mx/acceso_informacion/InfoCurriculum.php?token=197-197-197")</f>
        <v>https://stjsonora.gob.mx/acceso_informacion/InfoCurriculum.php?token=197-197-197</v>
      </c>
      <c r="N562" s="14" t="s">
        <v>64</v>
      </c>
      <c r="O562" s="16" t="s">
        <v>3601</v>
      </c>
      <c r="P562" s="17" t="s">
        <v>355</v>
      </c>
      <c r="Q562" s="15">
        <v>45300</v>
      </c>
      <c r="R562" s="15">
        <v>45291</v>
      </c>
      <c r="S562" s="14"/>
    </row>
    <row r="563" spans="1:19" ht="25.5" x14ac:dyDescent="0.25">
      <c r="A563" s="14">
        <v>2023</v>
      </c>
      <c r="B563" s="15">
        <v>45200</v>
      </c>
      <c r="C563" s="15">
        <v>45291</v>
      </c>
      <c r="D563" s="17" t="s">
        <v>122</v>
      </c>
      <c r="E563" s="17" t="s">
        <v>122</v>
      </c>
      <c r="F563" s="14" t="s">
        <v>1515</v>
      </c>
      <c r="G563" s="14" t="s">
        <v>361</v>
      </c>
      <c r="H563" s="14" t="s">
        <v>1516</v>
      </c>
      <c r="I563" s="17" t="s">
        <v>1298</v>
      </c>
      <c r="J563" s="14" t="s">
        <v>353</v>
      </c>
      <c r="K563" s="17" t="s">
        <v>354</v>
      </c>
      <c r="L563" s="14">
        <v>3335</v>
      </c>
      <c r="M563" s="16" t="str">
        <f>HYPERLINK("https://stjsonora.gob.mx/acceso_informacion/InfoCurriculum.php?token=3335-3335-3335")</f>
        <v>https://stjsonora.gob.mx/acceso_informacion/InfoCurriculum.php?token=3335-3335-3335</v>
      </c>
      <c r="N563" s="14" t="s">
        <v>64</v>
      </c>
      <c r="O563" s="16" t="s">
        <v>3601</v>
      </c>
      <c r="P563" s="17" t="s">
        <v>355</v>
      </c>
      <c r="Q563" s="15">
        <v>45300</v>
      </c>
      <c r="R563" s="15">
        <v>45291</v>
      </c>
      <c r="S563" s="14"/>
    </row>
    <row r="564" spans="1:19" ht="25.5" x14ac:dyDescent="0.25">
      <c r="A564" s="14">
        <v>2023</v>
      </c>
      <c r="B564" s="15">
        <v>45200</v>
      </c>
      <c r="C564" s="15">
        <v>45291</v>
      </c>
      <c r="D564" s="17" t="s">
        <v>115</v>
      </c>
      <c r="E564" s="17" t="s">
        <v>115</v>
      </c>
      <c r="F564" s="14" t="s">
        <v>1517</v>
      </c>
      <c r="G564" s="14" t="s">
        <v>1454</v>
      </c>
      <c r="H564" s="14" t="s">
        <v>1518</v>
      </c>
      <c r="I564" s="17" t="s">
        <v>1425</v>
      </c>
      <c r="J564" s="14" t="s">
        <v>58</v>
      </c>
      <c r="K564" s="17" t="s">
        <v>3590</v>
      </c>
      <c r="L564" s="14">
        <v>4426</v>
      </c>
      <c r="M564" s="16" t="str">
        <f>HYPERLINK("https://stjsonora.gob.mx/acceso_informacion/InfoCurriculum.php?token=4426-4426-4426")</f>
        <v>https://stjsonora.gob.mx/acceso_informacion/InfoCurriculum.php?token=4426-4426-4426</v>
      </c>
      <c r="N564" s="14" t="s">
        <v>64</v>
      </c>
      <c r="O564" s="16" t="s">
        <v>3601</v>
      </c>
      <c r="P564" s="17" t="s">
        <v>355</v>
      </c>
      <c r="Q564" s="15">
        <v>45300</v>
      </c>
      <c r="R564" s="15">
        <v>45291</v>
      </c>
      <c r="S564" s="14"/>
    </row>
    <row r="565" spans="1:19" ht="25.5" x14ac:dyDescent="0.25">
      <c r="A565" s="14">
        <v>2023</v>
      </c>
      <c r="B565" s="15">
        <v>45200</v>
      </c>
      <c r="C565" s="15">
        <v>45291</v>
      </c>
      <c r="D565" s="17" t="s">
        <v>118</v>
      </c>
      <c r="E565" s="17" t="s">
        <v>118</v>
      </c>
      <c r="F565" s="14" t="s">
        <v>1519</v>
      </c>
      <c r="G565" s="14" t="s">
        <v>452</v>
      </c>
      <c r="H565" s="14" t="s">
        <v>568</v>
      </c>
      <c r="I565" s="17" t="s">
        <v>1399</v>
      </c>
      <c r="J565" s="14" t="s">
        <v>353</v>
      </c>
      <c r="K565" s="17" t="s">
        <v>354</v>
      </c>
      <c r="L565" s="14">
        <v>5023</v>
      </c>
      <c r="M565" s="16" t="str">
        <f>HYPERLINK("https://stjsonora.gob.mx/acceso_informacion/InfoCurriculum.php?token=5023-5023-5023")</f>
        <v>https://stjsonora.gob.mx/acceso_informacion/InfoCurriculum.php?token=5023-5023-5023</v>
      </c>
      <c r="N565" s="14" t="s">
        <v>64</v>
      </c>
      <c r="O565" s="16" t="s">
        <v>3601</v>
      </c>
      <c r="P565" s="17" t="s">
        <v>355</v>
      </c>
      <c r="Q565" s="15">
        <v>45300</v>
      </c>
      <c r="R565" s="15">
        <v>45291</v>
      </c>
      <c r="S565" s="14"/>
    </row>
    <row r="566" spans="1:19" ht="25.5" x14ac:dyDescent="0.25">
      <c r="A566" s="14">
        <v>2023</v>
      </c>
      <c r="B566" s="15">
        <v>45200</v>
      </c>
      <c r="C566" s="15">
        <v>45291</v>
      </c>
      <c r="D566" s="17" t="s">
        <v>115</v>
      </c>
      <c r="E566" s="17" t="s">
        <v>115</v>
      </c>
      <c r="F566" s="14" t="s">
        <v>1520</v>
      </c>
      <c r="G566" s="14" t="s">
        <v>685</v>
      </c>
      <c r="H566" s="14" t="s">
        <v>455</v>
      </c>
      <c r="I566" s="17" t="s">
        <v>1425</v>
      </c>
      <c r="J566" s="14" t="s">
        <v>353</v>
      </c>
      <c r="K566" s="17" t="s">
        <v>1438</v>
      </c>
      <c r="L566" s="14">
        <v>4694</v>
      </c>
      <c r="M566" s="16" t="str">
        <f>HYPERLINK("https://stjsonora.gob.mx/acceso_informacion/InfoCurriculum.php?token=4694-4694-4694")</f>
        <v>https://stjsonora.gob.mx/acceso_informacion/InfoCurriculum.php?token=4694-4694-4694</v>
      </c>
      <c r="N566" s="14" t="s">
        <v>64</v>
      </c>
      <c r="O566" s="16" t="s">
        <v>3601</v>
      </c>
      <c r="P566" s="17" t="s">
        <v>355</v>
      </c>
      <c r="Q566" s="15">
        <v>45300</v>
      </c>
      <c r="R566" s="15">
        <v>45291</v>
      </c>
      <c r="S566" s="14"/>
    </row>
    <row r="567" spans="1:19" ht="25.5" x14ac:dyDescent="0.25">
      <c r="A567" s="14">
        <v>2023</v>
      </c>
      <c r="B567" s="15">
        <v>45200</v>
      </c>
      <c r="C567" s="15">
        <v>45291</v>
      </c>
      <c r="D567" s="17" t="s">
        <v>118</v>
      </c>
      <c r="E567" s="17" t="s">
        <v>118</v>
      </c>
      <c r="F567" s="14" t="s">
        <v>1521</v>
      </c>
      <c r="G567" s="14" t="s">
        <v>753</v>
      </c>
      <c r="H567" s="14" t="s">
        <v>594</v>
      </c>
      <c r="I567" s="17" t="s">
        <v>1338</v>
      </c>
      <c r="J567" s="14" t="s">
        <v>353</v>
      </c>
      <c r="K567" s="17" t="s">
        <v>354</v>
      </c>
      <c r="L567" s="14">
        <v>762</v>
      </c>
      <c r="M567" s="16" t="str">
        <f>HYPERLINK("https://stjsonora.gob.mx/acceso_informacion/InfoCurriculum.php?token=762-762-762")</f>
        <v>https://stjsonora.gob.mx/acceso_informacion/InfoCurriculum.php?token=762-762-762</v>
      </c>
      <c r="N567" s="14" t="s">
        <v>64</v>
      </c>
      <c r="O567" s="16" t="s">
        <v>3601</v>
      </c>
      <c r="P567" s="17" t="s">
        <v>355</v>
      </c>
      <c r="Q567" s="15">
        <v>45300</v>
      </c>
      <c r="R567" s="15">
        <v>45291</v>
      </c>
      <c r="S567" s="14"/>
    </row>
    <row r="568" spans="1:19" ht="25.5" x14ac:dyDescent="0.25">
      <c r="A568" s="14">
        <v>2023</v>
      </c>
      <c r="B568" s="15">
        <v>45200</v>
      </c>
      <c r="C568" s="15">
        <v>45291</v>
      </c>
      <c r="D568" s="17" t="s">
        <v>118</v>
      </c>
      <c r="E568" s="17" t="s">
        <v>118</v>
      </c>
      <c r="F568" s="14" t="s">
        <v>1522</v>
      </c>
      <c r="G568" s="14" t="s">
        <v>685</v>
      </c>
      <c r="H568" s="14" t="s">
        <v>755</v>
      </c>
      <c r="I568" s="17" t="s">
        <v>1216</v>
      </c>
      <c r="J568" s="14" t="s">
        <v>353</v>
      </c>
      <c r="K568" s="17" t="s">
        <v>354</v>
      </c>
      <c r="L568" s="14">
        <v>2711</v>
      </c>
      <c r="M568" s="16" t="str">
        <f>HYPERLINK("https://stjsonora.gob.mx/acceso_informacion/InfoCurriculum.php?token=2711-2711-2711")</f>
        <v>https://stjsonora.gob.mx/acceso_informacion/InfoCurriculum.php?token=2711-2711-2711</v>
      </c>
      <c r="N568" s="14" t="s">
        <v>64</v>
      </c>
      <c r="O568" s="16" t="s">
        <v>3601</v>
      </c>
      <c r="P568" s="17" t="s">
        <v>355</v>
      </c>
      <c r="Q568" s="15">
        <v>45300</v>
      </c>
      <c r="R568" s="15">
        <v>45291</v>
      </c>
      <c r="S568" s="14"/>
    </row>
    <row r="569" spans="1:19" ht="25.5" x14ac:dyDescent="0.25">
      <c r="A569" s="14">
        <v>2023</v>
      </c>
      <c r="B569" s="15">
        <v>45200</v>
      </c>
      <c r="C569" s="15">
        <v>45291</v>
      </c>
      <c r="D569" s="17" t="s">
        <v>115</v>
      </c>
      <c r="E569" s="17" t="s">
        <v>115</v>
      </c>
      <c r="F569" s="14" t="s">
        <v>1523</v>
      </c>
      <c r="G569" s="14" t="s">
        <v>377</v>
      </c>
      <c r="H569" s="14" t="s">
        <v>475</v>
      </c>
      <c r="I569" s="17" t="s">
        <v>1216</v>
      </c>
      <c r="J569" s="14" t="s">
        <v>353</v>
      </c>
      <c r="K569" s="17" t="s">
        <v>354</v>
      </c>
      <c r="L569" s="14">
        <v>4252</v>
      </c>
      <c r="M569" s="16" t="str">
        <f>HYPERLINK("https://stjsonora.gob.mx/acceso_informacion/InfoCurriculum.php?token=4252-4252-4252")</f>
        <v>https://stjsonora.gob.mx/acceso_informacion/InfoCurriculum.php?token=4252-4252-4252</v>
      </c>
      <c r="N569" s="14" t="s">
        <v>64</v>
      </c>
      <c r="O569" s="16" t="s">
        <v>3601</v>
      </c>
      <c r="P569" s="17" t="s">
        <v>355</v>
      </c>
      <c r="Q569" s="15">
        <v>45300</v>
      </c>
      <c r="R569" s="15">
        <v>45291</v>
      </c>
      <c r="S569" s="14"/>
    </row>
    <row r="570" spans="1:19" ht="25.5" x14ac:dyDescent="0.25">
      <c r="A570" s="14">
        <v>2023</v>
      </c>
      <c r="B570" s="15">
        <v>45200</v>
      </c>
      <c r="C570" s="15">
        <v>45291</v>
      </c>
      <c r="D570" s="17" t="s">
        <v>118</v>
      </c>
      <c r="E570" s="17" t="s">
        <v>118</v>
      </c>
      <c r="F570" s="14" t="s">
        <v>1524</v>
      </c>
      <c r="G570" s="14" t="s">
        <v>1132</v>
      </c>
      <c r="H570" s="14" t="s">
        <v>472</v>
      </c>
      <c r="I570" s="17" t="s">
        <v>1178</v>
      </c>
      <c r="J570" s="14" t="s">
        <v>353</v>
      </c>
      <c r="K570" s="17" t="s">
        <v>354</v>
      </c>
      <c r="L570" s="14">
        <v>121</v>
      </c>
      <c r="M570" s="16" t="str">
        <f>HYPERLINK("https://stjsonora.gob.mx/acceso_informacion/InfoCurriculum.php?token=121-121-121")</f>
        <v>https://stjsonora.gob.mx/acceso_informacion/InfoCurriculum.php?token=121-121-121</v>
      </c>
      <c r="N570" s="14" t="s">
        <v>64</v>
      </c>
      <c r="O570" s="16" t="s">
        <v>3601</v>
      </c>
      <c r="P570" s="17" t="s">
        <v>355</v>
      </c>
      <c r="Q570" s="15">
        <v>45300</v>
      </c>
      <c r="R570" s="15">
        <v>45291</v>
      </c>
      <c r="S570" s="14"/>
    </row>
    <row r="571" spans="1:19" ht="25.5" x14ac:dyDescent="0.25">
      <c r="A571" s="14">
        <v>2023</v>
      </c>
      <c r="B571" s="15">
        <v>45200</v>
      </c>
      <c r="C571" s="15">
        <v>45291</v>
      </c>
      <c r="D571" s="17" t="s">
        <v>115</v>
      </c>
      <c r="E571" s="17" t="s">
        <v>115</v>
      </c>
      <c r="F571" s="14" t="s">
        <v>1525</v>
      </c>
      <c r="G571" s="14" t="s">
        <v>585</v>
      </c>
      <c r="H571" s="14" t="s">
        <v>417</v>
      </c>
      <c r="I571" s="17" t="s">
        <v>1383</v>
      </c>
      <c r="J571" s="14" t="s">
        <v>353</v>
      </c>
      <c r="K571" s="17" t="s">
        <v>354</v>
      </c>
      <c r="L571" s="14">
        <v>2940</v>
      </c>
      <c r="M571" s="16" t="str">
        <f>HYPERLINK("https://stjsonora.gob.mx/acceso_informacion/InfoCurriculum.php?token=2940-2940-2940")</f>
        <v>https://stjsonora.gob.mx/acceso_informacion/InfoCurriculum.php?token=2940-2940-2940</v>
      </c>
      <c r="N571" s="14" t="s">
        <v>64</v>
      </c>
      <c r="O571" s="16" t="s">
        <v>3601</v>
      </c>
      <c r="P571" s="17" t="s">
        <v>355</v>
      </c>
      <c r="Q571" s="15">
        <v>45300</v>
      </c>
      <c r="R571" s="15">
        <v>45291</v>
      </c>
      <c r="S571" s="14"/>
    </row>
    <row r="572" spans="1:19" ht="25.5" x14ac:dyDescent="0.25">
      <c r="A572" s="14">
        <v>2023</v>
      </c>
      <c r="B572" s="15">
        <v>45200</v>
      </c>
      <c r="C572" s="15">
        <v>45291</v>
      </c>
      <c r="D572" s="17" t="s">
        <v>115</v>
      </c>
      <c r="E572" s="17" t="s">
        <v>115</v>
      </c>
      <c r="F572" s="14" t="s">
        <v>1526</v>
      </c>
      <c r="G572" s="14" t="s">
        <v>1527</v>
      </c>
      <c r="H572" s="14" t="s">
        <v>759</v>
      </c>
      <c r="I572" s="17" t="s">
        <v>1039</v>
      </c>
      <c r="J572" s="14" t="s">
        <v>365</v>
      </c>
      <c r="K572" s="17" t="s">
        <v>854</v>
      </c>
      <c r="L572" s="14">
        <v>1403</v>
      </c>
      <c r="M572" s="16" t="str">
        <f>HYPERLINK("https://stjsonora.gob.mx/acceso_informacion/InfoCurriculum.php?token=1403-1403-1403")</f>
        <v>https://stjsonora.gob.mx/acceso_informacion/InfoCurriculum.php?token=1403-1403-1403</v>
      </c>
      <c r="N572" s="14" t="s">
        <v>64</v>
      </c>
      <c r="O572" s="16" t="s">
        <v>3601</v>
      </c>
      <c r="P572" s="17" t="s">
        <v>355</v>
      </c>
      <c r="Q572" s="15">
        <v>45300</v>
      </c>
      <c r="R572" s="15">
        <v>45291</v>
      </c>
      <c r="S572" s="14"/>
    </row>
    <row r="573" spans="1:19" ht="25.5" x14ac:dyDescent="0.25">
      <c r="A573" s="14">
        <v>2023</v>
      </c>
      <c r="B573" s="15">
        <v>45200</v>
      </c>
      <c r="C573" s="15">
        <v>45291</v>
      </c>
      <c r="D573" s="17" t="s">
        <v>115</v>
      </c>
      <c r="E573" s="17" t="s">
        <v>115</v>
      </c>
      <c r="F573" s="14" t="s">
        <v>1528</v>
      </c>
      <c r="G573" s="14" t="s">
        <v>1529</v>
      </c>
      <c r="H573" s="14" t="s">
        <v>1119</v>
      </c>
      <c r="I573" s="17" t="s">
        <v>1353</v>
      </c>
      <c r="J573" s="14" t="s">
        <v>365</v>
      </c>
      <c r="K573" s="17" t="s">
        <v>1530</v>
      </c>
      <c r="L573" s="14">
        <v>207</v>
      </c>
      <c r="M573" s="16" t="str">
        <f>HYPERLINK("https://stjsonora.gob.mx/acceso_informacion/InfoCurriculum.php?token=207-207-207")</f>
        <v>https://stjsonora.gob.mx/acceso_informacion/InfoCurriculum.php?token=207-207-207</v>
      </c>
      <c r="N573" s="14" t="s">
        <v>64</v>
      </c>
      <c r="O573" s="16" t="s">
        <v>3601</v>
      </c>
      <c r="P573" s="17" t="s">
        <v>355</v>
      </c>
      <c r="Q573" s="15">
        <v>45300</v>
      </c>
      <c r="R573" s="15">
        <v>45291</v>
      </c>
      <c r="S573" s="14"/>
    </row>
    <row r="574" spans="1:19" ht="25.5" x14ac:dyDescent="0.25">
      <c r="A574" s="14">
        <v>2023</v>
      </c>
      <c r="B574" s="15">
        <v>45200</v>
      </c>
      <c r="C574" s="15">
        <v>45291</v>
      </c>
      <c r="D574" s="17" t="s">
        <v>115</v>
      </c>
      <c r="E574" s="17" t="s">
        <v>115</v>
      </c>
      <c r="F574" s="14" t="s">
        <v>1531</v>
      </c>
      <c r="G574" s="14" t="s">
        <v>484</v>
      </c>
      <c r="H574" s="14" t="s">
        <v>485</v>
      </c>
      <c r="I574" s="17" t="s">
        <v>703</v>
      </c>
      <c r="J574" s="14" t="s">
        <v>353</v>
      </c>
      <c r="K574" s="17" t="s">
        <v>354</v>
      </c>
      <c r="L574" s="14">
        <v>1278</v>
      </c>
      <c r="M574" s="16" t="str">
        <f>HYPERLINK("https://stjsonora.gob.mx/acceso_informacion/InfoCurriculum.php?token=1278-1278-1278")</f>
        <v>https://stjsonora.gob.mx/acceso_informacion/InfoCurriculum.php?token=1278-1278-1278</v>
      </c>
      <c r="N574" s="14" t="s">
        <v>64</v>
      </c>
      <c r="O574" s="16" t="s">
        <v>3601</v>
      </c>
      <c r="P574" s="17" t="s">
        <v>355</v>
      </c>
      <c r="Q574" s="15">
        <v>45300</v>
      </c>
      <c r="R574" s="15">
        <v>45291</v>
      </c>
      <c r="S574" s="14"/>
    </row>
    <row r="575" spans="1:19" ht="25.5" x14ac:dyDescent="0.25">
      <c r="A575" s="14">
        <v>2023</v>
      </c>
      <c r="B575" s="15">
        <v>45200</v>
      </c>
      <c r="C575" s="15">
        <v>45291</v>
      </c>
      <c r="D575" s="17" t="s">
        <v>115</v>
      </c>
      <c r="E575" s="17" t="s">
        <v>115</v>
      </c>
      <c r="F575" s="14" t="s">
        <v>1532</v>
      </c>
      <c r="G575" s="14" t="s">
        <v>1046</v>
      </c>
      <c r="H575" s="14" t="s">
        <v>869</v>
      </c>
      <c r="I575" s="17" t="s">
        <v>1404</v>
      </c>
      <c r="J575" s="14" t="s">
        <v>353</v>
      </c>
      <c r="K575" s="17"/>
      <c r="L575" s="14">
        <v>1159</v>
      </c>
      <c r="M575" s="16" t="str">
        <f>HYPERLINK("https://stjsonora.gob.mx/acceso_informacion/InfoCurriculum.php?token=1159-1159-1159")</f>
        <v>https://stjsonora.gob.mx/acceso_informacion/InfoCurriculum.php?token=1159-1159-1159</v>
      </c>
      <c r="N575" s="14" t="s">
        <v>64</v>
      </c>
      <c r="O575" s="16" t="s">
        <v>3601</v>
      </c>
      <c r="P575" s="17" t="s">
        <v>355</v>
      </c>
      <c r="Q575" s="15">
        <v>45300</v>
      </c>
      <c r="R575" s="15">
        <v>45291</v>
      </c>
      <c r="S575" s="14"/>
    </row>
    <row r="576" spans="1:19" ht="25.5" x14ac:dyDescent="0.25">
      <c r="A576" s="14">
        <v>2023</v>
      </c>
      <c r="B576" s="15">
        <v>45200</v>
      </c>
      <c r="C576" s="15">
        <v>45291</v>
      </c>
      <c r="D576" s="17" t="s">
        <v>115</v>
      </c>
      <c r="E576" s="17" t="s">
        <v>115</v>
      </c>
      <c r="F576" s="14" t="s">
        <v>1533</v>
      </c>
      <c r="G576" s="14" t="s">
        <v>1281</v>
      </c>
      <c r="H576" s="14" t="s">
        <v>875</v>
      </c>
      <c r="I576" s="17" t="s">
        <v>683</v>
      </c>
      <c r="J576" s="14" t="s">
        <v>353</v>
      </c>
      <c r="K576" s="17" t="s">
        <v>354</v>
      </c>
      <c r="L576" s="14">
        <v>3357</v>
      </c>
      <c r="M576" s="16" t="str">
        <f>HYPERLINK("https://stjsonora.gob.mx/acceso_informacion/InfoCurriculum.php?token=3357-3357-3357")</f>
        <v>https://stjsonora.gob.mx/acceso_informacion/InfoCurriculum.php?token=3357-3357-3357</v>
      </c>
      <c r="N576" s="14" t="s">
        <v>64</v>
      </c>
      <c r="O576" s="16" t="s">
        <v>3601</v>
      </c>
      <c r="P576" s="17" t="s">
        <v>355</v>
      </c>
      <c r="Q576" s="15">
        <v>45300</v>
      </c>
      <c r="R576" s="15">
        <v>45291</v>
      </c>
      <c r="S576" s="14"/>
    </row>
    <row r="577" spans="1:19" ht="25.5" x14ac:dyDescent="0.25">
      <c r="A577" s="14">
        <v>2023</v>
      </c>
      <c r="B577" s="15">
        <v>45200</v>
      </c>
      <c r="C577" s="15">
        <v>45291</v>
      </c>
      <c r="D577" s="17" t="s">
        <v>118</v>
      </c>
      <c r="E577" s="17" t="s">
        <v>118</v>
      </c>
      <c r="F577" s="14" t="s">
        <v>1534</v>
      </c>
      <c r="G577" s="14" t="s">
        <v>475</v>
      </c>
      <c r="H577" s="14" t="s">
        <v>1535</v>
      </c>
      <c r="I577" s="17" t="s">
        <v>693</v>
      </c>
      <c r="J577" s="14" t="s">
        <v>353</v>
      </c>
      <c r="K577" s="17" t="s">
        <v>354</v>
      </c>
      <c r="L577" s="14">
        <v>1068</v>
      </c>
      <c r="M577" s="16" t="str">
        <f>HYPERLINK("https://stjsonora.gob.mx/acceso_informacion/InfoCurriculum.php?token=1068-1068-1068")</f>
        <v>https://stjsonora.gob.mx/acceso_informacion/InfoCurriculum.php?token=1068-1068-1068</v>
      </c>
      <c r="N577" s="14" t="s">
        <v>64</v>
      </c>
      <c r="O577" s="16" t="s">
        <v>3601</v>
      </c>
      <c r="P577" s="17" t="s">
        <v>355</v>
      </c>
      <c r="Q577" s="15">
        <v>45300</v>
      </c>
      <c r="R577" s="15">
        <v>45291</v>
      </c>
      <c r="S577" s="14"/>
    </row>
    <row r="578" spans="1:19" ht="25.5" x14ac:dyDescent="0.25">
      <c r="A578" s="14">
        <v>2023</v>
      </c>
      <c r="B578" s="15">
        <v>45200</v>
      </c>
      <c r="C578" s="15">
        <v>45291</v>
      </c>
      <c r="D578" s="17" t="s">
        <v>118</v>
      </c>
      <c r="E578" s="17" t="s">
        <v>118</v>
      </c>
      <c r="F578" s="14" t="s">
        <v>1536</v>
      </c>
      <c r="G578" s="14" t="s">
        <v>1170</v>
      </c>
      <c r="H578" s="14" t="s">
        <v>745</v>
      </c>
      <c r="I578" s="17" t="s">
        <v>1010</v>
      </c>
      <c r="J578" s="14" t="s">
        <v>353</v>
      </c>
      <c r="K578" s="17" t="s">
        <v>354</v>
      </c>
      <c r="L578" s="14">
        <v>3930</v>
      </c>
      <c r="M578" s="16" t="str">
        <f>HYPERLINK("https://stjsonora.gob.mx/acceso_informacion/InfoCurriculum.php?token=3930-3930-3930")</f>
        <v>https://stjsonora.gob.mx/acceso_informacion/InfoCurriculum.php?token=3930-3930-3930</v>
      </c>
      <c r="N578" s="14" t="s">
        <v>64</v>
      </c>
      <c r="O578" s="16" t="s">
        <v>3601</v>
      </c>
      <c r="P578" s="17" t="s">
        <v>355</v>
      </c>
      <c r="Q578" s="15">
        <v>45300</v>
      </c>
      <c r="R578" s="15">
        <v>45291</v>
      </c>
      <c r="S578" s="14"/>
    </row>
    <row r="579" spans="1:19" ht="25.5" x14ac:dyDescent="0.25">
      <c r="A579" s="14">
        <v>2023</v>
      </c>
      <c r="B579" s="15">
        <v>45200</v>
      </c>
      <c r="C579" s="15">
        <v>45291</v>
      </c>
      <c r="D579" s="17" t="s">
        <v>115</v>
      </c>
      <c r="E579" s="17" t="s">
        <v>115</v>
      </c>
      <c r="F579" s="14" t="s">
        <v>1336</v>
      </c>
      <c r="G579" s="14" t="s">
        <v>685</v>
      </c>
      <c r="H579" s="14" t="s">
        <v>571</v>
      </c>
      <c r="I579" s="17" t="s">
        <v>1383</v>
      </c>
      <c r="J579" s="14" t="s">
        <v>353</v>
      </c>
      <c r="K579" s="17" t="s">
        <v>354</v>
      </c>
      <c r="L579" s="14">
        <v>978</v>
      </c>
      <c r="M579" s="16" t="str">
        <f>HYPERLINK("https://stjsonora.gob.mx/acceso_informacion/InfoCurriculum.php?token=978-978-978")</f>
        <v>https://stjsonora.gob.mx/acceso_informacion/InfoCurriculum.php?token=978-978-978</v>
      </c>
      <c r="N579" s="14" t="s">
        <v>64</v>
      </c>
      <c r="O579" s="16" t="s">
        <v>3601</v>
      </c>
      <c r="P579" s="17" t="s">
        <v>355</v>
      </c>
      <c r="Q579" s="15">
        <v>45300</v>
      </c>
      <c r="R579" s="15">
        <v>45291</v>
      </c>
      <c r="S579" s="14"/>
    </row>
    <row r="580" spans="1:19" ht="25.5" x14ac:dyDescent="0.25">
      <c r="A580" s="14">
        <v>2023</v>
      </c>
      <c r="B580" s="15">
        <v>45200</v>
      </c>
      <c r="C580" s="15">
        <v>45291</v>
      </c>
      <c r="D580" s="17" t="s">
        <v>115</v>
      </c>
      <c r="E580" s="17" t="s">
        <v>115</v>
      </c>
      <c r="F580" s="14" t="s">
        <v>1537</v>
      </c>
      <c r="G580" s="14" t="s">
        <v>1538</v>
      </c>
      <c r="H580" s="14" t="s">
        <v>780</v>
      </c>
      <c r="I580" s="17" t="s">
        <v>718</v>
      </c>
      <c r="J580" s="14" t="s">
        <v>353</v>
      </c>
      <c r="K580" s="17" t="s">
        <v>354</v>
      </c>
      <c r="L580" s="14">
        <v>1528</v>
      </c>
      <c r="M580" s="16" t="str">
        <f>HYPERLINK("https://stjsonora.gob.mx/acceso_informacion/InfoCurriculum.php?token=1528-1528-1528")</f>
        <v>https://stjsonora.gob.mx/acceso_informacion/InfoCurriculum.php?token=1528-1528-1528</v>
      </c>
      <c r="N580" s="14" t="s">
        <v>64</v>
      </c>
      <c r="O580" s="16" t="s">
        <v>3601</v>
      </c>
      <c r="P580" s="17" t="s">
        <v>355</v>
      </c>
      <c r="Q580" s="15">
        <v>45300</v>
      </c>
      <c r="R580" s="15">
        <v>45291</v>
      </c>
      <c r="S580" s="14"/>
    </row>
    <row r="581" spans="1:19" ht="25.5" x14ac:dyDescent="0.25">
      <c r="A581" s="14">
        <v>2023</v>
      </c>
      <c r="B581" s="15">
        <v>45200</v>
      </c>
      <c r="C581" s="15">
        <v>45291</v>
      </c>
      <c r="D581" s="17" t="s">
        <v>115</v>
      </c>
      <c r="E581" s="17" t="s">
        <v>115</v>
      </c>
      <c r="F581" s="14" t="s">
        <v>1539</v>
      </c>
      <c r="G581" s="14" t="s">
        <v>1207</v>
      </c>
      <c r="H581" s="14" t="s">
        <v>756</v>
      </c>
      <c r="I581" s="17" t="s">
        <v>1010</v>
      </c>
      <c r="J581" s="14" t="s">
        <v>353</v>
      </c>
      <c r="K581" s="17" t="s">
        <v>354</v>
      </c>
      <c r="L581" s="14">
        <v>1004</v>
      </c>
      <c r="M581" s="16" t="str">
        <f>HYPERLINK("https://stjsonora.gob.mx/acceso_informacion/InfoCurriculum.php?token=1004-1004-1004")</f>
        <v>https://stjsonora.gob.mx/acceso_informacion/InfoCurriculum.php?token=1004-1004-1004</v>
      </c>
      <c r="N581" s="14" t="s">
        <v>64</v>
      </c>
      <c r="O581" s="16" t="s">
        <v>3601</v>
      </c>
      <c r="P581" s="17" t="s">
        <v>355</v>
      </c>
      <c r="Q581" s="15">
        <v>45300</v>
      </c>
      <c r="R581" s="15">
        <v>45291</v>
      </c>
      <c r="S581" s="14"/>
    </row>
    <row r="582" spans="1:19" ht="25.5" x14ac:dyDescent="0.25">
      <c r="A582" s="14">
        <v>2023</v>
      </c>
      <c r="B582" s="15">
        <v>45200</v>
      </c>
      <c r="C582" s="15">
        <v>45291</v>
      </c>
      <c r="D582" s="17" t="s">
        <v>118</v>
      </c>
      <c r="E582" s="17" t="s">
        <v>118</v>
      </c>
      <c r="F582" s="14" t="s">
        <v>1540</v>
      </c>
      <c r="G582" s="14" t="s">
        <v>487</v>
      </c>
      <c r="H582" s="14" t="s">
        <v>904</v>
      </c>
      <c r="I582" s="17" t="s">
        <v>686</v>
      </c>
      <c r="J582" s="14" t="s">
        <v>353</v>
      </c>
      <c r="K582" s="17" t="s">
        <v>354</v>
      </c>
      <c r="L582" s="14">
        <v>882</v>
      </c>
      <c r="M582" s="16" t="str">
        <f>HYPERLINK("https://stjsonora.gob.mx/acceso_informacion/InfoCurriculum.php?token=882-882-882")</f>
        <v>https://stjsonora.gob.mx/acceso_informacion/InfoCurriculum.php?token=882-882-882</v>
      </c>
      <c r="N582" s="14" t="s">
        <v>64</v>
      </c>
      <c r="O582" s="16" t="s">
        <v>3601</v>
      </c>
      <c r="P582" s="17" t="s">
        <v>355</v>
      </c>
      <c r="Q582" s="15">
        <v>45300</v>
      </c>
      <c r="R582" s="15">
        <v>45291</v>
      </c>
      <c r="S582" s="14"/>
    </row>
    <row r="583" spans="1:19" ht="38.25" x14ac:dyDescent="0.25">
      <c r="A583" s="14">
        <v>2023</v>
      </c>
      <c r="B583" s="15">
        <v>45200</v>
      </c>
      <c r="C583" s="15">
        <v>45291</v>
      </c>
      <c r="D583" s="17" t="s">
        <v>115</v>
      </c>
      <c r="E583" s="17" t="s">
        <v>115</v>
      </c>
      <c r="F583" s="14" t="s">
        <v>1541</v>
      </c>
      <c r="G583" s="14" t="s">
        <v>374</v>
      </c>
      <c r="H583" s="14" t="s">
        <v>1542</v>
      </c>
      <c r="I583" s="17" t="s">
        <v>624</v>
      </c>
      <c r="J583" s="14" t="s">
        <v>353</v>
      </c>
      <c r="K583" s="17" t="s">
        <v>676</v>
      </c>
      <c r="L583" s="14">
        <v>1558</v>
      </c>
      <c r="M583" s="16" t="str">
        <f>HYPERLINK("https://stjsonora.gob.mx/acceso_informacion/InfoCurriculum.php?token=1558-1558-1558")</f>
        <v>https://stjsonora.gob.mx/acceso_informacion/InfoCurriculum.php?token=1558-1558-1558</v>
      </c>
      <c r="N583" s="14" t="s">
        <v>64</v>
      </c>
      <c r="O583" s="16" t="s">
        <v>3601</v>
      </c>
      <c r="P583" s="17" t="s">
        <v>355</v>
      </c>
      <c r="Q583" s="15">
        <v>45300</v>
      </c>
      <c r="R583" s="15">
        <v>45291</v>
      </c>
      <c r="S583" s="14"/>
    </row>
    <row r="584" spans="1:19" ht="25.5" x14ac:dyDescent="0.25">
      <c r="A584" s="14">
        <v>2023</v>
      </c>
      <c r="B584" s="15">
        <v>45200</v>
      </c>
      <c r="C584" s="15">
        <v>45291</v>
      </c>
      <c r="D584" s="17" t="s">
        <v>115</v>
      </c>
      <c r="E584" s="17" t="s">
        <v>115</v>
      </c>
      <c r="F584" s="14" t="s">
        <v>572</v>
      </c>
      <c r="G584" s="14" t="s">
        <v>1314</v>
      </c>
      <c r="H584" s="14" t="s">
        <v>809</v>
      </c>
      <c r="I584" s="17" t="s">
        <v>786</v>
      </c>
      <c r="J584" s="14" t="s">
        <v>353</v>
      </c>
      <c r="K584" s="17" t="s">
        <v>354</v>
      </c>
      <c r="L584" s="14">
        <v>626</v>
      </c>
      <c r="M584" s="16" t="str">
        <f>HYPERLINK("https://stjsonora.gob.mx/acceso_informacion/InfoCurriculum.php?token=626-626-626")</f>
        <v>https://stjsonora.gob.mx/acceso_informacion/InfoCurriculum.php?token=626-626-626</v>
      </c>
      <c r="N584" s="14" t="s">
        <v>64</v>
      </c>
      <c r="O584" s="16" t="s">
        <v>3601</v>
      </c>
      <c r="P584" s="17" t="s">
        <v>355</v>
      </c>
      <c r="Q584" s="15">
        <v>45300</v>
      </c>
      <c r="R584" s="15">
        <v>45291</v>
      </c>
      <c r="S584" s="14"/>
    </row>
    <row r="585" spans="1:19" ht="25.5" x14ac:dyDescent="0.25">
      <c r="A585" s="14">
        <v>2023</v>
      </c>
      <c r="B585" s="15">
        <v>45200</v>
      </c>
      <c r="C585" s="15">
        <v>45291</v>
      </c>
      <c r="D585" s="17" t="s">
        <v>130</v>
      </c>
      <c r="E585" s="17" t="s">
        <v>130</v>
      </c>
      <c r="F585" s="14" t="s">
        <v>1543</v>
      </c>
      <c r="G585" s="14" t="s">
        <v>1544</v>
      </c>
      <c r="H585" s="14" t="s">
        <v>702</v>
      </c>
      <c r="I585" s="17" t="s">
        <v>1237</v>
      </c>
      <c r="J585" s="14" t="s">
        <v>353</v>
      </c>
      <c r="K585" s="17" t="s">
        <v>354</v>
      </c>
      <c r="L585" s="14">
        <v>854</v>
      </c>
      <c r="M585" s="16" t="str">
        <f>HYPERLINK("https://stjsonora.gob.mx/acceso_informacion/InfoCurriculum.php?token=854-854-854")</f>
        <v>https://stjsonora.gob.mx/acceso_informacion/InfoCurriculum.php?token=854-854-854</v>
      </c>
      <c r="N585" s="14" t="s">
        <v>64</v>
      </c>
      <c r="O585" s="16" t="s">
        <v>3601</v>
      </c>
      <c r="P585" s="17" t="s">
        <v>355</v>
      </c>
      <c r="Q585" s="15">
        <v>45300</v>
      </c>
      <c r="R585" s="15">
        <v>45291</v>
      </c>
      <c r="S585" s="14"/>
    </row>
    <row r="586" spans="1:19" ht="25.5" x14ac:dyDescent="0.25">
      <c r="A586" s="14">
        <v>2023</v>
      </c>
      <c r="B586" s="15">
        <v>45200</v>
      </c>
      <c r="C586" s="15">
        <v>45291</v>
      </c>
      <c r="D586" s="17" t="s">
        <v>115</v>
      </c>
      <c r="E586" s="17" t="s">
        <v>115</v>
      </c>
      <c r="F586" s="14" t="s">
        <v>1545</v>
      </c>
      <c r="G586" s="14" t="s">
        <v>664</v>
      </c>
      <c r="H586" s="14" t="s">
        <v>1546</v>
      </c>
      <c r="I586" s="17" t="s">
        <v>627</v>
      </c>
      <c r="J586" s="14" t="s">
        <v>353</v>
      </c>
      <c r="K586" s="17" t="s">
        <v>354</v>
      </c>
      <c r="L586" s="14">
        <v>1383</v>
      </c>
      <c r="M586" s="16" t="str">
        <f>HYPERLINK("https://stjsonora.gob.mx/acceso_informacion/InfoCurriculum.php?token=1383-1383-1383")</f>
        <v>https://stjsonora.gob.mx/acceso_informacion/InfoCurriculum.php?token=1383-1383-1383</v>
      </c>
      <c r="N586" s="14" t="s">
        <v>64</v>
      </c>
      <c r="O586" s="16" t="s">
        <v>3601</v>
      </c>
      <c r="P586" s="17" t="s">
        <v>355</v>
      </c>
      <c r="Q586" s="15">
        <v>45300</v>
      </c>
      <c r="R586" s="15">
        <v>45291</v>
      </c>
      <c r="S586" s="14"/>
    </row>
    <row r="587" spans="1:19" ht="25.5" x14ac:dyDescent="0.25">
      <c r="A587" s="14">
        <v>2023</v>
      </c>
      <c r="B587" s="15">
        <v>45200</v>
      </c>
      <c r="C587" s="15">
        <v>45291</v>
      </c>
      <c r="D587" s="17" t="s">
        <v>115</v>
      </c>
      <c r="E587" s="17" t="s">
        <v>115</v>
      </c>
      <c r="F587" s="14" t="s">
        <v>1547</v>
      </c>
      <c r="G587" s="14" t="s">
        <v>1209</v>
      </c>
      <c r="H587" s="14" t="s">
        <v>1182</v>
      </c>
      <c r="I587" s="17" t="s">
        <v>1548</v>
      </c>
      <c r="J587" s="14" t="s">
        <v>353</v>
      </c>
      <c r="K587" s="17" t="s">
        <v>354</v>
      </c>
      <c r="L587" s="14">
        <v>3993</v>
      </c>
      <c r="M587" s="16" t="str">
        <f>HYPERLINK("https://stjsonora.gob.mx/acceso_informacion/InfoCurriculum.php?token=3993-3993-3993")</f>
        <v>https://stjsonora.gob.mx/acceso_informacion/InfoCurriculum.php?token=3993-3993-3993</v>
      </c>
      <c r="N587" s="14" t="s">
        <v>64</v>
      </c>
      <c r="O587" s="16" t="s">
        <v>3601</v>
      </c>
      <c r="P587" s="17" t="s">
        <v>355</v>
      </c>
      <c r="Q587" s="15">
        <v>45300</v>
      </c>
      <c r="R587" s="15">
        <v>45291</v>
      </c>
      <c r="S587" s="14"/>
    </row>
    <row r="588" spans="1:19" ht="25.5" x14ac:dyDescent="0.25">
      <c r="A588" s="14">
        <v>2023</v>
      </c>
      <c r="B588" s="15">
        <v>45200</v>
      </c>
      <c r="C588" s="15">
        <v>45291</v>
      </c>
      <c r="D588" s="17" t="s">
        <v>115</v>
      </c>
      <c r="E588" s="17" t="s">
        <v>115</v>
      </c>
      <c r="F588" s="14" t="s">
        <v>1549</v>
      </c>
      <c r="G588" s="14" t="s">
        <v>626</v>
      </c>
      <c r="H588" s="14" t="s">
        <v>695</v>
      </c>
      <c r="I588" s="17" t="s">
        <v>1425</v>
      </c>
      <c r="J588" s="14" t="s">
        <v>365</v>
      </c>
      <c r="K588" s="17" t="s">
        <v>889</v>
      </c>
      <c r="L588" s="14">
        <v>4041</v>
      </c>
      <c r="M588" s="16" t="str">
        <f>HYPERLINK("https://stjsonora.gob.mx/acceso_informacion/InfoCurriculum.php?token=4041-4041-4041")</f>
        <v>https://stjsonora.gob.mx/acceso_informacion/InfoCurriculum.php?token=4041-4041-4041</v>
      </c>
      <c r="N588" s="14" t="s">
        <v>64</v>
      </c>
      <c r="O588" s="16" t="s">
        <v>3601</v>
      </c>
      <c r="P588" s="17" t="s">
        <v>355</v>
      </c>
      <c r="Q588" s="15">
        <v>45300</v>
      </c>
      <c r="R588" s="15">
        <v>45291</v>
      </c>
      <c r="S588" s="14"/>
    </row>
    <row r="589" spans="1:19" ht="25.5" x14ac:dyDescent="0.25">
      <c r="A589" s="14">
        <v>2023</v>
      </c>
      <c r="B589" s="15">
        <v>45200</v>
      </c>
      <c r="C589" s="15">
        <v>45291</v>
      </c>
      <c r="D589" s="17" t="s">
        <v>115</v>
      </c>
      <c r="E589" s="17" t="s">
        <v>115</v>
      </c>
      <c r="F589" s="14" t="s">
        <v>1026</v>
      </c>
      <c r="G589" s="14" t="s">
        <v>1080</v>
      </c>
      <c r="H589" s="14" t="s">
        <v>788</v>
      </c>
      <c r="I589" s="17" t="s">
        <v>1383</v>
      </c>
      <c r="J589" s="14" t="s">
        <v>353</v>
      </c>
      <c r="K589" s="17" t="s">
        <v>354</v>
      </c>
      <c r="L589" s="14">
        <v>800</v>
      </c>
      <c r="M589" s="16" t="str">
        <f>HYPERLINK("https://stjsonora.gob.mx/acceso_informacion/InfoCurriculum.php?token=800-800-800")</f>
        <v>https://stjsonora.gob.mx/acceso_informacion/InfoCurriculum.php?token=800-800-800</v>
      </c>
      <c r="N589" s="14" t="s">
        <v>64</v>
      </c>
      <c r="O589" s="16" t="s">
        <v>3601</v>
      </c>
      <c r="P589" s="17" t="s">
        <v>355</v>
      </c>
      <c r="Q589" s="15">
        <v>45300</v>
      </c>
      <c r="R589" s="15">
        <v>45291</v>
      </c>
      <c r="S589" s="14"/>
    </row>
    <row r="590" spans="1:19" ht="25.5" x14ac:dyDescent="0.25">
      <c r="A590" s="14">
        <v>2023</v>
      </c>
      <c r="B590" s="15">
        <v>45200</v>
      </c>
      <c r="C590" s="15">
        <v>45291</v>
      </c>
      <c r="D590" s="17" t="s">
        <v>115</v>
      </c>
      <c r="E590" s="17" t="s">
        <v>115</v>
      </c>
      <c r="F590" s="14" t="s">
        <v>1113</v>
      </c>
      <c r="G590" s="14" t="s">
        <v>495</v>
      </c>
      <c r="H590" s="14" t="s">
        <v>369</v>
      </c>
      <c r="I590" s="17" t="s">
        <v>766</v>
      </c>
      <c r="J590" s="14" t="s">
        <v>353</v>
      </c>
      <c r="K590" s="17" t="s">
        <v>354</v>
      </c>
      <c r="L590" s="14">
        <v>2877</v>
      </c>
      <c r="M590" s="16" t="str">
        <f>HYPERLINK("https://stjsonora.gob.mx/acceso_informacion/InfoCurriculum.php?token=2877-2877-2877")</f>
        <v>https://stjsonora.gob.mx/acceso_informacion/InfoCurriculum.php?token=2877-2877-2877</v>
      </c>
      <c r="N590" s="14" t="s">
        <v>64</v>
      </c>
      <c r="O590" s="16" t="s">
        <v>3601</v>
      </c>
      <c r="P590" s="17" t="s">
        <v>355</v>
      </c>
      <c r="Q590" s="15">
        <v>45300</v>
      </c>
      <c r="R590" s="15">
        <v>45291</v>
      </c>
      <c r="S590" s="14"/>
    </row>
    <row r="591" spans="1:19" ht="63.75" x14ac:dyDescent="0.25">
      <c r="A591" s="14">
        <v>2023</v>
      </c>
      <c r="B591" s="15">
        <v>45200</v>
      </c>
      <c r="C591" s="15">
        <v>45291</v>
      </c>
      <c r="D591" s="17" t="s">
        <v>115</v>
      </c>
      <c r="E591" s="17" t="s">
        <v>115</v>
      </c>
      <c r="F591" s="14" t="s">
        <v>902</v>
      </c>
      <c r="G591" s="14" t="s">
        <v>530</v>
      </c>
      <c r="H591" s="14" t="s">
        <v>452</v>
      </c>
      <c r="I591" s="17" t="s">
        <v>1367</v>
      </c>
      <c r="J591" s="14" t="s">
        <v>365</v>
      </c>
      <c r="K591" s="17" t="s">
        <v>366</v>
      </c>
      <c r="L591" s="14">
        <v>3467</v>
      </c>
      <c r="M591" s="16" t="str">
        <f>HYPERLINK("https://stjsonora.gob.mx/acceso_informacion/InfoCurriculum.php?token=3467-3467-3467")</f>
        <v>https://stjsonora.gob.mx/acceso_informacion/InfoCurriculum.php?token=3467-3467-3467</v>
      </c>
      <c r="N591" s="14" t="s">
        <v>64</v>
      </c>
      <c r="O591" s="16" t="s">
        <v>3601</v>
      </c>
      <c r="P591" s="17" t="s">
        <v>355</v>
      </c>
      <c r="Q591" s="15">
        <v>45300</v>
      </c>
      <c r="R591" s="15">
        <v>45291</v>
      </c>
      <c r="S591" s="14"/>
    </row>
    <row r="592" spans="1:19" ht="25.5" x14ac:dyDescent="0.25">
      <c r="A592" s="14">
        <v>2023</v>
      </c>
      <c r="B592" s="15">
        <v>45200</v>
      </c>
      <c r="C592" s="15">
        <v>45291</v>
      </c>
      <c r="D592" s="17" t="s">
        <v>115</v>
      </c>
      <c r="E592" s="17" t="s">
        <v>115</v>
      </c>
      <c r="F592" s="14" t="s">
        <v>1550</v>
      </c>
      <c r="G592" s="14" t="s">
        <v>1551</v>
      </c>
      <c r="H592" s="14" t="s">
        <v>1552</v>
      </c>
      <c r="I592" s="17" t="s">
        <v>1111</v>
      </c>
      <c r="J592" s="14" t="s">
        <v>353</v>
      </c>
      <c r="K592" s="17" t="s">
        <v>1438</v>
      </c>
      <c r="L592" s="14">
        <v>3266</v>
      </c>
      <c r="M592" s="16" t="str">
        <f>HYPERLINK("https://stjsonora.gob.mx/acceso_informacion/InfoCurriculum.php?token=3266-3266-3266")</f>
        <v>https://stjsonora.gob.mx/acceso_informacion/InfoCurriculum.php?token=3266-3266-3266</v>
      </c>
      <c r="N592" s="14" t="s">
        <v>64</v>
      </c>
      <c r="O592" s="16" t="s">
        <v>3601</v>
      </c>
      <c r="P592" s="17" t="s">
        <v>355</v>
      </c>
      <c r="Q592" s="15">
        <v>45300</v>
      </c>
      <c r="R592" s="15">
        <v>45291</v>
      </c>
      <c r="S592" s="14"/>
    </row>
    <row r="593" spans="1:19" ht="25.5" x14ac:dyDescent="0.25">
      <c r="A593" s="14">
        <v>2023</v>
      </c>
      <c r="B593" s="15">
        <v>45200</v>
      </c>
      <c r="C593" s="15">
        <v>45291</v>
      </c>
      <c r="D593" s="17" t="s">
        <v>115</v>
      </c>
      <c r="E593" s="17" t="s">
        <v>115</v>
      </c>
      <c r="F593" s="14" t="s">
        <v>1553</v>
      </c>
      <c r="G593" s="14" t="s">
        <v>692</v>
      </c>
      <c r="H593" s="14" t="s">
        <v>673</v>
      </c>
      <c r="I593" s="17" t="s">
        <v>1237</v>
      </c>
      <c r="J593" s="14" t="s">
        <v>353</v>
      </c>
      <c r="K593" s="17" t="s">
        <v>354</v>
      </c>
      <c r="L593" s="14">
        <v>2596</v>
      </c>
      <c r="M593" s="16" t="str">
        <f>HYPERLINK("https://stjsonora.gob.mx/acceso_informacion/InfoCurriculum.php?token=2596-2596-2596")</f>
        <v>https://stjsonora.gob.mx/acceso_informacion/InfoCurriculum.php?token=2596-2596-2596</v>
      </c>
      <c r="N593" s="14" t="s">
        <v>64</v>
      </c>
      <c r="O593" s="16" t="s">
        <v>3601</v>
      </c>
      <c r="P593" s="17" t="s">
        <v>355</v>
      </c>
      <c r="Q593" s="15">
        <v>45300</v>
      </c>
      <c r="R593" s="15">
        <v>45291</v>
      </c>
      <c r="S593" s="14"/>
    </row>
    <row r="594" spans="1:19" ht="25.5" x14ac:dyDescent="0.25">
      <c r="A594" s="14">
        <v>2023</v>
      </c>
      <c r="B594" s="15">
        <v>45200</v>
      </c>
      <c r="C594" s="15">
        <v>45291</v>
      </c>
      <c r="D594" s="17" t="s">
        <v>115</v>
      </c>
      <c r="E594" s="17" t="s">
        <v>115</v>
      </c>
      <c r="F594" s="14" t="s">
        <v>1554</v>
      </c>
      <c r="G594" s="14" t="s">
        <v>491</v>
      </c>
      <c r="H594" s="14" t="s">
        <v>1555</v>
      </c>
      <c r="I594" s="17" t="s">
        <v>802</v>
      </c>
      <c r="J594" s="14" t="s">
        <v>353</v>
      </c>
      <c r="K594" s="17" t="s">
        <v>354</v>
      </c>
      <c r="L594" s="14">
        <v>4366</v>
      </c>
      <c r="M594" s="16" t="str">
        <f>HYPERLINK("https://stjsonora.gob.mx/acceso_informacion/InfoCurriculum.php?token=4366-4366-4366")</f>
        <v>https://stjsonora.gob.mx/acceso_informacion/InfoCurriculum.php?token=4366-4366-4366</v>
      </c>
      <c r="N594" s="14" t="s">
        <v>64</v>
      </c>
      <c r="O594" s="16" t="s">
        <v>3601</v>
      </c>
      <c r="P594" s="17" t="s">
        <v>355</v>
      </c>
      <c r="Q594" s="15">
        <v>45300</v>
      </c>
      <c r="R594" s="15">
        <v>45291</v>
      </c>
      <c r="S594" s="14"/>
    </row>
    <row r="595" spans="1:19" ht="25.5" x14ac:dyDescent="0.25">
      <c r="A595" s="14">
        <v>2023</v>
      </c>
      <c r="B595" s="15">
        <v>45200</v>
      </c>
      <c r="C595" s="15">
        <v>45291</v>
      </c>
      <c r="D595" s="17" t="s">
        <v>118</v>
      </c>
      <c r="E595" s="17" t="s">
        <v>118</v>
      </c>
      <c r="F595" s="14" t="s">
        <v>1556</v>
      </c>
      <c r="G595" s="14" t="s">
        <v>573</v>
      </c>
      <c r="H595" s="14" t="s">
        <v>452</v>
      </c>
      <c r="I595" s="17" t="s">
        <v>1265</v>
      </c>
      <c r="J595" s="14" t="s">
        <v>365</v>
      </c>
      <c r="K595" s="17" t="s">
        <v>467</v>
      </c>
      <c r="L595" s="14">
        <v>3855</v>
      </c>
      <c r="M595" s="16" t="str">
        <f>HYPERLINK("https://stjsonora.gob.mx/acceso_informacion/InfoCurriculum.php?token=3855-3855-3855")</f>
        <v>https://stjsonora.gob.mx/acceso_informacion/InfoCurriculum.php?token=3855-3855-3855</v>
      </c>
      <c r="N595" s="14" t="s">
        <v>64</v>
      </c>
      <c r="O595" s="16" t="s">
        <v>3601</v>
      </c>
      <c r="P595" s="17" t="s">
        <v>355</v>
      </c>
      <c r="Q595" s="15">
        <v>45300</v>
      </c>
      <c r="R595" s="15">
        <v>45291</v>
      </c>
      <c r="S595" s="14"/>
    </row>
    <row r="596" spans="1:19" ht="25.5" x14ac:dyDescent="0.25">
      <c r="A596" s="14">
        <v>2023</v>
      </c>
      <c r="B596" s="15">
        <v>45200</v>
      </c>
      <c r="C596" s="15">
        <v>45291</v>
      </c>
      <c r="D596" s="17" t="s">
        <v>115</v>
      </c>
      <c r="E596" s="17" t="s">
        <v>115</v>
      </c>
      <c r="F596" s="14" t="s">
        <v>1557</v>
      </c>
      <c r="G596" s="14" t="s">
        <v>350</v>
      </c>
      <c r="H596" s="14" t="s">
        <v>1072</v>
      </c>
      <c r="I596" s="17" t="s">
        <v>500</v>
      </c>
      <c r="J596" s="14" t="s">
        <v>365</v>
      </c>
      <c r="K596" s="17" t="s">
        <v>1307</v>
      </c>
      <c r="L596" s="14">
        <v>717</v>
      </c>
      <c r="M596" s="16" t="str">
        <f>HYPERLINK("https://stjsonora.gob.mx/acceso_informacion/InfoCurriculum.php?token=717-717-717")</f>
        <v>https://stjsonora.gob.mx/acceso_informacion/InfoCurriculum.php?token=717-717-717</v>
      </c>
      <c r="N596" s="14" t="s">
        <v>64</v>
      </c>
      <c r="O596" s="16" t="s">
        <v>3601</v>
      </c>
      <c r="P596" s="17" t="s">
        <v>355</v>
      </c>
      <c r="Q596" s="15">
        <v>45300</v>
      </c>
      <c r="R596" s="15">
        <v>45291</v>
      </c>
      <c r="S596" s="14"/>
    </row>
    <row r="597" spans="1:19" ht="25.5" x14ac:dyDescent="0.25">
      <c r="A597" s="14">
        <v>2023</v>
      </c>
      <c r="B597" s="15">
        <v>45200</v>
      </c>
      <c r="C597" s="15">
        <v>45291</v>
      </c>
      <c r="D597" s="17" t="s">
        <v>115</v>
      </c>
      <c r="E597" s="17" t="s">
        <v>115</v>
      </c>
      <c r="F597" s="14" t="s">
        <v>1558</v>
      </c>
      <c r="G597" s="14" t="s">
        <v>530</v>
      </c>
      <c r="H597" s="14" t="s">
        <v>1241</v>
      </c>
      <c r="I597" s="17" t="s">
        <v>352</v>
      </c>
      <c r="J597" s="14" t="s">
        <v>365</v>
      </c>
      <c r="K597" s="17" t="s">
        <v>1259</v>
      </c>
      <c r="L597" s="14">
        <v>931</v>
      </c>
      <c r="M597" s="16" t="str">
        <f>HYPERLINK("https://stjsonora.gob.mx/acceso_informacion/InfoCurriculum.php?token=931-931-931")</f>
        <v>https://stjsonora.gob.mx/acceso_informacion/InfoCurriculum.php?token=931-931-931</v>
      </c>
      <c r="N597" s="14" t="s">
        <v>64</v>
      </c>
      <c r="O597" s="16" t="s">
        <v>3601</v>
      </c>
      <c r="P597" s="17" t="s">
        <v>355</v>
      </c>
      <c r="Q597" s="15">
        <v>45300</v>
      </c>
      <c r="R597" s="15">
        <v>45291</v>
      </c>
      <c r="S597" s="14"/>
    </row>
    <row r="598" spans="1:19" ht="38.25" x14ac:dyDescent="0.25">
      <c r="A598" s="14">
        <v>2023</v>
      </c>
      <c r="B598" s="15">
        <v>45200</v>
      </c>
      <c r="C598" s="15">
        <v>45291</v>
      </c>
      <c r="D598" s="17" t="s">
        <v>118</v>
      </c>
      <c r="E598" s="17" t="s">
        <v>118</v>
      </c>
      <c r="F598" s="14" t="s">
        <v>1559</v>
      </c>
      <c r="G598" s="14" t="s">
        <v>1560</v>
      </c>
      <c r="H598" s="14" t="s">
        <v>1561</v>
      </c>
      <c r="I598" s="17" t="s">
        <v>712</v>
      </c>
      <c r="J598" s="14" t="s">
        <v>1081</v>
      </c>
      <c r="K598" s="17" t="s">
        <v>1562</v>
      </c>
      <c r="L598" s="14">
        <v>680</v>
      </c>
      <c r="M598" s="16" t="str">
        <f>HYPERLINK("https://stjsonora.gob.mx/acceso_informacion/InfoCurriculum.php?token=680-680-680")</f>
        <v>https://stjsonora.gob.mx/acceso_informacion/InfoCurriculum.php?token=680-680-680</v>
      </c>
      <c r="N598" s="14" t="s">
        <v>64</v>
      </c>
      <c r="O598" s="16" t="s">
        <v>3601</v>
      </c>
      <c r="P598" s="17" t="s">
        <v>355</v>
      </c>
      <c r="Q598" s="15">
        <v>45300</v>
      </c>
      <c r="R598" s="15">
        <v>45291</v>
      </c>
      <c r="S598" s="14"/>
    </row>
    <row r="599" spans="1:19" ht="38.25" x14ac:dyDescent="0.25">
      <c r="A599" s="14">
        <v>2023</v>
      </c>
      <c r="B599" s="15">
        <v>45200</v>
      </c>
      <c r="C599" s="15">
        <v>45291</v>
      </c>
      <c r="D599" s="17" t="s">
        <v>118</v>
      </c>
      <c r="E599" s="17" t="s">
        <v>118</v>
      </c>
      <c r="F599" s="14" t="s">
        <v>1563</v>
      </c>
      <c r="G599" s="14" t="s">
        <v>417</v>
      </c>
      <c r="H599" s="14" t="s">
        <v>725</v>
      </c>
      <c r="I599" s="17" t="s">
        <v>1306</v>
      </c>
      <c r="J599" s="14" t="s">
        <v>353</v>
      </c>
      <c r="K599" s="17" t="s">
        <v>354</v>
      </c>
      <c r="L599" s="14">
        <v>3152</v>
      </c>
      <c r="M599" s="16" t="str">
        <f>HYPERLINK("https://stjsonora.gob.mx/acceso_informacion/InfoCurriculum.php?token=3152-3152-3152")</f>
        <v>https://stjsonora.gob.mx/acceso_informacion/InfoCurriculum.php?token=3152-3152-3152</v>
      </c>
      <c r="N599" s="14" t="s">
        <v>64</v>
      </c>
      <c r="O599" s="16" t="s">
        <v>3601</v>
      </c>
      <c r="P599" s="17" t="s">
        <v>355</v>
      </c>
      <c r="Q599" s="15">
        <v>45300</v>
      </c>
      <c r="R599" s="15">
        <v>45291</v>
      </c>
      <c r="S599" s="14"/>
    </row>
    <row r="600" spans="1:19" ht="25.5" x14ac:dyDescent="0.25">
      <c r="A600" s="14">
        <v>2023</v>
      </c>
      <c r="B600" s="15">
        <v>45200</v>
      </c>
      <c r="C600" s="15">
        <v>45291</v>
      </c>
      <c r="D600" s="17" t="s">
        <v>118</v>
      </c>
      <c r="E600" s="17" t="s">
        <v>118</v>
      </c>
      <c r="F600" s="14" t="s">
        <v>1564</v>
      </c>
      <c r="G600" s="14" t="s">
        <v>1565</v>
      </c>
      <c r="H600" s="14" t="s">
        <v>527</v>
      </c>
      <c r="I600" s="17" t="s">
        <v>1290</v>
      </c>
      <c r="J600" s="14" t="s">
        <v>365</v>
      </c>
      <c r="K600" s="17" t="s">
        <v>467</v>
      </c>
      <c r="L600" s="14">
        <v>1325</v>
      </c>
      <c r="M600" s="16" t="str">
        <f>HYPERLINK("https://stjsonora.gob.mx/acceso_informacion/InfoCurriculum.php?token=1325-1325-1325")</f>
        <v>https://stjsonora.gob.mx/acceso_informacion/InfoCurriculum.php?token=1325-1325-1325</v>
      </c>
      <c r="N600" s="14" t="s">
        <v>64</v>
      </c>
      <c r="O600" s="16" t="s">
        <v>3601</v>
      </c>
      <c r="P600" s="17" t="s">
        <v>355</v>
      </c>
      <c r="Q600" s="15">
        <v>45300</v>
      </c>
      <c r="R600" s="15">
        <v>45291</v>
      </c>
      <c r="S600" s="14"/>
    </row>
    <row r="601" spans="1:19" ht="25.5" x14ac:dyDescent="0.25">
      <c r="A601" s="14">
        <v>2023</v>
      </c>
      <c r="B601" s="15">
        <v>45200</v>
      </c>
      <c r="C601" s="15">
        <v>45291</v>
      </c>
      <c r="D601" s="17" t="s">
        <v>115</v>
      </c>
      <c r="E601" s="17" t="s">
        <v>115</v>
      </c>
      <c r="F601" s="14" t="s">
        <v>1566</v>
      </c>
      <c r="G601" s="14" t="s">
        <v>1567</v>
      </c>
      <c r="H601" s="14" t="s">
        <v>1568</v>
      </c>
      <c r="I601" s="17" t="s">
        <v>1415</v>
      </c>
      <c r="J601" s="14" t="s">
        <v>365</v>
      </c>
      <c r="K601" s="17" t="s">
        <v>366</v>
      </c>
      <c r="L601" s="14">
        <v>813</v>
      </c>
      <c r="M601" s="16" t="str">
        <f>HYPERLINK("https://stjsonora.gob.mx/acceso_informacion/InfoCurriculum.php?token=813-813-813")</f>
        <v>https://stjsonora.gob.mx/acceso_informacion/InfoCurriculum.php?token=813-813-813</v>
      </c>
      <c r="N601" s="14" t="s">
        <v>64</v>
      </c>
      <c r="O601" s="16" t="s">
        <v>3601</v>
      </c>
      <c r="P601" s="17" t="s">
        <v>355</v>
      </c>
      <c r="Q601" s="15">
        <v>45300</v>
      </c>
      <c r="R601" s="15">
        <v>45291</v>
      </c>
      <c r="S601" s="14"/>
    </row>
    <row r="602" spans="1:19" ht="25.5" x14ac:dyDescent="0.25">
      <c r="A602" s="14">
        <v>2023</v>
      </c>
      <c r="B602" s="15">
        <v>45200</v>
      </c>
      <c r="C602" s="15">
        <v>45291</v>
      </c>
      <c r="D602" s="17" t="s">
        <v>127</v>
      </c>
      <c r="E602" s="17" t="s">
        <v>127</v>
      </c>
      <c r="F602" s="14" t="s">
        <v>1569</v>
      </c>
      <c r="G602" s="14" t="s">
        <v>1570</v>
      </c>
      <c r="H602" s="14" t="s">
        <v>1264</v>
      </c>
      <c r="I602" s="17" t="s">
        <v>1298</v>
      </c>
      <c r="J602" s="14" t="s">
        <v>353</v>
      </c>
      <c r="K602" s="17" t="s">
        <v>354</v>
      </c>
      <c r="L602" s="14">
        <v>2864</v>
      </c>
      <c r="M602" s="16" t="str">
        <f>HYPERLINK("https://stjsonora.gob.mx/acceso_informacion/InfoCurriculum.php?token=2864-2864-2864")</f>
        <v>https://stjsonora.gob.mx/acceso_informacion/InfoCurriculum.php?token=2864-2864-2864</v>
      </c>
      <c r="N602" s="14" t="s">
        <v>64</v>
      </c>
      <c r="O602" s="16" t="s">
        <v>3601</v>
      </c>
      <c r="P602" s="17" t="s">
        <v>355</v>
      </c>
      <c r="Q602" s="15">
        <v>45300</v>
      </c>
      <c r="R602" s="15">
        <v>45291</v>
      </c>
      <c r="S602" s="14"/>
    </row>
    <row r="603" spans="1:19" ht="25.5" x14ac:dyDescent="0.25">
      <c r="A603" s="14">
        <v>2023</v>
      </c>
      <c r="B603" s="15">
        <v>45200</v>
      </c>
      <c r="C603" s="15">
        <v>45291</v>
      </c>
      <c r="D603" s="17" t="s">
        <v>118</v>
      </c>
      <c r="E603" s="17" t="s">
        <v>118</v>
      </c>
      <c r="F603" s="14" t="s">
        <v>1571</v>
      </c>
      <c r="G603" s="14" t="s">
        <v>1057</v>
      </c>
      <c r="H603" s="14" t="s">
        <v>1572</v>
      </c>
      <c r="I603" s="17" t="s">
        <v>1573</v>
      </c>
      <c r="J603" s="14" t="s">
        <v>353</v>
      </c>
      <c r="K603" s="17" t="s">
        <v>354</v>
      </c>
      <c r="L603" s="14">
        <v>3318</v>
      </c>
      <c r="M603" s="16" t="str">
        <f>HYPERLINK("https://stjsonora.gob.mx/acceso_informacion/InfoCurriculum.php?token=3318-3318-3318")</f>
        <v>https://stjsonora.gob.mx/acceso_informacion/InfoCurriculum.php?token=3318-3318-3318</v>
      </c>
      <c r="N603" s="14" t="s">
        <v>64</v>
      </c>
      <c r="O603" s="16" t="s">
        <v>3601</v>
      </c>
      <c r="P603" s="17" t="s">
        <v>355</v>
      </c>
      <c r="Q603" s="15">
        <v>45300</v>
      </c>
      <c r="R603" s="15">
        <v>45291</v>
      </c>
      <c r="S603" s="14"/>
    </row>
    <row r="604" spans="1:19" ht="25.5" x14ac:dyDescent="0.25">
      <c r="A604" s="14">
        <v>2023</v>
      </c>
      <c r="B604" s="15">
        <v>45200</v>
      </c>
      <c r="C604" s="15">
        <v>45291</v>
      </c>
      <c r="D604" s="17" t="s">
        <v>115</v>
      </c>
      <c r="E604" s="17" t="s">
        <v>115</v>
      </c>
      <c r="F604" s="14" t="s">
        <v>1574</v>
      </c>
      <c r="G604" s="14" t="s">
        <v>594</v>
      </c>
      <c r="H604" s="14" t="s">
        <v>1107</v>
      </c>
      <c r="I604" s="17" t="s">
        <v>1290</v>
      </c>
      <c r="J604" s="14" t="s">
        <v>365</v>
      </c>
      <c r="K604" s="17" t="s">
        <v>450</v>
      </c>
      <c r="L604" s="14">
        <v>1338</v>
      </c>
      <c r="M604" s="16" t="str">
        <f>HYPERLINK("https://stjsonora.gob.mx/acceso_informacion/InfoCurriculum.php?token=1338-1338-1338")</f>
        <v>https://stjsonora.gob.mx/acceso_informacion/InfoCurriculum.php?token=1338-1338-1338</v>
      </c>
      <c r="N604" s="14" t="s">
        <v>64</v>
      </c>
      <c r="O604" s="16" t="s">
        <v>3601</v>
      </c>
      <c r="P604" s="17" t="s">
        <v>355</v>
      </c>
      <c r="Q604" s="15">
        <v>45300</v>
      </c>
      <c r="R604" s="15">
        <v>45291</v>
      </c>
      <c r="S604" s="14"/>
    </row>
    <row r="605" spans="1:19" ht="25.5" x14ac:dyDescent="0.25">
      <c r="A605" s="14">
        <v>2023</v>
      </c>
      <c r="B605" s="15">
        <v>45200</v>
      </c>
      <c r="C605" s="15">
        <v>45291</v>
      </c>
      <c r="D605" s="17" t="s">
        <v>115</v>
      </c>
      <c r="E605" s="17" t="s">
        <v>115</v>
      </c>
      <c r="F605" s="14" t="s">
        <v>1566</v>
      </c>
      <c r="G605" s="14" t="s">
        <v>1575</v>
      </c>
      <c r="H605" s="14" t="s">
        <v>585</v>
      </c>
      <c r="I605" s="17" t="s">
        <v>1573</v>
      </c>
      <c r="J605" s="14" t="s">
        <v>353</v>
      </c>
      <c r="K605" s="17" t="s">
        <v>354</v>
      </c>
      <c r="L605" s="14">
        <v>3917</v>
      </c>
      <c r="M605" s="16" t="str">
        <f>HYPERLINK("https://stjsonora.gob.mx/acceso_informacion/InfoCurriculum.php?token=3917-3917-3917")</f>
        <v>https://stjsonora.gob.mx/acceso_informacion/InfoCurriculum.php?token=3917-3917-3917</v>
      </c>
      <c r="N605" s="14" t="s">
        <v>64</v>
      </c>
      <c r="O605" s="16" t="s">
        <v>3601</v>
      </c>
      <c r="P605" s="17" t="s">
        <v>355</v>
      </c>
      <c r="Q605" s="15">
        <v>45300</v>
      </c>
      <c r="R605" s="15">
        <v>45291</v>
      </c>
      <c r="S605" s="14"/>
    </row>
    <row r="606" spans="1:19" ht="25.5" x14ac:dyDescent="0.25">
      <c r="A606" s="14">
        <v>2023</v>
      </c>
      <c r="B606" s="15">
        <v>45200</v>
      </c>
      <c r="C606" s="15">
        <v>45291</v>
      </c>
      <c r="D606" s="17" t="s">
        <v>115</v>
      </c>
      <c r="E606" s="17" t="s">
        <v>115</v>
      </c>
      <c r="F606" s="14" t="s">
        <v>1576</v>
      </c>
      <c r="G606" s="14" t="s">
        <v>518</v>
      </c>
      <c r="H606" s="14" t="s">
        <v>999</v>
      </c>
      <c r="I606" s="17" t="s">
        <v>1383</v>
      </c>
      <c r="J606" s="14" t="s">
        <v>365</v>
      </c>
      <c r="K606" s="17" t="s">
        <v>860</v>
      </c>
      <c r="L606" s="14">
        <v>2899</v>
      </c>
      <c r="M606" s="16" t="str">
        <f>HYPERLINK("https://stjsonora.gob.mx/acceso_informacion/InfoCurriculum.php?token=2899-2899-2899")</f>
        <v>https://stjsonora.gob.mx/acceso_informacion/InfoCurriculum.php?token=2899-2899-2899</v>
      </c>
      <c r="N606" s="14" t="s">
        <v>64</v>
      </c>
      <c r="O606" s="16" t="s">
        <v>3601</v>
      </c>
      <c r="P606" s="17" t="s">
        <v>355</v>
      </c>
      <c r="Q606" s="15">
        <v>45300</v>
      </c>
      <c r="R606" s="15">
        <v>45291</v>
      </c>
      <c r="S606" s="14"/>
    </row>
    <row r="607" spans="1:19" ht="25.5" x14ac:dyDescent="0.25">
      <c r="A607" s="14">
        <v>2023</v>
      </c>
      <c r="B607" s="15">
        <v>45200</v>
      </c>
      <c r="C607" s="15">
        <v>45291</v>
      </c>
      <c r="D607" s="17" t="s">
        <v>115</v>
      </c>
      <c r="E607" s="17" t="s">
        <v>115</v>
      </c>
      <c r="F607" s="14" t="s">
        <v>1577</v>
      </c>
      <c r="G607" s="14" t="s">
        <v>664</v>
      </c>
      <c r="H607" s="14" t="s">
        <v>374</v>
      </c>
      <c r="I607" s="17" t="s">
        <v>1220</v>
      </c>
      <c r="J607" s="14" t="s">
        <v>353</v>
      </c>
      <c r="K607" s="17" t="s">
        <v>354</v>
      </c>
      <c r="L607" s="14">
        <v>125</v>
      </c>
      <c r="M607" s="16" t="str">
        <f>HYPERLINK("https://stjsonora.gob.mx/acceso_informacion/InfoCurriculum.php?token=125-125-125")</f>
        <v>https://stjsonora.gob.mx/acceso_informacion/InfoCurriculum.php?token=125-125-125</v>
      </c>
      <c r="N607" s="14" t="s">
        <v>64</v>
      </c>
      <c r="O607" s="16" t="s">
        <v>3601</v>
      </c>
      <c r="P607" s="17" t="s">
        <v>355</v>
      </c>
      <c r="Q607" s="15">
        <v>45300</v>
      </c>
      <c r="R607" s="15">
        <v>45291</v>
      </c>
      <c r="S607" s="14"/>
    </row>
    <row r="608" spans="1:19" ht="25.5" x14ac:dyDescent="0.25">
      <c r="A608" s="14">
        <v>2023</v>
      </c>
      <c r="B608" s="15">
        <v>45200</v>
      </c>
      <c r="C608" s="15">
        <v>45291</v>
      </c>
      <c r="D608" s="17" t="s">
        <v>115</v>
      </c>
      <c r="E608" s="17" t="s">
        <v>115</v>
      </c>
      <c r="F608" s="14" t="s">
        <v>1578</v>
      </c>
      <c r="G608" s="14" t="s">
        <v>530</v>
      </c>
      <c r="H608" s="14" t="s">
        <v>393</v>
      </c>
      <c r="I608" s="17" t="s">
        <v>1413</v>
      </c>
      <c r="J608" s="14" t="s">
        <v>353</v>
      </c>
      <c r="K608" s="17" t="s">
        <v>1438</v>
      </c>
      <c r="L608" s="14">
        <v>2718</v>
      </c>
      <c r="M608" s="16" t="str">
        <f>HYPERLINK("https://stjsonora.gob.mx/acceso_informacion/InfoCurriculum.php?token=2718-2718-2718")</f>
        <v>https://stjsonora.gob.mx/acceso_informacion/InfoCurriculum.php?token=2718-2718-2718</v>
      </c>
      <c r="N608" s="14" t="s">
        <v>64</v>
      </c>
      <c r="O608" s="16" t="s">
        <v>3601</v>
      </c>
      <c r="P608" s="17" t="s">
        <v>355</v>
      </c>
      <c r="Q608" s="15">
        <v>45300</v>
      </c>
      <c r="R608" s="15">
        <v>45291</v>
      </c>
      <c r="S608" s="14"/>
    </row>
    <row r="609" spans="1:19" ht="25.5" x14ac:dyDescent="0.25">
      <c r="A609" s="14">
        <v>2023</v>
      </c>
      <c r="B609" s="15">
        <v>45200</v>
      </c>
      <c r="C609" s="15">
        <v>45291</v>
      </c>
      <c r="D609" s="17" t="s">
        <v>118</v>
      </c>
      <c r="E609" s="17" t="s">
        <v>118</v>
      </c>
      <c r="F609" s="14" t="s">
        <v>1579</v>
      </c>
      <c r="G609" s="14" t="s">
        <v>585</v>
      </c>
      <c r="H609" s="14" t="s">
        <v>1134</v>
      </c>
      <c r="I609" s="17" t="s">
        <v>786</v>
      </c>
      <c r="J609" s="14" t="s">
        <v>353</v>
      </c>
      <c r="K609" s="17" t="s">
        <v>354</v>
      </c>
      <c r="L609" s="14">
        <v>2962</v>
      </c>
      <c r="M609" s="16" t="str">
        <f>HYPERLINK("https://stjsonora.gob.mx/acceso_informacion/InfoCurriculum.php?token=2962-2962-2962")</f>
        <v>https://stjsonora.gob.mx/acceso_informacion/InfoCurriculum.php?token=2962-2962-2962</v>
      </c>
      <c r="N609" s="14" t="s">
        <v>64</v>
      </c>
      <c r="O609" s="16" t="s">
        <v>3601</v>
      </c>
      <c r="P609" s="17" t="s">
        <v>355</v>
      </c>
      <c r="Q609" s="15">
        <v>45300</v>
      </c>
      <c r="R609" s="15">
        <v>45291</v>
      </c>
      <c r="S609" s="14"/>
    </row>
    <row r="610" spans="1:19" ht="25.5" x14ac:dyDescent="0.25">
      <c r="A610" s="14">
        <v>2023</v>
      </c>
      <c r="B610" s="15">
        <v>45200</v>
      </c>
      <c r="C610" s="15">
        <v>45291</v>
      </c>
      <c r="D610" s="17" t="s">
        <v>115</v>
      </c>
      <c r="E610" s="17" t="s">
        <v>115</v>
      </c>
      <c r="F610" s="14" t="s">
        <v>1580</v>
      </c>
      <c r="G610" s="14" t="s">
        <v>1087</v>
      </c>
      <c r="H610" s="14" t="s">
        <v>1581</v>
      </c>
      <c r="I610" s="17" t="s">
        <v>500</v>
      </c>
      <c r="J610" s="14" t="s">
        <v>353</v>
      </c>
      <c r="K610" s="17" t="s">
        <v>354</v>
      </c>
      <c r="L610" s="14">
        <v>1046</v>
      </c>
      <c r="M610" s="16" t="str">
        <f>HYPERLINK("https://stjsonora.gob.mx/acceso_informacion/InfoCurriculum.php?token=1046-1046-1046")</f>
        <v>https://stjsonora.gob.mx/acceso_informacion/InfoCurriculum.php?token=1046-1046-1046</v>
      </c>
      <c r="N610" s="14" t="s">
        <v>64</v>
      </c>
      <c r="O610" s="16" t="s">
        <v>3601</v>
      </c>
      <c r="P610" s="17" t="s">
        <v>355</v>
      </c>
      <c r="Q610" s="15">
        <v>45300</v>
      </c>
      <c r="R610" s="15">
        <v>45291</v>
      </c>
      <c r="S610" s="14"/>
    </row>
    <row r="611" spans="1:19" ht="25.5" x14ac:dyDescent="0.25">
      <c r="A611" s="14">
        <v>2023</v>
      </c>
      <c r="B611" s="15">
        <v>45200</v>
      </c>
      <c r="C611" s="15">
        <v>45291</v>
      </c>
      <c r="D611" s="17" t="s">
        <v>118</v>
      </c>
      <c r="E611" s="17" t="s">
        <v>118</v>
      </c>
      <c r="F611" s="14" t="s">
        <v>1582</v>
      </c>
      <c r="G611" s="14" t="s">
        <v>730</v>
      </c>
      <c r="H611" s="14" t="s">
        <v>1323</v>
      </c>
      <c r="I611" s="17" t="s">
        <v>786</v>
      </c>
      <c r="J611" s="14" t="s">
        <v>353</v>
      </c>
      <c r="K611" s="17" t="s">
        <v>354</v>
      </c>
      <c r="L611" s="14">
        <v>2774</v>
      </c>
      <c r="M611" s="16" t="str">
        <f>HYPERLINK("https://stjsonora.gob.mx/acceso_informacion/InfoCurriculum.php?token=2774-2774-2774")</f>
        <v>https://stjsonora.gob.mx/acceso_informacion/InfoCurriculum.php?token=2774-2774-2774</v>
      </c>
      <c r="N611" s="14" t="s">
        <v>64</v>
      </c>
      <c r="O611" s="16" t="s">
        <v>3601</v>
      </c>
      <c r="P611" s="17" t="s">
        <v>355</v>
      </c>
      <c r="Q611" s="15">
        <v>45300</v>
      </c>
      <c r="R611" s="15">
        <v>45291</v>
      </c>
      <c r="S611" s="14"/>
    </row>
    <row r="612" spans="1:19" ht="25.5" x14ac:dyDescent="0.25">
      <c r="A612" s="14">
        <v>2023</v>
      </c>
      <c r="B612" s="15">
        <v>45200</v>
      </c>
      <c r="C612" s="15">
        <v>45291</v>
      </c>
      <c r="D612" s="17" t="s">
        <v>115</v>
      </c>
      <c r="E612" s="17" t="s">
        <v>115</v>
      </c>
      <c r="F612" s="14" t="s">
        <v>1583</v>
      </c>
      <c r="G612" s="14" t="s">
        <v>1584</v>
      </c>
      <c r="H612" s="14" t="s">
        <v>1585</v>
      </c>
      <c r="I612" s="17" t="s">
        <v>1265</v>
      </c>
      <c r="J612" s="14" t="s">
        <v>353</v>
      </c>
      <c r="K612" s="17" t="s">
        <v>1438</v>
      </c>
      <c r="L612" s="14">
        <v>3290</v>
      </c>
      <c r="M612" s="16" t="str">
        <f>HYPERLINK("https://stjsonora.gob.mx/acceso_informacion/InfoCurriculum.php?token=3290-3290-3290")</f>
        <v>https://stjsonora.gob.mx/acceso_informacion/InfoCurriculum.php?token=3290-3290-3290</v>
      </c>
      <c r="N612" s="14" t="s">
        <v>64</v>
      </c>
      <c r="O612" s="16" t="s">
        <v>3601</v>
      </c>
      <c r="P612" s="17" t="s">
        <v>355</v>
      </c>
      <c r="Q612" s="15">
        <v>45300</v>
      </c>
      <c r="R612" s="15">
        <v>45291</v>
      </c>
      <c r="S612" s="14"/>
    </row>
    <row r="613" spans="1:19" ht="25.5" x14ac:dyDescent="0.25">
      <c r="A613" s="14">
        <v>2023</v>
      </c>
      <c r="B613" s="15">
        <v>45200</v>
      </c>
      <c r="C613" s="15">
        <v>45291</v>
      </c>
      <c r="D613" s="17" t="s">
        <v>118</v>
      </c>
      <c r="E613" s="17" t="s">
        <v>118</v>
      </c>
      <c r="F613" s="14" t="s">
        <v>1586</v>
      </c>
      <c r="G613" s="14" t="s">
        <v>1587</v>
      </c>
      <c r="H613" s="14" t="s">
        <v>1588</v>
      </c>
      <c r="I613" s="17" t="s">
        <v>786</v>
      </c>
      <c r="J613" s="14" t="s">
        <v>353</v>
      </c>
      <c r="K613" s="17" t="s">
        <v>676</v>
      </c>
      <c r="L613" s="14">
        <v>3617</v>
      </c>
      <c r="M613" s="16" t="str">
        <f>HYPERLINK("https://stjsonora.gob.mx/acceso_informacion/InfoCurriculum.php?token=3617-3617-3617")</f>
        <v>https://stjsonora.gob.mx/acceso_informacion/InfoCurriculum.php?token=3617-3617-3617</v>
      </c>
      <c r="N613" s="14" t="s">
        <v>64</v>
      </c>
      <c r="O613" s="16" t="s">
        <v>3601</v>
      </c>
      <c r="P613" s="17" t="s">
        <v>355</v>
      </c>
      <c r="Q613" s="15">
        <v>45300</v>
      </c>
      <c r="R613" s="15">
        <v>45291</v>
      </c>
      <c r="S613" s="14"/>
    </row>
    <row r="614" spans="1:19" ht="25.5" x14ac:dyDescent="0.25">
      <c r="A614" s="14">
        <v>2023</v>
      </c>
      <c r="B614" s="15">
        <v>45200</v>
      </c>
      <c r="C614" s="15">
        <v>45291</v>
      </c>
      <c r="D614" s="17" t="s">
        <v>115</v>
      </c>
      <c r="E614" s="17" t="s">
        <v>115</v>
      </c>
      <c r="F614" s="14" t="s">
        <v>1589</v>
      </c>
      <c r="G614" s="14" t="s">
        <v>626</v>
      </c>
      <c r="H614" s="14" t="s">
        <v>571</v>
      </c>
      <c r="I614" s="17" t="s">
        <v>640</v>
      </c>
      <c r="J614" s="14" t="s">
        <v>353</v>
      </c>
      <c r="K614" s="17" t="s">
        <v>354</v>
      </c>
      <c r="L614" s="14">
        <v>4081</v>
      </c>
      <c r="M614" s="16" t="str">
        <f>HYPERLINK("https://stjsonora.gob.mx/acceso_informacion/InfoCurriculum.php?token=4081-4081-4081")</f>
        <v>https://stjsonora.gob.mx/acceso_informacion/InfoCurriculum.php?token=4081-4081-4081</v>
      </c>
      <c r="N614" s="14" t="s">
        <v>64</v>
      </c>
      <c r="O614" s="16" t="s">
        <v>3601</v>
      </c>
      <c r="P614" s="17" t="s">
        <v>355</v>
      </c>
      <c r="Q614" s="15">
        <v>45300</v>
      </c>
      <c r="R614" s="15">
        <v>45291</v>
      </c>
      <c r="S614" s="14"/>
    </row>
    <row r="615" spans="1:19" ht="25.5" x14ac:dyDescent="0.25">
      <c r="A615" s="14">
        <v>2023</v>
      </c>
      <c r="B615" s="15">
        <v>45200</v>
      </c>
      <c r="C615" s="15">
        <v>45291</v>
      </c>
      <c r="D615" s="17" t="s">
        <v>115</v>
      </c>
      <c r="E615" s="17" t="s">
        <v>115</v>
      </c>
      <c r="F615" s="14" t="s">
        <v>1590</v>
      </c>
      <c r="G615" s="14" t="s">
        <v>664</v>
      </c>
      <c r="H615" s="14" t="s">
        <v>554</v>
      </c>
      <c r="I615" s="17" t="s">
        <v>1114</v>
      </c>
      <c r="J615" s="14" t="s">
        <v>353</v>
      </c>
      <c r="K615" s="17" t="s">
        <v>354</v>
      </c>
      <c r="L615" s="14">
        <v>3091</v>
      </c>
      <c r="M615" s="16" t="str">
        <f>HYPERLINK("https://stjsonora.gob.mx/acceso_informacion/InfoCurriculum.php?token=3091-3091-3091")</f>
        <v>https://stjsonora.gob.mx/acceso_informacion/InfoCurriculum.php?token=3091-3091-3091</v>
      </c>
      <c r="N615" s="14" t="s">
        <v>64</v>
      </c>
      <c r="O615" s="16" t="s">
        <v>3601</v>
      </c>
      <c r="P615" s="17" t="s">
        <v>355</v>
      </c>
      <c r="Q615" s="15">
        <v>45300</v>
      </c>
      <c r="R615" s="15">
        <v>45291</v>
      </c>
      <c r="S615" s="14"/>
    </row>
    <row r="616" spans="1:19" ht="38.25" x14ac:dyDescent="0.25">
      <c r="A616" s="14">
        <v>2023</v>
      </c>
      <c r="B616" s="15">
        <v>45200</v>
      </c>
      <c r="C616" s="15">
        <v>45291</v>
      </c>
      <c r="D616" s="17" t="s">
        <v>115</v>
      </c>
      <c r="E616" s="17" t="s">
        <v>115</v>
      </c>
      <c r="F616" s="14" t="s">
        <v>1591</v>
      </c>
      <c r="G616" s="14" t="s">
        <v>1311</v>
      </c>
      <c r="H616" s="14" t="s">
        <v>1394</v>
      </c>
      <c r="I616" s="17" t="s">
        <v>1375</v>
      </c>
      <c r="J616" s="14" t="s">
        <v>353</v>
      </c>
      <c r="K616" s="17" t="s">
        <v>354</v>
      </c>
      <c r="L616" s="14">
        <v>173</v>
      </c>
      <c r="M616" s="16" t="str">
        <f>HYPERLINK("https://stjsonora.gob.mx/acceso_informacion/InfoCurriculum.php?token=173-173-173")</f>
        <v>https://stjsonora.gob.mx/acceso_informacion/InfoCurriculum.php?token=173-173-173</v>
      </c>
      <c r="N616" s="14" t="s">
        <v>64</v>
      </c>
      <c r="O616" s="16" t="s">
        <v>3601</v>
      </c>
      <c r="P616" s="17" t="s">
        <v>355</v>
      </c>
      <c r="Q616" s="15">
        <v>45300</v>
      </c>
      <c r="R616" s="15">
        <v>45291</v>
      </c>
      <c r="S616" s="14"/>
    </row>
    <row r="617" spans="1:19" ht="25.5" x14ac:dyDescent="0.25">
      <c r="A617" s="14">
        <v>2023</v>
      </c>
      <c r="B617" s="15">
        <v>45200</v>
      </c>
      <c r="C617" s="15">
        <v>45291</v>
      </c>
      <c r="D617" s="17" t="s">
        <v>115</v>
      </c>
      <c r="E617" s="17" t="s">
        <v>115</v>
      </c>
      <c r="F617" s="14" t="s">
        <v>1592</v>
      </c>
      <c r="G617" s="14" t="s">
        <v>660</v>
      </c>
      <c r="H617" s="14" t="s">
        <v>446</v>
      </c>
      <c r="I617" s="17" t="s">
        <v>1425</v>
      </c>
      <c r="J617" s="14" t="s">
        <v>365</v>
      </c>
      <c r="K617" s="17" t="s">
        <v>1593</v>
      </c>
      <c r="L617" s="14">
        <v>3613</v>
      </c>
      <c r="M617" s="16" t="str">
        <f>HYPERLINK("https://stjsonora.gob.mx/acceso_informacion/InfoCurriculum.php?token=3613-3613-3613")</f>
        <v>https://stjsonora.gob.mx/acceso_informacion/InfoCurriculum.php?token=3613-3613-3613</v>
      </c>
      <c r="N617" s="14" t="s">
        <v>64</v>
      </c>
      <c r="O617" s="16" t="s">
        <v>3601</v>
      </c>
      <c r="P617" s="17" t="s">
        <v>355</v>
      </c>
      <c r="Q617" s="15">
        <v>45300</v>
      </c>
      <c r="R617" s="15">
        <v>45291</v>
      </c>
      <c r="S617" s="14"/>
    </row>
    <row r="618" spans="1:19" ht="25.5" x14ac:dyDescent="0.25">
      <c r="A618" s="14">
        <v>2023</v>
      </c>
      <c r="B618" s="15">
        <v>45200</v>
      </c>
      <c r="C618" s="15">
        <v>45291</v>
      </c>
      <c r="D618" s="17" t="s">
        <v>118</v>
      </c>
      <c r="E618" s="17" t="s">
        <v>118</v>
      </c>
      <c r="F618" s="14" t="s">
        <v>1594</v>
      </c>
      <c r="G618" s="14" t="s">
        <v>1289</v>
      </c>
      <c r="H618" s="14" t="s">
        <v>562</v>
      </c>
      <c r="I618" s="17" t="s">
        <v>1233</v>
      </c>
      <c r="J618" s="14" t="s">
        <v>353</v>
      </c>
      <c r="K618" s="17" t="s">
        <v>354</v>
      </c>
      <c r="L618" s="14">
        <v>1234</v>
      </c>
      <c r="M618" s="16" t="str">
        <f>HYPERLINK("https://stjsonora.gob.mx/acceso_informacion/InfoCurriculum.php?token=1234-1234-1234")</f>
        <v>https://stjsonora.gob.mx/acceso_informacion/InfoCurriculum.php?token=1234-1234-1234</v>
      </c>
      <c r="N618" s="14" t="s">
        <v>64</v>
      </c>
      <c r="O618" s="16" t="s">
        <v>3601</v>
      </c>
      <c r="P618" s="17" t="s">
        <v>355</v>
      </c>
      <c r="Q618" s="15">
        <v>45300</v>
      </c>
      <c r="R618" s="15">
        <v>45291</v>
      </c>
      <c r="S618" s="14"/>
    </row>
    <row r="619" spans="1:19" ht="25.5" x14ac:dyDescent="0.25">
      <c r="A619" s="14">
        <v>2023</v>
      </c>
      <c r="B619" s="15">
        <v>45200</v>
      </c>
      <c r="C619" s="15">
        <v>45291</v>
      </c>
      <c r="D619" s="17" t="s">
        <v>122</v>
      </c>
      <c r="E619" s="17" t="s">
        <v>122</v>
      </c>
      <c r="F619" s="14" t="s">
        <v>1595</v>
      </c>
      <c r="G619" s="14" t="s">
        <v>461</v>
      </c>
      <c r="H619" s="14" t="s">
        <v>495</v>
      </c>
      <c r="I619" s="17" t="s">
        <v>1039</v>
      </c>
      <c r="J619" s="14" t="s">
        <v>365</v>
      </c>
      <c r="K619" s="17" t="s">
        <v>493</v>
      </c>
      <c r="L619" s="14">
        <v>1296</v>
      </c>
      <c r="M619" s="16" t="str">
        <f>HYPERLINK("https://stjsonora.gob.mx/acceso_informacion/InfoCurriculum.php?token=1296-1296-1296")</f>
        <v>https://stjsonora.gob.mx/acceso_informacion/InfoCurriculum.php?token=1296-1296-1296</v>
      </c>
      <c r="N619" s="14" t="s">
        <v>64</v>
      </c>
      <c r="O619" s="16" t="s">
        <v>3601</v>
      </c>
      <c r="P619" s="17" t="s">
        <v>355</v>
      </c>
      <c r="Q619" s="15">
        <v>45300</v>
      </c>
      <c r="R619" s="15">
        <v>45291</v>
      </c>
      <c r="S619" s="14"/>
    </row>
    <row r="620" spans="1:19" ht="25.5" x14ac:dyDescent="0.25">
      <c r="A620" s="14">
        <v>2023</v>
      </c>
      <c r="B620" s="15">
        <v>45200</v>
      </c>
      <c r="C620" s="15">
        <v>45291</v>
      </c>
      <c r="D620" s="17" t="s">
        <v>110</v>
      </c>
      <c r="E620" s="17" t="s">
        <v>110</v>
      </c>
      <c r="F620" s="14" t="s">
        <v>818</v>
      </c>
      <c r="G620" s="14" t="s">
        <v>442</v>
      </c>
      <c r="H620" s="14" t="s">
        <v>427</v>
      </c>
      <c r="I620" s="17" t="s">
        <v>1596</v>
      </c>
      <c r="J620" s="14" t="s">
        <v>353</v>
      </c>
      <c r="K620" s="17" t="s">
        <v>1597</v>
      </c>
      <c r="L620" s="14">
        <v>1051</v>
      </c>
      <c r="M620" s="16" t="str">
        <f>HYPERLINK("https://stjsonora.gob.mx/acceso_informacion/InfoCurriculum.php?token=1051-1051-1051")</f>
        <v>https://stjsonora.gob.mx/acceso_informacion/InfoCurriculum.php?token=1051-1051-1051</v>
      </c>
      <c r="N620" s="14" t="s">
        <v>64</v>
      </c>
      <c r="O620" s="16" t="s">
        <v>3601</v>
      </c>
      <c r="P620" s="17" t="s">
        <v>355</v>
      </c>
      <c r="Q620" s="15">
        <v>45300</v>
      </c>
      <c r="R620" s="15">
        <v>45291</v>
      </c>
      <c r="S620" s="14"/>
    </row>
    <row r="621" spans="1:19" ht="25.5" x14ac:dyDescent="0.25">
      <c r="A621" s="14">
        <v>2023</v>
      </c>
      <c r="B621" s="15">
        <v>45200</v>
      </c>
      <c r="C621" s="15">
        <v>45291</v>
      </c>
      <c r="D621" s="17" t="s">
        <v>115</v>
      </c>
      <c r="E621" s="17" t="s">
        <v>115</v>
      </c>
      <c r="F621" s="14" t="s">
        <v>1598</v>
      </c>
      <c r="G621" s="14" t="s">
        <v>512</v>
      </c>
      <c r="H621" s="14" t="s">
        <v>968</v>
      </c>
      <c r="I621" s="17" t="s">
        <v>1340</v>
      </c>
      <c r="J621" s="14" t="s">
        <v>353</v>
      </c>
      <c r="K621" s="17" t="s">
        <v>1438</v>
      </c>
      <c r="L621" s="14">
        <v>4430</v>
      </c>
      <c r="M621" s="16" t="str">
        <f>HYPERLINK("https://stjsonora.gob.mx/acceso_informacion/InfoCurriculum.php?token=4430-4430-4430")</f>
        <v>https://stjsonora.gob.mx/acceso_informacion/InfoCurriculum.php?token=4430-4430-4430</v>
      </c>
      <c r="N621" s="14" t="s">
        <v>64</v>
      </c>
      <c r="O621" s="16" t="s">
        <v>3601</v>
      </c>
      <c r="P621" s="17" t="s">
        <v>355</v>
      </c>
      <c r="Q621" s="15">
        <v>45300</v>
      </c>
      <c r="R621" s="15">
        <v>45291</v>
      </c>
      <c r="S621" s="14"/>
    </row>
    <row r="622" spans="1:19" ht="25.5" x14ac:dyDescent="0.25">
      <c r="A622" s="14">
        <v>2023</v>
      </c>
      <c r="B622" s="15">
        <v>45200</v>
      </c>
      <c r="C622" s="15">
        <v>45291</v>
      </c>
      <c r="D622" s="17" t="s">
        <v>118</v>
      </c>
      <c r="E622" s="17" t="s">
        <v>118</v>
      </c>
      <c r="F622" s="14" t="s">
        <v>1599</v>
      </c>
      <c r="G622" s="14" t="s">
        <v>513</v>
      </c>
      <c r="H622" s="14" t="s">
        <v>1600</v>
      </c>
      <c r="I622" s="17" t="s">
        <v>786</v>
      </c>
      <c r="J622" s="14" t="s">
        <v>353</v>
      </c>
      <c r="K622" s="17" t="s">
        <v>354</v>
      </c>
      <c r="L622" s="14">
        <v>2663</v>
      </c>
      <c r="M622" s="16" t="str">
        <f>HYPERLINK("https://stjsonora.gob.mx/acceso_informacion/InfoCurriculum.php?token=2663-2663-2663")</f>
        <v>https://stjsonora.gob.mx/acceso_informacion/InfoCurriculum.php?token=2663-2663-2663</v>
      </c>
      <c r="N622" s="14" t="s">
        <v>64</v>
      </c>
      <c r="O622" s="16" t="s">
        <v>3601</v>
      </c>
      <c r="P622" s="17" t="s">
        <v>355</v>
      </c>
      <c r="Q622" s="15">
        <v>45300</v>
      </c>
      <c r="R622" s="15">
        <v>45291</v>
      </c>
      <c r="S622" s="14"/>
    </row>
    <row r="623" spans="1:19" ht="25.5" x14ac:dyDescent="0.25">
      <c r="A623" s="14">
        <v>2023</v>
      </c>
      <c r="B623" s="15">
        <v>45200</v>
      </c>
      <c r="C623" s="15">
        <v>45291</v>
      </c>
      <c r="D623" s="17" t="s">
        <v>110</v>
      </c>
      <c r="E623" s="17" t="s">
        <v>110</v>
      </c>
      <c r="F623" s="14" t="s">
        <v>1601</v>
      </c>
      <c r="G623" s="14" t="s">
        <v>819</v>
      </c>
      <c r="H623" s="14" t="s">
        <v>1602</v>
      </c>
      <c r="I623" s="17" t="s">
        <v>583</v>
      </c>
      <c r="J623" s="14" t="s">
        <v>353</v>
      </c>
      <c r="K623" s="17" t="s">
        <v>536</v>
      </c>
      <c r="L623" s="14">
        <v>842</v>
      </c>
      <c r="M623" s="16" t="str">
        <f>HYPERLINK("https://stjsonora.gob.mx/acceso_informacion/InfoCurriculum.php?token=842-842-842")</f>
        <v>https://stjsonora.gob.mx/acceso_informacion/InfoCurriculum.php?token=842-842-842</v>
      </c>
      <c r="N623" s="14" t="s">
        <v>64</v>
      </c>
      <c r="O623" s="16" t="s">
        <v>3601</v>
      </c>
      <c r="P623" s="17" t="s">
        <v>355</v>
      </c>
      <c r="Q623" s="15">
        <v>45300</v>
      </c>
      <c r="R623" s="15">
        <v>45291</v>
      </c>
      <c r="S623" s="14"/>
    </row>
    <row r="624" spans="1:19" ht="25.5" x14ac:dyDescent="0.25">
      <c r="A624" s="14">
        <v>2023</v>
      </c>
      <c r="B624" s="15">
        <v>45200</v>
      </c>
      <c r="C624" s="15">
        <v>45291</v>
      </c>
      <c r="D624" s="17" t="s">
        <v>118</v>
      </c>
      <c r="E624" s="17" t="s">
        <v>118</v>
      </c>
      <c r="F624" s="14" t="s">
        <v>1186</v>
      </c>
      <c r="G624" s="14" t="s">
        <v>1603</v>
      </c>
      <c r="H624" s="14" t="s">
        <v>1199</v>
      </c>
      <c r="I624" s="17" t="s">
        <v>991</v>
      </c>
      <c r="J624" s="14" t="s">
        <v>353</v>
      </c>
      <c r="K624" s="17" t="s">
        <v>354</v>
      </c>
      <c r="L624" s="14">
        <v>126</v>
      </c>
      <c r="M624" s="16" t="str">
        <f>HYPERLINK("https://stjsonora.gob.mx/acceso_informacion/InfoCurriculum.php?token=126-126-126")</f>
        <v>https://stjsonora.gob.mx/acceso_informacion/InfoCurriculum.php?token=126-126-126</v>
      </c>
      <c r="N624" s="14" t="s">
        <v>64</v>
      </c>
      <c r="O624" s="16" t="s">
        <v>3601</v>
      </c>
      <c r="P624" s="17" t="s">
        <v>355</v>
      </c>
      <c r="Q624" s="15">
        <v>45300</v>
      </c>
      <c r="R624" s="15">
        <v>45291</v>
      </c>
      <c r="S624" s="14"/>
    </row>
    <row r="625" spans="1:19" ht="25.5" x14ac:dyDescent="0.25">
      <c r="A625" s="14">
        <v>2023</v>
      </c>
      <c r="B625" s="15">
        <v>45200</v>
      </c>
      <c r="C625" s="15">
        <v>45291</v>
      </c>
      <c r="D625" s="17" t="s">
        <v>115</v>
      </c>
      <c r="E625" s="17" t="s">
        <v>115</v>
      </c>
      <c r="F625" s="14" t="s">
        <v>1604</v>
      </c>
      <c r="G625" s="14" t="s">
        <v>623</v>
      </c>
      <c r="H625" s="14" t="s">
        <v>374</v>
      </c>
      <c r="I625" s="17" t="s">
        <v>1294</v>
      </c>
      <c r="J625" s="14" t="s">
        <v>353</v>
      </c>
      <c r="K625" s="17" t="s">
        <v>354</v>
      </c>
      <c r="L625" s="14">
        <v>1367</v>
      </c>
      <c r="M625" s="16" t="str">
        <f>HYPERLINK("https://stjsonora.gob.mx/acceso_informacion/InfoCurriculum.php?token=1367-1367-1367")</f>
        <v>https://stjsonora.gob.mx/acceso_informacion/InfoCurriculum.php?token=1367-1367-1367</v>
      </c>
      <c r="N625" s="14" t="s">
        <v>64</v>
      </c>
      <c r="O625" s="16" t="s">
        <v>3601</v>
      </c>
      <c r="P625" s="17" t="s">
        <v>355</v>
      </c>
      <c r="Q625" s="15">
        <v>45300</v>
      </c>
      <c r="R625" s="15">
        <v>45291</v>
      </c>
      <c r="S625" s="14"/>
    </row>
    <row r="626" spans="1:19" ht="25.5" x14ac:dyDescent="0.25">
      <c r="A626" s="14">
        <v>2023</v>
      </c>
      <c r="B626" s="15">
        <v>45200</v>
      </c>
      <c r="C626" s="15">
        <v>45291</v>
      </c>
      <c r="D626" s="17" t="s">
        <v>115</v>
      </c>
      <c r="E626" s="17" t="s">
        <v>115</v>
      </c>
      <c r="F626" s="14" t="s">
        <v>1605</v>
      </c>
      <c r="G626" s="14" t="s">
        <v>730</v>
      </c>
      <c r="H626" s="14" t="s">
        <v>822</v>
      </c>
      <c r="I626" s="17" t="s">
        <v>423</v>
      </c>
      <c r="J626" s="14" t="s">
        <v>353</v>
      </c>
      <c r="K626" s="17" t="s">
        <v>354</v>
      </c>
      <c r="L626" s="14">
        <v>866</v>
      </c>
      <c r="M626" s="16" t="str">
        <f>HYPERLINK("https://stjsonora.gob.mx/acceso_informacion/InfoCurriculum.php?token=866-866-866")</f>
        <v>https://stjsonora.gob.mx/acceso_informacion/InfoCurriculum.php?token=866-866-866</v>
      </c>
      <c r="N626" s="14" t="s">
        <v>64</v>
      </c>
      <c r="O626" s="16" t="s">
        <v>3601</v>
      </c>
      <c r="P626" s="17" t="s">
        <v>355</v>
      </c>
      <c r="Q626" s="15">
        <v>45300</v>
      </c>
      <c r="R626" s="15">
        <v>45291</v>
      </c>
      <c r="S626" s="14"/>
    </row>
    <row r="627" spans="1:19" ht="25.5" x14ac:dyDescent="0.25">
      <c r="A627" s="14">
        <v>2023</v>
      </c>
      <c r="B627" s="15">
        <v>45200</v>
      </c>
      <c r="C627" s="15">
        <v>45291</v>
      </c>
      <c r="D627" s="17" t="s">
        <v>115</v>
      </c>
      <c r="E627" s="17" t="s">
        <v>115</v>
      </c>
      <c r="F627" s="14" t="s">
        <v>747</v>
      </c>
      <c r="G627" s="14" t="s">
        <v>626</v>
      </c>
      <c r="H627" s="14" t="s">
        <v>475</v>
      </c>
      <c r="I627" s="17" t="s">
        <v>718</v>
      </c>
      <c r="J627" s="14" t="s">
        <v>353</v>
      </c>
      <c r="K627" s="17" t="s">
        <v>354</v>
      </c>
      <c r="L627" s="14">
        <v>4024</v>
      </c>
      <c r="M627" s="16" t="str">
        <f>HYPERLINK("https://stjsonora.gob.mx/acceso_informacion/InfoCurriculum.php?token=4024-4024-4024")</f>
        <v>https://stjsonora.gob.mx/acceso_informacion/InfoCurriculum.php?token=4024-4024-4024</v>
      </c>
      <c r="N627" s="14" t="s">
        <v>64</v>
      </c>
      <c r="O627" s="16" t="s">
        <v>3601</v>
      </c>
      <c r="P627" s="17" t="s">
        <v>355</v>
      </c>
      <c r="Q627" s="15">
        <v>45300</v>
      </c>
      <c r="R627" s="15">
        <v>45291</v>
      </c>
      <c r="S627" s="14"/>
    </row>
    <row r="628" spans="1:19" ht="25.5" x14ac:dyDescent="0.25">
      <c r="A628" s="14">
        <v>2023</v>
      </c>
      <c r="B628" s="15">
        <v>45200</v>
      </c>
      <c r="C628" s="15">
        <v>45291</v>
      </c>
      <c r="D628" s="17" t="s">
        <v>110</v>
      </c>
      <c r="E628" s="17" t="s">
        <v>110</v>
      </c>
      <c r="F628" s="14" t="s">
        <v>1606</v>
      </c>
      <c r="G628" s="14" t="s">
        <v>1607</v>
      </c>
      <c r="H628" s="14" t="s">
        <v>1046</v>
      </c>
      <c r="I628" s="17" t="s">
        <v>595</v>
      </c>
      <c r="J628" s="14" t="s">
        <v>353</v>
      </c>
      <c r="K628" s="17" t="s">
        <v>1608</v>
      </c>
      <c r="L628" s="14">
        <v>4538</v>
      </c>
      <c r="M628" s="16" t="str">
        <f>HYPERLINK("https://stjsonora.gob.mx/acceso_informacion/InfoCurriculum.php?token=4538-4538-4538")</f>
        <v>https://stjsonora.gob.mx/acceso_informacion/InfoCurriculum.php?token=4538-4538-4538</v>
      </c>
      <c r="N628" s="14" t="s">
        <v>64</v>
      </c>
      <c r="O628" s="16" t="s">
        <v>3601</v>
      </c>
      <c r="P628" s="17" t="s">
        <v>355</v>
      </c>
      <c r="Q628" s="15">
        <v>45300</v>
      </c>
      <c r="R628" s="15">
        <v>45291</v>
      </c>
      <c r="S628" s="14"/>
    </row>
    <row r="629" spans="1:19" ht="25.5" x14ac:dyDescent="0.25">
      <c r="A629" s="14">
        <v>2023</v>
      </c>
      <c r="B629" s="15">
        <v>45200</v>
      </c>
      <c r="C629" s="15">
        <v>45291</v>
      </c>
      <c r="D629" s="17" t="s">
        <v>115</v>
      </c>
      <c r="E629" s="17" t="s">
        <v>115</v>
      </c>
      <c r="F629" s="14" t="s">
        <v>1609</v>
      </c>
      <c r="G629" s="14" t="s">
        <v>1610</v>
      </c>
      <c r="H629" s="14" t="s">
        <v>1611</v>
      </c>
      <c r="I629" s="17" t="s">
        <v>627</v>
      </c>
      <c r="J629" s="14" t="s">
        <v>365</v>
      </c>
      <c r="K629" s="17" t="s">
        <v>366</v>
      </c>
      <c r="L629" s="14">
        <v>209</v>
      </c>
      <c r="M629" s="16" t="str">
        <f>HYPERLINK("https://stjsonora.gob.mx/acceso_informacion/InfoCurriculum.php?token=209-209-209")</f>
        <v>https://stjsonora.gob.mx/acceso_informacion/InfoCurriculum.php?token=209-209-209</v>
      </c>
      <c r="N629" s="14" t="s">
        <v>64</v>
      </c>
      <c r="O629" s="16" t="s">
        <v>3601</v>
      </c>
      <c r="P629" s="17" t="s">
        <v>355</v>
      </c>
      <c r="Q629" s="15">
        <v>45300</v>
      </c>
      <c r="R629" s="15">
        <v>45291</v>
      </c>
      <c r="S629" s="14"/>
    </row>
    <row r="630" spans="1:19" ht="25.5" x14ac:dyDescent="0.25">
      <c r="A630" s="14">
        <v>2023</v>
      </c>
      <c r="B630" s="15">
        <v>45200</v>
      </c>
      <c r="C630" s="15">
        <v>45291</v>
      </c>
      <c r="D630" s="17" t="s">
        <v>118</v>
      </c>
      <c r="E630" s="17" t="s">
        <v>118</v>
      </c>
      <c r="F630" s="14" t="s">
        <v>1612</v>
      </c>
      <c r="G630" s="14" t="s">
        <v>580</v>
      </c>
      <c r="H630" s="14" t="s">
        <v>1613</v>
      </c>
      <c r="I630" s="17" t="s">
        <v>500</v>
      </c>
      <c r="J630" s="14" t="s">
        <v>365</v>
      </c>
      <c r="K630" s="17" t="s">
        <v>366</v>
      </c>
      <c r="L630" s="14">
        <v>1208</v>
      </c>
      <c r="M630" s="16" t="str">
        <f>HYPERLINK("https://stjsonora.gob.mx/acceso_informacion/InfoCurriculum.php?token=1208-1208-1208")</f>
        <v>https://stjsonora.gob.mx/acceso_informacion/InfoCurriculum.php?token=1208-1208-1208</v>
      </c>
      <c r="N630" s="14" t="s">
        <v>64</v>
      </c>
      <c r="O630" s="16" t="s">
        <v>3601</v>
      </c>
      <c r="P630" s="17" t="s">
        <v>355</v>
      </c>
      <c r="Q630" s="15">
        <v>45300</v>
      </c>
      <c r="R630" s="15">
        <v>45291</v>
      </c>
      <c r="S630" s="14"/>
    </row>
    <row r="631" spans="1:19" ht="25.5" x14ac:dyDescent="0.25">
      <c r="A631" s="14">
        <v>2023</v>
      </c>
      <c r="B631" s="15">
        <v>45200</v>
      </c>
      <c r="C631" s="15">
        <v>45291</v>
      </c>
      <c r="D631" s="17" t="s">
        <v>115</v>
      </c>
      <c r="E631" s="17" t="s">
        <v>115</v>
      </c>
      <c r="F631" s="14" t="s">
        <v>1614</v>
      </c>
      <c r="G631" s="14" t="s">
        <v>650</v>
      </c>
      <c r="H631" s="14" t="s">
        <v>530</v>
      </c>
      <c r="I631" s="17" t="s">
        <v>640</v>
      </c>
      <c r="J631" s="14" t="s">
        <v>353</v>
      </c>
      <c r="K631" s="17" t="s">
        <v>354</v>
      </c>
      <c r="L631" s="14">
        <v>1279</v>
      </c>
      <c r="M631" s="16" t="str">
        <f>HYPERLINK("https://stjsonora.gob.mx/acceso_informacion/InfoCurriculum.php?token=1279-1279-1279")</f>
        <v>https://stjsonora.gob.mx/acceso_informacion/InfoCurriculum.php?token=1279-1279-1279</v>
      </c>
      <c r="N631" s="14" t="s">
        <v>64</v>
      </c>
      <c r="O631" s="16" t="s">
        <v>3601</v>
      </c>
      <c r="P631" s="17" t="s">
        <v>355</v>
      </c>
      <c r="Q631" s="15">
        <v>45300</v>
      </c>
      <c r="R631" s="15">
        <v>45291</v>
      </c>
      <c r="S631" s="14"/>
    </row>
    <row r="632" spans="1:19" ht="25.5" x14ac:dyDescent="0.25">
      <c r="A632" s="14">
        <v>2023</v>
      </c>
      <c r="B632" s="15">
        <v>45200</v>
      </c>
      <c r="C632" s="15">
        <v>45291</v>
      </c>
      <c r="D632" s="17" t="s">
        <v>118</v>
      </c>
      <c r="E632" s="17" t="s">
        <v>118</v>
      </c>
      <c r="F632" s="14" t="s">
        <v>433</v>
      </c>
      <c r="G632" s="14" t="s">
        <v>369</v>
      </c>
      <c r="H632" s="14" t="s">
        <v>369</v>
      </c>
      <c r="I632" s="17" t="s">
        <v>1114</v>
      </c>
      <c r="J632" s="14" t="s">
        <v>353</v>
      </c>
      <c r="K632" s="17" t="s">
        <v>354</v>
      </c>
      <c r="L632" s="14">
        <v>1276</v>
      </c>
      <c r="M632" s="16" t="str">
        <f>HYPERLINK("https://stjsonora.gob.mx/acceso_informacion/InfoCurriculum.php?token=1276-1276-1276")</f>
        <v>https://stjsonora.gob.mx/acceso_informacion/InfoCurriculum.php?token=1276-1276-1276</v>
      </c>
      <c r="N632" s="14" t="s">
        <v>64</v>
      </c>
      <c r="O632" s="16" t="s">
        <v>3601</v>
      </c>
      <c r="P632" s="17" t="s">
        <v>355</v>
      </c>
      <c r="Q632" s="15">
        <v>45300</v>
      </c>
      <c r="R632" s="15">
        <v>45291</v>
      </c>
      <c r="S632" s="14"/>
    </row>
    <row r="633" spans="1:19" ht="25.5" x14ac:dyDescent="0.25">
      <c r="A633" s="14">
        <v>2023</v>
      </c>
      <c r="B633" s="15">
        <v>45200</v>
      </c>
      <c r="C633" s="15">
        <v>45291</v>
      </c>
      <c r="D633" s="17" t="s">
        <v>122</v>
      </c>
      <c r="E633" s="17" t="s">
        <v>122</v>
      </c>
      <c r="F633" s="14" t="s">
        <v>1615</v>
      </c>
      <c r="G633" s="14" t="s">
        <v>369</v>
      </c>
      <c r="H633" s="14" t="s">
        <v>508</v>
      </c>
      <c r="I633" s="17" t="s">
        <v>1233</v>
      </c>
      <c r="J633" s="14" t="s">
        <v>353</v>
      </c>
      <c r="K633" s="17" t="s">
        <v>354</v>
      </c>
      <c r="L633" s="14">
        <v>2833</v>
      </c>
      <c r="M633" s="16" t="str">
        <f>HYPERLINK("https://stjsonora.gob.mx/acceso_informacion/InfoCurriculum.php?token=2833-2833-2833")</f>
        <v>https://stjsonora.gob.mx/acceso_informacion/InfoCurriculum.php?token=2833-2833-2833</v>
      </c>
      <c r="N633" s="14" t="s">
        <v>64</v>
      </c>
      <c r="O633" s="16" t="s">
        <v>3601</v>
      </c>
      <c r="P633" s="17" t="s">
        <v>355</v>
      </c>
      <c r="Q633" s="15">
        <v>45300</v>
      </c>
      <c r="R633" s="15">
        <v>45291</v>
      </c>
      <c r="S633" s="14"/>
    </row>
    <row r="634" spans="1:19" ht="38.25" x14ac:dyDescent="0.25">
      <c r="A634" s="14">
        <v>2023</v>
      </c>
      <c r="B634" s="15">
        <v>45200</v>
      </c>
      <c r="C634" s="15">
        <v>45291</v>
      </c>
      <c r="D634" s="17" t="s">
        <v>115</v>
      </c>
      <c r="E634" s="17" t="s">
        <v>115</v>
      </c>
      <c r="F634" s="14" t="s">
        <v>1616</v>
      </c>
      <c r="G634" s="14" t="s">
        <v>1617</v>
      </c>
      <c r="H634" s="14" t="s">
        <v>1618</v>
      </c>
      <c r="I634" s="17" t="s">
        <v>847</v>
      </c>
      <c r="J634" s="14" t="s">
        <v>353</v>
      </c>
      <c r="K634" s="17" t="s">
        <v>354</v>
      </c>
      <c r="L634" s="14">
        <v>1123</v>
      </c>
      <c r="M634" s="16" t="str">
        <f>HYPERLINK("https://stjsonora.gob.mx/acceso_informacion/InfoCurriculum.php?token=1123-1123-1123")</f>
        <v>https://stjsonora.gob.mx/acceso_informacion/InfoCurriculum.php?token=1123-1123-1123</v>
      </c>
      <c r="N634" s="14" t="s">
        <v>64</v>
      </c>
      <c r="O634" s="16" t="s">
        <v>3601</v>
      </c>
      <c r="P634" s="17" t="s">
        <v>355</v>
      </c>
      <c r="Q634" s="15">
        <v>45300</v>
      </c>
      <c r="R634" s="15">
        <v>45291</v>
      </c>
      <c r="S634" s="14"/>
    </row>
    <row r="635" spans="1:19" ht="38.25" x14ac:dyDescent="0.25">
      <c r="A635" s="14">
        <v>2023</v>
      </c>
      <c r="B635" s="15">
        <v>45200</v>
      </c>
      <c r="C635" s="15">
        <v>45291</v>
      </c>
      <c r="D635" s="17" t="s">
        <v>111</v>
      </c>
      <c r="E635" s="17" t="s">
        <v>111</v>
      </c>
      <c r="F635" s="14" t="s">
        <v>1619</v>
      </c>
      <c r="G635" s="14" t="s">
        <v>530</v>
      </c>
      <c r="H635" s="14" t="s">
        <v>1620</v>
      </c>
      <c r="I635" s="17" t="s">
        <v>1279</v>
      </c>
      <c r="J635" s="14" t="s">
        <v>58</v>
      </c>
      <c r="K635" s="17" t="s">
        <v>3590</v>
      </c>
      <c r="L635" s="14">
        <v>4391</v>
      </c>
      <c r="M635" s="16" t="str">
        <f>HYPERLINK("https://stjsonora.gob.mx/acceso_informacion/InfoCurriculum.php?token=4391-4391-4391")</f>
        <v>https://stjsonora.gob.mx/acceso_informacion/InfoCurriculum.php?token=4391-4391-4391</v>
      </c>
      <c r="N635" s="14" t="s">
        <v>64</v>
      </c>
      <c r="O635" s="16" t="s">
        <v>3601</v>
      </c>
      <c r="P635" s="17" t="s">
        <v>355</v>
      </c>
      <c r="Q635" s="15">
        <v>45300</v>
      </c>
      <c r="R635" s="15">
        <v>45291</v>
      </c>
      <c r="S635" s="14"/>
    </row>
    <row r="636" spans="1:19" ht="25.5" x14ac:dyDescent="0.25">
      <c r="A636" s="14">
        <v>2023</v>
      </c>
      <c r="B636" s="15">
        <v>45200</v>
      </c>
      <c r="C636" s="15">
        <v>45291</v>
      </c>
      <c r="D636" s="17" t="s">
        <v>115</v>
      </c>
      <c r="E636" s="17" t="s">
        <v>115</v>
      </c>
      <c r="F636" s="14" t="s">
        <v>1621</v>
      </c>
      <c r="G636" s="14" t="s">
        <v>660</v>
      </c>
      <c r="H636" s="14" t="s">
        <v>1622</v>
      </c>
      <c r="I636" s="17" t="s">
        <v>439</v>
      </c>
      <c r="J636" s="14" t="s">
        <v>353</v>
      </c>
      <c r="K636" s="17" t="s">
        <v>354</v>
      </c>
      <c r="L636" s="14">
        <v>2688</v>
      </c>
      <c r="M636" s="16" t="str">
        <f>HYPERLINK("https://stjsonora.gob.mx/acceso_informacion/InfoCurriculum.php?token=2688-2688-2688")</f>
        <v>https://stjsonora.gob.mx/acceso_informacion/InfoCurriculum.php?token=2688-2688-2688</v>
      </c>
      <c r="N636" s="14" t="s">
        <v>64</v>
      </c>
      <c r="O636" s="16" t="s">
        <v>3601</v>
      </c>
      <c r="P636" s="17" t="s">
        <v>355</v>
      </c>
      <c r="Q636" s="15">
        <v>45300</v>
      </c>
      <c r="R636" s="15">
        <v>45291</v>
      </c>
      <c r="S636" s="14"/>
    </row>
    <row r="637" spans="1:19" ht="38.25" x14ac:dyDescent="0.25">
      <c r="A637" s="14">
        <v>2023</v>
      </c>
      <c r="B637" s="15">
        <v>45200</v>
      </c>
      <c r="C637" s="15">
        <v>45291</v>
      </c>
      <c r="D637" s="17" t="s">
        <v>115</v>
      </c>
      <c r="E637" s="17" t="s">
        <v>115</v>
      </c>
      <c r="F637" s="14" t="s">
        <v>1623</v>
      </c>
      <c r="G637" s="14" t="s">
        <v>579</v>
      </c>
      <c r="H637" s="14" t="s">
        <v>1624</v>
      </c>
      <c r="I637" s="17" t="s">
        <v>712</v>
      </c>
      <c r="J637" s="14" t="s">
        <v>365</v>
      </c>
      <c r="K637" s="17" t="s">
        <v>719</v>
      </c>
      <c r="L637" s="14">
        <v>1005</v>
      </c>
      <c r="M637" s="16" t="str">
        <f>HYPERLINK("https://stjsonora.gob.mx/acceso_informacion/InfoCurriculum.php?token=1005-1005-1005")</f>
        <v>https://stjsonora.gob.mx/acceso_informacion/InfoCurriculum.php?token=1005-1005-1005</v>
      </c>
      <c r="N637" s="14" t="s">
        <v>64</v>
      </c>
      <c r="O637" s="16" t="s">
        <v>3601</v>
      </c>
      <c r="P637" s="17" t="s">
        <v>355</v>
      </c>
      <c r="Q637" s="15">
        <v>45300</v>
      </c>
      <c r="R637" s="15">
        <v>45291</v>
      </c>
      <c r="S637" s="14"/>
    </row>
    <row r="638" spans="1:19" ht="25.5" x14ac:dyDescent="0.25">
      <c r="A638" s="14">
        <v>2023</v>
      </c>
      <c r="B638" s="15">
        <v>45200</v>
      </c>
      <c r="C638" s="15">
        <v>45291</v>
      </c>
      <c r="D638" s="17" t="s">
        <v>115</v>
      </c>
      <c r="E638" s="17" t="s">
        <v>115</v>
      </c>
      <c r="F638" s="14" t="s">
        <v>1625</v>
      </c>
      <c r="G638" s="14" t="s">
        <v>1626</v>
      </c>
      <c r="H638" s="14" t="s">
        <v>789</v>
      </c>
      <c r="I638" s="17" t="s">
        <v>1294</v>
      </c>
      <c r="J638" s="14" t="s">
        <v>365</v>
      </c>
      <c r="K638" s="17" t="s">
        <v>889</v>
      </c>
      <c r="L638" s="14">
        <v>1560</v>
      </c>
      <c r="M638" s="16" t="str">
        <f>HYPERLINK("https://stjsonora.gob.mx/acceso_informacion/InfoCurriculum.php?token=1560-1560-1560")</f>
        <v>https://stjsonora.gob.mx/acceso_informacion/InfoCurriculum.php?token=1560-1560-1560</v>
      </c>
      <c r="N638" s="14" t="s">
        <v>64</v>
      </c>
      <c r="O638" s="16" t="s">
        <v>3601</v>
      </c>
      <c r="P638" s="17" t="s">
        <v>355</v>
      </c>
      <c r="Q638" s="15">
        <v>45300</v>
      </c>
      <c r="R638" s="15">
        <v>45291</v>
      </c>
      <c r="S638" s="14"/>
    </row>
    <row r="639" spans="1:19" ht="25.5" x14ac:dyDescent="0.25">
      <c r="A639" s="14">
        <v>2023</v>
      </c>
      <c r="B639" s="15">
        <v>45200</v>
      </c>
      <c r="C639" s="15">
        <v>45291</v>
      </c>
      <c r="D639" s="17" t="s">
        <v>115</v>
      </c>
      <c r="E639" s="17" t="s">
        <v>115</v>
      </c>
      <c r="F639" s="14" t="s">
        <v>1627</v>
      </c>
      <c r="G639" s="14" t="s">
        <v>520</v>
      </c>
      <c r="H639" s="14" t="s">
        <v>948</v>
      </c>
      <c r="I639" s="17" t="s">
        <v>1467</v>
      </c>
      <c r="J639" s="14" t="s">
        <v>353</v>
      </c>
      <c r="K639" s="17" t="s">
        <v>354</v>
      </c>
      <c r="L639" s="14">
        <v>4210</v>
      </c>
      <c r="M639" s="16" t="str">
        <f>HYPERLINK("https://stjsonora.gob.mx/acceso_informacion/InfoCurriculum.php?token=4210-4210-4210")</f>
        <v>https://stjsonora.gob.mx/acceso_informacion/InfoCurriculum.php?token=4210-4210-4210</v>
      </c>
      <c r="N639" s="14" t="s">
        <v>64</v>
      </c>
      <c r="O639" s="16" t="s">
        <v>3601</v>
      </c>
      <c r="P639" s="17" t="s">
        <v>355</v>
      </c>
      <c r="Q639" s="15">
        <v>45300</v>
      </c>
      <c r="R639" s="15">
        <v>45291</v>
      </c>
      <c r="S639" s="14"/>
    </row>
    <row r="640" spans="1:19" ht="25.5" x14ac:dyDescent="0.25">
      <c r="A640" s="14">
        <v>2023</v>
      </c>
      <c r="B640" s="15">
        <v>45200</v>
      </c>
      <c r="C640" s="15">
        <v>45291</v>
      </c>
      <c r="D640" s="17" t="s">
        <v>118</v>
      </c>
      <c r="E640" s="17" t="s">
        <v>118</v>
      </c>
      <c r="F640" s="14" t="s">
        <v>1628</v>
      </c>
      <c r="G640" s="14" t="s">
        <v>764</v>
      </c>
      <c r="H640" s="14" t="s">
        <v>452</v>
      </c>
      <c r="I640" s="17" t="s">
        <v>1404</v>
      </c>
      <c r="J640" s="14" t="s">
        <v>353</v>
      </c>
      <c r="K640" s="17" t="s">
        <v>354</v>
      </c>
      <c r="L640" s="14">
        <v>97</v>
      </c>
      <c r="M640" s="16" t="str">
        <f>HYPERLINK("https://stjsonora.gob.mx/acceso_informacion/InfoCurriculum.php?token=97-97-97")</f>
        <v>https://stjsonora.gob.mx/acceso_informacion/InfoCurriculum.php?token=97-97-97</v>
      </c>
      <c r="N640" s="14" t="s">
        <v>64</v>
      </c>
      <c r="O640" s="16" t="s">
        <v>3601</v>
      </c>
      <c r="P640" s="17" t="s">
        <v>355</v>
      </c>
      <c r="Q640" s="15">
        <v>45300</v>
      </c>
      <c r="R640" s="15">
        <v>45291</v>
      </c>
      <c r="S640" s="14"/>
    </row>
    <row r="641" spans="1:19" ht="25.5" x14ac:dyDescent="0.25">
      <c r="A641" s="14">
        <v>2023</v>
      </c>
      <c r="B641" s="15">
        <v>45200</v>
      </c>
      <c r="C641" s="15">
        <v>45291</v>
      </c>
      <c r="D641" s="17" t="s">
        <v>118</v>
      </c>
      <c r="E641" s="17" t="s">
        <v>118</v>
      </c>
      <c r="F641" s="14" t="s">
        <v>1629</v>
      </c>
      <c r="G641" s="14" t="s">
        <v>660</v>
      </c>
      <c r="H641" s="14" t="s">
        <v>705</v>
      </c>
      <c r="I641" s="17" t="s">
        <v>1220</v>
      </c>
      <c r="J641" s="14" t="s">
        <v>353</v>
      </c>
      <c r="K641" s="17" t="s">
        <v>354</v>
      </c>
      <c r="L641" s="14">
        <v>181</v>
      </c>
      <c r="M641" s="16" t="str">
        <f>HYPERLINK("https://stjsonora.gob.mx/acceso_informacion/InfoCurriculum.php?token=181-181-181")</f>
        <v>https://stjsonora.gob.mx/acceso_informacion/InfoCurriculum.php?token=181-181-181</v>
      </c>
      <c r="N641" s="14" t="s">
        <v>64</v>
      </c>
      <c r="O641" s="16" t="s">
        <v>3601</v>
      </c>
      <c r="P641" s="17" t="s">
        <v>355</v>
      </c>
      <c r="Q641" s="15">
        <v>45300</v>
      </c>
      <c r="R641" s="15">
        <v>45291</v>
      </c>
      <c r="S641" s="14"/>
    </row>
    <row r="642" spans="1:19" ht="25.5" x14ac:dyDescent="0.25">
      <c r="A642" s="14">
        <v>2023</v>
      </c>
      <c r="B642" s="15">
        <v>45200</v>
      </c>
      <c r="C642" s="15">
        <v>45291</v>
      </c>
      <c r="D642" s="17" t="s">
        <v>118</v>
      </c>
      <c r="E642" s="17" t="s">
        <v>118</v>
      </c>
      <c r="F642" s="14" t="s">
        <v>1630</v>
      </c>
      <c r="G642" s="14" t="s">
        <v>452</v>
      </c>
      <c r="H642" s="14" t="s">
        <v>559</v>
      </c>
      <c r="I642" s="17" t="s">
        <v>1346</v>
      </c>
      <c r="J642" s="14" t="s">
        <v>353</v>
      </c>
      <c r="K642" s="17" t="s">
        <v>354</v>
      </c>
      <c r="L642" s="14">
        <v>1469</v>
      </c>
      <c r="M642" s="16" t="str">
        <f>HYPERLINK("https://stjsonora.gob.mx/acceso_informacion/InfoCurriculum.php?token=1469-1469-1469")</f>
        <v>https://stjsonora.gob.mx/acceso_informacion/InfoCurriculum.php?token=1469-1469-1469</v>
      </c>
      <c r="N642" s="14" t="s">
        <v>64</v>
      </c>
      <c r="O642" s="16" t="s">
        <v>3601</v>
      </c>
      <c r="P642" s="17" t="s">
        <v>355</v>
      </c>
      <c r="Q642" s="15">
        <v>45300</v>
      </c>
      <c r="R642" s="15">
        <v>45291</v>
      </c>
      <c r="S642" s="14"/>
    </row>
    <row r="643" spans="1:19" ht="25.5" x14ac:dyDescent="0.25">
      <c r="A643" s="14">
        <v>2023</v>
      </c>
      <c r="B643" s="15">
        <v>45200</v>
      </c>
      <c r="C643" s="15">
        <v>45291</v>
      </c>
      <c r="D643" s="17" t="s">
        <v>111</v>
      </c>
      <c r="E643" s="17" t="s">
        <v>111</v>
      </c>
      <c r="F643" s="14" t="s">
        <v>747</v>
      </c>
      <c r="G643" s="14" t="s">
        <v>592</v>
      </c>
      <c r="H643" s="14" t="s">
        <v>1631</v>
      </c>
      <c r="I643" s="17" t="s">
        <v>880</v>
      </c>
      <c r="J643" s="14" t="s">
        <v>353</v>
      </c>
      <c r="K643" s="17" t="s">
        <v>1040</v>
      </c>
      <c r="L643" s="14">
        <v>2972</v>
      </c>
      <c r="M643" s="16" t="str">
        <f>HYPERLINK("https://stjsonora.gob.mx/acceso_informacion/InfoCurriculum.php?token=2972-2972-2972")</f>
        <v>https://stjsonora.gob.mx/acceso_informacion/InfoCurriculum.php?token=2972-2972-2972</v>
      </c>
      <c r="N643" s="14" t="s">
        <v>64</v>
      </c>
      <c r="O643" s="16" t="s">
        <v>3601</v>
      </c>
      <c r="P643" s="17" t="s">
        <v>355</v>
      </c>
      <c r="Q643" s="15">
        <v>45300</v>
      </c>
      <c r="R643" s="15">
        <v>45291</v>
      </c>
      <c r="S643" s="14"/>
    </row>
    <row r="644" spans="1:19" ht="25.5" x14ac:dyDescent="0.25">
      <c r="A644" s="14">
        <v>2023</v>
      </c>
      <c r="B644" s="15">
        <v>45200</v>
      </c>
      <c r="C644" s="15">
        <v>45291</v>
      </c>
      <c r="D644" s="17" t="s">
        <v>118</v>
      </c>
      <c r="E644" s="17" t="s">
        <v>118</v>
      </c>
      <c r="F644" s="14" t="s">
        <v>1632</v>
      </c>
      <c r="G644" s="14" t="s">
        <v>1633</v>
      </c>
      <c r="H644" s="14" t="s">
        <v>1634</v>
      </c>
      <c r="I644" s="17" t="s">
        <v>1111</v>
      </c>
      <c r="J644" s="14" t="s">
        <v>365</v>
      </c>
      <c r="K644" s="17" t="s">
        <v>974</v>
      </c>
      <c r="L644" s="14">
        <v>1301</v>
      </c>
      <c r="M644" s="16" t="str">
        <f>HYPERLINK("https://stjsonora.gob.mx/acceso_informacion/InfoCurriculum.php?token=1301-1301-1301")</f>
        <v>https://stjsonora.gob.mx/acceso_informacion/InfoCurriculum.php?token=1301-1301-1301</v>
      </c>
      <c r="N644" s="14" t="s">
        <v>64</v>
      </c>
      <c r="O644" s="16" t="s">
        <v>3601</v>
      </c>
      <c r="P644" s="17" t="s">
        <v>355</v>
      </c>
      <c r="Q644" s="15">
        <v>45300</v>
      </c>
      <c r="R644" s="15">
        <v>45291</v>
      </c>
      <c r="S644" s="14"/>
    </row>
    <row r="645" spans="1:19" ht="25.5" x14ac:dyDescent="0.25">
      <c r="A645" s="14">
        <v>2023</v>
      </c>
      <c r="B645" s="15">
        <v>45200</v>
      </c>
      <c r="C645" s="15">
        <v>45291</v>
      </c>
      <c r="D645" s="17" t="s">
        <v>118</v>
      </c>
      <c r="E645" s="17" t="s">
        <v>118</v>
      </c>
      <c r="F645" s="14" t="s">
        <v>1635</v>
      </c>
      <c r="G645" s="14" t="s">
        <v>732</v>
      </c>
      <c r="H645" s="14" t="s">
        <v>695</v>
      </c>
      <c r="I645" s="17" t="s">
        <v>766</v>
      </c>
      <c r="J645" s="14" t="s">
        <v>353</v>
      </c>
      <c r="K645" s="17" t="s">
        <v>354</v>
      </c>
      <c r="L645" s="14">
        <v>3206</v>
      </c>
      <c r="M645" s="16" t="str">
        <f>HYPERLINK("https://stjsonora.gob.mx/acceso_informacion/InfoCurriculum.php?token=3206-3206-3206")</f>
        <v>https://stjsonora.gob.mx/acceso_informacion/InfoCurriculum.php?token=3206-3206-3206</v>
      </c>
      <c r="N645" s="14" t="s">
        <v>64</v>
      </c>
      <c r="O645" s="16" t="s">
        <v>3601</v>
      </c>
      <c r="P645" s="17" t="s">
        <v>355</v>
      </c>
      <c r="Q645" s="15">
        <v>45300</v>
      </c>
      <c r="R645" s="15">
        <v>45291</v>
      </c>
      <c r="S645" s="14"/>
    </row>
    <row r="646" spans="1:19" ht="25.5" x14ac:dyDescent="0.25">
      <c r="A646" s="14">
        <v>2023</v>
      </c>
      <c r="B646" s="15">
        <v>45200</v>
      </c>
      <c r="C646" s="15">
        <v>45291</v>
      </c>
      <c r="D646" s="17" t="s">
        <v>115</v>
      </c>
      <c r="E646" s="17" t="s">
        <v>115</v>
      </c>
      <c r="F646" s="14" t="s">
        <v>1636</v>
      </c>
      <c r="G646" s="14" t="s">
        <v>1637</v>
      </c>
      <c r="H646" s="14" t="s">
        <v>752</v>
      </c>
      <c r="I646" s="17" t="s">
        <v>1111</v>
      </c>
      <c r="J646" s="14" t="s">
        <v>353</v>
      </c>
      <c r="K646" s="17" t="s">
        <v>354</v>
      </c>
      <c r="L646" s="14">
        <v>2878</v>
      </c>
      <c r="M646" s="16" t="str">
        <f>HYPERLINK("https://stjsonora.gob.mx/acceso_informacion/InfoCurriculum.php?token=2878-2878-2878")</f>
        <v>https://stjsonora.gob.mx/acceso_informacion/InfoCurriculum.php?token=2878-2878-2878</v>
      </c>
      <c r="N646" s="14" t="s">
        <v>64</v>
      </c>
      <c r="O646" s="16" t="s">
        <v>3601</v>
      </c>
      <c r="P646" s="17" t="s">
        <v>355</v>
      </c>
      <c r="Q646" s="15">
        <v>45300</v>
      </c>
      <c r="R646" s="15">
        <v>45291</v>
      </c>
      <c r="S646" s="14"/>
    </row>
    <row r="647" spans="1:19" ht="25.5" x14ac:dyDescent="0.25">
      <c r="A647" s="14">
        <v>2023</v>
      </c>
      <c r="B647" s="15">
        <v>45200</v>
      </c>
      <c r="C647" s="15">
        <v>45291</v>
      </c>
      <c r="D647" s="17" t="s">
        <v>115</v>
      </c>
      <c r="E647" s="17" t="s">
        <v>115</v>
      </c>
      <c r="F647" s="14" t="s">
        <v>1638</v>
      </c>
      <c r="G647" s="14" t="s">
        <v>1639</v>
      </c>
      <c r="H647" s="14" t="s">
        <v>1610</v>
      </c>
      <c r="I647" s="17" t="s">
        <v>802</v>
      </c>
      <c r="J647" s="14" t="s">
        <v>353</v>
      </c>
      <c r="K647" s="17" t="s">
        <v>354</v>
      </c>
      <c r="L647" s="14">
        <v>3950</v>
      </c>
      <c r="M647" s="16" t="str">
        <f>HYPERLINK("https://stjsonora.gob.mx/acceso_informacion/InfoCurriculum.php?token=3950-3950-3950")</f>
        <v>https://stjsonora.gob.mx/acceso_informacion/InfoCurriculum.php?token=3950-3950-3950</v>
      </c>
      <c r="N647" s="14" t="s">
        <v>64</v>
      </c>
      <c r="O647" s="16" t="s">
        <v>3601</v>
      </c>
      <c r="P647" s="17" t="s">
        <v>355</v>
      </c>
      <c r="Q647" s="15">
        <v>45300</v>
      </c>
      <c r="R647" s="15">
        <v>45291</v>
      </c>
      <c r="S647" s="14"/>
    </row>
    <row r="648" spans="1:19" ht="38.25" x14ac:dyDescent="0.25">
      <c r="A648" s="14">
        <v>2023</v>
      </c>
      <c r="B648" s="15">
        <v>45200</v>
      </c>
      <c r="C648" s="15">
        <v>45291</v>
      </c>
      <c r="D648" s="17" t="s">
        <v>118</v>
      </c>
      <c r="E648" s="17" t="s">
        <v>118</v>
      </c>
      <c r="F648" s="14" t="s">
        <v>1640</v>
      </c>
      <c r="G648" s="14" t="s">
        <v>901</v>
      </c>
      <c r="H648" s="14" t="s">
        <v>1641</v>
      </c>
      <c r="I648" s="17" t="s">
        <v>1391</v>
      </c>
      <c r="J648" s="14" t="s">
        <v>353</v>
      </c>
      <c r="K648" s="17" t="s">
        <v>354</v>
      </c>
      <c r="L648" s="14">
        <v>2942</v>
      </c>
      <c r="M648" s="16" t="str">
        <f>HYPERLINK("https://stjsonora.gob.mx/acceso_informacion/InfoCurriculum.php?token=2942-2942-2942")</f>
        <v>https://stjsonora.gob.mx/acceso_informacion/InfoCurriculum.php?token=2942-2942-2942</v>
      </c>
      <c r="N648" s="14" t="s">
        <v>64</v>
      </c>
      <c r="O648" s="16" t="s">
        <v>3601</v>
      </c>
      <c r="P648" s="17" t="s">
        <v>355</v>
      </c>
      <c r="Q648" s="15">
        <v>45300</v>
      </c>
      <c r="R648" s="15">
        <v>45291</v>
      </c>
      <c r="S648" s="14"/>
    </row>
    <row r="649" spans="1:19" ht="25.5" x14ac:dyDescent="0.25">
      <c r="A649" s="14">
        <v>2023</v>
      </c>
      <c r="B649" s="15">
        <v>45200</v>
      </c>
      <c r="C649" s="15">
        <v>45291</v>
      </c>
      <c r="D649" s="17" t="s">
        <v>115</v>
      </c>
      <c r="E649" s="17" t="s">
        <v>115</v>
      </c>
      <c r="F649" s="14" t="s">
        <v>1642</v>
      </c>
      <c r="G649" s="14" t="s">
        <v>1643</v>
      </c>
      <c r="H649" s="14" t="s">
        <v>1644</v>
      </c>
      <c r="I649" s="17" t="s">
        <v>1413</v>
      </c>
      <c r="J649" s="14" t="s">
        <v>353</v>
      </c>
      <c r="K649" s="17" t="s">
        <v>354</v>
      </c>
      <c r="L649" s="14">
        <v>3474</v>
      </c>
      <c r="M649" s="16" t="str">
        <f>HYPERLINK("https://stjsonora.gob.mx/acceso_informacion/InfoCurriculum.php?token=3474-3474-3474")</f>
        <v>https://stjsonora.gob.mx/acceso_informacion/InfoCurriculum.php?token=3474-3474-3474</v>
      </c>
      <c r="N649" s="14" t="s">
        <v>64</v>
      </c>
      <c r="O649" s="16" t="s">
        <v>3601</v>
      </c>
      <c r="P649" s="17" t="s">
        <v>355</v>
      </c>
      <c r="Q649" s="15">
        <v>45300</v>
      </c>
      <c r="R649" s="15">
        <v>45291</v>
      </c>
      <c r="S649" s="14"/>
    </row>
    <row r="650" spans="1:19" ht="25.5" x14ac:dyDescent="0.25">
      <c r="A650" s="14">
        <v>2023</v>
      </c>
      <c r="B650" s="15">
        <v>45200</v>
      </c>
      <c r="C650" s="15">
        <v>45291</v>
      </c>
      <c r="D650" s="17" t="s">
        <v>115</v>
      </c>
      <c r="E650" s="17" t="s">
        <v>115</v>
      </c>
      <c r="F650" s="14" t="s">
        <v>1645</v>
      </c>
      <c r="G650" s="14" t="s">
        <v>1264</v>
      </c>
      <c r="H650" s="14" t="s">
        <v>956</v>
      </c>
      <c r="I650" s="17" t="s">
        <v>703</v>
      </c>
      <c r="J650" s="14" t="s">
        <v>353</v>
      </c>
      <c r="K650" s="17" t="s">
        <v>354</v>
      </c>
      <c r="L650" s="14">
        <v>2746</v>
      </c>
      <c r="M650" s="16" t="str">
        <f>HYPERLINK("https://stjsonora.gob.mx/acceso_informacion/InfoCurriculum.php?token=2746-2746-2746")</f>
        <v>https://stjsonora.gob.mx/acceso_informacion/InfoCurriculum.php?token=2746-2746-2746</v>
      </c>
      <c r="N650" s="14" t="s">
        <v>64</v>
      </c>
      <c r="O650" s="16" t="s">
        <v>3601</v>
      </c>
      <c r="P650" s="17" t="s">
        <v>355</v>
      </c>
      <c r="Q650" s="15">
        <v>45300</v>
      </c>
      <c r="R650" s="15">
        <v>45291</v>
      </c>
      <c r="S650" s="14"/>
    </row>
    <row r="651" spans="1:19" ht="25.5" x14ac:dyDescent="0.25">
      <c r="A651" s="14">
        <v>2023</v>
      </c>
      <c r="B651" s="15">
        <v>45200</v>
      </c>
      <c r="C651" s="15">
        <v>45291</v>
      </c>
      <c r="D651" s="17" t="s">
        <v>110</v>
      </c>
      <c r="E651" s="17" t="s">
        <v>110</v>
      </c>
      <c r="F651" s="14" t="s">
        <v>1646</v>
      </c>
      <c r="G651" s="14" t="s">
        <v>373</v>
      </c>
      <c r="H651" s="14" t="s">
        <v>1647</v>
      </c>
      <c r="I651" s="17" t="s">
        <v>640</v>
      </c>
      <c r="J651" s="14" t="s">
        <v>353</v>
      </c>
      <c r="K651" s="17" t="s">
        <v>1438</v>
      </c>
      <c r="L651" s="14">
        <v>2990</v>
      </c>
      <c r="M651" s="16" t="str">
        <f>HYPERLINK("https://stjsonora.gob.mx/acceso_informacion/InfoCurriculum.php?token=2990-2990-2990")</f>
        <v>https://stjsonora.gob.mx/acceso_informacion/InfoCurriculum.php?token=2990-2990-2990</v>
      </c>
      <c r="N651" s="14" t="s">
        <v>64</v>
      </c>
      <c r="O651" s="16" t="s">
        <v>3601</v>
      </c>
      <c r="P651" s="17" t="s">
        <v>355</v>
      </c>
      <c r="Q651" s="15">
        <v>45300</v>
      </c>
      <c r="R651" s="15">
        <v>45291</v>
      </c>
      <c r="S651" s="14"/>
    </row>
    <row r="652" spans="1:19" ht="25.5" x14ac:dyDescent="0.25">
      <c r="A652" s="14">
        <v>2023</v>
      </c>
      <c r="B652" s="15">
        <v>45200</v>
      </c>
      <c r="C652" s="15">
        <v>45291</v>
      </c>
      <c r="D652" s="17" t="s">
        <v>115</v>
      </c>
      <c r="E652" s="17" t="s">
        <v>115</v>
      </c>
      <c r="F652" s="14" t="s">
        <v>1648</v>
      </c>
      <c r="G652" s="14" t="s">
        <v>1182</v>
      </c>
      <c r="H652" s="14" t="s">
        <v>726</v>
      </c>
      <c r="I652" s="17" t="s">
        <v>1039</v>
      </c>
      <c r="J652" s="14" t="s">
        <v>353</v>
      </c>
      <c r="K652" s="17" t="s">
        <v>354</v>
      </c>
      <c r="L652" s="14">
        <v>1242</v>
      </c>
      <c r="M652" s="16" t="str">
        <f>HYPERLINK("https://stjsonora.gob.mx/acceso_informacion/InfoCurriculum.php?token=1242-1242-1242")</f>
        <v>https://stjsonora.gob.mx/acceso_informacion/InfoCurriculum.php?token=1242-1242-1242</v>
      </c>
      <c r="N652" s="14" t="s">
        <v>64</v>
      </c>
      <c r="O652" s="16" t="s">
        <v>3601</v>
      </c>
      <c r="P652" s="17" t="s">
        <v>355</v>
      </c>
      <c r="Q652" s="15">
        <v>45300</v>
      </c>
      <c r="R652" s="15">
        <v>45291</v>
      </c>
      <c r="S652" s="14"/>
    </row>
    <row r="653" spans="1:19" ht="38.25" x14ac:dyDescent="0.25">
      <c r="A653" s="14">
        <v>2023</v>
      </c>
      <c r="B653" s="15">
        <v>45200</v>
      </c>
      <c r="C653" s="15">
        <v>45291</v>
      </c>
      <c r="D653" s="17" t="s">
        <v>118</v>
      </c>
      <c r="E653" s="17" t="s">
        <v>118</v>
      </c>
      <c r="F653" s="14" t="s">
        <v>1649</v>
      </c>
      <c r="G653" s="14" t="s">
        <v>645</v>
      </c>
      <c r="H653" s="14" t="s">
        <v>962</v>
      </c>
      <c r="I653" s="17" t="s">
        <v>1375</v>
      </c>
      <c r="J653" s="14" t="s">
        <v>353</v>
      </c>
      <c r="K653" s="17" t="s">
        <v>354</v>
      </c>
      <c r="L653" s="14">
        <v>953</v>
      </c>
      <c r="M653" s="16" t="str">
        <f>HYPERLINK("https://stjsonora.gob.mx/acceso_informacion/InfoCurriculum.php?token=953-953-953")</f>
        <v>https://stjsonora.gob.mx/acceso_informacion/InfoCurriculum.php?token=953-953-953</v>
      </c>
      <c r="N653" s="14" t="s">
        <v>64</v>
      </c>
      <c r="O653" s="16" t="s">
        <v>3601</v>
      </c>
      <c r="P653" s="17" t="s">
        <v>355</v>
      </c>
      <c r="Q653" s="15">
        <v>45300</v>
      </c>
      <c r="R653" s="15">
        <v>45291</v>
      </c>
      <c r="S653" s="14"/>
    </row>
    <row r="654" spans="1:19" ht="25.5" x14ac:dyDescent="0.25">
      <c r="A654" s="14">
        <v>2023</v>
      </c>
      <c r="B654" s="15">
        <v>45200</v>
      </c>
      <c r="C654" s="15">
        <v>45291</v>
      </c>
      <c r="D654" s="17" t="s">
        <v>118</v>
      </c>
      <c r="E654" s="17" t="s">
        <v>118</v>
      </c>
      <c r="F654" s="14" t="s">
        <v>1650</v>
      </c>
      <c r="G654" s="14" t="s">
        <v>1651</v>
      </c>
      <c r="H654" s="14" t="s">
        <v>518</v>
      </c>
      <c r="I654" s="17" t="s">
        <v>786</v>
      </c>
      <c r="J654" s="14" t="s">
        <v>353</v>
      </c>
      <c r="K654" s="17" t="s">
        <v>354</v>
      </c>
      <c r="L654" s="14">
        <v>3856</v>
      </c>
      <c r="M654" s="16" t="str">
        <f>HYPERLINK("https://stjsonora.gob.mx/acceso_informacion/InfoCurriculum.php?token=3856-3856-3856")</f>
        <v>https://stjsonora.gob.mx/acceso_informacion/InfoCurriculum.php?token=3856-3856-3856</v>
      </c>
      <c r="N654" s="14" t="s">
        <v>64</v>
      </c>
      <c r="O654" s="16" t="s">
        <v>3601</v>
      </c>
      <c r="P654" s="17" t="s">
        <v>355</v>
      </c>
      <c r="Q654" s="15">
        <v>45300</v>
      </c>
      <c r="R654" s="15">
        <v>45291</v>
      </c>
      <c r="S654" s="14"/>
    </row>
    <row r="655" spans="1:19" ht="25.5" x14ac:dyDescent="0.25">
      <c r="A655" s="14">
        <v>2023</v>
      </c>
      <c r="B655" s="15">
        <v>45200</v>
      </c>
      <c r="C655" s="15">
        <v>45291</v>
      </c>
      <c r="D655" s="17" t="s">
        <v>115</v>
      </c>
      <c r="E655" s="17" t="s">
        <v>115</v>
      </c>
      <c r="F655" s="14" t="s">
        <v>1652</v>
      </c>
      <c r="G655" s="14" t="s">
        <v>619</v>
      </c>
      <c r="H655" s="14" t="s">
        <v>1264</v>
      </c>
      <c r="I655" s="17" t="s">
        <v>761</v>
      </c>
      <c r="J655" s="14" t="s">
        <v>365</v>
      </c>
      <c r="K655" s="17" t="s">
        <v>467</v>
      </c>
      <c r="L655" s="14">
        <v>689</v>
      </c>
      <c r="M655" s="16" t="str">
        <f>HYPERLINK("https://stjsonora.gob.mx/acceso_informacion/InfoCurriculum.php?token=689-689-689")</f>
        <v>https://stjsonora.gob.mx/acceso_informacion/InfoCurriculum.php?token=689-689-689</v>
      </c>
      <c r="N655" s="14" t="s">
        <v>64</v>
      </c>
      <c r="O655" s="16" t="s">
        <v>3601</v>
      </c>
      <c r="P655" s="17" t="s">
        <v>355</v>
      </c>
      <c r="Q655" s="15">
        <v>45300</v>
      </c>
      <c r="R655" s="15">
        <v>45291</v>
      </c>
      <c r="S655" s="14"/>
    </row>
    <row r="656" spans="1:19" ht="25.5" x14ac:dyDescent="0.25">
      <c r="A656" s="14">
        <v>2023</v>
      </c>
      <c r="B656" s="15">
        <v>45200</v>
      </c>
      <c r="C656" s="15">
        <v>45291</v>
      </c>
      <c r="D656" s="17" t="s">
        <v>115</v>
      </c>
      <c r="E656" s="17" t="s">
        <v>115</v>
      </c>
      <c r="F656" s="14" t="s">
        <v>1653</v>
      </c>
      <c r="G656" s="14" t="s">
        <v>417</v>
      </c>
      <c r="H656" s="14" t="s">
        <v>764</v>
      </c>
      <c r="I656" s="17" t="s">
        <v>1237</v>
      </c>
      <c r="J656" s="14" t="s">
        <v>353</v>
      </c>
      <c r="K656" s="17" t="s">
        <v>354</v>
      </c>
      <c r="L656" s="14">
        <v>932</v>
      </c>
      <c r="M656" s="16" t="str">
        <f>HYPERLINK("https://stjsonora.gob.mx/acceso_informacion/InfoCurriculum.php?token=932-932-932")</f>
        <v>https://stjsonora.gob.mx/acceso_informacion/InfoCurriculum.php?token=932-932-932</v>
      </c>
      <c r="N656" s="14" t="s">
        <v>64</v>
      </c>
      <c r="O656" s="16" t="s">
        <v>3601</v>
      </c>
      <c r="P656" s="17" t="s">
        <v>355</v>
      </c>
      <c r="Q656" s="15">
        <v>45300</v>
      </c>
      <c r="R656" s="15">
        <v>45291</v>
      </c>
      <c r="S656" s="14"/>
    </row>
    <row r="657" spans="1:19" ht="25.5" x14ac:dyDescent="0.25">
      <c r="A657" s="14">
        <v>2023</v>
      </c>
      <c r="B657" s="15">
        <v>45200</v>
      </c>
      <c r="C657" s="15">
        <v>45291</v>
      </c>
      <c r="D657" s="17" t="s">
        <v>115</v>
      </c>
      <c r="E657" s="17" t="s">
        <v>115</v>
      </c>
      <c r="F657" s="14" t="s">
        <v>1654</v>
      </c>
      <c r="G657" s="14" t="s">
        <v>636</v>
      </c>
      <c r="H657" s="14" t="s">
        <v>406</v>
      </c>
      <c r="I657" s="17" t="s">
        <v>1353</v>
      </c>
      <c r="J657" s="14" t="s">
        <v>353</v>
      </c>
      <c r="K657" s="17" t="s">
        <v>354</v>
      </c>
      <c r="L657" s="14">
        <v>3046</v>
      </c>
      <c r="M657" s="16" t="str">
        <f>HYPERLINK("https://stjsonora.gob.mx/acceso_informacion/InfoCurriculum.php?token=3046-3046-3046")</f>
        <v>https://stjsonora.gob.mx/acceso_informacion/InfoCurriculum.php?token=3046-3046-3046</v>
      </c>
      <c r="N657" s="14" t="s">
        <v>64</v>
      </c>
      <c r="O657" s="16" t="s">
        <v>3601</v>
      </c>
      <c r="P657" s="17" t="s">
        <v>355</v>
      </c>
      <c r="Q657" s="15">
        <v>45300</v>
      </c>
      <c r="R657" s="15">
        <v>45291</v>
      </c>
      <c r="S657" s="14"/>
    </row>
    <row r="658" spans="1:19" ht="25.5" x14ac:dyDescent="0.25">
      <c r="A658" s="14">
        <v>2023</v>
      </c>
      <c r="B658" s="15">
        <v>45200</v>
      </c>
      <c r="C658" s="15">
        <v>45291</v>
      </c>
      <c r="D658" s="17" t="s">
        <v>118</v>
      </c>
      <c r="E658" s="17" t="s">
        <v>118</v>
      </c>
      <c r="F658" s="14" t="s">
        <v>1362</v>
      </c>
      <c r="G658" s="14" t="s">
        <v>788</v>
      </c>
      <c r="H658" s="14" t="s">
        <v>904</v>
      </c>
      <c r="I658" s="17" t="s">
        <v>1265</v>
      </c>
      <c r="J658" s="14" t="s">
        <v>353</v>
      </c>
      <c r="K658" s="17" t="s">
        <v>354</v>
      </c>
      <c r="L658" s="14">
        <v>684</v>
      </c>
      <c r="M658" s="16" t="str">
        <f>HYPERLINK("https://stjsonora.gob.mx/acceso_informacion/InfoCurriculum.php?token=684-684-684")</f>
        <v>https://stjsonora.gob.mx/acceso_informacion/InfoCurriculum.php?token=684-684-684</v>
      </c>
      <c r="N658" s="14" t="s">
        <v>64</v>
      </c>
      <c r="O658" s="16" t="s">
        <v>3601</v>
      </c>
      <c r="P658" s="17" t="s">
        <v>355</v>
      </c>
      <c r="Q658" s="15">
        <v>45300</v>
      </c>
      <c r="R658" s="15">
        <v>45291</v>
      </c>
      <c r="S658" s="14"/>
    </row>
    <row r="659" spans="1:19" ht="25.5" x14ac:dyDescent="0.25">
      <c r="A659" s="14">
        <v>2023</v>
      </c>
      <c r="B659" s="15">
        <v>45200</v>
      </c>
      <c r="C659" s="15">
        <v>45291</v>
      </c>
      <c r="D659" s="17" t="s">
        <v>115</v>
      </c>
      <c r="E659" s="17" t="s">
        <v>115</v>
      </c>
      <c r="F659" s="14" t="s">
        <v>1655</v>
      </c>
      <c r="G659" s="14" t="s">
        <v>660</v>
      </c>
      <c r="H659" s="14" t="s">
        <v>1656</v>
      </c>
      <c r="I659" s="17" t="s">
        <v>629</v>
      </c>
      <c r="J659" s="14" t="s">
        <v>353</v>
      </c>
      <c r="K659" s="17" t="s">
        <v>354</v>
      </c>
      <c r="L659" s="14">
        <v>1480</v>
      </c>
      <c r="M659" s="16" t="str">
        <f>HYPERLINK("https://stjsonora.gob.mx/acceso_informacion/InfoCurriculum.php?token=1480-1480-1480")</f>
        <v>https://stjsonora.gob.mx/acceso_informacion/InfoCurriculum.php?token=1480-1480-1480</v>
      </c>
      <c r="N659" s="14" t="s">
        <v>64</v>
      </c>
      <c r="O659" s="16" t="s">
        <v>3601</v>
      </c>
      <c r="P659" s="17" t="s">
        <v>355</v>
      </c>
      <c r="Q659" s="15">
        <v>45300</v>
      </c>
      <c r="R659" s="15">
        <v>45291</v>
      </c>
      <c r="S659" s="14"/>
    </row>
    <row r="660" spans="1:19" ht="25.5" x14ac:dyDescent="0.25">
      <c r="A660" s="14">
        <v>2023</v>
      </c>
      <c r="B660" s="15">
        <v>45200</v>
      </c>
      <c r="C660" s="15">
        <v>45291</v>
      </c>
      <c r="D660" s="17" t="s">
        <v>118</v>
      </c>
      <c r="E660" s="17" t="s">
        <v>118</v>
      </c>
      <c r="F660" s="14" t="s">
        <v>1657</v>
      </c>
      <c r="G660" s="14" t="s">
        <v>853</v>
      </c>
      <c r="H660" s="14" t="s">
        <v>1658</v>
      </c>
      <c r="I660" s="17" t="s">
        <v>627</v>
      </c>
      <c r="J660" s="14" t="s">
        <v>353</v>
      </c>
      <c r="K660" s="17" t="s">
        <v>354</v>
      </c>
      <c r="L660" s="14">
        <v>3156</v>
      </c>
      <c r="M660" s="16" t="str">
        <f>HYPERLINK("https://stjsonora.gob.mx/acceso_informacion/InfoCurriculum.php?token=3156-3156-3156")</f>
        <v>https://stjsonora.gob.mx/acceso_informacion/InfoCurriculum.php?token=3156-3156-3156</v>
      </c>
      <c r="N660" s="14" t="s">
        <v>64</v>
      </c>
      <c r="O660" s="16" t="s">
        <v>3601</v>
      </c>
      <c r="P660" s="17" t="s">
        <v>355</v>
      </c>
      <c r="Q660" s="15">
        <v>45300</v>
      </c>
      <c r="R660" s="15">
        <v>45291</v>
      </c>
      <c r="S660" s="14"/>
    </row>
    <row r="661" spans="1:19" ht="25.5" x14ac:dyDescent="0.25">
      <c r="A661" s="14">
        <v>2023</v>
      </c>
      <c r="B661" s="15">
        <v>45200</v>
      </c>
      <c r="C661" s="15">
        <v>45291</v>
      </c>
      <c r="D661" s="17" t="s">
        <v>115</v>
      </c>
      <c r="E661" s="17" t="s">
        <v>115</v>
      </c>
      <c r="F661" s="14" t="s">
        <v>550</v>
      </c>
      <c r="G661" s="14" t="s">
        <v>373</v>
      </c>
      <c r="H661" s="14" t="s">
        <v>692</v>
      </c>
      <c r="I661" s="17" t="s">
        <v>629</v>
      </c>
      <c r="J661" s="14" t="s">
        <v>353</v>
      </c>
      <c r="K661" s="17" t="s">
        <v>1659</v>
      </c>
      <c r="L661" s="14">
        <v>1308</v>
      </c>
      <c r="M661" s="16" t="str">
        <f>HYPERLINK("https://stjsonora.gob.mx/acceso_informacion/InfoCurriculum.php?token=1308-1308-1308")</f>
        <v>https://stjsonora.gob.mx/acceso_informacion/InfoCurriculum.php?token=1308-1308-1308</v>
      </c>
      <c r="N661" s="14" t="s">
        <v>64</v>
      </c>
      <c r="O661" s="16" t="s">
        <v>3601</v>
      </c>
      <c r="P661" s="17" t="s">
        <v>355</v>
      </c>
      <c r="Q661" s="15">
        <v>45300</v>
      </c>
      <c r="R661" s="15">
        <v>45291</v>
      </c>
      <c r="S661" s="14"/>
    </row>
    <row r="662" spans="1:19" ht="25.5" x14ac:dyDescent="0.25">
      <c r="A662" s="14">
        <v>2023</v>
      </c>
      <c r="B662" s="15">
        <v>45200</v>
      </c>
      <c r="C662" s="15">
        <v>45291</v>
      </c>
      <c r="D662" s="17" t="s">
        <v>115</v>
      </c>
      <c r="E662" s="17" t="s">
        <v>115</v>
      </c>
      <c r="F662" s="14" t="s">
        <v>1660</v>
      </c>
      <c r="G662" s="14" t="s">
        <v>998</v>
      </c>
      <c r="H662" s="14" t="s">
        <v>1116</v>
      </c>
      <c r="I662" s="17" t="s">
        <v>500</v>
      </c>
      <c r="J662" s="14" t="s">
        <v>353</v>
      </c>
      <c r="K662" s="17" t="s">
        <v>354</v>
      </c>
      <c r="L662" s="14">
        <v>1340</v>
      </c>
      <c r="M662" s="16" t="str">
        <f>HYPERLINK("https://stjsonora.gob.mx/acceso_informacion/InfoCurriculum.php?token=1340-1340-1340")</f>
        <v>https://stjsonora.gob.mx/acceso_informacion/InfoCurriculum.php?token=1340-1340-1340</v>
      </c>
      <c r="N662" s="14" t="s">
        <v>64</v>
      </c>
      <c r="O662" s="16" t="s">
        <v>3601</v>
      </c>
      <c r="P662" s="17" t="s">
        <v>355</v>
      </c>
      <c r="Q662" s="15">
        <v>45300</v>
      </c>
      <c r="R662" s="15">
        <v>45291</v>
      </c>
      <c r="S662" s="14"/>
    </row>
    <row r="663" spans="1:19" ht="25.5" x14ac:dyDescent="0.25">
      <c r="A663" s="14">
        <v>2023</v>
      </c>
      <c r="B663" s="15">
        <v>45200</v>
      </c>
      <c r="C663" s="15">
        <v>45291</v>
      </c>
      <c r="D663" s="17" t="s">
        <v>111</v>
      </c>
      <c r="E663" s="17" t="s">
        <v>111</v>
      </c>
      <c r="F663" s="14" t="s">
        <v>1661</v>
      </c>
      <c r="G663" s="14" t="s">
        <v>551</v>
      </c>
      <c r="H663" s="14" t="s">
        <v>1662</v>
      </c>
      <c r="I663" s="17" t="s">
        <v>1237</v>
      </c>
      <c r="J663" s="14" t="s">
        <v>353</v>
      </c>
      <c r="K663" s="17" t="s">
        <v>354</v>
      </c>
      <c r="L663" s="14">
        <v>3932</v>
      </c>
      <c r="M663" s="16" t="str">
        <f>HYPERLINK("https://stjsonora.gob.mx/acceso_informacion/InfoCurriculum.php?token=3932-3932-3932")</f>
        <v>https://stjsonora.gob.mx/acceso_informacion/InfoCurriculum.php?token=3932-3932-3932</v>
      </c>
      <c r="N663" s="14" t="s">
        <v>64</v>
      </c>
      <c r="O663" s="16" t="s">
        <v>3601</v>
      </c>
      <c r="P663" s="17" t="s">
        <v>355</v>
      </c>
      <c r="Q663" s="15">
        <v>45300</v>
      </c>
      <c r="R663" s="15">
        <v>45291</v>
      </c>
      <c r="S663" s="14"/>
    </row>
    <row r="664" spans="1:19" ht="25.5" x14ac:dyDescent="0.25">
      <c r="A664" s="14">
        <v>2023</v>
      </c>
      <c r="B664" s="15">
        <v>45200</v>
      </c>
      <c r="C664" s="15">
        <v>45291</v>
      </c>
      <c r="D664" s="17" t="s">
        <v>118</v>
      </c>
      <c r="E664" s="17" t="s">
        <v>118</v>
      </c>
      <c r="F664" s="14" t="s">
        <v>1245</v>
      </c>
      <c r="G664" s="14" t="s">
        <v>1663</v>
      </c>
      <c r="H664" s="14" t="s">
        <v>1664</v>
      </c>
      <c r="I664" s="17" t="s">
        <v>1111</v>
      </c>
      <c r="J664" s="14" t="s">
        <v>353</v>
      </c>
      <c r="K664" s="17"/>
      <c r="L664" s="14">
        <v>2776</v>
      </c>
      <c r="M664" s="16" t="str">
        <f>HYPERLINK("https://stjsonora.gob.mx/acceso_informacion/InfoCurriculum.php?token=2776-2776-2776")</f>
        <v>https://stjsonora.gob.mx/acceso_informacion/InfoCurriculum.php?token=2776-2776-2776</v>
      </c>
      <c r="N664" s="14" t="s">
        <v>64</v>
      </c>
      <c r="O664" s="16" t="s">
        <v>3601</v>
      </c>
      <c r="P664" s="17" t="s">
        <v>355</v>
      </c>
      <c r="Q664" s="15">
        <v>45300</v>
      </c>
      <c r="R664" s="15">
        <v>45291</v>
      </c>
      <c r="S664" s="14"/>
    </row>
    <row r="665" spans="1:19" ht="25.5" x14ac:dyDescent="0.25">
      <c r="A665" s="14">
        <v>2023</v>
      </c>
      <c r="B665" s="15">
        <v>45200</v>
      </c>
      <c r="C665" s="15">
        <v>45291</v>
      </c>
      <c r="D665" s="17" t="s">
        <v>115</v>
      </c>
      <c r="E665" s="17" t="s">
        <v>115</v>
      </c>
      <c r="F665" s="14" t="s">
        <v>646</v>
      </c>
      <c r="G665" s="14" t="s">
        <v>699</v>
      </c>
      <c r="H665" s="14" t="s">
        <v>1226</v>
      </c>
      <c r="I665" s="17" t="s">
        <v>703</v>
      </c>
      <c r="J665" s="14" t="s">
        <v>1665</v>
      </c>
      <c r="K665" s="17" t="s">
        <v>1666</v>
      </c>
      <c r="L665" s="14">
        <v>919</v>
      </c>
      <c r="M665" s="16" t="str">
        <f>HYPERLINK("https://stjsonora.gob.mx/acceso_informacion/InfoCurriculum.php?token=919-919-919")</f>
        <v>https://stjsonora.gob.mx/acceso_informacion/InfoCurriculum.php?token=919-919-919</v>
      </c>
      <c r="N665" s="14" t="s">
        <v>64</v>
      </c>
      <c r="O665" s="16" t="s">
        <v>3601</v>
      </c>
      <c r="P665" s="17" t="s">
        <v>355</v>
      </c>
      <c r="Q665" s="15">
        <v>45300</v>
      </c>
      <c r="R665" s="15">
        <v>45291</v>
      </c>
      <c r="S665" s="14"/>
    </row>
    <row r="666" spans="1:19" ht="25.5" x14ac:dyDescent="0.25">
      <c r="A666" s="14">
        <v>2023</v>
      </c>
      <c r="B666" s="15">
        <v>45200</v>
      </c>
      <c r="C666" s="15">
        <v>45291</v>
      </c>
      <c r="D666" s="17" t="s">
        <v>118</v>
      </c>
      <c r="E666" s="17" t="s">
        <v>118</v>
      </c>
      <c r="F666" s="14" t="s">
        <v>1667</v>
      </c>
      <c r="G666" s="14" t="s">
        <v>523</v>
      </c>
      <c r="H666" s="14" t="s">
        <v>1668</v>
      </c>
      <c r="I666" s="17" t="s">
        <v>1413</v>
      </c>
      <c r="J666" s="14" t="s">
        <v>353</v>
      </c>
      <c r="K666" s="17" t="s">
        <v>354</v>
      </c>
      <c r="L666" s="14">
        <v>667</v>
      </c>
      <c r="M666" s="16" t="str">
        <f>HYPERLINK("https://stjsonora.gob.mx/acceso_informacion/InfoCurriculum.php?token=667-667-667")</f>
        <v>https://stjsonora.gob.mx/acceso_informacion/InfoCurriculum.php?token=667-667-667</v>
      </c>
      <c r="N666" s="14" t="s">
        <v>64</v>
      </c>
      <c r="O666" s="16" t="s">
        <v>3601</v>
      </c>
      <c r="P666" s="17" t="s">
        <v>355</v>
      </c>
      <c r="Q666" s="15">
        <v>45300</v>
      </c>
      <c r="R666" s="15">
        <v>45291</v>
      </c>
      <c r="S666" s="14"/>
    </row>
    <row r="667" spans="1:19" ht="25.5" x14ac:dyDescent="0.25">
      <c r="A667" s="14">
        <v>2023</v>
      </c>
      <c r="B667" s="15">
        <v>45200</v>
      </c>
      <c r="C667" s="15">
        <v>45291</v>
      </c>
      <c r="D667" s="17" t="s">
        <v>115</v>
      </c>
      <c r="E667" s="17" t="s">
        <v>115</v>
      </c>
      <c r="F667" s="14" t="s">
        <v>1669</v>
      </c>
      <c r="G667" s="14" t="s">
        <v>471</v>
      </c>
      <c r="H667" s="14" t="s">
        <v>417</v>
      </c>
      <c r="I667" s="17" t="s">
        <v>683</v>
      </c>
      <c r="J667" s="14" t="s">
        <v>353</v>
      </c>
      <c r="K667" s="17" t="s">
        <v>354</v>
      </c>
      <c r="L667" s="14">
        <v>948</v>
      </c>
      <c r="M667" s="16" t="str">
        <f>HYPERLINK("https://stjsonora.gob.mx/acceso_informacion/InfoCurriculum.php?token=948-948-948")</f>
        <v>https://stjsonora.gob.mx/acceso_informacion/InfoCurriculum.php?token=948-948-948</v>
      </c>
      <c r="N667" s="14" t="s">
        <v>64</v>
      </c>
      <c r="O667" s="16" t="s">
        <v>3601</v>
      </c>
      <c r="P667" s="17" t="s">
        <v>355</v>
      </c>
      <c r="Q667" s="15">
        <v>45300</v>
      </c>
      <c r="R667" s="15">
        <v>45291</v>
      </c>
      <c r="S667" s="14"/>
    </row>
    <row r="668" spans="1:19" ht="25.5" x14ac:dyDescent="0.25">
      <c r="A668" s="14">
        <v>2023</v>
      </c>
      <c r="B668" s="15">
        <v>45200</v>
      </c>
      <c r="C668" s="15">
        <v>45291</v>
      </c>
      <c r="D668" s="17" t="s">
        <v>115</v>
      </c>
      <c r="E668" s="17" t="s">
        <v>115</v>
      </c>
      <c r="F668" s="14" t="s">
        <v>597</v>
      </c>
      <c r="G668" s="14" t="s">
        <v>1292</v>
      </c>
      <c r="H668" s="14" t="s">
        <v>523</v>
      </c>
      <c r="I668" s="17" t="s">
        <v>640</v>
      </c>
      <c r="J668" s="14" t="s">
        <v>353</v>
      </c>
      <c r="K668" s="17" t="s">
        <v>354</v>
      </c>
      <c r="L668" s="14">
        <v>2973</v>
      </c>
      <c r="M668" s="16" t="str">
        <f>HYPERLINK("https://stjsonora.gob.mx/acceso_informacion/InfoCurriculum.php?token=2973-2973-2973")</f>
        <v>https://stjsonora.gob.mx/acceso_informacion/InfoCurriculum.php?token=2973-2973-2973</v>
      </c>
      <c r="N668" s="14" t="s">
        <v>64</v>
      </c>
      <c r="O668" s="16" t="s">
        <v>3601</v>
      </c>
      <c r="P668" s="17" t="s">
        <v>355</v>
      </c>
      <c r="Q668" s="15">
        <v>45300</v>
      </c>
      <c r="R668" s="15">
        <v>45291</v>
      </c>
      <c r="S668" s="14"/>
    </row>
    <row r="669" spans="1:19" ht="25.5" x14ac:dyDescent="0.25">
      <c r="A669" s="14">
        <v>2023</v>
      </c>
      <c r="B669" s="15">
        <v>45200</v>
      </c>
      <c r="C669" s="15">
        <v>45291</v>
      </c>
      <c r="D669" s="17" t="s">
        <v>115</v>
      </c>
      <c r="E669" s="17" t="s">
        <v>115</v>
      </c>
      <c r="F669" s="14" t="s">
        <v>1670</v>
      </c>
      <c r="G669" s="14" t="s">
        <v>1611</v>
      </c>
      <c r="H669" s="14" t="s">
        <v>1020</v>
      </c>
      <c r="I669" s="17" t="s">
        <v>1290</v>
      </c>
      <c r="J669" s="14" t="s">
        <v>353</v>
      </c>
      <c r="K669" s="17" t="s">
        <v>354</v>
      </c>
      <c r="L669" s="14">
        <v>1433</v>
      </c>
      <c r="M669" s="16" t="str">
        <f>HYPERLINK("https://stjsonora.gob.mx/acceso_informacion/InfoCurriculum.php?token=1433-1433-1433")</f>
        <v>https://stjsonora.gob.mx/acceso_informacion/InfoCurriculum.php?token=1433-1433-1433</v>
      </c>
      <c r="N669" s="14" t="s">
        <v>64</v>
      </c>
      <c r="O669" s="16" t="s">
        <v>3601</v>
      </c>
      <c r="P669" s="17" t="s">
        <v>355</v>
      </c>
      <c r="Q669" s="15">
        <v>45300</v>
      </c>
      <c r="R669" s="15">
        <v>45291</v>
      </c>
      <c r="S669" s="14"/>
    </row>
    <row r="670" spans="1:19" ht="25.5" x14ac:dyDescent="0.25">
      <c r="A670" s="14">
        <v>2023</v>
      </c>
      <c r="B670" s="15">
        <v>45200</v>
      </c>
      <c r="C670" s="15">
        <v>45291</v>
      </c>
      <c r="D670" s="17" t="s">
        <v>118</v>
      </c>
      <c r="E670" s="17" t="s">
        <v>118</v>
      </c>
      <c r="F670" s="14" t="s">
        <v>1671</v>
      </c>
      <c r="G670" s="14" t="s">
        <v>725</v>
      </c>
      <c r="H670" s="14" t="s">
        <v>533</v>
      </c>
      <c r="I670" s="17" t="s">
        <v>1340</v>
      </c>
      <c r="J670" s="14" t="s">
        <v>353</v>
      </c>
      <c r="K670" s="17" t="s">
        <v>354</v>
      </c>
      <c r="L670" s="14">
        <v>226</v>
      </c>
      <c r="M670" s="16" t="str">
        <f>HYPERLINK("https://stjsonora.gob.mx/acceso_informacion/InfoCurriculum.php?token=226-226-226")</f>
        <v>https://stjsonora.gob.mx/acceso_informacion/InfoCurriculum.php?token=226-226-226</v>
      </c>
      <c r="N670" s="14" t="s">
        <v>64</v>
      </c>
      <c r="O670" s="16" t="s">
        <v>3601</v>
      </c>
      <c r="P670" s="17" t="s">
        <v>355</v>
      </c>
      <c r="Q670" s="15">
        <v>45300</v>
      </c>
      <c r="R670" s="15">
        <v>45291</v>
      </c>
      <c r="S670" s="14"/>
    </row>
    <row r="671" spans="1:19" ht="25.5" x14ac:dyDescent="0.25">
      <c r="A671" s="14">
        <v>2023</v>
      </c>
      <c r="B671" s="15">
        <v>45200</v>
      </c>
      <c r="C671" s="15">
        <v>45291</v>
      </c>
      <c r="D671" s="17" t="s">
        <v>115</v>
      </c>
      <c r="E671" s="17" t="s">
        <v>115</v>
      </c>
      <c r="F671" s="14" t="s">
        <v>1523</v>
      </c>
      <c r="G671" s="14" t="s">
        <v>1672</v>
      </c>
      <c r="H671" s="14" t="s">
        <v>409</v>
      </c>
      <c r="I671" s="17" t="s">
        <v>1349</v>
      </c>
      <c r="J671" s="14" t="s">
        <v>353</v>
      </c>
      <c r="K671" s="17" t="s">
        <v>354</v>
      </c>
      <c r="L671" s="14">
        <v>174</v>
      </c>
      <c r="M671" s="16" t="str">
        <f>HYPERLINK("https://stjsonora.gob.mx/acceso_informacion/InfoCurriculum.php?token=174-174-174")</f>
        <v>https://stjsonora.gob.mx/acceso_informacion/InfoCurriculum.php?token=174-174-174</v>
      </c>
      <c r="N671" s="14" t="s">
        <v>64</v>
      </c>
      <c r="O671" s="16" t="s">
        <v>3601</v>
      </c>
      <c r="P671" s="17" t="s">
        <v>355</v>
      </c>
      <c r="Q671" s="15">
        <v>45300</v>
      </c>
      <c r="R671" s="15">
        <v>45291</v>
      </c>
      <c r="S671" s="14"/>
    </row>
    <row r="672" spans="1:19" ht="25.5" x14ac:dyDescent="0.25">
      <c r="A672" s="14">
        <v>2023</v>
      </c>
      <c r="B672" s="15">
        <v>45200</v>
      </c>
      <c r="C672" s="15">
        <v>45291</v>
      </c>
      <c r="D672" s="17" t="s">
        <v>118</v>
      </c>
      <c r="E672" s="17" t="s">
        <v>118</v>
      </c>
      <c r="F672" s="14" t="s">
        <v>1673</v>
      </c>
      <c r="G672" s="14" t="s">
        <v>732</v>
      </c>
      <c r="H672" s="14" t="s">
        <v>1674</v>
      </c>
      <c r="I672" s="17" t="s">
        <v>1332</v>
      </c>
      <c r="J672" s="14" t="s">
        <v>353</v>
      </c>
      <c r="K672" s="17" t="s">
        <v>354</v>
      </c>
      <c r="L672" s="14">
        <v>4586</v>
      </c>
      <c r="M672" s="16" t="str">
        <f>HYPERLINK("https://stjsonora.gob.mx/acceso_informacion/InfoCurriculum.php?token=4586-4586-4586")</f>
        <v>https://stjsonora.gob.mx/acceso_informacion/InfoCurriculum.php?token=4586-4586-4586</v>
      </c>
      <c r="N672" s="14" t="s">
        <v>64</v>
      </c>
      <c r="O672" s="16" t="s">
        <v>3601</v>
      </c>
      <c r="P672" s="17" t="s">
        <v>355</v>
      </c>
      <c r="Q672" s="15">
        <v>45300</v>
      </c>
      <c r="R672" s="15">
        <v>45291</v>
      </c>
      <c r="S672" s="14"/>
    </row>
    <row r="673" spans="1:19" ht="25.5" x14ac:dyDescent="0.25">
      <c r="A673" s="14">
        <v>2023</v>
      </c>
      <c r="B673" s="15">
        <v>45200</v>
      </c>
      <c r="C673" s="15">
        <v>45291</v>
      </c>
      <c r="D673" s="17" t="s">
        <v>118</v>
      </c>
      <c r="E673" s="17" t="s">
        <v>118</v>
      </c>
      <c r="F673" s="14" t="s">
        <v>1675</v>
      </c>
      <c r="G673" s="14" t="s">
        <v>1603</v>
      </c>
      <c r="H673" s="14" t="s">
        <v>1676</v>
      </c>
      <c r="I673" s="17" t="s">
        <v>1298</v>
      </c>
      <c r="J673" s="14" t="s">
        <v>353</v>
      </c>
      <c r="K673" s="17" t="s">
        <v>354</v>
      </c>
      <c r="L673" s="14">
        <v>4680</v>
      </c>
      <c r="M673" s="16" t="str">
        <f>HYPERLINK("https://stjsonora.gob.mx/acceso_informacion/InfoCurriculum.php?token=4680-4680-4680")</f>
        <v>https://stjsonora.gob.mx/acceso_informacion/InfoCurriculum.php?token=4680-4680-4680</v>
      </c>
      <c r="N673" s="14" t="s">
        <v>64</v>
      </c>
      <c r="O673" s="16" t="s">
        <v>3601</v>
      </c>
      <c r="P673" s="17" t="s">
        <v>355</v>
      </c>
      <c r="Q673" s="15">
        <v>45300</v>
      </c>
      <c r="R673" s="15">
        <v>45291</v>
      </c>
      <c r="S673" s="14"/>
    </row>
    <row r="674" spans="1:19" ht="25.5" x14ac:dyDescent="0.25">
      <c r="A674" s="14">
        <v>2023</v>
      </c>
      <c r="B674" s="15">
        <v>45200</v>
      </c>
      <c r="C674" s="15">
        <v>45291</v>
      </c>
      <c r="D674" s="17" t="s">
        <v>115</v>
      </c>
      <c r="E674" s="17" t="s">
        <v>115</v>
      </c>
      <c r="F674" s="14" t="s">
        <v>1677</v>
      </c>
      <c r="G674" s="14" t="s">
        <v>475</v>
      </c>
      <c r="H674" s="14" t="s">
        <v>1147</v>
      </c>
      <c r="I674" s="17" t="s">
        <v>693</v>
      </c>
      <c r="J674" s="14" t="s">
        <v>353</v>
      </c>
      <c r="K674" s="17" t="s">
        <v>354</v>
      </c>
      <c r="L674" s="14">
        <v>3616</v>
      </c>
      <c r="M674" s="16" t="str">
        <f>HYPERLINK("https://stjsonora.gob.mx/acceso_informacion/InfoCurriculum.php?token=3616-3616-3616")</f>
        <v>https://stjsonora.gob.mx/acceso_informacion/InfoCurriculum.php?token=3616-3616-3616</v>
      </c>
      <c r="N674" s="14" t="s">
        <v>64</v>
      </c>
      <c r="O674" s="16" t="s">
        <v>3601</v>
      </c>
      <c r="P674" s="17" t="s">
        <v>355</v>
      </c>
      <c r="Q674" s="15">
        <v>45300</v>
      </c>
      <c r="R674" s="15">
        <v>45291</v>
      </c>
      <c r="S674" s="14"/>
    </row>
    <row r="675" spans="1:19" ht="25.5" x14ac:dyDescent="0.25">
      <c r="A675" s="14">
        <v>2023</v>
      </c>
      <c r="B675" s="15">
        <v>45200</v>
      </c>
      <c r="C675" s="15">
        <v>45291</v>
      </c>
      <c r="D675" s="17" t="s">
        <v>118</v>
      </c>
      <c r="E675" s="17" t="s">
        <v>118</v>
      </c>
      <c r="F675" s="14" t="s">
        <v>1136</v>
      </c>
      <c r="G675" s="14" t="s">
        <v>785</v>
      </c>
      <c r="H675" s="14" t="s">
        <v>405</v>
      </c>
      <c r="I675" s="17" t="s">
        <v>1343</v>
      </c>
      <c r="J675" s="14" t="s">
        <v>353</v>
      </c>
      <c r="K675" s="17" t="s">
        <v>354</v>
      </c>
      <c r="L675" s="14">
        <v>3144</v>
      </c>
      <c r="M675" s="16" t="str">
        <f>HYPERLINK("https://stjsonora.gob.mx/acceso_informacion/InfoCurriculum.php?token=3144-3144-3144")</f>
        <v>https://stjsonora.gob.mx/acceso_informacion/InfoCurriculum.php?token=3144-3144-3144</v>
      </c>
      <c r="N675" s="14" t="s">
        <v>64</v>
      </c>
      <c r="O675" s="16" t="s">
        <v>3601</v>
      </c>
      <c r="P675" s="17" t="s">
        <v>355</v>
      </c>
      <c r="Q675" s="15">
        <v>45300</v>
      </c>
      <c r="R675" s="15">
        <v>45291</v>
      </c>
      <c r="S675" s="14"/>
    </row>
    <row r="676" spans="1:19" ht="38.25" x14ac:dyDescent="0.25">
      <c r="A676" s="14">
        <v>2023</v>
      </c>
      <c r="B676" s="15">
        <v>45200</v>
      </c>
      <c r="C676" s="15">
        <v>45291</v>
      </c>
      <c r="D676" s="17" t="s">
        <v>115</v>
      </c>
      <c r="E676" s="17" t="s">
        <v>115</v>
      </c>
      <c r="F676" s="14" t="s">
        <v>1678</v>
      </c>
      <c r="G676" s="14" t="s">
        <v>701</v>
      </c>
      <c r="H676" s="14" t="s">
        <v>452</v>
      </c>
      <c r="I676" s="17" t="s">
        <v>825</v>
      </c>
      <c r="J676" s="14" t="s">
        <v>353</v>
      </c>
      <c r="K676" s="17" t="s">
        <v>354</v>
      </c>
      <c r="L676" s="14">
        <v>1298</v>
      </c>
      <c r="M676" s="16" t="str">
        <f>HYPERLINK("https://stjsonora.gob.mx/acceso_informacion/InfoCurriculum.php?token=1298-1298-1298")</f>
        <v>https://stjsonora.gob.mx/acceso_informacion/InfoCurriculum.php?token=1298-1298-1298</v>
      </c>
      <c r="N676" s="14" t="s">
        <v>64</v>
      </c>
      <c r="O676" s="16" t="s">
        <v>3601</v>
      </c>
      <c r="P676" s="17" t="s">
        <v>355</v>
      </c>
      <c r="Q676" s="15">
        <v>45300</v>
      </c>
      <c r="R676" s="15">
        <v>45291</v>
      </c>
      <c r="S676" s="14"/>
    </row>
    <row r="677" spans="1:19" ht="25.5" x14ac:dyDescent="0.25">
      <c r="A677" s="14">
        <v>2023</v>
      </c>
      <c r="B677" s="15">
        <v>45200</v>
      </c>
      <c r="C677" s="15">
        <v>45291</v>
      </c>
      <c r="D677" s="17" t="s">
        <v>115</v>
      </c>
      <c r="E677" s="17" t="s">
        <v>115</v>
      </c>
      <c r="F677" s="14" t="s">
        <v>1679</v>
      </c>
      <c r="G677" s="14" t="s">
        <v>1069</v>
      </c>
      <c r="H677" s="14" t="s">
        <v>753</v>
      </c>
      <c r="I677" s="17" t="s">
        <v>627</v>
      </c>
      <c r="J677" s="14" t="s">
        <v>353</v>
      </c>
      <c r="K677" s="17" t="s">
        <v>366</v>
      </c>
      <c r="L677" s="14">
        <v>3863</v>
      </c>
      <c r="M677" s="16" t="str">
        <f>HYPERLINK("https://stjsonora.gob.mx/acceso_informacion/InfoCurriculum.php?token=3863-3863-3863")</f>
        <v>https://stjsonora.gob.mx/acceso_informacion/InfoCurriculum.php?token=3863-3863-3863</v>
      </c>
      <c r="N677" s="14" t="s">
        <v>64</v>
      </c>
      <c r="O677" s="16" t="s">
        <v>3601</v>
      </c>
      <c r="P677" s="17" t="s">
        <v>355</v>
      </c>
      <c r="Q677" s="15">
        <v>45300</v>
      </c>
      <c r="R677" s="15">
        <v>45291</v>
      </c>
      <c r="S677" s="14"/>
    </row>
    <row r="678" spans="1:19" ht="25.5" x14ac:dyDescent="0.25">
      <c r="A678" s="14">
        <v>2023</v>
      </c>
      <c r="B678" s="15">
        <v>45200</v>
      </c>
      <c r="C678" s="15">
        <v>45291</v>
      </c>
      <c r="D678" s="17" t="s">
        <v>115</v>
      </c>
      <c r="E678" s="17" t="s">
        <v>115</v>
      </c>
      <c r="F678" s="14" t="s">
        <v>1680</v>
      </c>
      <c r="G678" s="14" t="s">
        <v>563</v>
      </c>
      <c r="H678" s="14" t="s">
        <v>585</v>
      </c>
      <c r="I678" s="17" t="s">
        <v>1233</v>
      </c>
      <c r="J678" s="14" t="s">
        <v>353</v>
      </c>
      <c r="K678" s="17" t="s">
        <v>354</v>
      </c>
      <c r="L678" s="14">
        <v>2624</v>
      </c>
      <c r="M678" s="16" t="str">
        <f>HYPERLINK("https://stjsonora.gob.mx/acceso_informacion/InfoCurriculum.php?token=2624-2624-2624")</f>
        <v>https://stjsonora.gob.mx/acceso_informacion/InfoCurriculum.php?token=2624-2624-2624</v>
      </c>
      <c r="N678" s="14" t="s">
        <v>64</v>
      </c>
      <c r="O678" s="16" t="s">
        <v>3601</v>
      </c>
      <c r="P678" s="17" t="s">
        <v>355</v>
      </c>
      <c r="Q678" s="15">
        <v>45300</v>
      </c>
      <c r="R678" s="15">
        <v>45291</v>
      </c>
      <c r="S678" s="14"/>
    </row>
    <row r="679" spans="1:19" ht="25.5" x14ac:dyDescent="0.25">
      <c r="A679" s="14">
        <v>2023</v>
      </c>
      <c r="B679" s="15">
        <v>45200</v>
      </c>
      <c r="C679" s="15">
        <v>45291</v>
      </c>
      <c r="D679" s="17" t="s">
        <v>115</v>
      </c>
      <c r="E679" s="17" t="s">
        <v>115</v>
      </c>
      <c r="F679" s="14" t="s">
        <v>1681</v>
      </c>
      <c r="G679" s="14" t="s">
        <v>752</v>
      </c>
      <c r="H679" s="14" t="s">
        <v>427</v>
      </c>
      <c r="I679" s="17" t="s">
        <v>423</v>
      </c>
      <c r="J679" s="14" t="s">
        <v>353</v>
      </c>
      <c r="K679" s="17" t="s">
        <v>1438</v>
      </c>
      <c r="L679" s="14">
        <v>3344</v>
      </c>
      <c r="M679" s="16" t="str">
        <f>HYPERLINK("https://stjsonora.gob.mx/acceso_informacion/InfoCurriculum.php?token=3344-3344-3344")</f>
        <v>https://stjsonora.gob.mx/acceso_informacion/InfoCurriculum.php?token=3344-3344-3344</v>
      </c>
      <c r="N679" s="14" t="s">
        <v>64</v>
      </c>
      <c r="O679" s="16" t="s">
        <v>3601</v>
      </c>
      <c r="P679" s="17" t="s">
        <v>355</v>
      </c>
      <c r="Q679" s="15">
        <v>45300</v>
      </c>
      <c r="R679" s="15">
        <v>45291</v>
      </c>
      <c r="S679" s="14"/>
    </row>
    <row r="680" spans="1:19" ht="25.5" x14ac:dyDescent="0.25">
      <c r="A680" s="14">
        <v>2023</v>
      </c>
      <c r="B680" s="15">
        <v>45200</v>
      </c>
      <c r="C680" s="15">
        <v>45291</v>
      </c>
      <c r="D680" s="17" t="s">
        <v>118</v>
      </c>
      <c r="E680" s="17" t="s">
        <v>118</v>
      </c>
      <c r="F680" s="14" t="s">
        <v>1682</v>
      </c>
      <c r="G680" s="14" t="s">
        <v>530</v>
      </c>
      <c r="H680" s="14" t="s">
        <v>1394</v>
      </c>
      <c r="I680" s="17" t="s">
        <v>718</v>
      </c>
      <c r="J680" s="14" t="s">
        <v>353</v>
      </c>
      <c r="K680" s="17" t="s">
        <v>354</v>
      </c>
      <c r="L680" s="14">
        <v>3975</v>
      </c>
      <c r="M680" s="16" t="str">
        <f>HYPERLINK("https://stjsonora.gob.mx/acceso_informacion/InfoCurriculum.php?token=3975-3975-3975")</f>
        <v>https://stjsonora.gob.mx/acceso_informacion/InfoCurriculum.php?token=3975-3975-3975</v>
      </c>
      <c r="N680" s="14" t="s">
        <v>64</v>
      </c>
      <c r="O680" s="16" t="s">
        <v>3601</v>
      </c>
      <c r="P680" s="17" t="s">
        <v>355</v>
      </c>
      <c r="Q680" s="15">
        <v>45300</v>
      </c>
      <c r="R680" s="15">
        <v>45291</v>
      </c>
      <c r="S680" s="14"/>
    </row>
    <row r="681" spans="1:19" ht="25.5" x14ac:dyDescent="0.25">
      <c r="A681" s="14">
        <v>2023</v>
      </c>
      <c r="B681" s="15">
        <v>45200</v>
      </c>
      <c r="C681" s="15">
        <v>45291</v>
      </c>
      <c r="D681" s="17" t="s">
        <v>115</v>
      </c>
      <c r="E681" s="17" t="s">
        <v>115</v>
      </c>
      <c r="F681" s="14" t="s">
        <v>1683</v>
      </c>
      <c r="G681" s="14" t="s">
        <v>393</v>
      </c>
      <c r="H681" s="14" t="s">
        <v>520</v>
      </c>
      <c r="I681" s="17" t="s">
        <v>686</v>
      </c>
      <c r="J681" s="14" t="s">
        <v>353</v>
      </c>
      <c r="K681" s="17" t="s">
        <v>354</v>
      </c>
      <c r="L681" s="14">
        <v>1511</v>
      </c>
      <c r="M681" s="16" t="str">
        <f>HYPERLINK("https://stjsonora.gob.mx/acceso_informacion/InfoCurriculum.php?token=1511-1511-1511")</f>
        <v>https://stjsonora.gob.mx/acceso_informacion/InfoCurriculum.php?token=1511-1511-1511</v>
      </c>
      <c r="N681" s="14" t="s">
        <v>64</v>
      </c>
      <c r="O681" s="16" t="s">
        <v>3601</v>
      </c>
      <c r="P681" s="17" t="s">
        <v>355</v>
      </c>
      <c r="Q681" s="15">
        <v>45300</v>
      </c>
      <c r="R681" s="15">
        <v>45291</v>
      </c>
      <c r="S681" s="14"/>
    </row>
    <row r="682" spans="1:19" ht="25.5" x14ac:dyDescent="0.25">
      <c r="A682" s="14">
        <v>2023</v>
      </c>
      <c r="B682" s="15">
        <v>45200</v>
      </c>
      <c r="C682" s="15">
        <v>45291</v>
      </c>
      <c r="D682" s="17" t="s">
        <v>115</v>
      </c>
      <c r="E682" s="17" t="s">
        <v>115</v>
      </c>
      <c r="F682" s="14" t="s">
        <v>1684</v>
      </c>
      <c r="G682" s="14" t="s">
        <v>869</v>
      </c>
      <c r="H682" s="14" t="s">
        <v>1685</v>
      </c>
      <c r="I682" s="17" t="s">
        <v>1404</v>
      </c>
      <c r="J682" s="14" t="s">
        <v>353</v>
      </c>
      <c r="K682" s="17" t="s">
        <v>354</v>
      </c>
      <c r="L682" s="14">
        <v>993</v>
      </c>
      <c r="M682" s="16" t="str">
        <f>HYPERLINK("https://stjsonora.gob.mx/acceso_informacion/InfoCurriculum.php?token=993-993-993")</f>
        <v>https://stjsonora.gob.mx/acceso_informacion/InfoCurriculum.php?token=993-993-993</v>
      </c>
      <c r="N682" s="14" t="s">
        <v>64</v>
      </c>
      <c r="O682" s="16" t="s">
        <v>3601</v>
      </c>
      <c r="P682" s="17" t="s">
        <v>355</v>
      </c>
      <c r="Q682" s="15">
        <v>45300</v>
      </c>
      <c r="R682" s="15">
        <v>45291</v>
      </c>
      <c r="S682" s="14"/>
    </row>
    <row r="683" spans="1:19" ht="25.5" x14ac:dyDescent="0.25">
      <c r="A683" s="14">
        <v>2023</v>
      </c>
      <c r="B683" s="15">
        <v>45200</v>
      </c>
      <c r="C683" s="15">
        <v>45291</v>
      </c>
      <c r="D683" s="17" t="s">
        <v>115</v>
      </c>
      <c r="E683" s="17" t="s">
        <v>115</v>
      </c>
      <c r="F683" s="14" t="s">
        <v>1554</v>
      </c>
      <c r="G683" s="14" t="s">
        <v>1686</v>
      </c>
      <c r="H683" s="14" t="s">
        <v>585</v>
      </c>
      <c r="I683" s="17" t="s">
        <v>1413</v>
      </c>
      <c r="J683" s="14" t="s">
        <v>353</v>
      </c>
      <c r="K683" s="17" t="s">
        <v>1438</v>
      </c>
      <c r="L683" s="14">
        <v>3166</v>
      </c>
      <c r="M683" s="16" t="str">
        <f>HYPERLINK("https://stjsonora.gob.mx/acceso_informacion/InfoCurriculum.php?token=3166-3166-3166")</f>
        <v>https://stjsonora.gob.mx/acceso_informacion/InfoCurriculum.php?token=3166-3166-3166</v>
      </c>
      <c r="N683" s="14" t="s">
        <v>64</v>
      </c>
      <c r="O683" s="16" t="s">
        <v>3601</v>
      </c>
      <c r="P683" s="17" t="s">
        <v>355</v>
      </c>
      <c r="Q683" s="15">
        <v>45300</v>
      </c>
      <c r="R683" s="15">
        <v>45291</v>
      </c>
      <c r="S683" s="14"/>
    </row>
    <row r="684" spans="1:19" ht="25.5" x14ac:dyDescent="0.25">
      <c r="A684" s="14">
        <v>2023</v>
      </c>
      <c r="B684" s="15">
        <v>45200</v>
      </c>
      <c r="C684" s="15">
        <v>45291</v>
      </c>
      <c r="D684" s="17" t="s">
        <v>121</v>
      </c>
      <c r="E684" s="17" t="s">
        <v>121</v>
      </c>
      <c r="F684" s="14" t="s">
        <v>1687</v>
      </c>
      <c r="G684" s="14" t="s">
        <v>647</v>
      </c>
      <c r="H684" s="14" t="s">
        <v>455</v>
      </c>
      <c r="I684" s="17" t="s">
        <v>640</v>
      </c>
      <c r="J684" s="14" t="s">
        <v>353</v>
      </c>
      <c r="K684" s="17" t="s">
        <v>354</v>
      </c>
      <c r="L684" s="14">
        <v>4843</v>
      </c>
      <c r="M684" s="16" t="str">
        <f>HYPERLINK("https://stjsonora.gob.mx/acceso_informacion/InfoCurriculum.php?token=4843-4843-4843")</f>
        <v>https://stjsonora.gob.mx/acceso_informacion/InfoCurriculum.php?token=4843-4843-4843</v>
      </c>
      <c r="N684" s="14" t="s">
        <v>64</v>
      </c>
      <c r="O684" s="16" t="s">
        <v>3601</v>
      </c>
      <c r="P684" s="17" t="s">
        <v>355</v>
      </c>
      <c r="Q684" s="15">
        <v>45300</v>
      </c>
      <c r="R684" s="15">
        <v>45291</v>
      </c>
      <c r="S684" s="14"/>
    </row>
    <row r="685" spans="1:19" ht="25.5" x14ac:dyDescent="0.25">
      <c r="A685" s="14">
        <v>2023</v>
      </c>
      <c r="B685" s="15">
        <v>45200</v>
      </c>
      <c r="C685" s="15">
        <v>45291</v>
      </c>
      <c r="D685" s="17" t="s">
        <v>115</v>
      </c>
      <c r="E685" s="17" t="s">
        <v>115</v>
      </c>
      <c r="F685" s="14" t="s">
        <v>497</v>
      </c>
      <c r="G685" s="14" t="s">
        <v>928</v>
      </c>
      <c r="H685" s="14" t="s">
        <v>442</v>
      </c>
      <c r="I685" s="17" t="s">
        <v>443</v>
      </c>
      <c r="J685" s="14" t="s">
        <v>353</v>
      </c>
      <c r="K685" s="17" t="s">
        <v>354</v>
      </c>
      <c r="L685" s="14">
        <v>616</v>
      </c>
      <c r="M685" s="16" t="str">
        <f>HYPERLINK("https://stjsonora.gob.mx/acceso_informacion/InfoCurriculum.php?token=616-616-616")</f>
        <v>https://stjsonora.gob.mx/acceso_informacion/InfoCurriculum.php?token=616-616-616</v>
      </c>
      <c r="N685" s="14" t="s">
        <v>64</v>
      </c>
      <c r="O685" s="16" t="s">
        <v>3601</v>
      </c>
      <c r="P685" s="17" t="s">
        <v>355</v>
      </c>
      <c r="Q685" s="15">
        <v>45300</v>
      </c>
      <c r="R685" s="15">
        <v>45291</v>
      </c>
      <c r="S685" s="14"/>
    </row>
    <row r="686" spans="1:19" ht="25.5" x14ac:dyDescent="0.25">
      <c r="A686" s="14">
        <v>2023</v>
      </c>
      <c r="B686" s="15">
        <v>45200</v>
      </c>
      <c r="C686" s="15">
        <v>45291</v>
      </c>
      <c r="D686" s="17" t="s">
        <v>115</v>
      </c>
      <c r="E686" s="17" t="s">
        <v>115</v>
      </c>
      <c r="F686" s="14" t="s">
        <v>1688</v>
      </c>
      <c r="G686" s="14" t="s">
        <v>691</v>
      </c>
      <c r="H686" s="14" t="s">
        <v>585</v>
      </c>
      <c r="I686" s="17" t="s">
        <v>640</v>
      </c>
      <c r="J686" s="14" t="s">
        <v>353</v>
      </c>
      <c r="K686" s="17" t="s">
        <v>354</v>
      </c>
      <c r="L686" s="14">
        <v>5116</v>
      </c>
      <c r="M686" s="16" t="str">
        <f>HYPERLINK("https://stjsonora.gob.mx/acceso_informacion/InfoCurriculum.php?token=5116-5116-5116")</f>
        <v>https://stjsonora.gob.mx/acceso_informacion/InfoCurriculum.php?token=5116-5116-5116</v>
      </c>
      <c r="N686" s="14" t="s">
        <v>64</v>
      </c>
      <c r="O686" s="16" t="s">
        <v>3601</v>
      </c>
      <c r="P686" s="17" t="s">
        <v>355</v>
      </c>
      <c r="Q686" s="15">
        <v>45300</v>
      </c>
      <c r="R686" s="15">
        <v>45291</v>
      </c>
      <c r="S686" s="14"/>
    </row>
    <row r="687" spans="1:19" ht="25.5" x14ac:dyDescent="0.25">
      <c r="A687" s="14">
        <v>2023</v>
      </c>
      <c r="B687" s="15">
        <v>45200</v>
      </c>
      <c r="C687" s="15">
        <v>45291</v>
      </c>
      <c r="D687" s="17" t="s">
        <v>115</v>
      </c>
      <c r="E687" s="17" t="s">
        <v>115</v>
      </c>
      <c r="F687" s="14" t="s">
        <v>1689</v>
      </c>
      <c r="G687" s="14" t="s">
        <v>660</v>
      </c>
      <c r="H687" s="14" t="s">
        <v>452</v>
      </c>
      <c r="I687" s="17" t="s">
        <v>703</v>
      </c>
      <c r="J687" s="14" t="s">
        <v>353</v>
      </c>
      <c r="K687" s="17" t="s">
        <v>1438</v>
      </c>
      <c r="L687" s="14">
        <v>4065</v>
      </c>
      <c r="M687" s="16" t="str">
        <f>HYPERLINK("https://stjsonora.gob.mx/acceso_informacion/InfoCurriculum.php?token=4065-4065-4065")</f>
        <v>https://stjsonora.gob.mx/acceso_informacion/InfoCurriculum.php?token=4065-4065-4065</v>
      </c>
      <c r="N687" s="14" t="s">
        <v>64</v>
      </c>
      <c r="O687" s="16" t="s">
        <v>3601</v>
      </c>
      <c r="P687" s="17" t="s">
        <v>355</v>
      </c>
      <c r="Q687" s="15">
        <v>45300</v>
      </c>
      <c r="R687" s="15">
        <v>45291</v>
      </c>
      <c r="S687" s="14"/>
    </row>
    <row r="688" spans="1:19" ht="25.5" x14ac:dyDescent="0.25">
      <c r="A688" s="14">
        <v>2023</v>
      </c>
      <c r="B688" s="15">
        <v>45200</v>
      </c>
      <c r="C688" s="15">
        <v>45291</v>
      </c>
      <c r="D688" s="17" t="s">
        <v>115</v>
      </c>
      <c r="E688" s="17" t="s">
        <v>115</v>
      </c>
      <c r="F688" s="14" t="s">
        <v>1690</v>
      </c>
      <c r="G688" s="14" t="s">
        <v>377</v>
      </c>
      <c r="H688" s="14" t="s">
        <v>569</v>
      </c>
      <c r="I688" s="17" t="s">
        <v>675</v>
      </c>
      <c r="J688" s="14" t="s">
        <v>353</v>
      </c>
      <c r="K688" s="17" t="s">
        <v>354</v>
      </c>
      <c r="L688" s="14">
        <v>186</v>
      </c>
      <c r="M688" s="16" t="str">
        <f>HYPERLINK("https://stjsonora.gob.mx/acceso_informacion/InfoCurriculum.php?token=186-186-186")</f>
        <v>https://stjsonora.gob.mx/acceso_informacion/InfoCurriculum.php?token=186-186-186</v>
      </c>
      <c r="N688" s="14" t="s">
        <v>64</v>
      </c>
      <c r="O688" s="16" t="s">
        <v>3601</v>
      </c>
      <c r="P688" s="17" t="s">
        <v>355</v>
      </c>
      <c r="Q688" s="15">
        <v>45300</v>
      </c>
      <c r="R688" s="15">
        <v>45291</v>
      </c>
      <c r="S688" s="14"/>
    </row>
    <row r="689" spans="1:19" ht="25.5" x14ac:dyDescent="0.25">
      <c r="A689" s="14">
        <v>2023</v>
      </c>
      <c r="B689" s="15">
        <v>45200</v>
      </c>
      <c r="C689" s="15">
        <v>45291</v>
      </c>
      <c r="D689" s="17" t="s">
        <v>118</v>
      </c>
      <c r="E689" s="17" t="s">
        <v>118</v>
      </c>
      <c r="F689" s="14" t="s">
        <v>1691</v>
      </c>
      <c r="G689" s="14" t="s">
        <v>1692</v>
      </c>
      <c r="H689" s="14" t="s">
        <v>485</v>
      </c>
      <c r="I689" s="17" t="s">
        <v>773</v>
      </c>
      <c r="J689" s="14" t="s">
        <v>353</v>
      </c>
      <c r="K689" s="17" t="s">
        <v>354</v>
      </c>
      <c r="L689" s="14">
        <v>3001</v>
      </c>
      <c r="M689" s="16" t="str">
        <f>HYPERLINK("https://stjsonora.gob.mx/acceso_informacion/InfoCurriculum.php?token=3001-3001-3001")</f>
        <v>https://stjsonora.gob.mx/acceso_informacion/InfoCurriculum.php?token=3001-3001-3001</v>
      </c>
      <c r="N689" s="14" t="s">
        <v>64</v>
      </c>
      <c r="O689" s="16" t="s">
        <v>3601</v>
      </c>
      <c r="P689" s="17" t="s">
        <v>355</v>
      </c>
      <c r="Q689" s="15">
        <v>45300</v>
      </c>
      <c r="R689" s="15">
        <v>45291</v>
      </c>
      <c r="S689" s="14"/>
    </row>
    <row r="690" spans="1:19" ht="25.5" x14ac:dyDescent="0.25">
      <c r="A690" s="14">
        <v>2023</v>
      </c>
      <c r="B690" s="15">
        <v>45200</v>
      </c>
      <c r="C690" s="15">
        <v>45291</v>
      </c>
      <c r="D690" s="17" t="s">
        <v>118</v>
      </c>
      <c r="E690" s="17" t="s">
        <v>118</v>
      </c>
      <c r="F690" s="14" t="s">
        <v>1693</v>
      </c>
      <c r="G690" s="14" t="s">
        <v>947</v>
      </c>
      <c r="H690" s="14" t="s">
        <v>1694</v>
      </c>
      <c r="I690" s="17" t="s">
        <v>1340</v>
      </c>
      <c r="J690" s="14" t="s">
        <v>353</v>
      </c>
      <c r="K690" s="17" t="s">
        <v>354</v>
      </c>
      <c r="L690" s="14">
        <v>2820</v>
      </c>
      <c r="M690" s="16" t="str">
        <f>HYPERLINK("https://stjsonora.gob.mx/acceso_informacion/InfoCurriculum.php?token=2820-2820-2820")</f>
        <v>https://stjsonora.gob.mx/acceso_informacion/InfoCurriculum.php?token=2820-2820-2820</v>
      </c>
      <c r="N690" s="14" t="s">
        <v>64</v>
      </c>
      <c r="O690" s="16" t="s">
        <v>3601</v>
      </c>
      <c r="P690" s="17" t="s">
        <v>355</v>
      </c>
      <c r="Q690" s="15">
        <v>45300</v>
      </c>
      <c r="R690" s="15">
        <v>45291</v>
      </c>
      <c r="S690" s="14"/>
    </row>
    <row r="691" spans="1:19" ht="25.5" x14ac:dyDescent="0.25">
      <c r="A691" s="14">
        <v>2023</v>
      </c>
      <c r="B691" s="15">
        <v>45200</v>
      </c>
      <c r="C691" s="15">
        <v>45291</v>
      </c>
      <c r="D691" s="17" t="s">
        <v>118</v>
      </c>
      <c r="E691" s="17" t="s">
        <v>118</v>
      </c>
      <c r="F691" s="14" t="s">
        <v>1695</v>
      </c>
      <c r="G691" s="14" t="s">
        <v>939</v>
      </c>
      <c r="H691" s="14" t="s">
        <v>867</v>
      </c>
      <c r="I691" s="17" t="s">
        <v>627</v>
      </c>
      <c r="J691" s="14" t="s">
        <v>353</v>
      </c>
      <c r="K691" s="17" t="s">
        <v>354</v>
      </c>
      <c r="L691" s="14">
        <v>820</v>
      </c>
      <c r="M691" s="16" t="str">
        <f>HYPERLINK("https://stjsonora.gob.mx/acceso_informacion/InfoCurriculum.php?token=820-820-820")</f>
        <v>https://stjsonora.gob.mx/acceso_informacion/InfoCurriculum.php?token=820-820-820</v>
      </c>
      <c r="N691" s="14" t="s">
        <v>64</v>
      </c>
      <c r="O691" s="16" t="s">
        <v>3601</v>
      </c>
      <c r="P691" s="17" t="s">
        <v>355</v>
      </c>
      <c r="Q691" s="15">
        <v>45300</v>
      </c>
      <c r="R691" s="15">
        <v>45291</v>
      </c>
      <c r="S691" s="14"/>
    </row>
    <row r="692" spans="1:19" ht="25.5" x14ac:dyDescent="0.25">
      <c r="A692" s="14">
        <v>2023</v>
      </c>
      <c r="B692" s="15">
        <v>45200</v>
      </c>
      <c r="C692" s="15">
        <v>45291</v>
      </c>
      <c r="D692" s="17" t="s">
        <v>115</v>
      </c>
      <c r="E692" s="17" t="s">
        <v>115</v>
      </c>
      <c r="F692" s="14" t="s">
        <v>1696</v>
      </c>
      <c r="G692" s="14" t="s">
        <v>442</v>
      </c>
      <c r="H692" s="14" t="s">
        <v>1487</v>
      </c>
      <c r="I692" s="17" t="s">
        <v>693</v>
      </c>
      <c r="J692" s="14" t="s">
        <v>353</v>
      </c>
      <c r="K692" s="17" t="s">
        <v>354</v>
      </c>
      <c r="L692" s="14">
        <v>4180</v>
      </c>
      <c r="M692" s="16" t="str">
        <f>HYPERLINK("https://stjsonora.gob.mx/acceso_informacion/InfoCurriculum.php?token=4180-4180-4180")</f>
        <v>https://stjsonora.gob.mx/acceso_informacion/InfoCurriculum.php?token=4180-4180-4180</v>
      </c>
      <c r="N692" s="14" t="s">
        <v>64</v>
      </c>
      <c r="O692" s="16" t="s">
        <v>3601</v>
      </c>
      <c r="P692" s="17" t="s">
        <v>355</v>
      </c>
      <c r="Q692" s="15">
        <v>45300</v>
      </c>
      <c r="R692" s="15">
        <v>45291</v>
      </c>
      <c r="S692" s="14"/>
    </row>
    <row r="693" spans="1:19" ht="25.5" x14ac:dyDescent="0.25">
      <c r="A693" s="14">
        <v>2023</v>
      </c>
      <c r="B693" s="15">
        <v>45200</v>
      </c>
      <c r="C693" s="15">
        <v>45291</v>
      </c>
      <c r="D693" s="17" t="s">
        <v>115</v>
      </c>
      <c r="E693" s="17" t="s">
        <v>115</v>
      </c>
      <c r="F693" s="14" t="s">
        <v>1045</v>
      </c>
      <c r="G693" s="14" t="s">
        <v>409</v>
      </c>
      <c r="H693" s="14" t="s">
        <v>552</v>
      </c>
      <c r="I693" s="17" t="s">
        <v>1240</v>
      </c>
      <c r="J693" s="14" t="s">
        <v>365</v>
      </c>
      <c r="K693" s="17" t="s">
        <v>1259</v>
      </c>
      <c r="L693" s="14">
        <v>1006</v>
      </c>
      <c r="M693" s="16" t="str">
        <f>HYPERLINK("https://stjsonora.gob.mx/acceso_informacion/InfoCurriculum.php?token=1006-1006-1006")</f>
        <v>https://stjsonora.gob.mx/acceso_informacion/InfoCurriculum.php?token=1006-1006-1006</v>
      </c>
      <c r="N693" s="14" t="s">
        <v>64</v>
      </c>
      <c r="O693" s="16" t="s">
        <v>3601</v>
      </c>
      <c r="P693" s="17" t="s">
        <v>355</v>
      </c>
      <c r="Q693" s="15">
        <v>45300</v>
      </c>
      <c r="R693" s="15">
        <v>45291</v>
      </c>
      <c r="S693" s="14"/>
    </row>
    <row r="694" spans="1:19" ht="25.5" x14ac:dyDescent="0.25">
      <c r="A694" s="14">
        <v>2023</v>
      </c>
      <c r="B694" s="15">
        <v>45200</v>
      </c>
      <c r="C694" s="15">
        <v>45291</v>
      </c>
      <c r="D694" s="17" t="s">
        <v>115</v>
      </c>
      <c r="E694" s="17" t="s">
        <v>115</v>
      </c>
      <c r="F694" s="14" t="s">
        <v>1697</v>
      </c>
      <c r="G694" s="14" t="s">
        <v>1698</v>
      </c>
      <c r="H694" s="14" t="s">
        <v>1699</v>
      </c>
      <c r="I694" s="17" t="s">
        <v>500</v>
      </c>
      <c r="J694" s="14" t="s">
        <v>353</v>
      </c>
      <c r="K694" s="17" t="s">
        <v>354</v>
      </c>
      <c r="L694" s="14">
        <v>4091</v>
      </c>
      <c r="M694" s="16" t="str">
        <f>HYPERLINK("https://stjsonora.gob.mx/acceso_informacion/InfoCurriculum.php?token=4091-4091-4091")</f>
        <v>https://stjsonora.gob.mx/acceso_informacion/InfoCurriculum.php?token=4091-4091-4091</v>
      </c>
      <c r="N694" s="14" t="s">
        <v>64</v>
      </c>
      <c r="O694" s="16" t="s">
        <v>3601</v>
      </c>
      <c r="P694" s="17" t="s">
        <v>355</v>
      </c>
      <c r="Q694" s="15">
        <v>45300</v>
      </c>
      <c r="R694" s="15">
        <v>45291</v>
      </c>
      <c r="S694" s="14"/>
    </row>
    <row r="695" spans="1:19" ht="25.5" x14ac:dyDescent="0.25">
      <c r="A695" s="14">
        <v>2023</v>
      </c>
      <c r="B695" s="15">
        <v>45200</v>
      </c>
      <c r="C695" s="15">
        <v>45291</v>
      </c>
      <c r="D695" s="17" t="s">
        <v>115</v>
      </c>
      <c r="E695" s="17" t="s">
        <v>115</v>
      </c>
      <c r="F695" s="14" t="s">
        <v>1700</v>
      </c>
      <c r="G695" s="14" t="s">
        <v>660</v>
      </c>
      <c r="H695" s="14" t="s">
        <v>728</v>
      </c>
      <c r="I695" s="17" t="s">
        <v>1233</v>
      </c>
      <c r="J695" s="14" t="s">
        <v>353</v>
      </c>
      <c r="K695" s="17" t="s">
        <v>354</v>
      </c>
      <c r="L695" s="14">
        <v>951</v>
      </c>
      <c r="M695" s="16" t="str">
        <f>HYPERLINK("https://stjsonora.gob.mx/acceso_informacion/InfoCurriculum.php?token=951-951-951")</f>
        <v>https://stjsonora.gob.mx/acceso_informacion/InfoCurriculum.php?token=951-951-951</v>
      </c>
      <c r="N695" s="14" t="s">
        <v>64</v>
      </c>
      <c r="O695" s="16" t="s">
        <v>3601</v>
      </c>
      <c r="P695" s="17" t="s">
        <v>355</v>
      </c>
      <c r="Q695" s="15">
        <v>45300</v>
      </c>
      <c r="R695" s="15">
        <v>45291</v>
      </c>
      <c r="S695" s="14"/>
    </row>
    <row r="696" spans="1:19" ht="25.5" x14ac:dyDescent="0.25">
      <c r="A696" s="14">
        <v>2023</v>
      </c>
      <c r="B696" s="15">
        <v>45200</v>
      </c>
      <c r="C696" s="15">
        <v>45291</v>
      </c>
      <c r="D696" s="17" t="s">
        <v>115</v>
      </c>
      <c r="E696" s="17" t="s">
        <v>115</v>
      </c>
      <c r="F696" s="14" t="s">
        <v>1701</v>
      </c>
      <c r="G696" s="14" t="s">
        <v>406</v>
      </c>
      <c r="H696" s="14" t="s">
        <v>1412</v>
      </c>
      <c r="I696" s="17" t="s">
        <v>1111</v>
      </c>
      <c r="J696" s="14" t="s">
        <v>365</v>
      </c>
      <c r="K696" s="17"/>
      <c r="L696" s="14">
        <v>3063</v>
      </c>
      <c r="M696" s="16" t="str">
        <f>HYPERLINK("https://stjsonora.gob.mx/acceso_informacion/InfoCurriculum.php?token=3063-3063-3063")</f>
        <v>https://stjsonora.gob.mx/acceso_informacion/InfoCurriculum.php?token=3063-3063-3063</v>
      </c>
      <c r="N696" s="14" t="s">
        <v>64</v>
      </c>
      <c r="O696" s="16" t="s">
        <v>3601</v>
      </c>
      <c r="P696" s="17" t="s">
        <v>355</v>
      </c>
      <c r="Q696" s="15">
        <v>45300</v>
      </c>
      <c r="R696" s="15">
        <v>45291</v>
      </c>
      <c r="S696" s="14"/>
    </row>
    <row r="697" spans="1:19" ht="25.5" x14ac:dyDescent="0.25">
      <c r="A697" s="14">
        <v>2023</v>
      </c>
      <c r="B697" s="15">
        <v>45200</v>
      </c>
      <c r="C697" s="15">
        <v>45291</v>
      </c>
      <c r="D697" s="17" t="s">
        <v>115</v>
      </c>
      <c r="E697" s="17" t="s">
        <v>115</v>
      </c>
      <c r="F697" s="14" t="s">
        <v>1036</v>
      </c>
      <c r="G697" s="14" t="s">
        <v>622</v>
      </c>
      <c r="H697" s="14" t="s">
        <v>592</v>
      </c>
      <c r="I697" s="17" t="s">
        <v>679</v>
      </c>
      <c r="J697" s="14" t="s">
        <v>353</v>
      </c>
      <c r="K697" s="17" t="s">
        <v>354</v>
      </c>
      <c r="L697" s="14">
        <v>4145</v>
      </c>
      <c r="M697" s="16" t="str">
        <f>HYPERLINK("https://stjsonora.gob.mx/acceso_informacion/InfoCurriculum.php?token=4145-4145-4145")</f>
        <v>https://stjsonora.gob.mx/acceso_informacion/InfoCurriculum.php?token=4145-4145-4145</v>
      </c>
      <c r="N697" s="14" t="s">
        <v>64</v>
      </c>
      <c r="O697" s="16" t="s">
        <v>3601</v>
      </c>
      <c r="P697" s="17" t="s">
        <v>355</v>
      </c>
      <c r="Q697" s="15">
        <v>45300</v>
      </c>
      <c r="R697" s="15">
        <v>45291</v>
      </c>
      <c r="S697" s="14"/>
    </row>
    <row r="698" spans="1:19" ht="25.5" x14ac:dyDescent="0.25">
      <c r="A698" s="14">
        <v>2023</v>
      </c>
      <c r="B698" s="15">
        <v>45200</v>
      </c>
      <c r="C698" s="15">
        <v>45291</v>
      </c>
      <c r="D698" s="17" t="s">
        <v>115</v>
      </c>
      <c r="E698" s="17" t="s">
        <v>115</v>
      </c>
      <c r="F698" s="14" t="s">
        <v>1702</v>
      </c>
      <c r="G698" s="14" t="s">
        <v>1703</v>
      </c>
      <c r="H698" s="14" t="s">
        <v>626</v>
      </c>
      <c r="I698" s="17" t="s">
        <v>1338</v>
      </c>
      <c r="J698" s="14" t="s">
        <v>353</v>
      </c>
      <c r="K698" s="17" t="s">
        <v>354</v>
      </c>
      <c r="L698" s="14">
        <v>224</v>
      </c>
      <c r="M698" s="16" t="str">
        <f>HYPERLINK("https://stjsonora.gob.mx/acceso_informacion/InfoCurriculum.php?token=224-224-224")</f>
        <v>https://stjsonora.gob.mx/acceso_informacion/InfoCurriculum.php?token=224-224-224</v>
      </c>
      <c r="N698" s="14" t="s">
        <v>64</v>
      </c>
      <c r="O698" s="16" t="s">
        <v>3601</v>
      </c>
      <c r="P698" s="17" t="s">
        <v>355</v>
      </c>
      <c r="Q698" s="15">
        <v>45300</v>
      </c>
      <c r="R698" s="15">
        <v>45291</v>
      </c>
      <c r="S698" s="14"/>
    </row>
    <row r="699" spans="1:19" ht="25.5" x14ac:dyDescent="0.25">
      <c r="A699" s="14">
        <v>2023</v>
      </c>
      <c r="B699" s="15">
        <v>45200</v>
      </c>
      <c r="C699" s="15">
        <v>45291</v>
      </c>
      <c r="D699" s="17" t="s">
        <v>118</v>
      </c>
      <c r="E699" s="17" t="s">
        <v>118</v>
      </c>
      <c r="F699" s="14" t="s">
        <v>1582</v>
      </c>
      <c r="G699" s="14" t="s">
        <v>1704</v>
      </c>
      <c r="H699" s="14" t="s">
        <v>833</v>
      </c>
      <c r="I699" s="17" t="s">
        <v>1290</v>
      </c>
      <c r="J699" s="14" t="s">
        <v>353</v>
      </c>
      <c r="K699" s="17" t="s">
        <v>354</v>
      </c>
      <c r="L699" s="14">
        <v>1305</v>
      </c>
      <c r="M699" s="16" t="str">
        <f>HYPERLINK("https://stjsonora.gob.mx/acceso_informacion/InfoCurriculum.php?token=1305-1305-1305")</f>
        <v>https://stjsonora.gob.mx/acceso_informacion/InfoCurriculum.php?token=1305-1305-1305</v>
      </c>
      <c r="N699" s="14" t="s">
        <v>64</v>
      </c>
      <c r="O699" s="16" t="s">
        <v>3601</v>
      </c>
      <c r="P699" s="17" t="s">
        <v>355</v>
      </c>
      <c r="Q699" s="15">
        <v>45300</v>
      </c>
      <c r="R699" s="15">
        <v>45291</v>
      </c>
      <c r="S699" s="14"/>
    </row>
    <row r="700" spans="1:19" ht="25.5" x14ac:dyDescent="0.25">
      <c r="A700" s="14">
        <v>2023</v>
      </c>
      <c r="B700" s="15">
        <v>45200</v>
      </c>
      <c r="C700" s="15">
        <v>45291</v>
      </c>
      <c r="D700" s="17" t="s">
        <v>115</v>
      </c>
      <c r="E700" s="17" t="s">
        <v>115</v>
      </c>
      <c r="F700" s="14" t="s">
        <v>1705</v>
      </c>
      <c r="G700" s="14" t="s">
        <v>1706</v>
      </c>
      <c r="H700" s="14" t="s">
        <v>452</v>
      </c>
      <c r="I700" s="17" t="s">
        <v>786</v>
      </c>
      <c r="J700" s="14" t="s">
        <v>353</v>
      </c>
      <c r="K700" s="17" t="s">
        <v>1707</v>
      </c>
      <c r="L700" s="14">
        <v>802</v>
      </c>
      <c r="M700" s="16" t="str">
        <f>HYPERLINK("https://stjsonora.gob.mx/acceso_informacion/InfoCurriculum.php?token=802-802-802")</f>
        <v>https://stjsonora.gob.mx/acceso_informacion/InfoCurriculum.php?token=802-802-802</v>
      </c>
      <c r="N700" s="14" t="s">
        <v>64</v>
      </c>
      <c r="O700" s="16" t="s">
        <v>3601</v>
      </c>
      <c r="P700" s="17" t="s">
        <v>355</v>
      </c>
      <c r="Q700" s="15">
        <v>45300</v>
      </c>
      <c r="R700" s="15">
        <v>45291</v>
      </c>
      <c r="S700" s="14"/>
    </row>
    <row r="701" spans="1:19" ht="25.5" x14ac:dyDescent="0.25">
      <c r="A701" s="14">
        <v>2023</v>
      </c>
      <c r="B701" s="15">
        <v>45200</v>
      </c>
      <c r="C701" s="15">
        <v>45291</v>
      </c>
      <c r="D701" s="17" t="s">
        <v>115</v>
      </c>
      <c r="E701" s="17" t="s">
        <v>115</v>
      </c>
      <c r="F701" s="14" t="s">
        <v>1689</v>
      </c>
      <c r="G701" s="14" t="s">
        <v>482</v>
      </c>
      <c r="H701" s="14" t="s">
        <v>475</v>
      </c>
      <c r="I701" s="17" t="s">
        <v>629</v>
      </c>
      <c r="J701" s="14" t="s">
        <v>353</v>
      </c>
      <c r="K701" s="17" t="s">
        <v>354</v>
      </c>
      <c r="L701" s="14">
        <v>3905</v>
      </c>
      <c r="M701" s="16" t="str">
        <f>HYPERLINK("https://stjsonora.gob.mx/acceso_informacion/InfoCurriculum.php?token=3905-3905-3905")</f>
        <v>https://stjsonora.gob.mx/acceso_informacion/InfoCurriculum.php?token=3905-3905-3905</v>
      </c>
      <c r="N701" s="14" t="s">
        <v>64</v>
      </c>
      <c r="O701" s="16" t="s">
        <v>3601</v>
      </c>
      <c r="P701" s="17" t="s">
        <v>355</v>
      </c>
      <c r="Q701" s="15">
        <v>45300</v>
      </c>
      <c r="R701" s="15">
        <v>45291</v>
      </c>
      <c r="S701" s="14"/>
    </row>
    <row r="702" spans="1:19" ht="25.5" x14ac:dyDescent="0.25">
      <c r="A702" s="14">
        <v>2023</v>
      </c>
      <c r="B702" s="15">
        <v>45200</v>
      </c>
      <c r="C702" s="15">
        <v>45291</v>
      </c>
      <c r="D702" s="17" t="s">
        <v>118</v>
      </c>
      <c r="E702" s="17" t="s">
        <v>118</v>
      </c>
      <c r="F702" s="14" t="s">
        <v>1708</v>
      </c>
      <c r="G702" s="14" t="s">
        <v>442</v>
      </c>
      <c r="H702" s="14" t="s">
        <v>1709</v>
      </c>
      <c r="I702" s="17" t="s">
        <v>640</v>
      </c>
      <c r="J702" s="14" t="s">
        <v>353</v>
      </c>
      <c r="K702" s="17" t="s">
        <v>354</v>
      </c>
      <c r="L702" s="14">
        <v>3494</v>
      </c>
      <c r="M702" s="16" t="str">
        <f>HYPERLINK("https://stjsonora.gob.mx/acceso_informacion/InfoCurriculum.php?token=3494-3494-3494")</f>
        <v>https://stjsonora.gob.mx/acceso_informacion/InfoCurriculum.php?token=3494-3494-3494</v>
      </c>
      <c r="N702" s="14" t="s">
        <v>64</v>
      </c>
      <c r="O702" s="16" t="s">
        <v>3601</v>
      </c>
      <c r="P702" s="17" t="s">
        <v>355</v>
      </c>
      <c r="Q702" s="15">
        <v>45300</v>
      </c>
      <c r="R702" s="15">
        <v>45291</v>
      </c>
      <c r="S702" s="14"/>
    </row>
    <row r="703" spans="1:19" ht="63.75" x14ac:dyDescent="0.25">
      <c r="A703" s="14">
        <v>2023</v>
      </c>
      <c r="B703" s="15">
        <v>45200</v>
      </c>
      <c r="C703" s="15">
        <v>45291</v>
      </c>
      <c r="D703" s="17" t="s">
        <v>118</v>
      </c>
      <c r="E703" s="17" t="s">
        <v>118</v>
      </c>
      <c r="F703" s="14" t="s">
        <v>1710</v>
      </c>
      <c r="G703" s="14" t="s">
        <v>1711</v>
      </c>
      <c r="H703" s="14" t="s">
        <v>388</v>
      </c>
      <c r="I703" s="17" t="s">
        <v>1367</v>
      </c>
      <c r="J703" s="14" t="s">
        <v>365</v>
      </c>
      <c r="K703" s="17" t="s">
        <v>366</v>
      </c>
      <c r="L703" s="14">
        <v>4499</v>
      </c>
      <c r="M703" s="16" t="str">
        <f>HYPERLINK("https://stjsonora.gob.mx/acceso_informacion/InfoCurriculum.php?token=4499-4499-4499")</f>
        <v>https://stjsonora.gob.mx/acceso_informacion/InfoCurriculum.php?token=4499-4499-4499</v>
      </c>
      <c r="N703" s="14" t="s">
        <v>64</v>
      </c>
      <c r="O703" s="16" t="s">
        <v>3601</v>
      </c>
      <c r="P703" s="17" t="s">
        <v>355</v>
      </c>
      <c r="Q703" s="15">
        <v>45300</v>
      </c>
      <c r="R703" s="15">
        <v>45291</v>
      </c>
      <c r="S703" s="14"/>
    </row>
    <row r="704" spans="1:19" ht="25.5" x14ac:dyDescent="0.25">
      <c r="A704" s="14">
        <v>2023</v>
      </c>
      <c r="B704" s="15">
        <v>45200</v>
      </c>
      <c r="C704" s="15">
        <v>45291</v>
      </c>
      <c r="D704" s="17" t="s">
        <v>118</v>
      </c>
      <c r="E704" s="17" t="s">
        <v>118</v>
      </c>
      <c r="F704" s="14" t="s">
        <v>1712</v>
      </c>
      <c r="G704" s="14" t="s">
        <v>1713</v>
      </c>
      <c r="H704" s="14" t="s">
        <v>1396</v>
      </c>
      <c r="I704" s="17" t="s">
        <v>1114</v>
      </c>
      <c r="J704" s="14" t="s">
        <v>353</v>
      </c>
      <c r="K704" s="17" t="s">
        <v>354</v>
      </c>
      <c r="L704" s="14">
        <v>958</v>
      </c>
      <c r="M704" s="16" t="str">
        <f>HYPERLINK("https://stjsonora.gob.mx/acceso_informacion/InfoCurriculum.php?token=958-958-958")</f>
        <v>https://stjsonora.gob.mx/acceso_informacion/InfoCurriculum.php?token=958-958-958</v>
      </c>
      <c r="N704" s="14" t="s">
        <v>64</v>
      </c>
      <c r="O704" s="16" t="s">
        <v>3601</v>
      </c>
      <c r="P704" s="17" t="s">
        <v>355</v>
      </c>
      <c r="Q704" s="15">
        <v>45300</v>
      </c>
      <c r="R704" s="15">
        <v>45291</v>
      </c>
      <c r="S704" s="14"/>
    </row>
    <row r="705" spans="1:19" ht="25.5" x14ac:dyDescent="0.25">
      <c r="A705" s="14">
        <v>2023</v>
      </c>
      <c r="B705" s="15">
        <v>45200</v>
      </c>
      <c r="C705" s="15">
        <v>45291</v>
      </c>
      <c r="D705" s="17" t="s">
        <v>118</v>
      </c>
      <c r="E705" s="17" t="s">
        <v>118</v>
      </c>
      <c r="F705" s="14" t="s">
        <v>1362</v>
      </c>
      <c r="G705" s="14" t="s">
        <v>1714</v>
      </c>
      <c r="H705" s="14" t="s">
        <v>373</v>
      </c>
      <c r="I705" s="17" t="s">
        <v>1240</v>
      </c>
      <c r="J705" s="14" t="s">
        <v>353</v>
      </c>
      <c r="K705" s="17" t="s">
        <v>354</v>
      </c>
      <c r="L705" s="14">
        <v>3861</v>
      </c>
      <c r="M705" s="16" t="str">
        <f>HYPERLINK("https://stjsonora.gob.mx/acceso_informacion/InfoCurriculum.php?token=3861-3861-3861")</f>
        <v>https://stjsonora.gob.mx/acceso_informacion/InfoCurriculum.php?token=3861-3861-3861</v>
      </c>
      <c r="N705" s="14" t="s">
        <v>64</v>
      </c>
      <c r="O705" s="16" t="s">
        <v>3601</v>
      </c>
      <c r="P705" s="17" t="s">
        <v>355</v>
      </c>
      <c r="Q705" s="15">
        <v>45300</v>
      </c>
      <c r="R705" s="15">
        <v>45291</v>
      </c>
      <c r="S705" s="14"/>
    </row>
    <row r="706" spans="1:19" ht="25.5" x14ac:dyDescent="0.25">
      <c r="A706" s="14">
        <v>2023</v>
      </c>
      <c r="B706" s="15">
        <v>45200</v>
      </c>
      <c r="C706" s="15">
        <v>45291</v>
      </c>
      <c r="D706" s="17" t="s">
        <v>115</v>
      </c>
      <c r="E706" s="17" t="s">
        <v>115</v>
      </c>
      <c r="F706" s="14" t="s">
        <v>1715</v>
      </c>
      <c r="G706" s="14" t="s">
        <v>892</v>
      </c>
      <c r="H706" s="14" t="s">
        <v>1119</v>
      </c>
      <c r="I706" s="17" t="s">
        <v>1386</v>
      </c>
      <c r="J706" s="14" t="s">
        <v>353</v>
      </c>
      <c r="K706" s="17" t="s">
        <v>354</v>
      </c>
      <c r="L706" s="14">
        <v>907</v>
      </c>
      <c r="M706" s="16" t="str">
        <f>HYPERLINK("https://stjsonora.gob.mx/acceso_informacion/InfoCurriculum.php?token=907-907-907")</f>
        <v>https://stjsonora.gob.mx/acceso_informacion/InfoCurriculum.php?token=907-907-907</v>
      </c>
      <c r="N706" s="14" t="s">
        <v>64</v>
      </c>
      <c r="O706" s="16" t="s">
        <v>3601</v>
      </c>
      <c r="P706" s="17" t="s">
        <v>355</v>
      </c>
      <c r="Q706" s="15">
        <v>45300</v>
      </c>
      <c r="R706" s="15">
        <v>45291</v>
      </c>
      <c r="S706" s="14"/>
    </row>
    <row r="707" spans="1:19" ht="25.5" x14ac:dyDescent="0.25">
      <c r="A707" s="14">
        <v>2023</v>
      </c>
      <c r="B707" s="15">
        <v>45200</v>
      </c>
      <c r="C707" s="15">
        <v>45291</v>
      </c>
      <c r="D707" s="17" t="s">
        <v>118</v>
      </c>
      <c r="E707" s="17" t="s">
        <v>118</v>
      </c>
      <c r="F707" s="14" t="s">
        <v>1716</v>
      </c>
      <c r="G707" s="14" t="s">
        <v>1717</v>
      </c>
      <c r="H707" s="14" t="s">
        <v>1019</v>
      </c>
      <c r="I707" s="17" t="s">
        <v>1265</v>
      </c>
      <c r="J707" s="14" t="s">
        <v>353</v>
      </c>
      <c r="K707" s="17" t="s">
        <v>354</v>
      </c>
      <c r="L707" s="14">
        <v>628</v>
      </c>
      <c r="M707" s="16" t="str">
        <f>HYPERLINK("https://stjsonora.gob.mx/acceso_informacion/InfoCurriculum.php?token=628-628-628")</f>
        <v>https://stjsonora.gob.mx/acceso_informacion/InfoCurriculum.php?token=628-628-628</v>
      </c>
      <c r="N707" s="14" t="s">
        <v>64</v>
      </c>
      <c r="O707" s="16" t="s">
        <v>3601</v>
      </c>
      <c r="P707" s="17" t="s">
        <v>355</v>
      </c>
      <c r="Q707" s="15">
        <v>45300</v>
      </c>
      <c r="R707" s="15">
        <v>45291</v>
      </c>
      <c r="S707" s="14"/>
    </row>
    <row r="708" spans="1:19" ht="25.5" x14ac:dyDescent="0.25">
      <c r="A708" s="14">
        <v>2023</v>
      </c>
      <c r="B708" s="15">
        <v>45200</v>
      </c>
      <c r="C708" s="15">
        <v>45291</v>
      </c>
      <c r="D708" s="17" t="s">
        <v>115</v>
      </c>
      <c r="E708" s="17" t="s">
        <v>115</v>
      </c>
      <c r="F708" s="14" t="s">
        <v>1718</v>
      </c>
      <c r="G708" s="14" t="s">
        <v>523</v>
      </c>
      <c r="H708" s="14" t="s">
        <v>422</v>
      </c>
      <c r="I708" s="17" t="s">
        <v>693</v>
      </c>
      <c r="J708" s="14" t="s">
        <v>353</v>
      </c>
      <c r="K708" s="17" t="s">
        <v>354</v>
      </c>
      <c r="L708" s="14">
        <v>934</v>
      </c>
      <c r="M708" s="16" t="str">
        <f>HYPERLINK("https://stjsonora.gob.mx/acceso_informacion/InfoCurriculum.php?token=934-934-934")</f>
        <v>https://stjsonora.gob.mx/acceso_informacion/InfoCurriculum.php?token=934-934-934</v>
      </c>
      <c r="N708" s="14" t="s">
        <v>64</v>
      </c>
      <c r="O708" s="16" t="s">
        <v>3601</v>
      </c>
      <c r="P708" s="17" t="s">
        <v>355</v>
      </c>
      <c r="Q708" s="15">
        <v>45300</v>
      </c>
      <c r="R708" s="15">
        <v>45291</v>
      </c>
      <c r="S708" s="14"/>
    </row>
    <row r="709" spans="1:19" ht="25.5" x14ac:dyDescent="0.25">
      <c r="A709" s="14">
        <v>2023</v>
      </c>
      <c r="B709" s="15">
        <v>45200</v>
      </c>
      <c r="C709" s="15">
        <v>45291</v>
      </c>
      <c r="D709" s="17" t="s">
        <v>115</v>
      </c>
      <c r="E709" s="17" t="s">
        <v>115</v>
      </c>
      <c r="F709" s="14" t="s">
        <v>1719</v>
      </c>
      <c r="G709" s="14" t="s">
        <v>1720</v>
      </c>
      <c r="H709" s="14" t="s">
        <v>406</v>
      </c>
      <c r="I709" s="17" t="s">
        <v>1010</v>
      </c>
      <c r="J709" s="14" t="s">
        <v>353</v>
      </c>
      <c r="K709" s="17" t="s">
        <v>354</v>
      </c>
      <c r="L709" s="14">
        <v>4162</v>
      </c>
      <c r="M709" s="16" t="str">
        <f>HYPERLINK("https://stjsonora.gob.mx/acceso_informacion/InfoCurriculum.php?token=4162-4162-4162")</f>
        <v>https://stjsonora.gob.mx/acceso_informacion/InfoCurriculum.php?token=4162-4162-4162</v>
      </c>
      <c r="N709" s="14" t="s">
        <v>64</v>
      </c>
      <c r="O709" s="16" t="s">
        <v>3601</v>
      </c>
      <c r="P709" s="17" t="s">
        <v>355</v>
      </c>
      <c r="Q709" s="15">
        <v>45300</v>
      </c>
      <c r="R709" s="15">
        <v>45291</v>
      </c>
      <c r="S709" s="14"/>
    </row>
    <row r="710" spans="1:19" ht="25.5" x14ac:dyDescent="0.25">
      <c r="A710" s="14">
        <v>2023</v>
      </c>
      <c r="B710" s="15">
        <v>45200</v>
      </c>
      <c r="C710" s="15">
        <v>45291</v>
      </c>
      <c r="D710" s="17" t="s">
        <v>115</v>
      </c>
      <c r="E710" s="17" t="s">
        <v>115</v>
      </c>
      <c r="F710" s="14" t="s">
        <v>1721</v>
      </c>
      <c r="G710" s="14" t="s">
        <v>615</v>
      </c>
      <c r="H710" s="14" t="s">
        <v>563</v>
      </c>
      <c r="I710" s="17" t="s">
        <v>1039</v>
      </c>
      <c r="J710" s="14" t="s">
        <v>353</v>
      </c>
      <c r="K710" s="17" t="s">
        <v>354</v>
      </c>
      <c r="L710" s="14">
        <v>332</v>
      </c>
      <c r="M710" s="16" t="str">
        <f>HYPERLINK("https://stjsonora.gob.mx/acceso_informacion/InfoCurriculum.php?token=332-332-332")</f>
        <v>https://stjsonora.gob.mx/acceso_informacion/InfoCurriculum.php?token=332-332-332</v>
      </c>
      <c r="N710" s="14" t="s">
        <v>64</v>
      </c>
      <c r="O710" s="16" t="s">
        <v>3601</v>
      </c>
      <c r="P710" s="17" t="s">
        <v>355</v>
      </c>
      <c r="Q710" s="15">
        <v>45300</v>
      </c>
      <c r="R710" s="15">
        <v>45291</v>
      </c>
      <c r="S710" s="14"/>
    </row>
    <row r="711" spans="1:19" ht="25.5" x14ac:dyDescent="0.25">
      <c r="A711" s="14">
        <v>2023</v>
      </c>
      <c r="B711" s="15">
        <v>45200</v>
      </c>
      <c r="C711" s="15">
        <v>45291</v>
      </c>
      <c r="D711" s="17" t="s">
        <v>118</v>
      </c>
      <c r="E711" s="17" t="s">
        <v>118</v>
      </c>
      <c r="F711" s="14" t="s">
        <v>1722</v>
      </c>
      <c r="G711" s="14" t="s">
        <v>513</v>
      </c>
      <c r="H711" s="14" t="s">
        <v>1228</v>
      </c>
      <c r="I711" s="17" t="s">
        <v>640</v>
      </c>
      <c r="J711" s="14" t="s">
        <v>353</v>
      </c>
      <c r="K711" s="17" t="s">
        <v>354</v>
      </c>
      <c r="L711" s="14">
        <v>4768</v>
      </c>
      <c r="M711" s="16" t="str">
        <f>HYPERLINK("https://stjsonora.gob.mx/acceso_informacion/InfoCurriculum.php?token=4768-4768-4768")</f>
        <v>https://stjsonora.gob.mx/acceso_informacion/InfoCurriculum.php?token=4768-4768-4768</v>
      </c>
      <c r="N711" s="14" t="s">
        <v>64</v>
      </c>
      <c r="O711" s="16" t="s">
        <v>3601</v>
      </c>
      <c r="P711" s="17" t="s">
        <v>355</v>
      </c>
      <c r="Q711" s="15">
        <v>45300</v>
      </c>
      <c r="R711" s="15">
        <v>45291</v>
      </c>
      <c r="S711" s="14"/>
    </row>
    <row r="712" spans="1:19" ht="38.25" x14ac:dyDescent="0.25">
      <c r="A712" s="14">
        <v>2023</v>
      </c>
      <c r="B712" s="15">
        <v>45200</v>
      </c>
      <c r="C712" s="15">
        <v>45291</v>
      </c>
      <c r="D712" s="17" t="s">
        <v>120</v>
      </c>
      <c r="E712" s="17" t="s">
        <v>120</v>
      </c>
      <c r="F712" s="14" t="s">
        <v>1723</v>
      </c>
      <c r="G712" s="14" t="s">
        <v>1724</v>
      </c>
      <c r="H712" s="14" t="s">
        <v>1725</v>
      </c>
      <c r="I712" s="17" t="s">
        <v>463</v>
      </c>
      <c r="J712" s="14" t="s">
        <v>353</v>
      </c>
      <c r="K712" s="17" t="s">
        <v>354</v>
      </c>
      <c r="L712" s="14">
        <v>1309</v>
      </c>
      <c r="M712" s="16" t="str">
        <f>HYPERLINK("https://stjsonora.gob.mx/acceso_informacion/InfoCurriculum.php?token=1309-1309-1309")</f>
        <v>https://stjsonora.gob.mx/acceso_informacion/InfoCurriculum.php?token=1309-1309-1309</v>
      </c>
      <c r="N712" s="14" t="s">
        <v>64</v>
      </c>
      <c r="O712" s="16" t="s">
        <v>3601</v>
      </c>
      <c r="P712" s="17" t="s">
        <v>355</v>
      </c>
      <c r="Q712" s="15">
        <v>45300</v>
      </c>
      <c r="R712" s="15">
        <v>45291</v>
      </c>
      <c r="S712" s="14"/>
    </row>
    <row r="713" spans="1:19" ht="25.5" x14ac:dyDescent="0.25">
      <c r="A713" s="14">
        <v>2023</v>
      </c>
      <c r="B713" s="15">
        <v>45200</v>
      </c>
      <c r="C713" s="15">
        <v>45291</v>
      </c>
      <c r="D713" s="17" t="s">
        <v>115</v>
      </c>
      <c r="E713" s="17" t="s">
        <v>115</v>
      </c>
      <c r="F713" s="14" t="s">
        <v>1726</v>
      </c>
      <c r="G713" s="14" t="s">
        <v>427</v>
      </c>
      <c r="H713" s="14"/>
      <c r="I713" s="17" t="s">
        <v>1386</v>
      </c>
      <c r="J713" s="14" t="s">
        <v>365</v>
      </c>
      <c r="K713" s="17" t="s">
        <v>450</v>
      </c>
      <c r="L713" s="14">
        <v>815</v>
      </c>
      <c r="M713" s="16" t="str">
        <f>HYPERLINK("https://stjsonora.gob.mx/acceso_informacion/InfoCurriculum.php?token=815-815-815")</f>
        <v>https://stjsonora.gob.mx/acceso_informacion/InfoCurriculum.php?token=815-815-815</v>
      </c>
      <c r="N713" s="14" t="s">
        <v>64</v>
      </c>
      <c r="O713" s="16" t="s">
        <v>3601</v>
      </c>
      <c r="P713" s="17" t="s">
        <v>355</v>
      </c>
      <c r="Q713" s="15">
        <v>45300</v>
      </c>
      <c r="R713" s="15">
        <v>45291</v>
      </c>
      <c r="S713" s="14"/>
    </row>
    <row r="714" spans="1:19" ht="25.5" x14ac:dyDescent="0.25">
      <c r="A714" s="14">
        <v>2023</v>
      </c>
      <c r="B714" s="15">
        <v>45200</v>
      </c>
      <c r="C714" s="15">
        <v>45291</v>
      </c>
      <c r="D714" s="17" t="s">
        <v>115</v>
      </c>
      <c r="E714" s="17" t="s">
        <v>115</v>
      </c>
      <c r="F714" s="14" t="s">
        <v>1727</v>
      </c>
      <c r="G714" s="14" t="s">
        <v>1454</v>
      </c>
      <c r="H714" s="14" t="s">
        <v>685</v>
      </c>
      <c r="I714" s="17" t="s">
        <v>718</v>
      </c>
      <c r="J714" s="14" t="s">
        <v>353</v>
      </c>
      <c r="K714" s="17" t="s">
        <v>354</v>
      </c>
      <c r="L714" s="14">
        <v>132</v>
      </c>
      <c r="M714" s="16" t="str">
        <f>HYPERLINK("https://stjsonora.gob.mx/acceso_informacion/InfoCurriculum.php?token=132-132-132")</f>
        <v>https://stjsonora.gob.mx/acceso_informacion/InfoCurriculum.php?token=132-132-132</v>
      </c>
      <c r="N714" s="14" t="s">
        <v>64</v>
      </c>
      <c r="O714" s="16" t="s">
        <v>3601</v>
      </c>
      <c r="P714" s="17" t="s">
        <v>355</v>
      </c>
      <c r="Q714" s="15">
        <v>45300</v>
      </c>
      <c r="R714" s="15">
        <v>45291</v>
      </c>
      <c r="S714" s="14"/>
    </row>
    <row r="715" spans="1:19" ht="51" x14ac:dyDescent="0.25">
      <c r="A715" s="14">
        <v>2023</v>
      </c>
      <c r="B715" s="15">
        <v>45200</v>
      </c>
      <c r="C715" s="15">
        <v>45291</v>
      </c>
      <c r="D715" s="17" t="s">
        <v>118</v>
      </c>
      <c r="E715" s="17" t="s">
        <v>118</v>
      </c>
      <c r="F715" s="14" t="s">
        <v>1728</v>
      </c>
      <c r="G715" s="14" t="s">
        <v>1212</v>
      </c>
      <c r="H715" s="14" t="s">
        <v>998</v>
      </c>
      <c r="I715" s="17" t="s">
        <v>1138</v>
      </c>
      <c r="J715" s="14" t="s">
        <v>365</v>
      </c>
      <c r="K715" s="17" t="s">
        <v>925</v>
      </c>
      <c r="L715" s="14">
        <v>2921</v>
      </c>
      <c r="M715" s="16" t="str">
        <f>HYPERLINK("https://stjsonora.gob.mx/acceso_informacion/InfoCurriculum.php?token=2921-2921-2921")</f>
        <v>https://stjsonora.gob.mx/acceso_informacion/InfoCurriculum.php?token=2921-2921-2921</v>
      </c>
      <c r="N715" s="14" t="s">
        <v>64</v>
      </c>
      <c r="O715" s="16" t="s">
        <v>3601</v>
      </c>
      <c r="P715" s="17" t="s">
        <v>355</v>
      </c>
      <c r="Q715" s="15">
        <v>45300</v>
      </c>
      <c r="R715" s="15">
        <v>45291</v>
      </c>
      <c r="S715" s="14"/>
    </row>
    <row r="716" spans="1:19" ht="25.5" x14ac:dyDescent="0.25">
      <c r="A716" s="14">
        <v>2023</v>
      </c>
      <c r="B716" s="15">
        <v>45200</v>
      </c>
      <c r="C716" s="15">
        <v>45291</v>
      </c>
      <c r="D716" s="17" t="s">
        <v>115</v>
      </c>
      <c r="E716" s="17" t="s">
        <v>115</v>
      </c>
      <c r="F716" s="14" t="s">
        <v>1729</v>
      </c>
      <c r="G716" s="14" t="s">
        <v>364</v>
      </c>
      <c r="H716" s="14" t="s">
        <v>406</v>
      </c>
      <c r="I716" s="17" t="s">
        <v>1111</v>
      </c>
      <c r="J716" s="14" t="s">
        <v>353</v>
      </c>
      <c r="K716" s="17" t="s">
        <v>1730</v>
      </c>
      <c r="L716" s="14">
        <v>1197</v>
      </c>
      <c r="M716" s="16" t="str">
        <f>HYPERLINK("https://stjsonora.gob.mx/acceso_informacion/InfoCurriculum.php?token=1197-1197-1197")</f>
        <v>https://stjsonora.gob.mx/acceso_informacion/InfoCurriculum.php?token=1197-1197-1197</v>
      </c>
      <c r="N716" s="14" t="s">
        <v>64</v>
      </c>
      <c r="O716" s="16" t="s">
        <v>3601</v>
      </c>
      <c r="P716" s="17" t="s">
        <v>355</v>
      </c>
      <c r="Q716" s="15">
        <v>45300</v>
      </c>
      <c r="R716" s="15">
        <v>45291</v>
      </c>
      <c r="S716" s="14"/>
    </row>
    <row r="717" spans="1:19" ht="25.5" x14ac:dyDescent="0.25">
      <c r="A717" s="14">
        <v>2023</v>
      </c>
      <c r="B717" s="15">
        <v>45200</v>
      </c>
      <c r="C717" s="15">
        <v>45291</v>
      </c>
      <c r="D717" s="17" t="s">
        <v>115</v>
      </c>
      <c r="E717" s="17" t="s">
        <v>115</v>
      </c>
      <c r="F717" s="14" t="s">
        <v>1731</v>
      </c>
      <c r="G717" s="14" t="s">
        <v>485</v>
      </c>
      <c r="H717" s="14" t="s">
        <v>915</v>
      </c>
      <c r="I717" s="17" t="s">
        <v>1415</v>
      </c>
      <c r="J717" s="14" t="s">
        <v>353</v>
      </c>
      <c r="K717" s="17" t="s">
        <v>354</v>
      </c>
      <c r="L717" s="14">
        <v>4786</v>
      </c>
      <c r="M717" s="16" t="str">
        <f>HYPERLINK("https://stjsonora.gob.mx/acceso_informacion/InfoCurriculum.php?token=4786-4786-4786")</f>
        <v>https://stjsonora.gob.mx/acceso_informacion/InfoCurriculum.php?token=4786-4786-4786</v>
      </c>
      <c r="N717" s="14" t="s">
        <v>64</v>
      </c>
      <c r="O717" s="16" t="s">
        <v>3601</v>
      </c>
      <c r="P717" s="17" t="s">
        <v>355</v>
      </c>
      <c r="Q717" s="15">
        <v>45300</v>
      </c>
      <c r="R717" s="15">
        <v>45291</v>
      </c>
      <c r="S717" s="14"/>
    </row>
    <row r="718" spans="1:19" ht="25.5" x14ac:dyDescent="0.25">
      <c r="A718" s="14">
        <v>2023</v>
      </c>
      <c r="B718" s="15">
        <v>45200</v>
      </c>
      <c r="C718" s="15">
        <v>45291</v>
      </c>
      <c r="D718" s="17" t="s">
        <v>115</v>
      </c>
      <c r="E718" s="17" t="s">
        <v>115</v>
      </c>
      <c r="F718" s="14" t="s">
        <v>1732</v>
      </c>
      <c r="G718" s="14" t="s">
        <v>452</v>
      </c>
      <c r="H718" s="14" t="s">
        <v>475</v>
      </c>
      <c r="I718" s="17" t="s">
        <v>1383</v>
      </c>
      <c r="J718" s="14" t="s">
        <v>365</v>
      </c>
      <c r="K718" s="17" t="s">
        <v>1733</v>
      </c>
      <c r="L718" s="14">
        <v>3296</v>
      </c>
      <c r="M718" s="16" t="str">
        <f>HYPERLINK("https://stjsonora.gob.mx/acceso_informacion/InfoCurriculum.php?token=3296-3296-3296")</f>
        <v>https://stjsonora.gob.mx/acceso_informacion/InfoCurriculum.php?token=3296-3296-3296</v>
      </c>
      <c r="N718" s="14" t="s">
        <v>64</v>
      </c>
      <c r="O718" s="16" t="s">
        <v>3601</v>
      </c>
      <c r="P718" s="17" t="s">
        <v>355</v>
      </c>
      <c r="Q718" s="15">
        <v>45300</v>
      </c>
      <c r="R718" s="15">
        <v>45291</v>
      </c>
      <c r="S718" s="14"/>
    </row>
    <row r="719" spans="1:19" ht="25.5" x14ac:dyDescent="0.25">
      <c r="A719" s="14">
        <v>2023</v>
      </c>
      <c r="B719" s="15">
        <v>45200</v>
      </c>
      <c r="C719" s="15">
        <v>45291</v>
      </c>
      <c r="D719" s="17" t="s">
        <v>110</v>
      </c>
      <c r="E719" s="17" t="s">
        <v>110</v>
      </c>
      <c r="F719" s="14" t="s">
        <v>1734</v>
      </c>
      <c r="G719" s="14" t="s">
        <v>1403</v>
      </c>
      <c r="H719" s="14" t="s">
        <v>1394</v>
      </c>
      <c r="I719" s="17" t="s">
        <v>1216</v>
      </c>
      <c r="J719" s="14" t="s">
        <v>353</v>
      </c>
      <c r="K719" s="17" t="s">
        <v>354</v>
      </c>
      <c r="L719" s="14">
        <v>3845</v>
      </c>
      <c r="M719" s="16" t="str">
        <f>HYPERLINK("https://stjsonora.gob.mx/acceso_informacion/InfoCurriculum.php?token=3845-3845-3845")</f>
        <v>https://stjsonora.gob.mx/acceso_informacion/InfoCurriculum.php?token=3845-3845-3845</v>
      </c>
      <c r="N719" s="14" t="s">
        <v>64</v>
      </c>
      <c r="O719" s="16" t="s">
        <v>3601</v>
      </c>
      <c r="P719" s="17" t="s">
        <v>355</v>
      </c>
      <c r="Q719" s="15">
        <v>45300</v>
      </c>
      <c r="R719" s="15">
        <v>45291</v>
      </c>
      <c r="S719" s="14"/>
    </row>
    <row r="720" spans="1:19" ht="25.5" x14ac:dyDescent="0.25">
      <c r="A720" s="14">
        <v>2023</v>
      </c>
      <c r="B720" s="15">
        <v>45200</v>
      </c>
      <c r="C720" s="15">
        <v>45291</v>
      </c>
      <c r="D720" s="17" t="s">
        <v>118</v>
      </c>
      <c r="E720" s="17" t="s">
        <v>118</v>
      </c>
      <c r="F720" s="14" t="s">
        <v>1735</v>
      </c>
      <c r="G720" s="14" t="s">
        <v>961</v>
      </c>
      <c r="H720" s="14" t="s">
        <v>502</v>
      </c>
      <c r="I720" s="17" t="s">
        <v>693</v>
      </c>
      <c r="J720" s="14" t="s">
        <v>353</v>
      </c>
      <c r="K720" s="17" t="s">
        <v>354</v>
      </c>
      <c r="L720" s="14">
        <v>113</v>
      </c>
      <c r="M720" s="16" t="str">
        <f>HYPERLINK("https://stjsonora.gob.mx/acceso_informacion/InfoCurriculum.php?token=113-113-113")</f>
        <v>https://stjsonora.gob.mx/acceso_informacion/InfoCurriculum.php?token=113-113-113</v>
      </c>
      <c r="N720" s="14" t="s">
        <v>64</v>
      </c>
      <c r="O720" s="16" t="s">
        <v>3601</v>
      </c>
      <c r="P720" s="17" t="s">
        <v>355</v>
      </c>
      <c r="Q720" s="15">
        <v>45300</v>
      </c>
      <c r="R720" s="15">
        <v>45291</v>
      </c>
      <c r="S720" s="14"/>
    </row>
    <row r="721" spans="1:19" ht="25.5" x14ac:dyDescent="0.25">
      <c r="A721" s="14">
        <v>2023</v>
      </c>
      <c r="B721" s="15">
        <v>45200</v>
      </c>
      <c r="C721" s="15">
        <v>45291</v>
      </c>
      <c r="D721" s="17" t="s">
        <v>115</v>
      </c>
      <c r="E721" s="17" t="s">
        <v>115</v>
      </c>
      <c r="F721" s="14" t="s">
        <v>1736</v>
      </c>
      <c r="G721" s="14" t="s">
        <v>685</v>
      </c>
      <c r="H721" s="14" t="s">
        <v>406</v>
      </c>
      <c r="I721" s="17" t="s">
        <v>693</v>
      </c>
      <c r="J721" s="14" t="s">
        <v>353</v>
      </c>
      <c r="K721" s="17" t="s">
        <v>354</v>
      </c>
      <c r="L721" s="14">
        <v>1393</v>
      </c>
      <c r="M721" s="16" t="str">
        <f>HYPERLINK("https://stjsonora.gob.mx/acceso_informacion/InfoCurriculum.php?token=1393-1393-1393")</f>
        <v>https://stjsonora.gob.mx/acceso_informacion/InfoCurriculum.php?token=1393-1393-1393</v>
      </c>
      <c r="N721" s="14" t="s">
        <v>64</v>
      </c>
      <c r="O721" s="16" t="s">
        <v>3601</v>
      </c>
      <c r="P721" s="17" t="s">
        <v>355</v>
      </c>
      <c r="Q721" s="15">
        <v>45300</v>
      </c>
      <c r="R721" s="15">
        <v>45291</v>
      </c>
      <c r="S721" s="14"/>
    </row>
    <row r="722" spans="1:19" ht="25.5" x14ac:dyDescent="0.25">
      <c r="A722" s="14">
        <v>2023</v>
      </c>
      <c r="B722" s="15">
        <v>45200</v>
      </c>
      <c r="C722" s="15">
        <v>45291</v>
      </c>
      <c r="D722" s="17" t="s">
        <v>111</v>
      </c>
      <c r="E722" s="17" t="s">
        <v>111</v>
      </c>
      <c r="F722" s="14" t="s">
        <v>1737</v>
      </c>
      <c r="G722" s="14" t="s">
        <v>1285</v>
      </c>
      <c r="H722" s="14" t="s">
        <v>615</v>
      </c>
      <c r="I722" s="17" t="s">
        <v>880</v>
      </c>
      <c r="J722" s="14" t="s">
        <v>58</v>
      </c>
      <c r="K722" s="17" t="s">
        <v>3590</v>
      </c>
      <c r="L722" s="14">
        <v>2974</v>
      </c>
      <c r="M722" s="16" t="str">
        <f>HYPERLINK("https://stjsonora.gob.mx/acceso_informacion/InfoCurriculum.php?token=2974-2974-2974")</f>
        <v>https://stjsonora.gob.mx/acceso_informacion/InfoCurriculum.php?token=2974-2974-2974</v>
      </c>
      <c r="N722" s="14" t="s">
        <v>64</v>
      </c>
      <c r="O722" s="16" t="s">
        <v>3601</v>
      </c>
      <c r="P722" s="17" t="s">
        <v>355</v>
      </c>
      <c r="Q722" s="15">
        <v>45300</v>
      </c>
      <c r="R722" s="15">
        <v>45291</v>
      </c>
      <c r="S722" s="14"/>
    </row>
    <row r="723" spans="1:19" ht="38.25" x14ac:dyDescent="0.25">
      <c r="A723" s="14">
        <v>2023</v>
      </c>
      <c r="B723" s="15">
        <v>45200</v>
      </c>
      <c r="C723" s="15">
        <v>45291</v>
      </c>
      <c r="D723" s="17" t="s">
        <v>115</v>
      </c>
      <c r="E723" s="17" t="s">
        <v>115</v>
      </c>
      <c r="F723" s="14" t="s">
        <v>1738</v>
      </c>
      <c r="G723" s="14" t="s">
        <v>1739</v>
      </c>
      <c r="H723" s="14" t="s">
        <v>452</v>
      </c>
      <c r="I723" s="17" t="s">
        <v>1279</v>
      </c>
      <c r="J723" s="14" t="s">
        <v>353</v>
      </c>
      <c r="K723" s="17" t="s">
        <v>354</v>
      </c>
      <c r="L723" s="14">
        <v>202</v>
      </c>
      <c r="M723" s="16" t="str">
        <f>HYPERLINK("https://stjsonora.gob.mx/acceso_informacion/InfoCurriculum.php?token=202-202-202")</f>
        <v>https://stjsonora.gob.mx/acceso_informacion/InfoCurriculum.php?token=202-202-202</v>
      </c>
      <c r="N723" s="14" t="s">
        <v>64</v>
      </c>
      <c r="O723" s="16" t="s">
        <v>3601</v>
      </c>
      <c r="P723" s="17" t="s">
        <v>355</v>
      </c>
      <c r="Q723" s="15">
        <v>45300</v>
      </c>
      <c r="R723" s="15">
        <v>45291</v>
      </c>
      <c r="S723" s="14"/>
    </row>
    <row r="724" spans="1:19" ht="25.5" x14ac:dyDescent="0.25">
      <c r="A724" s="14">
        <v>2023</v>
      </c>
      <c r="B724" s="15">
        <v>45200</v>
      </c>
      <c r="C724" s="15">
        <v>45291</v>
      </c>
      <c r="D724" s="17" t="s">
        <v>121</v>
      </c>
      <c r="E724" s="17" t="s">
        <v>121</v>
      </c>
      <c r="F724" s="14" t="s">
        <v>1740</v>
      </c>
      <c r="G724" s="14" t="s">
        <v>622</v>
      </c>
      <c r="H724" s="14" t="s">
        <v>592</v>
      </c>
      <c r="I724" s="17" t="s">
        <v>718</v>
      </c>
      <c r="J724" s="14" t="s">
        <v>55</v>
      </c>
      <c r="K724" s="17"/>
      <c r="L724" s="14">
        <v>1181</v>
      </c>
      <c r="M724" s="16" t="str">
        <f>HYPERLINK("https://stjsonora.gob.mx/acceso_informacion/InfoCurriculum.php?token=1181-1181-1181")</f>
        <v>https://stjsonora.gob.mx/acceso_informacion/InfoCurriculum.php?token=1181-1181-1181</v>
      </c>
      <c r="N724" s="14" t="s">
        <v>64</v>
      </c>
      <c r="O724" s="16" t="s">
        <v>3601</v>
      </c>
      <c r="P724" s="17" t="s">
        <v>355</v>
      </c>
      <c r="Q724" s="15">
        <v>45300</v>
      </c>
      <c r="R724" s="15">
        <v>45291</v>
      </c>
      <c r="S724" s="14"/>
    </row>
    <row r="725" spans="1:19" ht="25.5" x14ac:dyDescent="0.25">
      <c r="A725" s="14">
        <v>2023</v>
      </c>
      <c r="B725" s="15">
        <v>45200</v>
      </c>
      <c r="C725" s="15">
        <v>45291</v>
      </c>
      <c r="D725" s="17" t="s">
        <v>115</v>
      </c>
      <c r="E725" s="17" t="s">
        <v>115</v>
      </c>
      <c r="F725" s="14" t="s">
        <v>1741</v>
      </c>
      <c r="G725" s="14" t="s">
        <v>784</v>
      </c>
      <c r="H725" s="14" t="s">
        <v>601</v>
      </c>
      <c r="I725" s="17" t="s">
        <v>693</v>
      </c>
      <c r="J725" s="14" t="s">
        <v>353</v>
      </c>
      <c r="K725" s="17" t="s">
        <v>354</v>
      </c>
      <c r="L725" s="14">
        <v>2666</v>
      </c>
      <c r="M725" s="16" t="str">
        <f>HYPERLINK("https://stjsonora.gob.mx/acceso_informacion/InfoCurriculum.php?token=2666-2666-2666")</f>
        <v>https://stjsonora.gob.mx/acceso_informacion/InfoCurriculum.php?token=2666-2666-2666</v>
      </c>
      <c r="N725" s="14" t="s">
        <v>64</v>
      </c>
      <c r="O725" s="16" t="s">
        <v>3601</v>
      </c>
      <c r="P725" s="17" t="s">
        <v>355</v>
      </c>
      <c r="Q725" s="15">
        <v>45300</v>
      </c>
      <c r="R725" s="15">
        <v>45291</v>
      </c>
      <c r="S725" s="14"/>
    </row>
    <row r="726" spans="1:19" ht="25.5" x14ac:dyDescent="0.25">
      <c r="A726" s="14">
        <v>2023</v>
      </c>
      <c r="B726" s="15">
        <v>45200</v>
      </c>
      <c r="C726" s="15">
        <v>45291</v>
      </c>
      <c r="D726" s="17" t="s">
        <v>115</v>
      </c>
      <c r="E726" s="17" t="s">
        <v>115</v>
      </c>
      <c r="F726" s="14" t="s">
        <v>1195</v>
      </c>
      <c r="G726" s="14" t="s">
        <v>1742</v>
      </c>
      <c r="H726" s="14" t="s">
        <v>475</v>
      </c>
      <c r="I726" s="17" t="s">
        <v>1273</v>
      </c>
      <c r="J726" s="14" t="s">
        <v>353</v>
      </c>
      <c r="K726" s="17" t="s">
        <v>354</v>
      </c>
      <c r="L726" s="14">
        <v>970</v>
      </c>
      <c r="M726" s="16" t="str">
        <f>HYPERLINK("https://stjsonora.gob.mx/acceso_informacion/InfoCurriculum.php?token=970-970-970")</f>
        <v>https://stjsonora.gob.mx/acceso_informacion/InfoCurriculum.php?token=970-970-970</v>
      </c>
      <c r="N726" s="14" t="s">
        <v>64</v>
      </c>
      <c r="O726" s="16" t="s">
        <v>3601</v>
      </c>
      <c r="P726" s="17" t="s">
        <v>355</v>
      </c>
      <c r="Q726" s="15">
        <v>45300</v>
      </c>
      <c r="R726" s="15">
        <v>45291</v>
      </c>
      <c r="S726" s="14"/>
    </row>
    <row r="727" spans="1:19" ht="63.75" x14ac:dyDescent="0.25">
      <c r="A727" s="14">
        <v>2023</v>
      </c>
      <c r="B727" s="15">
        <v>45200</v>
      </c>
      <c r="C727" s="15">
        <v>45291</v>
      </c>
      <c r="D727" s="17" t="s">
        <v>118</v>
      </c>
      <c r="E727" s="17" t="s">
        <v>118</v>
      </c>
      <c r="F727" s="14" t="s">
        <v>1743</v>
      </c>
      <c r="G727" s="14" t="s">
        <v>1369</v>
      </c>
      <c r="H727" s="14" t="s">
        <v>385</v>
      </c>
      <c r="I727" s="17" t="s">
        <v>1326</v>
      </c>
      <c r="J727" s="14" t="s">
        <v>353</v>
      </c>
      <c r="K727" s="17" t="s">
        <v>354</v>
      </c>
      <c r="L727" s="14">
        <v>2675</v>
      </c>
      <c r="M727" s="16" t="str">
        <f>HYPERLINK("https://stjsonora.gob.mx/acceso_informacion/InfoCurriculum.php?token=2675-2675-2675")</f>
        <v>https://stjsonora.gob.mx/acceso_informacion/InfoCurriculum.php?token=2675-2675-2675</v>
      </c>
      <c r="N727" s="14" t="s">
        <v>64</v>
      </c>
      <c r="O727" s="16" t="s">
        <v>3601</v>
      </c>
      <c r="P727" s="17" t="s">
        <v>355</v>
      </c>
      <c r="Q727" s="15">
        <v>45300</v>
      </c>
      <c r="R727" s="15">
        <v>45291</v>
      </c>
      <c r="S727" s="14"/>
    </row>
    <row r="728" spans="1:19" ht="25.5" x14ac:dyDescent="0.25">
      <c r="A728" s="14">
        <v>2023</v>
      </c>
      <c r="B728" s="15">
        <v>45200</v>
      </c>
      <c r="C728" s="15">
        <v>45291</v>
      </c>
      <c r="D728" s="17" t="s">
        <v>115</v>
      </c>
      <c r="E728" s="17" t="s">
        <v>115</v>
      </c>
      <c r="F728" s="14" t="s">
        <v>1744</v>
      </c>
      <c r="G728" s="14" t="s">
        <v>530</v>
      </c>
      <c r="H728" s="14" t="s">
        <v>1706</v>
      </c>
      <c r="I728" s="17" t="s">
        <v>1294</v>
      </c>
      <c r="J728" s="14" t="s">
        <v>353</v>
      </c>
      <c r="K728" s="17" t="s">
        <v>1438</v>
      </c>
      <c r="L728" s="14">
        <v>3111</v>
      </c>
      <c r="M728" s="16" t="str">
        <f>HYPERLINK("https://stjsonora.gob.mx/acceso_informacion/InfoCurriculum.php?token=3111-3111-3111")</f>
        <v>https://stjsonora.gob.mx/acceso_informacion/InfoCurriculum.php?token=3111-3111-3111</v>
      </c>
      <c r="N728" s="14" t="s">
        <v>64</v>
      </c>
      <c r="O728" s="16" t="s">
        <v>3601</v>
      </c>
      <c r="P728" s="17" t="s">
        <v>355</v>
      </c>
      <c r="Q728" s="15">
        <v>45300</v>
      </c>
      <c r="R728" s="15">
        <v>45291</v>
      </c>
      <c r="S728" s="14"/>
    </row>
    <row r="729" spans="1:19" ht="25.5" x14ac:dyDescent="0.25">
      <c r="A729" s="14">
        <v>2023</v>
      </c>
      <c r="B729" s="15">
        <v>45200</v>
      </c>
      <c r="C729" s="15">
        <v>45291</v>
      </c>
      <c r="D729" s="17" t="s">
        <v>118</v>
      </c>
      <c r="E729" s="17" t="s">
        <v>118</v>
      </c>
      <c r="F729" s="14" t="s">
        <v>680</v>
      </c>
      <c r="G729" s="14" t="s">
        <v>406</v>
      </c>
      <c r="H729" s="14" t="s">
        <v>523</v>
      </c>
      <c r="I729" s="17" t="s">
        <v>1237</v>
      </c>
      <c r="J729" s="14" t="s">
        <v>365</v>
      </c>
      <c r="K729" s="17" t="s">
        <v>493</v>
      </c>
      <c r="L729" s="14">
        <v>845</v>
      </c>
      <c r="M729" s="16" t="str">
        <f>HYPERLINK("https://stjsonora.gob.mx/acceso_informacion/InfoCurriculum.php?token=845-845-845")</f>
        <v>https://stjsonora.gob.mx/acceso_informacion/InfoCurriculum.php?token=845-845-845</v>
      </c>
      <c r="N729" s="14" t="s">
        <v>64</v>
      </c>
      <c r="O729" s="16" t="s">
        <v>3601</v>
      </c>
      <c r="P729" s="17" t="s">
        <v>355</v>
      </c>
      <c r="Q729" s="15">
        <v>45300</v>
      </c>
      <c r="R729" s="15">
        <v>45291</v>
      </c>
      <c r="S729" s="14"/>
    </row>
    <row r="730" spans="1:19" ht="25.5" x14ac:dyDescent="0.25">
      <c r="A730" s="14">
        <v>2023</v>
      </c>
      <c r="B730" s="15">
        <v>45200</v>
      </c>
      <c r="C730" s="15">
        <v>45291</v>
      </c>
      <c r="D730" s="17" t="s">
        <v>115</v>
      </c>
      <c r="E730" s="17" t="s">
        <v>115</v>
      </c>
      <c r="F730" s="14" t="s">
        <v>1745</v>
      </c>
      <c r="G730" s="14" t="s">
        <v>1746</v>
      </c>
      <c r="H730" s="14" t="s">
        <v>585</v>
      </c>
      <c r="I730" s="17" t="s">
        <v>1383</v>
      </c>
      <c r="J730" s="14" t="s">
        <v>353</v>
      </c>
      <c r="K730" s="17" t="s">
        <v>1438</v>
      </c>
      <c r="L730" s="14">
        <v>3169</v>
      </c>
      <c r="M730" s="16" t="str">
        <f>HYPERLINK("https://stjsonora.gob.mx/acceso_informacion/InfoCurriculum.php?token=3169-3169-3169")</f>
        <v>https://stjsonora.gob.mx/acceso_informacion/InfoCurriculum.php?token=3169-3169-3169</v>
      </c>
      <c r="N730" s="14" t="s">
        <v>64</v>
      </c>
      <c r="O730" s="16" t="s">
        <v>3601</v>
      </c>
      <c r="P730" s="17" t="s">
        <v>355</v>
      </c>
      <c r="Q730" s="15">
        <v>45300</v>
      </c>
      <c r="R730" s="15">
        <v>45291</v>
      </c>
      <c r="S730" s="14"/>
    </row>
    <row r="731" spans="1:19" ht="25.5" x14ac:dyDescent="0.25">
      <c r="A731" s="14">
        <v>2023</v>
      </c>
      <c r="B731" s="15">
        <v>45200</v>
      </c>
      <c r="C731" s="15">
        <v>45291</v>
      </c>
      <c r="D731" s="17" t="s">
        <v>115</v>
      </c>
      <c r="E731" s="17" t="s">
        <v>115</v>
      </c>
      <c r="F731" s="14" t="s">
        <v>1747</v>
      </c>
      <c r="G731" s="14" t="s">
        <v>1303</v>
      </c>
      <c r="H731" s="14" t="s">
        <v>1008</v>
      </c>
      <c r="I731" s="17" t="s">
        <v>1237</v>
      </c>
      <c r="J731" s="14" t="s">
        <v>353</v>
      </c>
      <c r="K731" s="17" t="s">
        <v>354</v>
      </c>
      <c r="L731" s="14">
        <v>1372</v>
      </c>
      <c r="M731" s="16" t="str">
        <f>HYPERLINK("https://stjsonora.gob.mx/acceso_informacion/InfoCurriculum.php?token=1372-1372-1372")</f>
        <v>https://stjsonora.gob.mx/acceso_informacion/InfoCurriculum.php?token=1372-1372-1372</v>
      </c>
      <c r="N731" s="14" t="s">
        <v>64</v>
      </c>
      <c r="O731" s="16" t="s">
        <v>3601</v>
      </c>
      <c r="P731" s="17" t="s">
        <v>355</v>
      </c>
      <c r="Q731" s="15">
        <v>45300</v>
      </c>
      <c r="R731" s="15">
        <v>45291</v>
      </c>
      <c r="S731" s="14"/>
    </row>
    <row r="732" spans="1:19" ht="25.5" x14ac:dyDescent="0.25">
      <c r="A732" s="14">
        <v>2023</v>
      </c>
      <c r="B732" s="15">
        <v>45200</v>
      </c>
      <c r="C732" s="15">
        <v>45291</v>
      </c>
      <c r="D732" s="17" t="s">
        <v>115</v>
      </c>
      <c r="E732" s="17" t="s">
        <v>115</v>
      </c>
      <c r="F732" s="14" t="s">
        <v>1748</v>
      </c>
      <c r="G732" s="14" t="s">
        <v>1008</v>
      </c>
      <c r="H732" s="14" t="s">
        <v>1749</v>
      </c>
      <c r="I732" s="17" t="s">
        <v>761</v>
      </c>
      <c r="J732" s="14" t="s">
        <v>353</v>
      </c>
      <c r="K732" s="17" t="s">
        <v>354</v>
      </c>
      <c r="L732" s="14">
        <v>870</v>
      </c>
      <c r="M732" s="16" t="str">
        <f>HYPERLINK("https://stjsonora.gob.mx/acceso_informacion/InfoCurriculum.php?token=870-870-870")</f>
        <v>https://stjsonora.gob.mx/acceso_informacion/InfoCurriculum.php?token=870-870-870</v>
      </c>
      <c r="N732" s="14" t="s">
        <v>64</v>
      </c>
      <c r="O732" s="16" t="s">
        <v>3601</v>
      </c>
      <c r="P732" s="17" t="s">
        <v>355</v>
      </c>
      <c r="Q732" s="15">
        <v>45300</v>
      </c>
      <c r="R732" s="15">
        <v>45291</v>
      </c>
      <c r="S732" s="14"/>
    </row>
    <row r="733" spans="1:19" ht="25.5" x14ac:dyDescent="0.25">
      <c r="A733" s="14">
        <v>2023</v>
      </c>
      <c r="B733" s="15">
        <v>45200</v>
      </c>
      <c r="C733" s="15">
        <v>45291</v>
      </c>
      <c r="D733" s="17" t="s">
        <v>115</v>
      </c>
      <c r="E733" s="17" t="s">
        <v>115</v>
      </c>
      <c r="F733" s="14" t="s">
        <v>1750</v>
      </c>
      <c r="G733" s="14" t="s">
        <v>613</v>
      </c>
      <c r="H733" s="14" t="s">
        <v>568</v>
      </c>
      <c r="I733" s="17" t="s">
        <v>1273</v>
      </c>
      <c r="J733" s="14" t="s">
        <v>58</v>
      </c>
      <c r="K733" s="17" t="s">
        <v>3590</v>
      </c>
      <c r="L733" s="14">
        <v>2952</v>
      </c>
      <c r="M733" s="16" t="str">
        <f>HYPERLINK("https://stjsonora.gob.mx/acceso_informacion/InfoCurriculum.php?token=2952-2952-2952")</f>
        <v>https://stjsonora.gob.mx/acceso_informacion/InfoCurriculum.php?token=2952-2952-2952</v>
      </c>
      <c r="N733" s="14" t="s">
        <v>64</v>
      </c>
      <c r="O733" s="16" t="s">
        <v>3601</v>
      </c>
      <c r="P733" s="17" t="s">
        <v>355</v>
      </c>
      <c r="Q733" s="15">
        <v>45300</v>
      </c>
      <c r="R733" s="15">
        <v>45291</v>
      </c>
      <c r="S733" s="14"/>
    </row>
    <row r="734" spans="1:19" ht="25.5" x14ac:dyDescent="0.25">
      <c r="A734" s="14">
        <v>2023</v>
      </c>
      <c r="B734" s="15">
        <v>45200</v>
      </c>
      <c r="C734" s="15">
        <v>45291</v>
      </c>
      <c r="D734" s="17" t="s">
        <v>115</v>
      </c>
      <c r="E734" s="17" t="s">
        <v>115</v>
      </c>
      <c r="F734" s="14" t="s">
        <v>1751</v>
      </c>
      <c r="G734" s="14" t="s">
        <v>1116</v>
      </c>
      <c r="H734" s="14" t="s">
        <v>1752</v>
      </c>
      <c r="I734" s="17" t="s">
        <v>1237</v>
      </c>
      <c r="J734" s="14" t="s">
        <v>353</v>
      </c>
      <c r="K734" s="17" t="s">
        <v>603</v>
      </c>
      <c r="L734" s="14">
        <v>1415</v>
      </c>
      <c r="M734" s="16" t="str">
        <f>HYPERLINK("https://stjsonora.gob.mx/acceso_informacion/InfoCurriculum.php?token=1415-1415-1415")</f>
        <v>https://stjsonora.gob.mx/acceso_informacion/InfoCurriculum.php?token=1415-1415-1415</v>
      </c>
      <c r="N734" s="14" t="s">
        <v>64</v>
      </c>
      <c r="O734" s="16" t="s">
        <v>3601</v>
      </c>
      <c r="P734" s="17" t="s">
        <v>355</v>
      </c>
      <c r="Q734" s="15">
        <v>45300</v>
      </c>
      <c r="R734" s="15">
        <v>45291</v>
      </c>
      <c r="S734" s="14"/>
    </row>
    <row r="735" spans="1:19" ht="25.5" x14ac:dyDescent="0.25">
      <c r="A735" s="14">
        <v>2023</v>
      </c>
      <c r="B735" s="15">
        <v>45200</v>
      </c>
      <c r="C735" s="15">
        <v>45291</v>
      </c>
      <c r="D735" s="17" t="s">
        <v>118</v>
      </c>
      <c r="E735" s="17" t="s">
        <v>118</v>
      </c>
      <c r="F735" s="14" t="s">
        <v>1753</v>
      </c>
      <c r="G735" s="14" t="s">
        <v>1754</v>
      </c>
      <c r="H735" s="14" t="s">
        <v>1658</v>
      </c>
      <c r="I735" s="17" t="s">
        <v>1290</v>
      </c>
      <c r="J735" s="14" t="s">
        <v>353</v>
      </c>
      <c r="K735" s="17" t="s">
        <v>354</v>
      </c>
      <c r="L735" s="14">
        <v>1508</v>
      </c>
      <c r="M735" s="16" t="str">
        <f>HYPERLINK("https://stjsonora.gob.mx/acceso_informacion/InfoCurriculum.php?token=1508-1508-1508")</f>
        <v>https://stjsonora.gob.mx/acceso_informacion/InfoCurriculum.php?token=1508-1508-1508</v>
      </c>
      <c r="N735" s="14" t="s">
        <v>64</v>
      </c>
      <c r="O735" s="16" t="s">
        <v>3601</v>
      </c>
      <c r="P735" s="17" t="s">
        <v>355</v>
      </c>
      <c r="Q735" s="15">
        <v>45300</v>
      </c>
      <c r="R735" s="15">
        <v>45291</v>
      </c>
      <c r="S735" s="14"/>
    </row>
    <row r="736" spans="1:19" ht="25.5" x14ac:dyDescent="0.25">
      <c r="A736" s="14">
        <v>2023</v>
      </c>
      <c r="B736" s="15">
        <v>45200</v>
      </c>
      <c r="C736" s="15">
        <v>45291</v>
      </c>
      <c r="D736" s="17" t="s">
        <v>115</v>
      </c>
      <c r="E736" s="17" t="s">
        <v>115</v>
      </c>
      <c r="F736" s="14" t="s">
        <v>1755</v>
      </c>
      <c r="G736" s="14" t="s">
        <v>452</v>
      </c>
      <c r="H736" s="14" t="s">
        <v>452</v>
      </c>
      <c r="I736" s="17" t="s">
        <v>1240</v>
      </c>
      <c r="J736" s="14" t="s">
        <v>353</v>
      </c>
      <c r="K736" s="17" t="s">
        <v>354</v>
      </c>
      <c r="L736" s="14">
        <v>4067</v>
      </c>
      <c r="M736" s="16" t="str">
        <f>HYPERLINK("https://stjsonora.gob.mx/acceso_informacion/InfoCurriculum.php?token=4067-4067-4067")</f>
        <v>https://stjsonora.gob.mx/acceso_informacion/InfoCurriculum.php?token=4067-4067-4067</v>
      </c>
      <c r="N736" s="14" t="s">
        <v>64</v>
      </c>
      <c r="O736" s="16" t="s">
        <v>3601</v>
      </c>
      <c r="P736" s="17" t="s">
        <v>355</v>
      </c>
      <c r="Q736" s="15">
        <v>45300</v>
      </c>
      <c r="R736" s="15">
        <v>45291</v>
      </c>
      <c r="S736" s="14"/>
    </row>
    <row r="737" spans="1:19" ht="25.5" x14ac:dyDescent="0.25">
      <c r="A737" s="14">
        <v>2023</v>
      </c>
      <c r="B737" s="15">
        <v>45200</v>
      </c>
      <c r="C737" s="15">
        <v>45291</v>
      </c>
      <c r="D737" s="17" t="s">
        <v>115</v>
      </c>
      <c r="E737" s="17" t="s">
        <v>115</v>
      </c>
      <c r="F737" s="14" t="s">
        <v>864</v>
      </c>
      <c r="G737" s="14" t="s">
        <v>764</v>
      </c>
      <c r="H737" s="14" t="s">
        <v>1756</v>
      </c>
      <c r="I737" s="17" t="s">
        <v>1349</v>
      </c>
      <c r="J737" s="14" t="s">
        <v>365</v>
      </c>
      <c r="K737" s="17" t="s">
        <v>467</v>
      </c>
      <c r="L737" s="14">
        <v>2796</v>
      </c>
      <c r="M737" s="16" t="str">
        <f>HYPERLINK("https://stjsonora.gob.mx/acceso_informacion/InfoCurriculum.php?token=2796-2796-2796")</f>
        <v>https://stjsonora.gob.mx/acceso_informacion/InfoCurriculum.php?token=2796-2796-2796</v>
      </c>
      <c r="N737" s="14" t="s">
        <v>64</v>
      </c>
      <c r="O737" s="16" t="s">
        <v>3601</v>
      </c>
      <c r="P737" s="17" t="s">
        <v>355</v>
      </c>
      <c r="Q737" s="15">
        <v>45300</v>
      </c>
      <c r="R737" s="15">
        <v>45291</v>
      </c>
      <c r="S737" s="14"/>
    </row>
    <row r="738" spans="1:19" ht="25.5" x14ac:dyDescent="0.25">
      <c r="A738" s="14">
        <v>2023</v>
      </c>
      <c r="B738" s="15">
        <v>45200</v>
      </c>
      <c r="C738" s="15">
        <v>45291</v>
      </c>
      <c r="D738" s="17" t="s">
        <v>122</v>
      </c>
      <c r="E738" s="17" t="s">
        <v>122</v>
      </c>
      <c r="F738" s="14" t="s">
        <v>1757</v>
      </c>
      <c r="G738" s="14" t="s">
        <v>1139</v>
      </c>
      <c r="H738" s="14" t="s">
        <v>691</v>
      </c>
      <c r="I738" s="17" t="s">
        <v>1298</v>
      </c>
      <c r="J738" s="14" t="s">
        <v>365</v>
      </c>
      <c r="K738" s="17" t="s">
        <v>450</v>
      </c>
      <c r="L738" s="14">
        <v>1282</v>
      </c>
      <c r="M738" s="16" t="str">
        <f>HYPERLINK("https://stjsonora.gob.mx/acceso_informacion/InfoCurriculum.php?token=1282-1282-1282")</f>
        <v>https://stjsonora.gob.mx/acceso_informacion/InfoCurriculum.php?token=1282-1282-1282</v>
      </c>
      <c r="N738" s="14" t="s">
        <v>64</v>
      </c>
      <c r="O738" s="16" t="s">
        <v>3601</v>
      </c>
      <c r="P738" s="17" t="s">
        <v>355</v>
      </c>
      <c r="Q738" s="15">
        <v>45300</v>
      </c>
      <c r="R738" s="15">
        <v>45291</v>
      </c>
      <c r="S738" s="14"/>
    </row>
    <row r="739" spans="1:19" ht="25.5" x14ac:dyDescent="0.25">
      <c r="A739" s="14">
        <v>2023</v>
      </c>
      <c r="B739" s="15">
        <v>45200</v>
      </c>
      <c r="C739" s="15">
        <v>45291</v>
      </c>
      <c r="D739" s="17" t="s">
        <v>115</v>
      </c>
      <c r="E739" s="17" t="s">
        <v>115</v>
      </c>
      <c r="F739" s="14" t="s">
        <v>1195</v>
      </c>
      <c r="G739" s="14" t="s">
        <v>815</v>
      </c>
      <c r="H739" s="14" t="s">
        <v>1758</v>
      </c>
      <c r="I739" s="17" t="s">
        <v>1343</v>
      </c>
      <c r="J739" s="14" t="s">
        <v>353</v>
      </c>
      <c r="K739" s="17" t="s">
        <v>354</v>
      </c>
      <c r="L739" s="14">
        <v>2838</v>
      </c>
      <c r="M739" s="16" t="str">
        <f>HYPERLINK("https://stjsonora.gob.mx/acceso_informacion/InfoCurriculum.php?token=2838-2838-2838")</f>
        <v>https://stjsonora.gob.mx/acceso_informacion/InfoCurriculum.php?token=2838-2838-2838</v>
      </c>
      <c r="N739" s="14" t="s">
        <v>64</v>
      </c>
      <c r="O739" s="16" t="s">
        <v>3601</v>
      </c>
      <c r="P739" s="17" t="s">
        <v>355</v>
      </c>
      <c r="Q739" s="15">
        <v>45300</v>
      </c>
      <c r="R739" s="15">
        <v>45291</v>
      </c>
      <c r="S739" s="14"/>
    </row>
    <row r="740" spans="1:19" ht="25.5" x14ac:dyDescent="0.25">
      <c r="A740" s="14">
        <v>2023</v>
      </c>
      <c r="B740" s="15">
        <v>45200</v>
      </c>
      <c r="C740" s="15">
        <v>45291</v>
      </c>
      <c r="D740" s="17" t="s">
        <v>115</v>
      </c>
      <c r="E740" s="17" t="s">
        <v>115</v>
      </c>
      <c r="F740" s="14" t="s">
        <v>1759</v>
      </c>
      <c r="G740" s="14" t="s">
        <v>571</v>
      </c>
      <c r="H740" s="14" t="s">
        <v>512</v>
      </c>
      <c r="I740" s="17" t="s">
        <v>1224</v>
      </c>
      <c r="J740" s="14" t="s">
        <v>58</v>
      </c>
      <c r="K740" s="17" t="s">
        <v>3590</v>
      </c>
      <c r="L740" s="14">
        <v>3884</v>
      </c>
      <c r="M740" s="16" t="str">
        <f>HYPERLINK("https://stjsonora.gob.mx/acceso_informacion/InfoCurriculum.php?token=3884-3884-3884")</f>
        <v>https://stjsonora.gob.mx/acceso_informacion/InfoCurriculum.php?token=3884-3884-3884</v>
      </c>
      <c r="N740" s="14" t="s">
        <v>64</v>
      </c>
      <c r="O740" s="16" t="s">
        <v>3601</v>
      </c>
      <c r="P740" s="17" t="s">
        <v>355</v>
      </c>
      <c r="Q740" s="15">
        <v>45300</v>
      </c>
      <c r="R740" s="15">
        <v>45291</v>
      </c>
      <c r="S740" s="14"/>
    </row>
    <row r="741" spans="1:19" ht="25.5" x14ac:dyDescent="0.25">
      <c r="A741" s="14">
        <v>2023</v>
      </c>
      <c r="B741" s="15">
        <v>45200</v>
      </c>
      <c r="C741" s="15">
        <v>45291</v>
      </c>
      <c r="D741" s="17" t="s">
        <v>118</v>
      </c>
      <c r="E741" s="17" t="s">
        <v>118</v>
      </c>
      <c r="F741" s="14" t="s">
        <v>1760</v>
      </c>
      <c r="G741" s="14" t="s">
        <v>999</v>
      </c>
      <c r="H741" s="14" t="s">
        <v>417</v>
      </c>
      <c r="I741" s="17" t="s">
        <v>679</v>
      </c>
      <c r="J741" s="14" t="s">
        <v>353</v>
      </c>
      <c r="K741" s="17" t="s">
        <v>354</v>
      </c>
      <c r="L741" s="14">
        <v>973</v>
      </c>
      <c r="M741" s="16" t="str">
        <f>HYPERLINK("https://stjsonora.gob.mx/acceso_informacion/InfoCurriculum.php?token=973-973-973")</f>
        <v>https://stjsonora.gob.mx/acceso_informacion/InfoCurriculum.php?token=973-973-973</v>
      </c>
      <c r="N741" s="14" t="s">
        <v>64</v>
      </c>
      <c r="O741" s="16" t="s">
        <v>3601</v>
      </c>
      <c r="P741" s="17" t="s">
        <v>355</v>
      </c>
      <c r="Q741" s="15">
        <v>45300</v>
      </c>
      <c r="R741" s="15">
        <v>45291</v>
      </c>
      <c r="S741" s="14"/>
    </row>
    <row r="742" spans="1:19" ht="25.5" x14ac:dyDescent="0.25">
      <c r="A742" s="14">
        <v>2023</v>
      </c>
      <c r="B742" s="15">
        <v>45200</v>
      </c>
      <c r="C742" s="15">
        <v>45291</v>
      </c>
      <c r="D742" s="17" t="s">
        <v>118</v>
      </c>
      <c r="E742" s="17" t="s">
        <v>118</v>
      </c>
      <c r="F742" s="14" t="s">
        <v>1761</v>
      </c>
      <c r="G742" s="14" t="s">
        <v>800</v>
      </c>
      <c r="H742" s="14" t="s">
        <v>938</v>
      </c>
      <c r="I742" s="17" t="s">
        <v>1413</v>
      </c>
      <c r="J742" s="14" t="s">
        <v>353</v>
      </c>
      <c r="K742" s="17" t="s">
        <v>354</v>
      </c>
      <c r="L742" s="14">
        <v>2880</v>
      </c>
      <c r="M742" s="16" t="str">
        <f>HYPERLINK("https://stjsonora.gob.mx/acceso_informacion/InfoCurriculum.php?token=2880-2880-2880")</f>
        <v>https://stjsonora.gob.mx/acceso_informacion/InfoCurriculum.php?token=2880-2880-2880</v>
      </c>
      <c r="N742" s="14" t="s">
        <v>64</v>
      </c>
      <c r="O742" s="16" t="s">
        <v>3601</v>
      </c>
      <c r="P742" s="17" t="s">
        <v>355</v>
      </c>
      <c r="Q742" s="15">
        <v>45300</v>
      </c>
      <c r="R742" s="15">
        <v>45291</v>
      </c>
      <c r="S742" s="14"/>
    </row>
    <row r="743" spans="1:19" ht="25.5" x14ac:dyDescent="0.25">
      <c r="A743" s="14">
        <v>2023</v>
      </c>
      <c r="B743" s="15">
        <v>45200</v>
      </c>
      <c r="C743" s="15">
        <v>45291</v>
      </c>
      <c r="D743" s="17" t="s">
        <v>118</v>
      </c>
      <c r="E743" s="17" t="s">
        <v>118</v>
      </c>
      <c r="F743" s="14" t="s">
        <v>1762</v>
      </c>
      <c r="G743" s="14" t="s">
        <v>1763</v>
      </c>
      <c r="H743" s="14" t="s">
        <v>809</v>
      </c>
      <c r="I743" s="17" t="s">
        <v>686</v>
      </c>
      <c r="J743" s="14" t="s">
        <v>353</v>
      </c>
      <c r="K743" s="17" t="s">
        <v>354</v>
      </c>
      <c r="L743" s="14">
        <v>832</v>
      </c>
      <c r="M743" s="16" t="str">
        <f>HYPERLINK("https://stjsonora.gob.mx/acceso_informacion/InfoCurriculum.php?token=832-832-832")</f>
        <v>https://stjsonora.gob.mx/acceso_informacion/InfoCurriculum.php?token=832-832-832</v>
      </c>
      <c r="N743" s="14" t="s">
        <v>64</v>
      </c>
      <c r="O743" s="16" t="s">
        <v>3601</v>
      </c>
      <c r="P743" s="17" t="s">
        <v>355</v>
      </c>
      <c r="Q743" s="15">
        <v>45300</v>
      </c>
      <c r="R743" s="15">
        <v>45291</v>
      </c>
      <c r="S743" s="14"/>
    </row>
    <row r="744" spans="1:19" ht="25.5" x14ac:dyDescent="0.25">
      <c r="A744" s="14">
        <v>2023</v>
      </c>
      <c r="B744" s="15">
        <v>45200</v>
      </c>
      <c r="C744" s="15">
        <v>45291</v>
      </c>
      <c r="D744" s="17" t="s">
        <v>118</v>
      </c>
      <c r="E744" s="17" t="s">
        <v>118</v>
      </c>
      <c r="F744" s="14" t="s">
        <v>1764</v>
      </c>
      <c r="G744" s="14" t="s">
        <v>442</v>
      </c>
      <c r="H744" s="14" t="s">
        <v>804</v>
      </c>
      <c r="I744" s="17" t="s">
        <v>1249</v>
      </c>
      <c r="J744" s="14" t="s">
        <v>353</v>
      </c>
      <c r="K744" s="17" t="s">
        <v>354</v>
      </c>
      <c r="L744" s="14">
        <v>2693</v>
      </c>
      <c r="M744" s="16" t="str">
        <f>HYPERLINK("https://stjsonora.gob.mx/acceso_informacion/InfoCurriculum.php?token=2693-2693-2693")</f>
        <v>https://stjsonora.gob.mx/acceso_informacion/InfoCurriculum.php?token=2693-2693-2693</v>
      </c>
      <c r="N744" s="14" t="s">
        <v>64</v>
      </c>
      <c r="O744" s="16" t="s">
        <v>3601</v>
      </c>
      <c r="P744" s="17" t="s">
        <v>355</v>
      </c>
      <c r="Q744" s="15">
        <v>45300</v>
      </c>
      <c r="R744" s="15">
        <v>45291</v>
      </c>
      <c r="S744" s="14"/>
    </row>
    <row r="745" spans="1:19" ht="25.5" x14ac:dyDescent="0.25">
      <c r="A745" s="14">
        <v>2023</v>
      </c>
      <c r="B745" s="15">
        <v>45200</v>
      </c>
      <c r="C745" s="15">
        <v>45291</v>
      </c>
      <c r="D745" s="17" t="s">
        <v>115</v>
      </c>
      <c r="E745" s="17" t="s">
        <v>115</v>
      </c>
      <c r="F745" s="14" t="s">
        <v>958</v>
      </c>
      <c r="G745" s="14" t="s">
        <v>1765</v>
      </c>
      <c r="H745" s="14" t="s">
        <v>732</v>
      </c>
      <c r="I745" s="17" t="s">
        <v>708</v>
      </c>
      <c r="J745" s="14" t="s">
        <v>353</v>
      </c>
      <c r="K745" s="17" t="s">
        <v>354</v>
      </c>
      <c r="L745" s="14">
        <v>2117</v>
      </c>
      <c r="M745" s="16" t="str">
        <f>HYPERLINK("https://stjsonora.gob.mx/acceso_informacion/InfoCurriculum.php?token=2117-2117-2117")</f>
        <v>https://stjsonora.gob.mx/acceso_informacion/InfoCurriculum.php?token=2117-2117-2117</v>
      </c>
      <c r="N745" s="14" t="s">
        <v>64</v>
      </c>
      <c r="O745" s="16" t="s">
        <v>3601</v>
      </c>
      <c r="P745" s="17" t="s">
        <v>355</v>
      </c>
      <c r="Q745" s="15">
        <v>45300</v>
      </c>
      <c r="R745" s="15">
        <v>45291</v>
      </c>
      <c r="S745" s="14"/>
    </row>
    <row r="746" spans="1:19" ht="25.5" x14ac:dyDescent="0.25">
      <c r="A746" s="14">
        <v>2023</v>
      </c>
      <c r="B746" s="15">
        <v>45200</v>
      </c>
      <c r="C746" s="15">
        <v>45291</v>
      </c>
      <c r="D746" s="17" t="s">
        <v>118</v>
      </c>
      <c r="E746" s="17" t="s">
        <v>118</v>
      </c>
      <c r="F746" s="14" t="s">
        <v>1766</v>
      </c>
      <c r="G746" s="14" t="s">
        <v>928</v>
      </c>
      <c r="H746" s="14" t="s">
        <v>1767</v>
      </c>
      <c r="I746" s="17" t="s">
        <v>1294</v>
      </c>
      <c r="J746" s="14" t="s">
        <v>353</v>
      </c>
      <c r="K746" s="17" t="s">
        <v>354</v>
      </c>
      <c r="L746" s="14">
        <v>3891</v>
      </c>
      <c r="M746" s="16" t="str">
        <f>HYPERLINK("https://stjsonora.gob.mx/acceso_informacion/InfoCurriculum.php?token=3891-3891-3891")</f>
        <v>https://stjsonora.gob.mx/acceso_informacion/InfoCurriculum.php?token=3891-3891-3891</v>
      </c>
      <c r="N746" s="14" t="s">
        <v>64</v>
      </c>
      <c r="O746" s="16" t="s">
        <v>3601</v>
      </c>
      <c r="P746" s="17" t="s">
        <v>355</v>
      </c>
      <c r="Q746" s="15">
        <v>45300</v>
      </c>
      <c r="R746" s="15">
        <v>45291</v>
      </c>
      <c r="S746" s="14"/>
    </row>
    <row r="747" spans="1:19" ht="25.5" x14ac:dyDescent="0.25">
      <c r="A747" s="14">
        <v>2023</v>
      </c>
      <c r="B747" s="15">
        <v>45200</v>
      </c>
      <c r="C747" s="15">
        <v>45291</v>
      </c>
      <c r="D747" s="17" t="s">
        <v>115</v>
      </c>
      <c r="E747" s="17" t="s">
        <v>115</v>
      </c>
      <c r="F747" s="14" t="s">
        <v>1768</v>
      </c>
      <c r="G747" s="14" t="s">
        <v>626</v>
      </c>
      <c r="H747" s="14" t="s">
        <v>1244</v>
      </c>
      <c r="I747" s="17" t="s">
        <v>1216</v>
      </c>
      <c r="J747" s="14" t="s">
        <v>353</v>
      </c>
      <c r="K747" s="17" t="s">
        <v>354</v>
      </c>
      <c r="L747" s="14">
        <v>706</v>
      </c>
      <c r="M747" s="16" t="str">
        <f>HYPERLINK("https://stjsonora.gob.mx/acceso_informacion/InfoCurriculum.php?token=706-706-706")</f>
        <v>https://stjsonora.gob.mx/acceso_informacion/InfoCurriculum.php?token=706-706-706</v>
      </c>
      <c r="N747" s="14" t="s">
        <v>64</v>
      </c>
      <c r="O747" s="16" t="s">
        <v>3601</v>
      </c>
      <c r="P747" s="17" t="s">
        <v>355</v>
      </c>
      <c r="Q747" s="15">
        <v>45300</v>
      </c>
      <c r="R747" s="15">
        <v>45291</v>
      </c>
      <c r="S747" s="14"/>
    </row>
    <row r="748" spans="1:19" ht="25.5" x14ac:dyDescent="0.25">
      <c r="A748" s="14">
        <v>2023</v>
      </c>
      <c r="B748" s="15">
        <v>45200</v>
      </c>
      <c r="C748" s="15">
        <v>45291</v>
      </c>
      <c r="D748" s="17" t="s">
        <v>118</v>
      </c>
      <c r="E748" s="17" t="s">
        <v>118</v>
      </c>
      <c r="F748" s="14" t="s">
        <v>1769</v>
      </c>
      <c r="G748" s="14" t="s">
        <v>594</v>
      </c>
      <c r="H748" s="14" t="s">
        <v>1770</v>
      </c>
      <c r="I748" s="17" t="s">
        <v>1273</v>
      </c>
      <c r="J748" s="14" t="s">
        <v>353</v>
      </c>
      <c r="K748" s="17" t="s">
        <v>354</v>
      </c>
      <c r="L748" s="14">
        <v>1547</v>
      </c>
      <c r="M748" s="16" t="str">
        <f>HYPERLINK("https://stjsonora.gob.mx/acceso_informacion/InfoCurriculum.php?token=1547-1547-1547")</f>
        <v>https://stjsonora.gob.mx/acceso_informacion/InfoCurriculum.php?token=1547-1547-1547</v>
      </c>
      <c r="N748" s="14" t="s">
        <v>64</v>
      </c>
      <c r="O748" s="16" t="s">
        <v>3601</v>
      </c>
      <c r="P748" s="17" t="s">
        <v>355</v>
      </c>
      <c r="Q748" s="15">
        <v>45300</v>
      </c>
      <c r="R748" s="15">
        <v>45291</v>
      </c>
      <c r="S748" s="14"/>
    </row>
    <row r="749" spans="1:19" ht="25.5" x14ac:dyDescent="0.25">
      <c r="A749" s="14">
        <v>2023</v>
      </c>
      <c r="B749" s="15">
        <v>45200</v>
      </c>
      <c r="C749" s="15">
        <v>45291</v>
      </c>
      <c r="D749" s="17" t="s">
        <v>111</v>
      </c>
      <c r="E749" s="17" t="s">
        <v>111</v>
      </c>
      <c r="F749" s="14" t="s">
        <v>1771</v>
      </c>
      <c r="G749" s="14" t="s">
        <v>1772</v>
      </c>
      <c r="H749" s="14" t="s">
        <v>1773</v>
      </c>
      <c r="I749" s="17" t="s">
        <v>1290</v>
      </c>
      <c r="J749" s="14" t="s">
        <v>353</v>
      </c>
      <c r="K749" s="17" t="s">
        <v>354</v>
      </c>
      <c r="L749" s="14">
        <v>3012</v>
      </c>
      <c r="M749" s="16" t="str">
        <f>HYPERLINK("https://stjsonora.gob.mx/acceso_informacion/InfoCurriculum.php?token=3012-3012-3012")</f>
        <v>https://stjsonora.gob.mx/acceso_informacion/InfoCurriculum.php?token=3012-3012-3012</v>
      </c>
      <c r="N749" s="14" t="s">
        <v>64</v>
      </c>
      <c r="O749" s="16" t="s">
        <v>3601</v>
      </c>
      <c r="P749" s="17" t="s">
        <v>355</v>
      </c>
      <c r="Q749" s="15">
        <v>45300</v>
      </c>
      <c r="R749" s="15">
        <v>45291</v>
      </c>
      <c r="S749" s="14"/>
    </row>
    <row r="750" spans="1:19" ht="25.5" x14ac:dyDescent="0.25">
      <c r="A750" s="14">
        <v>2023</v>
      </c>
      <c r="B750" s="15">
        <v>45200</v>
      </c>
      <c r="C750" s="15">
        <v>45291</v>
      </c>
      <c r="D750" s="17" t="s">
        <v>115</v>
      </c>
      <c r="E750" s="17" t="s">
        <v>115</v>
      </c>
      <c r="F750" s="14" t="s">
        <v>1774</v>
      </c>
      <c r="G750" s="14" t="s">
        <v>1502</v>
      </c>
      <c r="H750" s="14" t="s">
        <v>1403</v>
      </c>
      <c r="I750" s="17" t="s">
        <v>991</v>
      </c>
      <c r="J750" s="14" t="s">
        <v>353</v>
      </c>
      <c r="K750" s="17" t="s">
        <v>354</v>
      </c>
      <c r="L750" s="14">
        <v>1468</v>
      </c>
      <c r="M750" s="16" t="str">
        <f>HYPERLINK("https://stjsonora.gob.mx/acceso_informacion/InfoCurriculum.php?token=1468-1468-1468")</f>
        <v>https://stjsonora.gob.mx/acceso_informacion/InfoCurriculum.php?token=1468-1468-1468</v>
      </c>
      <c r="N750" s="14" t="s">
        <v>64</v>
      </c>
      <c r="O750" s="16" t="s">
        <v>3601</v>
      </c>
      <c r="P750" s="17" t="s">
        <v>355</v>
      </c>
      <c r="Q750" s="15">
        <v>45300</v>
      </c>
      <c r="R750" s="15">
        <v>45291</v>
      </c>
      <c r="S750" s="14"/>
    </row>
    <row r="751" spans="1:19" ht="25.5" x14ac:dyDescent="0.25">
      <c r="A751" s="14">
        <v>2023</v>
      </c>
      <c r="B751" s="15">
        <v>45200</v>
      </c>
      <c r="C751" s="15">
        <v>45291</v>
      </c>
      <c r="D751" s="17" t="s">
        <v>115</v>
      </c>
      <c r="E751" s="17" t="s">
        <v>115</v>
      </c>
      <c r="F751" s="14" t="s">
        <v>1775</v>
      </c>
      <c r="G751" s="14" t="s">
        <v>1776</v>
      </c>
      <c r="H751" s="14" t="s">
        <v>626</v>
      </c>
      <c r="I751" s="17" t="s">
        <v>1298</v>
      </c>
      <c r="J751" s="14" t="s">
        <v>353</v>
      </c>
      <c r="K751" s="17" t="s">
        <v>354</v>
      </c>
      <c r="L751" s="14">
        <v>225</v>
      </c>
      <c r="M751" s="16" t="str">
        <f>HYPERLINK("https://stjsonora.gob.mx/acceso_informacion/InfoCurriculum.php?token=225-225-225")</f>
        <v>https://stjsonora.gob.mx/acceso_informacion/InfoCurriculum.php?token=225-225-225</v>
      </c>
      <c r="N751" s="14" t="s">
        <v>64</v>
      </c>
      <c r="O751" s="16" t="s">
        <v>3601</v>
      </c>
      <c r="P751" s="17" t="s">
        <v>355</v>
      </c>
      <c r="Q751" s="15">
        <v>45300</v>
      </c>
      <c r="R751" s="15">
        <v>45291</v>
      </c>
      <c r="S751" s="14"/>
    </row>
    <row r="752" spans="1:19" ht="25.5" x14ac:dyDescent="0.25">
      <c r="A752" s="14">
        <v>2023</v>
      </c>
      <c r="B752" s="15">
        <v>45200</v>
      </c>
      <c r="C752" s="15">
        <v>45291</v>
      </c>
      <c r="D752" s="17" t="s">
        <v>115</v>
      </c>
      <c r="E752" s="17" t="s">
        <v>115</v>
      </c>
      <c r="F752" s="14" t="s">
        <v>522</v>
      </c>
      <c r="G752" s="14" t="s">
        <v>417</v>
      </c>
      <c r="H752" s="14" t="s">
        <v>1777</v>
      </c>
      <c r="I752" s="17" t="s">
        <v>683</v>
      </c>
      <c r="J752" s="14" t="s">
        <v>353</v>
      </c>
      <c r="K752" s="17" t="s">
        <v>354</v>
      </c>
      <c r="L752" s="14">
        <v>803</v>
      </c>
      <c r="M752" s="16" t="str">
        <f>HYPERLINK("https://stjsonora.gob.mx/acceso_informacion/InfoCurriculum.php?token=803-803-803")</f>
        <v>https://stjsonora.gob.mx/acceso_informacion/InfoCurriculum.php?token=803-803-803</v>
      </c>
      <c r="N752" s="14" t="s">
        <v>64</v>
      </c>
      <c r="O752" s="16" t="s">
        <v>3601</v>
      </c>
      <c r="P752" s="17" t="s">
        <v>355</v>
      </c>
      <c r="Q752" s="15">
        <v>45300</v>
      </c>
      <c r="R752" s="15">
        <v>45291</v>
      </c>
      <c r="S752" s="14"/>
    </row>
    <row r="753" spans="1:19" ht="51" x14ac:dyDescent="0.25">
      <c r="A753" s="14">
        <v>2023</v>
      </c>
      <c r="B753" s="15">
        <v>45200</v>
      </c>
      <c r="C753" s="15">
        <v>45291</v>
      </c>
      <c r="D753" s="17" t="s">
        <v>115</v>
      </c>
      <c r="E753" s="17" t="s">
        <v>115</v>
      </c>
      <c r="F753" s="14" t="s">
        <v>1778</v>
      </c>
      <c r="G753" s="14" t="s">
        <v>442</v>
      </c>
      <c r="H753" s="14" t="s">
        <v>406</v>
      </c>
      <c r="I753" s="17" t="s">
        <v>1138</v>
      </c>
      <c r="J753" s="14" t="s">
        <v>353</v>
      </c>
      <c r="K753" s="17" t="s">
        <v>354</v>
      </c>
      <c r="L753" s="14">
        <v>1327</v>
      </c>
      <c r="M753" s="16" t="str">
        <f>HYPERLINK("https://stjsonora.gob.mx/acceso_informacion/InfoCurriculum.php?token=1327-1327-1327")</f>
        <v>https://stjsonora.gob.mx/acceso_informacion/InfoCurriculum.php?token=1327-1327-1327</v>
      </c>
      <c r="N753" s="14" t="s">
        <v>64</v>
      </c>
      <c r="O753" s="16" t="s">
        <v>3601</v>
      </c>
      <c r="P753" s="17" t="s">
        <v>355</v>
      </c>
      <c r="Q753" s="15">
        <v>45300</v>
      </c>
      <c r="R753" s="15">
        <v>45291</v>
      </c>
      <c r="S753" s="14"/>
    </row>
    <row r="754" spans="1:19" ht="25.5" x14ac:dyDescent="0.25">
      <c r="A754" s="14">
        <v>2023</v>
      </c>
      <c r="B754" s="15">
        <v>45200</v>
      </c>
      <c r="C754" s="15">
        <v>45291</v>
      </c>
      <c r="D754" s="17" t="s">
        <v>118</v>
      </c>
      <c r="E754" s="17" t="s">
        <v>118</v>
      </c>
      <c r="F754" s="14" t="s">
        <v>1779</v>
      </c>
      <c r="G754" s="14" t="s">
        <v>1780</v>
      </c>
      <c r="H754" s="14" t="s">
        <v>1781</v>
      </c>
      <c r="I754" s="17" t="s">
        <v>1386</v>
      </c>
      <c r="J754" s="14" t="s">
        <v>353</v>
      </c>
      <c r="K754" s="17" t="s">
        <v>354</v>
      </c>
      <c r="L754" s="14">
        <v>1092</v>
      </c>
      <c r="M754" s="16" t="str">
        <f>HYPERLINK("https://stjsonora.gob.mx/acceso_informacion/InfoCurriculum.php?token=1092-1092-1092")</f>
        <v>https://stjsonora.gob.mx/acceso_informacion/InfoCurriculum.php?token=1092-1092-1092</v>
      </c>
      <c r="N754" s="14" t="s">
        <v>64</v>
      </c>
      <c r="O754" s="16" t="s">
        <v>3601</v>
      </c>
      <c r="P754" s="17" t="s">
        <v>355</v>
      </c>
      <c r="Q754" s="15">
        <v>45300</v>
      </c>
      <c r="R754" s="15">
        <v>45291</v>
      </c>
      <c r="S754" s="14"/>
    </row>
    <row r="755" spans="1:19" ht="25.5" x14ac:dyDescent="0.25">
      <c r="A755" s="14">
        <v>2023</v>
      </c>
      <c r="B755" s="15">
        <v>45200</v>
      </c>
      <c r="C755" s="15">
        <v>45291</v>
      </c>
      <c r="D755" s="17" t="s">
        <v>118</v>
      </c>
      <c r="E755" s="17" t="s">
        <v>118</v>
      </c>
      <c r="F755" s="14" t="s">
        <v>1782</v>
      </c>
      <c r="G755" s="14" t="s">
        <v>562</v>
      </c>
      <c r="H755" s="14" t="s">
        <v>1783</v>
      </c>
      <c r="I755" s="17" t="s">
        <v>640</v>
      </c>
      <c r="J755" s="14" t="s">
        <v>353</v>
      </c>
      <c r="K755" s="17" t="s">
        <v>354</v>
      </c>
      <c r="L755" s="14">
        <v>2949</v>
      </c>
      <c r="M755" s="16" t="str">
        <f>HYPERLINK("https://stjsonora.gob.mx/acceso_informacion/InfoCurriculum.php?token=2949-2949-2949")</f>
        <v>https://stjsonora.gob.mx/acceso_informacion/InfoCurriculum.php?token=2949-2949-2949</v>
      </c>
      <c r="N755" s="14" t="s">
        <v>64</v>
      </c>
      <c r="O755" s="16" t="s">
        <v>3601</v>
      </c>
      <c r="P755" s="17" t="s">
        <v>355</v>
      </c>
      <c r="Q755" s="15">
        <v>45300</v>
      </c>
      <c r="R755" s="15">
        <v>45291</v>
      </c>
      <c r="S755" s="14"/>
    </row>
    <row r="756" spans="1:19" ht="25.5" x14ac:dyDescent="0.25">
      <c r="A756" s="14">
        <v>2023</v>
      </c>
      <c r="B756" s="15">
        <v>45200</v>
      </c>
      <c r="C756" s="15">
        <v>45291</v>
      </c>
      <c r="D756" s="17" t="s">
        <v>118</v>
      </c>
      <c r="E756" s="17" t="s">
        <v>118</v>
      </c>
      <c r="F756" s="14" t="s">
        <v>1784</v>
      </c>
      <c r="G756" s="14" t="s">
        <v>1403</v>
      </c>
      <c r="H756" s="14" t="s">
        <v>594</v>
      </c>
      <c r="I756" s="17" t="s">
        <v>640</v>
      </c>
      <c r="J756" s="14" t="s">
        <v>1081</v>
      </c>
      <c r="K756" s="17" t="s">
        <v>354</v>
      </c>
      <c r="L756" s="14">
        <v>2763</v>
      </c>
      <c r="M756" s="16" t="str">
        <f>HYPERLINK("https://stjsonora.gob.mx/acceso_informacion/InfoCurriculum.php?token=2763-2763-2763")</f>
        <v>https://stjsonora.gob.mx/acceso_informacion/InfoCurriculum.php?token=2763-2763-2763</v>
      </c>
      <c r="N756" s="14" t="s">
        <v>64</v>
      </c>
      <c r="O756" s="16" t="s">
        <v>3601</v>
      </c>
      <c r="P756" s="17" t="s">
        <v>355</v>
      </c>
      <c r="Q756" s="15">
        <v>45300</v>
      </c>
      <c r="R756" s="15">
        <v>45291</v>
      </c>
      <c r="S756" s="14"/>
    </row>
    <row r="757" spans="1:19" ht="63.75" x14ac:dyDescent="0.25">
      <c r="A757" s="14">
        <v>2023</v>
      </c>
      <c r="B757" s="15">
        <v>45200</v>
      </c>
      <c r="C757" s="15">
        <v>45291</v>
      </c>
      <c r="D757" s="17" t="s">
        <v>115</v>
      </c>
      <c r="E757" s="17" t="s">
        <v>115</v>
      </c>
      <c r="F757" s="14" t="s">
        <v>1785</v>
      </c>
      <c r="G757" s="14" t="s">
        <v>417</v>
      </c>
      <c r="H757" s="14" t="s">
        <v>1497</v>
      </c>
      <c r="I757" s="17" t="s">
        <v>1326</v>
      </c>
      <c r="J757" s="14" t="s">
        <v>365</v>
      </c>
      <c r="K757" s="17" t="s">
        <v>450</v>
      </c>
      <c r="L757" s="14">
        <v>3274</v>
      </c>
      <c r="M757" s="16" t="str">
        <f>HYPERLINK("https://stjsonora.gob.mx/acceso_informacion/InfoCurriculum.php?token=3274-3274-3274")</f>
        <v>https://stjsonora.gob.mx/acceso_informacion/InfoCurriculum.php?token=3274-3274-3274</v>
      </c>
      <c r="N757" s="14" t="s">
        <v>64</v>
      </c>
      <c r="O757" s="16" t="s">
        <v>3601</v>
      </c>
      <c r="P757" s="17" t="s">
        <v>355</v>
      </c>
      <c r="Q757" s="15">
        <v>45300</v>
      </c>
      <c r="R757" s="15">
        <v>45291</v>
      </c>
      <c r="S757" s="14"/>
    </row>
    <row r="758" spans="1:19" ht="25.5" x14ac:dyDescent="0.25">
      <c r="A758" s="14">
        <v>2023</v>
      </c>
      <c r="B758" s="15">
        <v>45200</v>
      </c>
      <c r="C758" s="15">
        <v>45291</v>
      </c>
      <c r="D758" s="17" t="s">
        <v>115</v>
      </c>
      <c r="E758" s="17" t="s">
        <v>115</v>
      </c>
      <c r="F758" s="14" t="s">
        <v>1786</v>
      </c>
      <c r="G758" s="14" t="s">
        <v>895</v>
      </c>
      <c r="H758" s="14" t="s">
        <v>1212</v>
      </c>
      <c r="I758" s="17" t="s">
        <v>1415</v>
      </c>
      <c r="J758" s="14" t="s">
        <v>365</v>
      </c>
      <c r="K758" s="17" t="s">
        <v>1787</v>
      </c>
      <c r="L758" s="14">
        <v>911</v>
      </c>
      <c r="M758" s="16" t="str">
        <f>HYPERLINK("https://stjsonora.gob.mx/acceso_informacion/InfoCurriculum.php?token=911-911-911")</f>
        <v>https://stjsonora.gob.mx/acceso_informacion/InfoCurriculum.php?token=911-911-911</v>
      </c>
      <c r="N758" s="14" t="s">
        <v>64</v>
      </c>
      <c r="O758" s="16" t="s">
        <v>3601</v>
      </c>
      <c r="P758" s="17" t="s">
        <v>355</v>
      </c>
      <c r="Q758" s="15">
        <v>45300</v>
      </c>
      <c r="R758" s="15">
        <v>45291</v>
      </c>
      <c r="S758" s="14"/>
    </row>
    <row r="759" spans="1:19" ht="25.5" x14ac:dyDescent="0.25">
      <c r="A759" s="14">
        <v>2023</v>
      </c>
      <c r="B759" s="15">
        <v>45200</v>
      </c>
      <c r="C759" s="15">
        <v>45291</v>
      </c>
      <c r="D759" s="17" t="s">
        <v>115</v>
      </c>
      <c r="E759" s="17" t="s">
        <v>115</v>
      </c>
      <c r="F759" s="14" t="s">
        <v>1788</v>
      </c>
      <c r="G759" s="14" t="s">
        <v>1489</v>
      </c>
      <c r="H759" s="14" t="s">
        <v>1789</v>
      </c>
      <c r="I759" s="17" t="s">
        <v>423</v>
      </c>
      <c r="J759" s="14" t="s">
        <v>353</v>
      </c>
      <c r="K759" s="17" t="s">
        <v>354</v>
      </c>
      <c r="L759" s="14">
        <v>1454</v>
      </c>
      <c r="M759" s="16" t="str">
        <f>HYPERLINK("https://stjsonora.gob.mx/acceso_informacion/InfoCurriculum.php?token=1454-1454-1454")</f>
        <v>https://stjsonora.gob.mx/acceso_informacion/InfoCurriculum.php?token=1454-1454-1454</v>
      </c>
      <c r="N759" s="14" t="s">
        <v>64</v>
      </c>
      <c r="O759" s="16" t="s">
        <v>3601</v>
      </c>
      <c r="P759" s="17" t="s">
        <v>355</v>
      </c>
      <c r="Q759" s="15">
        <v>45300</v>
      </c>
      <c r="R759" s="15">
        <v>45291</v>
      </c>
      <c r="S759" s="14"/>
    </row>
    <row r="760" spans="1:19" ht="25.5" x14ac:dyDescent="0.25">
      <c r="A760" s="14">
        <v>2023</v>
      </c>
      <c r="B760" s="15">
        <v>45200</v>
      </c>
      <c r="C760" s="15">
        <v>45291</v>
      </c>
      <c r="D760" s="17" t="s">
        <v>115</v>
      </c>
      <c r="E760" s="17" t="s">
        <v>115</v>
      </c>
      <c r="F760" s="14" t="s">
        <v>1790</v>
      </c>
      <c r="G760" s="14" t="s">
        <v>1791</v>
      </c>
      <c r="H760" s="14" t="s">
        <v>479</v>
      </c>
      <c r="I760" s="17" t="s">
        <v>1413</v>
      </c>
      <c r="J760" s="14" t="s">
        <v>365</v>
      </c>
      <c r="K760" s="17" t="s">
        <v>366</v>
      </c>
      <c r="L760" s="14">
        <v>3048</v>
      </c>
      <c r="M760" s="16" t="str">
        <f>HYPERLINK("https://stjsonora.gob.mx/acceso_informacion/InfoCurriculum.php?token=3048-3048-3048")</f>
        <v>https://stjsonora.gob.mx/acceso_informacion/InfoCurriculum.php?token=3048-3048-3048</v>
      </c>
      <c r="N760" s="14" t="s">
        <v>64</v>
      </c>
      <c r="O760" s="16" t="s">
        <v>3601</v>
      </c>
      <c r="P760" s="17" t="s">
        <v>355</v>
      </c>
      <c r="Q760" s="15">
        <v>45300</v>
      </c>
      <c r="R760" s="15">
        <v>45291</v>
      </c>
      <c r="S760" s="14"/>
    </row>
    <row r="761" spans="1:19" ht="25.5" x14ac:dyDescent="0.25">
      <c r="A761" s="14">
        <v>2023</v>
      </c>
      <c r="B761" s="15">
        <v>45200</v>
      </c>
      <c r="C761" s="15">
        <v>45291</v>
      </c>
      <c r="D761" s="17" t="s">
        <v>115</v>
      </c>
      <c r="E761" s="17" t="s">
        <v>115</v>
      </c>
      <c r="F761" s="14" t="s">
        <v>1792</v>
      </c>
      <c r="G761" s="14" t="s">
        <v>571</v>
      </c>
      <c r="H761" s="14" t="s">
        <v>626</v>
      </c>
      <c r="I761" s="17" t="s">
        <v>1399</v>
      </c>
      <c r="J761" s="14" t="s">
        <v>58</v>
      </c>
      <c r="K761" s="17" t="s">
        <v>3590</v>
      </c>
      <c r="L761" s="14">
        <v>4130</v>
      </c>
      <c r="M761" s="16" t="str">
        <f>HYPERLINK("https://stjsonora.gob.mx/acceso_informacion/InfoCurriculum.php?token=4130-4130-4130")</f>
        <v>https://stjsonora.gob.mx/acceso_informacion/InfoCurriculum.php?token=4130-4130-4130</v>
      </c>
      <c r="N761" s="14" t="s">
        <v>64</v>
      </c>
      <c r="O761" s="16" t="s">
        <v>3601</v>
      </c>
      <c r="P761" s="17" t="s">
        <v>355</v>
      </c>
      <c r="Q761" s="15">
        <v>45300</v>
      </c>
      <c r="R761" s="15">
        <v>45291</v>
      </c>
      <c r="S761" s="14"/>
    </row>
    <row r="762" spans="1:19" ht="25.5" x14ac:dyDescent="0.25">
      <c r="A762" s="14">
        <v>2023</v>
      </c>
      <c r="B762" s="15">
        <v>45200</v>
      </c>
      <c r="C762" s="15">
        <v>45291</v>
      </c>
      <c r="D762" s="17" t="s">
        <v>115</v>
      </c>
      <c r="E762" s="17" t="s">
        <v>115</v>
      </c>
      <c r="F762" s="14" t="s">
        <v>1793</v>
      </c>
      <c r="G762" s="14" t="s">
        <v>1157</v>
      </c>
      <c r="H762" s="14" t="s">
        <v>1794</v>
      </c>
      <c r="I762" s="17" t="s">
        <v>1216</v>
      </c>
      <c r="J762" s="14" t="s">
        <v>353</v>
      </c>
      <c r="K762" s="17" t="s">
        <v>354</v>
      </c>
      <c r="L762" s="14">
        <v>793</v>
      </c>
      <c r="M762" s="16" t="str">
        <f>HYPERLINK("https://stjsonora.gob.mx/acceso_informacion/InfoCurriculum.php?token=793-793-793")</f>
        <v>https://stjsonora.gob.mx/acceso_informacion/InfoCurriculum.php?token=793-793-793</v>
      </c>
      <c r="N762" s="14" t="s">
        <v>64</v>
      </c>
      <c r="O762" s="16" t="s">
        <v>3601</v>
      </c>
      <c r="P762" s="17" t="s">
        <v>355</v>
      </c>
      <c r="Q762" s="15">
        <v>45300</v>
      </c>
      <c r="R762" s="15">
        <v>45291</v>
      </c>
      <c r="S762" s="14"/>
    </row>
    <row r="763" spans="1:19" ht="25.5" x14ac:dyDescent="0.25">
      <c r="A763" s="14">
        <v>2023</v>
      </c>
      <c r="B763" s="15">
        <v>45200</v>
      </c>
      <c r="C763" s="15">
        <v>45291</v>
      </c>
      <c r="D763" s="17" t="s">
        <v>115</v>
      </c>
      <c r="E763" s="17" t="s">
        <v>115</v>
      </c>
      <c r="F763" s="14" t="s">
        <v>1795</v>
      </c>
      <c r="G763" s="14" t="s">
        <v>730</v>
      </c>
      <c r="H763" s="14" t="s">
        <v>1323</v>
      </c>
      <c r="I763" s="17" t="s">
        <v>1346</v>
      </c>
      <c r="J763" s="14" t="s">
        <v>353</v>
      </c>
      <c r="K763" s="17" t="s">
        <v>354</v>
      </c>
      <c r="L763" s="14">
        <v>1342</v>
      </c>
      <c r="M763" s="16" t="str">
        <f>HYPERLINK("https://stjsonora.gob.mx/acceso_informacion/InfoCurriculum.php?token=1342-1342-1342")</f>
        <v>https://stjsonora.gob.mx/acceso_informacion/InfoCurriculum.php?token=1342-1342-1342</v>
      </c>
      <c r="N763" s="14" t="s">
        <v>64</v>
      </c>
      <c r="O763" s="16" t="s">
        <v>3601</v>
      </c>
      <c r="P763" s="17" t="s">
        <v>355</v>
      </c>
      <c r="Q763" s="15">
        <v>45300</v>
      </c>
      <c r="R763" s="15">
        <v>45291</v>
      </c>
      <c r="S763" s="14"/>
    </row>
    <row r="764" spans="1:19" ht="38.25" x14ac:dyDescent="0.25">
      <c r="A764" s="14">
        <v>2023</v>
      </c>
      <c r="B764" s="15">
        <v>45200</v>
      </c>
      <c r="C764" s="15">
        <v>45291</v>
      </c>
      <c r="D764" s="17" t="s">
        <v>115</v>
      </c>
      <c r="E764" s="17" t="s">
        <v>115</v>
      </c>
      <c r="F764" s="14" t="s">
        <v>468</v>
      </c>
      <c r="G764" s="14" t="s">
        <v>717</v>
      </c>
      <c r="H764" s="14" t="s">
        <v>393</v>
      </c>
      <c r="I764" s="17" t="s">
        <v>712</v>
      </c>
      <c r="J764" s="14" t="s">
        <v>353</v>
      </c>
      <c r="K764" s="17" t="s">
        <v>354</v>
      </c>
      <c r="L764" s="14">
        <v>133</v>
      </c>
      <c r="M764" s="16" t="str">
        <f>HYPERLINK("https://stjsonora.gob.mx/acceso_informacion/InfoCurriculum.php?token=133-133-133")</f>
        <v>https://stjsonora.gob.mx/acceso_informacion/InfoCurriculum.php?token=133-133-133</v>
      </c>
      <c r="N764" s="14" t="s">
        <v>64</v>
      </c>
      <c r="O764" s="16" t="s">
        <v>3601</v>
      </c>
      <c r="P764" s="17" t="s">
        <v>355</v>
      </c>
      <c r="Q764" s="15">
        <v>45300</v>
      </c>
      <c r="R764" s="15">
        <v>45291</v>
      </c>
      <c r="S764" s="14"/>
    </row>
    <row r="765" spans="1:19" ht="25.5" x14ac:dyDescent="0.25">
      <c r="A765" s="14">
        <v>2023</v>
      </c>
      <c r="B765" s="15">
        <v>45200</v>
      </c>
      <c r="C765" s="15">
        <v>45291</v>
      </c>
      <c r="D765" s="17" t="s">
        <v>115</v>
      </c>
      <c r="E765" s="17" t="s">
        <v>115</v>
      </c>
      <c r="F765" s="14" t="s">
        <v>1796</v>
      </c>
      <c r="G765" s="14" t="s">
        <v>505</v>
      </c>
      <c r="H765" s="14" t="s">
        <v>350</v>
      </c>
      <c r="I765" s="17" t="s">
        <v>1224</v>
      </c>
      <c r="J765" s="14" t="s">
        <v>353</v>
      </c>
      <c r="K765" s="17" t="s">
        <v>354</v>
      </c>
      <c r="L765" s="14">
        <v>169</v>
      </c>
      <c r="M765" s="16" t="str">
        <f>HYPERLINK("https://stjsonora.gob.mx/acceso_informacion/InfoCurriculum.php?token=169-169-169")</f>
        <v>https://stjsonora.gob.mx/acceso_informacion/InfoCurriculum.php?token=169-169-169</v>
      </c>
      <c r="N765" s="14" t="s">
        <v>64</v>
      </c>
      <c r="O765" s="16" t="s">
        <v>3601</v>
      </c>
      <c r="P765" s="17" t="s">
        <v>355</v>
      </c>
      <c r="Q765" s="15">
        <v>45300</v>
      </c>
      <c r="R765" s="15">
        <v>45291</v>
      </c>
      <c r="S765" s="14"/>
    </row>
    <row r="766" spans="1:19" ht="25.5" x14ac:dyDescent="0.25">
      <c r="A766" s="14">
        <v>2023</v>
      </c>
      <c r="B766" s="15">
        <v>45200</v>
      </c>
      <c r="C766" s="15">
        <v>45291</v>
      </c>
      <c r="D766" s="17" t="s">
        <v>115</v>
      </c>
      <c r="E766" s="17" t="s">
        <v>115</v>
      </c>
      <c r="F766" s="14" t="s">
        <v>1797</v>
      </c>
      <c r="G766" s="14" t="s">
        <v>374</v>
      </c>
      <c r="H766" s="14" t="s">
        <v>1798</v>
      </c>
      <c r="I766" s="17" t="s">
        <v>718</v>
      </c>
      <c r="J766" s="14" t="s">
        <v>353</v>
      </c>
      <c r="K766" s="17" t="s">
        <v>354</v>
      </c>
      <c r="L766" s="14">
        <v>1198</v>
      </c>
      <c r="M766" s="16" t="str">
        <f>HYPERLINK("https://stjsonora.gob.mx/acceso_informacion/InfoCurriculum.php?token=1198-1198-1198")</f>
        <v>https://stjsonora.gob.mx/acceso_informacion/InfoCurriculum.php?token=1198-1198-1198</v>
      </c>
      <c r="N766" s="14" t="s">
        <v>64</v>
      </c>
      <c r="O766" s="16" t="s">
        <v>3601</v>
      </c>
      <c r="P766" s="17" t="s">
        <v>355</v>
      </c>
      <c r="Q766" s="15">
        <v>45300</v>
      </c>
      <c r="R766" s="15">
        <v>45291</v>
      </c>
      <c r="S766" s="14"/>
    </row>
    <row r="767" spans="1:19" ht="38.25" x14ac:dyDescent="0.25">
      <c r="A767" s="14">
        <v>2023</v>
      </c>
      <c r="B767" s="15">
        <v>45200</v>
      </c>
      <c r="C767" s="15">
        <v>45291</v>
      </c>
      <c r="D767" s="17" t="s">
        <v>115</v>
      </c>
      <c r="E767" s="17" t="s">
        <v>115</v>
      </c>
      <c r="F767" s="14" t="s">
        <v>1799</v>
      </c>
      <c r="G767" s="14" t="s">
        <v>1800</v>
      </c>
      <c r="H767" s="14" t="s">
        <v>1801</v>
      </c>
      <c r="I767" s="17" t="s">
        <v>1410</v>
      </c>
      <c r="J767" s="14" t="s">
        <v>353</v>
      </c>
      <c r="K767" s="17" t="s">
        <v>354</v>
      </c>
      <c r="L767" s="14">
        <v>2732</v>
      </c>
      <c r="M767" s="16" t="str">
        <f>HYPERLINK("https://stjsonora.gob.mx/acceso_informacion/InfoCurriculum.php?token=2732-2732-2732")</f>
        <v>https://stjsonora.gob.mx/acceso_informacion/InfoCurriculum.php?token=2732-2732-2732</v>
      </c>
      <c r="N767" s="14" t="s">
        <v>64</v>
      </c>
      <c r="O767" s="16" t="s">
        <v>3601</v>
      </c>
      <c r="P767" s="17" t="s">
        <v>355</v>
      </c>
      <c r="Q767" s="15">
        <v>45300</v>
      </c>
      <c r="R767" s="15">
        <v>45291</v>
      </c>
      <c r="S767" s="14"/>
    </row>
    <row r="768" spans="1:19" ht="25.5" x14ac:dyDescent="0.25">
      <c r="A768" s="14">
        <v>2023</v>
      </c>
      <c r="B768" s="15">
        <v>45200</v>
      </c>
      <c r="C768" s="15">
        <v>45291</v>
      </c>
      <c r="D768" s="17" t="s">
        <v>115</v>
      </c>
      <c r="E768" s="17" t="s">
        <v>115</v>
      </c>
      <c r="F768" s="14" t="s">
        <v>1802</v>
      </c>
      <c r="G768" s="14" t="s">
        <v>809</v>
      </c>
      <c r="H768" s="14" t="s">
        <v>685</v>
      </c>
      <c r="I768" s="17" t="s">
        <v>640</v>
      </c>
      <c r="J768" s="14" t="s">
        <v>353</v>
      </c>
      <c r="K768" s="17" t="s">
        <v>354</v>
      </c>
      <c r="L768" s="14">
        <v>4561</v>
      </c>
      <c r="M768" s="16" t="str">
        <f>HYPERLINK("https://stjsonora.gob.mx/acceso_informacion/InfoCurriculum.php?token=4561-4561-4561")</f>
        <v>https://stjsonora.gob.mx/acceso_informacion/InfoCurriculum.php?token=4561-4561-4561</v>
      </c>
      <c r="N768" s="14" t="s">
        <v>64</v>
      </c>
      <c r="O768" s="16" t="s">
        <v>3601</v>
      </c>
      <c r="P768" s="17" t="s">
        <v>355</v>
      </c>
      <c r="Q768" s="15">
        <v>45300</v>
      </c>
      <c r="R768" s="15">
        <v>45291</v>
      </c>
      <c r="S768" s="14"/>
    </row>
    <row r="769" spans="1:19" ht="25.5" x14ac:dyDescent="0.25">
      <c r="A769" s="14">
        <v>2023</v>
      </c>
      <c r="B769" s="15">
        <v>45200</v>
      </c>
      <c r="C769" s="15">
        <v>45291</v>
      </c>
      <c r="D769" s="17" t="s">
        <v>118</v>
      </c>
      <c r="E769" s="17" t="s">
        <v>118</v>
      </c>
      <c r="F769" s="14" t="s">
        <v>1803</v>
      </c>
      <c r="G769" s="14" t="s">
        <v>1804</v>
      </c>
      <c r="H769" s="14" t="s">
        <v>1805</v>
      </c>
      <c r="I769" s="17" t="s">
        <v>1010</v>
      </c>
      <c r="J769" s="14" t="s">
        <v>365</v>
      </c>
      <c r="K769" s="17" t="s">
        <v>1806</v>
      </c>
      <c r="L769" s="14">
        <v>884</v>
      </c>
      <c r="M769" s="16" t="str">
        <f>HYPERLINK("https://stjsonora.gob.mx/acceso_informacion/InfoCurriculum.php?token=884-884-884")</f>
        <v>https://stjsonora.gob.mx/acceso_informacion/InfoCurriculum.php?token=884-884-884</v>
      </c>
      <c r="N769" s="14" t="s">
        <v>64</v>
      </c>
      <c r="O769" s="16" t="s">
        <v>3601</v>
      </c>
      <c r="P769" s="17" t="s">
        <v>355</v>
      </c>
      <c r="Q769" s="15">
        <v>45300</v>
      </c>
      <c r="R769" s="15">
        <v>45291</v>
      </c>
      <c r="S769" s="14"/>
    </row>
    <row r="770" spans="1:19" ht="38.25" x14ac:dyDescent="0.25">
      <c r="A770" s="14">
        <v>2023</v>
      </c>
      <c r="B770" s="15">
        <v>45200</v>
      </c>
      <c r="C770" s="15">
        <v>45291</v>
      </c>
      <c r="D770" s="17" t="s">
        <v>115</v>
      </c>
      <c r="E770" s="17" t="s">
        <v>115</v>
      </c>
      <c r="F770" s="14" t="s">
        <v>1807</v>
      </c>
      <c r="G770" s="14" t="s">
        <v>1052</v>
      </c>
      <c r="H770" s="14" t="s">
        <v>730</v>
      </c>
      <c r="I770" s="17" t="s">
        <v>935</v>
      </c>
      <c r="J770" s="14" t="s">
        <v>353</v>
      </c>
      <c r="K770" s="17" t="s">
        <v>354</v>
      </c>
      <c r="L770" s="14">
        <v>3297</v>
      </c>
      <c r="M770" s="16" t="str">
        <f>HYPERLINK("https://stjsonora.gob.mx/acceso_informacion/InfoCurriculum.php?token=3297-3297-3297")</f>
        <v>https://stjsonora.gob.mx/acceso_informacion/InfoCurriculum.php?token=3297-3297-3297</v>
      </c>
      <c r="N770" s="14" t="s">
        <v>64</v>
      </c>
      <c r="O770" s="16" t="s">
        <v>3601</v>
      </c>
      <c r="P770" s="17" t="s">
        <v>355</v>
      </c>
      <c r="Q770" s="15">
        <v>45300</v>
      </c>
      <c r="R770" s="15">
        <v>45291</v>
      </c>
      <c r="S770" s="14"/>
    </row>
    <row r="771" spans="1:19" ht="25.5" x14ac:dyDescent="0.25">
      <c r="A771" s="14">
        <v>2023</v>
      </c>
      <c r="B771" s="15">
        <v>45200</v>
      </c>
      <c r="C771" s="15">
        <v>45291</v>
      </c>
      <c r="D771" s="17" t="s">
        <v>115</v>
      </c>
      <c r="E771" s="17" t="s">
        <v>115</v>
      </c>
      <c r="F771" s="14" t="s">
        <v>1808</v>
      </c>
      <c r="G771" s="14" t="s">
        <v>542</v>
      </c>
      <c r="H771" s="14" t="s">
        <v>502</v>
      </c>
      <c r="I771" s="17" t="s">
        <v>703</v>
      </c>
      <c r="J771" s="14" t="s">
        <v>353</v>
      </c>
      <c r="K771" s="17" t="s">
        <v>354</v>
      </c>
      <c r="L771" s="14">
        <v>3093</v>
      </c>
      <c r="M771" s="16" t="str">
        <f>HYPERLINK("https://stjsonora.gob.mx/acceso_informacion/InfoCurriculum.php?token=3093-3093-3093")</f>
        <v>https://stjsonora.gob.mx/acceso_informacion/InfoCurriculum.php?token=3093-3093-3093</v>
      </c>
      <c r="N771" s="14" t="s">
        <v>64</v>
      </c>
      <c r="O771" s="16" t="s">
        <v>3601</v>
      </c>
      <c r="P771" s="17" t="s">
        <v>355</v>
      </c>
      <c r="Q771" s="15">
        <v>45300</v>
      </c>
      <c r="R771" s="15">
        <v>45291</v>
      </c>
      <c r="S771" s="14"/>
    </row>
    <row r="772" spans="1:19" ht="25.5" x14ac:dyDescent="0.25">
      <c r="A772" s="14">
        <v>2023</v>
      </c>
      <c r="B772" s="15">
        <v>45200</v>
      </c>
      <c r="C772" s="15">
        <v>45291</v>
      </c>
      <c r="D772" s="17" t="s">
        <v>118</v>
      </c>
      <c r="E772" s="17" t="s">
        <v>118</v>
      </c>
      <c r="F772" s="14" t="s">
        <v>1809</v>
      </c>
      <c r="G772" s="14" t="s">
        <v>417</v>
      </c>
      <c r="H772" s="14" t="s">
        <v>1810</v>
      </c>
      <c r="I772" s="17" t="s">
        <v>1213</v>
      </c>
      <c r="J772" s="14" t="s">
        <v>353</v>
      </c>
      <c r="K772" s="17" t="s">
        <v>354</v>
      </c>
      <c r="L772" s="14">
        <v>2695</v>
      </c>
      <c r="M772" s="16" t="str">
        <f>HYPERLINK("https://stjsonora.gob.mx/acceso_informacion/InfoCurriculum.php?token=2695-2695-2695")</f>
        <v>https://stjsonora.gob.mx/acceso_informacion/InfoCurriculum.php?token=2695-2695-2695</v>
      </c>
      <c r="N772" s="14" t="s">
        <v>64</v>
      </c>
      <c r="O772" s="16" t="s">
        <v>3601</v>
      </c>
      <c r="P772" s="17" t="s">
        <v>355</v>
      </c>
      <c r="Q772" s="15">
        <v>45300</v>
      </c>
      <c r="R772" s="15">
        <v>45291</v>
      </c>
      <c r="S772" s="14"/>
    </row>
    <row r="773" spans="1:19" ht="25.5" x14ac:dyDescent="0.25">
      <c r="A773" s="14">
        <v>2023</v>
      </c>
      <c r="B773" s="15">
        <v>45200</v>
      </c>
      <c r="C773" s="15">
        <v>45291</v>
      </c>
      <c r="D773" s="17" t="s">
        <v>115</v>
      </c>
      <c r="E773" s="17" t="s">
        <v>115</v>
      </c>
      <c r="F773" s="14" t="s">
        <v>1811</v>
      </c>
      <c r="G773" s="14" t="s">
        <v>664</v>
      </c>
      <c r="H773" s="14" t="s">
        <v>1812</v>
      </c>
      <c r="I773" s="17" t="s">
        <v>1413</v>
      </c>
      <c r="J773" s="14" t="s">
        <v>353</v>
      </c>
      <c r="K773" s="17" t="s">
        <v>354</v>
      </c>
      <c r="L773" s="14">
        <v>4220</v>
      </c>
      <c r="M773" s="16" t="str">
        <f>HYPERLINK("https://stjsonora.gob.mx/acceso_informacion/InfoCurriculum.php?token=4220-4220-4220")</f>
        <v>https://stjsonora.gob.mx/acceso_informacion/InfoCurriculum.php?token=4220-4220-4220</v>
      </c>
      <c r="N773" s="14" t="s">
        <v>64</v>
      </c>
      <c r="O773" s="16" t="s">
        <v>3601</v>
      </c>
      <c r="P773" s="17" t="s">
        <v>355</v>
      </c>
      <c r="Q773" s="15">
        <v>45300</v>
      </c>
      <c r="R773" s="15">
        <v>45291</v>
      </c>
      <c r="S773" s="14"/>
    </row>
    <row r="774" spans="1:19" ht="25.5" x14ac:dyDescent="0.25">
      <c r="A774" s="14">
        <v>2023</v>
      </c>
      <c r="B774" s="15">
        <v>45200</v>
      </c>
      <c r="C774" s="15">
        <v>45291</v>
      </c>
      <c r="D774" s="17" t="s">
        <v>118</v>
      </c>
      <c r="E774" s="17" t="s">
        <v>118</v>
      </c>
      <c r="F774" s="14" t="s">
        <v>1813</v>
      </c>
      <c r="G774" s="14" t="s">
        <v>406</v>
      </c>
      <c r="H774" s="14" t="s">
        <v>732</v>
      </c>
      <c r="I774" s="17" t="s">
        <v>1346</v>
      </c>
      <c r="J774" s="14" t="s">
        <v>353</v>
      </c>
      <c r="K774" s="17" t="s">
        <v>354</v>
      </c>
      <c r="L774" s="14">
        <v>116</v>
      </c>
      <c r="M774" s="16" t="str">
        <f>HYPERLINK("https://stjsonora.gob.mx/acceso_informacion/InfoCurriculum.php?token=116-116-116")</f>
        <v>https://stjsonora.gob.mx/acceso_informacion/InfoCurriculum.php?token=116-116-116</v>
      </c>
      <c r="N774" s="14" t="s">
        <v>64</v>
      </c>
      <c r="O774" s="16" t="s">
        <v>3601</v>
      </c>
      <c r="P774" s="17" t="s">
        <v>355</v>
      </c>
      <c r="Q774" s="15">
        <v>45300</v>
      </c>
      <c r="R774" s="15">
        <v>45291</v>
      </c>
      <c r="S774" s="14"/>
    </row>
    <row r="775" spans="1:19" ht="38.25" x14ac:dyDescent="0.25">
      <c r="A775" s="14">
        <v>2023</v>
      </c>
      <c r="B775" s="15">
        <v>45200</v>
      </c>
      <c r="C775" s="15">
        <v>45291</v>
      </c>
      <c r="D775" s="17" t="s">
        <v>115</v>
      </c>
      <c r="E775" s="17" t="s">
        <v>115</v>
      </c>
      <c r="F775" s="14" t="s">
        <v>1814</v>
      </c>
      <c r="G775" s="14" t="s">
        <v>904</v>
      </c>
      <c r="H775" s="14" t="s">
        <v>753</v>
      </c>
      <c r="I775" s="17" t="s">
        <v>1410</v>
      </c>
      <c r="J775" s="14" t="s">
        <v>353</v>
      </c>
      <c r="K775" s="17" t="s">
        <v>1438</v>
      </c>
      <c r="L775" s="14">
        <v>5132</v>
      </c>
      <c r="M775" s="16" t="str">
        <f>HYPERLINK("https://stjsonora.gob.mx/acceso_informacion/InfoCurriculum.php?token=5132-5132-5132")</f>
        <v>https://stjsonora.gob.mx/acceso_informacion/InfoCurriculum.php?token=5132-5132-5132</v>
      </c>
      <c r="N775" s="14" t="s">
        <v>64</v>
      </c>
      <c r="O775" s="16" t="s">
        <v>3601</v>
      </c>
      <c r="P775" s="17" t="s">
        <v>355</v>
      </c>
      <c r="Q775" s="15">
        <v>45300</v>
      </c>
      <c r="R775" s="15">
        <v>45291</v>
      </c>
      <c r="S775" s="14"/>
    </row>
    <row r="776" spans="1:19" ht="25.5" x14ac:dyDescent="0.25">
      <c r="A776" s="14">
        <v>2023</v>
      </c>
      <c r="B776" s="15">
        <v>45200</v>
      </c>
      <c r="C776" s="15">
        <v>45291</v>
      </c>
      <c r="D776" s="17" t="s">
        <v>121</v>
      </c>
      <c r="E776" s="17" t="s">
        <v>121</v>
      </c>
      <c r="F776" s="14" t="s">
        <v>821</v>
      </c>
      <c r="G776" s="14" t="s">
        <v>1815</v>
      </c>
      <c r="H776" s="14" t="s">
        <v>446</v>
      </c>
      <c r="I776" s="17" t="s">
        <v>761</v>
      </c>
      <c r="J776" s="14" t="s">
        <v>353</v>
      </c>
      <c r="K776" s="17" t="s">
        <v>354</v>
      </c>
      <c r="L776" s="14">
        <v>247</v>
      </c>
      <c r="M776" s="16" t="str">
        <f>HYPERLINK("https://stjsonora.gob.mx/acceso_informacion/InfoCurriculum.php?token=247-247-247")</f>
        <v>https://stjsonora.gob.mx/acceso_informacion/InfoCurriculum.php?token=247-247-247</v>
      </c>
      <c r="N776" s="14" t="s">
        <v>64</v>
      </c>
      <c r="O776" s="16" t="s">
        <v>3601</v>
      </c>
      <c r="P776" s="17" t="s">
        <v>355</v>
      </c>
      <c r="Q776" s="15">
        <v>45300</v>
      </c>
      <c r="R776" s="15">
        <v>45291</v>
      </c>
      <c r="S776" s="14"/>
    </row>
    <row r="777" spans="1:19" ht="25.5" x14ac:dyDescent="0.25">
      <c r="A777" s="14">
        <v>2023</v>
      </c>
      <c r="B777" s="15">
        <v>45200</v>
      </c>
      <c r="C777" s="15">
        <v>45291</v>
      </c>
      <c r="D777" s="17" t="s">
        <v>115</v>
      </c>
      <c r="E777" s="17" t="s">
        <v>115</v>
      </c>
      <c r="F777" s="14" t="s">
        <v>1816</v>
      </c>
      <c r="G777" s="14" t="s">
        <v>785</v>
      </c>
      <c r="H777" s="14" t="s">
        <v>1037</v>
      </c>
      <c r="I777" s="17" t="s">
        <v>991</v>
      </c>
      <c r="J777" s="14" t="s">
        <v>353</v>
      </c>
      <c r="K777" s="17" t="s">
        <v>354</v>
      </c>
      <c r="L777" s="14">
        <v>177</v>
      </c>
      <c r="M777" s="16" t="str">
        <f>HYPERLINK("https://stjsonora.gob.mx/acceso_informacion/InfoCurriculum.php?token=177-177-177")</f>
        <v>https://stjsonora.gob.mx/acceso_informacion/InfoCurriculum.php?token=177-177-177</v>
      </c>
      <c r="N777" s="14" t="s">
        <v>64</v>
      </c>
      <c r="O777" s="16" t="s">
        <v>3601</v>
      </c>
      <c r="P777" s="17" t="s">
        <v>355</v>
      </c>
      <c r="Q777" s="15">
        <v>45300</v>
      </c>
      <c r="R777" s="15">
        <v>45291</v>
      </c>
      <c r="S777" s="14"/>
    </row>
    <row r="778" spans="1:19" ht="25.5" x14ac:dyDescent="0.25">
      <c r="A778" s="14">
        <v>2023</v>
      </c>
      <c r="B778" s="15">
        <v>45200</v>
      </c>
      <c r="C778" s="15">
        <v>45291</v>
      </c>
      <c r="D778" s="17" t="s">
        <v>115</v>
      </c>
      <c r="E778" s="17" t="s">
        <v>115</v>
      </c>
      <c r="F778" s="14" t="s">
        <v>468</v>
      </c>
      <c r="G778" s="14" t="s">
        <v>1475</v>
      </c>
      <c r="H778" s="14" t="s">
        <v>867</v>
      </c>
      <c r="I778" s="17" t="s">
        <v>1237</v>
      </c>
      <c r="J778" s="14" t="s">
        <v>353</v>
      </c>
      <c r="K778" s="17" t="s">
        <v>354</v>
      </c>
      <c r="L778" s="14">
        <v>1271</v>
      </c>
      <c r="M778" s="16" t="str">
        <f>HYPERLINK("https://stjsonora.gob.mx/acceso_informacion/InfoCurriculum.php?token=1271-1271-1271")</f>
        <v>https://stjsonora.gob.mx/acceso_informacion/InfoCurriculum.php?token=1271-1271-1271</v>
      </c>
      <c r="N778" s="14" t="s">
        <v>64</v>
      </c>
      <c r="O778" s="16" t="s">
        <v>3601</v>
      </c>
      <c r="P778" s="17" t="s">
        <v>355</v>
      </c>
      <c r="Q778" s="15">
        <v>45300</v>
      </c>
      <c r="R778" s="15">
        <v>45291</v>
      </c>
      <c r="S778" s="14"/>
    </row>
    <row r="779" spans="1:19" ht="38.25" x14ac:dyDescent="0.25">
      <c r="A779" s="14">
        <v>2023</v>
      </c>
      <c r="B779" s="15">
        <v>45200</v>
      </c>
      <c r="C779" s="15">
        <v>45291</v>
      </c>
      <c r="D779" s="17" t="s">
        <v>115</v>
      </c>
      <c r="E779" s="17" t="s">
        <v>115</v>
      </c>
      <c r="F779" s="14" t="s">
        <v>1817</v>
      </c>
      <c r="G779" s="14" t="s">
        <v>701</v>
      </c>
      <c r="H779" s="14" t="s">
        <v>361</v>
      </c>
      <c r="I779" s="17" t="s">
        <v>712</v>
      </c>
      <c r="J779" s="14" t="s">
        <v>58</v>
      </c>
      <c r="K779" s="17" t="s">
        <v>3590</v>
      </c>
      <c r="L779" s="14">
        <v>3871</v>
      </c>
      <c r="M779" s="16" t="str">
        <f>HYPERLINK("https://stjsonora.gob.mx/acceso_informacion/InfoCurriculum.php?token=3871-3871-3871")</f>
        <v>https://stjsonora.gob.mx/acceso_informacion/InfoCurriculum.php?token=3871-3871-3871</v>
      </c>
      <c r="N779" s="14" t="s">
        <v>64</v>
      </c>
      <c r="O779" s="16" t="s">
        <v>3601</v>
      </c>
      <c r="P779" s="17" t="s">
        <v>355</v>
      </c>
      <c r="Q779" s="15">
        <v>45300</v>
      </c>
      <c r="R779" s="15">
        <v>45291</v>
      </c>
      <c r="S779" s="14"/>
    </row>
    <row r="780" spans="1:19" ht="25.5" x14ac:dyDescent="0.25">
      <c r="A780" s="14">
        <v>2023</v>
      </c>
      <c r="B780" s="15">
        <v>45200</v>
      </c>
      <c r="C780" s="15">
        <v>45291</v>
      </c>
      <c r="D780" s="17" t="s">
        <v>115</v>
      </c>
      <c r="E780" s="17" t="s">
        <v>115</v>
      </c>
      <c r="F780" s="14" t="s">
        <v>958</v>
      </c>
      <c r="G780" s="14" t="s">
        <v>1107</v>
      </c>
      <c r="H780" s="14" t="s">
        <v>1132</v>
      </c>
      <c r="I780" s="17" t="s">
        <v>1818</v>
      </c>
      <c r="J780" s="14" t="s">
        <v>353</v>
      </c>
      <c r="K780" s="17" t="s">
        <v>354</v>
      </c>
      <c r="L780" s="14">
        <v>1113</v>
      </c>
      <c r="M780" s="16" t="str">
        <f>HYPERLINK("https://stjsonora.gob.mx/acceso_informacion/InfoCurriculum.php?token=1113-1113-1113")</f>
        <v>https://stjsonora.gob.mx/acceso_informacion/InfoCurriculum.php?token=1113-1113-1113</v>
      </c>
      <c r="N780" s="14" t="s">
        <v>64</v>
      </c>
      <c r="O780" s="16" t="s">
        <v>3601</v>
      </c>
      <c r="P780" s="17" t="s">
        <v>355</v>
      </c>
      <c r="Q780" s="15">
        <v>45300</v>
      </c>
      <c r="R780" s="15">
        <v>45291</v>
      </c>
      <c r="S780" s="14"/>
    </row>
    <row r="781" spans="1:19" ht="63.75" x14ac:dyDescent="0.25">
      <c r="A781" s="14">
        <v>2023</v>
      </c>
      <c r="B781" s="15">
        <v>45200</v>
      </c>
      <c r="C781" s="15">
        <v>45291</v>
      </c>
      <c r="D781" s="17" t="s">
        <v>115</v>
      </c>
      <c r="E781" s="17" t="s">
        <v>115</v>
      </c>
      <c r="F781" s="14" t="s">
        <v>1819</v>
      </c>
      <c r="G781" s="14" t="s">
        <v>384</v>
      </c>
      <c r="H781" s="14" t="s">
        <v>1052</v>
      </c>
      <c r="I781" s="17" t="s">
        <v>1326</v>
      </c>
      <c r="J781" s="14" t="s">
        <v>403</v>
      </c>
      <c r="K781" s="17"/>
      <c r="L781" s="14">
        <v>3349</v>
      </c>
      <c r="M781" s="16" t="str">
        <f>HYPERLINK("https://stjsonora.gob.mx/acceso_informacion/InfoCurriculum.php?token=3349-3349-3349")</f>
        <v>https://stjsonora.gob.mx/acceso_informacion/InfoCurriculum.php?token=3349-3349-3349</v>
      </c>
      <c r="N781" s="14" t="s">
        <v>64</v>
      </c>
      <c r="O781" s="16" t="s">
        <v>3601</v>
      </c>
      <c r="P781" s="17" t="s">
        <v>355</v>
      </c>
      <c r="Q781" s="15">
        <v>45300</v>
      </c>
      <c r="R781" s="15">
        <v>45291</v>
      </c>
      <c r="S781" s="14"/>
    </row>
    <row r="782" spans="1:19" ht="38.25" x14ac:dyDescent="0.25">
      <c r="A782" s="14">
        <v>2023</v>
      </c>
      <c r="B782" s="15">
        <v>45200</v>
      </c>
      <c r="C782" s="15">
        <v>45291</v>
      </c>
      <c r="D782" s="17" t="s">
        <v>115</v>
      </c>
      <c r="E782" s="17" t="s">
        <v>115</v>
      </c>
      <c r="F782" s="14" t="s">
        <v>1820</v>
      </c>
      <c r="G782" s="14" t="s">
        <v>573</v>
      </c>
      <c r="H782" s="14" t="s">
        <v>393</v>
      </c>
      <c r="I782" s="17" t="s">
        <v>1391</v>
      </c>
      <c r="J782" s="14" t="s">
        <v>353</v>
      </c>
      <c r="K782" s="17" t="s">
        <v>354</v>
      </c>
      <c r="L782" s="14">
        <v>2671</v>
      </c>
      <c r="M782" s="16" t="str">
        <f>HYPERLINK("https://stjsonora.gob.mx/acceso_informacion/InfoCurriculum.php?token=2671-2671-2671")</f>
        <v>https://stjsonora.gob.mx/acceso_informacion/InfoCurriculum.php?token=2671-2671-2671</v>
      </c>
      <c r="N782" s="14" t="s">
        <v>64</v>
      </c>
      <c r="O782" s="16" t="s">
        <v>3601</v>
      </c>
      <c r="P782" s="17" t="s">
        <v>355</v>
      </c>
      <c r="Q782" s="15">
        <v>45300</v>
      </c>
      <c r="R782" s="15">
        <v>45291</v>
      </c>
      <c r="S782" s="14"/>
    </row>
    <row r="783" spans="1:19" ht="25.5" x14ac:dyDescent="0.25">
      <c r="A783" s="14">
        <v>2023</v>
      </c>
      <c r="B783" s="15">
        <v>45200</v>
      </c>
      <c r="C783" s="15">
        <v>45291</v>
      </c>
      <c r="D783" s="17" t="s">
        <v>115</v>
      </c>
      <c r="E783" s="17" t="s">
        <v>115</v>
      </c>
      <c r="F783" s="14" t="s">
        <v>1821</v>
      </c>
      <c r="G783" s="14" t="s">
        <v>393</v>
      </c>
      <c r="H783" s="14" t="s">
        <v>1369</v>
      </c>
      <c r="I783" s="17" t="s">
        <v>640</v>
      </c>
      <c r="J783" s="14" t="s">
        <v>353</v>
      </c>
      <c r="K783" s="17" t="s">
        <v>354</v>
      </c>
      <c r="L783" s="14">
        <v>4486</v>
      </c>
      <c r="M783" s="16" t="str">
        <f>HYPERLINK("https://stjsonora.gob.mx/acceso_informacion/InfoCurriculum.php?token=4486-4486-4486")</f>
        <v>https://stjsonora.gob.mx/acceso_informacion/InfoCurriculum.php?token=4486-4486-4486</v>
      </c>
      <c r="N783" s="14" t="s">
        <v>64</v>
      </c>
      <c r="O783" s="16" t="s">
        <v>3601</v>
      </c>
      <c r="P783" s="17" t="s">
        <v>355</v>
      </c>
      <c r="Q783" s="15">
        <v>45300</v>
      </c>
      <c r="R783" s="15">
        <v>45291</v>
      </c>
      <c r="S783" s="14"/>
    </row>
    <row r="784" spans="1:19" ht="25.5" x14ac:dyDescent="0.25">
      <c r="A784" s="14">
        <v>2023</v>
      </c>
      <c r="B784" s="15">
        <v>45200</v>
      </c>
      <c r="C784" s="15">
        <v>45291</v>
      </c>
      <c r="D784" s="17" t="s">
        <v>115</v>
      </c>
      <c r="E784" s="17" t="s">
        <v>115</v>
      </c>
      <c r="F784" s="14" t="s">
        <v>1822</v>
      </c>
      <c r="G784" s="14" t="s">
        <v>1823</v>
      </c>
      <c r="H784" s="14" t="s">
        <v>374</v>
      </c>
      <c r="I784" s="17" t="s">
        <v>1294</v>
      </c>
      <c r="J784" s="14" t="s">
        <v>353</v>
      </c>
      <c r="K784" s="17" t="s">
        <v>354</v>
      </c>
      <c r="L784" s="14">
        <v>972</v>
      </c>
      <c r="M784" s="16" t="str">
        <f>HYPERLINK("https://stjsonora.gob.mx/acceso_informacion/InfoCurriculum.php?token=972-972-972")</f>
        <v>https://stjsonora.gob.mx/acceso_informacion/InfoCurriculum.php?token=972-972-972</v>
      </c>
      <c r="N784" s="14" t="s">
        <v>64</v>
      </c>
      <c r="O784" s="16" t="s">
        <v>3601</v>
      </c>
      <c r="P784" s="17" t="s">
        <v>355</v>
      </c>
      <c r="Q784" s="15">
        <v>45300</v>
      </c>
      <c r="R784" s="15">
        <v>45291</v>
      </c>
      <c r="S784" s="14"/>
    </row>
    <row r="785" spans="1:19" ht="25.5" x14ac:dyDescent="0.25">
      <c r="A785" s="14">
        <v>2023</v>
      </c>
      <c r="B785" s="15">
        <v>45200</v>
      </c>
      <c r="C785" s="15">
        <v>45291</v>
      </c>
      <c r="D785" s="17" t="s">
        <v>111</v>
      </c>
      <c r="E785" s="17" t="s">
        <v>111</v>
      </c>
      <c r="F785" s="14" t="s">
        <v>1414</v>
      </c>
      <c r="G785" s="14" t="s">
        <v>1647</v>
      </c>
      <c r="H785" s="14" t="s">
        <v>361</v>
      </c>
      <c r="I785" s="17" t="s">
        <v>718</v>
      </c>
      <c r="J785" s="14" t="s">
        <v>353</v>
      </c>
      <c r="K785" s="17" t="s">
        <v>1824</v>
      </c>
      <c r="L785" s="14">
        <v>4271</v>
      </c>
      <c r="M785" s="16" t="str">
        <f>HYPERLINK("https://stjsonora.gob.mx/acceso_informacion/InfoCurriculum.php?token=4271-4271-4271")</f>
        <v>https://stjsonora.gob.mx/acceso_informacion/InfoCurriculum.php?token=4271-4271-4271</v>
      </c>
      <c r="N785" s="14" t="s">
        <v>64</v>
      </c>
      <c r="O785" s="16" t="s">
        <v>3601</v>
      </c>
      <c r="P785" s="17" t="s">
        <v>355</v>
      </c>
      <c r="Q785" s="15">
        <v>45300</v>
      </c>
      <c r="R785" s="15">
        <v>45291</v>
      </c>
      <c r="S785" s="14"/>
    </row>
    <row r="786" spans="1:19" ht="25.5" x14ac:dyDescent="0.25">
      <c r="A786" s="14">
        <v>2023</v>
      </c>
      <c r="B786" s="15">
        <v>45200</v>
      </c>
      <c r="C786" s="15">
        <v>45291</v>
      </c>
      <c r="D786" s="17" t="s">
        <v>118</v>
      </c>
      <c r="E786" s="17" t="s">
        <v>118</v>
      </c>
      <c r="F786" s="14" t="s">
        <v>1296</v>
      </c>
      <c r="G786" s="14" t="s">
        <v>850</v>
      </c>
      <c r="H786" s="14" t="s">
        <v>361</v>
      </c>
      <c r="I786" s="17" t="s">
        <v>683</v>
      </c>
      <c r="J786" s="14" t="s">
        <v>353</v>
      </c>
      <c r="K786" s="17" t="s">
        <v>354</v>
      </c>
      <c r="L786" s="14">
        <v>134</v>
      </c>
      <c r="M786" s="16" t="str">
        <f>HYPERLINK("https://stjsonora.gob.mx/acceso_informacion/InfoCurriculum.php?token=134-134-134")</f>
        <v>https://stjsonora.gob.mx/acceso_informacion/InfoCurriculum.php?token=134-134-134</v>
      </c>
      <c r="N786" s="14" t="s">
        <v>64</v>
      </c>
      <c r="O786" s="16" t="s">
        <v>3601</v>
      </c>
      <c r="P786" s="17" t="s">
        <v>355</v>
      </c>
      <c r="Q786" s="15">
        <v>45300</v>
      </c>
      <c r="R786" s="15">
        <v>45291</v>
      </c>
      <c r="S786" s="14"/>
    </row>
    <row r="787" spans="1:19" ht="25.5" x14ac:dyDescent="0.25">
      <c r="A787" s="14">
        <v>2023</v>
      </c>
      <c r="B787" s="15">
        <v>45200</v>
      </c>
      <c r="C787" s="15">
        <v>45291</v>
      </c>
      <c r="D787" s="17" t="s">
        <v>111</v>
      </c>
      <c r="E787" s="17" t="s">
        <v>111</v>
      </c>
      <c r="F787" s="14" t="s">
        <v>1013</v>
      </c>
      <c r="G787" s="14" t="s">
        <v>364</v>
      </c>
      <c r="H787" s="14" t="s">
        <v>701</v>
      </c>
      <c r="I787" s="17" t="s">
        <v>1216</v>
      </c>
      <c r="J787" s="14" t="s">
        <v>353</v>
      </c>
      <c r="K787" s="17" t="s">
        <v>354</v>
      </c>
      <c r="L787" s="14">
        <v>1377</v>
      </c>
      <c r="M787" s="16" t="str">
        <f>HYPERLINK("https://stjsonora.gob.mx/acceso_informacion/InfoCurriculum.php?token=1377-1377-1377")</f>
        <v>https://stjsonora.gob.mx/acceso_informacion/InfoCurriculum.php?token=1377-1377-1377</v>
      </c>
      <c r="N787" s="14" t="s">
        <v>64</v>
      </c>
      <c r="O787" s="16" t="s">
        <v>3601</v>
      </c>
      <c r="P787" s="17" t="s">
        <v>355</v>
      </c>
      <c r="Q787" s="15">
        <v>45300</v>
      </c>
      <c r="R787" s="15">
        <v>45291</v>
      </c>
      <c r="S787" s="14"/>
    </row>
    <row r="788" spans="1:19" ht="25.5" x14ac:dyDescent="0.25">
      <c r="A788" s="14">
        <v>2023</v>
      </c>
      <c r="B788" s="15">
        <v>45200</v>
      </c>
      <c r="C788" s="15">
        <v>45291</v>
      </c>
      <c r="D788" s="17" t="s">
        <v>118</v>
      </c>
      <c r="E788" s="17" t="s">
        <v>118</v>
      </c>
      <c r="F788" s="14" t="s">
        <v>1825</v>
      </c>
      <c r="G788" s="14" t="s">
        <v>495</v>
      </c>
      <c r="H788" s="14" t="s">
        <v>1826</v>
      </c>
      <c r="I788" s="17" t="s">
        <v>802</v>
      </c>
      <c r="J788" s="14" t="s">
        <v>353</v>
      </c>
      <c r="K788" s="17" t="s">
        <v>354</v>
      </c>
      <c r="L788" s="14">
        <v>1443</v>
      </c>
      <c r="M788" s="16" t="str">
        <f>HYPERLINK("https://stjsonora.gob.mx/acceso_informacion/InfoCurriculum.php?token=1443-1443-1443")</f>
        <v>https://stjsonora.gob.mx/acceso_informacion/InfoCurriculum.php?token=1443-1443-1443</v>
      </c>
      <c r="N788" s="14" t="s">
        <v>64</v>
      </c>
      <c r="O788" s="16" t="s">
        <v>3601</v>
      </c>
      <c r="P788" s="17" t="s">
        <v>355</v>
      </c>
      <c r="Q788" s="15">
        <v>45300</v>
      </c>
      <c r="R788" s="15">
        <v>45291</v>
      </c>
      <c r="S788" s="14"/>
    </row>
    <row r="789" spans="1:19" ht="25.5" x14ac:dyDescent="0.25">
      <c r="A789" s="14">
        <v>2023</v>
      </c>
      <c r="B789" s="15">
        <v>45200</v>
      </c>
      <c r="C789" s="15">
        <v>45291</v>
      </c>
      <c r="D789" s="17" t="s">
        <v>115</v>
      </c>
      <c r="E789" s="17" t="s">
        <v>115</v>
      </c>
      <c r="F789" s="14" t="s">
        <v>1827</v>
      </c>
      <c r="G789" s="14" t="s">
        <v>1105</v>
      </c>
      <c r="H789" s="14" t="s">
        <v>812</v>
      </c>
      <c r="I789" s="17" t="s">
        <v>640</v>
      </c>
      <c r="J789" s="14" t="s">
        <v>365</v>
      </c>
      <c r="K789" s="17" t="s">
        <v>450</v>
      </c>
      <c r="L789" s="14">
        <v>1416</v>
      </c>
      <c r="M789" s="16" t="str">
        <f>HYPERLINK("https://stjsonora.gob.mx/acceso_informacion/InfoCurriculum.php?token=1416-1416-1416")</f>
        <v>https://stjsonora.gob.mx/acceso_informacion/InfoCurriculum.php?token=1416-1416-1416</v>
      </c>
      <c r="N789" s="14" t="s">
        <v>64</v>
      </c>
      <c r="O789" s="16" t="s">
        <v>3601</v>
      </c>
      <c r="P789" s="17" t="s">
        <v>355</v>
      </c>
      <c r="Q789" s="15">
        <v>45300</v>
      </c>
      <c r="R789" s="15">
        <v>45291</v>
      </c>
      <c r="S789" s="14"/>
    </row>
    <row r="790" spans="1:19" ht="63.75" x14ac:dyDescent="0.25">
      <c r="A790" s="14">
        <v>2023</v>
      </c>
      <c r="B790" s="15">
        <v>45200</v>
      </c>
      <c r="C790" s="15">
        <v>45291</v>
      </c>
      <c r="D790" s="17" t="s">
        <v>115</v>
      </c>
      <c r="E790" s="17" t="s">
        <v>115</v>
      </c>
      <c r="F790" s="14" t="s">
        <v>1828</v>
      </c>
      <c r="G790" s="14" t="s">
        <v>753</v>
      </c>
      <c r="H790" s="14" t="s">
        <v>1437</v>
      </c>
      <c r="I790" s="17" t="s">
        <v>1367</v>
      </c>
      <c r="J790" s="14" t="s">
        <v>353</v>
      </c>
      <c r="K790" s="17" t="s">
        <v>354</v>
      </c>
      <c r="L790" s="14">
        <v>190</v>
      </c>
      <c r="M790" s="16" t="str">
        <f>HYPERLINK("https://stjsonora.gob.mx/acceso_informacion/InfoCurriculum.php?token=190-190-190")</f>
        <v>https://stjsonora.gob.mx/acceso_informacion/InfoCurriculum.php?token=190-190-190</v>
      </c>
      <c r="N790" s="14" t="s">
        <v>64</v>
      </c>
      <c r="O790" s="16" t="s">
        <v>3601</v>
      </c>
      <c r="P790" s="17" t="s">
        <v>355</v>
      </c>
      <c r="Q790" s="15">
        <v>45300</v>
      </c>
      <c r="R790" s="15">
        <v>45291</v>
      </c>
      <c r="S790" s="14"/>
    </row>
    <row r="791" spans="1:19" ht="25.5" x14ac:dyDescent="0.25">
      <c r="A791" s="14">
        <v>2023</v>
      </c>
      <c r="B791" s="15">
        <v>45200</v>
      </c>
      <c r="C791" s="15">
        <v>45291</v>
      </c>
      <c r="D791" s="17" t="s">
        <v>118</v>
      </c>
      <c r="E791" s="17" t="s">
        <v>118</v>
      </c>
      <c r="F791" s="14" t="s">
        <v>1829</v>
      </c>
      <c r="G791" s="14" t="s">
        <v>1037</v>
      </c>
      <c r="H791" s="14" t="s">
        <v>485</v>
      </c>
      <c r="I791" s="17" t="s">
        <v>640</v>
      </c>
      <c r="J791" s="14" t="s">
        <v>365</v>
      </c>
      <c r="K791" s="17" t="s">
        <v>450</v>
      </c>
      <c r="L791" s="14">
        <v>3006</v>
      </c>
      <c r="M791" s="16" t="str">
        <f>HYPERLINK("https://stjsonora.gob.mx/acceso_informacion/InfoCurriculum.php?token=3006-3006-3006")</f>
        <v>https://stjsonora.gob.mx/acceso_informacion/InfoCurriculum.php?token=3006-3006-3006</v>
      </c>
      <c r="N791" s="14" t="s">
        <v>64</v>
      </c>
      <c r="O791" s="16" t="s">
        <v>3601</v>
      </c>
      <c r="P791" s="17" t="s">
        <v>355</v>
      </c>
      <c r="Q791" s="15">
        <v>45300</v>
      </c>
      <c r="R791" s="15">
        <v>45291</v>
      </c>
      <c r="S791" s="14"/>
    </row>
    <row r="792" spans="1:19" ht="38.25" x14ac:dyDescent="0.25">
      <c r="A792" s="14">
        <v>2023</v>
      </c>
      <c r="B792" s="15">
        <v>45200</v>
      </c>
      <c r="C792" s="15">
        <v>45291</v>
      </c>
      <c r="D792" s="17" t="s">
        <v>115</v>
      </c>
      <c r="E792" s="17" t="s">
        <v>115</v>
      </c>
      <c r="F792" s="14" t="s">
        <v>1830</v>
      </c>
      <c r="G792" s="14" t="s">
        <v>406</v>
      </c>
      <c r="H792" s="14" t="s">
        <v>685</v>
      </c>
      <c r="I792" s="17" t="s">
        <v>1034</v>
      </c>
      <c r="J792" s="14" t="s">
        <v>365</v>
      </c>
      <c r="K792" s="17" t="s">
        <v>1593</v>
      </c>
      <c r="L792" s="14">
        <v>1257</v>
      </c>
      <c r="M792" s="16" t="str">
        <f>HYPERLINK("https://stjsonora.gob.mx/acceso_informacion/InfoCurriculum.php?token=1257-1257-1257")</f>
        <v>https://stjsonora.gob.mx/acceso_informacion/InfoCurriculum.php?token=1257-1257-1257</v>
      </c>
      <c r="N792" s="14" t="s">
        <v>64</v>
      </c>
      <c r="O792" s="16" t="s">
        <v>3601</v>
      </c>
      <c r="P792" s="17" t="s">
        <v>355</v>
      </c>
      <c r="Q792" s="15">
        <v>45300</v>
      </c>
      <c r="R792" s="15">
        <v>45291</v>
      </c>
      <c r="S792" s="14"/>
    </row>
    <row r="793" spans="1:19" ht="25.5" x14ac:dyDescent="0.25">
      <c r="A793" s="14">
        <v>2023</v>
      </c>
      <c r="B793" s="15">
        <v>45200</v>
      </c>
      <c r="C793" s="15">
        <v>45291</v>
      </c>
      <c r="D793" s="17" t="s">
        <v>118</v>
      </c>
      <c r="E793" s="17" t="s">
        <v>118</v>
      </c>
      <c r="F793" s="14" t="s">
        <v>1831</v>
      </c>
      <c r="G793" s="14" t="s">
        <v>1037</v>
      </c>
      <c r="H793" s="14" t="s">
        <v>1228</v>
      </c>
      <c r="I793" s="17" t="s">
        <v>802</v>
      </c>
      <c r="J793" s="14" t="s">
        <v>353</v>
      </c>
      <c r="K793" s="17" t="s">
        <v>354</v>
      </c>
      <c r="L793" s="14">
        <v>3109</v>
      </c>
      <c r="M793" s="16" t="str">
        <f>HYPERLINK("https://stjsonora.gob.mx/acceso_informacion/InfoCurriculum.php?token=3109-3109-3109")</f>
        <v>https://stjsonora.gob.mx/acceso_informacion/InfoCurriculum.php?token=3109-3109-3109</v>
      </c>
      <c r="N793" s="14" t="s">
        <v>64</v>
      </c>
      <c r="O793" s="16" t="s">
        <v>3601</v>
      </c>
      <c r="P793" s="17" t="s">
        <v>355</v>
      </c>
      <c r="Q793" s="15">
        <v>45300</v>
      </c>
      <c r="R793" s="15">
        <v>45291</v>
      </c>
      <c r="S793" s="14"/>
    </row>
    <row r="794" spans="1:19" ht="38.25" x14ac:dyDescent="0.25">
      <c r="A794" s="14">
        <v>2023</v>
      </c>
      <c r="B794" s="15">
        <v>45200</v>
      </c>
      <c r="C794" s="15">
        <v>45291</v>
      </c>
      <c r="D794" s="17" t="s">
        <v>115</v>
      </c>
      <c r="E794" s="17" t="s">
        <v>115</v>
      </c>
      <c r="F794" s="14" t="s">
        <v>1189</v>
      </c>
      <c r="G794" s="14" t="s">
        <v>1832</v>
      </c>
      <c r="H794" s="14" t="s">
        <v>1833</v>
      </c>
      <c r="I794" s="17" t="s">
        <v>1410</v>
      </c>
      <c r="J794" s="14" t="s">
        <v>353</v>
      </c>
      <c r="K794" s="17" t="s">
        <v>354</v>
      </c>
      <c r="L794" s="14">
        <v>59</v>
      </c>
      <c r="M794" s="16" t="str">
        <f>HYPERLINK("https://stjsonora.gob.mx/acceso_informacion/InfoCurriculum.php?token=59-59-59")</f>
        <v>https://stjsonora.gob.mx/acceso_informacion/InfoCurriculum.php?token=59-59-59</v>
      </c>
      <c r="N794" s="14" t="s">
        <v>64</v>
      </c>
      <c r="O794" s="16" t="s">
        <v>3601</v>
      </c>
      <c r="P794" s="17" t="s">
        <v>355</v>
      </c>
      <c r="Q794" s="15">
        <v>45300</v>
      </c>
      <c r="R794" s="15">
        <v>45291</v>
      </c>
      <c r="S794" s="14"/>
    </row>
    <row r="795" spans="1:19" ht="25.5" x14ac:dyDescent="0.25">
      <c r="A795" s="14">
        <v>2023</v>
      </c>
      <c r="B795" s="15">
        <v>45200</v>
      </c>
      <c r="C795" s="15">
        <v>45291</v>
      </c>
      <c r="D795" s="17" t="s">
        <v>121</v>
      </c>
      <c r="E795" s="17" t="s">
        <v>121</v>
      </c>
      <c r="F795" s="14" t="s">
        <v>1834</v>
      </c>
      <c r="G795" s="14" t="s">
        <v>1835</v>
      </c>
      <c r="H795" s="14" t="s">
        <v>1746</v>
      </c>
      <c r="I795" s="17" t="s">
        <v>1216</v>
      </c>
      <c r="J795" s="14" t="s">
        <v>353</v>
      </c>
      <c r="K795" s="17" t="s">
        <v>354</v>
      </c>
      <c r="L795" s="14">
        <v>975</v>
      </c>
      <c r="M795" s="16" t="str">
        <f>HYPERLINK("https://stjsonora.gob.mx/acceso_informacion/InfoCurriculum.php?token=975-975-975")</f>
        <v>https://stjsonora.gob.mx/acceso_informacion/InfoCurriculum.php?token=975-975-975</v>
      </c>
      <c r="N795" s="14" t="s">
        <v>64</v>
      </c>
      <c r="O795" s="16" t="s">
        <v>3601</v>
      </c>
      <c r="P795" s="17" t="s">
        <v>355</v>
      </c>
      <c r="Q795" s="15">
        <v>45300</v>
      </c>
      <c r="R795" s="15">
        <v>45291</v>
      </c>
      <c r="S795" s="14"/>
    </row>
    <row r="796" spans="1:19" ht="25.5" x14ac:dyDescent="0.25">
      <c r="A796" s="14">
        <v>2023</v>
      </c>
      <c r="B796" s="15">
        <v>45200</v>
      </c>
      <c r="C796" s="15">
        <v>45291</v>
      </c>
      <c r="D796" s="17" t="s">
        <v>122</v>
      </c>
      <c r="E796" s="17" t="s">
        <v>122</v>
      </c>
      <c r="F796" s="14" t="s">
        <v>1836</v>
      </c>
      <c r="G796" s="14" t="s">
        <v>1837</v>
      </c>
      <c r="H796" s="14" t="s">
        <v>360</v>
      </c>
      <c r="I796" s="17" t="s">
        <v>640</v>
      </c>
      <c r="J796" s="14" t="s">
        <v>353</v>
      </c>
      <c r="K796" s="17" t="s">
        <v>354</v>
      </c>
      <c r="L796" s="14">
        <v>1170</v>
      </c>
      <c r="M796" s="16" t="str">
        <f>HYPERLINK("https://stjsonora.gob.mx/acceso_informacion/InfoCurriculum.php?token=1170-1170-1170")</f>
        <v>https://stjsonora.gob.mx/acceso_informacion/InfoCurriculum.php?token=1170-1170-1170</v>
      </c>
      <c r="N796" s="14" t="s">
        <v>64</v>
      </c>
      <c r="O796" s="16" t="s">
        <v>3601</v>
      </c>
      <c r="P796" s="17" t="s">
        <v>355</v>
      </c>
      <c r="Q796" s="15">
        <v>45300</v>
      </c>
      <c r="R796" s="15">
        <v>45291</v>
      </c>
      <c r="S796" s="14"/>
    </row>
    <row r="797" spans="1:19" ht="25.5" x14ac:dyDescent="0.25">
      <c r="A797" s="14">
        <v>2023</v>
      </c>
      <c r="B797" s="15">
        <v>45200</v>
      </c>
      <c r="C797" s="15">
        <v>45291</v>
      </c>
      <c r="D797" s="17" t="s">
        <v>115</v>
      </c>
      <c r="E797" s="17" t="s">
        <v>115</v>
      </c>
      <c r="F797" s="14" t="s">
        <v>1838</v>
      </c>
      <c r="G797" s="14" t="s">
        <v>685</v>
      </c>
      <c r="H797" s="14" t="s">
        <v>685</v>
      </c>
      <c r="I797" s="17" t="s">
        <v>679</v>
      </c>
      <c r="J797" s="14" t="s">
        <v>353</v>
      </c>
      <c r="K797" s="17" t="s">
        <v>354</v>
      </c>
      <c r="L797" s="14">
        <v>2697</v>
      </c>
      <c r="M797" s="16" t="str">
        <f>HYPERLINK("https://stjsonora.gob.mx/acceso_informacion/InfoCurriculum.php?token=2697-2697-2697")</f>
        <v>https://stjsonora.gob.mx/acceso_informacion/InfoCurriculum.php?token=2697-2697-2697</v>
      </c>
      <c r="N797" s="14" t="s">
        <v>64</v>
      </c>
      <c r="O797" s="16" t="s">
        <v>3601</v>
      </c>
      <c r="P797" s="17" t="s">
        <v>355</v>
      </c>
      <c r="Q797" s="15">
        <v>45300</v>
      </c>
      <c r="R797" s="15">
        <v>45291</v>
      </c>
      <c r="S797" s="14"/>
    </row>
    <row r="798" spans="1:19" ht="25.5" x14ac:dyDescent="0.25">
      <c r="A798" s="14">
        <v>2023</v>
      </c>
      <c r="B798" s="15">
        <v>45200</v>
      </c>
      <c r="C798" s="15">
        <v>45291</v>
      </c>
      <c r="D798" s="17" t="s">
        <v>115</v>
      </c>
      <c r="E798" s="17" t="s">
        <v>115</v>
      </c>
      <c r="F798" s="14" t="s">
        <v>1737</v>
      </c>
      <c r="G798" s="14" t="s">
        <v>388</v>
      </c>
      <c r="H798" s="14" t="s">
        <v>622</v>
      </c>
      <c r="I798" s="17" t="s">
        <v>1349</v>
      </c>
      <c r="J798" s="14" t="s">
        <v>353</v>
      </c>
      <c r="K798" s="17" t="s">
        <v>354</v>
      </c>
      <c r="L798" s="14">
        <v>2587</v>
      </c>
      <c r="M798" s="16" t="str">
        <f>HYPERLINK("https://stjsonora.gob.mx/acceso_informacion/InfoCurriculum.php?token=2587-2587-2587")</f>
        <v>https://stjsonora.gob.mx/acceso_informacion/InfoCurriculum.php?token=2587-2587-2587</v>
      </c>
      <c r="N798" s="14" t="s">
        <v>64</v>
      </c>
      <c r="O798" s="16" t="s">
        <v>3601</v>
      </c>
      <c r="P798" s="17" t="s">
        <v>355</v>
      </c>
      <c r="Q798" s="15">
        <v>45300</v>
      </c>
      <c r="R798" s="15">
        <v>45291</v>
      </c>
      <c r="S798" s="14"/>
    </row>
    <row r="799" spans="1:19" ht="25.5" x14ac:dyDescent="0.25">
      <c r="A799" s="14">
        <v>2023</v>
      </c>
      <c r="B799" s="15">
        <v>45200</v>
      </c>
      <c r="C799" s="15">
        <v>45291</v>
      </c>
      <c r="D799" s="17" t="s">
        <v>115</v>
      </c>
      <c r="E799" s="17" t="s">
        <v>115</v>
      </c>
      <c r="F799" s="14" t="s">
        <v>1839</v>
      </c>
      <c r="G799" s="14" t="s">
        <v>545</v>
      </c>
      <c r="H799" s="14" t="s">
        <v>626</v>
      </c>
      <c r="I799" s="17" t="s">
        <v>640</v>
      </c>
      <c r="J799" s="14" t="s">
        <v>353</v>
      </c>
      <c r="K799" s="17" t="s">
        <v>354</v>
      </c>
      <c r="L799" s="14">
        <v>4296</v>
      </c>
      <c r="M799" s="16" t="str">
        <f>HYPERLINK("https://stjsonora.gob.mx/acceso_informacion/InfoCurriculum.php?token=4296-4296-4296")</f>
        <v>https://stjsonora.gob.mx/acceso_informacion/InfoCurriculum.php?token=4296-4296-4296</v>
      </c>
      <c r="N799" s="14" t="s">
        <v>64</v>
      </c>
      <c r="O799" s="16" t="s">
        <v>3601</v>
      </c>
      <c r="P799" s="17" t="s">
        <v>355</v>
      </c>
      <c r="Q799" s="15">
        <v>45300</v>
      </c>
      <c r="R799" s="15">
        <v>45291</v>
      </c>
      <c r="S799" s="14"/>
    </row>
    <row r="800" spans="1:19" ht="25.5" x14ac:dyDescent="0.25">
      <c r="A800" s="14">
        <v>2023</v>
      </c>
      <c r="B800" s="15">
        <v>45200</v>
      </c>
      <c r="C800" s="15">
        <v>45291</v>
      </c>
      <c r="D800" s="17" t="s">
        <v>115</v>
      </c>
      <c r="E800" s="17" t="s">
        <v>115</v>
      </c>
      <c r="F800" s="14" t="s">
        <v>1840</v>
      </c>
      <c r="G800" s="14" t="s">
        <v>1841</v>
      </c>
      <c r="H800" s="14" t="s">
        <v>1842</v>
      </c>
      <c r="I800" s="17" t="s">
        <v>1114</v>
      </c>
      <c r="J800" s="14" t="s">
        <v>353</v>
      </c>
      <c r="K800" s="17" t="s">
        <v>354</v>
      </c>
      <c r="L800" s="14">
        <v>1101</v>
      </c>
      <c r="M800" s="16" t="str">
        <f>HYPERLINK("https://stjsonora.gob.mx/acceso_informacion/InfoCurriculum.php?token=1101-1101-1101")</f>
        <v>https://stjsonora.gob.mx/acceso_informacion/InfoCurriculum.php?token=1101-1101-1101</v>
      </c>
      <c r="N800" s="14" t="s">
        <v>64</v>
      </c>
      <c r="O800" s="16" t="s">
        <v>3601</v>
      </c>
      <c r="P800" s="17" t="s">
        <v>355</v>
      </c>
      <c r="Q800" s="15">
        <v>45300</v>
      </c>
      <c r="R800" s="15">
        <v>45291</v>
      </c>
      <c r="S800" s="14"/>
    </row>
    <row r="801" spans="1:19" ht="25.5" x14ac:dyDescent="0.25">
      <c r="A801" s="14">
        <v>2023</v>
      </c>
      <c r="B801" s="15">
        <v>45200</v>
      </c>
      <c r="C801" s="15">
        <v>45291</v>
      </c>
      <c r="D801" s="17" t="s">
        <v>111</v>
      </c>
      <c r="E801" s="17" t="s">
        <v>111</v>
      </c>
      <c r="F801" s="14" t="s">
        <v>1004</v>
      </c>
      <c r="G801" s="14" t="s">
        <v>530</v>
      </c>
      <c r="H801" s="14" t="s">
        <v>1080</v>
      </c>
      <c r="I801" s="17" t="s">
        <v>1290</v>
      </c>
      <c r="J801" s="14" t="s">
        <v>365</v>
      </c>
      <c r="K801" s="17" t="s">
        <v>467</v>
      </c>
      <c r="L801" s="14">
        <v>3014</v>
      </c>
      <c r="M801" s="16" t="str">
        <f>HYPERLINK("https://stjsonora.gob.mx/acceso_informacion/InfoCurriculum.php?token=3014-3014-3014")</f>
        <v>https://stjsonora.gob.mx/acceso_informacion/InfoCurriculum.php?token=3014-3014-3014</v>
      </c>
      <c r="N801" s="14" t="s">
        <v>64</v>
      </c>
      <c r="O801" s="16" t="s">
        <v>3601</v>
      </c>
      <c r="P801" s="17" t="s">
        <v>355</v>
      </c>
      <c r="Q801" s="15">
        <v>45300</v>
      </c>
      <c r="R801" s="15">
        <v>45291</v>
      </c>
      <c r="S801" s="14"/>
    </row>
    <row r="802" spans="1:19" ht="25.5" x14ac:dyDescent="0.25">
      <c r="A802" s="14">
        <v>2023</v>
      </c>
      <c r="B802" s="15">
        <v>45200</v>
      </c>
      <c r="C802" s="15">
        <v>45291</v>
      </c>
      <c r="D802" s="17" t="s">
        <v>115</v>
      </c>
      <c r="E802" s="17" t="s">
        <v>115</v>
      </c>
      <c r="F802" s="14" t="s">
        <v>1843</v>
      </c>
      <c r="G802" s="14" t="s">
        <v>780</v>
      </c>
      <c r="H802" s="14" t="s">
        <v>1008</v>
      </c>
      <c r="I802" s="17" t="s">
        <v>1346</v>
      </c>
      <c r="J802" s="14" t="s">
        <v>353</v>
      </c>
      <c r="K802" s="17" t="s">
        <v>1438</v>
      </c>
      <c r="L802" s="14">
        <v>1502</v>
      </c>
      <c r="M802" s="16" t="str">
        <f>HYPERLINK("https://stjsonora.gob.mx/acceso_informacion/InfoCurriculum.php?token=1502-1502-1502")</f>
        <v>https://stjsonora.gob.mx/acceso_informacion/InfoCurriculum.php?token=1502-1502-1502</v>
      </c>
      <c r="N802" s="14" t="s">
        <v>64</v>
      </c>
      <c r="O802" s="16" t="s">
        <v>3601</v>
      </c>
      <c r="P802" s="17" t="s">
        <v>355</v>
      </c>
      <c r="Q802" s="15">
        <v>45300</v>
      </c>
      <c r="R802" s="15">
        <v>45291</v>
      </c>
      <c r="S802" s="14"/>
    </row>
    <row r="803" spans="1:19" ht="25.5" x14ac:dyDescent="0.25">
      <c r="A803" s="14">
        <v>2023</v>
      </c>
      <c r="B803" s="15">
        <v>45200</v>
      </c>
      <c r="C803" s="15">
        <v>45291</v>
      </c>
      <c r="D803" s="17" t="s">
        <v>118</v>
      </c>
      <c r="E803" s="17" t="s">
        <v>118</v>
      </c>
      <c r="F803" s="14" t="s">
        <v>1844</v>
      </c>
      <c r="G803" s="14" t="s">
        <v>585</v>
      </c>
      <c r="H803" s="14" t="s">
        <v>1845</v>
      </c>
      <c r="I803" s="17" t="s">
        <v>627</v>
      </c>
      <c r="J803" s="14" t="s">
        <v>365</v>
      </c>
      <c r="K803" s="17" t="s">
        <v>366</v>
      </c>
      <c r="L803" s="14">
        <v>1314</v>
      </c>
      <c r="M803" s="16" t="str">
        <f>HYPERLINK("https://stjsonora.gob.mx/acceso_informacion/InfoCurriculum.php?token=1314-1314-1314")</f>
        <v>https://stjsonora.gob.mx/acceso_informacion/InfoCurriculum.php?token=1314-1314-1314</v>
      </c>
      <c r="N803" s="14" t="s">
        <v>64</v>
      </c>
      <c r="O803" s="16" t="s">
        <v>3601</v>
      </c>
      <c r="P803" s="17" t="s">
        <v>355</v>
      </c>
      <c r="Q803" s="15">
        <v>45300</v>
      </c>
      <c r="R803" s="15">
        <v>45291</v>
      </c>
      <c r="S803" s="14"/>
    </row>
    <row r="804" spans="1:19" ht="25.5" x14ac:dyDescent="0.25">
      <c r="A804" s="14">
        <v>2023</v>
      </c>
      <c r="B804" s="15">
        <v>45200</v>
      </c>
      <c r="C804" s="15">
        <v>45291</v>
      </c>
      <c r="D804" s="17" t="s">
        <v>115</v>
      </c>
      <c r="E804" s="17" t="s">
        <v>115</v>
      </c>
      <c r="F804" s="14" t="s">
        <v>1846</v>
      </c>
      <c r="G804" s="14" t="s">
        <v>393</v>
      </c>
      <c r="H804" s="14" t="s">
        <v>422</v>
      </c>
      <c r="I804" s="17" t="s">
        <v>802</v>
      </c>
      <c r="J804" s="14" t="s">
        <v>353</v>
      </c>
      <c r="K804" s="17" t="s">
        <v>354</v>
      </c>
      <c r="L804" s="14">
        <v>2857</v>
      </c>
      <c r="M804" s="16" t="str">
        <f>HYPERLINK("https://stjsonora.gob.mx/acceso_informacion/InfoCurriculum.php?token=2857-2857-2857")</f>
        <v>https://stjsonora.gob.mx/acceso_informacion/InfoCurriculum.php?token=2857-2857-2857</v>
      </c>
      <c r="N804" s="14" t="s">
        <v>64</v>
      </c>
      <c r="O804" s="16" t="s">
        <v>3601</v>
      </c>
      <c r="P804" s="17" t="s">
        <v>355</v>
      </c>
      <c r="Q804" s="15">
        <v>45300</v>
      </c>
      <c r="R804" s="15">
        <v>45291</v>
      </c>
      <c r="S804" s="14"/>
    </row>
    <row r="805" spans="1:19" ht="25.5" x14ac:dyDescent="0.25">
      <c r="A805" s="14">
        <v>2023</v>
      </c>
      <c r="B805" s="15">
        <v>45200</v>
      </c>
      <c r="C805" s="15">
        <v>45291</v>
      </c>
      <c r="D805" s="17" t="s">
        <v>115</v>
      </c>
      <c r="E805" s="17" t="s">
        <v>115</v>
      </c>
      <c r="F805" s="14" t="s">
        <v>1847</v>
      </c>
      <c r="G805" s="14" t="s">
        <v>452</v>
      </c>
      <c r="H805" s="14" t="s">
        <v>1848</v>
      </c>
      <c r="I805" s="17" t="s">
        <v>1240</v>
      </c>
      <c r="J805" s="14" t="s">
        <v>353</v>
      </c>
      <c r="K805" s="17" t="s">
        <v>354</v>
      </c>
      <c r="L805" s="14">
        <v>1328</v>
      </c>
      <c r="M805" s="16" t="str">
        <f>HYPERLINK("https://stjsonora.gob.mx/acceso_informacion/InfoCurriculum.php?token=1328-1328-1328")</f>
        <v>https://stjsonora.gob.mx/acceso_informacion/InfoCurriculum.php?token=1328-1328-1328</v>
      </c>
      <c r="N805" s="14" t="s">
        <v>64</v>
      </c>
      <c r="O805" s="16" t="s">
        <v>3601</v>
      </c>
      <c r="P805" s="17" t="s">
        <v>355</v>
      </c>
      <c r="Q805" s="15">
        <v>45300</v>
      </c>
      <c r="R805" s="15">
        <v>45291</v>
      </c>
      <c r="S805" s="14"/>
    </row>
    <row r="806" spans="1:19" ht="25.5" x14ac:dyDescent="0.25">
      <c r="A806" s="14">
        <v>2023</v>
      </c>
      <c r="B806" s="15">
        <v>45200</v>
      </c>
      <c r="C806" s="15">
        <v>45291</v>
      </c>
      <c r="D806" s="17" t="s">
        <v>122</v>
      </c>
      <c r="E806" s="17" t="s">
        <v>122</v>
      </c>
      <c r="F806" s="14" t="s">
        <v>1849</v>
      </c>
      <c r="G806" s="14" t="s">
        <v>400</v>
      </c>
      <c r="H806" s="14" t="s">
        <v>780</v>
      </c>
      <c r="I806" s="17" t="s">
        <v>686</v>
      </c>
      <c r="J806" s="14" t="s">
        <v>353</v>
      </c>
      <c r="K806" s="17" t="s">
        <v>354</v>
      </c>
      <c r="L806" s="14">
        <v>115</v>
      </c>
      <c r="M806" s="16" t="str">
        <f>HYPERLINK("https://stjsonora.gob.mx/acceso_informacion/InfoCurriculum.php?token=115-115-115")</f>
        <v>https://stjsonora.gob.mx/acceso_informacion/InfoCurriculum.php?token=115-115-115</v>
      </c>
      <c r="N806" s="14" t="s">
        <v>64</v>
      </c>
      <c r="O806" s="16" t="s">
        <v>3601</v>
      </c>
      <c r="P806" s="17" t="s">
        <v>355</v>
      </c>
      <c r="Q806" s="15">
        <v>45300</v>
      </c>
      <c r="R806" s="15">
        <v>45291</v>
      </c>
      <c r="S806" s="14"/>
    </row>
    <row r="807" spans="1:19" ht="25.5" x14ac:dyDescent="0.25">
      <c r="A807" s="14">
        <v>2023</v>
      </c>
      <c r="B807" s="15">
        <v>45200</v>
      </c>
      <c r="C807" s="15">
        <v>45291</v>
      </c>
      <c r="D807" s="17" t="s">
        <v>115</v>
      </c>
      <c r="E807" s="17" t="s">
        <v>115</v>
      </c>
      <c r="F807" s="14" t="s">
        <v>1850</v>
      </c>
      <c r="G807" s="14" t="s">
        <v>828</v>
      </c>
      <c r="H807" s="14" t="s">
        <v>530</v>
      </c>
      <c r="I807" s="17" t="s">
        <v>703</v>
      </c>
      <c r="J807" s="14" t="s">
        <v>353</v>
      </c>
      <c r="K807" s="17" t="s">
        <v>354</v>
      </c>
      <c r="L807" s="14">
        <v>1215</v>
      </c>
      <c r="M807" s="16" t="str">
        <f>HYPERLINK("https://stjsonora.gob.mx/acceso_informacion/InfoCurriculum.php?token=1215-1215-1215")</f>
        <v>https://stjsonora.gob.mx/acceso_informacion/InfoCurriculum.php?token=1215-1215-1215</v>
      </c>
      <c r="N807" s="14" t="s">
        <v>64</v>
      </c>
      <c r="O807" s="16" t="s">
        <v>3601</v>
      </c>
      <c r="P807" s="17" t="s">
        <v>355</v>
      </c>
      <c r="Q807" s="15">
        <v>45300</v>
      </c>
      <c r="R807" s="15">
        <v>45291</v>
      </c>
      <c r="S807" s="14"/>
    </row>
    <row r="808" spans="1:19" ht="25.5" x14ac:dyDescent="0.25">
      <c r="A808" s="14">
        <v>2023</v>
      </c>
      <c r="B808" s="15">
        <v>45200</v>
      </c>
      <c r="C808" s="15">
        <v>45291</v>
      </c>
      <c r="D808" s="17" t="s">
        <v>115</v>
      </c>
      <c r="E808" s="17" t="s">
        <v>115</v>
      </c>
      <c r="F808" s="14" t="s">
        <v>1851</v>
      </c>
      <c r="G808" s="14" t="s">
        <v>491</v>
      </c>
      <c r="H808" s="14" t="s">
        <v>1230</v>
      </c>
      <c r="I808" s="17" t="s">
        <v>1425</v>
      </c>
      <c r="J808" s="14" t="s">
        <v>353</v>
      </c>
      <c r="K808" s="17" t="s">
        <v>1438</v>
      </c>
      <c r="L808" s="14">
        <v>3280</v>
      </c>
      <c r="M808" s="16" t="str">
        <f>HYPERLINK("https://stjsonora.gob.mx/acceso_informacion/InfoCurriculum.php?token=3280-3280-3280")</f>
        <v>https://stjsonora.gob.mx/acceso_informacion/InfoCurriculum.php?token=3280-3280-3280</v>
      </c>
      <c r="N808" s="14" t="s">
        <v>64</v>
      </c>
      <c r="O808" s="16" t="s">
        <v>3601</v>
      </c>
      <c r="P808" s="17" t="s">
        <v>355</v>
      </c>
      <c r="Q808" s="15">
        <v>45300</v>
      </c>
      <c r="R808" s="15">
        <v>45291</v>
      </c>
      <c r="S808" s="14"/>
    </row>
    <row r="809" spans="1:19" ht="25.5" x14ac:dyDescent="0.25">
      <c r="A809" s="14">
        <v>2023</v>
      </c>
      <c r="B809" s="15">
        <v>45200</v>
      </c>
      <c r="C809" s="15">
        <v>45291</v>
      </c>
      <c r="D809" s="17" t="s">
        <v>118</v>
      </c>
      <c r="E809" s="17" t="s">
        <v>118</v>
      </c>
      <c r="F809" s="14" t="s">
        <v>1852</v>
      </c>
      <c r="G809" s="14" t="s">
        <v>1853</v>
      </c>
      <c r="H809" s="14" t="s">
        <v>552</v>
      </c>
      <c r="I809" s="17" t="s">
        <v>880</v>
      </c>
      <c r="J809" s="14" t="s">
        <v>58</v>
      </c>
      <c r="K809" s="17" t="s">
        <v>3590</v>
      </c>
      <c r="L809" s="14">
        <v>3864</v>
      </c>
      <c r="M809" s="16" t="str">
        <f>HYPERLINK("https://stjsonora.gob.mx/acceso_informacion/InfoCurriculum.php?token=3864-3864-3864")</f>
        <v>https://stjsonora.gob.mx/acceso_informacion/InfoCurriculum.php?token=3864-3864-3864</v>
      </c>
      <c r="N809" s="14" t="s">
        <v>64</v>
      </c>
      <c r="O809" s="16" t="s">
        <v>3601</v>
      </c>
      <c r="P809" s="17" t="s">
        <v>355</v>
      </c>
      <c r="Q809" s="15">
        <v>45300</v>
      </c>
      <c r="R809" s="15">
        <v>45291</v>
      </c>
      <c r="S809" s="14"/>
    </row>
    <row r="810" spans="1:19" ht="25.5" x14ac:dyDescent="0.25">
      <c r="A810" s="14">
        <v>2023</v>
      </c>
      <c r="B810" s="15">
        <v>45200</v>
      </c>
      <c r="C810" s="15">
        <v>45291</v>
      </c>
      <c r="D810" s="17" t="s">
        <v>115</v>
      </c>
      <c r="E810" s="17" t="s">
        <v>115</v>
      </c>
      <c r="F810" s="14" t="s">
        <v>1854</v>
      </c>
      <c r="G810" s="14" t="s">
        <v>579</v>
      </c>
      <c r="H810" s="14" t="s">
        <v>840</v>
      </c>
      <c r="I810" s="17" t="s">
        <v>773</v>
      </c>
      <c r="J810" s="14" t="s">
        <v>353</v>
      </c>
      <c r="K810" s="17" t="s">
        <v>354</v>
      </c>
      <c r="L810" s="14">
        <v>693</v>
      </c>
      <c r="M810" s="16" t="str">
        <f>HYPERLINK("https://stjsonora.gob.mx/acceso_informacion/InfoCurriculum.php?token=693-693-693")</f>
        <v>https://stjsonora.gob.mx/acceso_informacion/InfoCurriculum.php?token=693-693-693</v>
      </c>
      <c r="N810" s="14" t="s">
        <v>64</v>
      </c>
      <c r="O810" s="16" t="s">
        <v>3601</v>
      </c>
      <c r="P810" s="17" t="s">
        <v>355</v>
      </c>
      <c r="Q810" s="15">
        <v>45300</v>
      </c>
      <c r="R810" s="15">
        <v>45291</v>
      </c>
      <c r="S810" s="14"/>
    </row>
    <row r="811" spans="1:19" ht="25.5" x14ac:dyDescent="0.25">
      <c r="A811" s="14">
        <v>2023</v>
      </c>
      <c r="B811" s="15">
        <v>45200</v>
      </c>
      <c r="C811" s="15">
        <v>45291</v>
      </c>
      <c r="D811" s="17" t="s">
        <v>115</v>
      </c>
      <c r="E811" s="17" t="s">
        <v>115</v>
      </c>
      <c r="F811" s="14" t="s">
        <v>1004</v>
      </c>
      <c r="G811" s="14" t="s">
        <v>792</v>
      </c>
      <c r="H811" s="14" t="s">
        <v>406</v>
      </c>
      <c r="I811" s="17" t="s">
        <v>1383</v>
      </c>
      <c r="J811" s="14" t="s">
        <v>353</v>
      </c>
      <c r="K811" s="17" t="s">
        <v>354</v>
      </c>
      <c r="L811" s="14">
        <v>3084</v>
      </c>
      <c r="M811" s="16" t="str">
        <f>HYPERLINK("https://stjsonora.gob.mx/acceso_informacion/InfoCurriculum.php?token=3084-3084-3084")</f>
        <v>https://stjsonora.gob.mx/acceso_informacion/InfoCurriculum.php?token=3084-3084-3084</v>
      </c>
      <c r="N811" s="14" t="s">
        <v>64</v>
      </c>
      <c r="O811" s="16" t="s">
        <v>3601</v>
      </c>
      <c r="P811" s="17" t="s">
        <v>355</v>
      </c>
      <c r="Q811" s="15">
        <v>45300</v>
      </c>
      <c r="R811" s="15">
        <v>45291</v>
      </c>
      <c r="S811" s="14"/>
    </row>
    <row r="812" spans="1:19" ht="25.5" x14ac:dyDescent="0.25">
      <c r="A812" s="14">
        <v>2023</v>
      </c>
      <c r="B812" s="15">
        <v>45200</v>
      </c>
      <c r="C812" s="15">
        <v>45291</v>
      </c>
      <c r="D812" s="17" t="s">
        <v>115</v>
      </c>
      <c r="E812" s="17" t="s">
        <v>115</v>
      </c>
      <c r="F812" s="14" t="s">
        <v>1543</v>
      </c>
      <c r="G812" s="14" t="s">
        <v>475</v>
      </c>
      <c r="H812" s="14" t="s">
        <v>1855</v>
      </c>
      <c r="I812" s="17" t="s">
        <v>1294</v>
      </c>
      <c r="J812" s="14" t="s">
        <v>353</v>
      </c>
      <c r="K812" s="17" t="s">
        <v>354</v>
      </c>
      <c r="L812" s="14">
        <v>795</v>
      </c>
      <c r="M812" s="16" t="str">
        <f>HYPERLINK("https://stjsonora.gob.mx/acceso_informacion/InfoCurriculum.php?token=795-795-795")</f>
        <v>https://stjsonora.gob.mx/acceso_informacion/InfoCurriculum.php?token=795-795-795</v>
      </c>
      <c r="N812" s="14" t="s">
        <v>64</v>
      </c>
      <c r="O812" s="16" t="s">
        <v>3601</v>
      </c>
      <c r="P812" s="17" t="s">
        <v>355</v>
      </c>
      <c r="Q812" s="15">
        <v>45300</v>
      </c>
      <c r="R812" s="15">
        <v>45291</v>
      </c>
      <c r="S812" s="14"/>
    </row>
    <row r="813" spans="1:19" ht="25.5" x14ac:dyDescent="0.25">
      <c r="A813" s="14">
        <v>2023</v>
      </c>
      <c r="B813" s="15">
        <v>45200</v>
      </c>
      <c r="C813" s="15">
        <v>45291</v>
      </c>
      <c r="D813" s="17" t="s">
        <v>115</v>
      </c>
      <c r="E813" s="17" t="s">
        <v>115</v>
      </c>
      <c r="F813" s="14" t="s">
        <v>1856</v>
      </c>
      <c r="G813" s="14" t="s">
        <v>771</v>
      </c>
      <c r="H813" s="14" t="s">
        <v>809</v>
      </c>
      <c r="I813" s="17" t="s">
        <v>1224</v>
      </c>
      <c r="J813" s="14" t="s">
        <v>365</v>
      </c>
      <c r="K813" s="17" t="s">
        <v>467</v>
      </c>
      <c r="L813" s="14">
        <v>1311</v>
      </c>
      <c r="M813" s="16" t="str">
        <f>HYPERLINK("https://stjsonora.gob.mx/acceso_informacion/InfoCurriculum.php?token=1311-1311-1311")</f>
        <v>https://stjsonora.gob.mx/acceso_informacion/InfoCurriculum.php?token=1311-1311-1311</v>
      </c>
      <c r="N813" s="14" t="s">
        <v>64</v>
      </c>
      <c r="O813" s="16" t="s">
        <v>3601</v>
      </c>
      <c r="P813" s="17" t="s">
        <v>355</v>
      </c>
      <c r="Q813" s="15">
        <v>45300</v>
      </c>
      <c r="R813" s="15">
        <v>45291</v>
      </c>
      <c r="S813" s="14"/>
    </row>
    <row r="814" spans="1:19" ht="25.5" x14ac:dyDescent="0.25">
      <c r="A814" s="14">
        <v>2023</v>
      </c>
      <c r="B814" s="15">
        <v>45200</v>
      </c>
      <c r="C814" s="15">
        <v>45291</v>
      </c>
      <c r="D814" s="17" t="s">
        <v>118</v>
      </c>
      <c r="E814" s="17" t="s">
        <v>118</v>
      </c>
      <c r="F814" s="14" t="s">
        <v>1186</v>
      </c>
      <c r="G814" s="14" t="s">
        <v>594</v>
      </c>
      <c r="H814" s="14" t="s">
        <v>562</v>
      </c>
      <c r="I814" s="17" t="s">
        <v>1039</v>
      </c>
      <c r="J814" s="14" t="s">
        <v>353</v>
      </c>
      <c r="K814" s="17" t="s">
        <v>354</v>
      </c>
      <c r="L814" s="14">
        <v>1333</v>
      </c>
      <c r="M814" s="16" t="str">
        <f>HYPERLINK("https://stjsonora.gob.mx/acceso_informacion/InfoCurriculum.php?token=1333-1333-1333")</f>
        <v>https://stjsonora.gob.mx/acceso_informacion/InfoCurriculum.php?token=1333-1333-1333</v>
      </c>
      <c r="N814" s="14" t="s">
        <v>64</v>
      </c>
      <c r="O814" s="16" t="s">
        <v>3601</v>
      </c>
      <c r="P814" s="17" t="s">
        <v>355</v>
      </c>
      <c r="Q814" s="15">
        <v>45300</v>
      </c>
      <c r="R814" s="15">
        <v>45291</v>
      </c>
      <c r="S814" s="14"/>
    </row>
    <row r="815" spans="1:19" ht="25.5" x14ac:dyDescent="0.25">
      <c r="A815" s="14">
        <v>2023</v>
      </c>
      <c r="B815" s="15">
        <v>45200</v>
      </c>
      <c r="C815" s="15">
        <v>45291</v>
      </c>
      <c r="D815" s="17" t="s">
        <v>115</v>
      </c>
      <c r="E815" s="17" t="s">
        <v>115</v>
      </c>
      <c r="F815" s="14" t="s">
        <v>1857</v>
      </c>
      <c r="G815" s="14" t="s">
        <v>1858</v>
      </c>
      <c r="H815" s="14" t="s">
        <v>1859</v>
      </c>
      <c r="I815" s="17" t="s">
        <v>1290</v>
      </c>
      <c r="J815" s="14" t="s">
        <v>365</v>
      </c>
      <c r="K815" s="17" t="s">
        <v>366</v>
      </c>
      <c r="L815" s="14">
        <v>818</v>
      </c>
      <c r="M815" s="16" t="str">
        <f>HYPERLINK("https://stjsonora.gob.mx/acceso_informacion/InfoCurriculum.php?token=818-818-818")</f>
        <v>https://stjsonora.gob.mx/acceso_informacion/InfoCurriculum.php?token=818-818-818</v>
      </c>
      <c r="N815" s="14" t="s">
        <v>64</v>
      </c>
      <c r="O815" s="16" t="s">
        <v>3601</v>
      </c>
      <c r="P815" s="17" t="s">
        <v>355</v>
      </c>
      <c r="Q815" s="15">
        <v>45300</v>
      </c>
      <c r="R815" s="15">
        <v>45291</v>
      </c>
      <c r="S815" s="14"/>
    </row>
    <row r="816" spans="1:19" ht="25.5" x14ac:dyDescent="0.25">
      <c r="A816" s="14">
        <v>2023</v>
      </c>
      <c r="B816" s="15">
        <v>45200</v>
      </c>
      <c r="C816" s="15">
        <v>45291</v>
      </c>
      <c r="D816" s="17" t="s">
        <v>115</v>
      </c>
      <c r="E816" s="17" t="s">
        <v>115</v>
      </c>
      <c r="F816" s="14" t="s">
        <v>684</v>
      </c>
      <c r="G816" s="14" t="s">
        <v>869</v>
      </c>
      <c r="H816" s="14" t="s">
        <v>1685</v>
      </c>
      <c r="I816" s="17" t="s">
        <v>1111</v>
      </c>
      <c r="J816" s="14" t="s">
        <v>353</v>
      </c>
      <c r="K816" s="17" t="s">
        <v>354</v>
      </c>
      <c r="L816" s="14">
        <v>1199</v>
      </c>
      <c r="M816" s="16" t="str">
        <f>HYPERLINK("https://stjsonora.gob.mx/acceso_informacion/InfoCurriculum.php?token=1199-1199-1199")</f>
        <v>https://stjsonora.gob.mx/acceso_informacion/InfoCurriculum.php?token=1199-1199-1199</v>
      </c>
      <c r="N816" s="14" t="s">
        <v>64</v>
      </c>
      <c r="O816" s="16" t="s">
        <v>3601</v>
      </c>
      <c r="P816" s="17" t="s">
        <v>355</v>
      </c>
      <c r="Q816" s="15">
        <v>45300</v>
      </c>
      <c r="R816" s="15">
        <v>45291</v>
      </c>
      <c r="S816" s="14"/>
    </row>
    <row r="817" spans="1:19" ht="25.5" x14ac:dyDescent="0.25">
      <c r="A817" s="14">
        <v>2023</v>
      </c>
      <c r="B817" s="15">
        <v>45200</v>
      </c>
      <c r="C817" s="15">
        <v>45291</v>
      </c>
      <c r="D817" s="17" t="s">
        <v>118</v>
      </c>
      <c r="E817" s="17" t="s">
        <v>118</v>
      </c>
      <c r="F817" s="14" t="s">
        <v>1344</v>
      </c>
      <c r="G817" s="14" t="s">
        <v>472</v>
      </c>
      <c r="H817" s="14" t="s">
        <v>374</v>
      </c>
      <c r="I817" s="17" t="s">
        <v>1265</v>
      </c>
      <c r="J817" s="14" t="s">
        <v>353</v>
      </c>
      <c r="K817" s="17" t="s">
        <v>354</v>
      </c>
      <c r="L817" s="14">
        <v>1122</v>
      </c>
      <c r="M817" s="16" t="str">
        <f>HYPERLINK("https://stjsonora.gob.mx/acceso_informacion/InfoCurriculum.php?token=1122-1122-1122")</f>
        <v>https://stjsonora.gob.mx/acceso_informacion/InfoCurriculum.php?token=1122-1122-1122</v>
      </c>
      <c r="N817" s="14" t="s">
        <v>64</v>
      </c>
      <c r="O817" s="16" t="s">
        <v>3601</v>
      </c>
      <c r="P817" s="17" t="s">
        <v>355</v>
      </c>
      <c r="Q817" s="15">
        <v>45300</v>
      </c>
      <c r="R817" s="15">
        <v>45291</v>
      </c>
      <c r="S817" s="14"/>
    </row>
    <row r="818" spans="1:19" ht="25.5" x14ac:dyDescent="0.25">
      <c r="A818" s="14">
        <v>2023</v>
      </c>
      <c r="B818" s="15">
        <v>45200</v>
      </c>
      <c r="C818" s="15">
        <v>45291</v>
      </c>
      <c r="D818" s="17" t="s">
        <v>115</v>
      </c>
      <c r="E818" s="17" t="s">
        <v>115</v>
      </c>
      <c r="F818" s="14" t="s">
        <v>1860</v>
      </c>
      <c r="G818" s="14" t="s">
        <v>650</v>
      </c>
      <c r="H818" s="14" t="s">
        <v>530</v>
      </c>
      <c r="I818" s="17" t="s">
        <v>640</v>
      </c>
      <c r="J818" s="14" t="s">
        <v>58</v>
      </c>
      <c r="K818" s="17" t="s">
        <v>3590</v>
      </c>
      <c r="L818" s="14">
        <v>3504</v>
      </c>
      <c r="M818" s="16" t="str">
        <f>HYPERLINK("https://stjsonora.gob.mx/acceso_informacion/InfoCurriculum.php?token=3504-3504-3504")</f>
        <v>https://stjsonora.gob.mx/acceso_informacion/InfoCurriculum.php?token=3504-3504-3504</v>
      </c>
      <c r="N818" s="14" t="s">
        <v>64</v>
      </c>
      <c r="O818" s="16" t="s">
        <v>3601</v>
      </c>
      <c r="P818" s="17" t="s">
        <v>355</v>
      </c>
      <c r="Q818" s="15">
        <v>45300</v>
      </c>
      <c r="R818" s="15">
        <v>45291</v>
      </c>
      <c r="S818" s="14"/>
    </row>
    <row r="819" spans="1:19" ht="25.5" x14ac:dyDescent="0.25">
      <c r="A819" s="14">
        <v>2023</v>
      </c>
      <c r="B819" s="15">
        <v>45200</v>
      </c>
      <c r="C819" s="15">
        <v>45291</v>
      </c>
      <c r="D819" s="17" t="s">
        <v>118</v>
      </c>
      <c r="E819" s="17" t="s">
        <v>118</v>
      </c>
      <c r="F819" s="14" t="s">
        <v>1861</v>
      </c>
      <c r="G819" s="14" t="s">
        <v>1862</v>
      </c>
      <c r="H819" s="14" t="s">
        <v>1848</v>
      </c>
      <c r="I819" s="17" t="s">
        <v>786</v>
      </c>
      <c r="J819" s="14" t="s">
        <v>353</v>
      </c>
      <c r="K819" s="17" t="s">
        <v>354</v>
      </c>
      <c r="L819" s="14">
        <v>2653</v>
      </c>
      <c r="M819" s="16" t="str">
        <f>HYPERLINK("https://stjsonora.gob.mx/acceso_informacion/InfoCurriculum.php?token=2653-2653-2653")</f>
        <v>https://stjsonora.gob.mx/acceso_informacion/InfoCurriculum.php?token=2653-2653-2653</v>
      </c>
      <c r="N819" s="14" t="s">
        <v>64</v>
      </c>
      <c r="O819" s="16" t="s">
        <v>3601</v>
      </c>
      <c r="P819" s="17" t="s">
        <v>355</v>
      </c>
      <c r="Q819" s="15">
        <v>45300</v>
      </c>
      <c r="R819" s="15">
        <v>45291</v>
      </c>
      <c r="S819" s="14"/>
    </row>
    <row r="820" spans="1:19" ht="25.5" x14ac:dyDescent="0.25">
      <c r="A820" s="14">
        <v>2023</v>
      </c>
      <c r="B820" s="15">
        <v>45200</v>
      </c>
      <c r="C820" s="15">
        <v>45291</v>
      </c>
      <c r="D820" s="17" t="s">
        <v>118</v>
      </c>
      <c r="E820" s="17" t="s">
        <v>118</v>
      </c>
      <c r="F820" s="14" t="s">
        <v>665</v>
      </c>
      <c r="G820" s="14" t="s">
        <v>1832</v>
      </c>
      <c r="H820" s="14" t="s">
        <v>417</v>
      </c>
      <c r="I820" s="17" t="s">
        <v>683</v>
      </c>
      <c r="J820" s="14" t="s">
        <v>353</v>
      </c>
      <c r="K820" s="17" t="s">
        <v>354</v>
      </c>
      <c r="L820" s="14">
        <v>117</v>
      </c>
      <c r="M820" s="16" t="str">
        <f>HYPERLINK("https://stjsonora.gob.mx/acceso_informacion/InfoCurriculum.php?token=117-117-117")</f>
        <v>https://stjsonora.gob.mx/acceso_informacion/InfoCurriculum.php?token=117-117-117</v>
      </c>
      <c r="N820" s="14" t="s">
        <v>64</v>
      </c>
      <c r="O820" s="16" t="s">
        <v>3601</v>
      </c>
      <c r="P820" s="17" t="s">
        <v>355</v>
      </c>
      <c r="Q820" s="15">
        <v>45300</v>
      </c>
      <c r="R820" s="15">
        <v>45291</v>
      </c>
      <c r="S820" s="14"/>
    </row>
    <row r="821" spans="1:19" ht="25.5" x14ac:dyDescent="0.25">
      <c r="A821" s="14">
        <v>2023</v>
      </c>
      <c r="B821" s="15">
        <v>45200</v>
      </c>
      <c r="C821" s="15">
        <v>45291</v>
      </c>
      <c r="D821" s="17" t="s">
        <v>115</v>
      </c>
      <c r="E821" s="17" t="s">
        <v>115</v>
      </c>
      <c r="F821" s="14" t="s">
        <v>881</v>
      </c>
      <c r="G821" s="14" t="s">
        <v>447</v>
      </c>
      <c r="H821" s="14" t="s">
        <v>1212</v>
      </c>
      <c r="I821" s="17" t="s">
        <v>1010</v>
      </c>
      <c r="J821" s="14" t="s">
        <v>365</v>
      </c>
      <c r="K821" s="17" t="s">
        <v>450</v>
      </c>
      <c r="L821" s="14">
        <v>862</v>
      </c>
      <c r="M821" s="16" t="str">
        <f>HYPERLINK("https://stjsonora.gob.mx/acceso_informacion/InfoCurriculum.php?token=862-862-862")</f>
        <v>https://stjsonora.gob.mx/acceso_informacion/InfoCurriculum.php?token=862-862-862</v>
      </c>
      <c r="N821" s="14" t="s">
        <v>64</v>
      </c>
      <c r="O821" s="16" t="s">
        <v>3601</v>
      </c>
      <c r="P821" s="17" t="s">
        <v>355</v>
      </c>
      <c r="Q821" s="15">
        <v>45300</v>
      </c>
      <c r="R821" s="15">
        <v>45291</v>
      </c>
      <c r="S821" s="14"/>
    </row>
    <row r="822" spans="1:19" ht="25.5" x14ac:dyDescent="0.25">
      <c r="A822" s="14">
        <v>2023</v>
      </c>
      <c r="B822" s="15">
        <v>45200</v>
      </c>
      <c r="C822" s="15">
        <v>45291</v>
      </c>
      <c r="D822" s="17" t="s">
        <v>115</v>
      </c>
      <c r="E822" s="17" t="s">
        <v>115</v>
      </c>
      <c r="F822" s="14" t="s">
        <v>1863</v>
      </c>
      <c r="G822" s="14" t="s">
        <v>1864</v>
      </c>
      <c r="H822" s="14" t="s">
        <v>552</v>
      </c>
      <c r="I822" s="17" t="s">
        <v>1343</v>
      </c>
      <c r="J822" s="14" t="s">
        <v>353</v>
      </c>
      <c r="K822" s="17" t="s">
        <v>354</v>
      </c>
      <c r="L822" s="14">
        <v>2927</v>
      </c>
      <c r="M822" s="16" t="str">
        <f>HYPERLINK("https://stjsonora.gob.mx/acceso_informacion/InfoCurriculum.php?token=2927-2927-2927")</f>
        <v>https://stjsonora.gob.mx/acceso_informacion/InfoCurriculum.php?token=2927-2927-2927</v>
      </c>
      <c r="N822" s="14" t="s">
        <v>64</v>
      </c>
      <c r="O822" s="16" t="s">
        <v>3601</v>
      </c>
      <c r="P822" s="17" t="s">
        <v>355</v>
      </c>
      <c r="Q822" s="15">
        <v>45300</v>
      </c>
      <c r="R822" s="15">
        <v>45291</v>
      </c>
      <c r="S822" s="14"/>
    </row>
    <row r="823" spans="1:19" ht="25.5" x14ac:dyDescent="0.25">
      <c r="A823" s="14">
        <v>2023</v>
      </c>
      <c r="B823" s="15">
        <v>45200</v>
      </c>
      <c r="C823" s="15">
        <v>45291</v>
      </c>
      <c r="D823" s="17" t="s">
        <v>118</v>
      </c>
      <c r="E823" s="17" t="s">
        <v>118</v>
      </c>
      <c r="F823" s="14" t="s">
        <v>1865</v>
      </c>
      <c r="G823" s="14" t="s">
        <v>523</v>
      </c>
      <c r="H823" s="14" t="s">
        <v>1765</v>
      </c>
      <c r="I823" s="17" t="s">
        <v>640</v>
      </c>
      <c r="J823" s="14" t="s">
        <v>353</v>
      </c>
      <c r="K823" s="17" t="s">
        <v>354</v>
      </c>
      <c r="L823" s="14">
        <v>4503</v>
      </c>
      <c r="M823" s="16" t="str">
        <f>HYPERLINK("https://stjsonora.gob.mx/acceso_informacion/InfoCurriculum.php?token=4503-4503-4503")</f>
        <v>https://stjsonora.gob.mx/acceso_informacion/InfoCurriculum.php?token=4503-4503-4503</v>
      </c>
      <c r="N823" s="14" t="s">
        <v>64</v>
      </c>
      <c r="O823" s="16" t="s">
        <v>3601</v>
      </c>
      <c r="P823" s="17" t="s">
        <v>355</v>
      </c>
      <c r="Q823" s="15">
        <v>45300</v>
      </c>
      <c r="R823" s="15">
        <v>45291</v>
      </c>
      <c r="S823" s="14"/>
    </row>
    <row r="824" spans="1:19" ht="25.5" x14ac:dyDescent="0.25">
      <c r="A824" s="14">
        <v>2023</v>
      </c>
      <c r="B824" s="15">
        <v>45200</v>
      </c>
      <c r="C824" s="15">
        <v>45291</v>
      </c>
      <c r="D824" s="17" t="s">
        <v>118</v>
      </c>
      <c r="E824" s="17" t="s">
        <v>118</v>
      </c>
      <c r="F824" s="14" t="s">
        <v>1866</v>
      </c>
      <c r="G824" s="14" t="s">
        <v>513</v>
      </c>
      <c r="H824" s="14" t="s">
        <v>725</v>
      </c>
      <c r="I824" s="17" t="s">
        <v>683</v>
      </c>
      <c r="J824" s="14" t="s">
        <v>353</v>
      </c>
      <c r="K824" s="17" t="s">
        <v>354</v>
      </c>
      <c r="L824" s="14">
        <v>1186</v>
      </c>
      <c r="M824" s="16" t="str">
        <f>HYPERLINK("https://stjsonora.gob.mx/acceso_informacion/InfoCurriculum.php?token=1186-1186-1186")</f>
        <v>https://stjsonora.gob.mx/acceso_informacion/InfoCurriculum.php?token=1186-1186-1186</v>
      </c>
      <c r="N824" s="14" t="s">
        <v>64</v>
      </c>
      <c r="O824" s="16" t="s">
        <v>3601</v>
      </c>
      <c r="P824" s="17" t="s">
        <v>355</v>
      </c>
      <c r="Q824" s="15">
        <v>45300</v>
      </c>
      <c r="R824" s="15">
        <v>45291</v>
      </c>
      <c r="S824" s="14"/>
    </row>
    <row r="825" spans="1:19" ht="25.5" x14ac:dyDescent="0.25">
      <c r="A825" s="14">
        <v>2023</v>
      </c>
      <c r="B825" s="15">
        <v>45200</v>
      </c>
      <c r="C825" s="15">
        <v>45291</v>
      </c>
      <c r="D825" s="17" t="s">
        <v>115</v>
      </c>
      <c r="E825" s="17" t="s">
        <v>115</v>
      </c>
      <c r="F825" s="14" t="s">
        <v>572</v>
      </c>
      <c r="G825" s="14" t="s">
        <v>569</v>
      </c>
      <c r="H825" s="14" t="s">
        <v>982</v>
      </c>
      <c r="I825" s="17" t="s">
        <v>500</v>
      </c>
      <c r="J825" s="14" t="s">
        <v>58</v>
      </c>
      <c r="K825" s="17" t="s">
        <v>3590</v>
      </c>
      <c r="L825" s="14">
        <v>3834</v>
      </c>
      <c r="M825" s="16" t="str">
        <f>HYPERLINK("https://stjsonora.gob.mx/acceso_informacion/InfoCurriculum.php?token=3834-3834-3834")</f>
        <v>https://stjsonora.gob.mx/acceso_informacion/InfoCurriculum.php?token=3834-3834-3834</v>
      </c>
      <c r="N825" s="14" t="s">
        <v>64</v>
      </c>
      <c r="O825" s="16" t="s">
        <v>3601</v>
      </c>
      <c r="P825" s="17" t="s">
        <v>355</v>
      </c>
      <c r="Q825" s="15">
        <v>45300</v>
      </c>
      <c r="R825" s="15">
        <v>45291</v>
      </c>
      <c r="S825" s="14"/>
    </row>
    <row r="826" spans="1:19" ht="25.5" x14ac:dyDescent="0.25">
      <c r="A826" s="14">
        <v>2023</v>
      </c>
      <c r="B826" s="15">
        <v>45200</v>
      </c>
      <c r="C826" s="15">
        <v>45291</v>
      </c>
      <c r="D826" s="17" t="s">
        <v>115</v>
      </c>
      <c r="E826" s="17" t="s">
        <v>115</v>
      </c>
      <c r="F826" s="14" t="s">
        <v>1867</v>
      </c>
      <c r="G826" s="14" t="s">
        <v>542</v>
      </c>
      <c r="H826" s="14" t="s">
        <v>973</v>
      </c>
      <c r="I826" s="17" t="s">
        <v>640</v>
      </c>
      <c r="J826" s="14" t="s">
        <v>353</v>
      </c>
      <c r="K826" s="17" t="s">
        <v>354</v>
      </c>
      <c r="L826" s="14">
        <v>3872</v>
      </c>
      <c r="M826" s="16" t="str">
        <f>HYPERLINK("https://stjsonora.gob.mx/acceso_informacion/InfoCurriculum.php?token=3872-3872-3872")</f>
        <v>https://stjsonora.gob.mx/acceso_informacion/InfoCurriculum.php?token=3872-3872-3872</v>
      </c>
      <c r="N826" s="14" t="s">
        <v>64</v>
      </c>
      <c r="O826" s="16" t="s">
        <v>3601</v>
      </c>
      <c r="P826" s="17" t="s">
        <v>355</v>
      </c>
      <c r="Q826" s="15">
        <v>45300</v>
      </c>
      <c r="R826" s="15">
        <v>45291</v>
      </c>
      <c r="S826" s="14"/>
    </row>
    <row r="827" spans="1:19" ht="25.5" x14ac:dyDescent="0.25">
      <c r="A827" s="14">
        <v>2023</v>
      </c>
      <c r="B827" s="15">
        <v>45200</v>
      </c>
      <c r="C827" s="15">
        <v>45291</v>
      </c>
      <c r="D827" s="17" t="s">
        <v>115</v>
      </c>
      <c r="E827" s="17" t="s">
        <v>115</v>
      </c>
      <c r="F827" s="14" t="s">
        <v>1225</v>
      </c>
      <c r="G827" s="14" t="s">
        <v>1868</v>
      </c>
      <c r="H827" s="14" t="s">
        <v>374</v>
      </c>
      <c r="I827" s="17" t="s">
        <v>1114</v>
      </c>
      <c r="J827" s="14" t="s">
        <v>353</v>
      </c>
      <c r="K827" s="17" t="s">
        <v>354</v>
      </c>
      <c r="L827" s="14">
        <v>1116</v>
      </c>
      <c r="M827" s="16" t="str">
        <f>HYPERLINK("https://stjsonora.gob.mx/acceso_informacion/InfoCurriculum.php?token=1116-1116-1116")</f>
        <v>https://stjsonora.gob.mx/acceso_informacion/InfoCurriculum.php?token=1116-1116-1116</v>
      </c>
      <c r="N827" s="14" t="s">
        <v>64</v>
      </c>
      <c r="O827" s="16" t="s">
        <v>3601</v>
      </c>
      <c r="P827" s="17" t="s">
        <v>355</v>
      </c>
      <c r="Q827" s="15">
        <v>45300</v>
      </c>
      <c r="R827" s="15">
        <v>45291</v>
      </c>
      <c r="S827" s="14"/>
    </row>
    <row r="828" spans="1:19" ht="38.25" x14ac:dyDescent="0.25">
      <c r="A828" s="14">
        <v>2023</v>
      </c>
      <c r="B828" s="15">
        <v>45200</v>
      </c>
      <c r="C828" s="15">
        <v>45291</v>
      </c>
      <c r="D828" s="17" t="s">
        <v>118</v>
      </c>
      <c r="E828" s="17" t="s">
        <v>118</v>
      </c>
      <c r="F828" s="14" t="s">
        <v>1869</v>
      </c>
      <c r="G828" s="14" t="s">
        <v>1739</v>
      </c>
      <c r="H828" s="14" t="s">
        <v>563</v>
      </c>
      <c r="I828" s="17" t="s">
        <v>1375</v>
      </c>
      <c r="J828" s="14" t="s">
        <v>353</v>
      </c>
      <c r="K828" s="17" t="s">
        <v>354</v>
      </c>
      <c r="L828" s="14">
        <v>1016</v>
      </c>
      <c r="M828" s="16" t="str">
        <f>HYPERLINK("https://stjsonora.gob.mx/acceso_informacion/InfoCurriculum.php?token=1016-1016-1016")</f>
        <v>https://stjsonora.gob.mx/acceso_informacion/InfoCurriculum.php?token=1016-1016-1016</v>
      </c>
      <c r="N828" s="14" t="s">
        <v>64</v>
      </c>
      <c r="O828" s="16" t="s">
        <v>3601</v>
      </c>
      <c r="P828" s="17" t="s">
        <v>355</v>
      </c>
      <c r="Q828" s="15">
        <v>45300</v>
      </c>
      <c r="R828" s="15">
        <v>45291</v>
      </c>
      <c r="S828" s="14"/>
    </row>
    <row r="829" spans="1:19" ht="25.5" x14ac:dyDescent="0.25">
      <c r="A829" s="14">
        <v>2023</v>
      </c>
      <c r="B829" s="15">
        <v>45200</v>
      </c>
      <c r="C829" s="15">
        <v>45291</v>
      </c>
      <c r="D829" s="17" t="s">
        <v>115</v>
      </c>
      <c r="E829" s="17" t="s">
        <v>115</v>
      </c>
      <c r="F829" s="14" t="s">
        <v>1870</v>
      </c>
      <c r="G829" s="14" t="s">
        <v>571</v>
      </c>
      <c r="H829" s="14" t="s">
        <v>867</v>
      </c>
      <c r="I829" s="17" t="s">
        <v>880</v>
      </c>
      <c r="J829" s="14" t="s">
        <v>353</v>
      </c>
      <c r="K829" s="17" t="s">
        <v>354</v>
      </c>
      <c r="L829" s="14">
        <v>3354</v>
      </c>
      <c r="M829" s="16" t="str">
        <f>HYPERLINK("https://stjsonora.gob.mx/acceso_informacion/InfoCurriculum.php?token=3354-3354-3354")</f>
        <v>https://stjsonora.gob.mx/acceso_informacion/InfoCurriculum.php?token=3354-3354-3354</v>
      </c>
      <c r="N829" s="14" t="s">
        <v>64</v>
      </c>
      <c r="O829" s="16" t="s">
        <v>3601</v>
      </c>
      <c r="P829" s="17" t="s">
        <v>355</v>
      </c>
      <c r="Q829" s="15">
        <v>45300</v>
      </c>
      <c r="R829" s="15">
        <v>45291</v>
      </c>
      <c r="S829" s="14"/>
    </row>
    <row r="830" spans="1:19" ht="25.5" x14ac:dyDescent="0.25">
      <c r="A830" s="14">
        <v>2023</v>
      </c>
      <c r="B830" s="15">
        <v>45200</v>
      </c>
      <c r="C830" s="15">
        <v>45291</v>
      </c>
      <c r="D830" s="17" t="s">
        <v>115</v>
      </c>
      <c r="E830" s="17" t="s">
        <v>115</v>
      </c>
      <c r="F830" s="14" t="s">
        <v>1871</v>
      </c>
      <c r="G830" s="14" t="s">
        <v>623</v>
      </c>
      <c r="H830" s="14" t="s">
        <v>1285</v>
      </c>
      <c r="I830" s="17" t="s">
        <v>1253</v>
      </c>
      <c r="J830" s="14" t="s">
        <v>353</v>
      </c>
      <c r="K830" s="17" t="s">
        <v>354</v>
      </c>
      <c r="L830" s="14">
        <v>2672</v>
      </c>
      <c r="M830" s="16" t="str">
        <f>HYPERLINK("https://stjsonora.gob.mx/acceso_informacion/InfoCurriculum.php?token=2672-2672-2672")</f>
        <v>https://stjsonora.gob.mx/acceso_informacion/InfoCurriculum.php?token=2672-2672-2672</v>
      </c>
      <c r="N830" s="14" t="s">
        <v>64</v>
      </c>
      <c r="O830" s="16" t="s">
        <v>3601</v>
      </c>
      <c r="P830" s="17" t="s">
        <v>355</v>
      </c>
      <c r="Q830" s="15">
        <v>45300</v>
      </c>
      <c r="R830" s="15">
        <v>45291</v>
      </c>
      <c r="S830" s="14"/>
    </row>
    <row r="831" spans="1:19" ht="25.5" x14ac:dyDescent="0.25">
      <c r="A831" s="14">
        <v>2023</v>
      </c>
      <c r="B831" s="15">
        <v>45200</v>
      </c>
      <c r="C831" s="15">
        <v>45291</v>
      </c>
      <c r="D831" s="17" t="s">
        <v>115</v>
      </c>
      <c r="E831" s="17" t="s">
        <v>115</v>
      </c>
      <c r="F831" s="14" t="s">
        <v>1872</v>
      </c>
      <c r="G831" s="14" t="s">
        <v>377</v>
      </c>
      <c r="H831" s="14" t="s">
        <v>1873</v>
      </c>
      <c r="I831" s="17" t="s">
        <v>640</v>
      </c>
      <c r="J831" s="14" t="s">
        <v>353</v>
      </c>
      <c r="K831" s="17" t="s">
        <v>354</v>
      </c>
      <c r="L831" s="14">
        <v>4436</v>
      </c>
      <c r="M831" s="16" t="str">
        <f>HYPERLINK("https://stjsonora.gob.mx/acceso_informacion/InfoCurriculum.php?token=4436-4436-4436")</f>
        <v>https://stjsonora.gob.mx/acceso_informacion/InfoCurriculum.php?token=4436-4436-4436</v>
      </c>
      <c r="N831" s="14" t="s">
        <v>64</v>
      </c>
      <c r="O831" s="16" t="s">
        <v>3601</v>
      </c>
      <c r="P831" s="17" t="s">
        <v>355</v>
      </c>
      <c r="Q831" s="15">
        <v>45300</v>
      </c>
      <c r="R831" s="15">
        <v>45291</v>
      </c>
      <c r="S831" s="14"/>
    </row>
    <row r="832" spans="1:19" ht="25.5" x14ac:dyDescent="0.25">
      <c r="A832" s="14">
        <v>2023</v>
      </c>
      <c r="B832" s="15">
        <v>45200</v>
      </c>
      <c r="C832" s="15">
        <v>45291</v>
      </c>
      <c r="D832" s="17" t="s">
        <v>110</v>
      </c>
      <c r="E832" s="17" t="s">
        <v>110</v>
      </c>
      <c r="F832" s="14" t="s">
        <v>1874</v>
      </c>
      <c r="G832" s="14" t="s">
        <v>1875</v>
      </c>
      <c r="H832" s="14" t="s">
        <v>562</v>
      </c>
      <c r="I832" s="17" t="s">
        <v>1237</v>
      </c>
      <c r="J832" s="14" t="s">
        <v>403</v>
      </c>
      <c r="K832" s="17"/>
      <c r="L832" s="14">
        <v>3920</v>
      </c>
      <c r="M832" s="16" t="str">
        <f>HYPERLINK("https://stjsonora.gob.mx/acceso_informacion/InfoCurriculum.php?token=3920-3920-3920")</f>
        <v>https://stjsonora.gob.mx/acceso_informacion/InfoCurriculum.php?token=3920-3920-3920</v>
      </c>
      <c r="N832" s="14" t="s">
        <v>64</v>
      </c>
      <c r="O832" s="16" t="s">
        <v>3601</v>
      </c>
      <c r="P832" s="17" t="s">
        <v>355</v>
      </c>
      <c r="Q832" s="15">
        <v>45300</v>
      </c>
      <c r="R832" s="15">
        <v>45291</v>
      </c>
      <c r="S832" s="14"/>
    </row>
    <row r="833" spans="1:19" ht="25.5" x14ac:dyDescent="0.25">
      <c r="A833" s="14">
        <v>2023</v>
      </c>
      <c r="B833" s="15">
        <v>45200</v>
      </c>
      <c r="C833" s="15">
        <v>45291</v>
      </c>
      <c r="D833" s="17" t="s">
        <v>118</v>
      </c>
      <c r="E833" s="17" t="s">
        <v>118</v>
      </c>
      <c r="F833" s="14" t="s">
        <v>1876</v>
      </c>
      <c r="G833" s="14" t="s">
        <v>1342</v>
      </c>
      <c r="H833" s="14" t="s">
        <v>1303</v>
      </c>
      <c r="I833" s="17" t="s">
        <v>1253</v>
      </c>
      <c r="J833" s="14" t="s">
        <v>353</v>
      </c>
      <c r="K833" s="17" t="s">
        <v>354</v>
      </c>
      <c r="L833" s="14">
        <v>3986</v>
      </c>
      <c r="M833" s="16" t="str">
        <f>HYPERLINK("https://stjsonora.gob.mx/acceso_informacion/InfoCurriculum.php?token=3986-3986-3986")</f>
        <v>https://stjsonora.gob.mx/acceso_informacion/InfoCurriculum.php?token=3986-3986-3986</v>
      </c>
      <c r="N833" s="14" t="s">
        <v>64</v>
      </c>
      <c r="O833" s="16" t="s">
        <v>3601</v>
      </c>
      <c r="P833" s="17" t="s">
        <v>355</v>
      </c>
      <c r="Q833" s="15">
        <v>45300</v>
      </c>
      <c r="R833" s="15">
        <v>45291</v>
      </c>
      <c r="S833" s="14"/>
    </row>
    <row r="834" spans="1:19" ht="25.5" x14ac:dyDescent="0.25">
      <c r="A834" s="14">
        <v>2023</v>
      </c>
      <c r="B834" s="15">
        <v>45200</v>
      </c>
      <c r="C834" s="15">
        <v>45291</v>
      </c>
      <c r="D834" s="17" t="s">
        <v>115</v>
      </c>
      <c r="E834" s="17" t="s">
        <v>115</v>
      </c>
      <c r="F834" s="14" t="s">
        <v>1877</v>
      </c>
      <c r="G834" s="14" t="s">
        <v>592</v>
      </c>
      <c r="H834" s="14" t="s">
        <v>442</v>
      </c>
      <c r="I834" s="17" t="s">
        <v>640</v>
      </c>
      <c r="J834" s="14" t="s">
        <v>353</v>
      </c>
      <c r="K834" s="17" t="s">
        <v>354</v>
      </c>
      <c r="L834" s="14">
        <v>4702</v>
      </c>
      <c r="M834" s="16" t="str">
        <f>HYPERLINK("https://stjsonora.gob.mx/acceso_informacion/InfoCurriculum.php?token=4702-4702-4702")</f>
        <v>https://stjsonora.gob.mx/acceso_informacion/InfoCurriculum.php?token=4702-4702-4702</v>
      </c>
      <c r="N834" s="14" t="s">
        <v>64</v>
      </c>
      <c r="O834" s="16" t="s">
        <v>3601</v>
      </c>
      <c r="P834" s="17" t="s">
        <v>355</v>
      </c>
      <c r="Q834" s="15">
        <v>45300</v>
      </c>
      <c r="R834" s="15">
        <v>45291</v>
      </c>
      <c r="S834" s="14"/>
    </row>
    <row r="835" spans="1:19" ht="25.5" x14ac:dyDescent="0.25">
      <c r="A835" s="14">
        <v>2023</v>
      </c>
      <c r="B835" s="15">
        <v>45200</v>
      </c>
      <c r="C835" s="15">
        <v>45291</v>
      </c>
      <c r="D835" s="17" t="s">
        <v>121</v>
      </c>
      <c r="E835" s="17" t="s">
        <v>121</v>
      </c>
      <c r="F835" s="14" t="s">
        <v>1878</v>
      </c>
      <c r="G835" s="14" t="s">
        <v>895</v>
      </c>
      <c r="H835" s="14" t="s">
        <v>737</v>
      </c>
      <c r="I835" s="17" t="s">
        <v>773</v>
      </c>
      <c r="J835" s="14" t="s">
        <v>403</v>
      </c>
      <c r="K835" s="17"/>
      <c r="L835" s="14">
        <v>41</v>
      </c>
      <c r="M835" s="16" t="str">
        <f>HYPERLINK("https://stjsonora.gob.mx/acceso_informacion/InfoCurriculum.php?token=41-41-41")</f>
        <v>https://stjsonora.gob.mx/acceso_informacion/InfoCurriculum.php?token=41-41-41</v>
      </c>
      <c r="N835" s="14" t="s">
        <v>64</v>
      </c>
      <c r="O835" s="16" t="s">
        <v>3601</v>
      </c>
      <c r="P835" s="17" t="s">
        <v>355</v>
      </c>
      <c r="Q835" s="15">
        <v>45300</v>
      </c>
      <c r="R835" s="15">
        <v>45291</v>
      </c>
      <c r="S835" s="14"/>
    </row>
    <row r="836" spans="1:19" ht="25.5" x14ac:dyDescent="0.25">
      <c r="A836" s="14">
        <v>2023</v>
      </c>
      <c r="B836" s="15">
        <v>45200</v>
      </c>
      <c r="C836" s="15">
        <v>45291</v>
      </c>
      <c r="D836" s="17" t="s">
        <v>118</v>
      </c>
      <c r="E836" s="17" t="s">
        <v>118</v>
      </c>
      <c r="F836" s="14" t="s">
        <v>1077</v>
      </c>
      <c r="G836" s="14" t="s">
        <v>1879</v>
      </c>
      <c r="H836" s="14" t="s">
        <v>585</v>
      </c>
      <c r="I836" s="17" t="s">
        <v>1218</v>
      </c>
      <c r="J836" s="14" t="s">
        <v>353</v>
      </c>
      <c r="K836" s="17" t="s">
        <v>354</v>
      </c>
      <c r="L836" s="14">
        <v>135</v>
      </c>
      <c r="M836" s="16" t="str">
        <f>HYPERLINK("https://stjsonora.gob.mx/acceso_informacion/InfoCurriculum.php?token=135-135-135")</f>
        <v>https://stjsonora.gob.mx/acceso_informacion/InfoCurriculum.php?token=135-135-135</v>
      </c>
      <c r="N836" s="14" t="s">
        <v>64</v>
      </c>
      <c r="O836" s="16" t="s">
        <v>3601</v>
      </c>
      <c r="P836" s="17" t="s">
        <v>355</v>
      </c>
      <c r="Q836" s="15">
        <v>45300</v>
      </c>
      <c r="R836" s="15">
        <v>45291</v>
      </c>
      <c r="S836" s="14"/>
    </row>
    <row r="837" spans="1:19" ht="25.5" x14ac:dyDescent="0.25">
      <c r="A837" s="14">
        <v>2023</v>
      </c>
      <c r="B837" s="15">
        <v>45200</v>
      </c>
      <c r="C837" s="15">
        <v>45291</v>
      </c>
      <c r="D837" s="17" t="s">
        <v>115</v>
      </c>
      <c r="E837" s="17" t="s">
        <v>115</v>
      </c>
      <c r="F837" s="14" t="s">
        <v>1880</v>
      </c>
      <c r="G837" s="14" t="s">
        <v>1881</v>
      </c>
      <c r="H837" s="14" t="s">
        <v>1882</v>
      </c>
      <c r="I837" s="17" t="s">
        <v>773</v>
      </c>
      <c r="J837" s="14" t="s">
        <v>353</v>
      </c>
      <c r="K837" s="17" t="s">
        <v>354</v>
      </c>
      <c r="L837" s="14">
        <v>191</v>
      </c>
      <c r="M837" s="16" t="str">
        <f>HYPERLINK("https://stjsonora.gob.mx/acceso_informacion/InfoCurriculum.php?token=191-191-191")</f>
        <v>https://stjsonora.gob.mx/acceso_informacion/InfoCurriculum.php?token=191-191-191</v>
      </c>
      <c r="N837" s="14" t="s">
        <v>64</v>
      </c>
      <c r="O837" s="16" t="s">
        <v>3601</v>
      </c>
      <c r="P837" s="17" t="s">
        <v>355</v>
      </c>
      <c r="Q837" s="15">
        <v>45300</v>
      </c>
      <c r="R837" s="15">
        <v>45291</v>
      </c>
      <c r="S837" s="14"/>
    </row>
    <row r="838" spans="1:19" ht="25.5" x14ac:dyDescent="0.25">
      <c r="A838" s="14">
        <v>2023</v>
      </c>
      <c r="B838" s="15">
        <v>45200</v>
      </c>
      <c r="C838" s="15">
        <v>45291</v>
      </c>
      <c r="D838" s="17" t="s">
        <v>118</v>
      </c>
      <c r="E838" s="17" t="s">
        <v>118</v>
      </c>
      <c r="F838" s="14" t="s">
        <v>1883</v>
      </c>
      <c r="G838" s="14" t="s">
        <v>1335</v>
      </c>
      <c r="H838" s="14" t="s">
        <v>360</v>
      </c>
      <c r="I838" s="17" t="s">
        <v>1237</v>
      </c>
      <c r="J838" s="14" t="s">
        <v>353</v>
      </c>
      <c r="K838" s="17" t="s">
        <v>354</v>
      </c>
      <c r="L838" s="14">
        <v>1226</v>
      </c>
      <c r="M838" s="16" t="str">
        <f>HYPERLINK("https://stjsonora.gob.mx/acceso_informacion/InfoCurriculum.php?token=1226-1226-1226")</f>
        <v>https://stjsonora.gob.mx/acceso_informacion/InfoCurriculum.php?token=1226-1226-1226</v>
      </c>
      <c r="N838" s="14" t="s">
        <v>64</v>
      </c>
      <c r="O838" s="16" t="s">
        <v>3601</v>
      </c>
      <c r="P838" s="17" t="s">
        <v>355</v>
      </c>
      <c r="Q838" s="15">
        <v>45300</v>
      </c>
      <c r="R838" s="15">
        <v>45291</v>
      </c>
      <c r="S838" s="14"/>
    </row>
    <row r="839" spans="1:19" ht="25.5" x14ac:dyDescent="0.25">
      <c r="A839" s="14">
        <v>2023</v>
      </c>
      <c r="B839" s="15">
        <v>45200</v>
      </c>
      <c r="C839" s="15">
        <v>45291</v>
      </c>
      <c r="D839" s="17" t="s">
        <v>118</v>
      </c>
      <c r="E839" s="17" t="s">
        <v>118</v>
      </c>
      <c r="F839" s="14" t="s">
        <v>821</v>
      </c>
      <c r="G839" s="14" t="s">
        <v>475</v>
      </c>
      <c r="H839" s="14" t="s">
        <v>705</v>
      </c>
      <c r="I839" s="17" t="s">
        <v>640</v>
      </c>
      <c r="J839" s="14" t="s">
        <v>58</v>
      </c>
      <c r="K839" s="17" t="s">
        <v>3590</v>
      </c>
      <c r="L839" s="14">
        <v>4275</v>
      </c>
      <c r="M839" s="16" t="str">
        <f>HYPERLINK("https://stjsonora.gob.mx/acceso_informacion/InfoCurriculum.php?token=4275-4275-4275")</f>
        <v>https://stjsonora.gob.mx/acceso_informacion/InfoCurriculum.php?token=4275-4275-4275</v>
      </c>
      <c r="N839" s="14" t="s">
        <v>64</v>
      </c>
      <c r="O839" s="16" t="s">
        <v>3601</v>
      </c>
      <c r="P839" s="17" t="s">
        <v>355</v>
      </c>
      <c r="Q839" s="15">
        <v>45300</v>
      </c>
      <c r="R839" s="15">
        <v>45291</v>
      </c>
      <c r="S839" s="14"/>
    </row>
    <row r="840" spans="1:19" ht="25.5" x14ac:dyDescent="0.25">
      <c r="A840" s="14">
        <v>2023</v>
      </c>
      <c r="B840" s="15">
        <v>45200</v>
      </c>
      <c r="C840" s="15">
        <v>45291</v>
      </c>
      <c r="D840" s="17" t="s">
        <v>115</v>
      </c>
      <c r="E840" s="17" t="s">
        <v>115</v>
      </c>
      <c r="F840" s="14" t="s">
        <v>1884</v>
      </c>
      <c r="G840" s="14" t="s">
        <v>405</v>
      </c>
      <c r="H840" s="14" t="s">
        <v>1881</v>
      </c>
      <c r="I840" s="17" t="s">
        <v>703</v>
      </c>
      <c r="J840" s="14" t="s">
        <v>353</v>
      </c>
      <c r="K840" s="17" t="s">
        <v>354</v>
      </c>
      <c r="L840" s="14">
        <v>61</v>
      </c>
      <c r="M840" s="16" t="str">
        <f>HYPERLINK("https://stjsonora.gob.mx/acceso_informacion/InfoCurriculum.php?token=61-61-61")</f>
        <v>https://stjsonora.gob.mx/acceso_informacion/InfoCurriculum.php?token=61-61-61</v>
      </c>
      <c r="N840" s="14" t="s">
        <v>64</v>
      </c>
      <c r="O840" s="16" t="s">
        <v>3601</v>
      </c>
      <c r="P840" s="17" t="s">
        <v>355</v>
      </c>
      <c r="Q840" s="15">
        <v>45300</v>
      </c>
      <c r="R840" s="15">
        <v>45291</v>
      </c>
      <c r="S840" s="14"/>
    </row>
    <row r="841" spans="1:19" ht="25.5" x14ac:dyDescent="0.25">
      <c r="A841" s="14">
        <v>2023</v>
      </c>
      <c r="B841" s="15">
        <v>45200</v>
      </c>
      <c r="C841" s="15">
        <v>45291</v>
      </c>
      <c r="D841" s="17" t="s">
        <v>115</v>
      </c>
      <c r="E841" s="17" t="s">
        <v>115</v>
      </c>
      <c r="F841" s="14" t="s">
        <v>1885</v>
      </c>
      <c r="G841" s="14" t="s">
        <v>495</v>
      </c>
      <c r="H841" s="14" t="s">
        <v>1360</v>
      </c>
      <c r="I841" s="17" t="s">
        <v>1265</v>
      </c>
      <c r="J841" s="14" t="s">
        <v>365</v>
      </c>
      <c r="K841" s="17" t="s">
        <v>1886</v>
      </c>
      <c r="L841" s="14">
        <v>101</v>
      </c>
      <c r="M841" s="16" t="str">
        <f>HYPERLINK("https://stjsonora.gob.mx/acceso_informacion/InfoCurriculum.php?token=101-101-101")</f>
        <v>https://stjsonora.gob.mx/acceso_informacion/InfoCurriculum.php?token=101-101-101</v>
      </c>
      <c r="N841" s="14" t="s">
        <v>64</v>
      </c>
      <c r="O841" s="16" t="s">
        <v>3601</v>
      </c>
      <c r="P841" s="17" t="s">
        <v>355</v>
      </c>
      <c r="Q841" s="15">
        <v>45300</v>
      </c>
      <c r="R841" s="15">
        <v>45291</v>
      </c>
      <c r="S841" s="14"/>
    </row>
    <row r="842" spans="1:19" ht="25.5" x14ac:dyDescent="0.25">
      <c r="A842" s="14">
        <v>2023</v>
      </c>
      <c r="B842" s="15">
        <v>45200</v>
      </c>
      <c r="C842" s="15">
        <v>45291</v>
      </c>
      <c r="D842" s="17" t="s">
        <v>115</v>
      </c>
      <c r="E842" s="17" t="s">
        <v>115</v>
      </c>
      <c r="F842" s="14" t="s">
        <v>1887</v>
      </c>
      <c r="G842" s="14" t="s">
        <v>1888</v>
      </c>
      <c r="H842" s="14" t="s">
        <v>406</v>
      </c>
      <c r="I842" s="17" t="s">
        <v>1224</v>
      </c>
      <c r="J842" s="14" t="s">
        <v>353</v>
      </c>
      <c r="K842" s="17"/>
      <c r="L842" s="14">
        <v>3330</v>
      </c>
      <c r="M842" s="16" t="str">
        <f>HYPERLINK("https://stjsonora.gob.mx/acceso_informacion/InfoCurriculum.php?token=3330-3330-3330")</f>
        <v>https://stjsonora.gob.mx/acceso_informacion/InfoCurriculum.php?token=3330-3330-3330</v>
      </c>
      <c r="N842" s="14" t="s">
        <v>64</v>
      </c>
      <c r="O842" s="16" t="s">
        <v>3601</v>
      </c>
      <c r="P842" s="17" t="s">
        <v>355</v>
      </c>
      <c r="Q842" s="15">
        <v>45300</v>
      </c>
      <c r="R842" s="15">
        <v>45291</v>
      </c>
      <c r="S842" s="14"/>
    </row>
    <row r="843" spans="1:19" ht="25.5" x14ac:dyDescent="0.25">
      <c r="A843" s="14">
        <v>2023</v>
      </c>
      <c r="B843" s="15">
        <v>45200</v>
      </c>
      <c r="C843" s="15">
        <v>45291</v>
      </c>
      <c r="D843" s="17" t="s">
        <v>118</v>
      </c>
      <c r="E843" s="17" t="s">
        <v>118</v>
      </c>
      <c r="F843" s="14" t="s">
        <v>1889</v>
      </c>
      <c r="G843" s="14" t="s">
        <v>512</v>
      </c>
      <c r="H843" s="14" t="s">
        <v>454</v>
      </c>
      <c r="I843" s="17" t="s">
        <v>1224</v>
      </c>
      <c r="J843" s="14" t="s">
        <v>353</v>
      </c>
      <c r="K843" s="17" t="s">
        <v>354</v>
      </c>
      <c r="L843" s="14">
        <v>2884</v>
      </c>
      <c r="M843" s="16" t="str">
        <f>HYPERLINK("https://stjsonora.gob.mx/acceso_informacion/InfoCurriculum.php?token=2884-2884-2884")</f>
        <v>https://stjsonora.gob.mx/acceso_informacion/InfoCurriculum.php?token=2884-2884-2884</v>
      </c>
      <c r="N843" s="14" t="s">
        <v>64</v>
      </c>
      <c r="O843" s="16" t="s">
        <v>3601</v>
      </c>
      <c r="P843" s="17" t="s">
        <v>355</v>
      </c>
      <c r="Q843" s="15">
        <v>45300</v>
      </c>
      <c r="R843" s="15">
        <v>45291</v>
      </c>
      <c r="S843" s="14"/>
    </row>
    <row r="844" spans="1:19" ht="25.5" x14ac:dyDescent="0.25">
      <c r="A844" s="14">
        <v>2023</v>
      </c>
      <c r="B844" s="15">
        <v>45200</v>
      </c>
      <c r="C844" s="15">
        <v>45291</v>
      </c>
      <c r="D844" s="17" t="s">
        <v>115</v>
      </c>
      <c r="E844" s="17" t="s">
        <v>115</v>
      </c>
      <c r="F844" s="14" t="s">
        <v>1890</v>
      </c>
      <c r="G844" s="14" t="s">
        <v>1891</v>
      </c>
      <c r="H844" s="14" t="s">
        <v>438</v>
      </c>
      <c r="I844" s="17" t="s">
        <v>640</v>
      </c>
      <c r="J844" s="14" t="s">
        <v>353</v>
      </c>
      <c r="K844" s="17" t="s">
        <v>354</v>
      </c>
      <c r="L844" s="14">
        <v>4458</v>
      </c>
      <c r="M844" s="16" t="str">
        <f>HYPERLINK("https://stjsonora.gob.mx/acceso_informacion/InfoCurriculum.php?token=4458-4458-4458")</f>
        <v>https://stjsonora.gob.mx/acceso_informacion/InfoCurriculum.php?token=4458-4458-4458</v>
      </c>
      <c r="N844" s="14" t="s">
        <v>64</v>
      </c>
      <c r="O844" s="16" t="s">
        <v>3601</v>
      </c>
      <c r="P844" s="17" t="s">
        <v>355</v>
      </c>
      <c r="Q844" s="15">
        <v>45300</v>
      </c>
      <c r="R844" s="15">
        <v>45291</v>
      </c>
      <c r="S844" s="14"/>
    </row>
    <row r="845" spans="1:19" ht="25.5" x14ac:dyDescent="0.25">
      <c r="A845" s="14">
        <v>2023</v>
      </c>
      <c r="B845" s="15">
        <v>45200</v>
      </c>
      <c r="C845" s="15">
        <v>45291</v>
      </c>
      <c r="D845" s="17" t="s">
        <v>122</v>
      </c>
      <c r="E845" s="17" t="s">
        <v>122</v>
      </c>
      <c r="F845" s="14" t="s">
        <v>1892</v>
      </c>
      <c r="G845" s="14" t="s">
        <v>1893</v>
      </c>
      <c r="H845" s="14" t="s">
        <v>647</v>
      </c>
      <c r="I845" s="17" t="s">
        <v>1240</v>
      </c>
      <c r="J845" s="14" t="s">
        <v>365</v>
      </c>
      <c r="K845" s="17" t="s">
        <v>467</v>
      </c>
      <c r="L845" s="14">
        <v>39</v>
      </c>
      <c r="M845" s="16" t="str">
        <f>HYPERLINK("https://stjsonora.gob.mx/acceso_informacion/InfoCurriculum.php?token=39-39-39")</f>
        <v>https://stjsonora.gob.mx/acceso_informacion/InfoCurriculum.php?token=39-39-39</v>
      </c>
      <c r="N845" s="14" t="s">
        <v>64</v>
      </c>
      <c r="O845" s="16" t="s">
        <v>3601</v>
      </c>
      <c r="P845" s="17" t="s">
        <v>355</v>
      </c>
      <c r="Q845" s="15">
        <v>45300</v>
      </c>
      <c r="R845" s="15">
        <v>45291</v>
      </c>
      <c r="S845" s="14"/>
    </row>
    <row r="846" spans="1:19" ht="25.5" x14ac:dyDescent="0.25">
      <c r="A846" s="14">
        <v>2023</v>
      </c>
      <c r="B846" s="15">
        <v>45200</v>
      </c>
      <c r="C846" s="15">
        <v>45291</v>
      </c>
      <c r="D846" s="17" t="s">
        <v>115</v>
      </c>
      <c r="E846" s="17" t="s">
        <v>115</v>
      </c>
      <c r="F846" s="14" t="s">
        <v>1894</v>
      </c>
      <c r="G846" s="14" t="s">
        <v>626</v>
      </c>
      <c r="H846" s="14" t="s">
        <v>620</v>
      </c>
      <c r="I846" s="17" t="s">
        <v>1220</v>
      </c>
      <c r="J846" s="14" t="s">
        <v>353</v>
      </c>
      <c r="K846" s="17" t="s">
        <v>354</v>
      </c>
      <c r="L846" s="14">
        <v>1102</v>
      </c>
      <c r="M846" s="16" t="str">
        <f>HYPERLINK("https://stjsonora.gob.mx/acceso_informacion/InfoCurriculum.php?token=1102-1102-1102")</f>
        <v>https://stjsonora.gob.mx/acceso_informacion/InfoCurriculum.php?token=1102-1102-1102</v>
      </c>
      <c r="N846" s="14" t="s">
        <v>64</v>
      </c>
      <c r="O846" s="16" t="s">
        <v>3601</v>
      </c>
      <c r="P846" s="17" t="s">
        <v>355</v>
      </c>
      <c r="Q846" s="15">
        <v>45300</v>
      </c>
      <c r="R846" s="15">
        <v>45291</v>
      </c>
      <c r="S846" s="14"/>
    </row>
    <row r="847" spans="1:19" ht="25.5" x14ac:dyDescent="0.25">
      <c r="A847" s="14">
        <v>2023</v>
      </c>
      <c r="B847" s="15">
        <v>45200</v>
      </c>
      <c r="C847" s="15">
        <v>45291</v>
      </c>
      <c r="D847" s="17" t="s">
        <v>115</v>
      </c>
      <c r="E847" s="17" t="s">
        <v>115</v>
      </c>
      <c r="F847" s="14" t="s">
        <v>1895</v>
      </c>
      <c r="G847" s="14" t="s">
        <v>1403</v>
      </c>
      <c r="H847" s="14" t="s">
        <v>562</v>
      </c>
      <c r="I847" s="17" t="s">
        <v>500</v>
      </c>
      <c r="J847" s="14" t="s">
        <v>58</v>
      </c>
      <c r="K847" s="17" t="s">
        <v>3590</v>
      </c>
      <c r="L847" s="14">
        <v>3301</v>
      </c>
      <c r="M847" s="16" t="str">
        <f>HYPERLINK("https://stjsonora.gob.mx/acceso_informacion/InfoCurriculum.php?token=3301-3301-3301")</f>
        <v>https://stjsonora.gob.mx/acceso_informacion/InfoCurriculum.php?token=3301-3301-3301</v>
      </c>
      <c r="N847" s="14" t="s">
        <v>64</v>
      </c>
      <c r="O847" s="16" t="s">
        <v>3601</v>
      </c>
      <c r="P847" s="17" t="s">
        <v>355</v>
      </c>
      <c r="Q847" s="15">
        <v>45300</v>
      </c>
      <c r="R847" s="15">
        <v>45291</v>
      </c>
      <c r="S847" s="14"/>
    </row>
    <row r="848" spans="1:19" ht="25.5" x14ac:dyDescent="0.25">
      <c r="A848" s="14">
        <v>2023</v>
      </c>
      <c r="B848" s="15">
        <v>45200</v>
      </c>
      <c r="C848" s="15">
        <v>45291</v>
      </c>
      <c r="D848" s="17" t="s">
        <v>130</v>
      </c>
      <c r="E848" s="17" t="s">
        <v>130</v>
      </c>
      <c r="F848" s="14" t="s">
        <v>1896</v>
      </c>
      <c r="G848" s="14" t="s">
        <v>442</v>
      </c>
      <c r="H848" s="14" t="s">
        <v>725</v>
      </c>
      <c r="I848" s="17" t="s">
        <v>1346</v>
      </c>
      <c r="J848" s="14" t="s">
        <v>353</v>
      </c>
      <c r="K848" s="17" t="s">
        <v>1438</v>
      </c>
      <c r="L848" s="14">
        <v>2619</v>
      </c>
      <c r="M848" s="16" t="str">
        <f>HYPERLINK("https://stjsonora.gob.mx/acceso_informacion/InfoCurriculum.php?token=2619-2619-2619")</f>
        <v>https://stjsonora.gob.mx/acceso_informacion/InfoCurriculum.php?token=2619-2619-2619</v>
      </c>
      <c r="N848" s="14" t="s">
        <v>64</v>
      </c>
      <c r="O848" s="16" t="s">
        <v>3601</v>
      </c>
      <c r="P848" s="17" t="s">
        <v>355</v>
      </c>
      <c r="Q848" s="15">
        <v>45300</v>
      </c>
      <c r="R848" s="15">
        <v>45291</v>
      </c>
      <c r="S848" s="14"/>
    </row>
    <row r="849" spans="1:19" ht="25.5" x14ac:dyDescent="0.25">
      <c r="A849" s="14">
        <v>2023</v>
      </c>
      <c r="B849" s="15">
        <v>45200</v>
      </c>
      <c r="C849" s="15">
        <v>45291</v>
      </c>
      <c r="D849" s="17" t="s">
        <v>118</v>
      </c>
      <c r="E849" s="17" t="s">
        <v>118</v>
      </c>
      <c r="F849" s="14" t="s">
        <v>1897</v>
      </c>
      <c r="G849" s="14" t="s">
        <v>542</v>
      </c>
      <c r="H849" s="14" t="s">
        <v>725</v>
      </c>
      <c r="I849" s="17" t="s">
        <v>629</v>
      </c>
      <c r="J849" s="14" t="s">
        <v>365</v>
      </c>
      <c r="K849" s="17" t="s">
        <v>450</v>
      </c>
      <c r="L849" s="14">
        <v>1315</v>
      </c>
      <c r="M849" s="16" t="str">
        <f>HYPERLINK("https://stjsonora.gob.mx/acceso_informacion/InfoCurriculum.php?token=1315-1315-1315")</f>
        <v>https://stjsonora.gob.mx/acceso_informacion/InfoCurriculum.php?token=1315-1315-1315</v>
      </c>
      <c r="N849" s="14" t="s">
        <v>64</v>
      </c>
      <c r="O849" s="16" t="s">
        <v>3601</v>
      </c>
      <c r="P849" s="17" t="s">
        <v>355</v>
      </c>
      <c r="Q849" s="15">
        <v>45300</v>
      </c>
      <c r="R849" s="15">
        <v>45291</v>
      </c>
      <c r="S849" s="14"/>
    </row>
    <row r="850" spans="1:19" ht="51" x14ac:dyDescent="0.25">
      <c r="A850" s="14">
        <v>2023</v>
      </c>
      <c r="B850" s="15">
        <v>45200</v>
      </c>
      <c r="C850" s="15">
        <v>45291</v>
      </c>
      <c r="D850" s="17" t="s">
        <v>115</v>
      </c>
      <c r="E850" s="17" t="s">
        <v>115</v>
      </c>
      <c r="F850" s="14" t="s">
        <v>1898</v>
      </c>
      <c r="G850" s="14" t="s">
        <v>452</v>
      </c>
      <c r="H850" s="14" t="s">
        <v>1046</v>
      </c>
      <c r="I850" s="17" t="s">
        <v>1138</v>
      </c>
      <c r="J850" s="14" t="s">
        <v>353</v>
      </c>
      <c r="K850" s="17" t="s">
        <v>354</v>
      </c>
      <c r="L850" s="14">
        <v>809</v>
      </c>
      <c r="M850" s="16" t="str">
        <f>HYPERLINK("https://stjsonora.gob.mx/acceso_informacion/InfoCurriculum.php?token=809-809-809")</f>
        <v>https://stjsonora.gob.mx/acceso_informacion/InfoCurriculum.php?token=809-809-809</v>
      </c>
      <c r="N850" s="14" t="s">
        <v>64</v>
      </c>
      <c r="O850" s="16" t="s">
        <v>3601</v>
      </c>
      <c r="P850" s="17" t="s">
        <v>355</v>
      </c>
      <c r="Q850" s="15">
        <v>45300</v>
      </c>
      <c r="R850" s="15">
        <v>45291</v>
      </c>
      <c r="S850" s="14"/>
    </row>
    <row r="851" spans="1:19" ht="25.5" x14ac:dyDescent="0.25">
      <c r="A851" s="14">
        <v>2023</v>
      </c>
      <c r="B851" s="15">
        <v>45200</v>
      </c>
      <c r="C851" s="15">
        <v>45291</v>
      </c>
      <c r="D851" s="17" t="s">
        <v>110</v>
      </c>
      <c r="E851" s="17" t="s">
        <v>110</v>
      </c>
      <c r="F851" s="14" t="s">
        <v>1899</v>
      </c>
      <c r="G851" s="14" t="s">
        <v>594</v>
      </c>
      <c r="H851" s="14" t="s">
        <v>952</v>
      </c>
      <c r="I851" s="17" t="s">
        <v>1216</v>
      </c>
      <c r="J851" s="14" t="s">
        <v>353</v>
      </c>
      <c r="K851" s="17" t="s">
        <v>354</v>
      </c>
      <c r="L851" s="14">
        <v>3287</v>
      </c>
      <c r="M851" s="16" t="str">
        <f>HYPERLINK("https://stjsonora.gob.mx/acceso_informacion/InfoCurriculum.php?token=3287-3287-3287")</f>
        <v>https://stjsonora.gob.mx/acceso_informacion/InfoCurriculum.php?token=3287-3287-3287</v>
      </c>
      <c r="N851" s="14" t="s">
        <v>64</v>
      </c>
      <c r="O851" s="16" t="s">
        <v>3601</v>
      </c>
      <c r="P851" s="17" t="s">
        <v>355</v>
      </c>
      <c r="Q851" s="15">
        <v>45300</v>
      </c>
      <c r="R851" s="15">
        <v>45291</v>
      </c>
      <c r="S851" s="14"/>
    </row>
    <row r="852" spans="1:19" ht="25.5" x14ac:dyDescent="0.25">
      <c r="A852" s="14">
        <v>2023</v>
      </c>
      <c r="B852" s="15">
        <v>45200</v>
      </c>
      <c r="C852" s="15">
        <v>45291</v>
      </c>
      <c r="D852" s="17" t="s">
        <v>115</v>
      </c>
      <c r="E852" s="17" t="s">
        <v>115</v>
      </c>
      <c r="F852" s="14" t="s">
        <v>1900</v>
      </c>
      <c r="G852" s="14" t="s">
        <v>1901</v>
      </c>
      <c r="H852" s="14" t="s">
        <v>752</v>
      </c>
      <c r="I852" s="17" t="s">
        <v>1237</v>
      </c>
      <c r="J852" s="14" t="s">
        <v>353</v>
      </c>
      <c r="K852" s="17" t="s">
        <v>354</v>
      </c>
      <c r="L852" s="14">
        <v>1332</v>
      </c>
      <c r="M852" s="16" t="str">
        <f>HYPERLINK("https://stjsonora.gob.mx/acceso_informacion/InfoCurriculum.php?token=1332-1332-1332")</f>
        <v>https://stjsonora.gob.mx/acceso_informacion/InfoCurriculum.php?token=1332-1332-1332</v>
      </c>
      <c r="N852" s="14" t="s">
        <v>64</v>
      </c>
      <c r="O852" s="16" t="s">
        <v>3601</v>
      </c>
      <c r="P852" s="17" t="s">
        <v>355</v>
      </c>
      <c r="Q852" s="15">
        <v>45300</v>
      </c>
      <c r="R852" s="15">
        <v>45291</v>
      </c>
      <c r="S852" s="14"/>
    </row>
    <row r="853" spans="1:19" ht="25.5" x14ac:dyDescent="0.25">
      <c r="A853" s="14">
        <v>2023</v>
      </c>
      <c r="B853" s="15">
        <v>45200</v>
      </c>
      <c r="C853" s="15">
        <v>45291</v>
      </c>
      <c r="D853" s="17" t="s">
        <v>115</v>
      </c>
      <c r="E853" s="17" t="s">
        <v>115</v>
      </c>
      <c r="F853" s="14" t="s">
        <v>1902</v>
      </c>
      <c r="G853" s="14" t="s">
        <v>562</v>
      </c>
      <c r="H853" s="14" t="s">
        <v>1611</v>
      </c>
      <c r="I853" s="17" t="s">
        <v>1425</v>
      </c>
      <c r="J853" s="14" t="s">
        <v>353</v>
      </c>
      <c r="K853" s="17" t="s">
        <v>1438</v>
      </c>
      <c r="L853" s="14">
        <v>3954</v>
      </c>
      <c r="M853" s="16" t="str">
        <f>HYPERLINK("https://stjsonora.gob.mx/acceso_informacion/InfoCurriculum.php?token=3954-3954-3954")</f>
        <v>https://stjsonora.gob.mx/acceso_informacion/InfoCurriculum.php?token=3954-3954-3954</v>
      </c>
      <c r="N853" s="14" t="s">
        <v>64</v>
      </c>
      <c r="O853" s="16" t="s">
        <v>3601</v>
      </c>
      <c r="P853" s="17" t="s">
        <v>355</v>
      </c>
      <c r="Q853" s="15">
        <v>45300</v>
      </c>
      <c r="R853" s="15">
        <v>45291</v>
      </c>
      <c r="S853" s="14"/>
    </row>
    <row r="854" spans="1:19" ht="25.5" x14ac:dyDescent="0.25">
      <c r="A854" s="14">
        <v>2023</v>
      </c>
      <c r="B854" s="15">
        <v>45200</v>
      </c>
      <c r="C854" s="15">
        <v>45291</v>
      </c>
      <c r="D854" s="17" t="s">
        <v>115</v>
      </c>
      <c r="E854" s="17" t="s">
        <v>115</v>
      </c>
      <c r="F854" s="14" t="s">
        <v>1903</v>
      </c>
      <c r="G854" s="14" t="s">
        <v>1789</v>
      </c>
      <c r="H854" s="14" t="s">
        <v>785</v>
      </c>
      <c r="I854" s="17" t="s">
        <v>1178</v>
      </c>
      <c r="J854" s="14" t="s">
        <v>353</v>
      </c>
      <c r="K854" s="17" t="s">
        <v>354</v>
      </c>
      <c r="L854" s="14">
        <v>120</v>
      </c>
      <c r="M854" s="16" t="str">
        <f>HYPERLINK("https://stjsonora.gob.mx/acceso_informacion/InfoCurriculum.php?token=120-120-120")</f>
        <v>https://stjsonora.gob.mx/acceso_informacion/InfoCurriculum.php?token=120-120-120</v>
      </c>
      <c r="N854" s="14" t="s">
        <v>64</v>
      </c>
      <c r="O854" s="16" t="s">
        <v>3601</v>
      </c>
      <c r="P854" s="17" t="s">
        <v>355</v>
      </c>
      <c r="Q854" s="15">
        <v>45300</v>
      </c>
      <c r="R854" s="15">
        <v>45291</v>
      </c>
      <c r="S854" s="14"/>
    </row>
    <row r="855" spans="1:19" ht="25.5" x14ac:dyDescent="0.25">
      <c r="A855" s="14">
        <v>2023</v>
      </c>
      <c r="B855" s="15">
        <v>45200</v>
      </c>
      <c r="C855" s="15">
        <v>45291</v>
      </c>
      <c r="D855" s="17" t="s">
        <v>115</v>
      </c>
      <c r="E855" s="17" t="s">
        <v>115</v>
      </c>
      <c r="F855" s="14" t="s">
        <v>1904</v>
      </c>
      <c r="G855" s="14" t="s">
        <v>1498</v>
      </c>
      <c r="H855" s="14" t="s">
        <v>594</v>
      </c>
      <c r="I855" s="17" t="s">
        <v>773</v>
      </c>
      <c r="J855" s="14" t="s">
        <v>353</v>
      </c>
      <c r="K855" s="17" t="s">
        <v>354</v>
      </c>
      <c r="L855" s="14">
        <v>1217</v>
      </c>
      <c r="M855" s="16" t="str">
        <f>HYPERLINK("https://stjsonora.gob.mx/acceso_informacion/InfoCurriculum.php?token=1217-1217-1217")</f>
        <v>https://stjsonora.gob.mx/acceso_informacion/InfoCurriculum.php?token=1217-1217-1217</v>
      </c>
      <c r="N855" s="14" t="s">
        <v>64</v>
      </c>
      <c r="O855" s="16" t="s">
        <v>3601</v>
      </c>
      <c r="P855" s="17" t="s">
        <v>355</v>
      </c>
      <c r="Q855" s="15">
        <v>45300</v>
      </c>
      <c r="R855" s="15">
        <v>45291</v>
      </c>
      <c r="S855" s="14"/>
    </row>
    <row r="856" spans="1:19" ht="25.5" x14ac:dyDescent="0.25">
      <c r="A856" s="14">
        <v>2023</v>
      </c>
      <c r="B856" s="15">
        <v>45200</v>
      </c>
      <c r="C856" s="15">
        <v>45291</v>
      </c>
      <c r="D856" s="17" t="s">
        <v>126</v>
      </c>
      <c r="E856" s="17" t="s">
        <v>126</v>
      </c>
      <c r="F856" s="14" t="s">
        <v>1905</v>
      </c>
      <c r="G856" s="14" t="s">
        <v>529</v>
      </c>
      <c r="H856" s="14" t="s">
        <v>617</v>
      </c>
      <c r="I856" s="17" t="s">
        <v>1249</v>
      </c>
      <c r="J856" s="14" t="s">
        <v>353</v>
      </c>
      <c r="K856" s="17" t="s">
        <v>354</v>
      </c>
      <c r="L856" s="14">
        <v>4137</v>
      </c>
      <c r="M856" s="16" t="str">
        <f>HYPERLINK("https://stjsonora.gob.mx/acceso_informacion/InfoCurriculum.php?token=4137-4137-4137")</f>
        <v>https://stjsonora.gob.mx/acceso_informacion/InfoCurriculum.php?token=4137-4137-4137</v>
      </c>
      <c r="N856" s="14" t="s">
        <v>64</v>
      </c>
      <c r="O856" s="16" t="s">
        <v>3601</v>
      </c>
      <c r="P856" s="17" t="s">
        <v>355</v>
      </c>
      <c r="Q856" s="15">
        <v>45300</v>
      </c>
      <c r="R856" s="15">
        <v>45291</v>
      </c>
      <c r="S856" s="14"/>
    </row>
    <row r="857" spans="1:19" ht="25.5" x14ac:dyDescent="0.25">
      <c r="A857" s="14">
        <v>2023</v>
      </c>
      <c r="B857" s="15">
        <v>45200</v>
      </c>
      <c r="C857" s="15">
        <v>45291</v>
      </c>
      <c r="D857" s="17" t="s">
        <v>115</v>
      </c>
      <c r="E857" s="17" t="s">
        <v>115</v>
      </c>
      <c r="F857" s="14" t="s">
        <v>1906</v>
      </c>
      <c r="G857" s="14" t="s">
        <v>998</v>
      </c>
      <c r="H857" s="14" t="s">
        <v>869</v>
      </c>
      <c r="I857" s="17" t="s">
        <v>1349</v>
      </c>
      <c r="J857" s="14" t="s">
        <v>353</v>
      </c>
      <c r="K857" s="17" t="s">
        <v>1438</v>
      </c>
      <c r="L857" s="14">
        <v>4809</v>
      </c>
      <c r="M857" s="16" t="str">
        <f>HYPERLINK("https://stjsonora.gob.mx/acceso_informacion/InfoCurriculum.php?token=4809-4809-4809")</f>
        <v>https://stjsonora.gob.mx/acceso_informacion/InfoCurriculum.php?token=4809-4809-4809</v>
      </c>
      <c r="N857" s="14" t="s">
        <v>64</v>
      </c>
      <c r="O857" s="16" t="s">
        <v>3601</v>
      </c>
      <c r="P857" s="17" t="s">
        <v>355</v>
      </c>
      <c r="Q857" s="15">
        <v>45300</v>
      </c>
      <c r="R857" s="15">
        <v>45291</v>
      </c>
      <c r="S857" s="14"/>
    </row>
    <row r="858" spans="1:19" ht="25.5" x14ac:dyDescent="0.25">
      <c r="A858" s="14">
        <v>2023</v>
      </c>
      <c r="B858" s="15">
        <v>45200</v>
      </c>
      <c r="C858" s="15">
        <v>45291</v>
      </c>
      <c r="D858" s="17" t="s">
        <v>115</v>
      </c>
      <c r="E858" s="17" t="s">
        <v>115</v>
      </c>
      <c r="F858" s="14" t="s">
        <v>1907</v>
      </c>
      <c r="G858" s="14" t="s">
        <v>664</v>
      </c>
      <c r="H858" s="14" t="s">
        <v>569</v>
      </c>
      <c r="I858" s="17" t="s">
        <v>1237</v>
      </c>
      <c r="J858" s="14" t="s">
        <v>353</v>
      </c>
      <c r="K858" s="17" t="s">
        <v>354</v>
      </c>
      <c r="L858" s="14">
        <v>3282</v>
      </c>
      <c r="M858" s="16" t="str">
        <f>HYPERLINK("https://stjsonora.gob.mx/acceso_informacion/InfoCurriculum.php?token=3282-3282-3282")</f>
        <v>https://stjsonora.gob.mx/acceso_informacion/InfoCurriculum.php?token=3282-3282-3282</v>
      </c>
      <c r="N858" s="14" t="s">
        <v>64</v>
      </c>
      <c r="O858" s="16" t="s">
        <v>3601</v>
      </c>
      <c r="P858" s="17" t="s">
        <v>355</v>
      </c>
      <c r="Q858" s="15">
        <v>45300</v>
      </c>
      <c r="R858" s="15">
        <v>45291</v>
      </c>
      <c r="S858" s="14"/>
    </row>
    <row r="859" spans="1:19" ht="25.5" x14ac:dyDescent="0.25">
      <c r="A859" s="14">
        <v>2023</v>
      </c>
      <c r="B859" s="15">
        <v>45200</v>
      </c>
      <c r="C859" s="15">
        <v>45291</v>
      </c>
      <c r="D859" s="17" t="s">
        <v>115</v>
      </c>
      <c r="E859" s="17" t="s">
        <v>115</v>
      </c>
      <c r="F859" s="14" t="s">
        <v>1908</v>
      </c>
      <c r="G859" s="14" t="s">
        <v>795</v>
      </c>
      <c r="H859" s="14"/>
      <c r="I859" s="17" t="s">
        <v>640</v>
      </c>
      <c r="J859" s="14" t="s">
        <v>365</v>
      </c>
      <c r="K859" s="17" t="s">
        <v>450</v>
      </c>
      <c r="L859" s="14">
        <v>725</v>
      </c>
      <c r="M859" s="16" t="str">
        <f>HYPERLINK("https://stjsonora.gob.mx/acceso_informacion/InfoCurriculum.php?token=725-725-725")</f>
        <v>https://stjsonora.gob.mx/acceso_informacion/InfoCurriculum.php?token=725-725-725</v>
      </c>
      <c r="N859" s="14" t="s">
        <v>64</v>
      </c>
      <c r="O859" s="16" t="s">
        <v>3601</v>
      </c>
      <c r="P859" s="17" t="s">
        <v>355</v>
      </c>
      <c r="Q859" s="15">
        <v>45300</v>
      </c>
      <c r="R859" s="15">
        <v>45291</v>
      </c>
      <c r="S859" s="14"/>
    </row>
    <row r="860" spans="1:19" ht="25.5" x14ac:dyDescent="0.25">
      <c r="A860" s="14">
        <v>2023</v>
      </c>
      <c r="B860" s="15">
        <v>45200</v>
      </c>
      <c r="C860" s="15">
        <v>45291</v>
      </c>
      <c r="D860" s="17" t="s">
        <v>115</v>
      </c>
      <c r="E860" s="17" t="s">
        <v>115</v>
      </c>
      <c r="F860" s="14" t="s">
        <v>1909</v>
      </c>
      <c r="G860" s="14" t="s">
        <v>393</v>
      </c>
      <c r="H860" s="14" t="s">
        <v>1182</v>
      </c>
      <c r="I860" s="17" t="s">
        <v>1338</v>
      </c>
      <c r="J860" s="14" t="s">
        <v>365</v>
      </c>
      <c r="K860" s="17" t="s">
        <v>366</v>
      </c>
      <c r="L860" s="14">
        <v>819</v>
      </c>
      <c r="M860" s="16" t="str">
        <f>HYPERLINK("https://stjsonora.gob.mx/acceso_informacion/InfoCurriculum.php?token=819-819-819")</f>
        <v>https://stjsonora.gob.mx/acceso_informacion/InfoCurriculum.php?token=819-819-819</v>
      </c>
      <c r="N860" s="14" t="s">
        <v>64</v>
      </c>
      <c r="O860" s="16" t="s">
        <v>3601</v>
      </c>
      <c r="P860" s="17" t="s">
        <v>355</v>
      </c>
      <c r="Q860" s="15">
        <v>45300</v>
      </c>
      <c r="R860" s="15">
        <v>45291</v>
      </c>
      <c r="S860" s="14"/>
    </row>
    <row r="861" spans="1:19" ht="25.5" x14ac:dyDescent="0.25">
      <c r="A861" s="14">
        <v>2023</v>
      </c>
      <c r="B861" s="15">
        <v>45200</v>
      </c>
      <c r="C861" s="15">
        <v>45291</v>
      </c>
      <c r="D861" s="17" t="s">
        <v>115</v>
      </c>
      <c r="E861" s="17" t="s">
        <v>115</v>
      </c>
      <c r="F861" s="14" t="s">
        <v>1554</v>
      </c>
      <c r="G861" s="14" t="s">
        <v>730</v>
      </c>
      <c r="H861" s="14" t="s">
        <v>530</v>
      </c>
      <c r="I861" s="17" t="s">
        <v>1240</v>
      </c>
      <c r="J861" s="14" t="s">
        <v>353</v>
      </c>
      <c r="K861" s="17" t="s">
        <v>354</v>
      </c>
      <c r="L861" s="14">
        <v>2872</v>
      </c>
      <c r="M861" s="16" t="str">
        <f>HYPERLINK("https://stjsonora.gob.mx/acceso_informacion/InfoCurriculum.php?token=2872-2872-2872")</f>
        <v>https://stjsonora.gob.mx/acceso_informacion/InfoCurriculum.php?token=2872-2872-2872</v>
      </c>
      <c r="N861" s="14" t="s">
        <v>64</v>
      </c>
      <c r="O861" s="16" t="s">
        <v>3601</v>
      </c>
      <c r="P861" s="17" t="s">
        <v>355</v>
      </c>
      <c r="Q861" s="15">
        <v>45300</v>
      </c>
      <c r="R861" s="15">
        <v>45291</v>
      </c>
      <c r="S861" s="14"/>
    </row>
    <row r="862" spans="1:19" ht="25.5" x14ac:dyDescent="0.25">
      <c r="A862" s="14">
        <v>2023</v>
      </c>
      <c r="B862" s="15">
        <v>45200</v>
      </c>
      <c r="C862" s="15">
        <v>45291</v>
      </c>
      <c r="D862" s="17" t="s">
        <v>115</v>
      </c>
      <c r="E862" s="17" t="s">
        <v>115</v>
      </c>
      <c r="F862" s="14" t="s">
        <v>1910</v>
      </c>
      <c r="G862" s="14" t="s">
        <v>788</v>
      </c>
      <c r="H862" s="14" t="s">
        <v>434</v>
      </c>
      <c r="I862" s="17" t="s">
        <v>1573</v>
      </c>
      <c r="J862" s="14" t="s">
        <v>353</v>
      </c>
      <c r="K862" s="17" t="s">
        <v>354</v>
      </c>
      <c r="L862" s="14">
        <v>2913</v>
      </c>
      <c r="M862" s="16" t="str">
        <f>HYPERLINK("https://stjsonora.gob.mx/acceso_informacion/InfoCurriculum.php?token=2913-2913-2913")</f>
        <v>https://stjsonora.gob.mx/acceso_informacion/InfoCurriculum.php?token=2913-2913-2913</v>
      </c>
      <c r="N862" s="14" t="s">
        <v>64</v>
      </c>
      <c r="O862" s="16" t="s">
        <v>3601</v>
      </c>
      <c r="P862" s="17" t="s">
        <v>355</v>
      </c>
      <c r="Q862" s="15">
        <v>45300</v>
      </c>
      <c r="R862" s="15">
        <v>45291</v>
      </c>
      <c r="S862" s="14"/>
    </row>
    <row r="863" spans="1:19" ht="25.5" x14ac:dyDescent="0.25">
      <c r="A863" s="14">
        <v>2023</v>
      </c>
      <c r="B863" s="15">
        <v>45200</v>
      </c>
      <c r="C863" s="15">
        <v>45291</v>
      </c>
      <c r="D863" s="17" t="s">
        <v>118</v>
      </c>
      <c r="E863" s="17" t="s">
        <v>118</v>
      </c>
      <c r="F863" s="14" t="s">
        <v>1911</v>
      </c>
      <c r="G863" s="14" t="s">
        <v>1417</v>
      </c>
      <c r="H863" s="14" t="s">
        <v>452</v>
      </c>
      <c r="I863" s="17" t="s">
        <v>500</v>
      </c>
      <c r="J863" s="14" t="s">
        <v>353</v>
      </c>
      <c r="K863" s="17" t="s">
        <v>354</v>
      </c>
      <c r="L863" s="14">
        <v>1078</v>
      </c>
      <c r="M863" s="16" t="str">
        <f>HYPERLINK("https://stjsonora.gob.mx/acceso_informacion/InfoCurriculum.php?token=1078-1078-1078")</f>
        <v>https://stjsonora.gob.mx/acceso_informacion/InfoCurriculum.php?token=1078-1078-1078</v>
      </c>
      <c r="N863" s="14" t="s">
        <v>64</v>
      </c>
      <c r="O863" s="16" t="s">
        <v>3601</v>
      </c>
      <c r="P863" s="17" t="s">
        <v>355</v>
      </c>
      <c r="Q863" s="15">
        <v>45300</v>
      </c>
      <c r="R863" s="15">
        <v>45291</v>
      </c>
      <c r="S863" s="14"/>
    </row>
    <row r="864" spans="1:19" ht="25.5" x14ac:dyDescent="0.25">
      <c r="A864" s="14">
        <v>2023</v>
      </c>
      <c r="B864" s="15">
        <v>45200</v>
      </c>
      <c r="C864" s="15">
        <v>45291</v>
      </c>
      <c r="D864" s="17" t="s">
        <v>115</v>
      </c>
      <c r="E864" s="17" t="s">
        <v>115</v>
      </c>
      <c r="F864" s="14" t="s">
        <v>1774</v>
      </c>
      <c r="G864" s="14" t="s">
        <v>377</v>
      </c>
      <c r="H864" s="14" t="s">
        <v>1056</v>
      </c>
      <c r="I864" s="17" t="s">
        <v>640</v>
      </c>
      <c r="J864" s="14" t="s">
        <v>353</v>
      </c>
      <c r="K864" s="17" t="s">
        <v>354</v>
      </c>
      <c r="L864" s="14">
        <v>2734</v>
      </c>
      <c r="M864" s="16" t="str">
        <f>HYPERLINK("https://stjsonora.gob.mx/acceso_informacion/InfoCurriculum.php?token=2734-2734-2734")</f>
        <v>https://stjsonora.gob.mx/acceso_informacion/InfoCurriculum.php?token=2734-2734-2734</v>
      </c>
      <c r="N864" s="14" t="s">
        <v>64</v>
      </c>
      <c r="O864" s="16" t="s">
        <v>3601</v>
      </c>
      <c r="P864" s="17" t="s">
        <v>355</v>
      </c>
      <c r="Q864" s="15">
        <v>45300</v>
      </c>
      <c r="R864" s="15">
        <v>45291</v>
      </c>
      <c r="S864" s="14"/>
    </row>
    <row r="865" spans="1:19" ht="25.5" x14ac:dyDescent="0.25">
      <c r="A865" s="14">
        <v>2023</v>
      </c>
      <c r="B865" s="15">
        <v>45200</v>
      </c>
      <c r="C865" s="15">
        <v>45291</v>
      </c>
      <c r="D865" s="17" t="s">
        <v>111</v>
      </c>
      <c r="E865" s="17" t="s">
        <v>111</v>
      </c>
      <c r="F865" s="14" t="s">
        <v>1912</v>
      </c>
      <c r="G865" s="14" t="s">
        <v>360</v>
      </c>
      <c r="H865" s="14" t="s">
        <v>475</v>
      </c>
      <c r="I865" s="17" t="s">
        <v>1343</v>
      </c>
      <c r="J865" s="14" t="s">
        <v>365</v>
      </c>
      <c r="K865" s="17" t="s">
        <v>450</v>
      </c>
      <c r="L865" s="14">
        <v>2771</v>
      </c>
      <c r="M865" s="16" t="str">
        <f>HYPERLINK("https://stjsonora.gob.mx/acceso_informacion/InfoCurriculum.php?token=2771-2771-2771")</f>
        <v>https://stjsonora.gob.mx/acceso_informacion/InfoCurriculum.php?token=2771-2771-2771</v>
      </c>
      <c r="N865" s="14" t="s">
        <v>64</v>
      </c>
      <c r="O865" s="16" t="s">
        <v>3601</v>
      </c>
      <c r="P865" s="17" t="s">
        <v>355</v>
      </c>
      <c r="Q865" s="15">
        <v>45300</v>
      </c>
      <c r="R865" s="15">
        <v>45291</v>
      </c>
      <c r="S865" s="14"/>
    </row>
    <row r="866" spans="1:19" ht="25.5" x14ac:dyDescent="0.25">
      <c r="A866" s="14">
        <v>2023</v>
      </c>
      <c r="B866" s="15">
        <v>45200</v>
      </c>
      <c r="C866" s="15">
        <v>45291</v>
      </c>
      <c r="D866" s="17" t="s">
        <v>115</v>
      </c>
      <c r="E866" s="17" t="s">
        <v>115</v>
      </c>
      <c r="F866" s="14" t="s">
        <v>1913</v>
      </c>
      <c r="G866" s="14" t="s">
        <v>1914</v>
      </c>
      <c r="H866" s="14" t="s">
        <v>685</v>
      </c>
      <c r="I866" s="17" t="s">
        <v>766</v>
      </c>
      <c r="J866" s="14" t="s">
        <v>353</v>
      </c>
      <c r="K866" s="17" t="s">
        <v>354</v>
      </c>
      <c r="L866" s="14">
        <v>3331</v>
      </c>
      <c r="M866" s="16" t="str">
        <f>HYPERLINK("https://stjsonora.gob.mx/acceso_informacion/InfoCurriculum.php?token=3331-3331-3331")</f>
        <v>https://stjsonora.gob.mx/acceso_informacion/InfoCurriculum.php?token=3331-3331-3331</v>
      </c>
      <c r="N866" s="14" t="s">
        <v>64</v>
      </c>
      <c r="O866" s="16" t="s">
        <v>3601</v>
      </c>
      <c r="P866" s="17" t="s">
        <v>355</v>
      </c>
      <c r="Q866" s="15">
        <v>45300</v>
      </c>
      <c r="R866" s="15">
        <v>45291</v>
      </c>
      <c r="S866" s="14"/>
    </row>
    <row r="867" spans="1:19" ht="25.5" x14ac:dyDescent="0.25">
      <c r="A867" s="14">
        <v>2023</v>
      </c>
      <c r="B867" s="15">
        <v>45200</v>
      </c>
      <c r="C867" s="15">
        <v>45291</v>
      </c>
      <c r="D867" s="17" t="s">
        <v>115</v>
      </c>
      <c r="E867" s="17" t="s">
        <v>115</v>
      </c>
      <c r="F867" s="14" t="s">
        <v>1915</v>
      </c>
      <c r="G867" s="14" t="s">
        <v>1916</v>
      </c>
      <c r="H867" s="14" t="s">
        <v>812</v>
      </c>
      <c r="I867" s="17" t="s">
        <v>991</v>
      </c>
      <c r="J867" s="14" t="s">
        <v>353</v>
      </c>
      <c r="K867" s="17" t="s">
        <v>1438</v>
      </c>
      <c r="L867" s="14">
        <v>4466</v>
      </c>
      <c r="M867" s="16" t="str">
        <f>HYPERLINK("https://stjsonora.gob.mx/acceso_informacion/InfoCurriculum.php?token=4466-4466-4466")</f>
        <v>https://stjsonora.gob.mx/acceso_informacion/InfoCurriculum.php?token=4466-4466-4466</v>
      </c>
      <c r="N867" s="14" t="s">
        <v>64</v>
      </c>
      <c r="O867" s="16" t="s">
        <v>3601</v>
      </c>
      <c r="P867" s="17" t="s">
        <v>355</v>
      </c>
      <c r="Q867" s="15">
        <v>45300</v>
      </c>
      <c r="R867" s="15">
        <v>45291</v>
      </c>
      <c r="S867" s="14"/>
    </row>
    <row r="868" spans="1:19" ht="25.5" x14ac:dyDescent="0.25">
      <c r="A868" s="14">
        <v>2023</v>
      </c>
      <c r="B868" s="15">
        <v>45200</v>
      </c>
      <c r="C868" s="15">
        <v>45291</v>
      </c>
      <c r="D868" s="17" t="s">
        <v>115</v>
      </c>
      <c r="E868" s="17" t="s">
        <v>115</v>
      </c>
      <c r="F868" s="14" t="s">
        <v>1917</v>
      </c>
      <c r="G868" s="14" t="s">
        <v>1513</v>
      </c>
      <c r="H868" s="14" t="s">
        <v>1008</v>
      </c>
      <c r="I868" s="17" t="s">
        <v>500</v>
      </c>
      <c r="J868" s="14" t="s">
        <v>353</v>
      </c>
      <c r="K868" s="17" t="s">
        <v>354</v>
      </c>
      <c r="L868" s="14">
        <v>738</v>
      </c>
      <c r="M868" s="16" t="str">
        <f>HYPERLINK("https://stjsonora.gob.mx/acceso_informacion/InfoCurriculum.php?token=738-738-738")</f>
        <v>https://stjsonora.gob.mx/acceso_informacion/InfoCurriculum.php?token=738-738-738</v>
      </c>
      <c r="N868" s="14" t="s">
        <v>64</v>
      </c>
      <c r="O868" s="16" t="s">
        <v>3601</v>
      </c>
      <c r="P868" s="17" t="s">
        <v>355</v>
      </c>
      <c r="Q868" s="15">
        <v>45300</v>
      </c>
      <c r="R868" s="15">
        <v>45291</v>
      </c>
      <c r="S868" s="14"/>
    </row>
    <row r="869" spans="1:19" ht="25.5" x14ac:dyDescent="0.25">
      <c r="A869" s="14">
        <v>2023</v>
      </c>
      <c r="B869" s="15">
        <v>45200</v>
      </c>
      <c r="C869" s="15">
        <v>45291</v>
      </c>
      <c r="D869" s="17" t="s">
        <v>118</v>
      </c>
      <c r="E869" s="17" t="s">
        <v>118</v>
      </c>
      <c r="F869" s="14" t="s">
        <v>1918</v>
      </c>
      <c r="G869" s="14" t="s">
        <v>1919</v>
      </c>
      <c r="H869" s="14" t="s">
        <v>636</v>
      </c>
      <c r="I869" s="17" t="s">
        <v>1249</v>
      </c>
      <c r="J869" s="14" t="s">
        <v>365</v>
      </c>
      <c r="K869" s="17" t="s">
        <v>493</v>
      </c>
      <c r="L869" s="14">
        <v>2654</v>
      </c>
      <c r="M869" s="16" t="str">
        <f>HYPERLINK("https://stjsonora.gob.mx/acceso_informacion/InfoCurriculum.php?token=2654-2654-2654")</f>
        <v>https://stjsonora.gob.mx/acceso_informacion/InfoCurriculum.php?token=2654-2654-2654</v>
      </c>
      <c r="N869" s="14" t="s">
        <v>64</v>
      </c>
      <c r="O869" s="16" t="s">
        <v>3601</v>
      </c>
      <c r="P869" s="17" t="s">
        <v>355</v>
      </c>
      <c r="Q869" s="15">
        <v>45300</v>
      </c>
      <c r="R869" s="15">
        <v>45291</v>
      </c>
      <c r="S869" s="14"/>
    </row>
    <row r="870" spans="1:19" ht="25.5" x14ac:dyDescent="0.25">
      <c r="A870" s="14">
        <v>2023</v>
      </c>
      <c r="B870" s="15">
        <v>45200</v>
      </c>
      <c r="C870" s="15">
        <v>45291</v>
      </c>
      <c r="D870" s="17" t="s">
        <v>111</v>
      </c>
      <c r="E870" s="17" t="s">
        <v>111</v>
      </c>
      <c r="F870" s="14" t="s">
        <v>1920</v>
      </c>
      <c r="G870" s="14" t="s">
        <v>988</v>
      </c>
      <c r="H870" s="14" t="s">
        <v>369</v>
      </c>
      <c r="I870" s="17" t="s">
        <v>1343</v>
      </c>
      <c r="J870" s="14" t="s">
        <v>353</v>
      </c>
      <c r="K870" s="17" t="s">
        <v>354</v>
      </c>
      <c r="L870" s="14">
        <v>3148</v>
      </c>
      <c r="M870" s="16" t="str">
        <f>HYPERLINK("https://stjsonora.gob.mx/acceso_informacion/InfoCurriculum.php?token=3148-3148-3148")</f>
        <v>https://stjsonora.gob.mx/acceso_informacion/InfoCurriculum.php?token=3148-3148-3148</v>
      </c>
      <c r="N870" s="14" t="s">
        <v>64</v>
      </c>
      <c r="O870" s="16" t="s">
        <v>3601</v>
      </c>
      <c r="P870" s="17" t="s">
        <v>355</v>
      </c>
      <c r="Q870" s="15">
        <v>45300</v>
      </c>
      <c r="R870" s="15">
        <v>45291</v>
      </c>
      <c r="S870" s="14"/>
    </row>
    <row r="871" spans="1:19" ht="25.5" x14ac:dyDescent="0.25">
      <c r="A871" s="14">
        <v>2023</v>
      </c>
      <c r="B871" s="15">
        <v>45200</v>
      </c>
      <c r="C871" s="15">
        <v>45291</v>
      </c>
      <c r="D871" s="17" t="s">
        <v>115</v>
      </c>
      <c r="E871" s="17" t="s">
        <v>115</v>
      </c>
      <c r="F871" s="14" t="s">
        <v>486</v>
      </c>
      <c r="G871" s="14" t="s">
        <v>1285</v>
      </c>
      <c r="H871" s="14" t="s">
        <v>1921</v>
      </c>
      <c r="I871" s="17" t="s">
        <v>1237</v>
      </c>
      <c r="J871" s="14" t="s">
        <v>61</v>
      </c>
      <c r="K871" s="17" t="s">
        <v>440</v>
      </c>
      <c r="L871" s="14">
        <v>1247</v>
      </c>
      <c r="M871" s="16" t="str">
        <f>HYPERLINK("https://stjsonora.gob.mx/acceso_informacion/InfoCurriculum.php?token=1247-1247-1247")</f>
        <v>https://stjsonora.gob.mx/acceso_informacion/InfoCurriculum.php?token=1247-1247-1247</v>
      </c>
      <c r="N871" s="14" t="s">
        <v>64</v>
      </c>
      <c r="O871" s="16" t="s">
        <v>3601</v>
      </c>
      <c r="P871" s="17" t="s">
        <v>355</v>
      </c>
      <c r="Q871" s="15">
        <v>45300</v>
      </c>
      <c r="R871" s="15">
        <v>45291</v>
      </c>
      <c r="S871" s="14"/>
    </row>
    <row r="872" spans="1:19" ht="25.5" x14ac:dyDescent="0.25">
      <c r="A872" s="14">
        <v>2023</v>
      </c>
      <c r="B872" s="15">
        <v>45200</v>
      </c>
      <c r="C872" s="15">
        <v>45291</v>
      </c>
      <c r="D872" s="17" t="s">
        <v>118</v>
      </c>
      <c r="E872" s="17" t="s">
        <v>118</v>
      </c>
      <c r="F872" s="14" t="s">
        <v>1667</v>
      </c>
      <c r="G872" s="14" t="s">
        <v>388</v>
      </c>
      <c r="H872" s="14" t="s">
        <v>442</v>
      </c>
      <c r="I872" s="17" t="s">
        <v>1249</v>
      </c>
      <c r="J872" s="14" t="s">
        <v>353</v>
      </c>
      <c r="K872" s="17" t="s">
        <v>354</v>
      </c>
      <c r="L872" s="14">
        <v>3073</v>
      </c>
      <c r="M872" s="16" t="str">
        <f>HYPERLINK("https://stjsonora.gob.mx/acceso_informacion/InfoCurriculum.php?token=3073-3073-3073")</f>
        <v>https://stjsonora.gob.mx/acceso_informacion/InfoCurriculum.php?token=3073-3073-3073</v>
      </c>
      <c r="N872" s="14" t="s">
        <v>64</v>
      </c>
      <c r="O872" s="16" t="s">
        <v>3601</v>
      </c>
      <c r="P872" s="17" t="s">
        <v>355</v>
      </c>
      <c r="Q872" s="15">
        <v>45300</v>
      </c>
      <c r="R872" s="15">
        <v>45291</v>
      </c>
      <c r="S872" s="14"/>
    </row>
    <row r="873" spans="1:19" ht="25.5" x14ac:dyDescent="0.25">
      <c r="A873" s="14">
        <v>2023</v>
      </c>
      <c r="B873" s="15">
        <v>45200</v>
      </c>
      <c r="C873" s="15">
        <v>45291</v>
      </c>
      <c r="D873" s="17" t="s">
        <v>118</v>
      </c>
      <c r="E873" s="17" t="s">
        <v>118</v>
      </c>
      <c r="F873" s="14" t="s">
        <v>1922</v>
      </c>
      <c r="G873" s="14" t="s">
        <v>1643</v>
      </c>
      <c r="H873" s="14" t="s">
        <v>411</v>
      </c>
      <c r="I873" s="17" t="s">
        <v>1224</v>
      </c>
      <c r="J873" s="14" t="s">
        <v>353</v>
      </c>
      <c r="K873" s="17" t="s">
        <v>354</v>
      </c>
      <c r="L873" s="14">
        <v>4347</v>
      </c>
      <c r="M873" s="16" t="str">
        <f>HYPERLINK("https://stjsonora.gob.mx/acceso_informacion/InfoCurriculum.php?token=4347-4347-4347")</f>
        <v>https://stjsonora.gob.mx/acceso_informacion/InfoCurriculum.php?token=4347-4347-4347</v>
      </c>
      <c r="N873" s="14" t="s">
        <v>64</v>
      </c>
      <c r="O873" s="16" t="s">
        <v>3601</v>
      </c>
      <c r="P873" s="17" t="s">
        <v>355</v>
      </c>
      <c r="Q873" s="15">
        <v>45300</v>
      </c>
      <c r="R873" s="15">
        <v>45291</v>
      </c>
      <c r="S873" s="14"/>
    </row>
    <row r="874" spans="1:19" ht="25.5" x14ac:dyDescent="0.25">
      <c r="A874" s="14">
        <v>2023</v>
      </c>
      <c r="B874" s="15">
        <v>45200</v>
      </c>
      <c r="C874" s="15">
        <v>45291</v>
      </c>
      <c r="D874" s="17" t="s">
        <v>115</v>
      </c>
      <c r="E874" s="17" t="s">
        <v>115</v>
      </c>
      <c r="F874" s="14" t="s">
        <v>1923</v>
      </c>
      <c r="G874" s="14" t="s">
        <v>1924</v>
      </c>
      <c r="H874" s="14" t="s">
        <v>1358</v>
      </c>
      <c r="I874" s="17" t="s">
        <v>1233</v>
      </c>
      <c r="J874" s="14" t="s">
        <v>58</v>
      </c>
      <c r="K874" s="17" t="s">
        <v>3590</v>
      </c>
      <c r="L874" s="14">
        <v>3418</v>
      </c>
      <c r="M874" s="16" t="str">
        <f>HYPERLINK("https://stjsonora.gob.mx/acceso_informacion/InfoCurriculum.php?token=3418-3418-3418")</f>
        <v>https://stjsonora.gob.mx/acceso_informacion/InfoCurriculum.php?token=3418-3418-3418</v>
      </c>
      <c r="N874" s="14" t="s">
        <v>64</v>
      </c>
      <c r="O874" s="16" t="s">
        <v>3601</v>
      </c>
      <c r="P874" s="17" t="s">
        <v>355</v>
      </c>
      <c r="Q874" s="15">
        <v>45300</v>
      </c>
      <c r="R874" s="15">
        <v>45291</v>
      </c>
      <c r="S874" s="14"/>
    </row>
    <row r="875" spans="1:19" ht="25.5" x14ac:dyDescent="0.25">
      <c r="A875" s="14">
        <v>2023</v>
      </c>
      <c r="B875" s="15">
        <v>45200</v>
      </c>
      <c r="C875" s="15">
        <v>45291</v>
      </c>
      <c r="D875" s="17" t="s">
        <v>111</v>
      </c>
      <c r="E875" s="17" t="s">
        <v>111</v>
      </c>
      <c r="F875" s="14" t="s">
        <v>970</v>
      </c>
      <c r="G875" s="14" t="s">
        <v>417</v>
      </c>
      <c r="H875" s="14" t="s">
        <v>1139</v>
      </c>
      <c r="I875" s="17" t="s">
        <v>640</v>
      </c>
      <c r="J875" s="14" t="s">
        <v>353</v>
      </c>
      <c r="K875" s="17" t="s">
        <v>354</v>
      </c>
      <c r="L875" s="14">
        <v>4703</v>
      </c>
      <c r="M875" s="16" t="str">
        <f>HYPERLINK("https://stjsonora.gob.mx/acceso_informacion/InfoCurriculum.php?token=4703-4703-4703")</f>
        <v>https://stjsonora.gob.mx/acceso_informacion/InfoCurriculum.php?token=4703-4703-4703</v>
      </c>
      <c r="N875" s="14" t="s">
        <v>64</v>
      </c>
      <c r="O875" s="16" t="s">
        <v>3601</v>
      </c>
      <c r="P875" s="17" t="s">
        <v>355</v>
      </c>
      <c r="Q875" s="15">
        <v>45300</v>
      </c>
      <c r="R875" s="15">
        <v>45291</v>
      </c>
      <c r="S875" s="14"/>
    </row>
    <row r="876" spans="1:19" ht="25.5" x14ac:dyDescent="0.25">
      <c r="A876" s="14">
        <v>2023</v>
      </c>
      <c r="B876" s="15">
        <v>45200</v>
      </c>
      <c r="C876" s="15">
        <v>45291</v>
      </c>
      <c r="D876" s="17" t="s">
        <v>118</v>
      </c>
      <c r="E876" s="17" t="s">
        <v>118</v>
      </c>
      <c r="F876" s="14" t="s">
        <v>1925</v>
      </c>
      <c r="G876" s="14" t="s">
        <v>732</v>
      </c>
      <c r="H876" s="14" t="s">
        <v>442</v>
      </c>
      <c r="I876" s="17" t="s">
        <v>1237</v>
      </c>
      <c r="J876" s="14" t="s">
        <v>353</v>
      </c>
      <c r="K876" s="17"/>
      <c r="L876" s="14">
        <v>2681</v>
      </c>
      <c r="M876" s="16" t="str">
        <f>HYPERLINK("https://stjsonora.gob.mx/acceso_informacion/InfoCurriculum.php?token=2681-2681-2681")</f>
        <v>https://stjsonora.gob.mx/acceso_informacion/InfoCurriculum.php?token=2681-2681-2681</v>
      </c>
      <c r="N876" s="14" t="s">
        <v>64</v>
      </c>
      <c r="O876" s="16" t="s">
        <v>3601</v>
      </c>
      <c r="P876" s="17" t="s">
        <v>355</v>
      </c>
      <c r="Q876" s="15">
        <v>45300</v>
      </c>
      <c r="R876" s="15">
        <v>45291</v>
      </c>
      <c r="S876" s="14"/>
    </row>
    <row r="877" spans="1:19" ht="25.5" x14ac:dyDescent="0.25">
      <c r="A877" s="14">
        <v>2023</v>
      </c>
      <c r="B877" s="15">
        <v>45200</v>
      </c>
      <c r="C877" s="15">
        <v>45291</v>
      </c>
      <c r="D877" s="17" t="s">
        <v>118</v>
      </c>
      <c r="E877" s="17" t="s">
        <v>118</v>
      </c>
      <c r="F877" s="14" t="s">
        <v>1926</v>
      </c>
      <c r="G877" s="14" t="s">
        <v>622</v>
      </c>
      <c r="H877" s="14" t="s">
        <v>417</v>
      </c>
      <c r="I877" s="17" t="s">
        <v>1249</v>
      </c>
      <c r="J877" s="14" t="s">
        <v>353</v>
      </c>
      <c r="K877" s="17" t="s">
        <v>354</v>
      </c>
      <c r="L877" s="14">
        <v>1395</v>
      </c>
      <c r="M877" s="16" t="str">
        <f>HYPERLINK("https://stjsonora.gob.mx/acceso_informacion/InfoCurriculum.php?token=1395-1395-1395")</f>
        <v>https://stjsonora.gob.mx/acceso_informacion/InfoCurriculum.php?token=1395-1395-1395</v>
      </c>
      <c r="N877" s="14" t="s">
        <v>64</v>
      </c>
      <c r="O877" s="16" t="s">
        <v>3601</v>
      </c>
      <c r="P877" s="17" t="s">
        <v>355</v>
      </c>
      <c r="Q877" s="15">
        <v>45300</v>
      </c>
      <c r="R877" s="15">
        <v>45291</v>
      </c>
      <c r="S877" s="14"/>
    </row>
    <row r="878" spans="1:19" ht="25.5" x14ac:dyDescent="0.25">
      <c r="A878" s="14">
        <v>2023</v>
      </c>
      <c r="B878" s="15">
        <v>45200</v>
      </c>
      <c r="C878" s="15">
        <v>45291</v>
      </c>
      <c r="D878" s="17" t="s">
        <v>115</v>
      </c>
      <c r="E878" s="17" t="s">
        <v>115</v>
      </c>
      <c r="F878" s="14" t="s">
        <v>1927</v>
      </c>
      <c r="G878" s="14" t="s">
        <v>406</v>
      </c>
      <c r="H878" s="14" t="s">
        <v>571</v>
      </c>
      <c r="I878" s="17" t="s">
        <v>629</v>
      </c>
      <c r="J878" s="14" t="s">
        <v>353</v>
      </c>
      <c r="K878" s="17" t="s">
        <v>354</v>
      </c>
      <c r="L878" s="14">
        <v>3979</v>
      </c>
      <c r="M878" s="16" t="str">
        <f>HYPERLINK("https://stjsonora.gob.mx/acceso_informacion/InfoCurriculum.php?token=3979-3979-3979")</f>
        <v>https://stjsonora.gob.mx/acceso_informacion/InfoCurriculum.php?token=3979-3979-3979</v>
      </c>
      <c r="N878" s="14" t="s">
        <v>64</v>
      </c>
      <c r="O878" s="16" t="s">
        <v>3601</v>
      </c>
      <c r="P878" s="17" t="s">
        <v>355</v>
      </c>
      <c r="Q878" s="15">
        <v>45300</v>
      </c>
      <c r="R878" s="15">
        <v>45291</v>
      </c>
      <c r="S878" s="14"/>
    </row>
    <row r="879" spans="1:19" ht="25.5" x14ac:dyDescent="0.25">
      <c r="A879" s="14">
        <v>2023</v>
      </c>
      <c r="B879" s="15">
        <v>45200</v>
      </c>
      <c r="C879" s="15">
        <v>45291</v>
      </c>
      <c r="D879" s="17" t="s">
        <v>115</v>
      </c>
      <c r="E879" s="17" t="s">
        <v>115</v>
      </c>
      <c r="F879" s="14" t="s">
        <v>1928</v>
      </c>
      <c r="G879" s="14" t="s">
        <v>639</v>
      </c>
      <c r="H879" s="14" t="s">
        <v>1172</v>
      </c>
      <c r="I879" s="17" t="s">
        <v>1338</v>
      </c>
      <c r="J879" s="14" t="s">
        <v>353</v>
      </c>
      <c r="K879" s="17" t="s">
        <v>354</v>
      </c>
      <c r="L879" s="14">
        <v>876</v>
      </c>
      <c r="M879" s="16" t="str">
        <f>HYPERLINK("https://stjsonora.gob.mx/acceso_informacion/InfoCurriculum.php?token=876-876-876")</f>
        <v>https://stjsonora.gob.mx/acceso_informacion/InfoCurriculum.php?token=876-876-876</v>
      </c>
      <c r="N879" s="14" t="s">
        <v>64</v>
      </c>
      <c r="O879" s="16" t="s">
        <v>3601</v>
      </c>
      <c r="P879" s="17" t="s">
        <v>355</v>
      </c>
      <c r="Q879" s="15">
        <v>45300</v>
      </c>
      <c r="R879" s="15">
        <v>45291</v>
      </c>
      <c r="S879" s="14"/>
    </row>
    <row r="880" spans="1:19" ht="25.5" x14ac:dyDescent="0.25">
      <c r="A880" s="14">
        <v>2023</v>
      </c>
      <c r="B880" s="15">
        <v>45200</v>
      </c>
      <c r="C880" s="15">
        <v>45291</v>
      </c>
      <c r="D880" s="17" t="s">
        <v>118</v>
      </c>
      <c r="E880" s="17" t="s">
        <v>118</v>
      </c>
      <c r="F880" s="14" t="s">
        <v>1929</v>
      </c>
      <c r="G880" s="14" t="s">
        <v>1080</v>
      </c>
      <c r="H880" s="14" t="s">
        <v>409</v>
      </c>
      <c r="I880" s="17" t="s">
        <v>640</v>
      </c>
      <c r="J880" s="14" t="s">
        <v>353</v>
      </c>
      <c r="K880" s="17" t="s">
        <v>354</v>
      </c>
      <c r="L880" s="14">
        <v>3030</v>
      </c>
      <c r="M880" s="16" t="str">
        <f>HYPERLINK("https://stjsonora.gob.mx/acceso_informacion/InfoCurriculum.php?token=3030-3030-3030")</f>
        <v>https://stjsonora.gob.mx/acceso_informacion/InfoCurriculum.php?token=3030-3030-3030</v>
      </c>
      <c r="N880" s="14" t="s">
        <v>64</v>
      </c>
      <c r="O880" s="16" t="s">
        <v>3601</v>
      </c>
      <c r="P880" s="17" t="s">
        <v>355</v>
      </c>
      <c r="Q880" s="15">
        <v>45300</v>
      </c>
      <c r="R880" s="15">
        <v>45291</v>
      </c>
      <c r="S880" s="14"/>
    </row>
    <row r="881" spans="1:19" ht="25.5" x14ac:dyDescent="0.25">
      <c r="A881" s="14">
        <v>2023</v>
      </c>
      <c r="B881" s="15">
        <v>45200</v>
      </c>
      <c r="C881" s="15">
        <v>45291</v>
      </c>
      <c r="D881" s="17" t="s">
        <v>118</v>
      </c>
      <c r="E881" s="17" t="s">
        <v>118</v>
      </c>
      <c r="F881" s="14" t="s">
        <v>1420</v>
      </c>
      <c r="G881" s="14" t="s">
        <v>465</v>
      </c>
      <c r="H881" s="14" t="s">
        <v>466</v>
      </c>
      <c r="I881" s="17" t="s">
        <v>1273</v>
      </c>
      <c r="J881" s="14" t="s">
        <v>353</v>
      </c>
      <c r="K881" s="17" t="s">
        <v>354</v>
      </c>
      <c r="L881" s="14">
        <v>1227</v>
      </c>
      <c r="M881" s="16" t="str">
        <f>HYPERLINK("https://stjsonora.gob.mx/acceso_informacion/InfoCurriculum.php?token=1227-1227-1227")</f>
        <v>https://stjsonora.gob.mx/acceso_informacion/InfoCurriculum.php?token=1227-1227-1227</v>
      </c>
      <c r="N881" s="14" t="s">
        <v>64</v>
      </c>
      <c r="O881" s="16" t="s">
        <v>3601</v>
      </c>
      <c r="P881" s="17" t="s">
        <v>355</v>
      </c>
      <c r="Q881" s="15">
        <v>45300</v>
      </c>
      <c r="R881" s="15">
        <v>45291</v>
      </c>
      <c r="S881" s="14"/>
    </row>
    <row r="882" spans="1:19" ht="25.5" x14ac:dyDescent="0.25">
      <c r="A882" s="14">
        <v>2023</v>
      </c>
      <c r="B882" s="15">
        <v>45200</v>
      </c>
      <c r="C882" s="15">
        <v>45291</v>
      </c>
      <c r="D882" s="17" t="s">
        <v>118</v>
      </c>
      <c r="E882" s="17" t="s">
        <v>118</v>
      </c>
      <c r="F882" s="14" t="s">
        <v>519</v>
      </c>
      <c r="G882" s="14" t="s">
        <v>452</v>
      </c>
      <c r="H882" s="14" t="s">
        <v>1335</v>
      </c>
      <c r="I882" s="17" t="s">
        <v>703</v>
      </c>
      <c r="J882" s="14" t="s">
        <v>353</v>
      </c>
      <c r="K882" s="17" t="s">
        <v>354</v>
      </c>
      <c r="L882" s="14">
        <v>1079</v>
      </c>
      <c r="M882" s="16" t="str">
        <f>HYPERLINK("https://stjsonora.gob.mx/acceso_informacion/InfoCurriculum.php?token=1079-1079-1079")</f>
        <v>https://stjsonora.gob.mx/acceso_informacion/InfoCurriculum.php?token=1079-1079-1079</v>
      </c>
      <c r="N882" s="14" t="s">
        <v>64</v>
      </c>
      <c r="O882" s="16" t="s">
        <v>3601</v>
      </c>
      <c r="P882" s="17" t="s">
        <v>355</v>
      </c>
      <c r="Q882" s="15">
        <v>45300</v>
      </c>
      <c r="R882" s="15">
        <v>45291</v>
      </c>
      <c r="S882" s="14"/>
    </row>
    <row r="883" spans="1:19" ht="25.5" x14ac:dyDescent="0.25">
      <c r="A883" s="14">
        <v>2023</v>
      </c>
      <c r="B883" s="15">
        <v>45200</v>
      </c>
      <c r="C883" s="15">
        <v>45291</v>
      </c>
      <c r="D883" s="17" t="s">
        <v>115</v>
      </c>
      <c r="E883" s="17" t="s">
        <v>115</v>
      </c>
      <c r="F883" s="14" t="s">
        <v>1930</v>
      </c>
      <c r="G883" s="14" t="s">
        <v>782</v>
      </c>
      <c r="H883" s="14" t="s">
        <v>1931</v>
      </c>
      <c r="I883" s="17" t="s">
        <v>1349</v>
      </c>
      <c r="J883" s="14" t="s">
        <v>353</v>
      </c>
      <c r="K883" s="17" t="s">
        <v>676</v>
      </c>
      <c r="L883" s="14">
        <v>172</v>
      </c>
      <c r="M883" s="16" t="str">
        <f>HYPERLINK("https://stjsonora.gob.mx/acceso_informacion/InfoCurriculum.php?token=172-172-172")</f>
        <v>https://stjsonora.gob.mx/acceso_informacion/InfoCurriculum.php?token=172-172-172</v>
      </c>
      <c r="N883" s="14" t="s">
        <v>64</v>
      </c>
      <c r="O883" s="16" t="s">
        <v>3601</v>
      </c>
      <c r="P883" s="17" t="s">
        <v>355</v>
      </c>
      <c r="Q883" s="15">
        <v>45300</v>
      </c>
      <c r="R883" s="15">
        <v>45291</v>
      </c>
      <c r="S883" s="14"/>
    </row>
    <row r="884" spans="1:19" ht="25.5" x14ac:dyDescent="0.25">
      <c r="A884" s="14">
        <v>2023</v>
      </c>
      <c r="B884" s="15">
        <v>45200</v>
      </c>
      <c r="C884" s="15">
        <v>45291</v>
      </c>
      <c r="D884" s="17" t="s">
        <v>118</v>
      </c>
      <c r="E884" s="17" t="s">
        <v>118</v>
      </c>
      <c r="F884" s="14" t="s">
        <v>1932</v>
      </c>
      <c r="G884" s="14" t="s">
        <v>1155</v>
      </c>
      <c r="H884" s="14" t="s">
        <v>705</v>
      </c>
      <c r="I884" s="17" t="s">
        <v>1237</v>
      </c>
      <c r="J884" s="14" t="s">
        <v>353</v>
      </c>
      <c r="K884" s="17" t="s">
        <v>354</v>
      </c>
      <c r="L884" s="14">
        <v>1130</v>
      </c>
      <c r="M884" s="16" t="str">
        <f>HYPERLINK("https://stjsonora.gob.mx/acceso_informacion/InfoCurriculum.php?token=1130-1130-1130")</f>
        <v>https://stjsonora.gob.mx/acceso_informacion/InfoCurriculum.php?token=1130-1130-1130</v>
      </c>
      <c r="N884" s="14" t="s">
        <v>64</v>
      </c>
      <c r="O884" s="16" t="s">
        <v>3601</v>
      </c>
      <c r="P884" s="17" t="s">
        <v>355</v>
      </c>
      <c r="Q884" s="15">
        <v>45300</v>
      </c>
      <c r="R884" s="15">
        <v>45291</v>
      </c>
      <c r="S884" s="14"/>
    </row>
    <row r="885" spans="1:19" ht="25.5" x14ac:dyDescent="0.25">
      <c r="A885" s="14">
        <v>2023</v>
      </c>
      <c r="B885" s="15">
        <v>45200</v>
      </c>
      <c r="C885" s="15">
        <v>45291</v>
      </c>
      <c r="D885" s="17" t="s">
        <v>115</v>
      </c>
      <c r="E885" s="17" t="s">
        <v>115</v>
      </c>
      <c r="F885" s="14" t="s">
        <v>1933</v>
      </c>
      <c r="G885" s="14" t="s">
        <v>1934</v>
      </c>
      <c r="H885" s="14" t="s">
        <v>364</v>
      </c>
      <c r="I885" s="17" t="s">
        <v>1253</v>
      </c>
      <c r="J885" s="14" t="s">
        <v>353</v>
      </c>
      <c r="K885" s="17" t="s">
        <v>354</v>
      </c>
      <c r="L885" s="14">
        <v>3210</v>
      </c>
      <c r="M885" s="16" t="str">
        <f>HYPERLINK("https://stjsonora.gob.mx/acceso_informacion/InfoCurriculum.php?token=3210-3210-3210")</f>
        <v>https://stjsonora.gob.mx/acceso_informacion/InfoCurriculum.php?token=3210-3210-3210</v>
      </c>
      <c r="N885" s="14" t="s">
        <v>64</v>
      </c>
      <c r="O885" s="16" t="s">
        <v>3601</v>
      </c>
      <c r="P885" s="17" t="s">
        <v>355</v>
      </c>
      <c r="Q885" s="15">
        <v>45300</v>
      </c>
      <c r="R885" s="15">
        <v>45291</v>
      </c>
      <c r="S885" s="14"/>
    </row>
    <row r="886" spans="1:19" ht="25.5" x14ac:dyDescent="0.25">
      <c r="A886" s="14">
        <v>2023</v>
      </c>
      <c r="B886" s="15">
        <v>45200</v>
      </c>
      <c r="C886" s="15">
        <v>45291</v>
      </c>
      <c r="D886" s="17" t="s">
        <v>115</v>
      </c>
      <c r="E886" s="17" t="s">
        <v>115</v>
      </c>
      <c r="F886" s="14" t="s">
        <v>1935</v>
      </c>
      <c r="G886" s="14" t="s">
        <v>1936</v>
      </c>
      <c r="H886" s="14" t="s">
        <v>1937</v>
      </c>
      <c r="I886" s="17" t="s">
        <v>1425</v>
      </c>
      <c r="J886" s="14" t="s">
        <v>353</v>
      </c>
      <c r="K886" s="17" t="s">
        <v>1438</v>
      </c>
      <c r="L886" s="14">
        <v>4361</v>
      </c>
      <c r="M886" s="16" t="str">
        <f>HYPERLINK("https://stjsonora.gob.mx/acceso_informacion/InfoCurriculum.php?token=4361-4361-4361")</f>
        <v>https://stjsonora.gob.mx/acceso_informacion/InfoCurriculum.php?token=4361-4361-4361</v>
      </c>
      <c r="N886" s="14" t="s">
        <v>64</v>
      </c>
      <c r="O886" s="16" t="s">
        <v>3601</v>
      </c>
      <c r="P886" s="17" t="s">
        <v>355</v>
      </c>
      <c r="Q886" s="15">
        <v>45300</v>
      </c>
      <c r="R886" s="15">
        <v>45291</v>
      </c>
      <c r="S886" s="14"/>
    </row>
    <row r="887" spans="1:19" ht="25.5" x14ac:dyDescent="0.25">
      <c r="A887" s="14">
        <v>2023</v>
      </c>
      <c r="B887" s="15">
        <v>45200</v>
      </c>
      <c r="C887" s="15">
        <v>45291</v>
      </c>
      <c r="D887" s="17" t="s">
        <v>115</v>
      </c>
      <c r="E887" s="17" t="s">
        <v>115</v>
      </c>
      <c r="F887" s="14" t="s">
        <v>1938</v>
      </c>
      <c r="G887" s="14" t="s">
        <v>458</v>
      </c>
      <c r="H887" s="14" t="s">
        <v>1939</v>
      </c>
      <c r="I887" s="17" t="s">
        <v>500</v>
      </c>
      <c r="J887" s="14" t="s">
        <v>353</v>
      </c>
      <c r="K887" s="17" t="s">
        <v>354</v>
      </c>
      <c r="L887" s="14">
        <v>681</v>
      </c>
      <c r="M887" s="16" t="str">
        <f>HYPERLINK("https://stjsonora.gob.mx/acceso_informacion/InfoCurriculum.php?token=681-681-681")</f>
        <v>https://stjsonora.gob.mx/acceso_informacion/InfoCurriculum.php?token=681-681-681</v>
      </c>
      <c r="N887" s="14" t="s">
        <v>64</v>
      </c>
      <c r="O887" s="16" t="s">
        <v>3601</v>
      </c>
      <c r="P887" s="17" t="s">
        <v>355</v>
      </c>
      <c r="Q887" s="15">
        <v>45300</v>
      </c>
      <c r="R887" s="15">
        <v>45291</v>
      </c>
      <c r="S887" s="14"/>
    </row>
    <row r="888" spans="1:19" ht="25.5" x14ac:dyDescent="0.25">
      <c r="A888" s="14">
        <v>2023</v>
      </c>
      <c r="B888" s="15">
        <v>45200</v>
      </c>
      <c r="C888" s="15">
        <v>45291</v>
      </c>
      <c r="D888" s="17" t="s">
        <v>118</v>
      </c>
      <c r="E888" s="17" t="s">
        <v>118</v>
      </c>
      <c r="F888" s="14" t="s">
        <v>1231</v>
      </c>
      <c r="G888" s="14" t="s">
        <v>530</v>
      </c>
      <c r="H888" s="14" t="s">
        <v>1241</v>
      </c>
      <c r="I888" s="17" t="s">
        <v>627</v>
      </c>
      <c r="J888" s="14" t="s">
        <v>353</v>
      </c>
      <c r="K888" s="17" t="s">
        <v>354</v>
      </c>
      <c r="L888" s="14">
        <v>1553</v>
      </c>
      <c r="M888" s="16" t="str">
        <f>HYPERLINK("https://stjsonora.gob.mx/acceso_informacion/InfoCurriculum.php?token=1553-1553-1553")</f>
        <v>https://stjsonora.gob.mx/acceso_informacion/InfoCurriculum.php?token=1553-1553-1553</v>
      </c>
      <c r="N888" s="14" t="s">
        <v>64</v>
      </c>
      <c r="O888" s="16" t="s">
        <v>3601</v>
      </c>
      <c r="P888" s="17" t="s">
        <v>355</v>
      </c>
      <c r="Q888" s="15">
        <v>45300</v>
      </c>
      <c r="R888" s="15">
        <v>45291</v>
      </c>
      <c r="S888" s="14"/>
    </row>
    <row r="889" spans="1:19" ht="25.5" x14ac:dyDescent="0.25">
      <c r="A889" s="14">
        <v>2023</v>
      </c>
      <c r="B889" s="15">
        <v>45200</v>
      </c>
      <c r="C889" s="15">
        <v>45291</v>
      </c>
      <c r="D889" s="17" t="s">
        <v>115</v>
      </c>
      <c r="E889" s="17" t="s">
        <v>115</v>
      </c>
      <c r="F889" s="14" t="s">
        <v>1940</v>
      </c>
      <c r="G889" s="14" t="s">
        <v>1941</v>
      </c>
      <c r="H889" s="14" t="s">
        <v>835</v>
      </c>
      <c r="I889" s="17" t="s">
        <v>1218</v>
      </c>
      <c r="J889" s="14" t="s">
        <v>365</v>
      </c>
      <c r="K889" s="17" t="s">
        <v>450</v>
      </c>
      <c r="L889" s="14">
        <v>236</v>
      </c>
      <c r="M889" s="16" t="str">
        <f>HYPERLINK("https://stjsonora.gob.mx/acceso_informacion/InfoCurriculum.php?token=236-236-236")</f>
        <v>https://stjsonora.gob.mx/acceso_informacion/InfoCurriculum.php?token=236-236-236</v>
      </c>
      <c r="N889" s="14" t="s">
        <v>64</v>
      </c>
      <c r="O889" s="16" t="s">
        <v>3601</v>
      </c>
      <c r="P889" s="17" t="s">
        <v>355</v>
      </c>
      <c r="Q889" s="15">
        <v>45300</v>
      </c>
      <c r="R889" s="15">
        <v>45291</v>
      </c>
      <c r="S889" s="14"/>
    </row>
    <row r="890" spans="1:19" ht="38.25" x14ac:dyDescent="0.25">
      <c r="A890" s="14">
        <v>2023</v>
      </c>
      <c r="B890" s="15">
        <v>45200</v>
      </c>
      <c r="C890" s="15">
        <v>45291</v>
      </c>
      <c r="D890" s="17" t="s">
        <v>115</v>
      </c>
      <c r="E890" s="17" t="s">
        <v>115</v>
      </c>
      <c r="F890" s="14" t="s">
        <v>1681</v>
      </c>
      <c r="G890" s="14" t="s">
        <v>788</v>
      </c>
      <c r="H890" s="14" t="s">
        <v>1037</v>
      </c>
      <c r="I890" s="17" t="s">
        <v>1306</v>
      </c>
      <c r="J890" s="14" t="s">
        <v>61</v>
      </c>
      <c r="K890" s="17" t="s">
        <v>440</v>
      </c>
      <c r="L890" s="14">
        <v>2862</v>
      </c>
      <c r="M890" s="16" t="str">
        <f>HYPERLINK("https://stjsonora.gob.mx/acceso_informacion/InfoCurriculum.php?token=2862-2862-2862")</f>
        <v>https://stjsonora.gob.mx/acceso_informacion/InfoCurriculum.php?token=2862-2862-2862</v>
      </c>
      <c r="N890" s="14" t="s">
        <v>64</v>
      </c>
      <c r="O890" s="16" t="s">
        <v>3601</v>
      </c>
      <c r="P890" s="17" t="s">
        <v>355</v>
      </c>
      <c r="Q890" s="15">
        <v>45300</v>
      </c>
      <c r="R890" s="15">
        <v>45291</v>
      </c>
      <c r="S890" s="14"/>
    </row>
    <row r="891" spans="1:19" ht="25.5" x14ac:dyDescent="0.25">
      <c r="A891" s="14">
        <v>2023</v>
      </c>
      <c r="B891" s="15">
        <v>45200</v>
      </c>
      <c r="C891" s="15">
        <v>45291</v>
      </c>
      <c r="D891" s="17" t="s">
        <v>115</v>
      </c>
      <c r="E891" s="17" t="s">
        <v>115</v>
      </c>
      <c r="F891" s="14" t="s">
        <v>1942</v>
      </c>
      <c r="G891" s="14" t="s">
        <v>660</v>
      </c>
      <c r="H891" s="14" t="s">
        <v>364</v>
      </c>
      <c r="I891" s="17" t="s">
        <v>640</v>
      </c>
      <c r="J891" s="14" t="s">
        <v>353</v>
      </c>
      <c r="K891" s="17" t="s">
        <v>354</v>
      </c>
      <c r="L891" s="14">
        <v>2893</v>
      </c>
      <c r="M891" s="16" t="str">
        <f>HYPERLINK("https://stjsonora.gob.mx/acceso_informacion/InfoCurriculum.php?token=2893-2893-2893")</f>
        <v>https://stjsonora.gob.mx/acceso_informacion/InfoCurriculum.php?token=2893-2893-2893</v>
      </c>
      <c r="N891" s="14" t="s">
        <v>64</v>
      </c>
      <c r="O891" s="16" t="s">
        <v>3601</v>
      </c>
      <c r="P891" s="17" t="s">
        <v>355</v>
      </c>
      <c r="Q891" s="15">
        <v>45300</v>
      </c>
      <c r="R891" s="15">
        <v>45291</v>
      </c>
      <c r="S891" s="14"/>
    </row>
    <row r="892" spans="1:19" ht="25.5" x14ac:dyDescent="0.25">
      <c r="A892" s="14">
        <v>2023</v>
      </c>
      <c r="B892" s="15">
        <v>45200</v>
      </c>
      <c r="C892" s="15">
        <v>45291</v>
      </c>
      <c r="D892" s="17" t="s">
        <v>115</v>
      </c>
      <c r="E892" s="17" t="s">
        <v>115</v>
      </c>
      <c r="F892" s="14" t="s">
        <v>1943</v>
      </c>
      <c r="G892" s="14" t="s">
        <v>388</v>
      </c>
      <c r="H892" s="14" t="s">
        <v>1944</v>
      </c>
      <c r="I892" s="17" t="s">
        <v>1265</v>
      </c>
      <c r="J892" s="14" t="s">
        <v>353</v>
      </c>
      <c r="K892" s="17" t="s">
        <v>354</v>
      </c>
      <c r="L892" s="14">
        <v>3955</v>
      </c>
      <c r="M892" s="16" t="str">
        <f>HYPERLINK("https://stjsonora.gob.mx/acceso_informacion/InfoCurriculum.php?token=3955-3955-3955")</f>
        <v>https://stjsonora.gob.mx/acceso_informacion/InfoCurriculum.php?token=3955-3955-3955</v>
      </c>
      <c r="N892" s="14" t="s">
        <v>64</v>
      </c>
      <c r="O892" s="16" t="s">
        <v>3601</v>
      </c>
      <c r="P892" s="17" t="s">
        <v>355</v>
      </c>
      <c r="Q892" s="15">
        <v>45300</v>
      </c>
      <c r="R892" s="15">
        <v>45291</v>
      </c>
      <c r="S892" s="14"/>
    </row>
    <row r="893" spans="1:19" ht="25.5" x14ac:dyDescent="0.25">
      <c r="A893" s="14">
        <v>2023</v>
      </c>
      <c r="B893" s="15">
        <v>45200</v>
      </c>
      <c r="C893" s="15">
        <v>45291</v>
      </c>
      <c r="D893" s="17" t="s">
        <v>115</v>
      </c>
      <c r="E893" s="17" t="s">
        <v>115</v>
      </c>
      <c r="F893" s="14" t="s">
        <v>1945</v>
      </c>
      <c r="G893" s="14" t="s">
        <v>1155</v>
      </c>
      <c r="H893" s="14" t="s">
        <v>455</v>
      </c>
      <c r="I893" s="17" t="s">
        <v>1349</v>
      </c>
      <c r="J893" s="14" t="s">
        <v>353</v>
      </c>
      <c r="K893" s="17" t="s">
        <v>354</v>
      </c>
      <c r="L893" s="14">
        <v>123</v>
      </c>
      <c r="M893" s="16" t="str">
        <f>HYPERLINK("https://stjsonora.gob.mx/acceso_informacion/InfoCurriculum.php?token=123-123-123")</f>
        <v>https://stjsonora.gob.mx/acceso_informacion/InfoCurriculum.php?token=123-123-123</v>
      </c>
      <c r="N893" s="14" t="s">
        <v>64</v>
      </c>
      <c r="O893" s="16" t="s">
        <v>3601</v>
      </c>
      <c r="P893" s="17" t="s">
        <v>355</v>
      </c>
      <c r="Q893" s="15">
        <v>45300</v>
      </c>
      <c r="R893" s="15">
        <v>45291</v>
      </c>
      <c r="S893" s="14"/>
    </row>
    <row r="894" spans="1:19" ht="25.5" x14ac:dyDescent="0.25">
      <c r="A894" s="14">
        <v>2023</v>
      </c>
      <c r="B894" s="15">
        <v>45200</v>
      </c>
      <c r="C894" s="15">
        <v>45291</v>
      </c>
      <c r="D894" s="17" t="s">
        <v>115</v>
      </c>
      <c r="E894" s="17" t="s">
        <v>115</v>
      </c>
      <c r="F894" s="14" t="s">
        <v>1946</v>
      </c>
      <c r="G894" s="14" t="s">
        <v>1947</v>
      </c>
      <c r="H894" s="14" t="s">
        <v>574</v>
      </c>
      <c r="I894" s="17" t="s">
        <v>1010</v>
      </c>
      <c r="J894" s="14" t="s">
        <v>365</v>
      </c>
      <c r="K894" s="17" t="s">
        <v>450</v>
      </c>
      <c r="L894" s="14">
        <v>2712</v>
      </c>
      <c r="M894" s="16" t="str">
        <f>HYPERLINK("https://stjsonora.gob.mx/acceso_informacion/InfoCurriculum.php?token=2712-2712-2712")</f>
        <v>https://stjsonora.gob.mx/acceso_informacion/InfoCurriculum.php?token=2712-2712-2712</v>
      </c>
      <c r="N894" s="14" t="s">
        <v>64</v>
      </c>
      <c r="O894" s="16" t="s">
        <v>3601</v>
      </c>
      <c r="P894" s="17" t="s">
        <v>355</v>
      </c>
      <c r="Q894" s="15">
        <v>45300</v>
      </c>
      <c r="R894" s="15">
        <v>45291</v>
      </c>
      <c r="S894" s="14"/>
    </row>
    <row r="895" spans="1:19" ht="25.5" x14ac:dyDescent="0.25">
      <c r="A895" s="14">
        <v>2023</v>
      </c>
      <c r="B895" s="15">
        <v>45200</v>
      </c>
      <c r="C895" s="15">
        <v>45291</v>
      </c>
      <c r="D895" s="17" t="s">
        <v>115</v>
      </c>
      <c r="E895" s="17" t="s">
        <v>115</v>
      </c>
      <c r="F895" s="14" t="s">
        <v>1948</v>
      </c>
      <c r="G895" s="14" t="s">
        <v>591</v>
      </c>
      <c r="H895" s="14" t="s">
        <v>384</v>
      </c>
      <c r="I895" s="17" t="s">
        <v>1273</v>
      </c>
      <c r="J895" s="14" t="s">
        <v>353</v>
      </c>
      <c r="K895" s="17" t="s">
        <v>354</v>
      </c>
      <c r="L895" s="14">
        <v>3527</v>
      </c>
      <c r="M895" s="16" t="str">
        <f>HYPERLINK("https://stjsonora.gob.mx/acceso_informacion/InfoCurriculum.php?token=3527-3527-3527")</f>
        <v>https://stjsonora.gob.mx/acceso_informacion/InfoCurriculum.php?token=3527-3527-3527</v>
      </c>
      <c r="N895" s="14" t="s">
        <v>64</v>
      </c>
      <c r="O895" s="16" t="s">
        <v>3601</v>
      </c>
      <c r="P895" s="17" t="s">
        <v>355</v>
      </c>
      <c r="Q895" s="15">
        <v>45300</v>
      </c>
      <c r="R895" s="15">
        <v>45291</v>
      </c>
      <c r="S895" s="14"/>
    </row>
    <row r="896" spans="1:19" ht="25.5" x14ac:dyDescent="0.25">
      <c r="A896" s="14">
        <v>2023</v>
      </c>
      <c r="B896" s="15">
        <v>45200</v>
      </c>
      <c r="C896" s="15">
        <v>45291</v>
      </c>
      <c r="D896" s="17" t="s">
        <v>118</v>
      </c>
      <c r="E896" s="17" t="s">
        <v>118</v>
      </c>
      <c r="F896" s="14" t="s">
        <v>1949</v>
      </c>
      <c r="G896" s="14" t="s">
        <v>622</v>
      </c>
      <c r="H896" s="14" t="s">
        <v>1270</v>
      </c>
      <c r="I896" s="17" t="s">
        <v>766</v>
      </c>
      <c r="J896" s="14" t="s">
        <v>353</v>
      </c>
      <c r="K896" s="17" t="s">
        <v>354</v>
      </c>
      <c r="L896" s="14">
        <v>2723</v>
      </c>
      <c r="M896" s="16" t="str">
        <f>HYPERLINK("https://stjsonora.gob.mx/acceso_informacion/InfoCurriculum.php?token=2723-2723-2723")</f>
        <v>https://stjsonora.gob.mx/acceso_informacion/InfoCurriculum.php?token=2723-2723-2723</v>
      </c>
      <c r="N896" s="14" t="s">
        <v>64</v>
      </c>
      <c r="O896" s="16" t="s">
        <v>3601</v>
      </c>
      <c r="P896" s="17" t="s">
        <v>355</v>
      </c>
      <c r="Q896" s="15">
        <v>45300</v>
      </c>
      <c r="R896" s="15">
        <v>45291</v>
      </c>
      <c r="S896" s="14"/>
    </row>
    <row r="897" spans="1:19" ht="25.5" x14ac:dyDescent="0.25">
      <c r="A897" s="14">
        <v>2023</v>
      </c>
      <c r="B897" s="15">
        <v>45200</v>
      </c>
      <c r="C897" s="15">
        <v>45291</v>
      </c>
      <c r="D897" s="17" t="s">
        <v>115</v>
      </c>
      <c r="E897" s="17" t="s">
        <v>115</v>
      </c>
      <c r="F897" s="14" t="s">
        <v>1950</v>
      </c>
      <c r="G897" s="14" t="s">
        <v>411</v>
      </c>
      <c r="H897" s="14" t="s">
        <v>585</v>
      </c>
      <c r="I897" s="17" t="s">
        <v>1425</v>
      </c>
      <c r="J897" s="14" t="s">
        <v>353</v>
      </c>
      <c r="K897" s="17" t="s">
        <v>1438</v>
      </c>
      <c r="L897" s="14">
        <v>3321</v>
      </c>
      <c r="M897" s="16" t="str">
        <f>HYPERLINK("https://stjsonora.gob.mx/acceso_informacion/InfoCurriculum.php?token=3321-3321-3321")</f>
        <v>https://stjsonora.gob.mx/acceso_informacion/InfoCurriculum.php?token=3321-3321-3321</v>
      </c>
      <c r="N897" s="14" t="s">
        <v>64</v>
      </c>
      <c r="O897" s="16" t="s">
        <v>3601</v>
      </c>
      <c r="P897" s="17" t="s">
        <v>355</v>
      </c>
      <c r="Q897" s="15">
        <v>45300</v>
      </c>
      <c r="R897" s="15">
        <v>45291</v>
      </c>
      <c r="S897" s="14"/>
    </row>
    <row r="898" spans="1:19" ht="25.5" x14ac:dyDescent="0.25">
      <c r="A898" s="14">
        <v>2023</v>
      </c>
      <c r="B898" s="15">
        <v>45200</v>
      </c>
      <c r="C898" s="15">
        <v>45291</v>
      </c>
      <c r="D898" s="17" t="s">
        <v>118</v>
      </c>
      <c r="E898" s="17" t="s">
        <v>118</v>
      </c>
      <c r="F898" s="14" t="s">
        <v>1136</v>
      </c>
      <c r="G898" s="14" t="s">
        <v>717</v>
      </c>
      <c r="H898" s="14" t="s">
        <v>1951</v>
      </c>
      <c r="I898" s="17" t="s">
        <v>1340</v>
      </c>
      <c r="J898" s="14" t="s">
        <v>403</v>
      </c>
      <c r="K898" s="17"/>
      <c r="L898" s="14">
        <v>1534</v>
      </c>
      <c r="M898" s="16" t="str">
        <f>HYPERLINK("https://stjsonora.gob.mx/acceso_informacion/InfoCurriculum.php?token=1534-1534-1534")</f>
        <v>https://stjsonora.gob.mx/acceso_informacion/InfoCurriculum.php?token=1534-1534-1534</v>
      </c>
      <c r="N898" s="14" t="s">
        <v>64</v>
      </c>
      <c r="O898" s="16" t="s">
        <v>3601</v>
      </c>
      <c r="P898" s="17" t="s">
        <v>355</v>
      </c>
      <c r="Q898" s="15">
        <v>45300</v>
      </c>
      <c r="R898" s="15">
        <v>45291</v>
      </c>
      <c r="S898" s="14"/>
    </row>
    <row r="899" spans="1:19" ht="25.5" x14ac:dyDescent="0.25">
      <c r="A899" s="14">
        <v>2023</v>
      </c>
      <c r="B899" s="15">
        <v>45200</v>
      </c>
      <c r="C899" s="15">
        <v>45291</v>
      </c>
      <c r="D899" s="17" t="s">
        <v>118</v>
      </c>
      <c r="E899" s="17" t="s">
        <v>118</v>
      </c>
      <c r="F899" s="14" t="s">
        <v>519</v>
      </c>
      <c r="G899" s="14" t="s">
        <v>1394</v>
      </c>
      <c r="H899" s="14" t="s">
        <v>393</v>
      </c>
      <c r="I899" s="17" t="s">
        <v>1386</v>
      </c>
      <c r="J899" s="14" t="s">
        <v>353</v>
      </c>
      <c r="K899" s="17" t="s">
        <v>354</v>
      </c>
      <c r="L899" s="14">
        <v>643</v>
      </c>
      <c r="M899" s="16" t="str">
        <f>HYPERLINK("https://stjsonora.gob.mx/acceso_informacion/InfoCurriculum.php?token=643-643-643")</f>
        <v>https://stjsonora.gob.mx/acceso_informacion/InfoCurriculum.php?token=643-643-643</v>
      </c>
      <c r="N899" s="14" t="s">
        <v>64</v>
      </c>
      <c r="O899" s="16" t="s">
        <v>3601</v>
      </c>
      <c r="P899" s="17" t="s">
        <v>355</v>
      </c>
      <c r="Q899" s="15">
        <v>45300</v>
      </c>
      <c r="R899" s="15">
        <v>45291</v>
      </c>
      <c r="S899" s="14"/>
    </row>
    <row r="900" spans="1:19" ht="25.5" x14ac:dyDescent="0.25">
      <c r="A900" s="14">
        <v>2023</v>
      </c>
      <c r="B900" s="15">
        <v>45200</v>
      </c>
      <c r="C900" s="15">
        <v>45291</v>
      </c>
      <c r="D900" s="17" t="s">
        <v>115</v>
      </c>
      <c r="E900" s="17" t="s">
        <v>115</v>
      </c>
      <c r="F900" s="14" t="s">
        <v>1952</v>
      </c>
      <c r="G900" s="14" t="s">
        <v>795</v>
      </c>
      <c r="H900" s="14" t="s">
        <v>631</v>
      </c>
      <c r="I900" s="17" t="s">
        <v>1346</v>
      </c>
      <c r="J900" s="14" t="s">
        <v>353</v>
      </c>
      <c r="K900" s="17" t="s">
        <v>354</v>
      </c>
      <c r="L900" s="14">
        <v>939</v>
      </c>
      <c r="M900" s="16" t="str">
        <f>HYPERLINK("https://stjsonora.gob.mx/acceso_informacion/InfoCurriculum.php?token=939-939-939")</f>
        <v>https://stjsonora.gob.mx/acceso_informacion/InfoCurriculum.php?token=939-939-939</v>
      </c>
      <c r="N900" s="14" t="s">
        <v>64</v>
      </c>
      <c r="O900" s="16" t="s">
        <v>3601</v>
      </c>
      <c r="P900" s="17" t="s">
        <v>355</v>
      </c>
      <c r="Q900" s="15">
        <v>45300</v>
      </c>
      <c r="R900" s="15">
        <v>45291</v>
      </c>
      <c r="S900" s="14"/>
    </row>
    <row r="901" spans="1:19" ht="25.5" x14ac:dyDescent="0.25">
      <c r="A901" s="14">
        <v>2023</v>
      </c>
      <c r="B901" s="15">
        <v>45200</v>
      </c>
      <c r="C901" s="15">
        <v>45291</v>
      </c>
      <c r="D901" s="17" t="s">
        <v>115</v>
      </c>
      <c r="E901" s="17" t="s">
        <v>115</v>
      </c>
      <c r="F901" s="14" t="s">
        <v>902</v>
      </c>
      <c r="G901" s="14" t="s">
        <v>737</v>
      </c>
      <c r="H901" s="14" t="s">
        <v>928</v>
      </c>
      <c r="I901" s="17" t="s">
        <v>773</v>
      </c>
      <c r="J901" s="14" t="s">
        <v>353</v>
      </c>
      <c r="K901" s="17" t="s">
        <v>354</v>
      </c>
      <c r="L901" s="14">
        <v>798</v>
      </c>
      <c r="M901" s="16" t="str">
        <f>HYPERLINK("https://stjsonora.gob.mx/acceso_informacion/InfoCurriculum.php?token=798-798-798")</f>
        <v>https://stjsonora.gob.mx/acceso_informacion/InfoCurriculum.php?token=798-798-798</v>
      </c>
      <c r="N901" s="14" t="s">
        <v>64</v>
      </c>
      <c r="O901" s="16" t="s">
        <v>3601</v>
      </c>
      <c r="P901" s="17" t="s">
        <v>355</v>
      </c>
      <c r="Q901" s="15">
        <v>45300</v>
      </c>
      <c r="R901" s="15">
        <v>45291</v>
      </c>
      <c r="S901" s="14"/>
    </row>
    <row r="902" spans="1:19" ht="25.5" x14ac:dyDescent="0.25">
      <c r="A902" s="14">
        <v>2023</v>
      </c>
      <c r="B902" s="15">
        <v>45200</v>
      </c>
      <c r="C902" s="15">
        <v>45291</v>
      </c>
      <c r="D902" s="17" t="s">
        <v>115</v>
      </c>
      <c r="E902" s="17" t="s">
        <v>115</v>
      </c>
      <c r="F902" s="14" t="s">
        <v>1953</v>
      </c>
      <c r="G902" s="14" t="s">
        <v>819</v>
      </c>
      <c r="H902" s="14" t="s">
        <v>792</v>
      </c>
      <c r="I902" s="17" t="s">
        <v>761</v>
      </c>
      <c r="J902" s="14" t="s">
        <v>365</v>
      </c>
      <c r="K902" s="17" t="s">
        <v>925</v>
      </c>
      <c r="L902" s="14">
        <v>1313</v>
      </c>
      <c r="M902" s="16" t="str">
        <f>HYPERLINK("https://stjsonora.gob.mx/acceso_informacion/InfoCurriculum.php?token=1313-1313-1313")</f>
        <v>https://stjsonora.gob.mx/acceso_informacion/InfoCurriculum.php?token=1313-1313-1313</v>
      </c>
      <c r="N902" s="14" t="s">
        <v>64</v>
      </c>
      <c r="O902" s="16" t="s">
        <v>3601</v>
      </c>
      <c r="P902" s="17" t="s">
        <v>355</v>
      </c>
      <c r="Q902" s="15">
        <v>45300</v>
      </c>
      <c r="R902" s="15">
        <v>45291</v>
      </c>
      <c r="S902" s="14"/>
    </row>
    <row r="903" spans="1:19" ht="25.5" x14ac:dyDescent="0.25">
      <c r="A903" s="14">
        <v>2023</v>
      </c>
      <c r="B903" s="15">
        <v>45200</v>
      </c>
      <c r="C903" s="15">
        <v>45291</v>
      </c>
      <c r="D903" s="17" t="s">
        <v>110</v>
      </c>
      <c r="E903" s="17" t="s">
        <v>110</v>
      </c>
      <c r="F903" s="14" t="s">
        <v>1954</v>
      </c>
      <c r="G903" s="14" t="s">
        <v>406</v>
      </c>
      <c r="H903" s="14" t="s">
        <v>1955</v>
      </c>
      <c r="I903" s="17" t="s">
        <v>595</v>
      </c>
      <c r="J903" s="14" t="s">
        <v>58</v>
      </c>
      <c r="K903" s="17"/>
      <c r="L903" s="14">
        <v>4441</v>
      </c>
      <c r="M903" s="16" t="str">
        <f>HYPERLINK("https://stjsonora.gob.mx/acceso_informacion/InfoCurriculum.php?token=4441-4441-4441")</f>
        <v>https://stjsonora.gob.mx/acceso_informacion/InfoCurriculum.php?token=4441-4441-4441</v>
      </c>
      <c r="N903" s="14" t="s">
        <v>64</v>
      </c>
      <c r="O903" s="16" t="s">
        <v>3601</v>
      </c>
      <c r="P903" s="17" t="s">
        <v>355</v>
      </c>
      <c r="Q903" s="15">
        <v>45300</v>
      </c>
      <c r="R903" s="15">
        <v>45291</v>
      </c>
      <c r="S903" s="14"/>
    </row>
    <row r="904" spans="1:19" ht="63.75" x14ac:dyDescent="0.25">
      <c r="A904" s="14">
        <v>2023</v>
      </c>
      <c r="B904" s="15">
        <v>45200</v>
      </c>
      <c r="C904" s="15">
        <v>45291</v>
      </c>
      <c r="D904" s="17" t="s">
        <v>116</v>
      </c>
      <c r="E904" s="17" t="s">
        <v>116</v>
      </c>
      <c r="F904" s="14" t="s">
        <v>881</v>
      </c>
      <c r="G904" s="14" t="s">
        <v>599</v>
      </c>
      <c r="H904" s="14" t="s">
        <v>518</v>
      </c>
      <c r="I904" s="17" t="s">
        <v>1326</v>
      </c>
      <c r="J904" s="14" t="s">
        <v>58</v>
      </c>
      <c r="K904" s="17" t="s">
        <v>3590</v>
      </c>
      <c r="L904" s="14">
        <v>4424</v>
      </c>
      <c r="M904" s="16" t="str">
        <f>HYPERLINK("https://stjsonora.gob.mx/acceso_informacion/InfoCurriculum.php?token=4424-4424-4424")</f>
        <v>https://stjsonora.gob.mx/acceso_informacion/InfoCurriculum.php?token=4424-4424-4424</v>
      </c>
      <c r="N904" s="14" t="s">
        <v>64</v>
      </c>
      <c r="O904" s="16" t="s">
        <v>3601</v>
      </c>
      <c r="P904" s="17" t="s">
        <v>355</v>
      </c>
      <c r="Q904" s="15">
        <v>45300</v>
      </c>
      <c r="R904" s="15">
        <v>45291</v>
      </c>
      <c r="S904" s="14"/>
    </row>
    <row r="905" spans="1:19" ht="25.5" x14ac:dyDescent="0.25">
      <c r="A905" s="14">
        <v>2023</v>
      </c>
      <c r="B905" s="15">
        <v>45200</v>
      </c>
      <c r="C905" s="15">
        <v>45291</v>
      </c>
      <c r="D905" s="17" t="s">
        <v>125</v>
      </c>
      <c r="E905" s="17" t="s">
        <v>125</v>
      </c>
      <c r="F905" s="14" t="s">
        <v>1956</v>
      </c>
      <c r="G905" s="14" t="s">
        <v>711</v>
      </c>
      <c r="H905" s="14" t="s">
        <v>788</v>
      </c>
      <c r="I905" s="17" t="s">
        <v>629</v>
      </c>
      <c r="J905" s="14" t="s">
        <v>353</v>
      </c>
      <c r="K905" s="17" t="s">
        <v>354</v>
      </c>
      <c r="L905" s="14">
        <v>2886</v>
      </c>
      <c r="M905" s="16" t="str">
        <f>HYPERLINK("https://stjsonora.gob.mx/acceso_informacion/InfoCurriculum.php?token=2886-2886-2886")</f>
        <v>https://stjsonora.gob.mx/acceso_informacion/InfoCurriculum.php?token=2886-2886-2886</v>
      </c>
      <c r="N905" s="14" t="s">
        <v>64</v>
      </c>
      <c r="O905" s="16" t="s">
        <v>3601</v>
      </c>
      <c r="P905" s="17" t="s">
        <v>355</v>
      </c>
      <c r="Q905" s="15">
        <v>45300</v>
      </c>
      <c r="R905" s="15">
        <v>45291</v>
      </c>
      <c r="S905" s="14"/>
    </row>
    <row r="906" spans="1:19" ht="25.5" x14ac:dyDescent="0.25">
      <c r="A906" s="14">
        <v>2023</v>
      </c>
      <c r="B906" s="15">
        <v>45200</v>
      </c>
      <c r="C906" s="15">
        <v>45291</v>
      </c>
      <c r="D906" s="17" t="s">
        <v>135</v>
      </c>
      <c r="E906" s="17" t="s">
        <v>135</v>
      </c>
      <c r="F906" s="14" t="s">
        <v>1957</v>
      </c>
      <c r="G906" s="14" t="s">
        <v>452</v>
      </c>
      <c r="H906" s="14" t="s">
        <v>393</v>
      </c>
      <c r="I906" s="17" t="s">
        <v>1415</v>
      </c>
      <c r="J906" s="14" t="s">
        <v>353</v>
      </c>
      <c r="K906" s="17" t="s">
        <v>354</v>
      </c>
      <c r="L906" s="14">
        <v>765</v>
      </c>
      <c r="M906" s="16" t="str">
        <f>HYPERLINK("https://stjsonora.gob.mx/acceso_informacion/InfoCurriculum.php?token=765-765-765")</f>
        <v>https://stjsonora.gob.mx/acceso_informacion/InfoCurriculum.php?token=765-765-765</v>
      </c>
      <c r="N906" s="14" t="s">
        <v>64</v>
      </c>
      <c r="O906" s="16" t="s">
        <v>3601</v>
      </c>
      <c r="P906" s="17" t="s">
        <v>355</v>
      </c>
      <c r="Q906" s="15">
        <v>45300</v>
      </c>
      <c r="R906" s="15">
        <v>45291</v>
      </c>
      <c r="S906" s="14"/>
    </row>
    <row r="907" spans="1:19" ht="25.5" x14ac:dyDescent="0.25">
      <c r="A907" s="14">
        <v>2023</v>
      </c>
      <c r="B907" s="15">
        <v>45200</v>
      </c>
      <c r="C907" s="15">
        <v>45291</v>
      </c>
      <c r="D907" s="17" t="s">
        <v>116</v>
      </c>
      <c r="E907" s="17" t="s">
        <v>116</v>
      </c>
      <c r="F907" s="14" t="s">
        <v>1721</v>
      </c>
      <c r="G907" s="14" t="s">
        <v>1119</v>
      </c>
      <c r="H907" s="14" t="s">
        <v>374</v>
      </c>
      <c r="I907" s="17" t="s">
        <v>423</v>
      </c>
      <c r="J907" s="14" t="s">
        <v>353</v>
      </c>
      <c r="K907" s="17" t="s">
        <v>354</v>
      </c>
      <c r="L907" s="14">
        <v>642</v>
      </c>
      <c r="M907" s="16" t="str">
        <f>HYPERLINK("https://stjsonora.gob.mx/acceso_informacion/InfoCurriculum.php?token=642-642-642")</f>
        <v>https://stjsonora.gob.mx/acceso_informacion/InfoCurriculum.php?token=642-642-642</v>
      </c>
      <c r="N907" s="14" t="s">
        <v>64</v>
      </c>
      <c r="O907" s="16" t="s">
        <v>3601</v>
      </c>
      <c r="P907" s="17" t="s">
        <v>355</v>
      </c>
      <c r="Q907" s="15">
        <v>45300</v>
      </c>
      <c r="R907" s="15">
        <v>45291</v>
      </c>
      <c r="S907" s="14"/>
    </row>
    <row r="908" spans="1:19" ht="25.5" x14ac:dyDescent="0.25">
      <c r="A908" s="14">
        <v>2023</v>
      </c>
      <c r="B908" s="15">
        <v>45200</v>
      </c>
      <c r="C908" s="15">
        <v>45291</v>
      </c>
      <c r="D908" s="17" t="s">
        <v>113</v>
      </c>
      <c r="E908" s="17" t="s">
        <v>113</v>
      </c>
      <c r="F908" s="14" t="s">
        <v>1799</v>
      </c>
      <c r="G908" s="14" t="s">
        <v>1958</v>
      </c>
      <c r="H908" s="14" t="s">
        <v>426</v>
      </c>
      <c r="I908" s="17" t="s">
        <v>1039</v>
      </c>
      <c r="J908" s="14" t="s">
        <v>353</v>
      </c>
      <c r="K908" s="17" t="s">
        <v>1824</v>
      </c>
      <c r="L908" s="14">
        <v>864</v>
      </c>
      <c r="M908" s="16" t="str">
        <f>HYPERLINK("https://stjsonora.gob.mx/acceso_informacion/InfoCurriculum.php?token=864-864-864")</f>
        <v>https://stjsonora.gob.mx/acceso_informacion/InfoCurriculum.php?token=864-864-864</v>
      </c>
      <c r="N908" s="14" t="s">
        <v>64</v>
      </c>
      <c r="O908" s="16" t="s">
        <v>3601</v>
      </c>
      <c r="P908" s="17" t="s">
        <v>355</v>
      </c>
      <c r="Q908" s="15">
        <v>45300</v>
      </c>
      <c r="R908" s="15">
        <v>45291</v>
      </c>
      <c r="S908" s="14"/>
    </row>
    <row r="909" spans="1:19" ht="25.5" x14ac:dyDescent="0.25">
      <c r="A909" s="14">
        <v>2023</v>
      </c>
      <c r="B909" s="15">
        <v>45200</v>
      </c>
      <c r="C909" s="15">
        <v>45291</v>
      </c>
      <c r="D909" s="17" t="s">
        <v>125</v>
      </c>
      <c r="E909" s="17" t="s">
        <v>125</v>
      </c>
      <c r="F909" s="14" t="s">
        <v>1959</v>
      </c>
      <c r="G909" s="14" t="s">
        <v>518</v>
      </c>
      <c r="H909" s="14" t="s">
        <v>626</v>
      </c>
      <c r="I909" s="17" t="s">
        <v>773</v>
      </c>
      <c r="J909" s="14" t="s">
        <v>353</v>
      </c>
      <c r="K909" s="17" t="s">
        <v>354</v>
      </c>
      <c r="L909" s="14">
        <v>1491</v>
      </c>
      <c r="M909" s="16" t="str">
        <f>HYPERLINK("https://stjsonora.gob.mx/acceso_informacion/InfoCurriculum.php?token=1491-1491-1491")</f>
        <v>https://stjsonora.gob.mx/acceso_informacion/InfoCurriculum.php?token=1491-1491-1491</v>
      </c>
      <c r="N909" s="14" t="s">
        <v>64</v>
      </c>
      <c r="O909" s="16" t="s">
        <v>3601</v>
      </c>
      <c r="P909" s="17" t="s">
        <v>355</v>
      </c>
      <c r="Q909" s="15">
        <v>45300</v>
      </c>
      <c r="R909" s="15">
        <v>45291</v>
      </c>
      <c r="S909" s="14"/>
    </row>
    <row r="910" spans="1:19" ht="25.5" x14ac:dyDescent="0.25">
      <c r="A910" s="14">
        <v>2023</v>
      </c>
      <c r="B910" s="15">
        <v>45200</v>
      </c>
      <c r="C910" s="15">
        <v>45291</v>
      </c>
      <c r="D910" s="17" t="s">
        <v>116</v>
      </c>
      <c r="E910" s="17" t="s">
        <v>116</v>
      </c>
      <c r="F910" s="14" t="s">
        <v>1459</v>
      </c>
      <c r="G910" s="14" t="s">
        <v>1960</v>
      </c>
      <c r="H910" s="14" t="s">
        <v>1961</v>
      </c>
      <c r="I910" s="17" t="s">
        <v>560</v>
      </c>
      <c r="J910" s="14" t="s">
        <v>353</v>
      </c>
      <c r="K910" s="17" t="s">
        <v>354</v>
      </c>
      <c r="L910" s="14">
        <v>905</v>
      </c>
      <c r="M910" s="16" t="str">
        <f>HYPERLINK("https://stjsonora.gob.mx/acceso_informacion/InfoCurriculum.php?token=905-905-905")</f>
        <v>https://stjsonora.gob.mx/acceso_informacion/InfoCurriculum.php?token=905-905-905</v>
      </c>
      <c r="N910" s="14" t="s">
        <v>64</v>
      </c>
      <c r="O910" s="16" t="s">
        <v>3601</v>
      </c>
      <c r="P910" s="17" t="s">
        <v>355</v>
      </c>
      <c r="Q910" s="15">
        <v>45300</v>
      </c>
      <c r="R910" s="15">
        <v>45291</v>
      </c>
      <c r="S910" s="14"/>
    </row>
    <row r="911" spans="1:19" ht="25.5" x14ac:dyDescent="0.25">
      <c r="A911" s="14">
        <v>2023</v>
      </c>
      <c r="B911" s="15">
        <v>45200</v>
      </c>
      <c r="C911" s="15">
        <v>45291</v>
      </c>
      <c r="D911" s="17" t="s">
        <v>116</v>
      </c>
      <c r="E911" s="17" t="s">
        <v>116</v>
      </c>
      <c r="F911" s="14" t="s">
        <v>1962</v>
      </c>
      <c r="G911" s="14" t="s">
        <v>1963</v>
      </c>
      <c r="H911" s="14" t="s">
        <v>585</v>
      </c>
      <c r="I911" s="17" t="s">
        <v>1273</v>
      </c>
      <c r="J911" s="14" t="s">
        <v>58</v>
      </c>
      <c r="K911" s="17" t="s">
        <v>3590</v>
      </c>
      <c r="L911" s="14">
        <v>2984</v>
      </c>
      <c r="M911" s="16" t="str">
        <f>HYPERLINK("https://stjsonora.gob.mx/acceso_informacion/InfoCurriculum.php?token=2984-2984-2984")</f>
        <v>https://stjsonora.gob.mx/acceso_informacion/InfoCurriculum.php?token=2984-2984-2984</v>
      </c>
      <c r="N911" s="14" t="s">
        <v>64</v>
      </c>
      <c r="O911" s="16" t="s">
        <v>3601</v>
      </c>
      <c r="P911" s="17" t="s">
        <v>355</v>
      </c>
      <c r="Q911" s="15">
        <v>45300</v>
      </c>
      <c r="R911" s="15">
        <v>45291</v>
      </c>
      <c r="S911" s="14"/>
    </row>
    <row r="912" spans="1:19" ht="25.5" x14ac:dyDescent="0.25">
      <c r="A912" s="14">
        <v>2023</v>
      </c>
      <c r="B912" s="15">
        <v>45200</v>
      </c>
      <c r="C912" s="15">
        <v>45291</v>
      </c>
      <c r="D912" s="17" t="s">
        <v>116</v>
      </c>
      <c r="E912" s="17" t="s">
        <v>116</v>
      </c>
      <c r="F912" s="14" t="s">
        <v>1964</v>
      </c>
      <c r="G912" s="14" t="s">
        <v>1529</v>
      </c>
      <c r="H912" s="14" t="s">
        <v>1934</v>
      </c>
      <c r="I912" s="17" t="s">
        <v>1220</v>
      </c>
      <c r="J912" s="14" t="s">
        <v>353</v>
      </c>
      <c r="K912" s="17" t="s">
        <v>354</v>
      </c>
      <c r="L912" s="14">
        <v>180</v>
      </c>
      <c r="M912" s="16" t="str">
        <f>HYPERLINK("https://stjsonora.gob.mx/acceso_informacion/InfoCurriculum.php?token=180-180-180")</f>
        <v>https://stjsonora.gob.mx/acceso_informacion/InfoCurriculum.php?token=180-180-180</v>
      </c>
      <c r="N912" s="14" t="s">
        <v>64</v>
      </c>
      <c r="O912" s="16" t="s">
        <v>3601</v>
      </c>
      <c r="P912" s="17" t="s">
        <v>355</v>
      </c>
      <c r="Q912" s="15">
        <v>45300</v>
      </c>
      <c r="R912" s="15">
        <v>45291</v>
      </c>
      <c r="S912" s="14"/>
    </row>
    <row r="913" spans="1:19" ht="25.5" x14ac:dyDescent="0.25">
      <c r="A913" s="14">
        <v>2023</v>
      </c>
      <c r="B913" s="15">
        <v>45200</v>
      </c>
      <c r="C913" s="15">
        <v>45291</v>
      </c>
      <c r="D913" s="17" t="s">
        <v>116</v>
      </c>
      <c r="E913" s="17" t="s">
        <v>116</v>
      </c>
      <c r="F913" s="14" t="s">
        <v>1965</v>
      </c>
      <c r="G913" s="14" t="s">
        <v>1311</v>
      </c>
      <c r="H913" s="14" t="s">
        <v>452</v>
      </c>
      <c r="I913" s="17" t="s">
        <v>1353</v>
      </c>
      <c r="J913" s="14" t="s">
        <v>353</v>
      </c>
      <c r="K913" s="17" t="s">
        <v>354</v>
      </c>
      <c r="L913" s="14">
        <v>206</v>
      </c>
      <c r="M913" s="16" t="str">
        <f>HYPERLINK("https://stjsonora.gob.mx/acceso_informacion/InfoCurriculum.php?token=206-206-206")</f>
        <v>https://stjsonora.gob.mx/acceso_informacion/InfoCurriculum.php?token=206-206-206</v>
      </c>
      <c r="N913" s="14" t="s">
        <v>64</v>
      </c>
      <c r="O913" s="16" t="s">
        <v>3601</v>
      </c>
      <c r="P913" s="17" t="s">
        <v>355</v>
      </c>
      <c r="Q913" s="15">
        <v>45300</v>
      </c>
      <c r="R913" s="15">
        <v>45291</v>
      </c>
      <c r="S913" s="14"/>
    </row>
    <row r="914" spans="1:19" ht="25.5" x14ac:dyDescent="0.25">
      <c r="A914" s="14">
        <v>2023</v>
      </c>
      <c r="B914" s="15">
        <v>45200</v>
      </c>
      <c r="C914" s="15">
        <v>45291</v>
      </c>
      <c r="D914" s="17" t="s">
        <v>116</v>
      </c>
      <c r="E914" s="17" t="s">
        <v>116</v>
      </c>
      <c r="F914" s="14" t="s">
        <v>593</v>
      </c>
      <c r="G914" s="14" t="s">
        <v>660</v>
      </c>
      <c r="H914" s="14" t="s">
        <v>732</v>
      </c>
      <c r="I914" s="17" t="s">
        <v>766</v>
      </c>
      <c r="J914" s="14" t="s">
        <v>353</v>
      </c>
      <c r="K914" s="17" t="s">
        <v>354</v>
      </c>
      <c r="L914" s="14">
        <v>2788</v>
      </c>
      <c r="M914" s="16" t="str">
        <f>HYPERLINK("https://stjsonora.gob.mx/acceso_informacion/InfoCurriculum.php?token=2788-2788-2788")</f>
        <v>https://stjsonora.gob.mx/acceso_informacion/InfoCurriculum.php?token=2788-2788-2788</v>
      </c>
      <c r="N914" s="14" t="s">
        <v>64</v>
      </c>
      <c r="O914" s="16" t="s">
        <v>3601</v>
      </c>
      <c r="P914" s="17" t="s">
        <v>355</v>
      </c>
      <c r="Q914" s="15">
        <v>45300</v>
      </c>
      <c r="R914" s="15">
        <v>45291</v>
      </c>
      <c r="S914" s="14"/>
    </row>
    <row r="915" spans="1:19" ht="25.5" x14ac:dyDescent="0.25">
      <c r="A915" s="14">
        <v>2023</v>
      </c>
      <c r="B915" s="15">
        <v>45200</v>
      </c>
      <c r="C915" s="15">
        <v>45291</v>
      </c>
      <c r="D915" s="17" t="s">
        <v>129</v>
      </c>
      <c r="E915" s="17" t="s">
        <v>129</v>
      </c>
      <c r="F915" s="14" t="s">
        <v>1966</v>
      </c>
      <c r="G915" s="14" t="s">
        <v>545</v>
      </c>
      <c r="H915" s="14" t="s">
        <v>1967</v>
      </c>
      <c r="I915" s="17" t="s">
        <v>1237</v>
      </c>
      <c r="J915" s="14" t="s">
        <v>353</v>
      </c>
      <c r="K915" s="17" t="s">
        <v>354</v>
      </c>
      <c r="L915" s="14">
        <v>1268</v>
      </c>
      <c r="M915" s="16" t="str">
        <f>HYPERLINK("https://stjsonora.gob.mx/acceso_informacion/InfoCurriculum.php?token=1268-1268-1268")</f>
        <v>https://stjsonora.gob.mx/acceso_informacion/InfoCurriculum.php?token=1268-1268-1268</v>
      </c>
      <c r="N915" s="14" t="s">
        <v>64</v>
      </c>
      <c r="O915" s="16" t="s">
        <v>3601</v>
      </c>
      <c r="P915" s="17" t="s">
        <v>355</v>
      </c>
      <c r="Q915" s="15">
        <v>45300</v>
      </c>
      <c r="R915" s="15">
        <v>45291</v>
      </c>
      <c r="S915" s="14"/>
    </row>
    <row r="916" spans="1:19" ht="25.5" x14ac:dyDescent="0.25">
      <c r="A916" s="14">
        <v>2023</v>
      </c>
      <c r="B916" s="15">
        <v>45200</v>
      </c>
      <c r="C916" s="15">
        <v>45291</v>
      </c>
      <c r="D916" s="17" t="s">
        <v>125</v>
      </c>
      <c r="E916" s="17" t="s">
        <v>125</v>
      </c>
      <c r="F916" s="14" t="s">
        <v>765</v>
      </c>
      <c r="G916" s="14" t="s">
        <v>377</v>
      </c>
      <c r="H916" s="14" t="s">
        <v>1432</v>
      </c>
      <c r="I916" s="17" t="s">
        <v>1233</v>
      </c>
      <c r="J916" s="14" t="s">
        <v>353</v>
      </c>
      <c r="K916" s="17" t="s">
        <v>354</v>
      </c>
      <c r="L916" s="14">
        <v>4227</v>
      </c>
      <c r="M916" s="16" t="str">
        <f>HYPERLINK("https://stjsonora.gob.mx/acceso_informacion/InfoCurriculum.php?token=4227-4227-4227")</f>
        <v>https://stjsonora.gob.mx/acceso_informacion/InfoCurriculum.php?token=4227-4227-4227</v>
      </c>
      <c r="N916" s="14" t="s">
        <v>64</v>
      </c>
      <c r="O916" s="16" t="s">
        <v>3601</v>
      </c>
      <c r="P916" s="17" t="s">
        <v>355</v>
      </c>
      <c r="Q916" s="15">
        <v>45300</v>
      </c>
      <c r="R916" s="15">
        <v>45291</v>
      </c>
      <c r="S916" s="14"/>
    </row>
    <row r="917" spans="1:19" ht="25.5" x14ac:dyDescent="0.25">
      <c r="A917" s="14">
        <v>2023</v>
      </c>
      <c r="B917" s="15">
        <v>45200</v>
      </c>
      <c r="C917" s="15">
        <v>45291</v>
      </c>
      <c r="D917" s="17" t="s">
        <v>116</v>
      </c>
      <c r="E917" s="17" t="s">
        <v>116</v>
      </c>
      <c r="F917" s="14" t="s">
        <v>747</v>
      </c>
      <c r="G917" s="14" t="s">
        <v>510</v>
      </c>
      <c r="H917" s="14" t="s">
        <v>867</v>
      </c>
      <c r="I917" s="17" t="s">
        <v>1346</v>
      </c>
      <c r="J917" s="14" t="s">
        <v>353</v>
      </c>
      <c r="K917" s="17" t="s">
        <v>354</v>
      </c>
      <c r="L917" s="14">
        <v>85</v>
      </c>
      <c r="M917" s="16" t="str">
        <f>HYPERLINK("https://stjsonora.gob.mx/acceso_informacion/InfoCurriculum.php?token=85-85-85")</f>
        <v>https://stjsonora.gob.mx/acceso_informacion/InfoCurriculum.php?token=85-85-85</v>
      </c>
      <c r="N917" s="14" t="s">
        <v>64</v>
      </c>
      <c r="O917" s="16" t="s">
        <v>3601</v>
      </c>
      <c r="P917" s="17" t="s">
        <v>355</v>
      </c>
      <c r="Q917" s="15">
        <v>45300</v>
      </c>
      <c r="R917" s="15">
        <v>45291</v>
      </c>
      <c r="S917" s="14"/>
    </row>
    <row r="918" spans="1:19" ht="25.5" x14ac:dyDescent="0.25">
      <c r="A918" s="14">
        <v>2023</v>
      </c>
      <c r="B918" s="15">
        <v>45200</v>
      </c>
      <c r="C918" s="15">
        <v>45291</v>
      </c>
      <c r="D918" s="17" t="s">
        <v>125</v>
      </c>
      <c r="E918" s="17" t="s">
        <v>125</v>
      </c>
      <c r="F918" s="14" t="s">
        <v>1968</v>
      </c>
      <c r="G918" s="14" t="s">
        <v>1008</v>
      </c>
      <c r="H918" s="14" t="s">
        <v>360</v>
      </c>
      <c r="I918" s="17" t="s">
        <v>718</v>
      </c>
      <c r="J918" s="14" t="s">
        <v>353</v>
      </c>
      <c r="K918" s="17" t="s">
        <v>354</v>
      </c>
      <c r="L918" s="14">
        <v>2813</v>
      </c>
      <c r="M918" s="16" t="str">
        <f>HYPERLINK("https://stjsonora.gob.mx/acceso_informacion/InfoCurriculum.php?token=2813-2813-2813")</f>
        <v>https://stjsonora.gob.mx/acceso_informacion/InfoCurriculum.php?token=2813-2813-2813</v>
      </c>
      <c r="N918" s="14" t="s">
        <v>64</v>
      </c>
      <c r="O918" s="16" t="s">
        <v>3601</v>
      </c>
      <c r="P918" s="17" t="s">
        <v>355</v>
      </c>
      <c r="Q918" s="15">
        <v>45300</v>
      </c>
      <c r="R918" s="15">
        <v>45291</v>
      </c>
      <c r="S918" s="14"/>
    </row>
    <row r="919" spans="1:19" ht="25.5" x14ac:dyDescent="0.25">
      <c r="A919" s="14">
        <v>2023</v>
      </c>
      <c r="B919" s="15">
        <v>45200</v>
      </c>
      <c r="C919" s="15">
        <v>45291</v>
      </c>
      <c r="D919" s="17" t="s">
        <v>125</v>
      </c>
      <c r="E919" s="17" t="s">
        <v>125</v>
      </c>
      <c r="F919" s="14" t="s">
        <v>1969</v>
      </c>
      <c r="G919" s="14" t="s">
        <v>753</v>
      </c>
      <c r="H919" s="14" t="s">
        <v>1970</v>
      </c>
      <c r="I919" s="17" t="s">
        <v>1413</v>
      </c>
      <c r="J919" s="14" t="s">
        <v>353</v>
      </c>
      <c r="K919" s="17" t="s">
        <v>354</v>
      </c>
      <c r="L919" s="14">
        <v>3991</v>
      </c>
      <c r="M919" s="16" t="str">
        <f>HYPERLINK("https://stjsonora.gob.mx/acceso_informacion/InfoCurriculum.php?token=3991-3991-3991")</f>
        <v>https://stjsonora.gob.mx/acceso_informacion/InfoCurriculum.php?token=3991-3991-3991</v>
      </c>
      <c r="N919" s="14" t="s">
        <v>64</v>
      </c>
      <c r="O919" s="16" t="s">
        <v>3601</v>
      </c>
      <c r="P919" s="17" t="s">
        <v>355</v>
      </c>
      <c r="Q919" s="15">
        <v>45300</v>
      </c>
      <c r="R919" s="15">
        <v>45291</v>
      </c>
      <c r="S919" s="14"/>
    </row>
    <row r="920" spans="1:19" ht="25.5" x14ac:dyDescent="0.25">
      <c r="A920" s="14">
        <v>2023</v>
      </c>
      <c r="B920" s="15">
        <v>45200</v>
      </c>
      <c r="C920" s="15">
        <v>45291</v>
      </c>
      <c r="D920" s="17" t="s">
        <v>113</v>
      </c>
      <c r="E920" s="17" t="s">
        <v>113</v>
      </c>
      <c r="F920" s="14" t="s">
        <v>1971</v>
      </c>
      <c r="G920" s="14" t="s">
        <v>1972</v>
      </c>
      <c r="H920" s="14" t="s">
        <v>764</v>
      </c>
      <c r="I920" s="17" t="s">
        <v>718</v>
      </c>
      <c r="J920" s="14" t="s">
        <v>353</v>
      </c>
      <c r="K920" s="17" t="s">
        <v>354</v>
      </c>
      <c r="L920" s="14">
        <v>1002</v>
      </c>
      <c r="M920" s="16" t="str">
        <f>HYPERLINK("https://stjsonora.gob.mx/acceso_informacion/InfoCurriculum.php?token=1002-1002-1002")</f>
        <v>https://stjsonora.gob.mx/acceso_informacion/InfoCurriculum.php?token=1002-1002-1002</v>
      </c>
      <c r="N920" s="14" t="s">
        <v>64</v>
      </c>
      <c r="O920" s="16" t="s">
        <v>3601</v>
      </c>
      <c r="P920" s="17" t="s">
        <v>355</v>
      </c>
      <c r="Q920" s="15">
        <v>45300</v>
      </c>
      <c r="R920" s="15">
        <v>45291</v>
      </c>
      <c r="S920" s="14"/>
    </row>
    <row r="921" spans="1:19" ht="25.5" x14ac:dyDescent="0.25">
      <c r="A921" s="14">
        <v>2023</v>
      </c>
      <c r="B921" s="15">
        <v>45200</v>
      </c>
      <c r="C921" s="15">
        <v>45291</v>
      </c>
      <c r="D921" s="17" t="s">
        <v>125</v>
      </c>
      <c r="E921" s="17" t="s">
        <v>125</v>
      </c>
      <c r="F921" s="14" t="s">
        <v>1973</v>
      </c>
      <c r="G921" s="14" t="s">
        <v>452</v>
      </c>
      <c r="H921" s="14" t="s">
        <v>591</v>
      </c>
      <c r="I921" s="17" t="s">
        <v>560</v>
      </c>
      <c r="J921" s="14" t="s">
        <v>353</v>
      </c>
      <c r="K921" s="17" t="s">
        <v>354</v>
      </c>
      <c r="L921" s="14">
        <v>90</v>
      </c>
      <c r="M921" s="16" t="str">
        <f>HYPERLINK("https://stjsonora.gob.mx/acceso_informacion/InfoCurriculum.php?token=90-90-90")</f>
        <v>https://stjsonora.gob.mx/acceso_informacion/InfoCurriculum.php?token=90-90-90</v>
      </c>
      <c r="N921" s="14" t="s">
        <v>64</v>
      </c>
      <c r="O921" s="16" t="s">
        <v>3601</v>
      </c>
      <c r="P921" s="17" t="s">
        <v>355</v>
      </c>
      <c r="Q921" s="15">
        <v>45300</v>
      </c>
      <c r="R921" s="15">
        <v>45291</v>
      </c>
      <c r="S921" s="14"/>
    </row>
    <row r="922" spans="1:19" ht="25.5" x14ac:dyDescent="0.25">
      <c r="A922" s="14">
        <v>2023</v>
      </c>
      <c r="B922" s="15">
        <v>45200</v>
      </c>
      <c r="C922" s="15">
        <v>45291</v>
      </c>
      <c r="D922" s="17" t="s">
        <v>125</v>
      </c>
      <c r="E922" s="17" t="s">
        <v>125</v>
      </c>
      <c r="F922" s="14" t="s">
        <v>1974</v>
      </c>
      <c r="G922" s="14" t="s">
        <v>1470</v>
      </c>
      <c r="H922" s="14" t="s">
        <v>373</v>
      </c>
      <c r="I922" s="17" t="s">
        <v>583</v>
      </c>
      <c r="J922" s="14" t="s">
        <v>353</v>
      </c>
      <c r="K922" s="17" t="s">
        <v>996</v>
      </c>
      <c r="L922" s="14">
        <v>159</v>
      </c>
      <c r="M922" s="16" t="str">
        <f>HYPERLINK("https://stjsonora.gob.mx/acceso_informacion/InfoCurriculum.php?token=159-159-159")</f>
        <v>https://stjsonora.gob.mx/acceso_informacion/InfoCurriculum.php?token=159-159-159</v>
      </c>
      <c r="N922" s="14" t="s">
        <v>64</v>
      </c>
      <c r="O922" s="16" t="s">
        <v>3601</v>
      </c>
      <c r="P922" s="17" t="s">
        <v>355</v>
      </c>
      <c r="Q922" s="15">
        <v>45300</v>
      </c>
      <c r="R922" s="15">
        <v>45291</v>
      </c>
      <c r="S922" s="14"/>
    </row>
    <row r="923" spans="1:19" ht="38.25" x14ac:dyDescent="0.25">
      <c r="A923" s="14">
        <v>2023</v>
      </c>
      <c r="B923" s="15">
        <v>45200</v>
      </c>
      <c r="C923" s="15">
        <v>45291</v>
      </c>
      <c r="D923" s="17" t="s">
        <v>129</v>
      </c>
      <c r="E923" s="17" t="s">
        <v>129</v>
      </c>
      <c r="F923" s="14" t="s">
        <v>1975</v>
      </c>
      <c r="G923" s="14" t="s">
        <v>380</v>
      </c>
      <c r="H923" s="14" t="s">
        <v>1090</v>
      </c>
      <c r="I923" s="17" t="s">
        <v>1279</v>
      </c>
      <c r="J923" s="14" t="s">
        <v>58</v>
      </c>
      <c r="K923" s="17" t="s">
        <v>3590</v>
      </c>
      <c r="L923" s="14">
        <v>4444</v>
      </c>
      <c r="M923" s="16" t="str">
        <f>HYPERLINK("https://stjsonora.gob.mx/acceso_informacion/InfoCurriculum.php?token=4444-4444-4444")</f>
        <v>https://stjsonora.gob.mx/acceso_informacion/InfoCurriculum.php?token=4444-4444-4444</v>
      </c>
      <c r="N923" s="14" t="s">
        <v>64</v>
      </c>
      <c r="O923" s="16" t="s">
        <v>3601</v>
      </c>
      <c r="P923" s="17" t="s">
        <v>355</v>
      </c>
      <c r="Q923" s="15">
        <v>45300</v>
      </c>
      <c r="R923" s="15">
        <v>45291</v>
      </c>
      <c r="S923" s="14"/>
    </row>
    <row r="924" spans="1:19" ht="25.5" x14ac:dyDescent="0.25">
      <c r="A924" s="14">
        <v>2023</v>
      </c>
      <c r="B924" s="15">
        <v>45200</v>
      </c>
      <c r="C924" s="15">
        <v>45291</v>
      </c>
      <c r="D924" s="17" t="s">
        <v>134</v>
      </c>
      <c r="E924" s="17" t="s">
        <v>134</v>
      </c>
      <c r="F924" s="14" t="s">
        <v>1976</v>
      </c>
      <c r="G924" s="14" t="s">
        <v>530</v>
      </c>
      <c r="H924" s="14" t="s">
        <v>485</v>
      </c>
      <c r="I924" s="17" t="s">
        <v>1353</v>
      </c>
      <c r="J924" s="14" t="s">
        <v>395</v>
      </c>
      <c r="K924" s="17"/>
      <c r="L924" s="14">
        <v>142</v>
      </c>
      <c r="M924" s="16" t="str">
        <f>HYPERLINK("https://stjsonora.gob.mx/acceso_informacion/InfoCurriculum.php?token=142-142-142")</f>
        <v>https://stjsonora.gob.mx/acceso_informacion/InfoCurriculum.php?token=142-142-142</v>
      </c>
      <c r="N924" s="14" t="s">
        <v>64</v>
      </c>
      <c r="O924" s="16" t="s">
        <v>3601</v>
      </c>
      <c r="P924" s="17" t="s">
        <v>355</v>
      </c>
      <c r="Q924" s="15">
        <v>45300</v>
      </c>
      <c r="R924" s="15">
        <v>45291</v>
      </c>
      <c r="S924" s="14"/>
    </row>
    <row r="925" spans="1:19" ht="25.5" x14ac:dyDescent="0.25">
      <c r="A925" s="14">
        <v>2023</v>
      </c>
      <c r="B925" s="15">
        <v>45200</v>
      </c>
      <c r="C925" s="15">
        <v>45291</v>
      </c>
      <c r="D925" s="17" t="s">
        <v>112</v>
      </c>
      <c r="E925" s="17" t="s">
        <v>112</v>
      </c>
      <c r="F925" s="14" t="s">
        <v>1977</v>
      </c>
      <c r="G925" s="14" t="s">
        <v>869</v>
      </c>
      <c r="H925" s="14" t="s">
        <v>1335</v>
      </c>
      <c r="I925" s="17" t="s">
        <v>1237</v>
      </c>
      <c r="J925" s="14" t="s">
        <v>353</v>
      </c>
      <c r="K925" s="17" t="s">
        <v>354</v>
      </c>
      <c r="L925" s="14">
        <v>2938</v>
      </c>
      <c r="M925" s="16" t="str">
        <f>HYPERLINK("https://stjsonora.gob.mx/acceso_informacion/InfoCurriculum.php?token=2938-2938-2938")</f>
        <v>https://stjsonora.gob.mx/acceso_informacion/InfoCurriculum.php?token=2938-2938-2938</v>
      </c>
      <c r="N925" s="14" t="s">
        <v>64</v>
      </c>
      <c r="O925" s="16" t="s">
        <v>3601</v>
      </c>
      <c r="P925" s="17" t="s">
        <v>355</v>
      </c>
      <c r="Q925" s="15">
        <v>45300</v>
      </c>
      <c r="R925" s="15">
        <v>45291</v>
      </c>
      <c r="S925" s="14"/>
    </row>
    <row r="926" spans="1:19" ht="25.5" x14ac:dyDescent="0.25">
      <c r="A926" s="14">
        <v>2023</v>
      </c>
      <c r="B926" s="15">
        <v>45200</v>
      </c>
      <c r="C926" s="15">
        <v>45291</v>
      </c>
      <c r="D926" s="17" t="s">
        <v>125</v>
      </c>
      <c r="E926" s="17" t="s">
        <v>125</v>
      </c>
      <c r="F926" s="14" t="s">
        <v>1978</v>
      </c>
      <c r="G926" s="14" t="s">
        <v>615</v>
      </c>
      <c r="H926" s="14" t="s">
        <v>1372</v>
      </c>
      <c r="I926" s="17" t="s">
        <v>583</v>
      </c>
      <c r="J926" s="14" t="s">
        <v>353</v>
      </c>
      <c r="K926" s="17" t="s">
        <v>354</v>
      </c>
      <c r="L926" s="14">
        <v>1134</v>
      </c>
      <c r="M926" s="16" t="str">
        <f>HYPERLINK("https://stjsonora.gob.mx/acceso_informacion/InfoCurriculum.php?token=1134-1134-1134")</f>
        <v>https://stjsonora.gob.mx/acceso_informacion/InfoCurriculum.php?token=1134-1134-1134</v>
      </c>
      <c r="N926" s="14" t="s">
        <v>64</v>
      </c>
      <c r="O926" s="16" t="s">
        <v>3601</v>
      </c>
      <c r="P926" s="17" t="s">
        <v>355</v>
      </c>
      <c r="Q926" s="15">
        <v>45300</v>
      </c>
      <c r="R926" s="15">
        <v>45291</v>
      </c>
      <c r="S926" s="14"/>
    </row>
    <row r="927" spans="1:19" ht="25.5" x14ac:dyDescent="0.25">
      <c r="A927" s="14">
        <v>2023</v>
      </c>
      <c r="B927" s="15">
        <v>45200</v>
      </c>
      <c r="C927" s="15">
        <v>45291</v>
      </c>
      <c r="D927" s="17" t="s">
        <v>116</v>
      </c>
      <c r="E927" s="17" t="s">
        <v>116</v>
      </c>
      <c r="F927" s="14" t="s">
        <v>1979</v>
      </c>
      <c r="G927" s="14" t="s">
        <v>1008</v>
      </c>
      <c r="H927" s="14" t="s">
        <v>442</v>
      </c>
      <c r="I927" s="17" t="s">
        <v>693</v>
      </c>
      <c r="J927" s="14" t="s">
        <v>353</v>
      </c>
      <c r="K927" s="17" t="s">
        <v>354</v>
      </c>
      <c r="L927" s="14">
        <v>3515</v>
      </c>
      <c r="M927" s="16" t="str">
        <f>HYPERLINK("https://stjsonora.gob.mx/acceso_informacion/InfoCurriculum.php?token=3515-3515-3515")</f>
        <v>https://stjsonora.gob.mx/acceso_informacion/InfoCurriculum.php?token=3515-3515-3515</v>
      </c>
      <c r="N927" s="14" t="s">
        <v>64</v>
      </c>
      <c r="O927" s="16" t="s">
        <v>3601</v>
      </c>
      <c r="P927" s="17" t="s">
        <v>355</v>
      </c>
      <c r="Q927" s="15">
        <v>45300</v>
      </c>
      <c r="R927" s="15">
        <v>45291</v>
      </c>
      <c r="S927" s="14"/>
    </row>
    <row r="928" spans="1:19" ht="25.5" x14ac:dyDescent="0.25">
      <c r="A928" s="14">
        <v>2023</v>
      </c>
      <c r="B928" s="15">
        <v>45200</v>
      </c>
      <c r="C928" s="15">
        <v>45291</v>
      </c>
      <c r="D928" s="17" t="s">
        <v>135</v>
      </c>
      <c r="E928" s="17" t="s">
        <v>135</v>
      </c>
      <c r="F928" s="14" t="s">
        <v>1980</v>
      </c>
      <c r="G928" s="14" t="s">
        <v>1981</v>
      </c>
      <c r="H928" s="14" t="s">
        <v>1982</v>
      </c>
      <c r="I928" s="17" t="s">
        <v>1290</v>
      </c>
      <c r="J928" s="14" t="s">
        <v>353</v>
      </c>
      <c r="K928" s="17" t="s">
        <v>354</v>
      </c>
      <c r="L928" s="14">
        <v>4572</v>
      </c>
      <c r="M928" s="16" t="str">
        <f>HYPERLINK("https://stjsonora.gob.mx/acceso_informacion/InfoCurriculum.php?token=4572-4572-4572")</f>
        <v>https://stjsonora.gob.mx/acceso_informacion/InfoCurriculum.php?token=4572-4572-4572</v>
      </c>
      <c r="N928" s="14" t="s">
        <v>64</v>
      </c>
      <c r="O928" s="16" t="s">
        <v>3601</v>
      </c>
      <c r="P928" s="17" t="s">
        <v>355</v>
      </c>
      <c r="Q928" s="15">
        <v>45300</v>
      </c>
      <c r="R928" s="15">
        <v>45291</v>
      </c>
      <c r="S928" s="14"/>
    </row>
    <row r="929" spans="1:19" ht="25.5" x14ac:dyDescent="0.25">
      <c r="A929" s="14">
        <v>2023</v>
      </c>
      <c r="B929" s="15">
        <v>45200</v>
      </c>
      <c r="C929" s="15">
        <v>45291</v>
      </c>
      <c r="D929" s="17" t="s">
        <v>125</v>
      </c>
      <c r="E929" s="17" t="s">
        <v>125</v>
      </c>
      <c r="F929" s="14" t="s">
        <v>1983</v>
      </c>
      <c r="G929" s="14" t="s">
        <v>530</v>
      </c>
      <c r="H929" s="14" t="s">
        <v>1984</v>
      </c>
      <c r="I929" s="17" t="s">
        <v>627</v>
      </c>
      <c r="J929" s="14" t="s">
        <v>353</v>
      </c>
      <c r="K929" s="17" t="s">
        <v>354</v>
      </c>
      <c r="L929" s="14">
        <v>4099</v>
      </c>
      <c r="M929" s="16" t="str">
        <f>HYPERLINK("https://stjsonora.gob.mx/acceso_informacion/InfoCurriculum.php?token=4099-4099-4099")</f>
        <v>https://stjsonora.gob.mx/acceso_informacion/InfoCurriculum.php?token=4099-4099-4099</v>
      </c>
      <c r="N929" s="14" t="s">
        <v>64</v>
      </c>
      <c r="O929" s="16" t="s">
        <v>3601</v>
      </c>
      <c r="P929" s="17" t="s">
        <v>355</v>
      </c>
      <c r="Q929" s="15">
        <v>45300</v>
      </c>
      <c r="R929" s="15">
        <v>45291</v>
      </c>
      <c r="S929" s="14"/>
    </row>
    <row r="930" spans="1:19" ht="25.5" x14ac:dyDescent="0.25">
      <c r="A930" s="14">
        <v>2023</v>
      </c>
      <c r="B930" s="15">
        <v>45200</v>
      </c>
      <c r="C930" s="15">
        <v>45291</v>
      </c>
      <c r="D930" s="17" t="s">
        <v>213</v>
      </c>
      <c r="E930" s="17" t="s">
        <v>213</v>
      </c>
      <c r="F930" s="14" t="s">
        <v>1985</v>
      </c>
      <c r="G930" s="14" t="s">
        <v>487</v>
      </c>
      <c r="H930" s="14" t="s">
        <v>484</v>
      </c>
      <c r="I930" s="17" t="s">
        <v>1240</v>
      </c>
      <c r="J930" s="14" t="s">
        <v>353</v>
      </c>
      <c r="K930" s="17" t="s">
        <v>354</v>
      </c>
      <c r="L930" s="14">
        <v>4183</v>
      </c>
      <c r="M930" s="16" t="str">
        <f>HYPERLINK("https://stjsonora.gob.mx/acceso_informacion/InfoCurriculum.php?token=4183-4183-4183")</f>
        <v>https://stjsonora.gob.mx/acceso_informacion/InfoCurriculum.php?token=4183-4183-4183</v>
      </c>
      <c r="N930" s="14" t="s">
        <v>64</v>
      </c>
      <c r="O930" s="16" t="s">
        <v>3601</v>
      </c>
      <c r="P930" s="17" t="s">
        <v>355</v>
      </c>
      <c r="Q930" s="15">
        <v>45300</v>
      </c>
      <c r="R930" s="15">
        <v>45291</v>
      </c>
      <c r="S930" s="14"/>
    </row>
    <row r="931" spans="1:19" ht="25.5" x14ac:dyDescent="0.25">
      <c r="A931" s="14">
        <v>2023</v>
      </c>
      <c r="B931" s="15">
        <v>45200</v>
      </c>
      <c r="C931" s="15">
        <v>45291</v>
      </c>
      <c r="D931" s="17" t="s">
        <v>125</v>
      </c>
      <c r="E931" s="17" t="s">
        <v>125</v>
      </c>
      <c r="F931" s="14" t="s">
        <v>1579</v>
      </c>
      <c r="G931" s="14" t="s">
        <v>1986</v>
      </c>
      <c r="H931" s="14" t="s">
        <v>980</v>
      </c>
      <c r="I931" s="17" t="s">
        <v>1399</v>
      </c>
      <c r="J931" s="14" t="s">
        <v>353</v>
      </c>
      <c r="K931" s="17" t="s">
        <v>354</v>
      </c>
      <c r="L931" s="14">
        <v>3854</v>
      </c>
      <c r="M931" s="16" t="str">
        <f>HYPERLINK("https://stjsonora.gob.mx/acceso_informacion/InfoCurriculum.php?token=3854-3854-3854")</f>
        <v>https://stjsonora.gob.mx/acceso_informacion/InfoCurriculum.php?token=3854-3854-3854</v>
      </c>
      <c r="N931" s="14" t="s">
        <v>64</v>
      </c>
      <c r="O931" s="16" t="s">
        <v>3601</v>
      </c>
      <c r="P931" s="17" t="s">
        <v>355</v>
      </c>
      <c r="Q931" s="15">
        <v>45300</v>
      </c>
      <c r="R931" s="15">
        <v>45291</v>
      </c>
      <c r="S931" s="14"/>
    </row>
    <row r="932" spans="1:19" ht="25.5" x14ac:dyDescent="0.25">
      <c r="A932" s="14">
        <v>2023</v>
      </c>
      <c r="B932" s="15">
        <v>45200</v>
      </c>
      <c r="C932" s="15">
        <v>45291</v>
      </c>
      <c r="D932" s="17" t="s">
        <v>116</v>
      </c>
      <c r="E932" s="17" t="s">
        <v>116</v>
      </c>
      <c r="F932" s="14" t="s">
        <v>1987</v>
      </c>
      <c r="G932" s="14" t="s">
        <v>475</v>
      </c>
      <c r="H932" s="14" t="s">
        <v>701</v>
      </c>
      <c r="I932" s="17" t="s">
        <v>640</v>
      </c>
      <c r="J932" s="14" t="s">
        <v>353</v>
      </c>
      <c r="K932" s="17" t="s">
        <v>354</v>
      </c>
      <c r="L932" s="14">
        <v>5173</v>
      </c>
      <c r="M932" s="16" t="str">
        <f>HYPERLINK("https://stjsonora.gob.mx/acceso_informacion/InfoCurriculum.php?token=5173-5173-5173")</f>
        <v>https://stjsonora.gob.mx/acceso_informacion/InfoCurriculum.php?token=5173-5173-5173</v>
      </c>
      <c r="N932" s="14" t="s">
        <v>64</v>
      </c>
      <c r="O932" s="16" t="s">
        <v>3601</v>
      </c>
      <c r="P932" s="17" t="s">
        <v>355</v>
      </c>
      <c r="Q932" s="15">
        <v>45300</v>
      </c>
      <c r="R932" s="15">
        <v>45291</v>
      </c>
      <c r="S932" s="14"/>
    </row>
    <row r="933" spans="1:19" ht="25.5" x14ac:dyDescent="0.25">
      <c r="A933" s="14">
        <v>2023</v>
      </c>
      <c r="B933" s="15">
        <v>45200</v>
      </c>
      <c r="C933" s="15">
        <v>45291</v>
      </c>
      <c r="D933" s="17" t="s">
        <v>125</v>
      </c>
      <c r="E933" s="17" t="s">
        <v>125</v>
      </c>
      <c r="F933" s="14" t="s">
        <v>1988</v>
      </c>
      <c r="G933" s="14" t="s">
        <v>752</v>
      </c>
      <c r="H933" s="14" t="s">
        <v>1132</v>
      </c>
      <c r="I933" s="17" t="s">
        <v>583</v>
      </c>
      <c r="J933" s="14" t="s">
        <v>353</v>
      </c>
      <c r="K933" s="17" t="s">
        <v>354</v>
      </c>
      <c r="L933" s="14">
        <v>676</v>
      </c>
      <c r="M933" s="16" t="str">
        <f>HYPERLINK("https://stjsonora.gob.mx/acceso_informacion/InfoCurriculum.php?token=676-676-676")</f>
        <v>https://stjsonora.gob.mx/acceso_informacion/InfoCurriculum.php?token=676-676-676</v>
      </c>
      <c r="N933" s="14" t="s">
        <v>64</v>
      </c>
      <c r="O933" s="16" t="s">
        <v>3601</v>
      </c>
      <c r="P933" s="17" t="s">
        <v>355</v>
      </c>
      <c r="Q933" s="15">
        <v>45300</v>
      </c>
      <c r="R933" s="15">
        <v>45291</v>
      </c>
      <c r="S933" s="14"/>
    </row>
    <row r="934" spans="1:19" ht="25.5" x14ac:dyDescent="0.25">
      <c r="A934" s="14">
        <v>2023</v>
      </c>
      <c r="B934" s="15">
        <v>45200</v>
      </c>
      <c r="C934" s="15">
        <v>45291</v>
      </c>
      <c r="D934" s="17" t="s">
        <v>129</v>
      </c>
      <c r="E934" s="17" t="s">
        <v>129</v>
      </c>
      <c r="F934" s="14" t="s">
        <v>1989</v>
      </c>
      <c r="G934" s="14" t="s">
        <v>1511</v>
      </c>
      <c r="H934" s="14" t="s">
        <v>1990</v>
      </c>
      <c r="I934" s="17" t="s">
        <v>1290</v>
      </c>
      <c r="J934" s="14" t="s">
        <v>353</v>
      </c>
      <c r="K934" s="17" t="s">
        <v>354</v>
      </c>
      <c r="L934" s="14">
        <v>2606</v>
      </c>
      <c r="M934" s="16" t="str">
        <f>HYPERLINK("https://stjsonora.gob.mx/acceso_informacion/InfoCurriculum.php?token=2606-2606-2606")</f>
        <v>https://stjsonora.gob.mx/acceso_informacion/InfoCurriculum.php?token=2606-2606-2606</v>
      </c>
      <c r="N934" s="14" t="s">
        <v>64</v>
      </c>
      <c r="O934" s="16" t="s">
        <v>3601</v>
      </c>
      <c r="P934" s="17" t="s">
        <v>355</v>
      </c>
      <c r="Q934" s="15">
        <v>45300</v>
      </c>
      <c r="R934" s="15">
        <v>45291</v>
      </c>
      <c r="S934" s="14"/>
    </row>
    <row r="935" spans="1:19" ht="25.5" x14ac:dyDescent="0.25">
      <c r="A935" s="14">
        <v>2023</v>
      </c>
      <c r="B935" s="15">
        <v>45200</v>
      </c>
      <c r="C935" s="15">
        <v>45291</v>
      </c>
      <c r="D935" s="17" t="s">
        <v>136</v>
      </c>
      <c r="E935" s="17" t="s">
        <v>136</v>
      </c>
      <c r="F935" s="14" t="s">
        <v>1689</v>
      </c>
      <c r="G935" s="14" t="s">
        <v>562</v>
      </c>
      <c r="H935" s="14" t="s">
        <v>938</v>
      </c>
      <c r="I935" s="17" t="s">
        <v>1349</v>
      </c>
      <c r="J935" s="14" t="s">
        <v>353</v>
      </c>
      <c r="K935" s="17" t="s">
        <v>354</v>
      </c>
      <c r="L935" s="14">
        <v>3077</v>
      </c>
      <c r="M935" s="16" t="str">
        <f>HYPERLINK("https://stjsonora.gob.mx/acceso_informacion/InfoCurriculum.php?token=3077-3077-3077")</f>
        <v>https://stjsonora.gob.mx/acceso_informacion/InfoCurriculum.php?token=3077-3077-3077</v>
      </c>
      <c r="N935" s="14" t="s">
        <v>64</v>
      </c>
      <c r="O935" s="16" t="s">
        <v>3601</v>
      </c>
      <c r="P935" s="17" t="s">
        <v>355</v>
      </c>
      <c r="Q935" s="15">
        <v>45300</v>
      </c>
      <c r="R935" s="15">
        <v>45291</v>
      </c>
      <c r="S935" s="14"/>
    </row>
    <row r="936" spans="1:19" ht="25.5" x14ac:dyDescent="0.25">
      <c r="A936" s="14">
        <v>2023</v>
      </c>
      <c r="B936" s="15">
        <v>45200</v>
      </c>
      <c r="C936" s="15">
        <v>45291</v>
      </c>
      <c r="D936" s="17" t="s">
        <v>135</v>
      </c>
      <c r="E936" s="17" t="s">
        <v>135</v>
      </c>
      <c r="F936" s="14" t="s">
        <v>1991</v>
      </c>
      <c r="G936" s="14" t="s">
        <v>1789</v>
      </c>
      <c r="H936" s="14" t="s">
        <v>1513</v>
      </c>
      <c r="I936" s="17" t="s">
        <v>1346</v>
      </c>
      <c r="J936" s="14" t="s">
        <v>353</v>
      </c>
      <c r="K936" s="17" t="s">
        <v>354</v>
      </c>
      <c r="L936" s="14">
        <v>1337</v>
      </c>
      <c r="M936" s="16" t="str">
        <f>HYPERLINK("https://stjsonora.gob.mx/acceso_informacion/InfoCurriculum.php?token=1337-1337-1337")</f>
        <v>https://stjsonora.gob.mx/acceso_informacion/InfoCurriculum.php?token=1337-1337-1337</v>
      </c>
      <c r="N936" s="14" t="s">
        <v>64</v>
      </c>
      <c r="O936" s="16" t="s">
        <v>3601</v>
      </c>
      <c r="P936" s="17" t="s">
        <v>355</v>
      </c>
      <c r="Q936" s="15">
        <v>45300</v>
      </c>
      <c r="R936" s="15">
        <v>45291</v>
      </c>
      <c r="S936" s="14"/>
    </row>
    <row r="937" spans="1:19" ht="25.5" x14ac:dyDescent="0.25">
      <c r="A937" s="14">
        <v>2023</v>
      </c>
      <c r="B937" s="15">
        <v>45200</v>
      </c>
      <c r="C937" s="15">
        <v>45291</v>
      </c>
      <c r="D937" s="17" t="s">
        <v>116</v>
      </c>
      <c r="E937" s="17" t="s">
        <v>116</v>
      </c>
      <c r="F937" s="14" t="s">
        <v>1992</v>
      </c>
      <c r="G937" s="14" t="s">
        <v>530</v>
      </c>
      <c r="H937" s="14" t="s">
        <v>833</v>
      </c>
      <c r="I937" s="17" t="s">
        <v>423</v>
      </c>
      <c r="J937" s="14" t="s">
        <v>353</v>
      </c>
      <c r="K937" s="17" t="s">
        <v>354</v>
      </c>
      <c r="L937" s="14">
        <v>3959</v>
      </c>
      <c r="M937" s="16" t="str">
        <f>HYPERLINK("https://stjsonora.gob.mx/acceso_informacion/InfoCurriculum.php?token=3959-3959-3959")</f>
        <v>https://stjsonora.gob.mx/acceso_informacion/InfoCurriculum.php?token=3959-3959-3959</v>
      </c>
      <c r="N937" s="14" t="s">
        <v>64</v>
      </c>
      <c r="O937" s="16" t="s">
        <v>3601</v>
      </c>
      <c r="P937" s="17" t="s">
        <v>355</v>
      </c>
      <c r="Q937" s="15">
        <v>45300</v>
      </c>
      <c r="R937" s="15">
        <v>45291</v>
      </c>
      <c r="S937" s="14"/>
    </row>
    <row r="938" spans="1:19" ht="25.5" x14ac:dyDescent="0.25">
      <c r="A938" s="14">
        <v>2023</v>
      </c>
      <c r="B938" s="15">
        <v>45200</v>
      </c>
      <c r="C938" s="15">
        <v>45291</v>
      </c>
      <c r="D938" s="17" t="s">
        <v>116</v>
      </c>
      <c r="E938" s="17" t="s">
        <v>116</v>
      </c>
      <c r="F938" s="14" t="s">
        <v>1745</v>
      </c>
      <c r="G938" s="14" t="s">
        <v>788</v>
      </c>
      <c r="H938" s="14" t="s">
        <v>904</v>
      </c>
      <c r="I938" s="17" t="s">
        <v>703</v>
      </c>
      <c r="J938" s="14" t="s">
        <v>353</v>
      </c>
      <c r="K938" s="17" t="s">
        <v>354</v>
      </c>
      <c r="L938" s="14">
        <v>158</v>
      </c>
      <c r="M938" s="16" t="str">
        <f>HYPERLINK("https://stjsonora.gob.mx/acceso_informacion/InfoCurriculum.php?token=158-158-158")</f>
        <v>https://stjsonora.gob.mx/acceso_informacion/InfoCurriculum.php?token=158-158-158</v>
      </c>
      <c r="N938" s="14" t="s">
        <v>64</v>
      </c>
      <c r="O938" s="16" t="s">
        <v>3601</v>
      </c>
      <c r="P938" s="17" t="s">
        <v>355</v>
      </c>
      <c r="Q938" s="15">
        <v>45300</v>
      </c>
      <c r="R938" s="15">
        <v>45291</v>
      </c>
      <c r="S938" s="14"/>
    </row>
    <row r="939" spans="1:19" ht="25.5" x14ac:dyDescent="0.25">
      <c r="A939" s="14">
        <v>2023</v>
      </c>
      <c r="B939" s="15">
        <v>45200</v>
      </c>
      <c r="C939" s="15">
        <v>45291</v>
      </c>
      <c r="D939" s="17" t="s">
        <v>129</v>
      </c>
      <c r="E939" s="17" t="s">
        <v>129</v>
      </c>
      <c r="F939" s="14" t="s">
        <v>1993</v>
      </c>
      <c r="G939" s="14" t="s">
        <v>1378</v>
      </c>
      <c r="H939" s="14" t="s">
        <v>1749</v>
      </c>
      <c r="I939" s="17" t="s">
        <v>1237</v>
      </c>
      <c r="J939" s="14" t="s">
        <v>1081</v>
      </c>
      <c r="K939" s="17" t="s">
        <v>996</v>
      </c>
      <c r="L939" s="14">
        <v>1157</v>
      </c>
      <c r="M939" s="16" t="str">
        <f>HYPERLINK("https://stjsonora.gob.mx/acceso_informacion/InfoCurriculum.php?token=1157-1157-1157")</f>
        <v>https://stjsonora.gob.mx/acceso_informacion/InfoCurriculum.php?token=1157-1157-1157</v>
      </c>
      <c r="N939" s="14" t="s">
        <v>64</v>
      </c>
      <c r="O939" s="16" t="s">
        <v>3601</v>
      </c>
      <c r="P939" s="17" t="s">
        <v>355</v>
      </c>
      <c r="Q939" s="15">
        <v>45300</v>
      </c>
      <c r="R939" s="15">
        <v>45291</v>
      </c>
      <c r="S939" s="14"/>
    </row>
    <row r="940" spans="1:19" ht="25.5" x14ac:dyDescent="0.25">
      <c r="A940" s="14">
        <v>2023</v>
      </c>
      <c r="B940" s="15">
        <v>45200</v>
      </c>
      <c r="C940" s="15">
        <v>45291</v>
      </c>
      <c r="D940" s="17" t="s">
        <v>125</v>
      </c>
      <c r="E940" s="17" t="s">
        <v>125</v>
      </c>
      <c r="F940" s="14" t="s">
        <v>1278</v>
      </c>
      <c r="G940" s="14" t="s">
        <v>973</v>
      </c>
      <c r="H940" s="14" t="s">
        <v>373</v>
      </c>
      <c r="I940" s="17" t="s">
        <v>1216</v>
      </c>
      <c r="J940" s="14" t="s">
        <v>353</v>
      </c>
      <c r="K940" s="17" t="s">
        <v>354</v>
      </c>
      <c r="L940" s="14">
        <v>3615</v>
      </c>
      <c r="M940" s="16" t="str">
        <f>HYPERLINK("https://stjsonora.gob.mx/acceso_informacion/InfoCurriculum.php?token=3615-3615-3615")</f>
        <v>https://stjsonora.gob.mx/acceso_informacion/InfoCurriculum.php?token=3615-3615-3615</v>
      </c>
      <c r="N940" s="14" t="s">
        <v>64</v>
      </c>
      <c r="O940" s="16" t="s">
        <v>3601</v>
      </c>
      <c r="P940" s="17" t="s">
        <v>355</v>
      </c>
      <c r="Q940" s="15">
        <v>45300</v>
      </c>
      <c r="R940" s="15">
        <v>45291</v>
      </c>
      <c r="S940" s="14"/>
    </row>
    <row r="941" spans="1:19" ht="25.5" x14ac:dyDescent="0.25">
      <c r="A941" s="14">
        <v>2023</v>
      </c>
      <c r="B941" s="15">
        <v>45200</v>
      </c>
      <c r="C941" s="15">
        <v>45291</v>
      </c>
      <c r="D941" s="17" t="s">
        <v>125</v>
      </c>
      <c r="E941" s="17" t="s">
        <v>125</v>
      </c>
      <c r="F941" s="14" t="s">
        <v>1507</v>
      </c>
      <c r="G941" s="14" t="s">
        <v>1080</v>
      </c>
      <c r="H941" s="14" t="s">
        <v>452</v>
      </c>
      <c r="I941" s="17" t="s">
        <v>640</v>
      </c>
      <c r="J941" s="14" t="s">
        <v>365</v>
      </c>
      <c r="K941" s="17" t="s">
        <v>467</v>
      </c>
      <c r="L941" s="14">
        <v>1535</v>
      </c>
      <c r="M941" s="16" t="str">
        <f>HYPERLINK("https://stjsonora.gob.mx/acceso_informacion/InfoCurriculum.php?token=1535-1535-1535")</f>
        <v>https://stjsonora.gob.mx/acceso_informacion/InfoCurriculum.php?token=1535-1535-1535</v>
      </c>
      <c r="N941" s="14" t="s">
        <v>64</v>
      </c>
      <c r="O941" s="16" t="s">
        <v>3601</v>
      </c>
      <c r="P941" s="17" t="s">
        <v>355</v>
      </c>
      <c r="Q941" s="15">
        <v>45300</v>
      </c>
      <c r="R941" s="15">
        <v>45291</v>
      </c>
      <c r="S941" s="14"/>
    </row>
    <row r="942" spans="1:19" ht="25.5" x14ac:dyDescent="0.25">
      <c r="A942" s="14">
        <v>2023</v>
      </c>
      <c r="B942" s="15">
        <v>45200</v>
      </c>
      <c r="C942" s="15">
        <v>45291</v>
      </c>
      <c r="D942" s="17" t="s">
        <v>116</v>
      </c>
      <c r="E942" s="17" t="s">
        <v>116</v>
      </c>
      <c r="F942" s="14" t="s">
        <v>1994</v>
      </c>
      <c r="G942" s="14" t="s">
        <v>867</v>
      </c>
      <c r="H942" s="14" t="s">
        <v>647</v>
      </c>
      <c r="I942" s="17" t="s">
        <v>583</v>
      </c>
      <c r="J942" s="14" t="s">
        <v>353</v>
      </c>
      <c r="K942" s="17" t="s">
        <v>354</v>
      </c>
      <c r="L942" s="14">
        <v>728</v>
      </c>
      <c r="M942" s="16" t="str">
        <f>HYPERLINK("https://stjsonora.gob.mx/acceso_informacion/InfoCurriculum.php?token=728-728-728")</f>
        <v>https://stjsonora.gob.mx/acceso_informacion/InfoCurriculum.php?token=728-728-728</v>
      </c>
      <c r="N942" s="14" t="s">
        <v>64</v>
      </c>
      <c r="O942" s="16" t="s">
        <v>3601</v>
      </c>
      <c r="P942" s="17" t="s">
        <v>355</v>
      </c>
      <c r="Q942" s="15">
        <v>45300</v>
      </c>
      <c r="R942" s="15">
        <v>45291</v>
      </c>
      <c r="S942" s="14"/>
    </row>
    <row r="943" spans="1:19" ht="25.5" x14ac:dyDescent="0.25">
      <c r="A943" s="14">
        <v>2023</v>
      </c>
      <c r="B943" s="15">
        <v>45200</v>
      </c>
      <c r="C943" s="15">
        <v>45291</v>
      </c>
      <c r="D943" s="17" t="s">
        <v>125</v>
      </c>
      <c r="E943" s="17" t="s">
        <v>125</v>
      </c>
      <c r="F943" s="14" t="s">
        <v>1995</v>
      </c>
      <c r="G943" s="14" t="s">
        <v>626</v>
      </c>
      <c r="H943" s="14" t="s">
        <v>1996</v>
      </c>
      <c r="I943" s="17" t="s">
        <v>1178</v>
      </c>
      <c r="J943" s="14" t="s">
        <v>353</v>
      </c>
      <c r="K943" s="17" t="s">
        <v>354</v>
      </c>
      <c r="L943" s="14">
        <v>1295</v>
      </c>
      <c r="M943" s="16" t="str">
        <f>HYPERLINK("https://stjsonora.gob.mx/acceso_informacion/InfoCurriculum.php?token=1295-1295-1295")</f>
        <v>https://stjsonora.gob.mx/acceso_informacion/InfoCurriculum.php?token=1295-1295-1295</v>
      </c>
      <c r="N943" s="14" t="s">
        <v>64</v>
      </c>
      <c r="O943" s="16" t="s">
        <v>3601</v>
      </c>
      <c r="P943" s="17" t="s">
        <v>355</v>
      </c>
      <c r="Q943" s="15">
        <v>45300</v>
      </c>
      <c r="R943" s="15">
        <v>45291</v>
      </c>
      <c r="S943" s="14"/>
    </row>
    <row r="944" spans="1:19" ht="25.5" x14ac:dyDescent="0.25">
      <c r="A944" s="14">
        <v>2023</v>
      </c>
      <c r="B944" s="15">
        <v>45200</v>
      </c>
      <c r="C944" s="15">
        <v>45291</v>
      </c>
      <c r="D944" s="17" t="s">
        <v>116</v>
      </c>
      <c r="E944" s="17" t="s">
        <v>116</v>
      </c>
      <c r="F944" s="14" t="s">
        <v>1997</v>
      </c>
      <c r="G944" s="14" t="s">
        <v>361</v>
      </c>
      <c r="H944" s="14" t="s">
        <v>592</v>
      </c>
      <c r="I944" s="17" t="s">
        <v>583</v>
      </c>
      <c r="J944" s="14" t="s">
        <v>353</v>
      </c>
      <c r="K944" s="17" t="s">
        <v>354</v>
      </c>
      <c r="L944" s="14">
        <v>799</v>
      </c>
      <c r="M944" s="16" t="str">
        <f>HYPERLINK("https://stjsonora.gob.mx/acceso_informacion/InfoCurriculum.php?token=799-799-799")</f>
        <v>https://stjsonora.gob.mx/acceso_informacion/InfoCurriculum.php?token=799-799-799</v>
      </c>
      <c r="N944" s="14" t="s">
        <v>64</v>
      </c>
      <c r="O944" s="16" t="s">
        <v>3601</v>
      </c>
      <c r="P944" s="17" t="s">
        <v>355</v>
      </c>
      <c r="Q944" s="15">
        <v>45300</v>
      </c>
      <c r="R944" s="15">
        <v>45291</v>
      </c>
      <c r="S944" s="14"/>
    </row>
    <row r="945" spans="1:19" ht="25.5" x14ac:dyDescent="0.25">
      <c r="A945" s="14">
        <v>2023</v>
      </c>
      <c r="B945" s="15">
        <v>45200</v>
      </c>
      <c r="C945" s="15">
        <v>45291</v>
      </c>
      <c r="D945" s="17" t="s">
        <v>125</v>
      </c>
      <c r="E945" s="17" t="s">
        <v>125</v>
      </c>
      <c r="F945" s="14" t="s">
        <v>1998</v>
      </c>
      <c r="G945" s="14" t="s">
        <v>471</v>
      </c>
      <c r="H945" s="14" t="s">
        <v>568</v>
      </c>
      <c r="I945" s="17" t="s">
        <v>1253</v>
      </c>
      <c r="J945" s="14" t="s">
        <v>365</v>
      </c>
      <c r="K945" s="17"/>
      <c r="L945" s="14">
        <v>3196</v>
      </c>
      <c r="M945" s="16" t="str">
        <f>HYPERLINK("https://stjsonora.gob.mx/acceso_informacion/InfoCurriculum.php?token=3196-3196-3196")</f>
        <v>https://stjsonora.gob.mx/acceso_informacion/InfoCurriculum.php?token=3196-3196-3196</v>
      </c>
      <c r="N945" s="14" t="s">
        <v>64</v>
      </c>
      <c r="O945" s="16" t="s">
        <v>3601</v>
      </c>
      <c r="P945" s="17" t="s">
        <v>355</v>
      </c>
      <c r="Q945" s="15">
        <v>45300</v>
      </c>
      <c r="R945" s="15">
        <v>45291</v>
      </c>
      <c r="S945" s="14"/>
    </row>
    <row r="946" spans="1:19" ht="25.5" x14ac:dyDescent="0.25">
      <c r="A946" s="14">
        <v>2023</v>
      </c>
      <c r="B946" s="15">
        <v>45200</v>
      </c>
      <c r="C946" s="15">
        <v>45291</v>
      </c>
      <c r="D946" s="17" t="s">
        <v>116</v>
      </c>
      <c r="E946" s="17" t="s">
        <v>116</v>
      </c>
      <c r="F946" s="14" t="s">
        <v>1999</v>
      </c>
      <c r="G946" s="14" t="s">
        <v>364</v>
      </c>
      <c r="H946" s="14" t="s">
        <v>1132</v>
      </c>
      <c r="I946" s="17" t="s">
        <v>1386</v>
      </c>
      <c r="J946" s="14" t="s">
        <v>365</v>
      </c>
      <c r="K946" s="17" t="s">
        <v>719</v>
      </c>
      <c r="L946" s="14">
        <v>1318</v>
      </c>
      <c r="M946" s="16" t="str">
        <f>HYPERLINK("https://stjsonora.gob.mx/acceso_informacion/InfoCurriculum.php?token=1318-1318-1318")</f>
        <v>https://stjsonora.gob.mx/acceso_informacion/InfoCurriculum.php?token=1318-1318-1318</v>
      </c>
      <c r="N946" s="14" t="s">
        <v>64</v>
      </c>
      <c r="O946" s="16" t="s">
        <v>3601</v>
      </c>
      <c r="P946" s="17" t="s">
        <v>355</v>
      </c>
      <c r="Q946" s="15">
        <v>45300</v>
      </c>
      <c r="R946" s="15">
        <v>45291</v>
      </c>
      <c r="S946" s="14"/>
    </row>
    <row r="947" spans="1:19" ht="25.5" x14ac:dyDescent="0.25">
      <c r="A947" s="14">
        <v>2023</v>
      </c>
      <c r="B947" s="15">
        <v>45200</v>
      </c>
      <c r="C947" s="15">
        <v>45291</v>
      </c>
      <c r="D947" s="17" t="s">
        <v>125</v>
      </c>
      <c r="E947" s="17" t="s">
        <v>125</v>
      </c>
      <c r="F947" s="14" t="s">
        <v>2000</v>
      </c>
      <c r="G947" s="14" t="s">
        <v>437</v>
      </c>
      <c r="H947" s="14" t="s">
        <v>438</v>
      </c>
      <c r="I947" s="17" t="s">
        <v>683</v>
      </c>
      <c r="J947" s="14" t="s">
        <v>353</v>
      </c>
      <c r="K947" s="17" t="s">
        <v>354</v>
      </c>
      <c r="L947" s="14">
        <v>211</v>
      </c>
      <c r="M947" s="16" t="str">
        <f>HYPERLINK("https://stjsonora.gob.mx/acceso_informacion/InfoCurriculum.php?token=211-211-211")</f>
        <v>https://stjsonora.gob.mx/acceso_informacion/InfoCurriculum.php?token=211-211-211</v>
      </c>
      <c r="N947" s="14" t="s">
        <v>64</v>
      </c>
      <c r="O947" s="16" t="s">
        <v>3601</v>
      </c>
      <c r="P947" s="17" t="s">
        <v>355</v>
      </c>
      <c r="Q947" s="15">
        <v>45300</v>
      </c>
      <c r="R947" s="15">
        <v>45291</v>
      </c>
      <c r="S947" s="14"/>
    </row>
    <row r="948" spans="1:19" ht="25.5" x14ac:dyDescent="0.25">
      <c r="A948" s="14">
        <v>2023</v>
      </c>
      <c r="B948" s="15">
        <v>45200</v>
      </c>
      <c r="C948" s="15">
        <v>45291</v>
      </c>
      <c r="D948" s="17" t="s">
        <v>125</v>
      </c>
      <c r="E948" s="17" t="s">
        <v>125</v>
      </c>
      <c r="F948" s="14" t="s">
        <v>2001</v>
      </c>
      <c r="G948" s="14" t="s">
        <v>2002</v>
      </c>
      <c r="H948" s="14" t="s">
        <v>523</v>
      </c>
      <c r="I948" s="17" t="s">
        <v>627</v>
      </c>
      <c r="J948" s="14" t="s">
        <v>353</v>
      </c>
      <c r="K948" s="17" t="s">
        <v>354</v>
      </c>
      <c r="L948" s="14">
        <v>1176</v>
      </c>
      <c r="M948" s="16" t="str">
        <f>HYPERLINK("https://stjsonora.gob.mx/acceso_informacion/InfoCurriculum.php?token=1176-1176-1176")</f>
        <v>https://stjsonora.gob.mx/acceso_informacion/InfoCurriculum.php?token=1176-1176-1176</v>
      </c>
      <c r="N948" s="14" t="s">
        <v>64</v>
      </c>
      <c r="O948" s="16" t="s">
        <v>3601</v>
      </c>
      <c r="P948" s="17" t="s">
        <v>355</v>
      </c>
      <c r="Q948" s="15">
        <v>45300</v>
      </c>
      <c r="R948" s="15">
        <v>45291</v>
      </c>
      <c r="S948" s="14"/>
    </row>
    <row r="949" spans="1:19" ht="25.5" x14ac:dyDescent="0.25">
      <c r="A949" s="14">
        <v>2023</v>
      </c>
      <c r="B949" s="15">
        <v>45200</v>
      </c>
      <c r="C949" s="15">
        <v>45291</v>
      </c>
      <c r="D949" s="17" t="s">
        <v>125</v>
      </c>
      <c r="E949" s="17" t="s">
        <v>125</v>
      </c>
      <c r="F949" s="14" t="s">
        <v>2003</v>
      </c>
      <c r="G949" s="14" t="s">
        <v>1412</v>
      </c>
      <c r="H949" s="14" t="s">
        <v>2004</v>
      </c>
      <c r="I949" s="17" t="s">
        <v>560</v>
      </c>
      <c r="J949" s="14" t="s">
        <v>365</v>
      </c>
      <c r="K949" s="17" t="s">
        <v>354</v>
      </c>
      <c r="L949" s="14">
        <v>1043</v>
      </c>
      <c r="M949" s="16" t="str">
        <f>HYPERLINK("https://stjsonora.gob.mx/acceso_informacion/InfoCurriculum.php?token=1043-1043-1043")</f>
        <v>https://stjsonora.gob.mx/acceso_informacion/InfoCurriculum.php?token=1043-1043-1043</v>
      </c>
      <c r="N949" s="14" t="s">
        <v>64</v>
      </c>
      <c r="O949" s="16" t="s">
        <v>3601</v>
      </c>
      <c r="P949" s="17" t="s">
        <v>355</v>
      </c>
      <c r="Q949" s="15">
        <v>45300</v>
      </c>
      <c r="R949" s="15">
        <v>45291</v>
      </c>
      <c r="S949" s="14"/>
    </row>
    <row r="950" spans="1:19" ht="25.5" x14ac:dyDescent="0.25">
      <c r="A950" s="14">
        <v>2023</v>
      </c>
      <c r="B950" s="15">
        <v>45200</v>
      </c>
      <c r="C950" s="15">
        <v>45291</v>
      </c>
      <c r="D950" s="17" t="s">
        <v>135</v>
      </c>
      <c r="E950" s="17" t="s">
        <v>135</v>
      </c>
      <c r="F950" s="14" t="s">
        <v>2005</v>
      </c>
      <c r="G950" s="14" t="s">
        <v>636</v>
      </c>
      <c r="H950" s="14" t="s">
        <v>2006</v>
      </c>
      <c r="I950" s="17" t="s">
        <v>1273</v>
      </c>
      <c r="J950" s="14" t="s">
        <v>353</v>
      </c>
      <c r="K950" s="17" t="s">
        <v>354</v>
      </c>
      <c r="L950" s="14">
        <v>2986</v>
      </c>
      <c r="M950" s="16" t="str">
        <f>HYPERLINK("https://stjsonora.gob.mx/acceso_informacion/InfoCurriculum.php?token=2986-2986-2986")</f>
        <v>https://stjsonora.gob.mx/acceso_informacion/InfoCurriculum.php?token=2986-2986-2986</v>
      </c>
      <c r="N950" s="14" t="s">
        <v>64</v>
      </c>
      <c r="O950" s="16" t="s">
        <v>3601</v>
      </c>
      <c r="P950" s="17" t="s">
        <v>355</v>
      </c>
      <c r="Q950" s="15">
        <v>45300</v>
      </c>
      <c r="R950" s="15">
        <v>45291</v>
      </c>
      <c r="S950" s="14"/>
    </row>
    <row r="951" spans="1:19" ht="25.5" x14ac:dyDescent="0.25">
      <c r="A951" s="14">
        <v>2023</v>
      </c>
      <c r="B951" s="15">
        <v>45200</v>
      </c>
      <c r="C951" s="15">
        <v>45291</v>
      </c>
      <c r="D951" s="17" t="s">
        <v>125</v>
      </c>
      <c r="E951" s="17" t="s">
        <v>125</v>
      </c>
      <c r="F951" s="14" t="s">
        <v>2007</v>
      </c>
      <c r="G951" s="14" t="s">
        <v>388</v>
      </c>
      <c r="H951" s="14" t="s">
        <v>732</v>
      </c>
      <c r="I951" s="17" t="s">
        <v>718</v>
      </c>
      <c r="J951" s="14" t="s">
        <v>353</v>
      </c>
      <c r="K951" s="17" t="s">
        <v>354</v>
      </c>
      <c r="L951" s="14">
        <v>571</v>
      </c>
      <c r="M951" s="16" t="str">
        <f>HYPERLINK("https://stjsonora.gob.mx/acceso_informacion/InfoCurriculum.php?token=571-571-571")</f>
        <v>https://stjsonora.gob.mx/acceso_informacion/InfoCurriculum.php?token=571-571-571</v>
      </c>
      <c r="N951" s="14" t="s">
        <v>64</v>
      </c>
      <c r="O951" s="16" t="s">
        <v>3601</v>
      </c>
      <c r="P951" s="17" t="s">
        <v>355</v>
      </c>
      <c r="Q951" s="15">
        <v>45300</v>
      </c>
      <c r="R951" s="15">
        <v>45291</v>
      </c>
      <c r="S951" s="14"/>
    </row>
    <row r="952" spans="1:19" ht="25.5" x14ac:dyDescent="0.25">
      <c r="A952" s="14">
        <v>2023</v>
      </c>
      <c r="B952" s="15">
        <v>45200</v>
      </c>
      <c r="C952" s="15">
        <v>45291</v>
      </c>
      <c r="D952" s="17" t="s">
        <v>116</v>
      </c>
      <c r="E952" s="17" t="s">
        <v>116</v>
      </c>
      <c r="F952" s="14" t="s">
        <v>2008</v>
      </c>
      <c r="G952" s="14" t="s">
        <v>562</v>
      </c>
      <c r="H952" s="14" t="s">
        <v>1611</v>
      </c>
      <c r="I952" s="17" t="s">
        <v>560</v>
      </c>
      <c r="J952" s="14" t="s">
        <v>353</v>
      </c>
      <c r="K952" s="17" t="s">
        <v>354</v>
      </c>
      <c r="L952" s="14">
        <v>183</v>
      </c>
      <c r="M952" s="16" t="str">
        <f>HYPERLINK("https://stjsonora.gob.mx/acceso_informacion/InfoCurriculum.php?token=183-183-183")</f>
        <v>https://stjsonora.gob.mx/acceso_informacion/InfoCurriculum.php?token=183-183-183</v>
      </c>
      <c r="N952" s="14" t="s">
        <v>64</v>
      </c>
      <c r="O952" s="16" t="s">
        <v>3601</v>
      </c>
      <c r="P952" s="17" t="s">
        <v>355</v>
      </c>
      <c r="Q952" s="15">
        <v>45300</v>
      </c>
      <c r="R952" s="15">
        <v>45291</v>
      </c>
      <c r="S952" s="14"/>
    </row>
    <row r="953" spans="1:19" ht="25.5" x14ac:dyDescent="0.25">
      <c r="A953" s="14">
        <v>2023</v>
      </c>
      <c r="B953" s="15">
        <v>45200</v>
      </c>
      <c r="C953" s="15">
        <v>45291</v>
      </c>
      <c r="D953" s="17" t="s">
        <v>125</v>
      </c>
      <c r="E953" s="17" t="s">
        <v>125</v>
      </c>
      <c r="F953" s="14" t="s">
        <v>2009</v>
      </c>
      <c r="G953" s="14" t="s">
        <v>2010</v>
      </c>
      <c r="H953" s="14" t="s">
        <v>1303</v>
      </c>
      <c r="I953" s="17" t="s">
        <v>560</v>
      </c>
      <c r="J953" s="14" t="s">
        <v>365</v>
      </c>
      <c r="K953" s="17" t="s">
        <v>719</v>
      </c>
      <c r="L953" s="14">
        <v>1204</v>
      </c>
      <c r="M953" s="16" t="str">
        <f>HYPERLINK("https://stjsonora.gob.mx/acceso_informacion/InfoCurriculum.php?token=1204-1204-1204")</f>
        <v>https://stjsonora.gob.mx/acceso_informacion/InfoCurriculum.php?token=1204-1204-1204</v>
      </c>
      <c r="N953" s="14" t="s">
        <v>64</v>
      </c>
      <c r="O953" s="16" t="s">
        <v>3601</v>
      </c>
      <c r="P953" s="17" t="s">
        <v>355</v>
      </c>
      <c r="Q953" s="15">
        <v>45300</v>
      </c>
      <c r="R953" s="15">
        <v>45291</v>
      </c>
      <c r="S953" s="14"/>
    </row>
    <row r="954" spans="1:19" ht="25.5" x14ac:dyDescent="0.25">
      <c r="A954" s="14">
        <v>2023</v>
      </c>
      <c r="B954" s="15">
        <v>45200</v>
      </c>
      <c r="C954" s="15">
        <v>45291</v>
      </c>
      <c r="D954" s="17" t="s">
        <v>116</v>
      </c>
      <c r="E954" s="17" t="s">
        <v>116</v>
      </c>
      <c r="F954" s="14" t="s">
        <v>2011</v>
      </c>
      <c r="G954" s="14" t="s">
        <v>523</v>
      </c>
      <c r="H954" s="14" t="s">
        <v>1074</v>
      </c>
      <c r="I954" s="17" t="s">
        <v>1404</v>
      </c>
      <c r="J954" s="14" t="s">
        <v>353</v>
      </c>
      <c r="K954" s="17" t="s">
        <v>354</v>
      </c>
      <c r="L954" s="14">
        <v>2789</v>
      </c>
      <c r="M954" s="16" t="str">
        <f>HYPERLINK("https://stjsonora.gob.mx/acceso_informacion/InfoCurriculum.php?token=2789-2789-2789")</f>
        <v>https://stjsonora.gob.mx/acceso_informacion/InfoCurriculum.php?token=2789-2789-2789</v>
      </c>
      <c r="N954" s="14" t="s">
        <v>64</v>
      </c>
      <c r="O954" s="16" t="s">
        <v>3601</v>
      </c>
      <c r="P954" s="17" t="s">
        <v>355</v>
      </c>
      <c r="Q954" s="15">
        <v>45300</v>
      </c>
      <c r="R954" s="15">
        <v>45291</v>
      </c>
      <c r="S954" s="14"/>
    </row>
    <row r="955" spans="1:19" ht="25.5" x14ac:dyDescent="0.25">
      <c r="A955" s="14">
        <v>2023</v>
      </c>
      <c r="B955" s="15">
        <v>45200</v>
      </c>
      <c r="C955" s="15">
        <v>45291</v>
      </c>
      <c r="D955" s="17" t="s">
        <v>116</v>
      </c>
      <c r="E955" s="17" t="s">
        <v>116</v>
      </c>
      <c r="F955" s="14" t="s">
        <v>2012</v>
      </c>
      <c r="G955" s="14" t="s">
        <v>678</v>
      </c>
      <c r="H955" s="14" t="s">
        <v>400</v>
      </c>
      <c r="I955" s="17" t="s">
        <v>1415</v>
      </c>
      <c r="J955" s="14" t="s">
        <v>353</v>
      </c>
      <c r="K955" s="17" t="s">
        <v>354</v>
      </c>
      <c r="L955" s="14">
        <v>2831</v>
      </c>
      <c r="M955" s="16" t="str">
        <f>HYPERLINK("https://stjsonora.gob.mx/acceso_informacion/InfoCurriculum.php?token=2831-2831-2831")</f>
        <v>https://stjsonora.gob.mx/acceso_informacion/InfoCurriculum.php?token=2831-2831-2831</v>
      </c>
      <c r="N955" s="14" t="s">
        <v>64</v>
      </c>
      <c r="O955" s="16" t="s">
        <v>3601</v>
      </c>
      <c r="P955" s="17" t="s">
        <v>355</v>
      </c>
      <c r="Q955" s="15">
        <v>45300</v>
      </c>
      <c r="R955" s="15">
        <v>45291</v>
      </c>
      <c r="S955" s="14"/>
    </row>
    <row r="956" spans="1:19" ht="25.5" x14ac:dyDescent="0.25">
      <c r="A956" s="14">
        <v>2023</v>
      </c>
      <c r="B956" s="15">
        <v>45200</v>
      </c>
      <c r="C956" s="15">
        <v>45291</v>
      </c>
      <c r="D956" s="17" t="s">
        <v>112</v>
      </c>
      <c r="E956" s="17" t="s">
        <v>112</v>
      </c>
      <c r="F956" s="14" t="s">
        <v>2013</v>
      </c>
      <c r="G956" s="14" t="s">
        <v>2014</v>
      </c>
      <c r="H956" s="14" t="s">
        <v>819</v>
      </c>
      <c r="I956" s="17" t="s">
        <v>640</v>
      </c>
      <c r="J956" s="14" t="s">
        <v>58</v>
      </c>
      <c r="K956" s="17" t="s">
        <v>3594</v>
      </c>
      <c r="L956" s="14">
        <v>4358</v>
      </c>
      <c r="M956" s="16" t="str">
        <f>HYPERLINK("https://stjsonora.gob.mx/acceso_informacion/InfoCurriculum.php?token=4358-4358-4358")</f>
        <v>https://stjsonora.gob.mx/acceso_informacion/InfoCurriculum.php?token=4358-4358-4358</v>
      </c>
      <c r="N956" s="14" t="s">
        <v>64</v>
      </c>
      <c r="O956" s="16" t="s">
        <v>3601</v>
      </c>
      <c r="P956" s="17" t="s">
        <v>355</v>
      </c>
      <c r="Q956" s="15">
        <v>45300</v>
      </c>
      <c r="R956" s="15">
        <v>45291</v>
      </c>
      <c r="S956" s="14"/>
    </row>
    <row r="957" spans="1:19" ht="25.5" x14ac:dyDescent="0.25">
      <c r="A957" s="14">
        <v>2023</v>
      </c>
      <c r="B957" s="15">
        <v>45200</v>
      </c>
      <c r="C957" s="15">
        <v>45291</v>
      </c>
      <c r="D957" s="17" t="s">
        <v>116</v>
      </c>
      <c r="E957" s="17" t="s">
        <v>116</v>
      </c>
      <c r="F957" s="14" t="s">
        <v>2015</v>
      </c>
      <c r="G957" s="14" t="s">
        <v>518</v>
      </c>
      <c r="H957" s="14" t="s">
        <v>369</v>
      </c>
      <c r="I957" s="17" t="s">
        <v>1224</v>
      </c>
      <c r="J957" s="14" t="s">
        <v>353</v>
      </c>
      <c r="K957" s="17" t="s">
        <v>354</v>
      </c>
      <c r="L957" s="14">
        <v>2633</v>
      </c>
      <c r="M957" s="16" t="str">
        <f>HYPERLINK("https://stjsonora.gob.mx/acceso_informacion/InfoCurriculum.php?token=2633-2633-2633")</f>
        <v>https://stjsonora.gob.mx/acceso_informacion/InfoCurriculum.php?token=2633-2633-2633</v>
      </c>
      <c r="N957" s="14" t="s">
        <v>64</v>
      </c>
      <c r="O957" s="16" t="s">
        <v>3601</v>
      </c>
      <c r="P957" s="17" t="s">
        <v>355</v>
      </c>
      <c r="Q957" s="15">
        <v>45300</v>
      </c>
      <c r="R957" s="15">
        <v>45291</v>
      </c>
      <c r="S957" s="14"/>
    </row>
    <row r="958" spans="1:19" ht="25.5" x14ac:dyDescent="0.25">
      <c r="A958" s="14">
        <v>2023</v>
      </c>
      <c r="B958" s="15">
        <v>45200</v>
      </c>
      <c r="C958" s="15">
        <v>45291</v>
      </c>
      <c r="D958" s="17" t="s">
        <v>116</v>
      </c>
      <c r="E958" s="17" t="s">
        <v>116</v>
      </c>
      <c r="F958" s="14" t="s">
        <v>2016</v>
      </c>
      <c r="G958" s="14" t="s">
        <v>454</v>
      </c>
      <c r="H958" s="14" t="s">
        <v>442</v>
      </c>
      <c r="I958" s="17" t="s">
        <v>583</v>
      </c>
      <c r="J958" s="14" t="s">
        <v>353</v>
      </c>
      <c r="K958" s="17" t="s">
        <v>354</v>
      </c>
      <c r="L958" s="14">
        <v>757</v>
      </c>
      <c r="M958" s="16" t="str">
        <f>HYPERLINK("https://stjsonora.gob.mx/acceso_informacion/InfoCurriculum.php?token=757-757-757")</f>
        <v>https://stjsonora.gob.mx/acceso_informacion/InfoCurriculum.php?token=757-757-757</v>
      </c>
      <c r="N958" s="14" t="s">
        <v>64</v>
      </c>
      <c r="O958" s="16" t="s">
        <v>3601</v>
      </c>
      <c r="P958" s="17" t="s">
        <v>355</v>
      </c>
      <c r="Q958" s="15">
        <v>45300</v>
      </c>
      <c r="R958" s="15">
        <v>45291</v>
      </c>
      <c r="S958" s="14"/>
    </row>
    <row r="959" spans="1:19" ht="25.5" x14ac:dyDescent="0.25">
      <c r="A959" s="14">
        <v>2023</v>
      </c>
      <c r="B959" s="15">
        <v>45200</v>
      </c>
      <c r="C959" s="15">
        <v>45291</v>
      </c>
      <c r="D959" s="17" t="s">
        <v>136</v>
      </c>
      <c r="E959" s="17" t="s">
        <v>136</v>
      </c>
      <c r="F959" s="14" t="s">
        <v>2017</v>
      </c>
      <c r="G959" s="14" t="s">
        <v>2018</v>
      </c>
      <c r="H959" s="14" t="s">
        <v>455</v>
      </c>
      <c r="I959" s="17" t="s">
        <v>693</v>
      </c>
      <c r="J959" s="14" t="s">
        <v>365</v>
      </c>
      <c r="K959" s="17" t="s">
        <v>860</v>
      </c>
      <c r="L959" s="14">
        <v>4175</v>
      </c>
      <c r="M959" s="16" t="str">
        <f>HYPERLINK("https://stjsonora.gob.mx/acceso_informacion/InfoCurriculum.php?token=4175-4175-4175")</f>
        <v>https://stjsonora.gob.mx/acceso_informacion/InfoCurriculum.php?token=4175-4175-4175</v>
      </c>
      <c r="N959" s="14" t="s">
        <v>64</v>
      </c>
      <c r="O959" s="16" t="s">
        <v>3601</v>
      </c>
      <c r="P959" s="17" t="s">
        <v>355</v>
      </c>
      <c r="Q959" s="15">
        <v>45300</v>
      </c>
      <c r="R959" s="15">
        <v>45291</v>
      </c>
      <c r="S959" s="14"/>
    </row>
    <row r="960" spans="1:19" ht="25.5" x14ac:dyDescent="0.25">
      <c r="A960" s="14">
        <v>2023</v>
      </c>
      <c r="B960" s="15">
        <v>45200</v>
      </c>
      <c r="C960" s="15">
        <v>45291</v>
      </c>
      <c r="D960" s="17" t="s">
        <v>125</v>
      </c>
      <c r="E960" s="17" t="s">
        <v>125</v>
      </c>
      <c r="F960" s="14" t="s">
        <v>2019</v>
      </c>
      <c r="G960" s="14" t="s">
        <v>2020</v>
      </c>
      <c r="H960" s="14" t="s">
        <v>2021</v>
      </c>
      <c r="I960" s="17" t="s">
        <v>703</v>
      </c>
      <c r="J960" s="14" t="s">
        <v>353</v>
      </c>
      <c r="K960" s="17" t="s">
        <v>354</v>
      </c>
      <c r="L960" s="14">
        <v>162</v>
      </c>
      <c r="M960" s="16" t="str">
        <f>HYPERLINK("https://stjsonora.gob.mx/acceso_informacion/InfoCurriculum.php?token=162-162-162")</f>
        <v>https://stjsonora.gob.mx/acceso_informacion/InfoCurriculum.php?token=162-162-162</v>
      </c>
      <c r="N960" s="14" t="s">
        <v>64</v>
      </c>
      <c r="O960" s="16" t="s">
        <v>3601</v>
      </c>
      <c r="P960" s="17" t="s">
        <v>355</v>
      </c>
      <c r="Q960" s="15">
        <v>45300</v>
      </c>
      <c r="R960" s="15">
        <v>45291</v>
      </c>
      <c r="S960" s="14"/>
    </row>
    <row r="961" spans="1:19" ht="25.5" x14ac:dyDescent="0.25">
      <c r="A961" s="14">
        <v>2023</v>
      </c>
      <c r="B961" s="15">
        <v>45200</v>
      </c>
      <c r="C961" s="15">
        <v>45291</v>
      </c>
      <c r="D961" s="17" t="s">
        <v>116</v>
      </c>
      <c r="E961" s="17" t="s">
        <v>116</v>
      </c>
      <c r="F961" s="14" t="s">
        <v>2022</v>
      </c>
      <c r="G961" s="14" t="s">
        <v>2023</v>
      </c>
      <c r="H961" s="14" t="s">
        <v>529</v>
      </c>
      <c r="I961" s="17" t="s">
        <v>560</v>
      </c>
      <c r="J961" s="14" t="s">
        <v>353</v>
      </c>
      <c r="K961" s="17" t="s">
        <v>354</v>
      </c>
      <c r="L961" s="14">
        <v>660</v>
      </c>
      <c r="M961" s="16" t="str">
        <f>HYPERLINK("https://stjsonora.gob.mx/acceso_informacion/InfoCurriculum.php?token=660-660-660")</f>
        <v>https://stjsonora.gob.mx/acceso_informacion/InfoCurriculum.php?token=660-660-660</v>
      </c>
      <c r="N961" s="14" t="s">
        <v>64</v>
      </c>
      <c r="O961" s="16" t="s">
        <v>3601</v>
      </c>
      <c r="P961" s="17" t="s">
        <v>355</v>
      </c>
      <c r="Q961" s="15">
        <v>45300</v>
      </c>
      <c r="R961" s="15">
        <v>45291</v>
      </c>
      <c r="S961" s="14"/>
    </row>
    <row r="962" spans="1:19" ht="38.25" x14ac:dyDescent="0.25">
      <c r="A962" s="14">
        <v>2023</v>
      </c>
      <c r="B962" s="15">
        <v>45200</v>
      </c>
      <c r="C962" s="15">
        <v>45291</v>
      </c>
      <c r="D962" s="17" t="s">
        <v>129</v>
      </c>
      <c r="E962" s="17" t="s">
        <v>129</v>
      </c>
      <c r="F962" s="14" t="s">
        <v>878</v>
      </c>
      <c r="G962" s="14" t="s">
        <v>374</v>
      </c>
      <c r="H962" s="14" t="s">
        <v>840</v>
      </c>
      <c r="I962" s="17" t="s">
        <v>1391</v>
      </c>
      <c r="J962" s="14" t="s">
        <v>353</v>
      </c>
      <c r="K962" s="17" t="s">
        <v>354</v>
      </c>
      <c r="L962" s="14">
        <v>1300</v>
      </c>
      <c r="M962" s="16" t="str">
        <f>HYPERLINK("https://stjsonora.gob.mx/acceso_informacion/InfoCurriculum.php?token=1300-1300-1300")</f>
        <v>https://stjsonora.gob.mx/acceso_informacion/InfoCurriculum.php?token=1300-1300-1300</v>
      </c>
      <c r="N962" s="14" t="s">
        <v>64</v>
      </c>
      <c r="O962" s="16" t="s">
        <v>3601</v>
      </c>
      <c r="P962" s="17" t="s">
        <v>355</v>
      </c>
      <c r="Q962" s="15">
        <v>45300</v>
      </c>
      <c r="R962" s="15">
        <v>45291</v>
      </c>
      <c r="S962" s="14"/>
    </row>
    <row r="963" spans="1:19" ht="25.5" x14ac:dyDescent="0.25">
      <c r="A963" s="14">
        <v>2023</v>
      </c>
      <c r="B963" s="15">
        <v>45200</v>
      </c>
      <c r="C963" s="15">
        <v>45291</v>
      </c>
      <c r="D963" s="17" t="s">
        <v>116</v>
      </c>
      <c r="E963" s="17" t="s">
        <v>116</v>
      </c>
      <c r="F963" s="14" t="s">
        <v>2024</v>
      </c>
      <c r="G963" s="14" t="s">
        <v>2025</v>
      </c>
      <c r="H963" s="14" t="s">
        <v>1090</v>
      </c>
      <c r="I963" s="17" t="s">
        <v>693</v>
      </c>
      <c r="J963" s="14" t="s">
        <v>353</v>
      </c>
      <c r="K963" s="17" t="s">
        <v>354</v>
      </c>
      <c r="L963" s="14">
        <v>3901</v>
      </c>
      <c r="M963" s="16" t="str">
        <f>HYPERLINK("https://stjsonora.gob.mx/acceso_informacion/InfoCurriculum.php?token=3901-3901-3901")</f>
        <v>https://stjsonora.gob.mx/acceso_informacion/InfoCurriculum.php?token=3901-3901-3901</v>
      </c>
      <c r="N963" s="14" t="s">
        <v>64</v>
      </c>
      <c r="O963" s="16" t="s">
        <v>3601</v>
      </c>
      <c r="P963" s="17" t="s">
        <v>355</v>
      </c>
      <c r="Q963" s="15">
        <v>45300</v>
      </c>
      <c r="R963" s="15">
        <v>45291</v>
      </c>
      <c r="S963" s="14"/>
    </row>
    <row r="964" spans="1:19" ht="25.5" x14ac:dyDescent="0.25">
      <c r="A964" s="14">
        <v>2023</v>
      </c>
      <c r="B964" s="15">
        <v>45200</v>
      </c>
      <c r="C964" s="15">
        <v>45291</v>
      </c>
      <c r="D964" s="17" t="s">
        <v>116</v>
      </c>
      <c r="E964" s="17" t="s">
        <v>116</v>
      </c>
      <c r="F964" s="14" t="s">
        <v>2026</v>
      </c>
      <c r="G964" s="14" t="s">
        <v>1170</v>
      </c>
      <c r="H964" s="14" t="s">
        <v>2027</v>
      </c>
      <c r="I964" s="17" t="s">
        <v>583</v>
      </c>
      <c r="J964" s="14" t="s">
        <v>353</v>
      </c>
      <c r="K964" s="17" t="s">
        <v>354</v>
      </c>
      <c r="L964" s="14">
        <v>104</v>
      </c>
      <c r="M964" s="16" t="str">
        <f>HYPERLINK("https://stjsonora.gob.mx/acceso_informacion/InfoCurriculum.php?token=104-104-104")</f>
        <v>https://stjsonora.gob.mx/acceso_informacion/InfoCurriculum.php?token=104-104-104</v>
      </c>
      <c r="N964" s="14" t="s">
        <v>64</v>
      </c>
      <c r="O964" s="16" t="s">
        <v>3601</v>
      </c>
      <c r="P964" s="17" t="s">
        <v>355</v>
      </c>
      <c r="Q964" s="15">
        <v>45300</v>
      </c>
      <c r="R964" s="15">
        <v>45291</v>
      </c>
      <c r="S964" s="14"/>
    </row>
    <row r="965" spans="1:19" ht="25.5" x14ac:dyDescent="0.25">
      <c r="A965" s="14">
        <v>2023</v>
      </c>
      <c r="B965" s="15">
        <v>45200</v>
      </c>
      <c r="C965" s="15">
        <v>45291</v>
      </c>
      <c r="D965" s="17" t="s">
        <v>125</v>
      </c>
      <c r="E965" s="17" t="s">
        <v>125</v>
      </c>
      <c r="F965" s="14" t="s">
        <v>2028</v>
      </c>
      <c r="G965" s="14" t="s">
        <v>2029</v>
      </c>
      <c r="H965" s="14" t="s">
        <v>571</v>
      </c>
      <c r="I965" s="17" t="s">
        <v>1240</v>
      </c>
      <c r="J965" s="14" t="s">
        <v>353</v>
      </c>
      <c r="K965" s="17" t="s">
        <v>354</v>
      </c>
      <c r="L965" s="14">
        <v>4445</v>
      </c>
      <c r="M965" s="16" t="str">
        <f>HYPERLINK("https://stjsonora.gob.mx/acceso_informacion/InfoCurriculum.php?token=4445-4445-4445")</f>
        <v>https://stjsonora.gob.mx/acceso_informacion/InfoCurriculum.php?token=4445-4445-4445</v>
      </c>
      <c r="N965" s="14" t="s">
        <v>64</v>
      </c>
      <c r="O965" s="16" t="s">
        <v>3601</v>
      </c>
      <c r="P965" s="17" t="s">
        <v>355</v>
      </c>
      <c r="Q965" s="15">
        <v>45300</v>
      </c>
      <c r="R965" s="15">
        <v>45291</v>
      </c>
      <c r="S965" s="14"/>
    </row>
    <row r="966" spans="1:19" ht="25.5" x14ac:dyDescent="0.25">
      <c r="A966" s="14">
        <v>2023</v>
      </c>
      <c r="B966" s="15">
        <v>45200</v>
      </c>
      <c r="C966" s="15">
        <v>45291</v>
      </c>
      <c r="D966" s="17" t="s">
        <v>135</v>
      </c>
      <c r="E966" s="17" t="s">
        <v>135</v>
      </c>
      <c r="F966" s="14" t="s">
        <v>497</v>
      </c>
      <c r="G966" s="14" t="s">
        <v>518</v>
      </c>
      <c r="H966" s="14" t="s">
        <v>966</v>
      </c>
      <c r="I966" s="17" t="s">
        <v>640</v>
      </c>
      <c r="J966" s="14" t="s">
        <v>365</v>
      </c>
      <c r="K966" s="17" t="s">
        <v>450</v>
      </c>
      <c r="L966" s="14">
        <v>1239</v>
      </c>
      <c r="M966" s="16" t="str">
        <f>HYPERLINK("https://stjsonora.gob.mx/acceso_informacion/InfoCurriculum.php?token=1239-1239-1239")</f>
        <v>https://stjsonora.gob.mx/acceso_informacion/InfoCurriculum.php?token=1239-1239-1239</v>
      </c>
      <c r="N966" s="14" t="s">
        <v>64</v>
      </c>
      <c r="O966" s="16" t="s">
        <v>3601</v>
      </c>
      <c r="P966" s="17" t="s">
        <v>355</v>
      </c>
      <c r="Q966" s="15">
        <v>45300</v>
      </c>
      <c r="R966" s="15">
        <v>45291</v>
      </c>
      <c r="S966" s="14"/>
    </row>
    <row r="967" spans="1:19" ht="25.5" x14ac:dyDescent="0.25">
      <c r="A967" s="14">
        <v>2023</v>
      </c>
      <c r="B967" s="15">
        <v>45200</v>
      </c>
      <c r="C967" s="15">
        <v>45291</v>
      </c>
      <c r="D967" s="17" t="s">
        <v>116</v>
      </c>
      <c r="E967" s="17" t="s">
        <v>116</v>
      </c>
      <c r="F967" s="14" t="s">
        <v>2030</v>
      </c>
      <c r="G967" s="14" t="s">
        <v>622</v>
      </c>
      <c r="H967" s="14" t="s">
        <v>1139</v>
      </c>
      <c r="I967" s="17" t="s">
        <v>583</v>
      </c>
      <c r="J967" s="14" t="s">
        <v>353</v>
      </c>
      <c r="K967" s="17" t="s">
        <v>354</v>
      </c>
      <c r="L967" s="14">
        <v>10</v>
      </c>
      <c r="M967" s="16" t="str">
        <f>HYPERLINK("https://stjsonora.gob.mx/acceso_informacion/InfoCurriculum.php?token=10-10-10")</f>
        <v>https://stjsonora.gob.mx/acceso_informacion/InfoCurriculum.php?token=10-10-10</v>
      </c>
      <c r="N967" s="14" t="s">
        <v>64</v>
      </c>
      <c r="O967" s="16" t="s">
        <v>3601</v>
      </c>
      <c r="P967" s="17" t="s">
        <v>355</v>
      </c>
      <c r="Q967" s="15">
        <v>45300</v>
      </c>
      <c r="R967" s="15">
        <v>45291</v>
      </c>
      <c r="S967" s="14"/>
    </row>
    <row r="968" spans="1:19" ht="25.5" x14ac:dyDescent="0.25">
      <c r="A968" s="14">
        <v>2023</v>
      </c>
      <c r="B968" s="15">
        <v>45200</v>
      </c>
      <c r="C968" s="15">
        <v>45291</v>
      </c>
      <c r="D968" s="17" t="s">
        <v>129</v>
      </c>
      <c r="E968" s="17" t="s">
        <v>129</v>
      </c>
      <c r="F968" s="14" t="s">
        <v>2031</v>
      </c>
      <c r="G968" s="14" t="s">
        <v>417</v>
      </c>
      <c r="H968" s="14" t="s">
        <v>613</v>
      </c>
      <c r="I968" s="17" t="s">
        <v>1265</v>
      </c>
      <c r="J968" s="14" t="s">
        <v>353</v>
      </c>
      <c r="K968" s="17" t="s">
        <v>354</v>
      </c>
      <c r="L968" s="14">
        <v>4209</v>
      </c>
      <c r="M968" s="16" t="str">
        <f>HYPERLINK("https://stjsonora.gob.mx/acceso_informacion/InfoCurriculum.php?token=4209-4209-4209")</f>
        <v>https://stjsonora.gob.mx/acceso_informacion/InfoCurriculum.php?token=4209-4209-4209</v>
      </c>
      <c r="N968" s="14" t="s">
        <v>64</v>
      </c>
      <c r="O968" s="16" t="s">
        <v>3601</v>
      </c>
      <c r="P968" s="17" t="s">
        <v>355</v>
      </c>
      <c r="Q968" s="15">
        <v>45300</v>
      </c>
      <c r="R968" s="15">
        <v>45291</v>
      </c>
      <c r="S968" s="14"/>
    </row>
    <row r="969" spans="1:19" ht="25.5" x14ac:dyDescent="0.25">
      <c r="A969" s="14">
        <v>2023</v>
      </c>
      <c r="B969" s="15">
        <v>45200</v>
      </c>
      <c r="C969" s="15">
        <v>45291</v>
      </c>
      <c r="D969" s="17" t="s">
        <v>125</v>
      </c>
      <c r="E969" s="17" t="s">
        <v>125</v>
      </c>
      <c r="F969" s="14" t="s">
        <v>1594</v>
      </c>
      <c r="G969" s="14" t="s">
        <v>909</v>
      </c>
      <c r="H969" s="14" t="s">
        <v>850</v>
      </c>
      <c r="I969" s="17" t="s">
        <v>583</v>
      </c>
      <c r="J969" s="14" t="s">
        <v>353</v>
      </c>
      <c r="K969" s="17" t="s">
        <v>354</v>
      </c>
      <c r="L969" s="14">
        <v>617</v>
      </c>
      <c r="M969" s="16" t="str">
        <f>HYPERLINK("https://stjsonora.gob.mx/acceso_informacion/InfoCurriculum.php?token=617-617-617")</f>
        <v>https://stjsonora.gob.mx/acceso_informacion/InfoCurriculum.php?token=617-617-617</v>
      </c>
      <c r="N969" s="14" t="s">
        <v>64</v>
      </c>
      <c r="O969" s="16" t="s">
        <v>3601</v>
      </c>
      <c r="P969" s="17" t="s">
        <v>355</v>
      </c>
      <c r="Q969" s="15">
        <v>45300</v>
      </c>
      <c r="R969" s="15">
        <v>45291</v>
      </c>
      <c r="S969" s="14"/>
    </row>
    <row r="970" spans="1:19" ht="25.5" x14ac:dyDescent="0.25">
      <c r="A970" s="14">
        <v>2023</v>
      </c>
      <c r="B970" s="15">
        <v>45200</v>
      </c>
      <c r="C970" s="15">
        <v>45291</v>
      </c>
      <c r="D970" s="17" t="s">
        <v>135</v>
      </c>
      <c r="E970" s="17" t="s">
        <v>135</v>
      </c>
      <c r="F970" s="14" t="s">
        <v>519</v>
      </c>
      <c r="G970" s="14" t="s">
        <v>409</v>
      </c>
      <c r="H970" s="14" t="s">
        <v>764</v>
      </c>
      <c r="I970" s="17" t="s">
        <v>640</v>
      </c>
      <c r="J970" s="14" t="s">
        <v>353</v>
      </c>
      <c r="K970" s="17" t="s">
        <v>354</v>
      </c>
      <c r="L970" s="14">
        <v>5176</v>
      </c>
      <c r="M970" s="16" t="str">
        <f>HYPERLINK("https://stjsonora.gob.mx/acceso_informacion/InfoCurriculum.php?token=5176-5176-5176")</f>
        <v>https://stjsonora.gob.mx/acceso_informacion/InfoCurriculum.php?token=5176-5176-5176</v>
      </c>
      <c r="N970" s="14" t="s">
        <v>64</v>
      </c>
      <c r="O970" s="16" t="s">
        <v>3601</v>
      </c>
      <c r="P970" s="17" t="s">
        <v>355</v>
      </c>
      <c r="Q970" s="15">
        <v>45300</v>
      </c>
      <c r="R970" s="15">
        <v>45291</v>
      </c>
      <c r="S970" s="14"/>
    </row>
    <row r="971" spans="1:19" ht="25.5" x14ac:dyDescent="0.25">
      <c r="A971" s="14">
        <v>2023</v>
      </c>
      <c r="B971" s="15">
        <v>45200</v>
      </c>
      <c r="C971" s="15">
        <v>45291</v>
      </c>
      <c r="D971" s="17" t="s">
        <v>116</v>
      </c>
      <c r="E971" s="17" t="s">
        <v>116</v>
      </c>
      <c r="F971" s="14" t="s">
        <v>2032</v>
      </c>
      <c r="G971" s="14" t="s">
        <v>442</v>
      </c>
      <c r="H971" s="14" t="s">
        <v>2033</v>
      </c>
      <c r="I971" s="17" t="s">
        <v>679</v>
      </c>
      <c r="J971" s="14" t="s">
        <v>353</v>
      </c>
      <c r="K971" s="17"/>
      <c r="L971" s="14">
        <v>4123</v>
      </c>
      <c r="M971" s="16" t="str">
        <f>HYPERLINK("https://stjsonora.gob.mx/acceso_informacion/InfoCurriculum.php?token=4123-4123-4123")</f>
        <v>https://stjsonora.gob.mx/acceso_informacion/InfoCurriculum.php?token=4123-4123-4123</v>
      </c>
      <c r="N971" s="14" t="s">
        <v>64</v>
      </c>
      <c r="O971" s="16" t="s">
        <v>3601</v>
      </c>
      <c r="P971" s="17" t="s">
        <v>355</v>
      </c>
      <c r="Q971" s="15">
        <v>45300</v>
      </c>
      <c r="R971" s="15">
        <v>45291</v>
      </c>
      <c r="S971" s="14"/>
    </row>
    <row r="972" spans="1:19" ht="25.5" x14ac:dyDescent="0.25">
      <c r="A972" s="14">
        <v>2023</v>
      </c>
      <c r="B972" s="15">
        <v>45200</v>
      </c>
      <c r="C972" s="15">
        <v>45291</v>
      </c>
      <c r="D972" s="17" t="s">
        <v>116</v>
      </c>
      <c r="E972" s="17" t="s">
        <v>116</v>
      </c>
      <c r="F972" s="14" t="s">
        <v>870</v>
      </c>
      <c r="G972" s="14" t="s">
        <v>2034</v>
      </c>
      <c r="H972" s="14" t="s">
        <v>1025</v>
      </c>
      <c r="I972" s="17" t="s">
        <v>1249</v>
      </c>
      <c r="J972" s="14" t="s">
        <v>353</v>
      </c>
      <c r="K972" s="17" t="s">
        <v>354</v>
      </c>
      <c r="L972" s="14">
        <v>239</v>
      </c>
      <c r="M972" s="16" t="str">
        <f>HYPERLINK("https://stjsonora.gob.mx/acceso_informacion/InfoCurriculum.php?token=239-239-239")</f>
        <v>https://stjsonora.gob.mx/acceso_informacion/InfoCurriculum.php?token=239-239-239</v>
      </c>
      <c r="N972" s="14" t="s">
        <v>64</v>
      </c>
      <c r="O972" s="16" t="s">
        <v>3601</v>
      </c>
      <c r="P972" s="17" t="s">
        <v>355</v>
      </c>
      <c r="Q972" s="15">
        <v>45300</v>
      </c>
      <c r="R972" s="15">
        <v>45291</v>
      </c>
      <c r="S972" s="14"/>
    </row>
    <row r="973" spans="1:19" ht="25.5" x14ac:dyDescent="0.25">
      <c r="A973" s="14">
        <v>2023</v>
      </c>
      <c r="B973" s="15">
        <v>45200</v>
      </c>
      <c r="C973" s="15">
        <v>45291</v>
      </c>
      <c r="D973" s="17" t="s">
        <v>129</v>
      </c>
      <c r="E973" s="17" t="s">
        <v>129</v>
      </c>
      <c r="F973" s="14" t="s">
        <v>2035</v>
      </c>
      <c r="G973" s="14" t="s">
        <v>1155</v>
      </c>
      <c r="H973" s="14" t="s">
        <v>1441</v>
      </c>
      <c r="I973" s="17" t="s">
        <v>640</v>
      </c>
      <c r="J973" s="14" t="s">
        <v>353</v>
      </c>
      <c r="K973" s="17" t="s">
        <v>354</v>
      </c>
      <c r="L973" s="14">
        <v>4756</v>
      </c>
      <c r="M973" s="16" t="str">
        <f>HYPERLINK("https://stjsonora.gob.mx/acceso_informacion/InfoCurriculum.php?token=4756-4756-4756")</f>
        <v>https://stjsonora.gob.mx/acceso_informacion/InfoCurriculum.php?token=4756-4756-4756</v>
      </c>
      <c r="N973" s="14" t="s">
        <v>64</v>
      </c>
      <c r="O973" s="16" t="s">
        <v>3601</v>
      </c>
      <c r="P973" s="17" t="s">
        <v>355</v>
      </c>
      <c r="Q973" s="15">
        <v>45300</v>
      </c>
      <c r="R973" s="15">
        <v>45291</v>
      </c>
      <c r="S973" s="14"/>
    </row>
    <row r="974" spans="1:19" ht="38.25" x14ac:dyDescent="0.25">
      <c r="A974" s="14">
        <v>2023</v>
      </c>
      <c r="B974" s="15">
        <v>45200</v>
      </c>
      <c r="C974" s="15">
        <v>45291</v>
      </c>
      <c r="D974" s="17" t="s">
        <v>135</v>
      </c>
      <c r="E974" s="17" t="s">
        <v>135</v>
      </c>
      <c r="F974" s="14" t="s">
        <v>2036</v>
      </c>
      <c r="G974" s="14" t="s">
        <v>406</v>
      </c>
      <c r="H974" s="14" t="s">
        <v>1128</v>
      </c>
      <c r="I974" s="17" t="s">
        <v>412</v>
      </c>
      <c r="J974" s="14" t="s">
        <v>353</v>
      </c>
      <c r="K974" s="17" t="s">
        <v>354</v>
      </c>
      <c r="L974" s="14">
        <v>1306</v>
      </c>
      <c r="M974" s="16" t="str">
        <f>HYPERLINK("https://stjsonora.gob.mx/acceso_informacion/InfoCurriculum.php?token=1306-1306-1306")</f>
        <v>https://stjsonora.gob.mx/acceso_informacion/InfoCurriculum.php?token=1306-1306-1306</v>
      </c>
      <c r="N974" s="14" t="s">
        <v>64</v>
      </c>
      <c r="O974" s="16" t="s">
        <v>3601</v>
      </c>
      <c r="P974" s="17" t="s">
        <v>355</v>
      </c>
      <c r="Q974" s="15">
        <v>45300</v>
      </c>
      <c r="R974" s="15">
        <v>45291</v>
      </c>
      <c r="S974" s="14"/>
    </row>
    <row r="975" spans="1:19" ht="25.5" x14ac:dyDescent="0.25">
      <c r="A975" s="14">
        <v>2023</v>
      </c>
      <c r="B975" s="15">
        <v>45200</v>
      </c>
      <c r="C975" s="15">
        <v>45291</v>
      </c>
      <c r="D975" s="17" t="s">
        <v>116</v>
      </c>
      <c r="E975" s="17" t="s">
        <v>116</v>
      </c>
      <c r="F975" s="14" t="s">
        <v>2037</v>
      </c>
      <c r="G975" s="14" t="s">
        <v>948</v>
      </c>
      <c r="H975" s="14" t="s">
        <v>2038</v>
      </c>
      <c r="I975" s="17" t="s">
        <v>583</v>
      </c>
      <c r="J975" s="14" t="s">
        <v>353</v>
      </c>
      <c r="K975" s="17" t="s">
        <v>354</v>
      </c>
      <c r="L975" s="14">
        <v>165</v>
      </c>
      <c r="M975" s="16" t="str">
        <f>HYPERLINK("https://stjsonora.gob.mx/acceso_informacion/InfoCurriculum.php?token=165-165-165")</f>
        <v>https://stjsonora.gob.mx/acceso_informacion/InfoCurriculum.php?token=165-165-165</v>
      </c>
      <c r="N975" s="14" t="s">
        <v>64</v>
      </c>
      <c r="O975" s="16" t="s">
        <v>3601</v>
      </c>
      <c r="P975" s="17" t="s">
        <v>355</v>
      </c>
      <c r="Q975" s="15">
        <v>45300</v>
      </c>
      <c r="R975" s="15">
        <v>45291</v>
      </c>
      <c r="S975" s="14"/>
    </row>
    <row r="976" spans="1:19" ht="38.25" x14ac:dyDescent="0.25">
      <c r="A976" s="14">
        <v>2023</v>
      </c>
      <c r="B976" s="15">
        <v>45200</v>
      </c>
      <c r="C976" s="15">
        <v>45291</v>
      </c>
      <c r="D976" s="17" t="s">
        <v>116</v>
      </c>
      <c r="E976" s="17" t="s">
        <v>116</v>
      </c>
      <c r="F976" s="14" t="s">
        <v>2039</v>
      </c>
      <c r="G976" s="14" t="s">
        <v>804</v>
      </c>
      <c r="H976" s="14" t="s">
        <v>1396</v>
      </c>
      <c r="I976" s="17" t="s">
        <v>1306</v>
      </c>
      <c r="J976" s="14" t="s">
        <v>353</v>
      </c>
      <c r="K976" s="17" t="s">
        <v>354</v>
      </c>
      <c r="L976" s="14">
        <v>1222</v>
      </c>
      <c r="M976" s="16" t="str">
        <f>HYPERLINK("https://stjsonora.gob.mx/acceso_informacion/InfoCurriculum.php?token=1222-1222-1222")</f>
        <v>https://stjsonora.gob.mx/acceso_informacion/InfoCurriculum.php?token=1222-1222-1222</v>
      </c>
      <c r="N976" s="14" t="s">
        <v>64</v>
      </c>
      <c r="O976" s="16" t="s">
        <v>3601</v>
      </c>
      <c r="P976" s="17" t="s">
        <v>355</v>
      </c>
      <c r="Q976" s="15">
        <v>45300</v>
      </c>
      <c r="R976" s="15">
        <v>45291</v>
      </c>
      <c r="S976" s="14"/>
    </row>
    <row r="977" spans="1:19" ht="25.5" x14ac:dyDescent="0.25">
      <c r="A977" s="14">
        <v>2023</v>
      </c>
      <c r="B977" s="15">
        <v>45200</v>
      </c>
      <c r="C977" s="15">
        <v>45291</v>
      </c>
      <c r="D977" s="17" t="s">
        <v>125</v>
      </c>
      <c r="E977" s="17" t="s">
        <v>125</v>
      </c>
      <c r="F977" s="14" t="s">
        <v>2040</v>
      </c>
      <c r="G977" s="14" t="s">
        <v>1369</v>
      </c>
      <c r="H977" s="14" t="s">
        <v>1072</v>
      </c>
      <c r="I977" s="17" t="s">
        <v>1218</v>
      </c>
      <c r="J977" s="14" t="s">
        <v>58</v>
      </c>
      <c r="K977" s="17" t="s">
        <v>3590</v>
      </c>
      <c r="L977" s="14">
        <v>4069</v>
      </c>
      <c r="M977" s="16" t="str">
        <f>HYPERLINK("https://stjsonora.gob.mx/acceso_informacion/InfoCurriculum.php?token=4069-4069-4069")</f>
        <v>https://stjsonora.gob.mx/acceso_informacion/InfoCurriculum.php?token=4069-4069-4069</v>
      </c>
      <c r="N977" s="14" t="s">
        <v>64</v>
      </c>
      <c r="O977" s="16" t="s">
        <v>3601</v>
      </c>
      <c r="P977" s="17" t="s">
        <v>355</v>
      </c>
      <c r="Q977" s="15">
        <v>45300</v>
      </c>
      <c r="R977" s="15">
        <v>45291</v>
      </c>
      <c r="S977" s="14"/>
    </row>
    <row r="978" spans="1:19" ht="25.5" x14ac:dyDescent="0.25">
      <c r="A978" s="14">
        <v>2023</v>
      </c>
      <c r="B978" s="15">
        <v>45200</v>
      </c>
      <c r="C978" s="15">
        <v>45291</v>
      </c>
      <c r="D978" s="17" t="s">
        <v>129</v>
      </c>
      <c r="E978" s="17" t="s">
        <v>129</v>
      </c>
      <c r="F978" s="14" t="s">
        <v>2041</v>
      </c>
      <c r="G978" s="14" t="s">
        <v>1369</v>
      </c>
      <c r="H978" s="14" t="s">
        <v>442</v>
      </c>
      <c r="I978" s="17" t="s">
        <v>640</v>
      </c>
      <c r="J978" s="14" t="s">
        <v>353</v>
      </c>
      <c r="K978" s="17" t="s">
        <v>354</v>
      </c>
      <c r="L978" s="14">
        <v>4150</v>
      </c>
      <c r="M978" s="16" t="str">
        <f>HYPERLINK("https://stjsonora.gob.mx/acceso_informacion/InfoCurriculum.php?token=4150-4150-4150")</f>
        <v>https://stjsonora.gob.mx/acceso_informacion/InfoCurriculum.php?token=4150-4150-4150</v>
      </c>
      <c r="N978" s="14" t="s">
        <v>64</v>
      </c>
      <c r="O978" s="16" t="s">
        <v>3601</v>
      </c>
      <c r="P978" s="17" t="s">
        <v>355</v>
      </c>
      <c r="Q978" s="15">
        <v>45300</v>
      </c>
      <c r="R978" s="15">
        <v>45291</v>
      </c>
      <c r="S978" s="14"/>
    </row>
    <row r="979" spans="1:19" ht="25.5" x14ac:dyDescent="0.25">
      <c r="A979" s="14">
        <v>2023</v>
      </c>
      <c r="B979" s="15">
        <v>45200</v>
      </c>
      <c r="C979" s="15">
        <v>45291</v>
      </c>
      <c r="D979" s="17" t="s">
        <v>125</v>
      </c>
      <c r="E979" s="17" t="s">
        <v>125</v>
      </c>
      <c r="F979" s="14" t="s">
        <v>2042</v>
      </c>
      <c r="G979" s="14" t="s">
        <v>2043</v>
      </c>
      <c r="H979" s="14" t="s">
        <v>1008</v>
      </c>
      <c r="I979" s="17" t="s">
        <v>583</v>
      </c>
      <c r="J979" s="14" t="s">
        <v>353</v>
      </c>
      <c r="K979" s="17" t="s">
        <v>354</v>
      </c>
      <c r="L979" s="14">
        <v>912</v>
      </c>
      <c r="M979" s="16" t="str">
        <f>HYPERLINK("https://stjsonora.gob.mx/acceso_informacion/InfoCurriculum.php?token=912-912-912")</f>
        <v>https://stjsonora.gob.mx/acceso_informacion/InfoCurriculum.php?token=912-912-912</v>
      </c>
      <c r="N979" s="14" t="s">
        <v>64</v>
      </c>
      <c r="O979" s="16" t="s">
        <v>3601</v>
      </c>
      <c r="P979" s="17" t="s">
        <v>355</v>
      </c>
      <c r="Q979" s="15">
        <v>45300</v>
      </c>
      <c r="R979" s="15">
        <v>45291</v>
      </c>
      <c r="S979" s="14"/>
    </row>
    <row r="980" spans="1:19" ht="25.5" x14ac:dyDescent="0.25">
      <c r="A980" s="14">
        <v>2023</v>
      </c>
      <c r="B980" s="15">
        <v>45200</v>
      </c>
      <c r="C980" s="15">
        <v>45291</v>
      </c>
      <c r="D980" s="17" t="s">
        <v>116</v>
      </c>
      <c r="E980" s="17" t="s">
        <v>116</v>
      </c>
      <c r="F980" s="14" t="s">
        <v>2044</v>
      </c>
      <c r="G980" s="14" t="s">
        <v>417</v>
      </c>
      <c r="H980" s="14" t="s">
        <v>869</v>
      </c>
      <c r="I980" s="17" t="s">
        <v>560</v>
      </c>
      <c r="J980" s="14" t="s">
        <v>353</v>
      </c>
      <c r="K980" s="17" t="s">
        <v>354</v>
      </c>
      <c r="L980" s="14">
        <v>1464</v>
      </c>
      <c r="M980" s="16" t="str">
        <f>HYPERLINK("https://stjsonora.gob.mx/acceso_informacion/InfoCurriculum.php?token=1464-1464-1464")</f>
        <v>https://stjsonora.gob.mx/acceso_informacion/InfoCurriculum.php?token=1464-1464-1464</v>
      </c>
      <c r="N980" s="14" t="s">
        <v>64</v>
      </c>
      <c r="O980" s="16" t="s">
        <v>3601</v>
      </c>
      <c r="P980" s="17" t="s">
        <v>355</v>
      </c>
      <c r="Q980" s="15">
        <v>45300</v>
      </c>
      <c r="R980" s="15">
        <v>45291</v>
      </c>
      <c r="S980" s="14"/>
    </row>
    <row r="981" spans="1:19" ht="25.5" x14ac:dyDescent="0.25">
      <c r="A981" s="14">
        <v>2023</v>
      </c>
      <c r="B981" s="15">
        <v>45200</v>
      </c>
      <c r="C981" s="15">
        <v>45291</v>
      </c>
      <c r="D981" s="17" t="s">
        <v>116</v>
      </c>
      <c r="E981" s="17" t="s">
        <v>116</v>
      </c>
      <c r="F981" s="14" t="s">
        <v>2045</v>
      </c>
      <c r="G981" s="14" t="s">
        <v>2046</v>
      </c>
      <c r="H981" s="14" t="s">
        <v>732</v>
      </c>
      <c r="I981" s="17" t="s">
        <v>629</v>
      </c>
      <c r="J981" s="14" t="s">
        <v>58</v>
      </c>
      <c r="K981" s="17" t="s">
        <v>3590</v>
      </c>
      <c r="L981" s="14">
        <v>4142</v>
      </c>
      <c r="M981" s="16" t="str">
        <f>HYPERLINK("https://stjsonora.gob.mx/acceso_informacion/InfoCurriculum.php?token=4142-4142-4142")</f>
        <v>https://stjsonora.gob.mx/acceso_informacion/InfoCurriculum.php?token=4142-4142-4142</v>
      </c>
      <c r="N981" s="14" t="s">
        <v>64</v>
      </c>
      <c r="O981" s="16" t="s">
        <v>3601</v>
      </c>
      <c r="P981" s="17" t="s">
        <v>355</v>
      </c>
      <c r="Q981" s="15">
        <v>45300</v>
      </c>
      <c r="R981" s="15">
        <v>45291</v>
      </c>
      <c r="S981" s="14"/>
    </row>
    <row r="982" spans="1:19" ht="25.5" x14ac:dyDescent="0.25">
      <c r="A982" s="14">
        <v>2023</v>
      </c>
      <c r="B982" s="15">
        <v>45200</v>
      </c>
      <c r="C982" s="15">
        <v>45291</v>
      </c>
      <c r="D982" s="17" t="s">
        <v>194</v>
      </c>
      <c r="E982" s="17" t="s">
        <v>194</v>
      </c>
      <c r="F982" s="14" t="s">
        <v>2047</v>
      </c>
      <c r="G982" s="14" t="s">
        <v>2048</v>
      </c>
      <c r="H982" s="14" t="s">
        <v>689</v>
      </c>
      <c r="I982" s="17" t="s">
        <v>683</v>
      </c>
      <c r="J982" s="14" t="s">
        <v>353</v>
      </c>
      <c r="K982" s="17" t="s">
        <v>354</v>
      </c>
      <c r="L982" s="14">
        <v>214</v>
      </c>
      <c r="M982" s="16" t="str">
        <f>HYPERLINK("https://stjsonora.gob.mx/acceso_informacion/InfoCurriculum.php?token=214-214-214")</f>
        <v>https://stjsonora.gob.mx/acceso_informacion/InfoCurriculum.php?token=214-214-214</v>
      </c>
      <c r="N982" s="14" t="s">
        <v>64</v>
      </c>
      <c r="O982" s="16" t="s">
        <v>3601</v>
      </c>
      <c r="P982" s="17" t="s">
        <v>355</v>
      </c>
      <c r="Q982" s="15">
        <v>45300</v>
      </c>
      <c r="R982" s="15">
        <v>45291</v>
      </c>
      <c r="S982" s="14"/>
    </row>
    <row r="983" spans="1:19" ht="25.5" x14ac:dyDescent="0.25">
      <c r="A983" s="14">
        <v>2023</v>
      </c>
      <c r="B983" s="15">
        <v>45200</v>
      </c>
      <c r="C983" s="15">
        <v>45291</v>
      </c>
      <c r="D983" s="17" t="s">
        <v>116</v>
      </c>
      <c r="E983" s="17" t="s">
        <v>116</v>
      </c>
      <c r="F983" s="14" t="s">
        <v>2049</v>
      </c>
      <c r="G983" s="14" t="s">
        <v>482</v>
      </c>
      <c r="H983" s="14" t="s">
        <v>973</v>
      </c>
      <c r="I983" s="17" t="s">
        <v>675</v>
      </c>
      <c r="J983" s="14" t="s">
        <v>353</v>
      </c>
      <c r="K983" s="17" t="s">
        <v>354</v>
      </c>
      <c r="L983" s="14">
        <v>199</v>
      </c>
      <c r="M983" s="16" t="str">
        <f>HYPERLINK("https://stjsonora.gob.mx/acceso_informacion/InfoCurriculum.php?token=199-199-199")</f>
        <v>https://stjsonora.gob.mx/acceso_informacion/InfoCurriculum.php?token=199-199-199</v>
      </c>
      <c r="N983" s="14" t="s">
        <v>64</v>
      </c>
      <c r="O983" s="16" t="s">
        <v>3601</v>
      </c>
      <c r="P983" s="17" t="s">
        <v>355</v>
      </c>
      <c r="Q983" s="15">
        <v>45300</v>
      </c>
      <c r="R983" s="15">
        <v>45291</v>
      </c>
      <c r="S983" s="14"/>
    </row>
    <row r="984" spans="1:19" ht="25.5" x14ac:dyDescent="0.25">
      <c r="A984" s="14">
        <v>2023</v>
      </c>
      <c r="B984" s="15">
        <v>45200</v>
      </c>
      <c r="C984" s="15">
        <v>45291</v>
      </c>
      <c r="D984" s="17" t="s">
        <v>116</v>
      </c>
      <c r="E984" s="17" t="s">
        <v>116</v>
      </c>
      <c r="F984" s="14" t="s">
        <v>2050</v>
      </c>
      <c r="G984" s="14" t="s">
        <v>626</v>
      </c>
      <c r="H984" s="14" t="s">
        <v>2051</v>
      </c>
      <c r="I984" s="17" t="s">
        <v>703</v>
      </c>
      <c r="J984" s="14" t="s">
        <v>353</v>
      </c>
      <c r="K984" s="17" t="s">
        <v>354</v>
      </c>
      <c r="L984" s="14">
        <v>3340</v>
      </c>
      <c r="M984" s="16" t="str">
        <f>HYPERLINK("https://stjsonora.gob.mx/acceso_informacion/InfoCurriculum.php?token=3340-3340-3340")</f>
        <v>https://stjsonora.gob.mx/acceso_informacion/InfoCurriculum.php?token=3340-3340-3340</v>
      </c>
      <c r="N984" s="14" t="s">
        <v>64</v>
      </c>
      <c r="O984" s="16" t="s">
        <v>3601</v>
      </c>
      <c r="P984" s="17" t="s">
        <v>355</v>
      </c>
      <c r="Q984" s="15">
        <v>45300</v>
      </c>
      <c r="R984" s="15">
        <v>45291</v>
      </c>
      <c r="S984" s="14"/>
    </row>
    <row r="985" spans="1:19" ht="25.5" x14ac:dyDescent="0.25">
      <c r="A985" s="14">
        <v>2023</v>
      </c>
      <c r="B985" s="15">
        <v>45200</v>
      </c>
      <c r="C985" s="15">
        <v>45291</v>
      </c>
      <c r="D985" s="17" t="s">
        <v>195</v>
      </c>
      <c r="E985" s="17" t="s">
        <v>195</v>
      </c>
      <c r="F985" s="14" t="s">
        <v>1414</v>
      </c>
      <c r="G985" s="14" t="s">
        <v>502</v>
      </c>
      <c r="H985" s="14" t="s">
        <v>551</v>
      </c>
      <c r="I985" s="17" t="s">
        <v>1413</v>
      </c>
      <c r="J985" s="14" t="s">
        <v>395</v>
      </c>
      <c r="K985" s="17" t="s">
        <v>2052</v>
      </c>
      <c r="L985" s="14">
        <v>615</v>
      </c>
      <c r="M985" s="16" t="str">
        <f>HYPERLINK("https://stjsonora.gob.mx/acceso_informacion/InfoCurriculum.php?token=615-615-615")</f>
        <v>https://stjsonora.gob.mx/acceso_informacion/InfoCurriculum.php?token=615-615-615</v>
      </c>
      <c r="N985" s="14" t="s">
        <v>64</v>
      </c>
      <c r="O985" s="16" t="s">
        <v>3601</v>
      </c>
      <c r="P985" s="17" t="s">
        <v>355</v>
      </c>
      <c r="Q985" s="15">
        <v>45300</v>
      </c>
      <c r="R985" s="15">
        <v>45291</v>
      </c>
      <c r="S985" s="14"/>
    </row>
    <row r="986" spans="1:19" ht="25.5" x14ac:dyDescent="0.25">
      <c r="A986" s="14">
        <v>2023</v>
      </c>
      <c r="B986" s="15">
        <v>45200</v>
      </c>
      <c r="C986" s="15">
        <v>45291</v>
      </c>
      <c r="D986" s="17" t="s">
        <v>136</v>
      </c>
      <c r="E986" s="17" t="s">
        <v>136</v>
      </c>
      <c r="F986" s="14" t="s">
        <v>597</v>
      </c>
      <c r="G986" s="14" t="s">
        <v>973</v>
      </c>
      <c r="H986" s="14" t="s">
        <v>2053</v>
      </c>
      <c r="I986" s="17" t="s">
        <v>1338</v>
      </c>
      <c r="J986" s="14" t="s">
        <v>353</v>
      </c>
      <c r="K986" s="17" t="s">
        <v>354</v>
      </c>
      <c r="L986" s="14">
        <v>3843</v>
      </c>
      <c r="M986" s="16" t="str">
        <f>HYPERLINK("https://stjsonora.gob.mx/acceso_informacion/InfoCurriculum.php?token=3843-3843-3843")</f>
        <v>https://stjsonora.gob.mx/acceso_informacion/InfoCurriculum.php?token=3843-3843-3843</v>
      </c>
      <c r="N986" s="14" t="s">
        <v>64</v>
      </c>
      <c r="O986" s="16" t="s">
        <v>3601</v>
      </c>
      <c r="P986" s="17" t="s">
        <v>355</v>
      </c>
      <c r="Q986" s="15">
        <v>45300</v>
      </c>
      <c r="R986" s="15">
        <v>45291</v>
      </c>
      <c r="S986" s="14"/>
    </row>
    <row r="987" spans="1:19" ht="25.5" x14ac:dyDescent="0.25">
      <c r="A987" s="14">
        <v>2023</v>
      </c>
      <c r="B987" s="15">
        <v>45200</v>
      </c>
      <c r="C987" s="15">
        <v>45291</v>
      </c>
      <c r="D987" s="17" t="s">
        <v>129</v>
      </c>
      <c r="E987" s="17" t="s">
        <v>129</v>
      </c>
      <c r="F987" s="14" t="s">
        <v>2054</v>
      </c>
      <c r="G987" s="14" t="s">
        <v>2055</v>
      </c>
      <c r="H987" s="14" t="s">
        <v>427</v>
      </c>
      <c r="I987" s="17" t="s">
        <v>1273</v>
      </c>
      <c r="J987" s="14" t="s">
        <v>353</v>
      </c>
      <c r="K987" s="17" t="s">
        <v>354</v>
      </c>
      <c r="L987" s="14">
        <v>2816</v>
      </c>
      <c r="M987" s="16" t="str">
        <f>HYPERLINK("https://stjsonora.gob.mx/acceso_informacion/InfoCurriculum.php?token=2816-2816-2816")</f>
        <v>https://stjsonora.gob.mx/acceso_informacion/InfoCurriculum.php?token=2816-2816-2816</v>
      </c>
      <c r="N987" s="14" t="s">
        <v>64</v>
      </c>
      <c r="O987" s="16" t="s">
        <v>3601</v>
      </c>
      <c r="P987" s="17" t="s">
        <v>355</v>
      </c>
      <c r="Q987" s="15">
        <v>45300</v>
      </c>
      <c r="R987" s="15">
        <v>45291</v>
      </c>
      <c r="S987" s="14"/>
    </row>
    <row r="988" spans="1:19" ht="25.5" x14ac:dyDescent="0.25">
      <c r="A988" s="14">
        <v>2023</v>
      </c>
      <c r="B988" s="15">
        <v>45200</v>
      </c>
      <c r="C988" s="15">
        <v>45291</v>
      </c>
      <c r="D988" s="17" t="s">
        <v>116</v>
      </c>
      <c r="E988" s="17" t="s">
        <v>116</v>
      </c>
      <c r="F988" s="14" t="s">
        <v>2056</v>
      </c>
      <c r="G988" s="14" t="s">
        <v>2057</v>
      </c>
      <c r="H988" s="14" t="s">
        <v>360</v>
      </c>
      <c r="I988" s="17" t="s">
        <v>703</v>
      </c>
      <c r="J988" s="14" t="s">
        <v>365</v>
      </c>
      <c r="K988" s="17" t="s">
        <v>450</v>
      </c>
      <c r="L988" s="14">
        <v>4867</v>
      </c>
      <c r="M988" s="16" t="str">
        <f>HYPERLINK("https://stjsonora.gob.mx/acceso_informacion/InfoCurriculum.php?token=4867-4867-4867")</f>
        <v>https://stjsonora.gob.mx/acceso_informacion/InfoCurriculum.php?token=4867-4867-4867</v>
      </c>
      <c r="N988" s="14" t="s">
        <v>64</v>
      </c>
      <c r="O988" s="16" t="s">
        <v>3601</v>
      </c>
      <c r="P988" s="17" t="s">
        <v>355</v>
      </c>
      <c r="Q988" s="15">
        <v>45300</v>
      </c>
      <c r="R988" s="15">
        <v>45291</v>
      </c>
      <c r="S988" s="14"/>
    </row>
    <row r="989" spans="1:19" ht="25.5" x14ac:dyDescent="0.25">
      <c r="A989" s="14">
        <v>2023</v>
      </c>
      <c r="B989" s="15">
        <v>45200</v>
      </c>
      <c r="C989" s="15">
        <v>45291</v>
      </c>
      <c r="D989" s="17" t="s">
        <v>125</v>
      </c>
      <c r="E989" s="17" t="s">
        <v>125</v>
      </c>
      <c r="F989" s="14" t="s">
        <v>2058</v>
      </c>
      <c r="G989" s="14" t="s">
        <v>912</v>
      </c>
      <c r="H989" s="14" t="s">
        <v>1706</v>
      </c>
      <c r="I989" s="17" t="s">
        <v>560</v>
      </c>
      <c r="J989" s="14" t="s">
        <v>353</v>
      </c>
      <c r="K989" s="17" t="s">
        <v>354</v>
      </c>
      <c r="L989" s="14">
        <v>1030</v>
      </c>
      <c r="M989" s="16" t="str">
        <f>HYPERLINK("https://stjsonora.gob.mx/acceso_informacion/InfoCurriculum.php?token=1030-1030-1030")</f>
        <v>https://stjsonora.gob.mx/acceso_informacion/InfoCurriculum.php?token=1030-1030-1030</v>
      </c>
      <c r="N989" s="14" t="s">
        <v>64</v>
      </c>
      <c r="O989" s="16" t="s">
        <v>3601</v>
      </c>
      <c r="P989" s="17" t="s">
        <v>355</v>
      </c>
      <c r="Q989" s="15">
        <v>45300</v>
      </c>
      <c r="R989" s="15">
        <v>45291</v>
      </c>
      <c r="S989" s="14"/>
    </row>
    <row r="990" spans="1:19" ht="25.5" x14ac:dyDescent="0.25">
      <c r="A990" s="14">
        <v>2023</v>
      </c>
      <c r="B990" s="15">
        <v>45200</v>
      </c>
      <c r="C990" s="15">
        <v>45291</v>
      </c>
      <c r="D990" s="17" t="s">
        <v>113</v>
      </c>
      <c r="E990" s="17" t="s">
        <v>113</v>
      </c>
      <c r="F990" s="14" t="s">
        <v>2059</v>
      </c>
      <c r="G990" s="14" t="s">
        <v>592</v>
      </c>
      <c r="H990" s="14" t="s">
        <v>2060</v>
      </c>
      <c r="I990" s="17" t="s">
        <v>1010</v>
      </c>
      <c r="J990" s="14" t="s">
        <v>353</v>
      </c>
      <c r="K990" s="17" t="s">
        <v>354</v>
      </c>
      <c r="L990" s="14">
        <v>979</v>
      </c>
      <c r="M990" s="16" t="str">
        <f>HYPERLINK("https://stjsonora.gob.mx/acceso_informacion/InfoCurriculum.php?token=979-979-979")</f>
        <v>https://stjsonora.gob.mx/acceso_informacion/InfoCurriculum.php?token=979-979-979</v>
      </c>
      <c r="N990" s="14" t="s">
        <v>64</v>
      </c>
      <c r="O990" s="16" t="s">
        <v>3601</v>
      </c>
      <c r="P990" s="17" t="s">
        <v>355</v>
      </c>
      <c r="Q990" s="15">
        <v>45300</v>
      </c>
      <c r="R990" s="15">
        <v>45291</v>
      </c>
      <c r="S990" s="14"/>
    </row>
    <row r="991" spans="1:19" ht="25.5" x14ac:dyDescent="0.25">
      <c r="A991" s="14">
        <v>2023</v>
      </c>
      <c r="B991" s="15">
        <v>45200</v>
      </c>
      <c r="C991" s="15">
        <v>45291</v>
      </c>
      <c r="D991" s="17" t="s">
        <v>116</v>
      </c>
      <c r="E991" s="17" t="s">
        <v>116</v>
      </c>
      <c r="F991" s="14" t="s">
        <v>958</v>
      </c>
      <c r="G991" s="14" t="s">
        <v>2040</v>
      </c>
      <c r="H991" s="14" t="s">
        <v>2061</v>
      </c>
      <c r="I991" s="17" t="s">
        <v>1413</v>
      </c>
      <c r="J991" s="14" t="s">
        <v>353</v>
      </c>
      <c r="K991" s="17" t="s">
        <v>354</v>
      </c>
      <c r="L991" s="14">
        <v>1386</v>
      </c>
      <c r="M991" s="16" t="str">
        <f>HYPERLINK("https://stjsonora.gob.mx/acceso_informacion/InfoCurriculum.php?token=1386-1386-1386")</f>
        <v>https://stjsonora.gob.mx/acceso_informacion/InfoCurriculum.php?token=1386-1386-1386</v>
      </c>
      <c r="N991" s="14" t="s">
        <v>64</v>
      </c>
      <c r="O991" s="16" t="s">
        <v>3601</v>
      </c>
      <c r="P991" s="17" t="s">
        <v>355</v>
      </c>
      <c r="Q991" s="15">
        <v>45300</v>
      </c>
      <c r="R991" s="15">
        <v>45291</v>
      </c>
      <c r="S991" s="14"/>
    </row>
    <row r="992" spans="1:19" ht="25.5" x14ac:dyDescent="0.25">
      <c r="A992" s="14">
        <v>2023</v>
      </c>
      <c r="B992" s="15">
        <v>45200</v>
      </c>
      <c r="C992" s="15">
        <v>45291</v>
      </c>
      <c r="D992" s="17" t="s">
        <v>116</v>
      </c>
      <c r="E992" s="17" t="s">
        <v>116</v>
      </c>
      <c r="F992" s="14" t="s">
        <v>2062</v>
      </c>
      <c r="G992" s="14" t="s">
        <v>904</v>
      </c>
      <c r="H992" s="14" t="s">
        <v>1042</v>
      </c>
      <c r="I992" s="17" t="s">
        <v>1353</v>
      </c>
      <c r="J992" s="14" t="s">
        <v>353</v>
      </c>
      <c r="K992" s="17" t="s">
        <v>354</v>
      </c>
      <c r="L992" s="14">
        <v>4042</v>
      </c>
      <c r="M992" s="16" t="str">
        <f>HYPERLINK("https://stjsonora.gob.mx/acceso_informacion/InfoCurriculum.php?token=4042-4042-4042")</f>
        <v>https://stjsonora.gob.mx/acceso_informacion/InfoCurriculum.php?token=4042-4042-4042</v>
      </c>
      <c r="N992" s="14" t="s">
        <v>64</v>
      </c>
      <c r="O992" s="16" t="s">
        <v>3601</v>
      </c>
      <c r="P992" s="17" t="s">
        <v>355</v>
      </c>
      <c r="Q992" s="15">
        <v>45300</v>
      </c>
      <c r="R992" s="15">
        <v>45291</v>
      </c>
      <c r="S992" s="14"/>
    </row>
    <row r="993" spans="1:19" ht="25.5" x14ac:dyDescent="0.25">
      <c r="A993" s="14">
        <v>2023</v>
      </c>
      <c r="B993" s="15">
        <v>45200</v>
      </c>
      <c r="C993" s="15">
        <v>45291</v>
      </c>
      <c r="D993" s="17" t="s">
        <v>116</v>
      </c>
      <c r="E993" s="17" t="s">
        <v>116</v>
      </c>
      <c r="F993" s="14" t="s">
        <v>572</v>
      </c>
      <c r="G993" s="14" t="s">
        <v>475</v>
      </c>
      <c r="H993" s="14" t="s">
        <v>452</v>
      </c>
      <c r="I993" s="17" t="s">
        <v>1346</v>
      </c>
      <c r="J993" s="14" t="s">
        <v>365</v>
      </c>
      <c r="K993" s="17" t="s">
        <v>575</v>
      </c>
      <c r="L993" s="14">
        <v>223</v>
      </c>
      <c r="M993" s="16" t="str">
        <f>HYPERLINK("https://stjsonora.gob.mx/acceso_informacion/InfoCurriculum.php?token=223-223-223")</f>
        <v>https://stjsonora.gob.mx/acceso_informacion/InfoCurriculum.php?token=223-223-223</v>
      </c>
      <c r="N993" s="14" t="s">
        <v>64</v>
      </c>
      <c r="O993" s="16" t="s">
        <v>3601</v>
      </c>
      <c r="P993" s="17" t="s">
        <v>355</v>
      </c>
      <c r="Q993" s="15">
        <v>45300</v>
      </c>
      <c r="R993" s="15">
        <v>45291</v>
      </c>
      <c r="S993" s="14"/>
    </row>
    <row r="994" spans="1:19" ht="25.5" x14ac:dyDescent="0.25">
      <c r="A994" s="14">
        <v>2023</v>
      </c>
      <c r="B994" s="15">
        <v>45200</v>
      </c>
      <c r="C994" s="15">
        <v>45291</v>
      </c>
      <c r="D994" s="17" t="s">
        <v>125</v>
      </c>
      <c r="E994" s="17" t="s">
        <v>125</v>
      </c>
      <c r="F994" s="14" t="s">
        <v>2063</v>
      </c>
      <c r="G994" s="14" t="s">
        <v>523</v>
      </c>
      <c r="H994" s="14" t="s">
        <v>735</v>
      </c>
      <c r="I994" s="17" t="s">
        <v>640</v>
      </c>
      <c r="J994" s="14" t="s">
        <v>353</v>
      </c>
      <c r="K994" s="17" t="s">
        <v>354</v>
      </c>
      <c r="L994" s="14">
        <v>2806</v>
      </c>
      <c r="M994" s="16" t="str">
        <f>HYPERLINK("https://stjsonora.gob.mx/acceso_informacion/InfoCurriculum.php?token=2806-2806-2806")</f>
        <v>https://stjsonora.gob.mx/acceso_informacion/InfoCurriculum.php?token=2806-2806-2806</v>
      </c>
      <c r="N994" s="14" t="s">
        <v>64</v>
      </c>
      <c r="O994" s="16" t="s">
        <v>3601</v>
      </c>
      <c r="P994" s="17" t="s">
        <v>355</v>
      </c>
      <c r="Q994" s="15">
        <v>45300</v>
      </c>
      <c r="R994" s="15">
        <v>45291</v>
      </c>
      <c r="S994" s="14"/>
    </row>
    <row r="995" spans="1:19" ht="38.25" x14ac:dyDescent="0.25">
      <c r="A995" s="14">
        <v>2023</v>
      </c>
      <c r="B995" s="15">
        <v>45200</v>
      </c>
      <c r="C995" s="15">
        <v>45291</v>
      </c>
      <c r="D995" s="17" t="s">
        <v>116</v>
      </c>
      <c r="E995" s="17" t="s">
        <v>116</v>
      </c>
      <c r="F995" s="14" t="s">
        <v>2064</v>
      </c>
      <c r="G995" s="14" t="s">
        <v>2065</v>
      </c>
      <c r="H995" s="14" t="s">
        <v>393</v>
      </c>
      <c r="I995" s="17" t="s">
        <v>1410</v>
      </c>
      <c r="J995" s="14" t="s">
        <v>353</v>
      </c>
      <c r="K995" s="17" t="s">
        <v>354</v>
      </c>
      <c r="L995" s="14">
        <v>3080</v>
      </c>
      <c r="M995" s="16" t="str">
        <f>HYPERLINK("https://stjsonora.gob.mx/acceso_informacion/InfoCurriculum.php?token=3080-3080-3080")</f>
        <v>https://stjsonora.gob.mx/acceso_informacion/InfoCurriculum.php?token=3080-3080-3080</v>
      </c>
      <c r="N995" s="14" t="s">
        <v>64</v>
      </c>
      <c r="O995" s="16" t="s">
        <v>3601</v>
      </c>
      <c r="P995" s="17" t="s">
        <v>355</v>
      </c>
      <c r="Q995" s="15">
        <v>45300</v>
      </c>
      <c r="R995" s="15">
        <v>45291</v>
      </c>
      <c r="S995" s="14"/>
    </row>
    <row r="996" spans="1:19" ht="25.5" x14ac:dyDescent="0.25">
      <c r="A996" s="14">
        <v>2023</v>
      </c>
      <c r="B996" s="15">
        <v>45200</v>
      </c>
      <c r="C996" s="15">
        <v>45291</v>
      </c>
      <c r="D996" s="17" t="s">
        <v>116</v>
      </c>
      <c r="E996" s="17" t="s">
        <v>116</v>
      </c>
      <c r="F996" s="14" t="s">
        <v>2066</v>
      </c>
      <c r="G996" s="14" t="s">
        <v>1303</v>
      </c>
      <c r="H996" s="14" t="s">
        <v>591</v>
      </c>
      <c r="I996" s="17" t="s">
        <v>693</v>
      </c>
      <c r="J996" s="14" t="s">
        <v>353</v>
      </c>
      <c r="K996" s="17" t="s">
        <v>354</v>
      </c>
      <c r="L996" s="14">
        <v>2902</v>
      </c>
      <c r="M996" s="16" t="str">
        <f>HYPERLINK("https://stjsonora.gob.mx/acceso_informacion/InfoCurriculum.php?token=2902-2902-2902")</f>
        <v>https://stjsonora.gob.mx/acceso_informacion/InfoCurriculum.php?token=2902-2902-2902</v>
      </c>
      <c r="N996" s="14" t="s">
        <v>64</v>
      </c>
      <c r="O996" s="16" t="s">
        <v>3601</v>
      </c>
      <c r="P996" s="17" t="s">
        <v>355</v>
      </c>
      <c r="Q996" s="15">
        <v>45300</v>
      </c>
      <c r="R996" s="15">
        <v>45291</v>
      </c>
      <c r="S996" s="14"/>
    </row>
    <row r="997" spans="1:19" ht="25.5" x14ac:dyDescent="0.25">
      <c r="A997" s="14">
        <v>2023</v>
      </c>
      <c r="B997" s="15">
        <v>45200</v>
      </c>
      <c r="C997" s="15">
        <v>45291</v>
      </c>
      <c r="D997" s="17" t="s">
        <v>116</v>
      </c>
      <c r="E997" s="17" t="s">
        <v>116</v>
      </c>
      <c r="F997" s="14" t="s">
        <v>1376</v>
      </c>
      <c r="G997" s="14" t="s">
        <v>559</v>
      </c>
      <c r="H997" s="14" t="s">
        <v>485</v>
      </c>
      <c r="I997" s="17" t="s">
        <v>1425</v>
      </c>
      <c r="J997" s="14" t="s">
        <v>353</v>
      </c>
      <c r="K997" s="17" t="s">
        <v>354</v>
      </c>
      <c r="L997" s="14">
        <v>167</v>
      </c>
      <c r="M997" s="16" t="str">
        <f>HYPERLINK("https://stjsonora.gob.mx/acceso_informacion/InfoCurriculum.php?token=167-167-167")</f>
        <v>https://stjsonora.gob.mx/acceso_informacion/InfoCurriculum.php?token=167-167-167</v>
      </c>
      <c r="N997" s="14" t="s">
        <v>64</v>
      </c>
      <c r="O997" s="16" t="s">
        <v>3601</v>
      </c>
      <c r="P997" s="17" t="s">
        <v>355</v>
      </c>
      <c r="Q997" s="15">
        <v>45300</v>
      </c>
      <c r="R997" s="15">
        <v>45291</v>
      </c>
      <c r="S997" s="14"/>
    </row>
    <row r="998" spans="1:19" ht="25.5" x14ac:dyDescent="0.25">
      <c r="A998" s="14">
        <v>2023</v>
      </c>
      <c r="B998" s="15">
        <v>45200</v>
      </c>
      <c r="C998" s="15">
        <v>45291</v>
      </c>
      <c r="D998" s="17" t="s">
        <v>125</v>
      </c>
      <c r="E998" s="17" t="s">
        <v>125</v>
      </c>
      <c r="F998" s="14" t="s">
        <v>2067</v>
      </c>
      <c r="G998" s="14" t="s">
        <v>660</v>
      </c>
      <c r="H998" s="14" t="s">
        <v>411</v>
      </c>
      <c r="I998" s="17" t="s">
        <v>1114</v>
      </c>
      <c r="J998" s="14" t="s">
        <v>353</v>
      </c>
      <c r="K998" s="17" t="s">
        <v>354</v>
      </c>
      <c r="L998" s="14">
        <v>4072</v>
      </c>
      <c r="M998" s="16" t="str">
        <f>HYPERLINK("https://stjsonora.gob.mx/acceso_informacion/InfoCurriculum.php?token=4072-4072-4072")</f>
        <v>https://stjsonora.gob.mx/acceso_informacion/InfoCurriculum.php?token=4072-4072-4072</v>
      </c>
      <c r="N998" s="14" t="s">
        <v>64</v>
      </c>
      <c r="O998" s="16" t="s">
        <v>3601</v>
      </c>
      <c r="P998" s="17" t="s">
        <v>355</v>
      </c>
      <c r="Q998" s="15">
        <v>45300</v>
      </c>
      <c r="R998" s="15">
        <v>45291</v>
      </c>
      <c r="S998" s="14"/>
    </row>
    <row r="999" spans="1:19" ht="25.5" x14ac:dyDescent="0.25">
      <c r="A999" s="14">
        <v>2023</v>
      </c>
      <c r="B999" s="15">
        <v>45200</v>
      </c>
      <c r="C999" s="15">
        <v>45291</v>
      </c>
      <c r="D999" s="17" t="s">
        <v>112</v>
      </c>
      <c r="E999" s="17" t="s">
        <v>112</v>
      </c>
      <c r="F999" s="14" t="s">
        <v>2068</v>
      </c>
      <c r="G999" s="14" t="s">
        <v>592</v>
      </c>
      <c r="H999" s="14" t="s">
        <v>850</v>
      </c>
      <c r="I999" s="17" t="s">
        <v>679</v>
      </c>
      <c r="J999" s="14" t="s">
        <v>353</v>
      </c>
      <c r="K999" s="17" t="s">
        <v>1000</v>
      </c>
      <c r="L999" s="14">
        <v>2586</v>
      </c>
      <c r="M999" s="16" t="str">
        <f>HYPERLINK("https://stjsonora.gob.mx/acceso_informacion/InfoCurriculum.php?token=2586-2586-2586")</f>
        <v>https://stjsonora.gob.mx/acceso_informacion/InfoCurriculum.php?token=2586-2586-2586</v>
      </c>
      <c r="N999" s="14" t="s">
        <v>64</v>
      </c>
      <c r="O999" s="16" t="s">
        <v>3601</v>
      </c>
      <c r="P999" s="17" t="s">
        <v>355</v>
      </c>
      <c r="Q999" s="15">
        <v>45300</v>
      </c>
      <c r="R999" s="15">
        <v>45291</v>
      </c>
      <c r="S999" s="14"/>
    </row>
    <row r="1000" spans="1:19" ht="25.5" x14ac:dyDescent="0.25">
      <c r="A1000" s="14">
        <v>2023</v>
      </c>
      <c r="B1000" s="15">
        <v>45200</v>
      </c>
      <c r="C1000" s="15">
        <v>45291</v>
      </c>
      <c r="D1000" s="17" t="s">
        <v>116</v>
      </c>
      <c r="E1000" s="17" t="s">
        <v>116</v>
      </c>
      <c r="F1000" s="14" t="s">
        <v>2069</v>
      </c>
      <c r="G1000" s="14" t="s">
        <v>393</v>
      </c>
      <c r="H1000" s="14" t="s">
        <v>626</v>
      </c>
      <c r="I1000" s="17" t="s">
        <v>1383</v>
      </c>
      <c r="J1000" s="14" t="s">
        <v>353</v>
      </c>
      <c r="K1000" s="17" t="s">
        <v>354</v>
      </c>
      <c r="L1000" s="14">
        <v>1391</v>
      </c>
      <c r="M1000" s="16" t="str">
        <f>HYPERLINK("https://stjsonora.gob.mx/acceso_informacion/InfoCurriculum.php?token=1391-1391-1391")</f>
        <v>https://stjsonora.gob.mx/acceso_informacion/InfoCurriculum.php?token=1391-1391-1391</v>
      </c>
      <c r="N1000" s="14" t="s">
        <v>64</v>
      </c>
      <c r="O1000" s="16" t="s">
        <v>3601</v>
      </c>
      <c r="P1000" s="17" t="s">
        <v>355</v>
      </c>
      <c r="Q1000" s="15">
        <v>45300</v>
      </c>
      <c r="R1000" s="15">
        <v>45291</v>
      </c>
      <c r="S1000" s="14"/>
    </row>
    <row r="1001" spans="1:19" ht="25.5" x14ac:dyDescent="0.25">
      <c r="A1001" s="14">
        <v>2023</v>
      </c>
      <c r="B1001" s="15">
        <v>45200</v>
      </c>
      <c r="C1001" s="15">
        <v>45291</v>
      </c>
      <c r="D1001" s="17" t="s">
        <v>125</v>
      </c>
      <c r="E1001" s="17" t="s">
        <v>125</v>
      </c>
      <c r="F1001" s="14" t="s">
        <v>2070</v>
      </c>
      <c r="G1001" s="14" t="s">
        <v>400</v>
      </c>
      <c r="H1001" s="14" t="s">
        <v>1692</v>
      </c>
      <c r="I1001" s="17" t="s">
        <v>640</v>
      </c>
      <c r="J1001" s="14" t="s">
        <v>365</v>
      </c>
      <c r="K1001" s="17" t="s">
        <v>450</v>
      </c>
      <c r="L1001" s="14">
        <v>1472</v>
      </c>
      <c r="M1001" s="16" t="str">
        <f>HYPERLINK("https://stjsonora.gob.mx/acceso_informacion/InfoCurriculum.php?token=1472-1472-1472")</f>
        <v>https://stjsonora.gob.mx/acceso_informacion/InfoCurriculum.php?token=1472-1472-1472</v>
      </c>
      <c r="N1001" s="14" t="s">
        <v>64</v>
      </c>
      <c r="O1001" s="16" t="s">
        <v>3601</v>
      </c>
      <c r="P1001" s="17" t="s">
        <v>355</v>
      </c>
      <c r="Q1001" s="15">
        <v>45300</v>
      </c>
      <c r="R1001" s="15">
        <v>45291</v>
      </c>
      <c r="S1001" s="14"/>
    </row>
    <row r="1002" spans="1:19" ht="38.25" x14ac:dyDescent="0.25">
      <c r="A1002" s="14">
        <v>2023</v>
      </c>
      <c r="B1002" s="15">
        <v>45200</v>
      </c>
      <c r="C1002" s="15">
        <v>45291</v>
      </c>
      <c r="D1002" s="17" t="s">
        <v>135</v>
      </c>
      <c r="E1002" s="17" t="s">
        <v>135</v>
      </c>
      <c r="F1002" s="14" t="s">
        <v>2071</v>
      </c>
      <c r="G1002" s="14" t="s">
        <v>2033</v>
      </c>
      <c r="H1002" s="14" t="s">
        <v>664</v>
      </c>
      <c r="I1002" s="17" t="s">
        <v>1410</v>
      </c>
      <c r="J1002" s="14" t="s">
        <v>365</v>
      </c>
      <c r="K1002" s="17" t="s">
        <v>1787</v>
      </c>
      <c r="L1002" s="14">
        <v>885</v>
      </c>
      <c r="M1002" s="16" t="str">
        <f>HYPERLINK("https://stjsonora.gob.mx/acceso_informacion/InfoCurriculum.php?token=885-885-885")</f>
        <v>https://stjsonora.gob.mx/acceso_informacion/InfoCurriculum.php?token=885-885-885</v>
      </c>
      <c r="N1002" s="14" t="s">
        <v>64</v>
      </c>
      <c r="O1002" s="16" t="s">
        <v>3601</v>
      </c>
      <c r="P1002" s="17" t="s">
        <v>355</v>
      </c>
      <c r="Q1002" s="15">
        <v>45300</v>
      </c>
      <c r="R1002" s="15">
        <v>45291</v>
      </c>
      <c r="S1002" s="14"/>
    </row>
    <row r="1003" spans="1:19" ht="25.5" x14ac:dyDescent="0.25">
      <c r="A1003" s="14">
        <v>2023</v>
      </c>
      <c r="B1003" s="15">
        <v>45200</v>
      </c>
      <c r="C1003" s="15">
        <v>45291</v>
      </c>
      <c r="D1003" s="17" t="s">
        <v>116</v>
      </c>
      <c r="E1003" s="17" t="s">
        <v>116</v>
      </c>
      <c r="F1003" s="14" t="s">
        <v>2072</v>
      </c>
      <c r="G1003" s="14" t="s">
        <v>1484</v>
      </c>
      <c r="H1003" s="14" t="s">
        <v>495</v>
      </c>
      <c r="I1003" s="17" t="s">
        <v>1346</v>
      </c>
      <c r="J1003" s="14" t="s">
        <v>353</v>
      </c>
      <c r="K1003" s="17" t="s">
        <v>354</v>
      </c>
      <c r="L1003" s="14">
        <v>201</v>
      </c>
      <c r="M1003" s="16" t="str">
        <f>HYPERLINK("https://stjsonora.gob.mx/acceso_informacion/InfoCurriculum.php?token=201-201-201")</f>
        <v>https://stjsonora.gob.mx/acceso_informacion/InfoCurriculum.php?token=201-201-201</v>
      </c>
      <c r="N1003" s="14" t="s">
        <v>64</v>
      </c>
      <c r="O1003" s="16" t="s">
        <v>3601</v>
      </c>
      <c r="P1003" s="17" t="s">
        <v>355</v>
      </c>
      <c r="Q1003" s="15">
        <v>45300</v>
      </c>
      <c r="R1003" s="15">
        <v>45291</v>
      </c>
      <c r="S1003" s="14"/>
    </row>
    <row r="1004" spans="1:19" ht="25.5" x14ac:dyDescent="0.25">
      <c r="A1004" s="14">
        <v>2023</v>
      </c>
      <c r="B1004" s="15">
        <v>45200</v>
      </c>
      <c r="C1004" s="15">
        <v>45291</v>
      </c>
      <c r="D1004" s="17" t="s">
        <v>116</v>
      </c>
      <c r="E1004" s="17" t="s">
        <v>116</v>
      </c>
      <c r="F1004" s="14" t="s">
        <v>2073</v>
      </c>
      <c r="G1004" s="14" t="s">
        <v>530</v>
      </c>
      <c r="H1004" s="14" t="s">
        <v>568</v>
      </c>
      <c r="I1004" s="17" t="s">
        <v>1114</v>
      </c>
      <c r="J1004" s="14" t="s">
        <v>353</v>
      </c>
      <c r="K1004" s="17" t="s">
        <v>354</v>
      </c>
      <c r="L1004" s="14">
        <v>1269</v>
      </c>
      <c r="M1004" s="16" t="str">
        <f>HYPERLINK("https://stjsonora.gob.mx/acceso_informacion/InfoCurriculum.php?token=1269-1269-1269")</f>
        <v>https://stjsonora.gob.mx/acceso_informacion/InfoCurriculum.php?token=1269-1269-1269</v>
      </c>
      <c r="N1004" s="14" t="s">
        <v>64</v>
      </c>
      <c r="O1004" s="16" t="s">
        <v>3601</v>
      </c>
      <c r="P1004" s="17" t="s">
        <v>355</v>
      </c>
      <c r="Q1004" s="15">
        <v>45300</v>
      </c>
      <c r="R1004" s="15">
        <v>45291</v>
      </c>
      <c r="S1004" s="14"/>
    </row>
    <row r="1005" spans="1:19" ht="25.5" x14ac:dyDescent="0.25">
      <c r="A1005" s="14">
        <v>2023</v>
      </c>
      <c r="B1005" s="15">
        <v>45200</v>
      </c>
      <c r="C1005" s="15">
        <v>45291</v>
      </c>
      <c r="D1005" s="17" t="s">
        <v>116</v>
      </c>
      <c r="E1005" s="17" t="s">
        <v>116</v>
      </c>
      <c r="F1005" s="14" t="s">
        <v>2074</v>
      </c>
      <c r="G1005" s="14" t="s">
        <v>393</v>
      </c>
      <c r="H1005" s="14" t="s">
        <v>1662</v>
      </c>
      <c r="I1005" s="17" t="s">
        <v>1290</v>
      </c>
      <c r="J1005" s="14" t="s">
        <v>353</v>
      </c>
      <c r="K1005" s="17" t="s">
        <v>354</v>
      </c>
      <c r="L1005" s="14">
        <v>2812</v>
      </c>
      <c r="M1005" s="16" t="str">
        <f>HYPERLINK("https://stjsonora.gob.mx/acceso_informacion/InfoCurriculum.php?token=2812-2812-2812")</f>
        <v>https://stjsonora.gob.mx/acceso_informacion/InfoCurriculum.php?token=2812-2812-2812</v>
      </c>
      <c r="N1005" s="14" t="s">
        <v>64</v>
      </c>
      <c r="O1005" s="16" t="s">
        <v>3601</v>
      </c>
      <c r="P1005" s="17" t="s">
        <v>355</v>
      </c>
      <c r="Q1005" s="15">
        <v>45300</v>
      </c>
      <c r="R1005" s="15">
        <v>45291</v>
      </c>
      <c r="S1005" s="14"/>
    </row>
    <row r="1006" spans="1:19" ht="25.5" x14ac:dyDescent="0.25">
      <c r="A1006" s="14">
        <v>2023</v>
      </c>
      <c r="B1006" s="15">
        <v>45200</v>
      </c>
      <c r="C1006" s="15">
        <v>45291</v>
      </c>
      <c r="D1006" s="17" t="s">
        <v>113</v>
      </c>
      <c r="E1006" s="17" t="s">
        <v>113</v>
      </c>
      <c r="F1006" s="14" t="s">
        <v>2075</v>
      </c>
      <c r="G1006" s="14" t="s">
        <v>2076</v>
      </c>
      <c r="H1006" s="14" t="s">
        <v>477</v>
      </c>
      <c r="I1006" s="17" t="s">
        <v>1298</v>
      </c>
      <c r="J1006" s="14" t="s">
        <v>395</v>
      </c>
      <c r="K1006" s="17"/>
      <c r="L1006" s="14">
        <v>73</v>
      </c>
      <c r="M1006" s="16" t="str">
        <f>HYPERLINK("https://stjsonora.gob.mx/acceso_informacion/InfoCurriculum.php?token=73-73-73")</f>
        <v>https://stjsonora.gob.mx/acceso_informacion/InfoCurriculum.php?token=73-73-73</v>
      </c>
      <c r="N1006" s="14" t="s">
        <v>64</v>
      </c>
      <c r="O1006" s="16" t="s">
        <v>3601</v>
      </c>
      <c r="P1006" s="17" t="s">
        <v>355</v>
      </c>
      <c r="Q1006" s="15">
        <v>45300</v>
      </c>
      <c r="R1006" s="15">
        <v>45291</v>
      </c>
      <c r="S1006" s="14"/>
    </row>
    <row r="1007" spans="1:19" ht="25.5" x14ac:dyDescent="0.25">
      <c r="A1007" s="14">
        <v>2023</v>
      </c>
      <c r="B1007" s="15">
        <v>45200</v>
      </c>
      <c r="C1007" s="15">
        <v>45291</v>
      </c>
      <c r="D1007" s="17" t="s">
        <v>125</v>
      </c>
      <c r="E1007" s="17" t="s">
        <v>125</v>
      </c>
      <c r="F1007" s="14" t="s">
        <v>750</v>
      </c>
      <c r="G1007" s="14" t="s">
        <v>559</v>
      </c>
      <c r="H1007" s="14" t="s">
        <v>579</v>
      </c>
      <c r="I1007" s="17" t="s">
        <v>708</v>
      </c>
      <c r="J1007" s="14" t="s">
        <v>353</v>
      </c>
      <c r="K1007" s="17" t="s">
        <v>354</v>
      </c>
      <c r="L1007" s="14">
        <v>24</v>
      </c>
      <c r="M1007" s="16" t="str">
        <f>HYPERLINK("https://stjsonora.gob.mx/acceso_informacion/InfoCurriculum.php?token=24-24-24")</f>
        <v>https://stjsonora.gob.mx/acceso_informacion/InfoCurriculum.php?token=24-24-24</v>
      </c>
      <c r="N1007" s="14" t="s">
        <v>64</v>
      </c>
      <c r="O1007" s="16" t="s">
        <v>3601</v>
      </c>
      <c r="P1007" s="17" t="s">
        <v>355</v>
      </c>
      <c r="Q1007" s="15">
        <v>45300</v>
      </c>
      <c r="R1007" s="15">
        <v>45291</v>
      </c>
      <c r="S1007" s="14"/>
    </row>
    <row r="1008" spans="1:19" ht="25.5" x14ac:dyDescent="0.25">
      <c r="A1008" s="14">
        <v>2023</v>
      </c>
      <c r="B1008" s="15">
        <v>45200</v>
      </c>
      <c r="C1008" s="15">
        <v>45291</v>
      </c>
      <c r="D1008" s="17" t="s">
        <v>194</v>
      </c>
      <c r="E1008" s="17" t="s">
        <v>194</v>
      </c>
      <c r="F1008" s="14" t="s">
        <v>2077</v>
      </c>
      <c r="G1008" s="14" t="s">
        <v>701</v>
      </c>
      <c r="H1008" s="14" t="s">
        <v>701</v>
      </c>
      <c r="I1008" s="17" t="s">
        <v>560</v>
      </c>
      <c r="J1008" s="14" t="s">
        <v>365</v>
      </c>
      <c r="K1008" s="17" t="s">
        <v>354</v>
      </c>
      <c r="L1008" s="14">
        <v>1432</v>
      </c>
      <c r="M1008" s="16" t="str">
        <f>HYPERLINK("https://stjsonora.gob.mx/acceso_informacion/InfoCurriculum.php?token=1432-1432-1432")</f>
        <v>https://stjsonora.gob.mx/acceso_informacion/InfoCurriculum.php?token=1432-1432-1432</v>
      </c>
      <c r="N1008" s="14" t="s">
        <v>64</v>
      </c>
      <c r="O1008" s="16" t="s">
        <v>3601</v>
      </c>
      <c r="P1008" s="17" t="s">
        <v>355</v>
      </c>
      <c r="Q1008" s="15">
        <v>45300</v>
      </c>
      <c r="R1008" s="15">
        <v>45291</v>
      </c>
      <c r="S1008" s="14"/>
    </row>
    <row r="1009" spans="1:19" ht="25.5" x14ac:dyDescent="0.25">
      <c r="A1009" s="14">
        <v>2023</v>
      </c>
      <c r="B1009" s="15">
        <v>45200</v>
      </c>
      <c r="C1009" s="15">
        <v>45291</v>
      </c>
      <c r="D1009" s="17" t="s">
        <v>116</v>
      </c>
      <c r="E1009" s="17" t="s">
        <v>116</v>
      </c>
      <c r="F1009" s="14" t="s">
        <v>2078</v>
      </c>
      <c r="G1009" s="14" t="s">
        <v>2079</v>
      </c>
      <c r="H1009" s="14" t="s">
        <v>523</v>
      </c>
      <c r="I1009" s="17" t="s">
        <v>683</v>
      </c>
      <c r="J1009" s="14" t="s">
        <v>353</v>
      </c>
      <c r="K1009" s="17" t="s">
        <v>354</v>
      </c>
      <c r="L1009" s="14">
        <v>212</v>
      </c>
      <c r="M1009" s="16" t="str">
        <f>HYPERLINK("https://stjsonora.gob.mx/acceso_informacion/InfoCurriculum.php?token=212-212-212")</f>
        <v>https://stjsonora.gob.mx/acceso_informacion/InfoCurriculum.php?token=212-212-212</v>
      </c>
      <c r="N1009" s="14" t="s">
        <v>64</v>
      </c>
      <c r="O1009" s="16" t="s">
        <v>3601</v>
      </c>
      <c r="P1009" s="17" t="s">
        <v>355</v>
      </c>
      <c r="Q1009" s="15">
        <v>45300</v>
      </c>
      <c r="R1009" s="15">
        <v>45291</v>
      </c>
      <c r="S1009" s="14"/>
    </row>
    <row r="1010" spans="1:19" ht="25.5" x14ac:dyDescent="0.25">
      <c r="A1010" s="14">
        <v>2023</v>
      </c>
      <c r="B1010" s="15">
        <v>45200</v>
      </c>
      <c r="C1010" s="15">
        <v>45291</v>
      </c>
      <c r="D1010" s="17" t="s">
        <v>116</v>
      </c>
      <c r="E1010" s="17" t="s">
        <v>116</v>
      </c>
      <c r="F1010" s="14" t="s">
        <v>2080</v>
      </c>
      <c r="G1010" s="14" t="s">
        <v>2081</v>
      </c>
      <c r="H1010" s="14" t="s">
        <v>2082</v>
      </c>
      <c r="I1010" s="17" t="s">
        <v>1265</v>
      </c>
      <c r="J1010" s="14" t="s">
        <v>353</v>
      </c>
      <c r="K1010" s="17" t="s">
        <v>354</v>
      </c>
      <c r="L1010" s="14">
        <v>4393</v>
      </c>
      <c r="M1010" s="16" t="str">
        <f>HYPERLINK("https://stjsonora.gob.mx/acceso_informacion/InfoCurriculum.php?token=4393-4393-4393")</f>
        <v>https://stjsonora.gob.mx/acceso_informacion/InfoCurriculum.php?token=4393-4393-4393</v>
      </c>
      <c r="N1010" s="14" t="s">
        <v>64</v>
      </c>
      <c r="O1010" s="16" t="s">
        <v>3601</v>
      </c>
      <c r="P1010" s="17" t="s">
        <v>355</v>
      </c>
      <c r="Q1010" s="15">
        <v>45300</v>
      </c>
      <c r="R1010" s="15">
        <v>45291</v>
      </c>
      <c r="S1010" s="14"/>
    </row>
    <row r="1011" spans="1:19" ht="25.5" x14ac:dyDescent="0.25">
      <c r="A1011" s="14">
        <v>2023</v>
      </c>
      <c r="B1011" s="15">
        <v>45200</v>
      </c>
      <c r="C1011" s="15">
        <v>45291</v>
      </c>
      <c r="D1011" s="17" t="s">
        <v>125</v>
      </c>
      <c r="E1011" s="17" t="s">
        <v>125</v>
      </c>
      <c r="F1011" s="14" t="s">
        <v>2083</v>
      </c>
      <c r="G1011" s="14" t="s">
        <v>1134</v>
      </c>
      <c r="H1011" s="14" t="s">
        <v>374</v>
      </c>
      <c r="I1011" s="17" t="s">
        <v>583</v>
      </c>
      <c r="J1011" s="14" t="s">
        <v>353</v>
      </c>
      <c r="K1011" s="17" t="s">
        <v>354</v>
      </c>
      <c r="L1011" s="14">
        <v>2691</v>
      </c>
      <c r="M1011" s="16" t="str">
        <f>HYPERLINK("https://stjsonora.gob.mx/acceso_informacion/InfoCurriculum.php?token=2691-2691-2691")</f>
        <v>https://stjsonora.gob.mx/acceso_informacion/InfoCurriculum.php?token=2691-2691-2691</v>
      </c>
      <c r="N1011" s="14" t="s">
        <v>64</v>
      </c>
      <c r="O1011" s="16" t="s">
        <v>3601</v>
      </c>
      <c r="P1011" s="17" t="s">
        <v>355</v>
      </c>
      <c r="Q1011" s="15">
        <v>45300</v>
      </c>
      <c r="R1011" s="15">
        <v>45291</v>
      </c>
      <c r="S1011" s="14"/>
    </row>
    <row r="1012" spans="1:19" ht="25.5" x14ac:dyDescent="0.25">
      <c r="A1012" s="14">
        <v>2023</v>
      </c>
      <c r="B1012" s="15">
        <v>45200</v>
      </c>
      <c r="C1012" s="15">
        <v>45291</v>
      </c>
      <c r="D1012" s="17" t="s">
        <v>125</v>
      </c>
      <c r="E1012" s="17" t="s">
        <v>125</v>
      </c>
      <c r="F1012" s="14" t="s">
        <v>2084</v>
      </c>
      <c r="G1012" s="14" t="s">
        <v>827</v>
      </c>
      <c r="H1012" s="14" t="s">
        <v>1314</v>
      </c>
      <c r="I1012" s="17" t="s">
        <v>1253</v>
      </c>
      <c r="J1012" s="14" t="s">
        <v>365</v>
      </c>
      <c r="K1012" s="17"/>
      <c r="L1012" s="14">
        <v>184</v>
      </c>
      <c r="M1012" s="16" t="str">
        <f>HYPERLINK("https://stjsonora.gob.mx/acceso_informacion/InfoCurriculum.php?token=184-184-184")</f>
        <v>https://stjsonora.gob.mx/acceso_informacion/InfoCurriculum.php?token=184-184-184</v>
      </c>
      <c r="N1012" s="14" t="s">
        <v>64</v>
      </c>
      <c r="O1012" s="16" t="s">
        <v>3601</v>
      </c>
      <c r="P1012" s="17" t="s">
        <v>355</v>
      </c>
      <c r="Q1012" s="15">
        <v>45300</v>
      </c>
      <c r="R1012" s="15">
        <v>45291</v>
      </c>
      <c r="S1012" s="14"/>
    </row>
    <row r="1013" spans="1:19" ht="25.5" x14ac:dyDescent="0.25">
      <c r="A1013" s="14">
        <v>2023</v>
      </c>
      <c r="B1013" s="15">
        <v>45200</v>
      </c>
      <c r="C1013" s="15">
        <v>45291</v>
      </c>
      <c r="D1013" s="17" t="s">
        <v>136</v>
      </c>
      <c r="E1013" s="17" t="s">
        <v>136</v>
      </c>
      <c r="F1013" s="14" t="s">
        <v>2085</v>
      </c>
      <c r="G1013" s="14" t="s">
        <v>2086</v>
      </c>
      <c r="H1013" s="14" t="s">
        <v>2087</v>
      </c>
      <c r="I1013" s="17" t="s">
        <v>1338</v>
      </c>
      <c r="J1013" s="14" t="s">
        <v>353</v>
      </c>
      <c r="K1013" s="17" t="s">
        <v>354</v>
      </c>
      <c r="L1013" s="14">
        <v>1324</v>
      </c>
      <c r="M1013" s="16" t="str">
        <f>HYPERLINK("https://stjsonora.gob.mx/acceso_informacion/InfoCurriculum.php?token=1324-1324-1324")</f>
        <v>https://stjsonora.gob.mx/acceso_informacion/InfoCurriculum.php?token=1324-1324-1324</v>
      </c>
      <c r="N1013" s="14" t="s">
        <v>64</v>
      </c>
      <c r="O1013" s="16" t="s">
        <v>3601</v>
      </c>
      <c r="P1013" s="17" t="s">
        <v>355</v>
      </c>
      <c r="Q1013" s="15">
        <v>45300</v>
      </c>
      <c r="R1013" s="15">
        <v>45291</v>
      </c>
      <c r="S1013" s="14"/>
    </row>
    <row r="1014" spans="1:19" ht="25.5" x14ac:dyDescent="0.25">
      <c r="A1014" s="14">
        <v>2023</v>
      </c>
      <c r="B1014" s="15">
        <v>45200</v>
      </c>
      <c r="C1014" s="15">
        <v>45291</v>
      </c>
      <c r="D1014" s="17" t="s">
        <v>135</v>
      </c>
      <c r="E1014" s="17" t="s">
        <v>135</v>
      </c>
      <c r="F1014" s="14" t="s">
        <v>2088</v>
      </c>
      <c r="G1014" s="14" t="s">
        <v>2089</v>
      </c>
      <c r="H1014" s="14" t="s">
        <v>2090</v>
      </c>
      <c r="I1014" s="17" t="s">
        <v>802</v>
      </c>
      <c r="J1014" s="14" t="s">
        <v>353</v>
      </c>
      <c r="K1014" s="17" t="s">
        <v>354</v>
      </c>
      <c r="L1014" s="14">
        <v>150</v>
      </c>
      <c r="M1014" s="16" t="str">
        <f>HYPERLINK("https://stjsonora.gob.mx/acceso_informacion/InfoCurriculum.php?token=150-150-150")</f>
        <v>https://stjsonora.gob.mx/acceso_informacion/InfoCurriculum.php?token=150-150-150</v>
      </c>
      <c r="N1014" s="14" t="s">
        <v>64</v>
      </c>
      <c r="O1014" s="16" t="s">
        <v>3601</v>
      </c>
      <c r="P1014" s="17" t="s">
        <v>355</v>
      </c>
      <c r="Q1014" s="15">
        <v>45300</v>
      </c>
      <c r="R1014" s="15">
        <v>45291</v>
      </c>
      <c r="S1014" s="14"/>
    </row>
    <row r="1015" spans="1:19" ht="25.5" x14ac:dyDescent="0.25">
      <c r="A1015" s="14">
        <v>2023</v>
      </c>
      <c r="B1015" s="15">
        <v>45200</v>
      </c>
      <c r="C1015" s="15">
        <v>45291</v>
      </c>
      <c r="D1015" s="17" t="s">
        <v>116</v>
      </c>
      <c r="E1015" s="17" t="s">
        <v>116</v>
      </c>
      <c r="F1015" s="14" t="s">
        <v>2091</v>
      </c>
      <c r="G1015" s="14" t="s">
        <v>639</v>
      </c>
      <c r="H1015" s="14" t="s">
        <v>2092</v>
      </c>
      <c r="I1015" s="17" t="s">
        <v>718</v>
      </c>
      <c r="J1015" s="14" t="s">
        <v>353</v>
      </c>
      <c r="K1015" s="17" t="s">
        <v>354</v>
      </c>
      <c r="L1015" s="14">
        <v>1210</v>
      </c>
      <c r="M1015" s="16" t="str">
        <f>HYPERLINK("https://stjsonora.gob.mx/acceso_informacion/InfoCurriculum.php?token=1210-1210-1210")</f>
        <v>https://stjsonora.gob.mx/acceso_informacion/InfoCurriculum.php?token=1210-1210-1210</v>
      </c>
      <c r="N1015" s="14" t="s">
        <v>64</v>
      </c>
      <c r="O1015" s="16" t="s">
        <v>3601</v>
      </c>
      <c r="P1015" s="17" t="s">
        <v>355</v>
      </c>
      <c r="Q1015" s="15">
        <v>45300</v>
      </c>
      <c r="R1015" s="15">
        <v>45291</v>
      </c>
      <c r="S1015" s="14"/>
    </row>
    <row r="1016" spans="1:19" ht="25.5" x14ac:dyDescent="0.25">
      <c r="A1016" s="14">
        <v>2023</v>
      </c>
      <c r="B1016" s="15">
        <v>45200</v>
      </c>
      <c r="C1016" s="15">
        <v>45291</v>
      </c>
      <c r="D1016" s="17" t="s">
        <v>135</v>
      </c>
      <c r="E1016" s="17" t="s">
        <v>135</v>
      </c>
      <c r="F1016" s="14" t="s">
        <v>2093</v>
      </c>
      <c r="G1016" s="14" t="s">
        <v>360</v>
      </c>
      <c r="H1016" s="14" t="s">
        <v>475</v>
      </c>
      <c r="I1016" s="17" t="s">
        <v>640</v>
      </c>
      <c r="J1016" s="14" t="s">
        <v>353</v>
      </c>
      <c r="K1016" s="17" t="s">
        <v>354</v>
      </c>
      <c r="L1016" s="14">
        <v>3481</v>
      </c>
      <c r="M1016" s="16" t="str">
        <f>HYPERLINK("https://stjsonora.gob.mx/acceso_informacion/InfoCurriculum.php?token=3481-3481-3481")</f>
        <v>https://stjsonora.gob.mx/acceso_informacion/InfoCurriculum.php?token=3481-3481-3481</v>
      </c>
      <c r="N1016" s="14" t="s">
        <v>64</v>
      </c>
      <c r="O1016" s="16" t="s">
        <v>3601</v>
      </c>
      <c r="P1016" s="17" t="s">
        <v>355</v>
      </c>
      <c r="Q1016" s="15">
        <v>45300</v>
      </c>
      <c r="R1016" s="15">
        <v>45291</v>
      </c>
      <c r="S1016" s="14"/>
    </row>
    <row r="1017" spans="1:19" ht="25.5" x14ac:dyDescent="0.25">
      <c r="A1017" s="14">
        <v>2023</v>
      </c>
      <c r="B1017" s="15">
        <v>45200</v>
      </c>
      <c r="C1017" s="15">
        <v>45291</v>
      </c>
      <c r="D1017" s="17" t="s">
        <v>116</v>
      </c>
      <c r="E1017" s="17" t="s">
        <v>116</v>
      </c>
      <c r="F1017" s="14" t="s">
        <v>2094</v>
      </c>
      <c r="G1017" s="14" t="s">
        <v>2095</v>
      </c>
      <c r="H1017" s="14" t="s">
        <v>938</v>
      </c>
      <c r="I1017" s="17" t="s">
        <v>773</v>
      </c>
      <c r="J1017" s="14" t="s">
        <v>1081</v>
      </c>
      <c r="K1017" s="17" t="s">
        <v>354</v>
      </c>
      <c r="L1017" s="14">
        <v>15</v>
      </c>
      <c r="M1017" s="16" t="str">
        <f>HYPERLINK("https://stjsonora.gob.mx/acceso_informacion/InfoCurriculum.php?token=15-15-15")</f>
        <v>https://stjsonora.gob.mx/acceso_informacion/InfoCurriculum.php?token=15-15-15</v>
      </c>
      <c r="N1017" s="14" t="s">
        <v>64</v>
      </c>
      <c r="O1017" s="16" t="s">
        <v>3601</v>
      </c>
      <c r="P1017" s="17" t="s">
        <v>355</v>
      </c>
      <c r="Q1017" s="15">
        <v>45300</v>
      </c>
      <c r="R1017" s="15">
        <v>45291</v>
      </c>
      <c r="S1017" s="14"/>
    </row>
    <row r="1018" spans="1:19" ht="25.5" x14ac:dyDescent="0.25">
      <c r="A1018" s="14">
        <v>2023</v>
      </c>
      <c r="B1018" s="15">
        <v>45200</v>
      </c>
      <c r="C1018" s="15">
        <v>45291</v>
      </c>
      <c r="D1018" s="17" t="s">
        <v>125</v>
      </c>
      <c r="E1018" s="17" t="s">
        <v>125</v>
      </c>
      <c r="F1018" s="14" t="s">
        <v>2096</v>
      </c>
      <c r="G1018" s="14" t="s">
        <v>966</v>
      </c>
      <c r="H1018" s="14" t="s">
        <v>2097</v>
      </c>
      <c r="I1018" s="17" t="s">
        <v>991</v>
      </c>
      <c r="J1018" s="14" t="s">
        <v>353</v>
      </c>
      <c r="K1018" s="17" t="s">
        <v>354</v>
      </c>
      <c r="L1018" s="14">
        <v>3535</v>
      </c>
      <c r="M1018" s="16" t="str">
        <f>HYPERLINK("https://stjsonora.gob.mx/acceso_informacion/InfoCurriculum.php?token=3535-3535-3535")</f>
        <v>https://stjsonora.gob.mx/acceso_informacion/InfoCurriculum.php?token=3535-3535-3535</v>
      </c>
      <c r="N1018" s="14" t="s">
        <v>64</v>
      </c>
      <c r="O1018" s="16" t="s">
        <v>3601</v>
      </c>
      <c r="P1018" s="17" t="s">
        <v>355</v>
      </c>
      <c r="Q1018" s="15">
        <v>45300</v>
      </c>
      <c r="R1018" s="15">
        <v>45291</v>
      </c>
      <c r="S1018" s="14"/>
    </row>
    <row r="1019" spans="1:19" ht="25.5" x14ac:dyDescent="0.25">
      <c r="A1019" s="14">
        <v>2023</v>
      </c>
      <c r="B1019" s="15">
        <v>45200</v>
      </c>
      <c r="C1019" s="15">
        <v>45291</v>
      </c>
      <c r="D1019" s="17" t="s">
        <v>116</v>
      </c>
      <c r="E1019" s="17" t="s">
        <v>116</v>
      </c>
      <c r="F1019" s="14" t="s">
        <v>1195</v>
      </c>
      <c r="G1019" s="14" t="s">
        <v>2098</v>
      </c>
      <c r="H1019" s="14" t="s">
        <v>373</v>
      </c>
      <c r="I1019" s="17" t="s">
        <v>1353</v>
      </c>
      <c r="J1019" s="14" t="s">
        <v>353</v>
      </c>
      <c r="K1019" s="17" t="s">
        <v>354</v>
      </c>
      <c r="L1019" s="14">
        <v>3047</v>
      </c>
      <c r="M1019" s="16" t="str">
        <f>HYPERLINK("https://stjsonora.gob.mx/acceso_informacion/InfoCurriculum.php?token=3047-3047-3047")</f>
        <v>https://stjsonora.gob.mx/acceso_informacion/InfoCurriculum.php?token=3047-3047-3047</v>
      </c>
      <c r="N1019" s="14" t="s">
        <v>64</v>
      </c>
      <c r="O1019" s="16" t="s">
        <v>3601</v>
      </c>
      <c r="P1019" s="17" t="s">
        <v>355</v>
      </c>
      <c r="Q1019" s="15">
        <v>45300</v>
      </c>
      <c r="R1019" s="15">
        <v>45291</v>
      </c>
      <c r="S1019" s="14"/>
    </row>
    <row r="1020" spans="1:19" ht="38.25" x14ac:dyDescent="0.25">
      <c r="A1020" s="14">
        <v>2023</v>
      </c>
      <c r="B1020" s="15">
        <v>45200</v>
      </c>
      <c r="C1020" s="15">
        <v>45291</v>
      </c>
      <c r="D1020" s="17" t="s">
        <v>116</v>
      </c>
      <c r="E1020" s="17" t="s">
        <v>116</v>
      </c>
      <c r="F1020" s="14" t="s">
        <v>2099</v>
      </c>
      <c r="G1020" s="14" t="s">
        <v>434</v>
      </c>
      <c r="H1020" s="14" t="s">
        <v>551</v>
      </c>
      <c r="I1020" s="17" t="s">
        <v>712</v>
      </c>
      <c r="J1020" s="14" t="s">
        <v>353</v>
      </c>
      <c r="K1020" s="17" t="s">
        <v>354</v>
      </c>
      <c r="L1020" s="14">
        <v>4126</v>
      </c>
      <c r="M1020" s="16" t="str">
        <f>HYPERLINK("https://stjsonora.gob.mx/acceso_informacion/InfoCurriculum.php?token=4126-4126-4126")</f>
        <v>https://stjsonora.gob.mx/acceso_informacion/InfoCurriculum.php?token=4126-4126-4126</v>
      </c>
      <c r="N1020" s="14" t="s">
        <v>64</v>
      </c>
      <c r="O1020" s="16" t="s">
        <v>3601</v>
      </c>
      <c r="P1020" s="17" t="s">
        <v>355</v>
      </c>
      <c r="Q1020" s="15">
        <v>45300</v>
      </c>
      <c r="R1020" s="15">
        <v>45291</v>
      </c>
      <c r="S1020" s="14"/>
    </row>
    <row r="1021" spans="1:19" ht="25.5" x14ac:dyDescent="0.25">
      <c r="A1021" s="14">
        <v>2023</v>
      </c>
      <c r="B1021" s="15">
        <v>45200</v>
      </c>
      <c r="C1021" s="15">
        <v>45291</v>
      </c>
      <c r="D1021" s="17" t="s">
        <v>116</v>
      </c>
      <c r="E1021" s="17" t="s">
        <v>116</v>
      </c>
      <c r="F1021" s="14" t="s">
        <v>2100</v>
      </c>
      <c r="G1021" s="14" t="s">
        <v>411</v>
      </c>
      <c r="H1021" s="14" t="s">
        <v>835</v>
      </c>
      <c r="I1021" s="17" t="s">
        <v>1178</v>
      </c>
      <c r="J1021" s="14" t="s">
        <v>365</v>
      </c>
      <c r="K1021" s="17" t="s">
        <v>848</v>
      </c>
      <c r="L1021" s="14">
        <v>3081</v>
      </c>
      <c r="M1021" s="16" t="str">
        <f>HYPERLINK("https://stjsonora.gob.mx/acceso_informacion/InfoCurriculum.php?token=3081-3081-3081")</f>
        <v>https://stjsonora.gob.mx/acceso_informacion/InfoCurriculum.php?token=3081-3081-3081</v>
      </c>
      <c r="N1021" s="14" t="s">
        <v>64</v>
      </c>
      <c r="O1021" s="16" t="s">
        <v>3601</v>
      </c>
      <c r="P1021" s="17" t="s">
        <v>355</v>
      </c>
      <c r="Q1021" s="15">
        <v>45300</v>
      </c>
      <c r="R1021" s="15">
        <v>45291</v>
      </c>
      <c r="S1021" s="14"/>
    </row>
    <row r="1022" spans="1:19" ht="25.5" x14ac:dyDescent="0.25">
      <c r="A1022" s="14">
        <v>2023</v>
      </c>
      <c r="B1022" s="15">
        <v>45200</v>
      </c>
      <c r="C1022" s="15">
        <v>45291</v>
      </c>
      <c r="D1022" s="17" t="s">
        <v>125</v>
      </c>
      <c r="E1022" s="17" t="s">
        <v>125</v>
      </c>
      <c r="F1022" s="14" t="s">
        <v>2101</v>
      </c>
      <c r="G1022" s="14" t="s">
        <v>479</v>
      </c>
      <c r="H1022" s="14" t="s">
        <v>563</v>
      </c>
      <c r="I1022" s="17" t="s">
        <v>1290</v>
      </c>
      <c r="J1022" s="14" t="s">
        <v>353</v>
      </c>
      <c r="K1022" s="17" t="s">
        <v>676</v>
      </c>
      <c r="L1022" s="14">
        <v>1330</v>
      </c>
      <c r="M1022" s="16" t="str">
        <f>HYPERLINK("https://stjsonora.gob.mx/acceso_informacion/InfoCurriculum.php?token=1330-1330-1330")</f>
        <v>https://stjsonora.gob.mx/acceso_informacion/InfoCurriculum.php?token=1330-1330-1330</v>
      </c>
      <c r="N1022" s="14" t="s">
        <v>64</v>
      </c>
      <c r="O1022" s="16" t="s">
        <v>3601</v>
      </c>
      <c r="P1022" s="17" t="s">
        <v>355</v>
      </c>
      <c r="Q1022" s="15">
        <v>45300</v>
      </c>
      <c r="R1022" s="15">
        <v>45291</v>
      </c>
      <c r="S1022" s="14"/>
    </row>
    <row r="1023" spans="1:19" ht="25.5" x14ac:dyDescent="0.25">
      <c r="A1023" s="14">
        <v>2023</v>
      </c>
      <c r="B1023" s="15">
        <v>45200</v>
      </c>
      <c r="C1023" s="15">
        <v>45291</v>
      </c>
      <c r="D1023" s="17" t="s">
        <v>116</v>
      </c>
      <c r="E1023" s="17" t="s">
        <v>116</v>
      </c>
      <c r="F1023" s="14" t="s">
        <v>2102</v>
      </c>
      <c r="G1023" s="14" t="s">
        <v>2103</v>
      </c>
      <c r="H1023" s="14" t="s">
        <v>411</v>
      </c>
      <c r="I1023" s="17" t="s">
        <v>583</v>
      </c>
      <c r="J1023" s="14" t="s">
        <v>365</v>
      </c>
      <c r="K1023" s="17" t="s">
        <v>450</v>
      </c>
      <c r="L1023" s="14">
        <v>2868</v>
      </c>
      <c r="M1023" s="16" t="str">
        <f>HYPERLINK("https://stjsonora.gob.mx/acceso_informacion/InfoCurriculum.php?token=2868-2868-2868")</f>
        <v>https://stjsonora.gob.mx/acceso_informacion/InfoCurriculum.php?token=2868-2868-2868</v>
      </c>
      <c r="N1023" s="14" t="s">
        <v>64</v>
      </c>
      <c r="O1023" s="16" t="s">
        <v>3601</v>
      </c>
      <c r="P1023" s="17" t="s">
        <v>355</v>
      </c>
      <c r="Q1023" s="15">
        <v>45300</v>
      </c>
      <c r="R1023" s="15">
        <v>45291</v>
      </c>
      <c r="S1023" s="14"/>
    </row>
    <row r="1024" spans="1:19" ht="25.5" x14ac:dyDescent="0.25">
      <c r="A1024" s="14">
        <v>2023</v>
      </c>
      <c r="B1024" s="15">
        <v>45200</v>
      </c>
      <c r="C1024" s="15">
        <v>45291</v>
      </c>
      <c r="D1024" s="17" t="s">
        <v>136</v>
      </c>
      <c r="E1024" s="17" t="s">
        <v>136</v>
      </c>
      <c r="F1024" s="14" t="s">
        <v>2104</v>
      </c>
      <c r="G1024" s="14" t="s">
        <v>452</v>
      </c>
      <c r="H1024" s="14" t="s">
        <v>2105</v>
      </c>
      <c r="I1024" s="17" t="s">
        <v>1220</v>
      </c>
      <c r="J1024" s="14" t="s">
        <v>353</v>
      </c>
      <c r="K1024" s="17" t="s">
        <v>354</v>
      </c>
      <c r="L1024" s="14">
        <v>2903</v>
      </c>
      <c r="M1024" s="16" t="str">
        <f>HYPERLINK("https://stjsonora.gob.mx/acceso_informacion/InfoCurriculum.php?token=2903-2903-2903")</f>
        <v>https://stjsonora.gob.mx/acceso_informacion/InfoCurriculum.php?token=2903-2903-2903</v>
      </c>
      <c r="N1024" s="14" t="s">
        <v>64</v>
      </c>
      <c r="O1024" s="16" t="s">
        <v>3601</v>
      </c>
      <c r="P1024" s="17" t="s">
        <v>355</v>
      </c>
      <c r="Q1024" s="15">
        <v>45300</v>
      </c>
      <c r="R1024" s="15">
        <v>45291</v>
      </c>
      <c r="S1024" s="14"/>
    </row>
    <row r="1025" spans="1:19" ht="25.5" x14ac:dyDescent="0.25">
      <c r="A1025" s="14">
        <v>2023</v>
      </c>
      <c r="B1025" s="15">
        <v>45200</v>
      </c>
      <c r="C1025" s="15">
        <v>45291</v>
      </c>
      <c r="D1025" s="17" t="s">
        <v>129</v>
      </c>
      <c r="E1025" s="17" t="s">
        <v>129</v>
      </c>
      <c r="F1025" s="14" t="s">
        <v>2106</v>
      </c>
      <c r="G1025" s="14" t="s">
        <v>1749</v>
      </c>
      <c r="H1025" s="14" t="s">
        <v>377</v>
      </c>
      <c r="I1025" s="17" t="s">
        <v>1237</v>
      </c>
      <c r="J1025" s="14" t="s">
        <v>353</v>
      </c>
      <c r="K1025" s="17" t="s">
        <v>354</v>
      </c>
      <c r="L1025" s="14">
        <v>1118</v>
      </c>
      <c r="M1025" s="16" t="str">
        <f>HYPERLINK("https://stjsonora.gob.mx/acceso_informacion/InfoCurriculum.php?token=1118-1118-1118")</f>
        <v>https://stjsonora.gob.mx/acceso_informacion/InfoCurriculum.php?token=1118-1118-1118</v>
      </c>
      <c r="N1025" s="14" t="s">
        <v>64</v>
      </c>
      <c r="O1025" s="16" t="s">
        <v>3601</v>
      </c>
      <c r="P1025" s="17" t="s">
        <v>355</v>
      </c>
      <c r="Q1025" s="15">
        <v>45300</v>
      </c>
      <c r="R1025" s="15">
        <v>45291</v>
      </c>
      <c r="S1025" s="14"/>
    </row>
    <row r="1026" spans="1:19" ht="25.5" x14ac:dyDescent="0.25">
      <c r="A1026" s="14">
        <v>2023</v>
      </c>
      <c r="B1026" s="15">
        <v>45200</v>
      </c>
      <c r="C1026" s="15">
        <v>45291</v>
      </c>
      <c r="D1026" s="17" t="s">
        <v>116</v>
      </c>
      <c r="E1026" s="17" t="s">
        <v>116</v>
      </c>
      <c r="F1026" s="14" t="s">
        <v>2107</v>
      </c>
      <c r="G1026" s="14" t="s">
        <v>1611</v>
      </c>
      <c r="H1026" s="14" t="s">
        <v>2108</v>
      </c>
      <c r="I1026" s="17" t="s">
        <v>627</v>
      </c>
      <c r="J1026" s="14" t="s">
        <v>353</v>
      </c>
      <c r="K1026" s="17" t="s">
        <v>354</v>
      </c>
      <c r="L1026" s="14">
        <v>3534</v>
      </c>
      <c r="M1026" s="16" t="str">
        <f>HYPERLINK("https://stjsonora.gob.mx/acceso_informacion/InfoCurriculum.php?token=3534-3534-3534")</f>
        <v>https://stjsonora.gob.mx/acceso_informacion/InfoCurriculum.php?token=3534-3534-3534</v>
      </c>
      <c r="N1026" s="14" t="s">
        <v>64</v>
      </c>
      <c r="O1026" s="16" t="s">
        <v>3601</v>
      </c>
      <c r="P1026" s="17" t="s">
        <v>355</v>
      </c>
      <c r="Q1026" s="15">
        <v>45300</v>
      </c>
      <c r="R1026" s="15">
        <v>45291</v>
      </c>
      <c r="S1026" s="14"/>
    </row>
    <row r="1027" spans="1:19" ht="25.5" x14ac:dyDescent="0.25">
      <c r="A1027" s="14">
        <v>2023</v>
      </c>
      <c r="B1027" s="15">
        <v>45200</v>
      </c>
      <c r="C1027" s="15">
        <v>45291</v>
      </c>
      <c r="D1027" s="17" t="s">
        <v>125</v>
      </c>
      <c r="E1027" s="17" t="s">
        <v>125</v>
      </c>
      <c r="F1027" s="14" t="s">
        <v>2109</v>
      </c>
      <c r="G1027" s="14" t="s">
        <v>1281</v>
      </c>
      <c r="H1027" s="14" t="s">
        <v>909</v>
      </c>
      <c r="I1027" s="17" t="s">
        <v>583</v>
      </c>
      <c r="J1027" s="14" t="s">
        <v>353</v>
      </c>
      <c r="K1027" s="17" t="s">
        <v>354</v>
      </c>
      <c r="L1027" s="14">
        <v>2780</v>
      </c>
      <c r="M1027" s="16" t="str">
        <f>HYPERLINK("https://stjsonora.gob.mx/acceso_informacion/InfoCurriculum.php?token=2780-2780-2780")</f>
        <v>https://stjsonora.gob.mx/acceso_informacion/InfoCurriculum.php?token=2780-2780-2780</v>
      </c>
      <c r="N1027" s="14" t="s">
        <v>64</v>
      </c>
      <c r="O1027" s="16" t="s">
        <v>3601</v>
      </c>
      <c r="P1027" s="17" t="s">
        <v>355</v>
      </c>
      <c r="Q1027" s="15">
        <v>45300</v>
      </c>
      <c r="R1027" s="15">
        <v>45291</v>
      </c>
      <c r="S1027" s="14"/>
    </row>
    <row r="1028" spans="1:19" ht="25.5" x14ac:dyDescent="0.25">
      <c r="A1028" s="14">
        <v>2023</v>
      </c>
      <c r="B1028" s="15">
        <v>45200</v>
      </c>
      <c r="C1028" s="15">
        <v>45291</v>
      </c>
      <c r="D1028" s="17" t="s">
        <v>125</v>
      </c>
      <c r="E1028" s="17" t="s">
        <v>125</v>
      </c>
      <c r="F1028" s="14" t="s">
        <v>2110</v>
      </c>
      <c r="G1028" s="14" t="s">
        <v>2111</v>
      </c>
      <c r="H1028" s="14" t="s">
        <v>417</v>
      </c>
      <c r="I1028" s="17" t="s">
        <v>1111</v>
      </c>
      <c r="J1028" s="14" t="s">
        <v>353</v>
      </c>
      <c r="K1028" s="17" t="s">
        <v>354</v>
      </c>
      <c r="L1028" s="14">
        <v>188</v>
      </c>
      <c r="M1028" s="16" t="str">
        <f>HYPERLINK("https://stjsonora.gob.mx/acceso_informacion/InfoCurriculum.php?token=188-188-188")</f>
        <v>https://stjsonora.gob.mx/acceso_informacion/InfoCurriculum.php?token=188-188-188</v>
      </c>
      <c r="N1028" s="14" t="s">
        <v>64</v>
      </c>
      <c r="O1028" s="16" t="s">
        <v>3601</v>
      </c>
      <c r="P1028" s="17" t="s">
        <v>355</v>
      </c>
      <c r="Q1028" s="15">
        <v>45300</v>
      </c>
      <c r="R1028" s="15">
        <v>45291</v>
      </c>
      <c r="S1028" s="14"/>
    </row>
    <row r="1029" spans="1:19" ht="25.5" x14ac:dyDescent="0.25">
      <c r="A1029" s="14">
        <v>2023</v>
      </c>
      <c r="B1029" s="15">
        <v>45200</v>
      </c>
      <c r="C1029" s="15">
        <v>45291</v>
      </c>
      <c r="D1029" s="17" t="s">
        <v>135</v>
      </c>
      <c r="E1029" s="17" t="s">
        <v>135</v>
      </c>
      <c r="F1029" s="14" t="s">
        <v>2112</v>
      </c>
      <c r="G1029" s="14" t="s">
        <v>912</v>
      </c>
      <c r="H1029" s="14" t="s">
        <v>1418</v>
      </c>
      <c r="I1029" s="17" t="s">
        <v>500</v>
      </c>
      <c r="J1029" s="14" t="s">
        <v>353</v>
      </c>
      <c r="K1029" s="17" t="s">
        <v>354</v>
      </c>
      <c r="L1029" s="14">
        <v>2924</v>
      </c>
      <c r="M1029" s="16" t="str">
        <f>HYPERLINK("https://stjsonora.gob.mx/acceso_informacion/InfoCurriculum.php?token=2924-2924-2924")</f>
        <v>https://stjsonora.gob.mx/acceso_informacion/InfoCurriculum.php?token=2924-2924-2924</v>
      </c>
      <c r="N1029" s="14" t="s">
        <v>64</v>
      </c>
      <c r="O1029" s="16" t="s">
        <v>3601</v>
      </c>
      <c r="P1029" s="17" t="s">
        <v>355</v>
      </c>
      <c r="Q1029" s="15">
        <v>45300</v>
      </c>
      <c r="R1029" s="15">
        <v>45291</v>
      </c>
      <c r="S1029" s="14"/>
    </row>
    <row r="1030" spans="1:19" ht="63.75" x14ac:dyDescent="0.25">
      <c r="A1030" s="14">
        <v>2023</v>
      </c>
      <c r="B1030" s="15">
        <v>45200</v>
      </c>
      <c r="C1030" s="15">
        <v>45291</v>
      </c>
      <c r="D1030" s="17" t="s">
        <v>193</v>
      </c>
      <c r="E1030" s="17" t="s">
        <v>193</v>
      </c>
      <c r="F1030" s="14" t="s">
        <v>2113</v>
      </c>
      <c r="G1030" s="14" t="s">
        <v>1046</v>
      </c>
      <c r="H1030" s="14" t="s">
        <v>869</v>
      </c>
      <c r="I1030" s="17" t="s">
        <v>1367</v>
      </c>
      <c r="J1030" s="14" t="s">
        <v>353</v>
      </c>
      <c r="K1030" s="17" t="s">
        <v>354</v>
      </c>
      <c r="L1030" s="14">
        <v>892</v>
      </c>
      <c r="M1030" s="16" t="str">
        <f>HYPERLINK("https://stjsonora.gob.mx/acceso_informacion/InfoCurriculum.php?token=892-892-892")</f>
        <v>https://stjsonora.gob.mx/acceso_informacion/InfoCurriculum.php?token=892-892-892</v>
      </c>
      <c r="N1030" s="14" t="s">
        <v>64</v>
      </c>
      <c r="O1030" s="16" t="s">
        <v>3601</v>
      </c>
      <c r="P1030" s="17" t="s">
        <v>355</v>
      </c>
      <c r="Q1030" s="15">
        <v>45300</v>
      </c>
      <c r="R1030" s="15">
        <v>45291</v>
      </c>
      <c r="S1030" s="14"/>
    </row>
    <row r="1031" spans="1:19" ht="25.5" x14ac:dyDescent="0.25">
      <c r="A1031" s="14">
        <v>2023</v>
      </c>
      <c r="B1031" s="15">
        <v>45200</v>
      </c>
      <c r="C1031" s="15">
        <v>45291</v>
      </c>
      <c r="D1031" s="17" t="s">
        <v>125</v>
      </c>
      <c r="E1031" s="17" t="s">
        <v>125</v>
      </c>
      <c r="F1031" s="14" t="s">
        <v>900</v>
      </c>
      <c r="G1031" s="14" t="s">
        <v>2114</v>
      </c>
      <c r="H1031" s="14" t="s">
        <v>2115</v>
      </c>
      <c r="I1031" s="17" t="s">
        <v>1178</v>
      </c>
      <c r="J1031" s="14" t="s">
        <v>353</v>
      </c>
      <c r="K1031" s="17" t="s">
        <v>354</v>
      </c>
      <c r="L1031" s="14">
        <v>231</v>
      </c>
      <c r="M1031" s="16" t="str">
        <f>HYPERLINK("https://stjsonora.gob.mx/acceso_informacion/InfoCurriculum.php?token=231-231-231")</f>
        <v>https://stjsonora.gob.mx/acceso_informacion/InfoCurriculum.php?token=231-231-231</v>
      </c>
      <c r="N1031" s="14" t="s">
        <v>64</v>
      </c>
      <c r="O1031" s="16" t="s">
        <v>3601</v>
      </c>
      <c r="P1031" s="17" t="s">
        <v>355</v>
      </c>
      <c r="Q1031" s="15">
        <v>45300</v>
      </c>
      <c r="R1031" s="15">
        <v>45291</v>
      </c>
      <c r="S1031" s="14"/>
    </row>
    <row r="1032" spans="1:19" ht="38.25" x14ac:dyDescent="0.25">
      <c r="A1032" s="14">
        <v>2023</v>
      </c>
      <c r="B1032" s="15">
        <v>45200</v>
      </c>
      <c r="C1032" s="15">
        <v>45291</v>
      </c>
      <c r="D1032" s="17" t="s">
        <v>116</v>
      </c>
      <c r="E1032" s="17" t="s">
        <v>116</v>
      </c>
      <c r="F1032" s="14" t="s">
        <v>2116</v>
      </c>
      <c r="G1032" s="14" t="s">
        <v>1611</v>
      </c>
      <c r="H1032" s="14" t="s">
        <v>613</v>
      </c>
      <c r="I1032" s="17" t="s">
        <v>712</v>
      </c>
      <c r="J1032" s="14" t="s">
        <v>353</v>
      </c>
      <c r="K1032" s="17" t="s">
        <v>354</v>
      </c>
      <c r="L1032" s="14">
        <v>176</v>
      </c>
      <c r="M1032" s="16" t="str">
        <f>HYPERLINK("https://stjsonora.gob.mx/acceso_informacion/InfoCurriculum.php?token=176-176-176")</f>
        <v>https://stjsonora.gob.mx/acceso_informacion/InfoCurriculum.php?token=176-176-176</v>
      </c>
      <c r="N1032" s="14" t="s">
        <v>64</v>
      </c>
      <c r="O1032" s="16" t="s">
        <v>3601</v>
      </c>
      <c r="P1032" s="17" t="s">
        <v>355</v>
      </c>
      <c r="Q1032" s="15">
        <v>45300</v>
      </c>
      <c r="R1032" s="15">
        <v>45291</v>
      </c>
      <c r="S1032" s="14"/>
    </row>
    <row r="1033" spans="1:19" ht="25.5" x14ac:dyDescent="0.25">
      <c r="A1033" s="14">
        <v>2023</v>
      </c>
      <c r="B1033" s="15">
        <v>45200</v>
      </c>
      <c r="C1033" s="15">
        <v>45291</v>
      </c>
      <c r="D1033" s="17" t="s">
        <v>125</v>
      </c>
      <c r="E1033" s="17" t="s">
        <v>125</v>
      </c>
      <c r="F1033" s="14" t="s">
        <v>2117</v>
      </c>
      <c r="G1033" s="14" t="s">
        <v>406</v>
      </c>
      <c r="H1033" s="14" t="s">
        <v>1228</v>
      </c>
      <c r="I1033" s="17" t="s">
        <v>693</v>
      </c>
      <c r="J1033" s="14" t="s">
        <v>353</v>
      </c>
      <c r="K1033" s="17" t="s">
        <v>354</v>
      </c>
      <c r="L1033" s="14">
        <v>4689</v>
      </c>
      <c r="M1033" s="16" t="str">
        <f>HYPERLINK("https://stjsonora.gob.mx/acceso_informacion/InfoCurriculum.php?token=4689-4689-4689")</f>
        <v>https://stjsonora.gob.mx/acceso_informacion/InfoCurriculum.php?token=4689-4689-4689</v>
      </c>
      <c r="N1033" s="14" t="s">
        <v>64</v>
      </c>
      <c r="O1033" s="16" t="s">
        <v>3601</v>
      </c>
      <c r="P1033" s="17" t="s">
        <v>355</v>
      </c>
      <c r="Q1033" s="15">
        <v>45300</v>
      </c>
      <c r="R1033" s="15">
        <v>45291</v>
      </c>
      <c r="S1033" s="14"/>
    </row>
    <row r="1034" spans="1:19" ht="38.25" x14ac:dyDescent="0.25">
      <c r="A1034" s="14">
        <v>2023</v>
      </c>
      <c r="B1034" s="15">
        <v>45200</v>
      </c>
      <c r="C1034" s="15">
        <v>45291</v>
      </c>
      <c r="D1034" s="17" t="s">
        <v>116</v>
      </c>
      <c r="E1034" s="17" t="s">
        <v>116</v>
      </c>
      <c r="F1034" s="14" t="s">
        <v>2118</v>
      </c>
      <c r="G1034" s="14" t="s">
        <v>542</v>
      </c>
      <c r="H1034" s="14" t="s">
        <v>592</v>
      </c>
      <c r="I1034" s="17" t="s">
        <v>1306</v>
      </c>
      <c r="J1034" s="14" t="s">
        <v>58</v>
      </c>
      <c r="K1034" s="17" t="s">
        <v>3590</v>
      </c>
      <c r="L1034" s="14">
        <v>2783</v>
      </c>
      <c r="M1034" s="16" t="str">
        <f>HYPERLINK("https://stjsonora.gob.mx/acceso_informacion/InfoCurriculum.php?token=2783-2783-2783")</f>
        <v>https://stjsonora.gob.mx/acceso_informacion/InfoCurriculum.php?token=2783-2783-2783</v>
      </c>
      <c r="N1034" s="14" t="s">
        <v>64</v>
      </c>
      <c r="O1034" s="16" t="s">
        <v>3601</v>
      </c>
      <c r="P1034" s="17" t="s">
        <v>355</v>
      </c>
      <c r="Q1034" s="15">
        <v>45300</v>
      </c>
      <c r="R1034" s="15">
        <v>45291</v>
      </c>
      <c r="S1034" s="14"/>
    </row>
    <row r="1035" spans="1:19" ht="25.5" x14ac:dyDescent="0.25">
      <c r="A1035" s="14">
        <v>2023</v>
      </c>
      <c r="B1035" s="15">
        <v>45200</v>
      </c>
      <c r="C1035" s="15">
        <v>45291</v>
      </c>
      <c r="D1035" s="17" t="s">
        <v>135</v>
      </c>
      <c r="E1035" s="17" t="s">
        <v>135</v>
      </c>
      <c r="F1035" s="14" t="s">
        <v>2119</v>
      </c>
      <c r="G1035" s="14" t="s">
        <v>571</v>
      </c>
      <c r="H1035" s="14" t="s">
        <v>1244</v>
      </c>
      <c r="I1035" s="17" t="s">
        <v>1216</v>
      </c>
      <c r="J1035" s="14" t="s">
        <v>58</v>
      </c>
      <c r="K1035" s="17" t="s">
        <v>3590</v>
      </c>
      <c r="L1035" s="14">
        <v>3831</v>
      </c>
      <c r="M1035" s="16" t="str">
        <f>HYPERLINK("https://stjsonora.gob.mx/acceso_informacion/InfoCurriculum.php?token=3831-3831-3831")</f>
        <v>https://stjsonora.gob.mx/acceso_informacion/InfoCurriculum.php?token=3831-3831-3831</v>
      </c>
      <c r="N1035" s="14" t="s">
        <v>64</v>
      </c>
      <c r="O1035" s="16" t="s">
        <v>3601</v>
      </c>
      <c r="P1035" s="17" t="s">
        <v>355</v>
      </c>
      <c r="Q1035" s="15">
        <v>45300</v>
      </c>
      <c r="R1035" s="15">
        <v>45291</v>
      </c>
      <c r="S1035" s="14"/>
    </row>
    <row r="1036" spans="1:19" ht="25.5" x14ac:dyDescent="0.25">
      <c r="A1036" s="14">
        <v>2023</v>
      </c>
      <c r="B1036" s="15">
        <v>45200</v>
      </c>
      <c r="C1036" s="15">
        <v>45291</v>
      </c>
      <c r="D1036" s="17" t="s">
        <v>125</v>
      </c>
      <c r="E1036" s="17" t="s">
        <v>125</v>
      </c>
      <c r="F1036" s="14" t="s">
        <v>2120</v>
      </c>
      <c r="G1036" s="14" t="s">
        <v>1725</v>
      </c>
      <c r="H1036" s="14" t="s">
        <v>928</v>
      </c>
      <c r="I1036" s="17" t="s">
        <v>1237</v>
      </c>
      <c r="J1036" s="14" t="s">
        <v>353</v>
      </c>
      <c r="K1036" s="17" t="s">
        <v>354</v>
      </c>
      <c r="L1036" s="14">
        <v>1255</v>
      </c>
      <c r="M1036" s="16" t="str">
        <f>HYPERLINK("https://stjsonora.gob.mx/acceso_informacion/InfoCurriculum.php?token=1255-1255-1255")</f>
        <v>https://stjsonora.gob.mx/acceso_informacion/InfoCurriculum.php?token=1255-1255-1255</v>
      </c>
      <c r="N1036" s="14" t="s">
        <v>64</v>
      </c>
      <c r="O1036" s="16" t="s">
        <v>3601</v>
      </c>
      <c r="P1036" s="17" t="s">
        <v>355</v>
      </c>
      <c r="Q1036" s="15">
        <v>45300</v>
      </c>
      <c r="R1036" s="15">
        <v>45291</v>
      </c>
      <c r="S1036" s="14"/>
    </row>
    <row r="1037" spans="1:19" ht="38.25" x14ac:dyDescent="0.25">
      <c r="A1037" s="14">
        <v>2023</v>
      </c>
      <c r="B1037" s="15">
        <v>45200</v>
      </c>
      <c r="C1037" s="15">
        <v>45291</v>
      </c>
      <c r="D1037" s="17" t="s">
        <v>125</v>
      </c>
      <c r="E1037" s="17" t="s">
        <v>125</v>
      </c>
      <c r="F1037" s="14" t="s">
        <v>1362</v>
      </c>
      <c r="G1037" s="14" t="s">
        <v>2121</v>
      </c>
      <c r="H1037" s="14" t="s">
        <v>373</v>
      </c>
      <c r="I1037" s="17" t="s">
        <v>1306</v>
      </c>
      <c r="J1037" s="14" t="s">
        <v>58</v>
      </c>
      <c r="K1037" s="17" t="s">
        <v>3590</v>
      </c>
      <c r="L1037" s="14">
        <v>3145</v>
      </c>
      <c r="M1037" s="16" t="str">
        <f>HYPERLINK("https://stjsonora.gob.mx/acceso_informacion/InfoCurriculum.php?token=3145-3145-3145")</f>
        <v>https://stjsonora.gob.mx/acceso_informacion/InfoCurriculum.php?token=3145-3145-3145</v>
      </c>
      <c r="N1037" s="14" t="s">
        <v>64</v>
      </c>
      <c r="O1037" s="16" t="s">
        <v>3601</v>
      </c>
      <c r="P1037" s="17" t="s">
        <v>355</v>
      </c>
      <c r="Q1037" s="15">
        <v>45300</v>
      </c>
      <c r="R1037" s="15">
        <v>45291</v>
      </c>
      <c r="S1037" s="14"/>
    </row>
    <row r="1038" spans="1:19" ht="25.5" x14ac:dyDescent="0.25">
      <c r="A1038" s="14">
        <v>2023</v>
      </c>
      <c r="B1038" s="15">
        <v>45200</v>
      </c>
      <c r="C1038" s="15">
        <v>45291</v>
      </c>
      <c r="D1038" s="17" t="s">
        <v>135</v>
      </c>
      <c r="E1038" s="17" t="s">
        <v>135</v>
      </c>
      <c r="F1038" s="14" t="s">
        <v>2122</v>
      </c>
      <c r="G1038" s="14" t="s">
        <v>2123</v>
      </c>
      <c r="H1038" s="14" t="s">
        <v>1176</v>
      </c>
      <c r="I1038" s="17" t="s">
        <v>500</v>
      </c>
      <c r="J1038" s="14" t="s">
        <v>353</v>
      </c>
      <c r="K1038" s="17" t="s">
        <v>2124</v>
      </c>
      <c r="L1038" s="14">
        <v>45</v>
      </c>
      <c r="M1038" s="16" t="str">
        <f>HYPERLINK("https://stjsonora.gob.mx/acceso_informacion/InfoCurriculum.php?token=45-45-45")</f>
        <v>https://stjsonora.gob.mx/acceso_informacion/InfoCurriculum.php?token=45-45-45</v>
      </c>
      <c r="N1038" s="14" t="s">
        <v>64</v>
      </c>
      <c r="O1038" s="16" t="s">
        <v>3601</v>
      </c>
      <c r="P1038" s="17" t="s">
        <v>355</v>
      </c>
      <c r="Q1038" s="15">
        <v>45300</v>
      </c>
      <c r="R1038" s="15">
        <v>45291</v>
      </c>
      <c r="S1038" s="14"/>
    </row>
    <row r="1039" spans="1:19" ht="25.5" x14ac:dyDescent="0.25">
      <c r="A1039" s="14">
        <v>2023</v>
      </c>
      <c r="B1039" s="15">
        <v>45200</v>
      </c>
      <c r="C1039" s="15">
        <v>45291</v>
      </c>
      <c r="D1039" s="17" t="s">
        <v>116</v>
      </c>
      <c r="E1039" s="17" t="s">
        <v>116</v>
      </c>
      <c r="F1039" s="14" t="s">
        <v>2125</v>
      </c>
      <c r="G1039" s="14" t="s">
        <v>409</v>
      </c>
      <c r="H1039" s="14" t="s">
        <v>1947</v>
      </c>
      <c r="I1039" s="17" t="s">
        <v>1224</v>
      </c>
      <c r="J1039" s="14" t="s">
        <v>353</v>
      </c>
      <c r="K1039" s="17" t="s">
        <v>354</v>
      </c>
      <c r="L1039" s="14">
        <v>2625</v>
      </c>
      <c r="M1039" s="16" t="str">
        <f>HYPERLINK("https://stjsonora.gob.mx/acceso_informacion/InfoCurriculum.php?token=2625-2625-2625")</f>
        <v>https://stjsonora.gob.mx/acceso_informacion/InfoCurriculum.php?token=2625-2625-2625</v>
      </c>
      <c r="N1039" s="14" t="s">
        <v>64</v>
      </c>
      <c r="O1039" s="16" t="s">
        <v>3601</v>
      </c>
      <c r="P1039" s="17" t="s">
        <v>355</v>
      </c>
      <c r="Q1039" s="15">
        <v>45300</v>
      </c>
      <c r="R1039" s="15">
        <v>45291</v>
      </c>
      <c r="S1039" s="14"/>
    </row>
    <row r="1040" spans="1:19" ht="25.5" x14ac:dyDescent="0.25">
      <c r="A1040" s="14">
        <v>2023</v>
      </c>
      <c r="B1040" s="15">
        <v>45200</v>
      </c>
      <c r="C1040" s="15">
        <v>45291</v>
      </c>
      <c r="D1040" s="17" t="s">
        <v>129</v>
      </c>
      <c r="E1040" s="17" t="s">
        <v>129</v>
      </c>
      <c r="F1040" s="14" t="s">
        <v>2126</v>
      </c>
      <c r="G1040" s="14" t="s">
        <v>1087</v>
      </c>
      <c r="H1040" s="14" t="s">
        <v>1581</v>
      </c>
      <c r="I1040" s="17" t="s">
        <v>1224</v>
      </c>
      <c r="J1040" s="14" t="s">
        <v>353</v>
      </c>
      <c r="K1040" s="17" t="s">
        <v>354</v>
      </c>
      <c r="L1040" s="14">
        <v>3915</v>
      </c>
      <c r="M1040" s="16" t="str">
        <f>HYPERLINK("https://stjsonora.gob.mx/acceso_informacion/InfoCurriculum.php?token=3915-3915-3915")</f>
        <v>https://stjsonora.gob.mx/acceso_informacion/InfoCurriculum.php?token=3915-3915-3915</v>
      </c>
      <c r="N1040" s="14" t="s">
        <v>64</v>
      </c>
      <c r="O1040" s="16" t="s">
        <v>3601</v>
      </c>
      <c r="P1040" s="17" t="s">
        <v>355</v>
      </c>
      <c r="Q1040" s="15">
        <v>45300</v>
      </c>
      <c r="R1040" s="15">
        <v>45291</v>
      </c>
      <c r="S1040" s="14"/>
    </row>
    <row r="1041" spans="1:19" ht="25.5" x14ac:dyDescent="0.25">
      <c r="A1041" s="14">
        <v>2023</v>
      </c>
      <c r="B1041" s="15">
        <v>45200</v>
      </c>
      <c r="C1041" s="15">
        <v>45291</v>
      </c>
      <c r="D1041" s="17" t="s">
        <v>129</v>
      </c>
      <c r="E1041" s="17" t="s">
        <v>129</v>
      </c>
      <c r="F1041" s="14" t="s">
        <v>1983</v>
      </c>
      <c r="G1041" s="14" t="s">
        <v>2127</v>
      </c>
      <c r="H1041" s="14" t="s">
        <v>2128</v>
      </c>
      <c r="I1041" s="17" t="s">
        <v>1361</v>
      </c>
      <c r="J1041" s="14" t="s">
        <v>353</v>
      </c>
      <c r="K1041" s="17" t="s">
        <v>354</v>
      </c>
      <c r="L1041" s="14">
        <v>5108</v>
      </c>
      <c r="M1041" s="16" t="str">
        <f>HYPERLINK("https://stjsonora.gob.mx/acceso_informacion/InfoCurriculum.php?token=5108-5108-5108")</f>
        <v>https://stjsonora.gob.mx/acceso_informacion/InfoCurriculum.php?token=5108-5108-5108</v>
      </c>
      <c r="N1041" s="14" t="s">
        <v>64</v>
      </c>
      <c r="O1041" s="16" t="s">
        <v>3601</v>
      </c>
      <c r="P1041" s="17" t="s">
        <v>355</v>
      </c>
      <c r="Q1041" s="15">
        <v>45300</v>
      </c>
      <c r="R1041" s="15">
        <v>45291</v>
      </c>
      <c r="S1041" s="14"/>
    </row>
    <row r="1042" spans="1:19" ht="38.25" x14ac:dyDescent="0.25">
      <c r="A1042" s="14">
        <v>2023</v>
      </c>
      <c r="B1042" s="15">
        <v>45200</v>
      </c>
      <c r="C1042" s="15">
        <v>45291</v>
      </c>
      <c r="D1042" s="17" t="s">
        <v>125</v>
      </c>
      <c r="E1042" s="17" t="s">
        <v>125</v>
      </c>
      <c r="F1042" s="14" t="s">
        <v>2129</v>
      </c>
      <c r="G1042" s="14" t="s">
        <v>369</v>
      </c>
      <c r="H1042" s="14" t="s">
        <v>508</v>
      </c>
      <c r="I1042" s="17" t="s">
        <v>602</v>
      </c>
      <c r="J1042" s="14" t="s">
        <v>353</v>
      </c>
      <c r="K1042" s="17" t="s">
        <v>354</v>
      </c>
      <c r="L1042" s="14">
        <v>2716</v>
      </c>
      <c r="M1042" s="16" t="str">
        <f>HYPERLINK("https://stjsonora.gob.mx/acceso_informacion/InfoCurriculum.php?token=2716-2716-2716")</f>
        <v>https://stjsonora.gob.mx/acceso_informacion/InfoCurriculum.php?token=2716-2716-2716</v>
      </c>
      <c r="N1042" s="14" t="s">
        <v>64</v>
      </c>
      <c r="O1042" s="16" t="s">
        <v>3601</v>
      </c>
      <c r="P1042" s="17" t="s">
        <v>355</v>
      </c>
      <c r="Q1042" s="15">
        <v>45300</v>
      </c>
      <c r="R1042" s="15">
        <v>45291</v>
      </c>
      <c r="S1042" s="14"/>
    </row>
    <row r="1043" spans="1:19" ht="25.5" x14ac:dyDescent="0.25">
      <c r="A1043" s="14">
        <v>2023</v>
      </c>
      <c r="B1043" s="15">
        <v>45200</v>
      </c>
      <c r="C1043" s="15">
        <v>45291</v>
      </c>
      <c r="D1043" s="17" t="s">
        <v>125</v>
      </c>
      <c r="E1043" s="17" t="s">
        <v>125</v>
      </c>
      <c r="F1043" s="14" t="s">
        <v>878</v>
      </c>
      <c r="G1043" s="14" t="s">
        <v>2038</v>
      </c>
      <c r="H1043" s="14" t="s">
        <v>406</v>
      </c>
      <c r="I1043" s="17" t="s">
        <v>1111</v>
      </c>
      <c r="J1043" s="14" t="s">
        <v>353</v>
      </c>
      <c r="K1043" s="17" t="s">
        <v>354</v>
      </c>
      <c r="L1043" s="14">
        <v>189</v>
      </c>
      <c r="M1043" s="16" t="str">
        <f>HYPERLINK("https://stjsonora.gob.mx/acceso_informacion/InfoCurriculum.php?token=189-189-189")</f>
        <v>https://stjsonora.gob.mx/acceso_informacion/InfoCurriculum.php?token=189-189-189</v>
      </c>
      <c r="N1043" s="14" t="s">
        <v>64</v>
      </c>
      <c r="O1043" s="16" t="s">
        <v>3601</v>
      </c>
      <c r="P1043" s="17" t="s">
        <v>355</v>
      </c>
      <c r="Q1043" s="15">
        <v>45300</v>
      </c>
      <c r="R1043" s="15">
        <v>45291</v>
      </c>
      <c r="S1043" s="14"/>
    </row>
    <row r="1044" spans="1:19" ht="25.5" x14ac:dyDescent="0.25">
      <c r="A1044" s="14">
        <v>2023</v>
      </c>
      <c r="B1044" s="15">
        <v>45200</v>
      </c>
      <c r="C1044" s="15">
        <v>45291</v>
      </c>
      <c r="D1044" s="17" t="s">
        <v>116</v>
      </c>
      <c r="E1044" s="17" t="s">
        <v>116</v>
      </c>
      <c r="F1044" s="14" t="s">
        <v>2130</v>
      </c>
      <c r="G1044" s="14" t="s">
        <v>1059</v>
      </c>
      <c r="H1044" s="14" t="s">
        <v>1059</v>
      </c>
      <c r="I1044" s="17" t="s">
        <v>1111</v>
      </c>
      <c r="J1044" s="14" t="s">
        <v>353</v>
      </c>
      <c r="K1044" s="17" t="s">
        <v>354</v>
      </c>
      <c r="L1044" s="14">
        <v>187</v>
      </c>
      <c r="M1044" s="16" t="str">
        <f>HYPERLINK("https://stjsonora.gob.mx/acceso_informacion/InfoCurriculum.php?token=187-187-187")</f>
        <v>https://stjsonora.gob.mx/acceso_informacion/InfoCurriculum.php?token=187-187-187</v>
      </c>
      <c r="N1044" s="14" t="s">
        <v>64</v>
      </c>
      <c r="O1044" s="16" t="s">
        <v>3601</v>
      </c>
      <c r="P1044" s="17" t="s">
        <v>355</v>
      </c>
      <c r="Q1044" s="15">
        <v>45300</v>
      </c>
      <c r="R1044" s="15">
        <v>45291</v>
      </c>
      <c r="S1044" s="14"/>
    </row>
    <row r="1045" spans="1:19" ht="25.5" x14ac:dyDescent="0.25">
      <c r="A1045" s="14">
        <v>2023</v>
      </c>
      <c r="B1045" s="15">
        <v>45200</v>
      </c>
      <c r="C1045" s="15">
        <v>45291</v>
      </c>
      <c r="D1045" s="17" t="s">
        <v>116</v>
      </c>
      <c r="E1045" s="17" t="s">
        <v>116</v>
      </c>
      <c r="F1045" s="14" t="s">
        <v>2131</v>
      </c>
      <c r="G1045" s="14" t="s">
        <v>569</v>
      </c>
      <c r="H1045" s="14" t="s">
        <v>1157</v>
      </c>
      <c r="I1045" s="17" t="s">
        <v>683</v>
      </c>
      <c r="J1045" s="14" t="s">
        <v>353</v>
      </c>
      <c r="K1045" s="17" t="s">
        <v>354</v>
      </c>
      <c r="L1045" s="14">
        <v>213</v>
      </c>
      <c r="M1045" s="16" t="str">
        <f>HYPERLINK("https://stjsonora.gob.mx/acceso_informacion/InfoCurriculum.php?token=213-213-213")</f>
        <v>https://stjsonora.gob.mx/acceso_informacion/InfoCurriculum.php?token=213-213-213</v>
      </c>
      <c r="N1045" s="14" t="s">
        <v>64</v>
      </c>
      <c r="O1045" s="16" t="s">
        <v>3601</v>
      </c>
      <c r="P1045" s="17" t="s">
        <v>355</v>
      </c>
      <c r="Q1045" s="15">
        <v>45300</v>
      </c>
      <c r="R1045" s="15">
        <v>45291</v>
      </c>
      <c r="S1045" s="14"/>
    </row>
    <row r="1046" spans="1:19" ht="38.25" x14ac:dyDescent="0.25">
      <c r="A1046" s="14">
        <v>2023</v>
      </c>
      <c r="B1046" s="15">
        <v>45200</v>
      </c>
      <c r="C1046" s="15">
        <v>45291</v>
      </c>
      <c r="D1046" s="17" t="s">
        <v>125</v>
      </c>
      <c r="E1046" s="17" t="s">
        <v>125</v>
      </c>
      <c r="F1046" s="14" t="s">
        <v>2132</v>
      </c>
      <c r="G1046" s="14" t="s">
        <v>1335</v>
      </c>
      <c r="H1046" s="14" t="s">
        <v>785</v>
      </c>
      <c r="I1046" s="17" t="s">
        <v>712</v>
      </c>
      <c r="J1046" s="14" t="s">
        <v>58</v>
      </c>
      <c r="K1046" s="17" t="s">
        <v>3590</v>
      </c>
      <c r="L1046" s="14">
        <v>3108</v>
      </c>
      <c r="M1046" s="16" t="str">
        <f>HYPERLINK("https://stjsonora.gob.mx/acceso_informacion/InfoCurriculum.php?token=3108-3108-3108")</f>
        <v>https://stjsonora.gob.mx/acceso_informacion/InfoCurriculum.php?token=3108-3108-3108</v>
      </c>
      <c r="N1046" s="14" t="s">
        <v>64</v>
      </c>
      <c r="O1046" s="16" t="s">
        <v>3601</v>
      </c>
      <c r="P1046" s="17" t="s">
        <v>355</v>
      </c>
      <c r="Q1046" s="15">
        <v>45300</v>
      </c>
      <c r="R1046" s="15">
        <v>45291</v>
      </c>
      <c r="S1046" s="14"/>
    </row>
    <row r="1047" spans="1:19" ht="38.25" x14ac:dyDescent="0.25">
      <c r="A1047" s="14">
        <v>2023</v>
      </c>
      <c r="B1047" s="15">
        <v>45200</v>
      </c>
      <c r="C1047" s="15">
        <v>45291</v>
      </c>
      <c r="D1047" s="17" t="s">
        <v>113</v>
      </c>
      <c r="E1047" s="17" t="s">
        <v>113</v>
      </c>
      <c r="F1047" s="14" t="s">
        <v>1073</v>
      </c>
      <c r="G1047" s="14" t="s">
        <v>2133</v>
      </c>
      <c r="H1047" s="14" t="s">
        <v>2134</v>
      </c>
      <c r="I1047" s="17" t="s">
        <v>1306</v>
      </c>
      <c r="J1047" s="14" t="s">
        <v>353</v>
      </c>
      <c r="K1047" s="17" t="s">
        <v>354</v>
      </c>
      <c r="L1047" s="14">
        <v>3847</v>
      </c>
      <c r="M1047" s="16" t="str">
        <f>HYPERLINK("https://stjsonora.gob.mx/acceso_informacion/InfoCurriculum.php?token=3847-3847-3847")</f>
        <v>https://stjsonora.gob.mx/acceso_informacion/InfoCurriculum.php?token=3847-3847-3847</v>
      </c>
      <c r="N1047" s="14" t="s">
        <v>64</v>
      </c>
      <c r="O1047" s="16" t="s">
        <v>3601</v>
      </c>
      <c r="P1047" s="17" t="s">
        <v>355</v>
      </c>
      <c r="Q1047" s="15">
        <v>45300</v>
      </c>
      <c r="R1047" s="15">
        <v>45291</v>
      </c>
      <c r="S1047" s="14"/>
    </row>
    <row r="1048" spans="1:19" ht="25.5" x14ac:dyDescent="0.25">
      <c r="A1048" s="14">
        <v>2023</v>
      </c>
      <c r="B1048" s="15">
        <v>45200</v>
      </c>
      <c r="C1048" s="15">
        <v>45291</v>
      </c>
      <c r="D1048" s="17" t="s">
        <v>116</v>
      </c>
      <c r="E1048" s="17" t="s">
        <v>116</v>
      </c>
      <c r="F1048" s="14" t="s">
        <v>954</v>
      </c>
      <c r="G1048" s="14" t="s">
        <v>422</v>
      </c>
      <c r="H1048" s="14" t="s">
        <v>406</v>
      </c>
      <c r="I1048" s="17" t="s">
        <v>560</v>
      </c>
      <c r="J1048" s="14" t="s">
        <v>353</v>
      </c>
      <c r="K1048" s="17" t="s">
        <v>354</v>
      </c>
      <c r="L1048" s="14">
        <v>94</v>
      </c>
      <c r="M1048" s="16" t="str">
        <f>HYPERLINK("https://stjsonora.gob.mx/acceso_informacion/InfoCurriculum.php?token=94-94-94")</f>
        <v>https://stjsonora.gob.mx/acceso_informacion/InfoCurriculum.php?token=94-94-94</v>
      </c>
      <c r="N1048" s="14" t="s">
        <v>64</v>
      </c>
      <c r="O1048" s="16" t="s">
        <v>3601</v>
      </c>
      <c r="P1048" s="17" t="s">
        <v>355</v>
      </c>
      <c r="Q1048" s="15">
        <v>45300</v>
      </c>
      <c r="R1048" s="15">
        <v>45291</v>
      </c>
      <c r="S1048" s="14"/>
    </row>
    <row r="1049" spans="1:19" ht="25.5" x14ac:dyDescent="0.25">
      <c r="A1049" s="14">
        <v>2023</v>
      </c>
      <c r="B1049" s="15">
        <v>45200</v>
      </c>
      <c r="C1049" s="15">
        <v>45291</v>
      </c>
      <c r="D1049" s="17" t="s">
        <v>125</v>
      </c>
      <c r="E1049" s="17" t="s">
        <v>125</v>
      </c>
      <c r="F1049" s="14" t="s">
        <v>2135</v>
      </c>
      <c r="G1049" s="14" t="s">
        <v>2136</v>
      </c>
      <c r="H1049" s="14" t="s">
        <v>1870</v>
      </c>
      <c r="I1049" s="17" t="s">
        <v>880</v>
      </c>
      <c r="J1049" s="14" t="s">
        <v>353</v>
      </c>
      <c r="K1049" s="17" t="s">
        <v>354</v>
      </c>
      <c r="L1049" s="14">
        <v>1034</v>
      </c>
      <c r="M1049" s="16" t="str">
        <f>HYPERLINK("https://stjsonora.gob.mx/acceso_informacion/InfoCurriculum.php?token=1034-1034-1034")</f>
        <v>https://stjsonora.gob.mx/acceso_informacion/InfoCurriculum.php?token=1034-1034-1034</v>
      </c>
      <c r="N1049" s="14" t="s">
        <v>64</v>
      </c>
      <c r="O1049" s="16" t="s">
        <v>3601</v>
      </c>
      <c r="P1049" s="17" t="s">
        <v>355</v>
      </c>
      <c r="Q1049" s="15">
        <v>45300</v>
      </c>
      <c r="R1049" s="15">
        <v>45291</v>
      </c>
      <c r="S1049" s="14"/>
    </row>
    <row r="1050" spans="1:19" ht="25.5" x14ac:dyDescent="0.25">
      <c r="A1050" s="14">
        <v>2023</v>
      </c>
      <c r="B1050" s="15">
        <v>45200</v>
      </c>
      <c r="C1050" s="15">
        <v>45291</v>
      </c>
      <c r="D1050" s="17" t="s">
        <v>116</v>
      </c>
      <c r="E1050" s="17" t="s">
        <v>116</v>
      </c>
      <c r="F1050" s="14" t="s">
        <v>908</v>
      </c>
      <c r="G1050" s="14" t="s">
        <v>373</v>
      </c>
      <c r="H1050" s="14" t="s">
        <v>461</v>
      </c>
      <c r="I1050" s="17" t="s">
        <v>675</v>
      </c>
      <c r="J1050" s="14" t="s">
        <v>353</v>
      </c>
      <c r="K1050" s="17" t="s">
        <v>354</v>
      </c>
      <c r="L1050" s="14">
        <v>2638</v>
      </c>
      <c r="M1050" s="16" t="str">
        <f>HYPERLINK("https://stjsonora.gob.mx/acceso_informacion/InfoCurriculum.php?token=2638-2638-2638")</f>
        <v>https://stjsonora.gob.mx/acceso_informacion/InfoCurriculum.php?token=2638-2638-2638</v>
      </c>
      <c r="N1050" s="14" t="s">
        <v>64</v>
      </c>
      <c r="O1050" s="16" t="s">
        <v>3601</v>
      </c>
      <c r="P1050" s="17" t="s">
        <v>355</v>
      </c>
      <c r="Q1050" s="15">
        <v>45300</v>
      </c>
      <c r="R1050" s="15">
        <v>45291</v>
      </c>
      <c r="S1050" s="14"/>
    </row>
    <row r="1051" spans="1:19" ht="25.5" x14ac:dyDescent="0.25">
      <c r="A1051" s="14">
        <v>2023</v>
      </c>
      <c r="B1051" s="15">
        <v>45200</v>
      </c>
      <c r="C1051" s="15">
        <v>45291</v>
      </c>
      <c r="D1051" s="17" t="s">
        <v>116</v>
      </c>
      <c r="E1051" s="17" t="s">
        <v>116</v>
      </c>
      <c r="F1051" s="14" t="s">
        <v>2137</v>
      </c>
      <c r="G1051" s="14" t="s">
        <v>867</v>
      </c>
      <c r="H1051" s="14" t="s">
        <v>516</v>
      </c>
      <c r="I1051" s="17" t="s">
        <v>560</v>
      </c>
      <c r="J1051" s="14" t="s">
        <v>353</v>
      </c>
      <c r="K1051" s="17" t="s">
        <v>354</v>
      </c>
      <c r="L1051" s="14">
        <v>1168</v>
      </c>
      <c r="M1051" s="16" t="str">
        <f>HYPERLINK("https://stjsonora.gob.mx/acceso_informacion/InfoCurriculum.php?token=1168-1168-1168")</f>
        <v>https://stjsonora.gob.mx/acceso_informacion/InfoCurriculum.php?token=1168-1168-1168</v>
      </c>
      <c r="N1051" s="14" t="s">
        <v>64</v>
      </c>
      <c r="O1051" s="16" t="s">
        <v>3601</v>
      </c>
      <c r="P1051" s="17" t="s">
        <v>355</v>
      </c>
      <c r="Q1051" s="15">
        <v>45300</v>
      </c>
      <c r="R1051" s="15">
        <v>45291</v>
      </c>
      <c r="S1051" s="14"/>
    </row>
    <row r="1052" spans="1:19" ht="25.5" x14ac:dyDescent="0.25">
      <c r="A1052" s="14">
        <v>2023</v>
      </c>
      <c r="B1052" s="15">
        <v>45200</v>
      </c>
      <c r="C1052" s="15">
        <v>45291</v>
      </c>
      <c r="D1052" s="17" t="s">
        <v>113</v>
      </c>
      <c r="E1052" s="17" t="s">
        <v>113</v>
      </c>
      <c r="F1052" s="14" t="s">
        <v>2138</v>
      </c>
      <c r="G1052" s="14" t="s">
        <v>2139</v>
      </c>
      <c r="H1052" s="14" t="s">
        <v>947</v>
      </c>
      <c r="I1052" s="17" t="s">
        <v>703</v>
      </c>
      <c r="J1052" s="14" t="s">
        <v>365</v>
      </c>
      <c r="K1052" s="17" t="s">
        <v>957</v>
      </c>
      <c r="L1052" s="14">
        <v>3402</v>
      </c>
      <c r="M1052" s="16" t="str">
        <f>HYPERLINK("https://stjsonora.gob.mx/acceso_informacion/InfoCurriculum.php?token=3402-3402-3402")</f>
        <v>https://stjsonora.gob.mx/acceso_informacion/InfoCurriculum.php?token=3402-3402-3402</v>
      </c>
      <c r="N1052" s="14" t="s">
        <v>64</v>
      </c>
      <c r="O1052" s="16" t="s">
        <v>3601</v>
      </c>
      <c r="P1052" s="17" t="s">
        <v>355</v>
      </c>
      <c r="Q1052" s="15">
        <v>45300</v>
      </c>
      <c r="R1052" s="15">
        <v>45291</v>
      </c>
      <c r="S1052" s="14"/>
    </row>
    <row r="1053" spans="1:19" ht="25.5" x14ac:dyDescent="0.25">
      <c r="A1053" s="14">
        <v>2023</v>
      </c>
      <c r="B1053" s="15">
        <v>45200</v>
      </c>
      <c r="C1053" s="15">
        <v>45291</v>
      </c>
      <c r="D1053" s="17" t="s">
        <v>135</v>
      </c>
      <c r="E1053" s="17" t="s">
        <v>135</v>
      </c>
      <c r="F1053" s="14" t="s">
        <v>2140</v>
      </c>
      <c r="G1053" s="14" t="s">
        <v>2141</v>
      </c>
      <c r="H1053" s="14" t="s">
        <v>427</v>
      </c>
      <c r="I1053" s="17" t="s">
        <v>1216</v>
      </c>
      <c r="J1053" s="14" t="s">
        <v>353</v>
      </c>
      <c r="K1053" s="17" t="s">
        <v>354</v>
      </c>
      <c r="L1053" s="14">
        <v>981</v>
      </c>
      <c r="M1053" s="16" t="str">
        <f>HYPERLINK("https://stjsonora.gob.mx/acceso_informacion/InfoCurriculum.php?token=981-981-981")</f>
        <v>https://stjsonora.gob.mx/acceso_informacion/InfoCurriculum.php?token=981-981-981</v>
      </c>
      <c r="N1053" s="14" t="s">
        <v>64</v>
      </c>
      <c r="O1053" s="16" t="s">
        <v>3601</v>
      </c>
      <c r="P1053" s="17" t="s">
        <v>355</v>
      </c>
      <c r="Q1053" s="15">
        <v>45300</v>
      </c>
      <c r="R1053" s="15">
        <v>45291</v>
      </c>
      <c r="S1053" s="14"/>
    </row>
    <row r="1054" spans="1:19" ht="25.5" x14ac:dyDescent="0.25">
      <c r="A1054" s="14">
        <v>2023</v>
      </c>
      <c r="B1054" s="15">
        <v>45200</v>
      </c>
      <c r="C1054" s="15">
        <v>45291</v>
      </c>
      <c r="D1054" s="17" t="s">
        <v>112</v>
      </c>
      <c r="E1054" s="17" t="s">
        <v>112</v>
      </c>
      <c r="F1054" s="14" t="s">
        <v>2142</v>
      </c>
      <c r="G1054" s="14" t="s">
        <v>551</v>
      </c>
      <c r="H1054" s="14" t="s">
        <v>388</v>
      </c>
      <c r="I1054" s="17" t="s">
        <v>1349</v>
      </c>
      <c r="J1054" s="14" t="s">
        <v>353</v>
      </c>
      <c r="K1054" s="17" t="s">
        <v>354</v>
      </c>
      <c r="L1054" s="14">
        <v>587</v>
      </c>
      <c r="M1054" s="16" t="str">
        <f>HYPERLINK("https://stjsonora.gob.mx/acceso_informacion/InfoCurriculum.php?token=587-587-587")</f>
        <v>https://stjsonora.gob.mx/acceso_informacion/InfoCurriculum.php?token=587-587-587</v>
      </c>
      <c r="N1054" s="14" t="s">
        <v>64</v>
      </c>
      <c r="O1054" s="16" t="s">
        <v>3601</v>
      </c>
      <c r="P1054" s="17" t="s">
        <v>355</v>
      </c>
      <c r="Q1054" s="15">
        <v>45300</v>
      </c>
      <c r="R1054" s="15">
        <v>45291</v>
      </c>
      <c r="S1054" s="14"/>
    </row>
    <row r="1055" spans="1:19" ht="25.5" x14ac:dyDescent="0.25">
      <c r="A1055" s="14">
        <v>2023</v>
      </c>
      <c r="B1055" s="15">
        <v>45200</v>
      </c>
      <c r="C1055" s="15">
        <v>45291</v>
      </c>
      <c r="D1055" s="17" t="s">
        <v>174</v>
      </c>
      <c r="E1055" s="17" t="s">
        <v>174</v>
      </c>
      <c r="F1055" s="14" t="s">
        <v>2143</v>
      </c>
      <c r="G1055" s="14" t="s">
        <v>2144</v>
      </c>
      <c r="H1055" s="14" t="s">
        <v>1132</v>
      </c>
      <c r="I1055" s="17" t="s">
        <v>1218</v>
      </c>
      <c r="J1055" s="14" t="s">
        <v>353</v>
      </c>
      <c r="K1055" s="17" t="s">
        <v>354</v>
      </c>
      <c r="L1055" s="14">
        <v>4630</v>
      </c>
      <c r="M1055" s="16" t="str">
        <f>HYPERLINK("https://stjsonora.gob.mx/acceso_informacion/InfoCurriculum.php?token=4630-4630-4630")</f>
        <v>https://stjsonora.gob.mx/acceso_informacion/InfoCurriculum.php?token=4630-4630-4630</v>
      </c>
      <c r="N1055" s="14" t="s">
        <v>64</v>
      </c>
      <c r="O1055" s="16" t="s">
        <v>3601</v>
      </c>
      <c r="P1055" s="17" t="s">
        <v>355</v>
      </c>
      <c r="Q1055" s="15">
        <v>45300</v>
      </c>
      <c r="R1055" s="15">
        <v>45291</v>
      </c>
      <c r="S1055" s="14"/>
    </row>
    <row r="1056" spans="1:19" ht="25.5" x14ac:dyDescent="0.25">
      <c r="A1056" s="14">
        <v>2023</v>
      </c>
      <c r="B1056" s="15">
        <v>45200</v>
      </c>
      <c r="C1056" s="15">
        <v>45291</v>
      </c>
      <c r="D1056" s="17" t="s">
        <v>113</v>
      </c>
      <c r="E1056" s="17" t="s">
        <v>113</v>
      </c>
      <c r="F1056" s="14" t="s">
        <v>2145</v>
      </c>
      <c r="G1056" s="14" t="s">
        <v>518</v>
      </c>
      <c r="H1056" s="14" t="s">
        <v>2079</v>
      </c>
      <c r="I1056" s="17" t="s">
        <v>1114</v>
      </c>
      <c r="J1056" s="14" t="s">
        <v>353</v>
      </c>
      <c r="K1056" s="17" t="s">
        <v>354</v>
      </c>
      <c r="L1056" s="14">
        <v>512</v>
      </c>
      <c r="M1056" s="16" t="str">
        <f>HYPERLINK("https://stjsonora.gob.mx/acceso_informacion/InfoCurriculum.php?token=512-512-512")</f>
        <v>https://stjsonora.gob.mx/acceso_informacion/InfoCurriculum.php?token=512-512-512</v>
      </c>
      <c r="N1056" s="14" t="s">
        <v>64</v>
      </c>
      <c r="O1056" s="16" t="s">
        <v>3601</v>
      </c>
      <c r="P1056" s="17" t="s">
        <v>355</v>
      </c>
      <c r="Q1056" s="15">
        <v>45300</v>
      </c>
      <c r="R1056" s="15">
        <v>45291</v>
      </c>
      <c r="S1056" s="14"/>
    </row>
    <row r="1057" spans="1:19" ht="38.25" x14ac:dyDescent="0.25">
      <c r="A1057" s="14">
        <v>2023</v>
      </c>
      <c r="B1057" s="15">
        <v>45200</v>
      </c>
      <c r="C1057" s="15">
        <v>45291</v>
      </c>
      <c r="D1057" s="17" t="s">
        <v>116</v>
      </c>
      <c r="E1057" s="17" t="s">
        <v>116</v>
      </c>
      <c r="F1057" s="14" t="s">
        <v>2146</v>
      </c>
      <c r="G1057" s="14" t="s">
        <v>973</v>
      </c>
      <c r="H1057" s="14" t="s">
        <v>377</v>
      </c>
      <c r="I1057" s="17" t="s">
        <v>1279</v>
      </c>
      <c r="J1057" s="14" t="s">
        <v>353</v>
      </c>
      <c r="K1057" s="17" t="s">
        <v>996</v>
      </c>
      <c r="L1057" s="14">
        <v>828</v>
      </c>
      <c r="M1057" s="16" t="str">
        <f>HYPERLINK("https://stjsonora.gob.mx/acceso_informacion/InfoCurriculum.php?token=828-828-828")</f>
        <v>https://stjsonora.gob.mx/acceso_informacion/InfoCurriculum.php?token=828-828-828</v>
      </c>
      <c r="N1057" s="14" t="s">
        <v>64</v>
      </c>
      <c r="O1057" s="16" t="s">
        <v>3601</v>
      </c>
      <c r="P1057" s="17" t="s">
        <v>355</v>
      </c>
      <c r="Q1057" s="15">
        <v>45300</v>
      </c>
      <c r="R1057" s="15">
        <v>45291</v>
      </c>
      <c r="S1057" s="14"/>
    </row>
    <row r="1058" spans="1:19" ht="25.5" x14ac:dyDescent="0.25">
      <c r="A1058" s="14">
        <v>2023</v>
      </c>
      <c r="B1058" s="15">
        <v>45200</v>
      </c>
      <c r="C1058" s="15">
        <v>45291</v>
      </c>
      <c r="D1058" s="17" t="s">
        <v>116</v>
      </c>
      <c r="E1058" s="17" t="s">
        <v>116</v>
      </c>
      <c r="F1058" s="14" t="s">
        <v>2147</v>
      </c>
      <c r="G1058" s="14" t="s">
        <v>562</v>
      </c>
      <c r="H1058" s="14" t="s">
        <v>523</v>
      </c>
      <c r="I1058" s="17" t="s">
        <v>1349</v>
      </c>
      <c r="J1058" s="14" t="s">
        <v>353</v>
      </c>
      <c r="K1058" s="17" t="s">
        <v>354</v>
      </c>
      <c r="L1058" s="14">
        <v>3952</v>
      </c>
      <c r="M1058" s="16" t="str">
        <f>HYPERLINK("https://stjsonora.gob.mx/acceso_informacion/InfoCurriculum.php?token=3952-3952-3952")</f>
        <v>https://stjsonora.gob.mx/acceso_informacion/InfoCurriculum.php?token=3952-3952-3952</v>
      </c>
      <c r="N1058" s="14" t="s">
        <v>64</v>
      </c>
      <c r="O1058" s="16" t="s">
        <v>3601</v>
      </c>
      <c r="P1058" s="17" t="s">
        <v>355</v>
      </c>
      <c r="Q1058" s="15">
        <v>45300</v>
      </c>
      <c r="R1058" s="15">
        <v>45291</v>
      </c>
      <c r="S1058" s="14"/>
    </row>
    <row r="1059" spans="1:19" ht="51" x14ac:dyDescent="0.25">
      <c r="A1059" s="14">
        <v>2023</v>
      </c>
      <c r="B1059" s="15">
        <v>45200</v>
      </c>
      <c r="C1059" s="15">
        <v>45291</v>
      </c>
      <c r="D1059" s="17" t="s">
        <v>135</v>
      </c>
      <c r="E1059" s="17" t="s">
        <v>135</v>
      </c>
      <c r="F1059" s="14" t="s">
        <v>2148</v>
      </c>
      <c r="G1059" s="14" t="s">
        <v>617</v>
      </c>
      <c r="H1059" s="14" t="s">
        <v>409</v>
      </c>
      <c r="I1059" s="17" t="s">
        <v>1138</v>
      </c>
      <c r="J1059" s="14" t="s">
        <v>365</v>
      </c>
      <c r="K1059" s="17" t="s">
        <v>366</v>
      </c>
      <c r="L1059" s="14">
        <v>1025</v>
      </c>
      <c r="M1059" s="16" t="str">
        <f>HYPERLINK("https://stjsonora.gob.mx/acceso_informacion/InfoCurriculum.php?token=1025-1025-1025")</f>
        <v>https://stjsonora.gob.mx/acceso_informacion/InfoCurriculum.php?token=1025-1025-1025</v>
      </c>
      <c r="N1059" s="14" t="s">
        <v>64</v>
      </c>
      <c r="O1059" s="16" t="s">
        <v>3601</v>
      </c>
      <c r="P1059" s="17" t="s">
        <v>355</v>
      </c>
      <c r="Q1059" s="15">
        <v>45300</v>
      </c>
      <c r="R1059" s="15">
        <v>45291</v>
      </c>
      <c r="S1059" s="14"/>
    </row>
    <row r="1060" spans="1:19" ht="63.75" x14ac:dyDescent="0.25">
      <c r="A1060" s="14">
        <v>2023</v>
      </c>
      <c r="B1060" s="15">
        <v>45200</v>
      </c>
      <c r="C1060" s="15">
        <v>45291</v>
      </c>
      <c r="D1060" s="17" t="s">
        <v>116</v>
      </c>
      <c r="E1060" s="17" t="s">
        <v>116</v>
      </c>
      <c r="F1060" s="14" t="s">
        <v>2149</v>
      </c>
      <c r="G1060" s="14" t="s">
        <v>1046</v>
      </c>
      <c r="H1060" s="14" t="s">
        <v>434</v>
      </c>
      <c r="I1060" s="17" t="s">
        <v>1326</v>
      </c>
      <c r="J1060" s="14" t="s">
        <v>353</v>
      </c>
      <c r="K1060" s="17" t="s">
        <v>354</v>
      </c>
      <c r="L1060" s="14">
        <v>2358</v>
      </c>
      <c r="M1060" s="16" t="str">
        <f>HYPERLINK("https://stjsonora.gob.mx/acceso_informacion/InfoCurriculum.php?token=2358-2358-2358")</f>
        <v>https://stjsonora.gob.mx/acceso_informacion/InfoCurriculum.php?token=2358-2358-2358</v>
      </c>
      <c r="N1060" s="14" t="s">
        <v>64</v>
      </c>
      <c r="O1060" s="16" t="s">
        <v>3601</v>
      </c>
      <c r="P1060" s="17" t="s">
        <v>355</v>
      </c>
      <c r="Q1060" s="15">
        <v>45300</v>
      </c>
      <c r="R1060" s="15">
        <v>45291</v>
      </c>
      <c r="S1060" s="14"/>
    </row>
    <row r="1061" spans="1:19" ht="25.5" x14ac:dyDescent="0.25">
      <c r="A1061" s="14">
        <v>2023</v>
      </c>
      <c r="B1061" s="15">
        <v>45200</v>
      </c>
      <c r="C1061" s="15">
        <v>45291</v>
      </c>
      <c r="D1061" s="17" t="s">
        <v>129</v>
      </c>
      <c r="E1061" s="17" t="s">
        <v>129</v>
      </c>
      <c r="F1061" s="14" t="s">
        <v>2150</v>
      </c>
      <c r="G1061" s="14" t="s">
        <v>2151</v>
      </c>
      <c r="H1061" s="14" t="s">
        <v>1704</v>
      </c>
      <c r="I1061" s="17" t="s">
        <v>761</v>
      </c>
      <c r="J1061" s="14" t="s">
        <v>353</v>
      </c>
      <c r="K1061" s="17" t="s">
        <v>996</v>
      </c>
      <c r="L1061" s="14">
        <v>965</v>
      </c>
      <c r="M1061" s="16" t="str">
        <f>HYPERLINK("https://stjsonora.gob.mx/acceso_informacion/InfoCurriculum.php?token=965-965-965")</f>
        <v>https://stjsonora.gob.mx/acceso_informacion/InfoCurriculum.php?token=965-965-965</v>
      </c>
      <c r="N1061" s="14" t="s">
        <v>64</v>
      </c>
      <c r="O1061" s="16" t="s">
        <v>3601</v>
      </c>
      <c r="P1061" s="17" t="s">
        <v>355</v>
      </c>
      <c r="Q1061" s="15">
        <v>45300</v>
      </c>
      <c r="R1061" s="15">
        <v>45291</v>
      </c>
      <c r="S1061" s="14"/>
    </row>
    <row r="1062" spans="1:19" ht="25.5" x14ac:dyDescent="0.25">
      <c r="A1062" s="14">
        <v>2023</v>
      </c>
      <c r="B1062" s="15">
        <v>45200</v>
      </c>
      <c r="C1062" s="15">
        <v>45291</v>
      </c>
      <c r="D1062" s="17" t="s">
        <v>116</v>
      </c>
      <c r="E1062" s="17" t="s">
        <v>116</v>
      </c>
      <c r="F1062" s="14" t="s">
        <v>2152</v>
      </c>
      <c r="G1062" s="14" t="s">
        <v>361</v>
      </c>
      <c r="H1062" s="14" t="s">
        <v>800</v>
      </c>
      <c r="I1062" s="17" t="s">
        <v>1353</v>
      </c>
      <c r="J1062" s="14" t="s">
        <v>353</v>
      </c>
      <c r="K1062" s="17" t="s">
        <v>354</v>
      </c>
      <c r="L1062" s="14">
        <v>2600</v>
      </c>
      <c r="M1062" s="16" t="str">
        <f>HYPERLINK("https://stjsonora.gob.mx/acceso_informacion/InfoCurriculum.php?token=2600-2600-2600")</f>
        <v>https://stjsonora.gob.mx/acceso_informacion/InfoCurriculum.php?token=2600-2600-2600</v>
      </c>
      <c r="N1062" s="14" t="s">
        <v>64</v>
      </c>
      <c r="O1062" s="16" t="s">
        <v>3601</v>
      </c>
      <c r="P1062" s="17" t="s">
        <v>355</v>
      </c>
      <c r="Q1062" s="15">
        <v>45300</v>
      </c>
      <c r="R1062" s="15">
        <v>45291</v>
      </c>
      <c r="S1062" s="14"/>
    </row>
    <row r="1063" spans="1:19" ht="25.5" x14ac:dyDescent="0.25">
      <c r="A1063" s="14">
        <v>2023</v>
      </c>
      <c r="B1063" s="15">
        <v>45200</v>
      </c>
      <c r="C1063" s="15">
        <v>45291</v>
      </c>
      <c r="D1063" s="17" t="s">
        <v>116</v>
      </c>
      <c r="E1063" s="17" t="s">
        <v>116</v>
      </c>
      <c r="F1063" s="14" t="s">
        <v>2153</v>
      </c>
      <c r="G1063" s="14" t="s">
        <v>2154</v>
      </c>
      <c r="H1063" s="14" t="s">
        <v>613</v>
      </c>
      <c r="I1063" s="17" t="s">
        <v>1343</v>
      </c>
      <c r="J1063" s="14" t="s">
        <v>353</v>
      </c>
      <c r="K1063" s="17" t="s">
        <v>354</v>
      </c>
      <c r="L1063" s="14">
        <v>4169</v>
      </c>
      <c r="M1063" s="16" t="str">
        <f>HYPERLINK("https://stjsonora.gob.mx/acceso_informacion/InfoCurriculum.php?token=4169-4169-4169")</f>
        <v>https://stjsonora.gob.mx/acceso_informacion/InfoCurriculum.php?token=4169-4169-4169</v>
      </c>
      <c r="N1063" s="14" t="s">
        <v>64</v>
      </c>
      <c r="O1063" s="16" t="s">
        <v>3601</v>
      </c>
      <c r="P1063" s="17" t="s">
        <v>355</v>
      </c>
      <c r="Q1063" s="15">
        <v>45300</v>
      </c>
      <c r="R1063" s="15">
        <v>45291</v>
      </c>
      <c r="S1063" s="14"/>
    </row>
    <row r="1064" spans="1:19" ht="25.5" x14ac:dyDescent="0.25">
      <c r="A1064" s="14">
        <v>2023</v>
      </c>
      <c r="B1064" s="15">
        <v>45200</v>
      </c>
      <c r="C1064" s="15">
        <v>45291</v>
      </c>
      <c r="D1064" s="17" t="s">
        <v>125</v>
      </c>
      <c r="E1064" s="17" t="s">
        <v>125</v>
      </c>
      <c r="F1064" s="14" t="s">
        <v>1534</v>
      </c>
      <c r="G1064" s="14" t="s">
        <v>582</v>
      </c>
      <c r="H1064" s="14" t="s">
        <v>2155</v>
      </c>
      <c r="I1064" s="17" t="s">
        <v>1114</v>
      </c>
      <c r="J1064" s="14" t="s">
        <v>365</v>
      </c>
      <c r="K1064" s="17" t="s">
        <v>450</v>
      </c>
      <c r="L1064" s="14">
        <v>1331</v>
      </c>
      <c r="M1064" s="16" t="str">
        <f>HYPERLINK("https://stjsonora.gob.mx/acceso_informacion/InfoCurriculum.php?token=1331-1331-1331")</f>
        <v>https://stjsonora.gob.mx/acceso_informacion/InfoCurriculum.php?token=1331-1331-1331</v>
      </c>
      <c r="N1064" s="14" t="s">
        <v>64</v>
      </c>
      <c r="O1064" s="16" t="s">
        <v>3601</v>
      </c>
      <c r="P1064" s="17" t="s">
        <v>355</v>
      </c>
      <c r="Q1064" s="15">
        <v>45300</v>
      </c>
      <c r="R1064" s="15">
        <v>45291</v>
      </c>
      <c r="S1064" s="14"/>
    </row>
    <row r="1065" spans="1:19" ht="25.5" x14ac:dyDescent="0.25">
      <c r="A1065" s="14">
        <v>2023</v>
      </c>
      <c r="B1065" s="15">
        <v>45200</v>
      </c>
      <c r="C1065" s="15">
        <v>45291</v>
      </c>
      <c r="D1065" s="17" t="s">
        <v>135</v>
      </c>
      <c r="E1065" s="17" t="s">
        <v>135</v>
      </c>
      <c r="F1065" s="14" t="s">
        <v>881</v>
      </c>
      <c r="G1065" s="14" t="s">
        <v>369</v>
      </c>
      <c r="H1065" s="14" t="s">
        <v>911</v>
      </c>
      <c r="I1065" s="17" t="s">
        <v>640</v>
      </c>
      <c r="J1065" s="14" t="s">
        <v>353</v>
      </c>
      <c r="K1065" s="17" t="s">
        <v>354</v>
      </c>
      <c r="L1065" s="14">
        <v>2908</v>
      </c>
      <c r="M1065" s="16" t="str">
        <f>HYPERLINK("https://stjsonora.gob.mx/acceso_informacion/InfoCurriculum.php?token=2908-2908-2908")</f>
        <v>https://stjsonora.gob.mx/acceso_informacion/InfoCurriculum.php?token=2908-2908-2908</v>
      </c>
      <c r="N1065" s="14" t="s">
        <v>64</v>
      </c>
      <c r="O1065" s="16" t="s">
        <v>3601</v>
      </c>
      <c r="P1065" s="17" t="s">
        <v>355</v>
      </c>
      <c r="Q1065" s="15">
        <v>45300</v>
      </c>
      <c r="R1065" s="15">
        <v>45291</v>
      </c>
      <c r="S1065" s="14"/>
    </row>
    <row r="1066" spans="1:19" ht="25.5" x14ac:dyDescent="0.25">
      <c r="A1066" s="14">
        <v>2023</v>
      </c>
      <c r="B1066" s="15">
        <v>45200</v>
      </c>
      <c r="C1066" s="15">
        <v>45291</v>
      </c>
      <c r="D1066" s="17" t="s">
        <v>116</v>
      </c>
      <c r="E1066" s="17" t="s">
        <v>116</v>
      </c>
      <c r="F1066" s="14" t="s">
        <v>2156</v>
      </c>
      <c r="G1066" s="14" t="s">
        <v>1303</v>
      </c>
      <c r="H1066" s="14" t="s">
        <v>928</v>
      </c>
      <c r="I1066" s="17" t="s">
        <v>718</v>
      </c>
      <c r="J1066" s="14" t="s">
        <v>353</v>
      </c>
      <c r="K1066" s="17" t="s">
        <v>354</v>
      </c>
      <c r="L1066" s="14">
        <v>3977</v>
      </c>
      <c r="M1066" s="16" t="str">
        <f>HYPERLINK("https://stjsonora.gob.mx/acceso_informacion/InfoCurriculum.php?token=3977-3977-3977")</f>
        <v>https://stjsonora.gob.mx/acceso_informacion/InfoCurriculum.php?token=3977-3977-3977</v>
      </c>
      <c r="N1066" s="14" t="s">
        <v>64</v>
      </c>
      <c r="O1066" s="16" t="s">
        <v>3601</v>
      </c>
      <c r="P1066" s="17" t="s">
        <v>355</v>
      </c>
      <c r="Q1066" s="15">
        <v>45300</v>
      </c>
      <c r="R1066" s="15">
        <v>45291</v>
      </c>
      <c r="S1066" s="14"/>
    </row>
    <row r="1067" spans="1:19" ht="25.5" x14ac:dyDescent="0.25">
      <c r="A1067" s="14">
        <v>2023</v>
      </c>
      <c r="B1067" s="15">
        <v>45200</v>
      </c>
      <c r="C1067" s="15">
        <v>45291</v>
      </c>
      <c r="D1067" s="17" t="s">
        <v>116</v>
      </c>
      <c r="E1067" s="17" t="s">
        <v>116</v>
      </c>
      <c r="F1067" s="14" t="s">
        <v>747</v>
      </c>
      <c r="G1067" s="14" t="s">
        <v>1119</v>
      </c>
      <c r="H1067" s="14" t="s">
        <v>585</v>
      </c>
      <c r="I1067" s="17" t="s">
        <v>560</v>
      </c>
      <c r="J1067" s="14" t="s">
        <v>353</v>
      </c>
      <c r="K1067" s="17" t="s">
        <v>354</v>
      </c>
      <c r="L1067" s="14">
        <v>3200</v>
      </c>
      <c r="M1067" s="16" t="str">
        <f>HYPERLINK("https://stjsonora.gob.mx/acceso_informacion/InfoCurriculum.php?token=3200-3200-3200")</f>
        <v>https://stjsonora.gob.mx/acceso_informacion/InfoCurriculum.php?token=3200-3200-3200</v>
      </c>
      <c r="N1067" s="14" t="s">
        <v>64</v>
      </c>
      <c r="O1067" s="16" t="s">
        <v>3601</v>
      </c>
      <c r="P1067" s="17" t="s">
        <v>355</v>
      </c>
      <c r="Q1067" s="15">
        <v>45300</v>
      </c>
      <c r="R1067" s="15">
        <v>45291</v>
      </c>
      <c r="S1067" s="14"/>
    </row>
    <row r="1068" spans="1:19" ht="25.5" x14ac:dyDescent="0.25">
      <c r="A1068" s="14">
        <v>2023</v>
      </c>
      <c r="B1068" s="15">
        <v>45200</v>
      </c>
      <c r="C1068" s="15">
        <v>45291</v>
      </c>
      <c r="D1068" s="17" t="s">
        <v>125</v>
      </c>
      <c r="E1068" s="17" t="s">
        <v>125</v>
      </c>
      <c r="F1068" s="14" t="s">
        <v>2157</v>
      </c>
      <c r="G1068" s="14" t="s">
        <v>1230</v>
      </c>
      <c r="H1068" s="14" t="s">
        <v>601</v>
      </c>
      <c r="I1068" s="17" t="s">
        <v>640</v>
      </c>
      <c r="J1068" s="14" t="s">
        <v>353</v>
      </c>
      <c r="K1068" s="17" t="s">
        <v>354</v>
      </c>
      <c r="L1068" s="14">
        <v>5148</v>
      </c>
      <c r="M1068" s="16" t="str">
        <f>HYPERLINK("https://stjsonora.gob.mx/acceso_informacion/InfoCurriculum.php?token=5148-5148-5148")</f>
        <v>https://stjsonora.gob.mx/acceso_informacion/InfoCurriculum.php?token=5148-5148-5148</v>
      </c>
      <c r="N1068" s="14" t="s">
        <v>64</v>
      </c>
      <c r="O1068" s="16" t="s">
        <v>3601</v>
      </c>
      <c r="P1068" s="17" t="s">
        <v>355</v>
      </c>
      <c r="Q1068" s="15">
        <v>45300</v>
      </c>
      <c r="R1068" s="15">
        <v>45291</v>
      </c>
      <c r="S1068" s="14"/>
    </row>
    <row r="1069" spans="1:19" ht="38.25" x14ac:dyDescent="0.25">
      <c r="A1069" s="14">
        <v>2023</v>
      </c>
      <c r="B1069" s="15">
        <v>45200</v>
      </c>
      <c r="C1069" s="15">
        <v>45291</v>
      </c>
      <c r="D1069" s="17" t="s">
        <v>195</v>
      </c>
      <c r="E1069" s="17" t="s">
        <v>195</v>
      </c>
      <c r="F1069" s="14" t="s">
        <v>2158</v>
      </c>
      <c r="G1069" s="14" t="s">
        <v>1170</v>
      </c>
      <c r="H1069" s="14" t="s">
        <v>442</v>
      </c>
      <c r="I1069" s="17" t="s">
        <v>1391</v>
      </c>
      <c r="J1069" s="14" t="s">
        <v>353</v>
      </c>
      <c r="K1069" s="17" t="s">
        <v>354</v>
      </c>
      <c r="L1069" s="14">
        <v>610</v>
      </c>
      <c r="M1069" s="16" t="str">
        <f>HYPERLINK("https://stjsonora.gob.mx/acceso_informacion/InfoCurriculum.php?token=610-610-610")</f>
        <v>https://stjsonora.gob.mx/acceso_informacion/InfoCurriculum.php?token=610-610-610</v>
      </c>
      <c r="N1069" s="14" t="s">
        <v>64</v>
      </c>
      <c r="O1069" s="16" t="s">
        <v>3601</v>
      </c>
      <c r="P1069" s="17" t="s">
        <v>355</v>
      </c>
      <c r="Q1069" s="15">
        <v>45300</v>
      </c>
      <c r="R1069" s="15">
        <v>45291</v>
      </c>
      <c r="S1069" s="14"/>
    </row>
    <row r="1070" spans="1:19" ht="25.5" x14ac:dyDescent="0.25">
      <c r="A1070" s="14">
        <v>2023</v>
      </c>
      <c r="B1070" s="15">
        <v>45200</v>
      </c>
      <c r="C1070" s="15">
        <v>45291</v>
      </c>
      <c r="D1070" s="17" t="s">
        <v>116</v>
      </c>
      <c r="E1070" s="17" t="s">
        <v>116</v>
      </c>
      <c r="F1070" s="14" t="s">
        <v>1392</v>
      </c>
      <c r="G1070" s="14" t="s">
        <v>1835</v>
      </c>
      <c r="H1070" s="14" t="s">
        <v>518</v>
      </c>
      <c r="I1070" s="17" t="s">
        <v>583</v>
      </c>
      <c r="J1070" s="14" t="s">
        <v>353</v>
      </c>
      <c r="K1070" s="17" t="s">
        <v>354</v>
      </c>
      <c r="L1070" s="14">
        <v>861</v>
      </c>
      <c r="M1070" s="16" t="str">
        <f>HYPERLINK("https://stjsonora.gob.mx/acceso_informacion/InfoCurriculum.php?token=861-861-861")</f>
        <v>https://stjsonora.gob.mx/acceso_informacion/InfoCurriculum.php?token=861-861-861</v>
      </c>
      <c r="N1070" s="14" t="s">
        <v>64</v>
      </c>
      <c r="O1070" s="16" t="s">
        <v>3601</v>
      </c>
      <c r="P1070" s="17" t="s">
        <v>355</v>
      </c>
      <c r="Q1070" s="15">
        <v>45300</v>
      </c>
      <c r="R1070" s="15">
        <v>45291</v>
      </c>
      <c r="S1070" s="14"/>
    </row>
    <row r="1071" spans="1:19" ht="25.5" x14ac:dyDescent="0.25">
      <c r="A1071" s="14">
        <v>2023</v>
      </c>
      <c r="B1071" s="15">
        <v>45200</v>
      </c>
      <c r="C1071" s="15">
        <v>45291</v>
      </c>
      <c r="D1071" s="17" t="s">
        <v>116</v>
      </c>
      <c r="E1071" s="17" t="s">
        <v>116</v>
      </c>
      <c r="F1071" s="14" t="s">
        <v>2152</v>
      </c>
      <c r="G1071" s="14" t="s">
        <v>927</v>
      </c>
      <c r="H1071" s="14" t="s">
        <v>427</v>
      </c>
      <c r="I1071" s="17" t="s">
        <v>1265</v>
      </c>
      <c r="J1071" s="14" t="s">
        <v>353</v>
      </c>
      <c r="K1071" s="17" t="s">
        <v>354</v>
      </c>
      <c r="L1071" s="14">
        <v>203</v>
      </c>
      <c r="M1071" s="16" t="str">
        <f>HYPERLINK("https://stjsonora.gob.mx/acceso_informacion/InfoCurriculum.php?token=203-203-203")</f>
        <v>https://stjsonora.gob.mx/acceso_informacion/InfoCurriculum.php?token=203-203-203</v>
      </c>
      <c r="N1071" s="14" t="s">
        <v>64</v>
      </c>
      <c r="O1071" s="16" t="s">
        <v>3601</v>
      </c>
      <c r="P1071" s="17" t="s">
        <v>355</v>
      </c>
      <c r="Q1071" s="15">
        <v>45300</v>
      </c>
      <c r="R1071" s="15">
        <v>45291</v>
      </c>
      <c r="S1071" s="14"/>
    </row>
    <row r="1072" spans="1:19" ht="25.5" x14ac:dyDescent="0.25">
      <c r="A1072" s="14">
        <v>2023</v>
      </c>
      <c r="B1072" s="15">
        <v>45200</v>
      </c>
      <c r="C1072" s="15">
        <v>45291</v>
      </c>
      <c r="D1072" s="17" t="s">
        <v>125</v>
      </c>
      <c r="E1072" s="17" t="s">
        <v>125</v>
      </c>
      <c r="F1072" s="14" t="s">
        <v>2159</v>
      </c>
      <c r="G1072" s="14" t="s">
        <v>1403</v>
      </c>
      <c r="H1072" s="14" t="s">
        <v>452</v>
      </c>
      <c r="I1072" s="17" t="s">
        <v>675</v>
      </c>
      <c r="J1072" s="14" t="s">
        <v>403</v>
      </c>
      <c r="K1072" s="17"/>
      <c r="L1072" s="14">
        <v>1184</v>
      </c>
      <c r="M1072" s="16" t="str">
        <f>HYPERLINK("https://stjsonora.gob.mx/acceso_informacion/InfoCurriculum.php?token=1184-1184-1184")</f>
        <v>https://stjsonora.gob.mx/acceso_informacion/InfoCurriculum.php?token=1184-1184-1184</v>
      </c>
      <c r="N1072" s="14" t="s">
        <v>64</v>
      </c>
      <c r="O1072" s="16" t="s">
        <v>3601</v>
      </c>
      <c r="P1072" s="17" t="s">
        <v>355</v>
      </c>
      <c r="Q1072" s="15">
        <v>45300</v>
      </c>
      <c r="R1072" s="15">
        <v>45291</v>
      </c>
      <c r="S1072" s="14"/>
    </row>
    <row r="1073" spans="1:19" ht="25.5" x14ac:dyDescent="0.25">
      <c r="A1073" s="14">
        <v>2023</v>
      </c>
      <c r="B1073" s="15">
        <v>45200</v>
      </c>
      <c r="C1073" s="15">
        <v>45291</v>
      </c>
      <c r="D1073" s="17" t="s">
        <v>116</v>
      </c>
      <c r="E1073" s="17" t="s">
        <v>116</v>
      </c>
      <c r="F1073" s="14" t="s">
        <v>2160</v>
      </c>
      <c r="G1073" s="14" t="s">
        <v>1017</v>
      </c>
      <c r="H1073" s="14" t="s">
        <v>357</v>
      </c>
      <c r="I1073" s="17" t="s">
        <v>629</v>
      </c>
      <c r="J1073" s="14" t="s">
        <v>353</v>
      </c>
      <c r="K1073" s="17" t="s">
        <v>354</v>
      </c>
      <c r="L1073" s="14">
        <v>2784</v>
      </c>
      <c r="M1073" s="16" t="str">
        <f>HYPERLINK("https://stjsonora.gob.mx/acceso_informacion/InfoCurriculum.php?token=2784-2784-2784")</f>
        <v>https://stjsonora.gob.mx/acceso_informacion/InfoCurriculum.php?token=2784-2784-2784</v>
      </c>
      <c r="N1073" s="14" t="s">
        <v>64</v>
      </c>
      <c r="O1073" s="16" t="s">
        <v>3601</v>
      </c>
      <c r="P1073" s="17" t="s">
        <v>355</v>
      </c>
      <c r="Q1073" s="15">
        <v>45300</v>
      </c>
      <c r="R1073" s="15">
        <v>45291</v>
      </c>
      <c r="S1073" s="14"/>
    </row>
    <row r="1074" spans="1:19" ht="25.5" x14ac:dyDescent="0.25">
      <c r="A1074" s="14">
        <v>2023</v>
      </c>
      <c r="B1074" s="15">
        <v>45200</v>
      </c>
      <c r="C1074" s="15">
        <v>45291</v>
      </c>
      <c r="D1074" s="17" t="s">
        <v>125</v>
      </c>
      <c r="E1074" s="17" t="s">
        <v>125</v>
      </c>
      <c r="F1074" s="14" t="s">
        <v>2161</v>
      </c>
      <c r="G1074" s="14" t="s">
        <v>2162</v>
      </c>
      <c r="H1074" s="14" t="s">
        <v>1147</v>
      </c>
      <c r="I1074" s="17" t="s">
        <v>1218</v>
      </c>
      <c r="J1074" s="14" t="s">
        <v>353</v>
      </c>
      <c r="K1074" s="17" t="s">
        <v>354</v>
      </c>
      <c r="L1074" s="14">
        <v>3061</v>
      </c>
      <c r="M1074" s="16" t="str">
        <f>HYPERLINK("https://stjsonora.gob.mx/acceso_informacion/InfoCurriculum.php?token=3061-3061-3061")</f>
        <v>https://stjsonora.gob.mx/acceso_informacion/InfoCurriculum.php?token=3061-3061-3061</v>
      </c>
      <c r="N1074" s="14" t="s">
        <v>64</v>
      </c>
      <c r="O1074" s="16" t="s">
        <v>3601</v>
      </c>
      <c r="P1074" s="17" t="s">
        <v>355</v>
      </c>
      <c r="Q1074" s="15">
        <v>45300</v>
      </c>
      <c r="R1074" s="15">
        <v>45291</v>
      </c>
      <c r="S1074" s="14"/>
    </row>
    <row r="1075" spans="1:19" ht="25.5" x14ac:dyDescent="0.25">
      <c r="A1075" s="14">
        <v>2023</v>
      </c>
      <c r="B1075" s="15">
        <v>45200</v>
      </c>
      <c r="C1075" s="15">
        <v>45291</v>
      </c>
      <c r="D1075" s="17" t="s">
        <v>129</v>
      </c>
      <c r="E1075" s="17" t="s">
        <v>129</v>
      </c>
      <c r="F1075" s="14" t="s">
        <v>2163</v>
      </c>
      <c r="G1075" s="14" t="s">
        <v>985</v>
      </c>
      <c r="H1075" s="14" t="s">
        <v>2164</v>
      </c>
      <c r="I1075" s="17" t="s">
        <v>640</v>
      </c>
      <c r="J1075" s="14" t="s">
        <v>353</v>
      </c>
      <c r="K1075" s="17" t="s">
        <v>354</v>
      </c>
      <c r="L1075" s="14">
        <v>3146</v>
      </c>
      <c r="M1075" s="16" t="str">
        <f>HYPERLINK("https://stjsonora.gob.mx/acceso_informacion/InfoCurriculum.php?token=3146-3146-3146")</f>
        <v>https://stjsonora.gob.mx/acceso_informacion/InfoCurriculum.php?token=3146-3146-3146</v>
      </c>
      <c r="N1075" s="14" t="s">
        <v>64</v>
      </c>
      <c r="O1075" s="16" t="s">
        <v>3601</v>
      </c>
      <c r="P1075" s="17" t="s">
        <v>355</v>
      </c>
      <c r="Q1075" s="15">
        <v>45300</v>
      </c>
      <c r="R1075" s="15">
        <v>45291</v>
      </c>
      <c r="S1075" s="14"/>
    </row>
    <row r="1076" spans="1:19" ht="25.5" x14ac:dyDescent="0.25">
      <c r="A1076" s="14">
        <v>2023</v>
      </c>
      <c r="B1076" s="15">
        <v>45200</v>
      </c>
      <c r="C1076" s="15">
        <v>45291</v>
      </c>
      <c r="D1076" s="17" t="s">
        <v>195</v>
      </c>
      <c r="E1076" s="17" t="s">
        <v>195</v>
      </c>
      <c r="F1076" s="14" t="s">
        <v>2165</v>
      </c>
      <c r="G1076" s="14" t="s">
        <v>753</v>
      </c>
      <c r="H1076" s="14" t="s">
        <v>999</v>
      </c>
      <c r="I1076" s="17" t="s">
        <v>627</v>
      </c>
      <c r="J1076" s="14" t="s">
        <v>353</v>
      </c>
      <c r="K1076" s="17" t="s">
        <v>354</v>
      </c>
      <c r="L1076" s="14">
        <v>775</v>
      </c>
      <c r="M1076" s="16" t="str">
        <f>HYPERLINK("https://stjsonora.gob.mx/acceso_informacion/InfoCurriculum.php?token=775-775-775")</f>
        <v>https://stjsonora.gob.mx/acceso_informacion/InfoCurriculum.php?token=775-775-775</v>
      </c>
      <c r="N1076" s="14" t="s">
        <v>64</v>
      </c>
      <c r="O1076" s="16" t="s">
        <v>3601</v>
      </c>
      <c r="P1076" s="17" t="s">
        <v>355</v>
      </c>
      <c r="Q1076" s="15">
        <v>45300</v>
      </c>
      <c r="R1076" s="15">
        <v>45291</v>
      </c>
      <c r="S1076" s="14"/>
    </row>
    <row r="1077" spans="1:19" ht="25.5" x14ac:dyDescent="0.25">
      <c r="A1077" s="14">
        <v>2023</v>
      </c>
      <c r="B1077" s="15">
        <v>45200</v>
      </c>
      <c r="C1077" s="15">
        <v>45291</v>
      </c>
      <c r="D1077" s="17" t="s">
        <v>116</v>
      </c>
      <c r="E1077" s="17" t="s">
        <v>116</v>
      </c>
      <c r="F1077" s="14" t="s">
        <v>2166</v>
      </c>
      <c r="G1077" s="14" t="s">
        <v>615</v>
      </c>
      <c r="H1077" s="14" t="s">
        <v>562</v>
      </c>
      <c r="I1077" s="17" t="s">
        <v>1338</v>
      </c>
      <c r="J1077" s="14" t="s">
        <v>365</v>
      </c>
      <c r="K1077" s="17" t="s">
        <v>366</v>
      </c>
      <c r="L1077" s="14">
        <v>3114</v>
      </c>
      <c r="M1077" s="16" t="str">
        <f>HYPERLINK("https://stjsonora.gob.mx/acceso_informacion/InfoCurriculum.php?token=3114-3114-3114")</f>
        <v>https://stjsonora.gob.mx/acceso_informacion/InfoCurriculum.php?token=3114-3114-3114</v>
      </c>
      <c r="N1077" s="14" t="s">
        <v>64</v>
      </c>
      <c r="O1077" s="16" t="s">
        <v>3601</v>
      </c>
      <c r="P1077" s="17" t="s">
        <v>355</v>
      </c>
      <c r="Q1077" s="15">
        <v>45300</v>
      </c>
      <c r="R1077" s="15">
        <v>45291</v>
      </c>
      <c r="S1077" s="14"/>
    </row>
    <row r="1078" spans="1:19" ht="25.5" x14ac:dyDescent="0.25">
      <c r="A1078" s="14">
        <v>2023</v>
      </c>
      <c r="B1078" s="15">
        <v>45200</v>
      </c>
      <c r="C1078" s="15">
        <v>45291</v>
      </c>
      <c r="D1078" s="17" t="s">
        <v>125</v>
      </c>
      <c r="E1078" s="17" t="s">
        <v>125</v>
      </c>
      <c r="F1078" s="14" t="s">
        <v>2167</v>
      </c>
      <c r="G1078" s="14" t="s">
        <v>527</v>
      </c>
      <c r="H1078" s="14" t="s">
        <v>2108</v>
      </c>
      <c r="I1078" s="17" t="s">
        <v>560</v>
      </c>
      <c r="J1078" s="14" t="s">
        <v>353</v>
      </c>
      <c r="K1078" s="17" t="s">
        <v>354</v>
      </c>
      <c r="L1078" s="14">
        <v>848</v>
      </c>
      <c r="M1078" s="16" t="str">
        <f>HYPERLINK("https://stjsonora.gob.mx/acceso_informacion/InfoCurriculum.php?token=848-848-848")</f>
        <v>https://stjsonora.gob.mx/acceso_informacion/InfoCurriculum.php?token=848-848-848</v>
      </c>
      <c r="N1078" s="14" t="s">
        <v>64</v>
      </c>
      <c r="O1078" s="16" t="s">
        <v>3601</v>
      </c>
      <c r="P1078" s="17" t="s">
        <v>355</v>
      </c>
      <c r="Q1078" s="15">
        <v>45300</v>
      </c>
      <c r="R1078" s="15">
        <v>45291</v>
      </c>
      <c r="S1078" s="14"/>
    </row>
    <row r="1079" spans="1:19" ht="25.5" x14ac:dyDescent="0.25">
      <c r="A1079" s="14">
        <v>2023</v>
      </c>
      <c r="B1079" s="15">
        <v>45200</v>
      </c>
      <c r="C1079" s="15">
        <v>45291</v>
      </c>
      <c r="D1079" s="17" t="s">
        <v>116</v>
      </c>
      <c r="E1079" s="17" t="s">
        <v>116</v>
      </c>
      <c r="F1079" s="14" t="s">
        <v>2168</v>
      </c>
      <c r="G1079" s="14" t="s">
        <v>442</v>
      </c>
      <c r="H1079" s="14" t="s">
        <v>475</v>
      </c>
      <c r="I1079" s="17" t="s">
        <v>583</v>
      </c>
      <c r="J1079" s="14" t="s">
        <v>353</v>
      </c>
      <c r="K1079" s="17" t="s">
        <v>354</v>
      </c>
      <c r="L1079" s="14">
        <v>1554</v>
      </c>
      <c r="M1079" s="16" t="str">
        <f>HYPERLINK("https://stjsonora.gob.mx/acceso_informacion/InfoCurriculum.php?token=1554-1554-1554")</f>
        <v>https://stjsonora.gob.mx/acceso_informacion/InfoCurriculum.php?token=1554-1554-1554</v>
      </c>
      <c r="N1079" s="14" t="s">
        <v>64</v>
      </c>
      <c r="O1079" s="16" t="s">
        <v>3601</v>
      </c>
      <c r="P1079" s="17" t="s">
        <v>355</v>
      </c>
      <c r="Q1079" s="15">
        <v>45300</v>
      </c>
      <c r="R1079" s="15">
        <v>45291</v>
      </c>
      <c r="S1079" s="14"/>
    </row>
    <row r="1080" spans="1:19" ht="25.5" x14ac:dyDescent="0.25">
      <c r="A1080" s="14">
        <v>2023</v>
      </c>
      <c r="B1080" s="15">
        <v>45200</v>
      </c>
      <c r="C1080" s="15">
        <v>45291</v>
      </c>
      <c r="D1080" s="17" t="s">
        <v>116</v>
      </c>
      <c r="E1080" s="17" t="s">
        <v>116</v>
      </c>
      <c r="F1080" s="14" t="s">
        <v>2169</v>
      </c>
      <c r="G1080" s="14" t="s">
        <v>2061</v>
      </c>
      <c r="H1080" s="14" t="s">
        <v>788</v>
      </c>
      <c r="I1080" s="17" t="s">
        <v>500</v>
      </c>
      <c r="J1080" s="14" t="s">
        <v>353</v>
      </c>
      <c r="K1080" s="17" t="s">
        <v>354</v>
      </c>
      <c r="L1080" s="14">
        <v>619</v>
      </c>
      <c r="M1080" s="16" t="str">
        <f>HYPERLINK("https://stjsonora.gob.mx/acceso_informacion/InfoCurriculum.php?token=619-619-619")</f>
        <v>https://stjsonora.gob.mx/acceso_informacion/InfoCurriculum.php?token=619-619-619</v>
      </c>
      <c r="N1080" s="14" t="s">
        <v>64</v>
      </c>
      <c r="O1080" s="16" t="s">
        <v>3601</v>
      </c>
      <c r="P1080" s="17" t="s">
        <v>355</v>
      </c>
      <c r="Q1080" s="15">
        <v>45300</v>
      </c>
      <c r="R1080" s="15">
        <v>45291</v>
      </c>
      <c r="S1080" s="14"/>
    </row>
    <row r="1081" spans="1:19" ht="25.5" x14ac:dyDescent="0.25">
      <c r="A1081" s="14">
        <v>2023</v>
      </c>
      <c r="B1081" s="15">
        <v>45200</v>
      </c>
      <c r="C1081" s="15">
        <v>45291</v>
      </c>
      <c r="D1081" s="17" t="s">
        <v>116</v>
      </c>
      <c r="E1081" s="17" t="s">
        <v>116</v>
      </c>
      <c r="F1081" s="14" t="s">
        <v>2170</v>
      </c>
      <c r="G1081" s="14" t="s">
        <v>2171</v>
      </c>
      <c r="H1081" s="14" t="s">
        <v>406</v>
      </c>
      <c r="I1081" s="17" t="s">
        <v>640</v>
      </c>
      <c r="J1081" s="14" t="s">
        <v>353</v>
      </c>
      <c r="K1081" s="17" t="s">
        <v>354</v>
      </c>
      <c r="L1081" s="14">
        <v>2996</v>
      </c>
      <c r="M1081" s="16" t="str">
        <f>HYPERLINK("https://stjsonora.gob.mx/acceso_informacion/InfoCurriculum.php?token=2996-2996-2996")</f>
        <v>https://stjsonora.gob.mx/acceso_informacion/InfoCurriculum.php?token=2996-2996-2996</v>
      </c>
      <c r="N1081" s="14" t="s">
        <v>64</v>
      </c>
      <c r="O1081" s="16" t="s">
        <v>3601</v>
      </c>
      <c r="P1081" s="17" t="s">
        <v>355</v>
      </c>
      <c r="Q1081" s="15">
        <v>45300</v>
      </c>
      <c r="R1081" s="15">
        <v>45291</v>
      </c>
      <c r="S1081" s="14"/>
    </row>
    <row r="1082" spans="1:19" ht="25.5" x14ac:dyDescent="0.25">
      <c r="A1082" s="14">
        <v>2023</v>
      </c>
      <c r="B1082" s="15">
        <v>45200</v>
      </c>
      <c r="C1082" s="15">
        <v>45291</v>
      </c>
      <c r="D1082" s="17" t="s">
        <v>125</v>
      </c>
      <c r="E1082" s="17" t="s">
        <v>125</v>
      </c>
      <c r="F1082" s="14" t="s">
        <v>744</v>
      </c>
      <c r="G1082" s="14" t="s">
        <v>409</v>
      </c>
      <c r="H1082" s="14" t="s">
        <v>568</v>
      </c>
      <c r="I1082" s="17" t="s">
        <v>1413</v>
      </c>
      <c r="J1082" s="14" t="s">
        <v>353</v>
      </c>
      <c r="K1082" s="17" t="s">
        <v>354</v>
      </c>
      <c r="L1082" s="14">
        <v>192</v>
      </c>
      <c r="M1082" s="16" t="str">
        <f>HYPERLINK("https://stjsonora.gob.mx/acceso_informacion/InfoCurriculum.php?token=192-192-192")</f>
        <v>https://stjsonora.gob.mx/acceso_informacion/InfoCurriculum.php?token=192-192-192</v>
      </c>
      <c r="N1082" s="14" t="s">
        <v>64</v>
      </c>
      <c r="O1082" s="16" t="s">
        <v>3601</v>
      </c>
      <c r="P1082" s="17" t="s">
        <v>355</v>
      </c>
      <c r="Q1082" s="15">
        <v>45300</v>
      </c>
      <c r="R1082" s="15">
        <v>45291</v>
      </c>
      <c r="S1082" s="14"/>
    </row>
    <row r="1083" spans="1:19" ht="25.5" x14ac:dyDescent="0.25">
      <c r="A1083" s="14">
        <v>2023</v>
      </c>
      <c r="B1083" s="15">
        <v>45200</v>
      </c>
      <c r="C1083" s="15">
        <v>45291</v>
      </c>
      <c r="D1083" s="17" t="s">
        <v>125</v>
      </c>
      <c r="E1083" s="17" t="s">
        <v>125</v>
      </c>
      <c r="F1083" s="14" t="s">
        <v>2172</v>
      </c>
      <c r="G1083" s="14" t="s">
        <v>1046</v>
      </c>
      <c r="H1083" s="14" t="s">
        <v>1046</v>
      </c>
      <c r="I1083" s="17" t="s">
        <v>640</v>
      </c>
      <c r="J1083" s="14" t="s">
        <v>58</v>
      </c>
      <c r="K1083" s="17" t="s">
        <v>3590</v>
      </c>
      <c r="L1083" s="14">
        <v>4168</v>
      </c>
      <c r="M1083" s="16" t="str">
        <f>HYPERLINK("https://stjsonora.gob.mx/acceso_informacion/InfoCurriculum.php?token=4168-4168-4168")</f>
        <v>https://stjsonora.gob.mx/acceso_informacion/InfoCurriculum.php?token=4168-4168-4168</v>
      </c>
      <c r="N1083" s="14" t="s">
        <v>64</v>
      </c>
      <c r="O1083" s="16" t="s">
        <v>3601</v>
      </c>
      <c r="P1083" s="17" t="s">
        <v>355</v>
      </c>
      <c r="Q1083" s="15">
        <v>45300</v>
      </c>
      <c r="R1083" s="15">
        <v>45291</v>
      </c>
      <c r="S1083" s="14"/>
    </row>
    <row r="1084" spans="1:19" ht="25.5" x14ac:dyDescent="0.25">
      <c r="A1084" s="14">
        <v>2023</v>
      </c>
      <c r="B1084" s="15">
        <v>45200</v>
      </c>
      <c r="C1084" s="15">
        <v>45291</v>
      </c>
      <c r="D1084" s="17" t="s">
        <v>116</v>
      </c>
      <c r="E1084" s="17" t="s">
        <v>116</v>
      </c>
      <c r="F1084" s="14" t="s">
        <v>2173</v>
      </c>
      <c r="G1084" s="14" t="s">
        <v>452</v>
      </c>
      <c r="H1084" s="14" t="s">
        <v>446</v>
      </c>
      <c r="I1084" s="17" t="s">
        <v>718</v>
      </c>
      <c r="J1084" s="14" t="s">
        <v>353</v>
      </c>
      <c r="K1084" s="17" t="s">
        <v>354</v>
      </c>
      <c r="L1084" s="14">
        <v>2616</v>
      </c>
      <c r="M1084" s="16" t="str">
        <f>HYPERLINK("https://stjsonora.gob.mx/acceso_informacion/InfoCurriculum.php?token=2616-2616-2616")</f>
        <v>https://stjsonora.gob.mx/acceso_informacion/InfoCurriculum.php?token=2616-2616-2616</v>
      </c>
      <c r="N1084" s="14" t="s">
        <v>64</v>
      </c>
      <c r="O1084" s="16" t="s">
        <v>3601</v>
      </c>
      <c r="P1084" s="17" t="s">
        <v>355</v>
      </c>
      <c r="Q1084" s="15">
        <v>45300</v>
      </c>
      <c r="R1084" s="15">
        <v>45291</v>
      </c>
      <c r="S1084" s="14"/>
    </row>
    <row r="1085" spans="1:19" ht="25.5" x14ac:dyDescent="0.25">
      <c r="A1085" s="14">
        <v>2023</v>
      </c>
      <c r="B1085" s="15">
        <v>45200</v>
      </c>
      <c r="C1085" s="15">
        <v>45291</v>
      </c>
      <c r="D1085" s="17" t="s">
        <v>113</v>
      </c>
      <c r="E1085" s="17" t="s">
        <v>113</v>
      </c>
      <c r="F1085" s="14" t="s">
        <v>2174</v>
      </c>
      <c r="G1085" s="14" t="s">
        <v>601</v>
      </c>
      <c r="H1085" s="14" t="s">
        <v>442</v>
      </c>
      <c r="I1085" s="17" t="s">
        <v>355</v>
      </c>
      <c r="J1085" s="14" t="s">
        <v>407</v>
      </c>
      <c r="K1085" s="17" t="s">
        <v>167</v>
      </c>
      <c r="L1085" s="14">
        <v>666</v>
      </c>
      <c r="M1085" s="16" t="str">
        <f>HYPERLINK("https://stjsonora.gob.mx/acceso_informacion/InfoCurriculum.php?token=666-666-666")</f>
        <v>https://stjsonora.gob.mx/acceso_informacion/InfoCurriculum.php?token=666-666-666</v>
      </c>
      <c r="N1085" s="14" t="s">
        <v>64</v>
      </c>
      <c r="O1085" s="16" t="s">
        <v>3601</v>
      </c>
      <c r="P1085" s="17" t="s">
        <v>355</v>
      </c>
      <c r="Q1085" s="15">
        <v>45300</v>
      </c>
      <c r="R1085" s="15">
        <v>45291</v>
      </c>
      <c r="S1085" s="14"/>
    </row>
    <row r="1086" spans="1:19" ht="25.5" x14ac:dyDescent="0.25">
      <c r="A1086" s="14">
        <v>2023</v>
      </c>
      <c r="B1086" s="15">
        <v>45200</v>
      </c>
      <c r="C1086" s="15">
        <v>45291</v>
      </c>
      <c r="D1086" s="17" t="s">
        <v>129</v>
      </c>
      <c r="E1086" s="17" t="s">
        <v>129</v>
      </c>
      <c r="F1086" s="14" t="s">
        <v>821</v>
      </c>
      <c r="G1086" s="14" t="s">
        <v>2175</v>
      </c>
      <c r="H1086" s="14" t="s">
        <v>2176</v>
      </c>
      <c r="I1086" s="17" t="s">
        <v>1237</v>
      </c>
      <c r="J1086" s="14" t="s">
        <v>353</v>
      </c>
      <c r="K1086" s="17" t="s">
        <v>354</v>
      </c>
      <c r="L1086" s="14">
        <v>671</v>
      </c>
      <c r="M1086" s="16" t="str">
        <f>HYPERLINK("https://stjsonora.gob.mx/acceso_informacion/InfoCurriculum.php?token=671-671-671")</f>
        <v>https://stjsonora.gob.mx/acceso_informacion/InfoCurriculum.php?token=671-671-671</v>
      </c>
      <c r="N1086" s="14" t="s">
        <v>64</v>
      </c>
      <c r="O1086" s="16" t="s">
        <v>3601</v>
      </c>
      <c r="P1086" s="17" t="s">
        <v>355</v>
      </c>
      <c r="Q1086" s="15">
        <v>45300</v>
      </c>
      <c r="R1086" s="15">
        <v>45291</v>
      </c>
      <c r="S1086" s="14"/>
    </row>
    <row r="1087" spans="1:19" ht="38.25" x14ac:dyDescent="0.25">
      <c r="A1087" s="14">
        <v>2023</v>
      </c>
      <c r="B1087" s="15">
        <v>45200</v>
      </c>
      <c r="C1087" s="15">
        <v>45291</v>
      </c>
      <c r="D1087" s="17" t="s">
        <v>135</v>
      </c>
      <c r="E1087" s="17" t="s">
        <v>135</v>
      </c>
      <c r="F1087" s="14" t="s">
        <v>2044</v>
      </c>
      <c r="G1087" s="14" t="s">
        <v>1603</v>
      </c>
      <c r="H1087" s="14" t="s">
        <v>1199</v>
      </c>
      <c r="I1087" s="17" t="s">
        <v>1410</v>
      </c>
      <c r="J1087" s="14" t="s">
        <v>353</v>
      </c>
      <c r="K1087" s="17" t="s">
        <v>354</v>
      </c>
      <c r="L1087" s="14">
        <v>230</v>
      </c>
      <c r="M1087" s="16" t="str">
        <f>HYPERLINK("https://stjsonora.gob.mx/acceso_informacion/InfoCurriculum.php?token=230-230-230")</f>
        <v>https://stjsonora.gob.mx/acceso_informacion/InfoCurriculum.php?token=230-230-230</v>
      </c>
      <c r="N1087" s="14" t="s">
        <v>64</v>
      </c>
      <c r="O1087" s="16" t="s">
        <v>3601</v>
      </c>
      <c r="P1087" s="17" t="s">
        <v>355</v>
      </c>
      <c r="Q1087" s="15">
        <v>45300</v>
      </c>
      <c r="R1087" s="15">
        <v>45291</v>
      </c>
      <c r="S1087" s="14"/>
    </row>
    <row r="1088" spans="1:19" ht="25.5" x14ac:dyDescent="0.25">
      <c r="A1088" s="14">
        <v>2023</v>
      </c>
      <c r="B1088" s="15">
        <v>45200</v>
      </c>
      <c r="C1088" s="15">
        <v>45291</v>
      </c>
      <c r="D1088" s="17" t="s">
        <v>116</v>
      </c>
      <c r="E1088" s="17" t="s">
        <v>116</v>
      </c>
      <c r="F1088" s="14" t="s">
        <v>2177</v>
      </c>
      <c r="G1088" s="14" t="s">
        <v>1244</v>
      </c>
      <c r="H1088" s="14" t="s">
        <v>636</v>
      </c>
      <c r="I1088" s="17" t="s">
        <v>583</v>
      </c>
      <c r="J1088" s="14" t="s">
        <v>353</v>
      </c>
      <c r="K1088" s="17" t="s">
        <v>354</v>
      </c>
      <c r="L1088" s="14">
        <v>152</v>
      </c>
      <c r="M1088" s="16" t="str">
        <f>HYPERLINK("https://stjsonora.gob.mx/acceso_informacion/InfoCurriculum.php?token=152-152-152")</f>
        <v>https://stjsonora.gob.mx/acceso_informacion/InfoCurriculum.php?token=152-152-152</v>
      </c>
      <c r="N1088" s="14" t="s">
        <v>64</v>
      </c>
      <c r="O1088" s="16" t="s">
        <v>3601</v>
      </c>
      <c r="P1088" s="17" t="s">
        <v>355</v>
      </c>
      <c r="Q1088" s="15">
        <v>45300</v>
      </c>
      <c r="R1088" s="15">
        <v>45291</v>
      </c>
      <c r="S1088" s="14"/>
    </row>
    <row r="1089" spans="1:19" ht="51" x14ac:dyDescent="0.25">
      <c r="A1089" s="14">
        <v>2023</v>
      </c>
      <c r="B1089" s="15">
        <v>45200</v>
      </c>
      <c r="C1089" s="15">
        <v>45291</v>
      </c>
      <c r="D1089" s="17" t="s">
        <v>116</v>
      </c>
      <c r="E1089" s="17" t="s">
        <v>116</v>
      </c>
      <c r="F1089" s="14" t="s">
        <v>2178</v>
      </c>
      <c r="G1089" s="14" t="s">
        <v>1314</v>
      </c>
      <c r="H1089" s="14" t="s">
        <v>452</v>
      </c>
      <c r="I1089" s="17" t="s">
        <v>1138</v>
      </c>
      <c r="J1089" s="14" t="s">
        <v>353</v>
      </c>
      <c r="K1089" s="17" t="s">
        <v>354</v>
      </c>
      <c r="L1089" s="14">
        <v>2708</v>
      </c>
      <c r="M1089" s="16" t="str">
        <f>HYPERLINK("https://stjsonora.gob.mx/acceso_informacion/InfoCurriculum.php?token=2708-2708-2708")</f>
        <v>https://stjsonora.gob.mx/acceso_informacion/InfoCurriculum.php?token=2708-2708-2708</v>
      </c>
      <c r="N1089" s="14" t="s">
        <v>64</v>
      </c>
      <c r="O1089" s="16" t="s">
        <v>3601</v>
      </c>
      <c r="P1089" s="17" t="s">
        <v>355</v>
      </c>
      <c r="Q1089" s="15">
        <v>45300</v>
      </c>
      <c r="R1089" s="15">
        <v>45291</v>
      </c>
      <c r="S1089" s="14"/>
    </row>
    <row r="1090" spans="1:19" ht="25.5" x14ac:dyDescent="0.25">
      <c r="A1090" s="14">
        <v>2023</v>
      </c>
      <c r="B1090" s="15">
        <v>45200</v>
      </c>
      <c r="C1090" s="15">
        <v>45291</v>
      </c>
      <c r="D1090" s="17" t="s">
        <v>135</v>
      </c>
      <c r="E1090" s="17" t="s">
        <v>135</v>
      </c>
      <c r="F1090" s="14" t="s">
        <v>2179</v>
      </c>
      <c r="G1090" s="14" t="s">
        <v>2180</v>
      </c>
      <c r="H1090" s="14" t="s">
        <v>867</v>
      </c>
      <c r="I1090" s="17" t="s">
        <v>1332</v>
      </c>
      <c r="J1090" s="14" t="s">
        <v>353</v>
      </c>
      <c r="K1090" s="17" t="s">
        <v>354</v>
      </c>
      <c r="L1090" s="14">
        <v>4585</v>
      </c>
      <c r="M1090" s="16" t="str">
        <f>HYPERLINK("https://stjsonora.gob.mx/acceso_informacion/InfoCurriculum.php?token=4585-4585-4585")</f>
        <v>https://stjsonora.gob.mx/acceso_informacion/InfoCurriculum.php?token=4585-4585-4585</v>
      </c>
      <c r="N1090" s="14" t="s">
        <v>64</v>
      </c>
      <c r="O1090" s="16" t="s">
        <v>3601</v>
      </c>
      <c r="P1090" s="17" t="s">
        <v>355</v>
      </c>
      <c r="Q1090" s="15">
        <v>45300</v>
      </c>
      <c r="R1090" s="15">
        <v>45291</v>
      </c>
      <c r="S1090" s="14"/>
    </row>
    <row r="1091" spans="1:19" ht="25.5" x14ac:dyDescent="0.25">
      <c r="A1091" s="14">
        <v>2023</v>
      </c>
      <c r="B1091" s="15">
        <v>45200</v>
      </c>
      <c r="C1091" s="15">
        <v>45291</v>
      </c>
      <c r="D1091" s="17" t="s">
        <v>129</v>
      </c>
      <c r="E1091" s="17" t="s">
        <v>129</v>
      </c>
      <c r="F1091" s="14" t="s">
        <v>665</v>
      </c>
      <c r="G1091" s="14" t="s">
        <v>752</v>
      </c>
      <c r="H1091" s="14" t="s">
        <v>2181</v>
      </c>
      <c r="I1091" s="17" t="s">
        <v>1039</v>
      </c>
      <c r="J1091" s="14" t="s">
        <v>353</v>
      </c>
      <c r="K1091" s="17" t="s">
        <v>354</v>
      </c>
      <c r="L1091" s="14">
        <v>966</v>
      </c>
      <c r="M1091" s="16" t="str">
        <f>HYPERLINK("https://stjsonora.gob.mx/acceso_informacion/InfoCurriculum.php?token=966-966-966")</f>
        <v>https://stjsonora.gob.mx/acceso_informacion/InfoCurriculum.php?token=966-966-966</v>
      </c>
      <c r="N1091" s="14" t="s">
        <v>64</v>
      </c>
      <c r="O1091" s="16" t="s">
        <v>3601</v>
      </c>
      <c r="P1091" s="17" t="s">
        <v>355</v>
      </c>
      <c r="Q1091" s="15">
        <v>45300</v>
      </c>
      <c r="R1091" s="15">
        <v>45291</v>
      </c>
      <c r="S1091" s="14"/>
    </row>
    <row r="1092" spans="1:19" ht="25.5" x14ac:dyDescent="0.25">
      <c r="A1092" s="14">
        <v>2023</v>
      </c>
      <c r="B1092" s="15">
        <v>45200</v>
      </c>
      <c r="C1092" s="15">
        <v>45291</v>
      </c>
      <c r="D1092" s="17" t="s">
        <v>125</v>
      </c>
      <c r="E1092" s="17" t="s">
        <v>125</v>
      </c>
      <c r="F1092" s="14" t="s">
        <v>2182</v>
      </c>
      <c r="G1092" s="14" t="s">
        <v>2183</v>
      </c>
      <c r="H1092" s="14" t="s">
        <v>642</v>
      </c>
      <c r="I1092" s="17" t="s">
        <v>1039</v>
      </c>
      <c r="J1092" s="14" t="s">
        <v>403</v>
      </c>
      <c r="K1092" s="17"/>
      <c r="L1092" s="14">
        <v>3540</v>
      </c>
      <c r="M1092" s="16" t="str">
        <f>HYPERLINK("https://stjsonora.gob.mx/acceso_informacion/InfoCurriculum.php?token=3540-3540-3540")</f>
        <v>https://stjsonora.gob.mx/acceso_informacion/InfoCurriculum.php?token=3540-3540-3540</v>
      </c>
      <c r="N1092" s="14" t="s">
        <v>64</v>
      </c>
      <c r="O1092" s="16" t="s">
        <v>3601</v>
      </c>
      <c r="P1092" s="17" t="s">
        <v>355</v>
      </c>
      <c r="Q1092" s="15">
        <v>45300</v>
      </c>
      <c r="R1092" s="15">
        <v>45291</v>
      </c>
      <c r="S1092" s="14"/>
    </row>
    <row r="1093" spans="1:19" ht="25.5" x14ac:dyDescent="0.25">
      <c r="A1093" s="14">
        <v>2023</v>
      </c>
      <c r="B1093" s="15">
        <v>45200</v>
      </c>
      <c r="C1093" s="15">
        <v>45291</v>
      </c>
      <c r="D1093" s="17" t="s">
        <v>116</v>
      </c>
      <c r="E1093" s="17" t="s">
        <v>116</v>
      </c>
      <c r="F1093" s="14" t="s">
        <v>2184</v>
      </c>
      <c r="G1093" s="14" t="s">
        <v>2185</v>
      </c>
      <c r="H1093" s="14" t="s">
        <v>1311</v>
      </c>
      <c r="I1093" s="17" t="s">
        <v>583</v>
      </c>
      <c r="J1093" s="14" t="s">
        <v>353</v>
      </c>
      <c r="K1093" s="17" t="s">
        <v>354</v>
      </c>
      <c r="L1093" s="14">
        <v>723</v>
      </c>
      <c r="M1093" s="16" t="str">
        <f>HYPERLINK("https://stjsonora.gob.mx/acceso_informacion/InfoCurriculum.php?token=723-723-723")</f>
        <v>https://stjsonora.gob.mx/acceso_informacion/InfoCurriculum.php?token=723-723-723</v>
      </c>
      <c r="N1093" s="14" t="s">
        <v>64</v>
      </c>
      <c r="O1093" s="16" t="s">
        <v>3601</v>
      </c>
      <c r="P1093" s="17" t="s">
        <v>355</v>
      </c>
      <c r="Q1093" s="15">
        <v>45300</v>
      </c>
      <c r="R1093" s="15">
        <v>45291</v>
      </c>
      <c r="S1093" s="14"/>
    </row>
    <row r="1094" spans="1:19" ht="25.5" x14ac:dyDescent="0.25">
      <c r="A1094" s="14">
        <v>2023</v>
      </c>
      <c r="B1094" s="15">
        <v>45200</v>
      </c>
      <c r="C1094" s="15">
        <v>45291</v>
      </c>
      <c r="D1094" s="17" t="s">
        <v>195</v>
      </c>
      <c r="E1094" s="17" t="s">
        <v>195</v>
      </c>
      <c r="F1094" s="14" t="s">
        <v>2186</v>
      </c>
      <c r="G1094" s="14" t="s">
        <v>2187</v>
      </c>
      <c r="H1094" s="14" t="s">
        <v>800</v>
      </c>
      <c r="I1094" s="17" t="s">
        <v>1220</v>
      </c>
      <c r="J1094" s="14" t="s">
        <v>395</v>
      </c>
      <c r="K1094" s="17" t="s">
        <v>2188</v>
      </c>
      <c r="L1094" s="14">
        <v>913</v>
      </c>
      <c r="M1094" s="16" t="str">
        <f>HYPERLINK("https://stjsonora.gob.mx/acceso_informacion/InfoCurriculum.php?token=913-913-913")</f>
        <v>https://stjsonora.gob.mx/acceso_informacion/InfoCurriculum.php?token=913-913-913</v>
      </c>
      <c r="N1094" s="14" t="s">
        <v>64</v>
      </c>
      <c r="O1094" s="16" t="s">
        <v>3601</v>
      </c>
      <c r="P1094" s="17" t="s">
        <v>355</v>
      </c>
      <c r="Q1094" s="15">
        <v>45300</v>
      </c>
      <c r="R1094" s="15">
        <v>45291</v>
      </c>
      <c r="S1094" s="14"/>
    </row>
    <row r="1095" spans="1:19" ht="25.5" x14ac:dyDescent="0.25">
      <c r="A1095" s="14">
        <v>2023</v>
      </c>
      <c r="B1095" s="15">
        <v>45200</v>
      </c>
      <c r="C1095" s="15">
        <v>45291</v>
      </c>
      <c r="D1095" s="17" t="s">
        <v>125</v>
      </c>
      <c r="E1095" s="17" t="s">
        <v>125</v>
      </c>
      <c r="F1095" s="14" t="s">
        <v>2189</v>
      </c>
      <c r="G1095" s="14" t="s">
        <v>373</v>
      </c>
      <c r="H1095" s="14" t="s">
        <v>1713</v>
      </c>
      <c r="I1095" s="17" t="s">
        <v>679</v>
      </c>
      <c r="J1095" s="14" t="s">
        <v>353</v>
      </c>
      <c r="K1095" s="17" t="s">
        <v>354</v>
      </c>
      <c r="L1095" s="14">
        <v>4490</v>
      </c>
      <c r="M1095" s="16" t="str">
        <f>HYPERLINK("https://stjsonora.gob.mx/acceso_informacion/InfoCurriculum.php?token=4490-4490-4490")</f>
        <v>https://stjsonora.gob.mx/acceso_informacion/InfoCurriculum.php?token=4490-4490-4490</v>
      </c>
      <c r="N1095" s="14" t="s">
        <v>64</v>
      </c>
      <c r="O1095" s="16" t="s">
        <v>3601</v>
      </c>
      <c r="P1095" s="17" t="s">
        <v>355</v>
      </c>
      <c r="Q1095" s="15">
        <v>45300</v>
      </c>
      <c r="R1095" s="15">
        <v>45291</v>
      </c>
      <c r="S1095" s="14"/>
    </row>
    <row r="1096" spans="1:19" ht="25.5" x14ac:dyDescent="0.25">
      <c r="A1096" s="14">
        <v>2023</v>
      </c>
      <c r="B1096" s="15">
        <v>45200</v>
      </c>
      <c r="C1096" s="15">
        <v>45291</v>
      </c>
      <c r="D1096" s="17" t="s">
        <v>116</v>
      </c>
      <c r="E1096" s="17" t="s">
        <v>116</v>
      </c>
      <c r="F1096" s="14" t="s">
        <v>2190</v>
      </c>
      <c r="G1096" s="14" t="s">
        <v>615</v>
      </c>
      <c r="H1096" s="14" t="s">
        <v>2191</v>
      </c>
      <c r="I1096" s="17" t="s">
        <v>802</v>
      </c>
      <c r="J1096" s="14" t="s">
        <v>353</v>
      </c>
      <c r="K1096" s="17" t="s">
        <v>354</v>
      </c>
      <c r="L1096" s="14">
        <v>4517</v>
      </c>
      <c r="M1096" s="16" t="str">
        <f>HYPERLINK("https://stjsonora.gob.mx/acceso_informacion/InfoCurriculum.php?token=4517-4517-4517")</f>
        <v>https://stjsonora.gob.mx/acceso_informacion/InfoCurriculum.php?token=4517-4517-4517</v>
      </c>
      <c r="N1096" s="14" t="s">
        <v>64</v>
      </c>
      <c r="O1096" s="16" t="s">
        <v>3601</v>
      </c>
      <c r="P1096" s="17" t="s">
        <v>355</v>
      </c>
      <c r="Q1096" s="15">
        <v>45300</v>
      </c>
      <c r="R1096" s="15">
        <v>45291</v>
      </c>
      <c r="S1096" s="14"/>
    </row>
    <row r="1097" spans="1:19" ht="25.5" x14ac:dyDescent="0.25">
      <c r="A1097" s="14">
        <v>2023</v>
      </c>
      <c r="B1097" s="15">
        <v>45200</v>
      </c>
      <c r="C1097" s="15">
        <v>45291</v>
      </c>
      <c r="D1097" s="17" t="s">
        <v>125</v>
      </c>
      <c r="E1097" s="17" t="s">
        <v>125</v>
      </c>
      <c r="F1097" s="14" t="s">
        <v>2192</v>
      </c>
      <c r="G1097" s="14" t="s">
        <v>385</v>
      </c>
      <c r="H1097" s="14" t="s">
        <v>563</v>
      </c>
      <c r="I1097" s="17" t="s">
        <v>1413</v>
      </c>
      <c r="J1097" s="14" t="s">
        <v>353</v>
      </c>
      <c r="K1097" s="17" t="s">
        <v>354</v>
      </c>
      <c r="L1097" s="14">
        <v>3960</v>
      </c>
      <c r="M1097" s="16" t="str">
        <f>HYPERLINK("https://stjsonora.gob.mx/acceso_informacion/InfoCurriculum.php?token=3960-3960-3960")</f>
        <v>https://stjsonora.gob.mx/acceso_informacion/InfoCurriculum.php?token=3960-3960-3960</v>
      </c>
      <c r="N1097" s="14" t="s">
        <v>64</v>
      </c>
      <c r="O1097" s="16" t="s">
        <v>3601</v>
      </c>
      <c r="P1097" s="17" t="s">
        <v>355</v>
      </c>
      <c r="Q1097" s="15">
        <v>45300</v>
      </c>
      <c r="R1097" s="15">
        <v>45291</v>
      </c>
      <c r="S1097" s="14"/>
    </row>
    <row r="1098" spans="1:19" ht="25.5" x14ac:dyDescent="0.25">
      <c r="A1098" s="14">
        <v>2023</v>
      </c>
      <c r="B1098" s="15">
        <v>45200</v>
      </c>
      <c r="C1098" s="15">
        <v>45291</v>
      </c>
      <c r="D1098" s="17" t="s">
        <v>113</v>
      </c>
      <c r="E1098" s="17" t="s">
        <v>113</v>
      </c>
      <c r="F1098" s="14" t="s">
        <v>436</v>
      </c>
      <c r="G1098" s="14" t="s">
        <v>658</v>
      </c>
      <c r="H1098" s="14" t="s">
        <v>1901</v>
      </c>
      <c r="I1098" s="17" t="s">
        <v>683</v>
      </c>
      <c r="J1098" s="14" t="s">
        <v>353</v>
      </c>
      <c r="K1098" s="17" t="s">
        <v>354</v>
      </c>
      <c r="L1098" s="14">
        <v>737</v>
      </c>
      <c r="M1098" s="16" t="str">
        <f>HYPERLINK("https://stjsonora.gob.mx/acceso_informacion/InfoCurriculum.php?token=737-737-737")</f>
        <v>https://stjsonora.gob.mx/acceso_informacion/InfoCurriculum.php?token=737-737-737</v>
      </c>
      <c r="N1098" s="14" t="s">
        <v>64</v>
      </c>
      <c r="O1098" s="16" t="s">
        <v>3601</v>
      </c>
      <c r="P1098" s="17" t="s">
        <v>355</v>
      </c>
      <c r="Q1098" s="15">
        <v>45300</v>
      </c>
      <c r="R1098" s="15">
        <v>45291</v>
      </c>
      <c r="S1098" s="14"/>
    </row>
    <row r="1099" spans="1:19" ht="25.5" x14ac:dyDescent="0.25">
      <c r="A1099" s="14">
        <v>2023</v>
      </c>
      <c r="B1099" s="15">
        <v>45200</v>
      </c>
      <c r="C1099" s="15">
        <v>45291</v>
      </c>
      <c r="D1099" s="17" t="s">
        <v>113</v>
      </c>
      <c r="E1099" s="17" t="s">
        <v>113</v>
      </c>
      <c r="F1099" s="14" t="s">
        <v>2193</v>
      </c>
      <c r="G1099" s="14" t="s">
        <v>1176</v>
      </c>
      <c r="H1099" s="14" t="s">
        <v>475</v>
      </c>
      <c r="I1099" s="17" t="s">
        <v>1415</v>
      </c>
      <c r="J1099" s="14" t="s">
        <v>353</v>
      </c>
      <c r="K1099" s="17" t="s">
        <v>354</v>
      </c>
      <c r="L1099" s="14">
        <v>3095</v>
      </c>
      <c r="M1099" s="16" t="str">
        <f>HYPERLINK("https://stjsonora.gob.mx/acceso_informacion/InfoCurriculum.php?token=3095-3095-3095")</f>
        <v>https://stjsonora.gob.mx/acceso_informacion/InfoCurriculum.php?token=3095-3095-3095</v>
      </c>
      <c r="N1099" s="14" t="s">
        <v>64</v>
      </c>
      <c r="O1099" s="16" t="s">
        <v>3601</v>
      </c>
      <c r="P1099" s="17" t="s">
        <v>355</v>
      </c>
      <c r="Q1099" s="15">
        <v>45300</v>
      </c>
      <c r="R1099" s="15">
        <v>45291</v>
      </c>
      <c r="S1099" s="14"/>
    </row>
    <row r="1100" spans="1:19" ht="25.5" x14ac:dyDescent="0.25">
      <c r="A1100" s="14">
        <v>2023</v>
      </c>
      <c r="B1100" s="15">
        <v>45200</v>
      </c>
      <c r="C1100" s="15">
        <v>45291</v>
      </c>
      <c r="D1100" s="17" t="s">
        <v>116</v>
      </c>
      <c r="E1100" s="17" t="s">
        <v>116</v>
      </c>
      <c r="F1100" s="14" t="s">
        <v>2194</v>
      </c>
      <c r="G1100" s="14" t="s">
        <v>702</v>
      </c>
      <c r="H1100" s="14" t="s">
        <v>1277</v>
      </c>
      <c r="I1100" s="17" t="s">
        <v>1298</v>
      </c>
      <c r="J1100" s="14" t="s">
        <v>353</v>
      </c>
      <c r="K1100" s="17" t="s">
        <v>354</v>
      </c>
      <c r="L1100" s="14">
        <v>4187</v>
      </c>
      <c r="M1100" s="16" t="str">
        <f>HYPERLINK("https://stjsonora.gob.mx/acceso_informacion/InfoCurriculum.php?token=4187-4187-4187")</f>
        <v>https://stjsonora.gob.mx/acceso_informacion/InfoCurriculum.php?token=4187-4187-4187</v>
      </c>
      <c r="N1100" s="14" t="s">
        <v>64</v>
      </c>
      <c r="O1100" s="16" t="s">
        <v>3601</v>
      </c>
      <c r="P1100" s="17" t="s">
        <v>355</v>
      </c>
      <c r="Q1100" s="15">
        <v>45300</v>
      </c>
      <c r="R1100" s="15">
        <v>45291</v>
      </c>
      <c r="S1100" s="14"/>
    </row>
    <row r="1101" spans="1:19" ht="25.5" x14ac:dyDescent="0.25">
      <c r="A1101" s="14">
        <v>2023</v>
      </c>
      <c r="B1101" s="15">
        <v>45200</v>
      </c>
      <c r="C1101" s="15">
        <v>45291</v>
      </c>
      <c r="D1101" s="17" t="s">
        <v>135</v>
      </c>
      <c r="E1101" s="17" t="s">
        <v>135</v>
      </c>
      <c r="F1101" s="14" t="s">
        <v>1482</v>
      </c>
      <c r="G1101" s="14" t="s">
        <v>458</v>
      </c>
      <c r="H1101" s="14" t="s">
        <v>350</v>
      </c>
      <c r="I1101" s="17" t="s">
        <v>629</v>
      </c>
      <c r="J1101" s="14" t="s">
        <v>58</v>
      </c>
      <c r="K1101" s="17" t="s">
        <v>3590</v>
      </c>
      <c r="L1101" s="14">
        <v>4010</v>
      </c>
      <c r="M1101" s="16" t="str">
        <f>HYPERLINK("https://stjsonora.gob.mx/acceso_informacion/InfoCurriculum.php?token=4010-4010-4010")</f>
        <v>https://stjsonora.gob.mx/acceso_informacion/InfoCurriculum.php?token=4010-4010-4010</v>
      </c>
      <c r="N1101" s="14" t="s">
        <v>64</v>
      </c>
      <c r="O1101" s="16" t="s">
        <v>3601</v>
      </c>
      <c r="P1101" s="17" t="s">
        <v>355</v>
      </c>
      <c r="Q1101" s="15">
        <v>45300</v>
      </c>
      <c r="R1101" s="15">
        <v>45291</v>
      </c>
      <c r="S1101" s="14"/>
    </row>
    <row r="1102" spans="1:19" ht="25.5" x14ac:dyDescent="0.25">
      <c r="A1102" s="14">
        <v>2023</v>
      </c>
      <c r="B1102" s="15">
        <v>45200</v>
      </c>
      <c r="C1102" s="15">
        <v>45291</v>
      </c>
      <c r="D1102" s="17" t="s">
        <v>129</v>
      </c>
      <c r="E1102" s="17" t="s">
        <v>129</v>
      </c>
      <c r="F1102" s="14" t="s">
        <v>2195</v>
      </c>
      <c r="G1102" s="14" t="s">
        <v>442</v>
      </c>
      <c r="H1102" s="14" t="s">
        <v>2196</v>
      </c>
      <c r="I1102" s="17" t="s">
        <v>500</v>
      </c>
      <c r="J1102" s="14" t="s">
        <v>353</v>
      </c>
      <c r="K1102" s="17" t="s">
        <v>354</v>
      </c>
      <c r="L1102" s="14">
        <v>1489</v>
      </c>
      <c r="M1102" s="16" t="str">
        <f>HYPERLINK("https://stjsonora.gob.mx/acceso_informacion/InfoCurriculum.php?token=1489-1489-1489")</f>
        <v>https://stjsonora.gob.mx/acceso_informacion/InfoCurriculum.php?token=1489-1489-1489</v>
      </c>
      <c r="N1102" s="14" t="s">
        <v>64</v>
      </c>
      <c r="O1102" s="16" t="s">
        <v>3601</v>
      </c>
      <c r="P1102" s="17" t="s">
        <v>355</v>
      </c>
      <c r="Q1102" s="15">
        <v>45300</v>
      </c>
      <c r="R1102" s="15">
        <v>45291</v>
      </c>
      <c r="S1102" s="14"/>
    </row>
    <row r="1103" spans="1:19" ht="25.5" x14ac:dyDescent="0.25">
      <c r="A1103" s="14">
        <v>2023</v>
      </c>
      <c r="B1103" s="15">
        <v>45200</v>
      </c>
      <c r="C1103" s="15">
        <v>45291</v>
      </c>
      <c r="D1103" s="17" t="s">
        <v>116</v>
      </c>
      <c r="E1103" s="17" t="s">
        <v>116</v>
      </c>
      <c r="F1103" s="14" t="s">
        <v>2197</v>
      </c>
      <c r="G1103" s="14" t="s">
        <v>562</v>
      </c>
      <c r="H1103" s="14" t="s">
        <v>725</v>
      </c>
      <c r="I1103" s="17" t="s">
        <v>991</v>
      </c>
      <c r="J1103" s="14" t="s">
        <v>353</v>
      </c>
      <c r="K1103" s="17" t="s">
        <v>354</v>
      </c>
      <c r="L1103" s="14">
        <v>178</v>
      </c>
      <c r="M1103" s="16" t="str">
        <f>HYPERLINK("https://stjsonora.gob.mx/acceso_informacion/InfoCurriculum.php?token=178-178-178")</f>
        <v>https://stjsonora.gob.mx/acceso_informacion/InfoCurriculum.php?token=178-178-178</v>
      </c>
      <c r="N1103" s="14" t="s">
        <v>64</v>
      </c>
      <c r="O1103" s="16" t="s">
        <v>3601</v>
      </c>
      <c r="P1103" s="17" t="s">
        <v>355</v>
      </c>
      <c r="Q1103" s="15">
        <v>45300</v>
      </c>
      <c r="R1103" s="15">
        <v>45291</v>
      </c>
      <c r="S1103" s="14"/>
    </row>
    <row r="1104" spans="1:19" ht="38.25" x14ac:dyDescent="0.25">
      <c r="A1104" s="14">
        <v>2023</v>
      </c>
      <c r="B1104" s="15">
        <v>45200</v>
      </c>
      <c r="C1104" s="15">
        <v>45291</v>
      </c>
      <c r="D1104" s="17" t="s">
        <v>116</v>
      </c>
      <c r="E1104" s="17" t="s">
        <v>116</v>
      </c>
      <c r="F1104" s="14" t="s">
        <v>2198</v>
      </c>
      <c r="G1104" s="14" t="s">
        <v>471</v>
      </c>
      <c r="H1104" s="14" t="s">
        <v>715</v>
      </c>
      <c r="I1104" s="17" t="s">
        <v>1279</v>
      </c>
      <c r="J1104" s="14" t="s">
        <v>353</v>
      </c>
      <c r="K1104" s="17" t="s">
        <v>354</v>
      </c>
      <c r="L1104" s="14">
        <v>204</v>
      </c>
      <c r="M1104" s="16" t="str">
        <f>HYPERLINK("https://stjsonora.gob.mx/acceso_informacion/InfoCurriculum.php?token=204-204-204")</f>
        <v>https://stjsonora.gob.mx/acceso_informacion/InfoCurriculum.php?token=204-204-204</v>
      </c>
      <c r="N1104" s="14" t="s">
        <v>64</v>
      </c>
      <c r="O1104" s="16" t="s">
        <v>3601</v>
      </c>
      <c r="P1104" s="17" t="s">
        <v>355</v>
      </c>
      <c r="Q1104" s="15">
        <v>45300</v>
      </c>
      <c r="R1104" s="15">
        <v>45291</v>
      </c>
      <c r="S1104" s="14"/>
    </row>
    <row r="1105" spans="1:19" ht="25.5" x14ac:dyDescent="0.25">
      <c r="A1105" s="14">
        <v>2023</v>
      </c>
      <c r="B1105" s="15">
        <v>45200</v>
      </c>
      <c r="C1105" s="15">
        <v>45291</v>
      </c>
      <c r="D1105" s="17" t="s">
        <v>116</v>
      </c>
      <c r="E1105" s="17" t="s">
        <v>116</v>
      </c>
      <c r="F1105" s="14" t="s">
        <v>1113</v>
      </c>
      <c r="G1105" s="14" t="s">
        <v>369</v>
      </c>
      <c r="H1105" s="14" t="s">
        <v>1149</v>
      </c>
      <c r="I1105" s="17" t="s">
        <v>703</v>
      </c>
      <c r="J1105" s="14" t="s">
        <v>353</v>
      </c>
      <c r="K1105" s="17" t="s">
        <v>354</v>
      </c>
      <c r="L1105" s="14">
        <v>1273</v>
      </c>
      <c r="M1105" s="16" t="str">
        <f>HYPERLINK("https://stjsonora.gob.mx/acceso_informacion/InfoCurriculum.php?token=1273-1273-1273")</f>
        <v>https://stjsonora.gob.mx/acceso_informacion/InfoCurriculum.php?token=1273-1273-1273</v>
      </c>
      <c r="N1105" s="14" t="s">
        <v>64</v>
      </c>
      <c r="O1105" s="16" t="s">
        <v>3601</v>
      </c>
      <c r="P1105" s="17" t="s">
        <v>355</v>
      </c>
      <c r="Q1105" s="15">
        <v>45300</v>
      </c>
      <c r="R1105" s="15">
        <v>45291</v>
      </c>
      <c r="S1105" s="14"/>
    </row>
    <row r="1106" spans="1:19" ht="25.5" x14ac:dyDescent="0.25">
      <c r="A1106" s="14">
        <v>2023</v>
      </c>
      <c r="B1106" s="15">
        <v>45200</v>
      </c>
      <c r="C1106" s="15">
        <v>45291</v>
      </c>
      <c r="D1106" s="17" t="s">
        <v>125</v>
      </c>
      <c r="E1106" s="17" t="s">
        <v>125</v>
      </c>
      <c r="F1106" s="14" t="s">
        <v>680</v>
      </c>
      <c r="G1106" s="14" t="s">
        <v>417</v>
      </c>
      <c r="H1106" s="14" t="s">
        <v>1713</v>
      </c>
      <c r="I1106" s="17" t="s">
        <v>1039</v>
      </c>
      <c r="J1106" s="14" t="s">
        <v>353</v>
      </c>
      <c r="K1106" s="17" t="s">
        <v>354</v>
      </c>
      <c r="L1106" s="14">
        <v>2905</v>
      </c>
      <c r="M1106" s="16" t="str">
        <f>HYPERLINK("https://stjsonora.gob.mx/acceso_informacion/InfoCurriculum.php?token=2905-2905-2905")</f>
        <v>https://stjsonora.gob.mx/acceso_informacion/InfoCurriculum.php?token=2905-2905-2905</v>
      </c>
      <c r="N1106" s="14" t="s">
        <v>64</v>
      </c>
      <c r="O1106" s="16" t="s">
        <v>3601</v>
      </c>
      <c r="P1106" s="17" t="s">
        <v>355</v>
      </c>
      <c r="Q1106" s="15">
        <v>45300</v>
      </c>
      <c r="R1106" s="15">
        <v>45291</v>
      </c>
      <c r="S1106" s="14"/>
    </row>
    <row r="1107" spans="1:19" ht="25.5" x14ac:dyDescent="0.25">
      <c r="A1107" s="14">
        <v>2023</v>
      </c>
      <c r="B1107" s="15">
        <v>45200</v>
      </c>
      <c r="C1107" s="15">
        <v>45291</v>
      </c>
      <c r="D1107" s="17" t="s">
        <v>116</v>
      </c>
      <c r="E1107" s="17" t="s">
        <v>116</v>
      </c>
      <c r="F1107" s="14" t="s">
        <v>2199</v>
      </c>
      <c r="G1107" s="14" t="s">
        <v>406</v>
      </c>
      <c r="H1107" s="14" t="s">
        <v>685</v>
      </c>
      <c r="I1107" s="17" t="s">
        <v>560</v>
      </c>
      <c r="J1107" s="14" t="s">
        <v>353</v>
      </c>
      <c r="K1107" s="17" t="s">
        <v>354</v>
      </c>
      <c r="L1107" s="14">
        <v>749</v>
      </c>
      <c r="M1107" s="16" t="str">
        <f>HYPERLINK("https://stjsonora.gob.mx/acceso_informacion/InfoCurriculum.php?token=749-749-749")</f>
        <v>https://stjsonora.gob.mx/acceso_informacion/InfoCurriculum.php?token=749-749-749</v>
      </c>
      <c r="N1107" s="14" t="s">
        <v>64</v>
      </c>
      <c r="O1107" s="16" t="s">
        <v>3601</v>
      </c>
      <c r="P1107" s="17" t="s">
        <v>355</v>
      </c>
      <c r="Q1107" s="15">
        <v>45300</v>
      </c>
      <c r="R1107" s="15">
        <v>45291</v>
      </c>
      <c r="S1107" s="14"/>
    </row>
    <row r="1108" spans="1:19" ht="25.5" x14ac:dyDescent="0.25">
      <c r="A1108" s="14">
        <v>2023</v>
      </c>
      <c r="B1108" s="15">
        <v>45200</v>
      </c>
      <c r="C1108" s="15">
        <v>45291</v>
      </c>
      <c r="D1108" s="17" t="s">
        <v>134</v>
      </c>
      <c r="E1108" s="17" t="s">
        <v>134</v>
      </c>
      <c r="F1108" s="14" t="s">
        <v>2200</v>
      </c>
      <c r="G1108" s="14" t="s">
        <v>2201</v>
      </c>
      <c r="H1108" s="14" t="s">
        <v>2202</v>
      </c>
      <c r="I1108" s="17" t="s">
        <v>1265</v>
      </c>
      <c r="J1108" s="14" t="s">
        <v>395</v>
      </c>
      <c r="K1108" s="17" t="s">
        <v>1194</v>
      </c>
      <c r="L1108" s="14">
        <v>974</v>
      </c>
      <c r="M1108" s="16" t="str">
        <f>HYPERLINK("https://stjsonora.gob.mx/acceso_informacion/InfoCurriculum.php?token=974-974-974")</f>
        <v>https://stjsonora.gob.mx/acceso_informacion/InfoCurriculum.php?token=974-974-974</v>
      </c>
      <c r="N1108" s="14" t="s">
        <v>64</v>
      </c>
      <c r="O1108" s="16" t="s">
        <v>3601</v>
      </c>
      <c r="P1108" s="17" t="s">
        <v>355</v>
      </c>
      <c r="Q1108" s="15">
        <v>45300</v>
      </c>
      <c r="R1108" s="15">
        <v>45291</v>
      </c>
      <c r="S1108" s="14"/>
    </row>
    <row r="1109" spans="1:19" ht="25.5" x14ac:dyDescent="0.25">
      <c r="A1109" s="14">
        <v>2023</v>
      </c>
      <c r="B1109" s="15">
        <v>45200</v>
      </c>
      <c r="C1109" s="15">
        <v>45291</v>
      </c>
      <c r="D1109" s="17" t="s">
        <v>116</v>
      </c>
      <c r="E1109" s="17" t="s">
        <v>116</v>
      </c>
      <c r="F1109" s="14" t="s">
        <v>2203</v>
      </c>
      <c r="G1109" s="14" t="s">
        <v>479</v>
      </c>
      <c r="H1109" s="14" t="s">
        <v>2204</v>
      </c>
      <c r="I1109" s="17" t="s">
        <v>1290</v>
      </c>
      <c r="J1109" s="14" t="s">
        <v>353</v>
      </c>
      <c r="K1109" s="17" t="s">
        <v>1479</v>
      </c>
      <c r="L1109" s="14">
        <v>4754</v>
      </c>
      <c r="M1109" s="16" t="str">
        <f>HYPERLINK("https://stjsonora.gob.mx/acceso_informacion/InfoCurriculum.php?token=4754-4754-4754")</f>
        <v>https://stjsonora.gob.mx/acceso_informacion/InfoCurriculum.php?token=4754-4754-4754</v>
      </c>
      <c r="N1109" s="14" t="s">
        <v>64</v>
      </c>
      <c r="O1109" s="16" t="s">
        <v>3601</v>
      </c>
      <c r="P1109" s="17" t="s">
        <v>355</v>
      </c>
      <c r="Q1109" s="15">
        <v>45300</v>
      </c>
      <c r="R1109" s="15">
        <v>45291</v>
      </c>
      <c r="S1109" s="14"/>
    </row>
    <row r="1110" spans="1:19" ht="25.5" x14ac:dyDescent="0.25">
      <c r="A1110" s="14">
        <v>2023</v>
      </c>
      <c r="B1110" s="15">
        <v>45200</v>
      </c>
      <c r="C1110" s="15">
        <v>45291</v>
      </c>
      <c r="D1110" s="17" t="s">
        <v>135</v>
      </c>
      <c r="E1110" s="17" t="s">
        <v>135</v>
      </c>
      <c r="F1110" s="14" t="s">
        <v>2205</v>
      </c>
      <c r="G1110" s="14" t="s">
        <v>427</v>
      </c>
      <c r="H1110" s="14" t="s">
        <v>475</v>
      </c>
      <c r="I1110" s="17" t="s">
        <v>786</v>
      </c>
      <c r="J1110" s="14" t="s">
        <v>353</v>
      </c>
      <c r="K1110" s="17" t="s">
        <v>354</v>
      </c>
      <c r="L1110" s="14">
        <v>4202</v>
      </c>
      <c r="M1110" s="16" t="str">
        <f>HYPERLINK("https://stjsonora.gob.mx/acceso_informacion/InfoCurriculum.php?token=4202-4202-4202")</f>
        <v>https://stjsonora.gob.mx/acceso_informacion/InfoCurriculum.php?token=4202-4202-4202</v>
      </c>
      <c r="N1110" s="14" t="s">
        <v>64</v>
      </c>
      <c r="O1110" s="16" t="s">
        <v>3601</v>
      </c>
      <c r="P1110" s="17" t="s">
        <v>355</v>
      </c>
      <c r="Q1110" s="15">
        <v>45300</v>
      </c>
      <c r="R1110" s="15">
        <v>45291</v>
      </c>
      <c r="S1110" s="14"/>
    </row>
    <row r="1111" spans="1:19" ht="25.5" x14ac:dyDescent="0.25">
      <c r="A1111" s="14">
        <v>2023</v>
      </c>
      <c r="B1111" s="15">
        <v>45200</v>
      </c>
      <c r="C1111" s="15">
        <v>45291</v>
      </c>
      <c r="D1111" s="17" t="s">
        <v>116</v>
      </c>
      <c r="E1111" s="17" t="s">
        <v>116</v>
      </c>
      <c r="F1111" s="14" t="s">
        <v>2206</v>
      </c>
      <c r="G1111" s="14" t="s">
        <v>594</v>
      </c>
      <c r="H1111" s="14" t="s">
        <v>819</v>
      </c>
      <c r="I1111" s="17" t="s">
        <v>703</v>
      </c>
      <c r="J1111" s="14" t="s">
        <v>353</v>
      </c>
      <c r="K1111" s="17" t="s">
        <v>354</v>
      </c>
      <c r="L1111" s="14">
        <v>3176</v>
      </c>
      <c r="M1111" s="16" t="str">
        <f>HYPERLINK("https://stjsonora.gob.mx/acceso_informacion/InfoCurriculum.php?token=3176-3176-3176")</f>
        <v>https://stjsonora.gob.mx/acceso_informacion/InfoCurriculum.php?token=3176-3176-3176</v>
      </c>
      <c r="N1111" s="14" t="s">
        <v>64</v>
      </c>
      <c r="O1111" s="16" t="s">
        <v>3601</v>
      </c>
      <c r="P1111" s="17" t="s">
        <v>355</v>
      </c>
      <c r="Q1111" s="15">
        <v>45300</v>
      </c>
      <c r="R1111" s="15">
        <v>45291</v>
      </c>
      <c r="S1111" s="14"/>
    </row>
    <row r="1112" spans="1:19" ht="25.5" x14ac:dyDescent="0.25">
      <c r="A1112" s="14">
        <v>2023</v>
      </c>
      <c r="B1112" s="15">
        <v>45200</v>
      </c>
      <c r="C1112" s="15">
        <v>45291</v>
      </c>
      <c r="D1112" s="17" t="s">
        <v>129</v>
      </c>
      <c r="E1112" s="17" t="s">
        <v>129</v>
      </c>
      <c r="F1112" s="14" t="s">
        <v>2207</v>
      </c>
      <c r="G1112" s="14" t="s">
        <v>2191</v>
      </c>
      <c r="H1112" s="14" t="s">
        <v>2208</v>
      </c>
      <c r="I1112" s="17" t="s">
        <v>761</v>
      </c>
      <c r="J1112" s="14" t="s">
        <v>365</v>
      </c>
      <c r="K1112" s="17" t="s">
        <v>467</v>
      </c>
      <c r="L1112" s="14">
        <v>1392</v>
      </c>
      <c r="M1112" s="16" t="str">
        <f>HYPERLINK("https://stjsonora.gob.mx/acceso_informacion/InfoCurriculum.php?token=1392-1392-1392")</f>
        <v>https://stjsonora.gob.mx/acceso_informacion/InfoCurriculum.php?token=1392-1392-1392</v>
      </c>
      <c r="N1112" s="14" t="s">
        <v>64</v>
      </c>
      <c r="O1112" s="16" t="s">
        <v>3601</v>
      </c>
      <c r="P1112" s="17" t="s">
        <v>355</v>
      </c>
      <c r="Q1112" s="15">
        <v>45300</v>
      </c>
      <c r="R1112" s="15">
        <v>45291</v>
      </c>
      <c r="S1112" s="14"/>
    </row>
    <row r="1113" spans="1:19" ht="25.5" x14ac:dyDescent="0.25">
      <c r="A1113" s="14">
        <v>2023</v>
      </c>
      <c r="B1113" s="15">
        <v>45200</v>
      </c>
      <c r="C1113" s="15">
        <v>45291</v>
      </c>
      <c r="D1113" s="17" t="s">
        <v>129</v>
      </c>
      <c r="E1113" s="17" t="s">
        <v>129</v>
      </c>
      <c r="F1113" s="14" t="s">
        <v>2209</v>
      </c>
      <c r="G1113" s="14" t="s">
        <v>730</v>
      </c>
      <c r="H1113" s="14" t="s">
        <v>1369</v>
      </c>
      <c r="I1113" s="17" t="s">
        <v>640</v>
      </c>
      <c r="J1113" s="14" t="s">
        <v>1081</v>
      </c>
      <c r="K1113" s="17" t="s">
        <v>2210</v>
      </c>
      <c r="L1113" s="14">
        <v>1446</v>
      </c>
      <c r="M1113" s="16" t="str">
        <f>HYPERLINK("https://stjsonora.gob.mx/acceso_informacion/InfoCurriculum.php?token=1446-1446-1446")</f>
        <v>https://stjsonora.gob.mx/acceso_informacion/InfoCurriculum.php?token=1446-1446-1446</v>
      </c>
      <c r="N1113" s="14" t="s">
        <v>64</v>
      </c>
      <c r="O1113" s="16" t="s">
        <v>3601</v>
      </c>
      <c r="P1113" s="17" t="s">
        <v>355</v>
      </c>
      <c r="Q1113" s="15">
        <v>45300</v>
      </c>
      <c r="R1113" s="15">
        <v>45291</v>
      </c>
      <c r="S1113" s="14"/>
    </row>
    <row r="1114" spans="1:19" ht="25.5" x14ac:dyDescent="0.25">
      <c r="A1114" s="14">
        <v>2023</v>
      </c>
      <c r="B1114" s="15">
        <v>45200</v>
      </c>
      <c r="C1114" s="15">
        <v>45291</v>
      </c>
      <c r="D1114" s="17" t="s">
        <v>135</v>
      </c>
      <c r="E1114" s="17" t="s">
        <v>135</v>
      </c>
      <c r="F1114" s="14" t="s">
        <v>2211</v>
      </c>
      <c r="G1114" s="14" t="s">
        <v>1069</v>
      </c>
      <c r="H1114" s="14" t="s">
        <v>516</v>
      </c>
      <c r="I1114" s="17" t="s">
        <v>640</v>
      </c>
      <c r="J1114" s="14" t="s">
        <v>353</v>
      </c>
      <c r="K1114" s="17" t="s">
        <v>354</v>
      </c>
      <c r="L1114" s="14">
        <v>2957</v>
      </c>
      <c r="M1114" s="16" t="str">
        <f>HYPERLINK("https://stjsonora.gob.mx/acceso_informacion/InfoCurriculum.php?token=2957-2957-2957")</f>
        <v>https://stjsonora.gob.mx/acceso_informacion/InfoCurriculum.php?token=2957-2957-2957</v>
      </c>
      <c r="N1114" s="14" t="s">
        <v>64</v>
      </c>
      <c r="O1114" s="16" t="s">
        <v>3601</v>
      </c>
      <c r="P1114" s="17" t="s">
        <v>355</v>
      </c>
      <c r="Q1114" s="15">
        <v>45300</v>
      </c>
      <c r="R1114" s="15">
        <v>45291</v>
      </c>
      <c r="S1114" s="14"/>
    </row>
    <row r="1115" spans="1:19" ht="25.5" x14ac:dyDescent="0.25">
      <c r="A1115" s="14">
        <v>2023</v>
      </c>
      <c r="B1115" s="15">
        <v>45200</v>
      </c>
      <c r="C1115" s="15">
        <v>45291</v>
      </c>
      <c r="D1115" s="17" t="s">
        <v>125</v>
      </c>
      <c r="E1115" s="17" t="s">
        <v>125</v>
      </c>
      <c r="F1115" s="14" t="s">
        <v>2212</v>
      </c>
      <c r="G1115" s="14" t="s">
        <v>1832</v>
      </c>
      <c r="H1115" s="14" t="s">
        <v>601</v>
      </c>
      <c r="I1115" s="17" t="s">
        <v>627</v>
      </c>
      <c r="J1115" s="14" t="s">
        <v>353</v>
      </c>
      <c r="K1115" s="17" t="s">
        <v>354</v>
      </c>
      <c r="L1115" s="14">
        <v>195</v>
      </c>
      <c r="M1115" s="16" t="str">
        <f>HYPERLINK("https://stjsonora.gob.mx/acceso_informacion/InfoCurriculum.php?token=195-195-195")</f>
        <v>https://stjsonora.gob.mx/acceso_informacion/InfoCurriculum.php?token=195-195-195</v>
      </c>
      <c r="N1115" s="14" t="s">
        <v>64</v>
      </c>
      <c r="O1115" s="16" t="s">
        <v>3601</v>
      </c>
      <c r="P1115" s="17" t="s">
        <v>355</v>
      </c>
      <c r="Q1115" s="15">
        <v>45300</v>
      </c>
      <c r="R1115" s="15">
        <v>45291</v>
      </c>
      <c r="S1115" s="14"/>
    </row>
    <row r="1116" spans="1:19" ht="25.5" x14ac:dyDescent="0.25">
      <c r="A1116" s="14">
        <v>2023</v>
      </c>
      <c r="B1116" s="15">
        <v>45200</v>
      </c>
      <c r="C1116" s="15">
        <v>45291</v>
      </c>
      <c r="D1116" s="17" t="s">
        <v>116</v>
      </c>
      <c r="E1116" s="17" t="s">
        <v>116</v>
      </c>
      <c r="F1116" s="14" t="s">
        <v>2213</v>
      </c>
      <c r="G1116" s="14" t="s">
        <v>523</v>
      </c>
      <c r="H1116" s="14" t="s">
        <v>1765</v>
      </c>
      <c r="I1116" s="17" t="s">
        <v>683</v>
      </c>
      <c r="J1116" s="14" t="s">
        <v>353</v>
      </c>
      <c r="K1116" s="17" t="s">
        <v>354</v>
      </c>
      <c r="L1116" s="14">
        <v>216</v>
      </c>
      <c r="M1116" s="16" t="str">
        <f>HYPERLINK("https://stjsonora.gob.mx/acceso_informacion/InfoCurriculum.php?token=216-216-216")</f>
        <v>https://stjsonora.gob.mx/acceso_informacion/InfoCurriculum.php?token=216-216-216</v>
      </c>
      <c r="N1116" s="14" t="s">
        <v>64</v>
      </c>
      <c r="O1116" s="16" t="s">
        <v>3601</v>
      </c>
      <c r="P1116" s="17" t="s">
        <v>355</v>
      </c>
      <c r="Q1116" s="15">
        <v>45300</v>
      </c>
      <c r="R1116" s="15">
        <v>45291</v>
      </c>
      <c r="S1116" s="14"/>
    </row>
    <row r="1117" spans="1:19" ht="25.5" x14ac:dyDescent="0.25">
      <c r="A1117" s="14">
        <v>2023</v>
      </c>
      <c r="B1117" s="15">
        <v>45200</v>
      </c>
      <c r="C1117" s="15">
        <v>45291</v>
      </c>
      <c r="D1117" s="17" t="s">
        <v>125</v>
      </c>
      <c r="E1117" s="17" t="s">
        <v>125</v>
      </c>
      <c r="F1117" s="14" t="s">
        <v>2214</v>
      </c>
      <c r="G1117" s="14" t="s">
        <v>928</v>
      </c>
      <c r="H1117" s="14" t="s">
        <v>373</v>
      </c>
      <c r="I1117" s="17" t="s">
        <v>1294</v>
      </c>
      <c r="J1117" s="14" t="s">
        <v>353</v>
      </c>
      <c r="K1117" s="17" t="s">
        <v>354</v>
      </c>
      <c r="L1117" s="14">
        <v>3115</v>
      </c>
      <c r="M1117" s="16" t="str">
        <f>HYPERLINK("https://stjsonora.gob.mx/acceso_informacion/InfoCurriculum.php?token=3115-3115-3115")</f>
        <v>https://stjsonora.gob.mx/acceso_informacion/InfoCurriculum.php?token=3115-3115-3115</v>
      </c>
      <c r="N1117" s="14" t="s">
        <v>64</v>
      </c>
      <c r="O1117" s="16" t="s">
        <v>3601</v>
      </c>
      <c r="P1117" s="17" t="s">
        <v>355</v>
      </c>
      <c r="Q1117" s="15">
        <v>45300</v>
      </c>
      <c r="R1117" s="15">
        <v>45291</v>
      </c>
      <c r="S1117" s="14"/>
    </row>
    <row r="1118" spans="1:19" ht="25.5" x14ac:dyDescent="0.25">
      <c r="A1118" s="14">
        <v>2023</v>
      </c>
      <c r="B1118" s="15">
        <v>45200</v>
      </c>
      <c r="C1118" s="15">
        <v>45291</v>
      </c>
      <c r="D1118" s="17" t="s">
        <v>116</v>
      </c>
      <c r="E1118" s="17" t="s">
        <v>116</v>
      </c>
      <c r="F1118" s="14" t="s">
        <v>2215</v>
      </c>
      <c r="G1118" s="14" t="s">
        <v>434</v>
      </c>
      <c r="H1118" s="14" t="s">
        <v>943</v>
      </c>
      <c r="I1118" s="17" t="s">
        <v>1425</v>
      </c>
      <c r="J1118" s="14" t="s">
        <v>353</v>
      </c>
      <c r="K1118" s="17" t="s">
        <v>2216</v>
      </c>
      <c r="L1118" s="14">
        <v>4354</v>
      </c>
      <c r="M1118" s="16" t="str">
        <f>HYPERLINK("https://stjsonora.gob.mx/acceso_informacion/InfoCurriculum.php?token=4354-4354-4354")</f>
        <v>https://stjsonora.gob.mx/acceso_informacion/InfoCurriculum.php?token=4354-4354-4354</v>
      </c>
      <c r="N1118" s="14" t="s">
        <v>64</v>
      </c>
      <c r="O1118" s="16" t="s">
        <v>3601</v>
      </c>
      <c r="P1118" s="17" t="s">
        <v>355</v>
      </c>
      <c r="Q1118" s="15">
        <v>45300</v>
      </c>
      <c r="R1118" s="15">
        <v>45291</v>
      </c>
      <c r="S1118" s="14"/>
    </row>
    <row r="1119" spans="1:19" ht="25.5" x14ac:dyDescent="0.25">
      <c r="A1119" s="14">
        <v>2023</v>
      </c>
      <c r="B1119" s="15">
        <v>45200</v>
      </c>
      <c r="C1119" s="15">
        <v>45291</v>
      </c>
      <c r="D1119" s="17" t="s">
        <v>116</v>
      </c>
      <c r="E1119" s="17" t="s">
        <v>116</v>
      </c>
      <c r="F1119" s="14" t="s">
        <v>2217</v>
      </c>
      <c r="G1119" s="14" t="s">
        <v>1147</v>
      </c>
      <c r="H1119" s="14" t="s">
        <v>406</v>
      </c>
      <c r="I1119" s="17" t="s">
        <v>1332</v>
      </c>
      <c r="J1119" s="14" t="s">
        <v>353</v>
      </c>
      <c r="K1119" s="17" t="s">
        <v>354</v>
      </c>
      <c r="L1119" s="14">
        <v>5207</v>
      </c>
      <c r="M1119" s="16" t="str">
        <f>HYPERLINK("https://stjsonora.gob.mx/acceso_informacion/InfoCurriculum.php?token=5207-5207-5207")</f>
        <v>https://stjsonora.gob.mx/acceso_informacion/InfoCurriculum.php?token=5207-5207-5207</v>
      </c>
      <c r="N1119" s="14" t="s">
        <v>64</v>
      </c>
      <c r="O1119" s="16" t="s">
        <v>3601</v>
      </c>
      <c r="P1119" s="17" t="s">
        <v>355</v>
      </c>
      <c r="Q1119" s="15">
        <v>45300</v>
      </c>
      <c r="R1119" s="15">
        <v>45291</v>
      </c>
      <c r="S1119" s="14"/>
    </row>
    <row r="1120" spans="1:19" ht="25.5" x14ac:dyDescent="0.25">
      <c r="A1120" s="14">
        <v>2023</v>
      </c>
      <c r="B1120" s="15">
        <v>45200</v>
      </c>
      <c r="C1120" s="15">
        <v>45291</v>
      </c>
      <c r="D1120" s="17" t="s">
        <v>195</v>
      </c>
      <c r="E1120" s="17" t="s">
        <v>195</v>
      </c>
      <c r="F1120" s="14" t="s">
        <v>2218</v>
      </c>
      <c r="G1120" s="14" t="s">
        <v>1432</v>
      </c>
      <c r="H1120" s="14" t="s">
        <v>752</v>
      </c>
      <c r="I1120" s="17" t="s">
        <v>1349</v>
      </c>
      <c r="J1120" s="14" t="s">
        <v>353</v>
      </c>
      <c r="K1120" s="17" t="s">
        <v>354</v>
      </c>
      <c r="L1120" s="14">
        <v>4107</v>
      </c>
      <c r="M1120" s="16" t="str">
        <f>HYPERLINK("https://stjsonora.gob.mx/acceso_informacion/InfoCurriculum.php?token=4107-4107-4107")</f>
        <v>https://stjsonora.gob.mx/acceso_informacion/InfoCurriculum.php?token=4107-4107-4107</v>
      </c>
      <c r="N1120" s="14" t="s">
        <v>64</v>
      </c>
      <c r="O1120" s="16" t="s">
        <v>3601</v>
      </c>
      <c r="P1120" s="17" t="s">
        <v>355</v>
      </c>
      <c r="Q1120" s="15">
        <v>45300</v>
      </c>
      <c r="R1120" s="15">
        <v>45291</v>
      </c>
      <c r="S1120" s="14"/>
    </row>
    <row r="1121" spans="1:19" ht="25.5" x14ac:dyDescent="0.25">
      <c r="A1121" s="14">
        <v>2023</v>
      </c>
      <c r="B1121" s="15">
        <v>45200</v>
      </c>
      <c r="C1121" s="15">
        <v>45291</v>
      </c>
      <c r="D1121" s="17" t="s">
        <v>116</v>
      </c>
      <c r="E1121" s="17" t="s">
        <v>116</v>
      </c>
      <c r="F1121" s="14" t="s">
        <v>2219</v>
      </c>
      <c r="G1121" s="14" t="s">
        <v>764</v>
      </c>
      <c r="H1121" s="14" t="s">
        <v>2220</v>
      </c>
      <c r="I1121" s="17" t="s">
        <v>1415</v>
      </c>
      <c r="J1121" s="14" t="s">
        <v>353</v>
      </c>
      <c r="K1121" s="17" t="s">
        <v>354</v>
      </c>
      <c r="L1121" s="14">
        <v>234</v>
      </c>
      <c r="M1121" s="16" t="str">
        <f>HYPERLINK("https://stjsonora.gob.mx/acceso_informacion/InfoCurriculum.php?token=234-234-234")</f>
        <v>https://stjsonora.gob.mx/acceso_informacion/InfoCurriculum.php?token=234-234-234</v>
      </c>
      <c r="N1121" s="14" t="s">
        <v>64</v>
      </c>
      <c r="O1121" s="16" t="s">
        <v>3601</v>
      </c>
      <c r="P1121" s="17" t="s">
        <v>355</v>
      </c>
      <c r="Q1121" s="15">
        <v>45300</v>
      </c>
      <c r="R1121" s="15">
        <v>45291</v>
      </c>
      <c r="S1121" s="14"/>
    </row>
    <row r="1122" spans="1:19" ht="25.5" x14ac:dyDescent="0.25">
      <c r="A1122" s="14">
        <v>2023</v>
      </c>
      <c r="B1122" s="15">
        <v>45200</v>
      </c>
      <c r="C1122" s="15">
        <v>45291</v>
      </c>
      <c r="D1122" s="17" t="s">
        <v>116</v>
      </c>
      <c r="E1122" s="17" t="s">
        <v>116</v>
      </c>
      <c r="F1122" s="14" t="s">
        <v>1867</v>
      </c>
      <c r="G1122" s="14" t="s">
        <v>452</v>
      </c>
      <c r="H1122" s="14" t="s">
        <v>2221</v>
      </c>
      <c r="I1122" s="17" t="s">
        <v>1346</v>
      </c>
      <c r="J1122" s="14" t="s">
        <v>353</v>
      </c>
      <c r="K1122" s="17" t="s">
        <v>354</v>
      </c>
      <c r="L1122" s="14">
        <v>2859</v>
      </c>
      <c r="M1122" s="16" t="str">
        <f>HYPERLINK("https://stjsonora.gob.mx/acceso_informacion/InfoCurriculum.php?token=2859-2859-2859")</f>
        <v>https://stjsonora.gob.mx/acceso_informacion/InfoCurriculum.php?token=2859-2859-2859</v>
      </c>
      <c r="N1122" s="14" t="s">
        <v>64</v>
      </c>
      <c r="O1122" s="16" t="s">
        <v>3601</v>
      </c>
      <c r="P1122" s="17" t="s">
        <v>355</v>
      </c>
      <c r="Q1122" s="15">
        <v>45300</v>
      </c>
      <c r="R1122" s="15">
        <v>45291</v>
      </c>
      <c r="S1122" s="14"/>
    </row>
    <row r="1123" spans="1:19" ht="25.5" x14ac:dyDescent="0.25">
      <c r="A1123" s="14">
        <v>2023</v>
      </c>
      <c r="B1123" s="15">
        <v>45200</v>
      </c>
      <c r="C1123" s="15">
        <v>45291</v>
      </c>
      <c r="D1123" s="17" t="s">
        <v>129</v>
      </c>
      <c r="E1123" s="17" t="s">
        <v>129</v>
      </c>
      <c r="F1123" s="14" t="s">
        <v>2222</v>
      </c>
      <c r="G1123" s="14" t="s">
        <v>475</v>
      </c>
      <c r="H1123" s="14" t="s">
        <v>2223</v>
      </c>
      <c r="I1123" s="17" t="s">
        <v>640</v>
      </c>
      <c r="J1123" s="14" t="s">
        <v>353</v>
      </c>
      <c r="K1123" s="17" t="s">
        <v>354</v>
      </c>
      <c r="L1123" s="14">
        <v>1374</v>
      </c>
      <c r="M1123" s="16" t="str">
        <f>HYPERLINK("https://stjsonora.gob.mx/acceso_informacion/InfoCurriculum.php?token=1374-1374-1374")</f>
        <v>https://stjsonora.gob.mx/acceso_informacion/InfoCurriculum.php?token=1374-1374-1374</v>
      </c>
      <c r="N1123" s="14" t="s">
        <v>64</v>
      </c>
      <c r="O1123" s="16" t="s">
        <v>3601</v>
      </c>
      <c r="P1123" s="17" t="s">
        <v>355</v>
      </c>
      <c r="Q1123" s="15">
        <v>45300</v>
      </c>
      <c r="R1123" s="15">
        <v>45291</v>
      </c>
      <c r="S1123" s="14"/>
    </row>
    <row r="1124" spans="1:19" ht="25.5" x14ac:dyDescent="0.25">
      <c r="A1124" s="14">
        <v>2023</v>
      </c>
      <c r="B1124" s="15">
        <v>45200</v>
      </c>
      <c r="C1124" s="15">
        <v>45291</v>
      </c>
      <c r="D1124" s="17" t="s">
        <v>116</v>
      </c>
      <c r="E1124" s="17" t="s">
        <v>116</v>
      </c>
      <c r="F1124" s="14" t="s">
        <v>2224</v>
      </c>
      <c r="G1124" s="14" t="s">
        <v>452</v>
      </c>
      <c r="H1124" s="14" t="s">
        <v>393</v>
      </c>
      <c r="I1124" s="17" t="s">
        <v>1383</v>
      </c>
      <c r="J1124" s="14" t="s">
        <v>353</v>
      </c>
      <c r="K1124" s="17" t="s">
        <v>354</v>
      </c>
      <c r="L1124" s="14">
        <v>2709</v>
      </c>
      <c r="M1124" s="16" t="str">
        <f>HYPERLINK("https://stjsonora.gob.mx/acceso_informacion/InfoCurriculum.php?token=2709-2709-2709")</f>
        <v>https://stjsonora.gob.mx/acceso_informacion/InfoCurriculum.php?token=2709-2709-2709</v>
      </c>
      <c r="N1124" s="14" t="s">
        <v>64</v>
      </c>
      <c r="O1124" s="16" t="s">
        <v>3601</v>
      </c>
      <c r="P1124" s="17" t="s">
        <v>355</v>
      </c>
      <c r="Q1124" s="15">
        <v>45300</v>
      </c>
      <c r="R1124" s="15">
        <v>45291</v>
      </c>
      <c r="S1124" s="14"/>
    </row>
    <row r="1125" spans="1:19" ht="25.5" x14ac:dyDescent="0.25">
      <c r="A1125" s="14">
        <v>2023</v>
      </c>
      <c r="B1125" s="15">
        <v>45200</v>
      </c>
      <c r="C1125" s="15">
        <v>45291</v>
      </c>
      <c r="D1125" s="17" t="s">
        <v>129</v>
      </c>
      <c r="E1125" s="17" t="s">
        <v>129</v>
      </c>
      <c r="F1125" s="14" t="s">
        <v>2225</v>
      </c>
      <c r="G1125" s="14" t="s">
        <v>2226</v>
      </c>
      <c r="H1125" s="14" t="s">
        <v>2133</v>
      </c>
      <c r="I1125" s="17" t="s">
        <v>1237</v>
      </c>
      <c r="J1125" s="14" t="s">
        <v>353</v>
      </c>
      <c r="K1125" s="17" t="s">
        <v>354</v>
      </c>
      <c r="L1125" s="14">
        <v>1520</v>
      </c>
      <c r="M1125" s="16" t="str">
        <f>HYPERLINK("https://stjsonora.gob.mx/acceso_informacion/InfoCurriculum.php?token=1520-1520-1520")</f>
        <v>https://stjsonora.gob.mx/acceso_informacion/InfoCurriculum.php?token=1520-1520-1520</v>
      </c>
      <c r="N1125" s="14" t="s">
        <v>64</v>
      </c>
      <c r="O1125" s="16" t="s">
        <v>3601</v>
      </c>
      <c r="P1125" s="17" t="s">
        <v>355</v>
      </c>
      <c r="Q1125" s="15">
        <v>45300</v>
      </c>
      <c r="R1125" s="15">
        <v>45291</v>
      </c>
      <c r="S1125" s="14"/>
    </row>
    <row r="1126" spans="1:19" ht="25.5" x14ac:dyDescent="0.25">
      <c r="A1126" s="14">
        <v>2023</v>
      </c>
      <c r="B1126" s="15">
        <v>45200</v>
      </c>
      <c r="C1126" s="15">
        <v>45291</v>
      </c>
      <c r="D1126" s="17" t="s">
        <v>113</v>
      </c>
      <c r="E1126" s="17" t="s">
        <v>113</v>
      </c>
      <c r="F1126" s="14" t="s">
        <v>954</v>
      </c>
      <c r="G1126" s="14" t="s">
        <v>1170</v>
      </c>
      <c r="H1126" s="14" t="s">
        <v>442</v>
      </c>
      <c r="I1126" s="17" t="s">
        <v>1249</v>
      </c>
      <c r="J1126" s="14" t="s">
        <v>407</v>
      </c>
      <c r="K1126" s="17" t="s">
        <v>1076</v>
      </c>
      <c r="L1126" s="14">
        <v>413</v>
      </c>
      <c r="M1126" s="16" t="str">
        <f>HYPERLINK("https://stjsonora.gob.mx/acceso_informacion/InfoCurriculum.php?token=413-413-413")</f>
        <v>https://stjsonora.gob.mx/acceso_informacion/InfoCurriculum.php?token=413-413-413</v>
      </c>
      <c r="N1126" s="14" t="s">
        <v>64</v>
      </c>
      <c r="O1126" s="16" t="s">
        <v>3601</v>
      </c>
      <c r="P1126" s="17" t="s">
        <v>355</v>
      </c>
      <c r="Q1126" s="15">
        <v>45300</v>
      </c>
      <c r="R1126" s="15">
        <v>45291</v>
      </c>
      <c r="S1126" s="14"/>
    </row>
    <row r="1127" spans="1:19" ht="25.5" x14ac:dyDescent="0.25">
      <c r="A1127" s="14">
        <v>2023</v>
      </c>
      <c r="B1127" s="15">
        <v>45200</v>
      </c>
      <c r="C1127" s="15">
        <v>45291</v>
      </c>
      <c r="D1127" s="17" t="s">
        <v>116</v>
      </c>
      <c r="E1127" s="17" t="s">
        <v>116</v>
      </c>
      <c r="F1127" s="14" t="s">
        <v>2227</v>
      </c>
      <c r="G1127" s="14" t="s">
        <v>730</v>
      </c>
      <c r="H1127" s="14" t="s">
        <v>2228</v>
      </c>
      <c r="I1127" s="17" t="s">
        <v>560</v>
      </c>
      <c r="J1127" s="14" t="s">
        <v>353</v>
      </c>
      <c r="K1127" s="17" t="s">
        <v>354</v>
      </c>
      <c r="L1127" s="14">
        <v>797</v>
      </c>
      <c r="M1127" s="16" t="str">
        <f>HYPERLINK("https://stjsonora.gob.mx/acceso_informacion/InfoCurriculum.php?token=797-797-797")</f>
        <v>https://stjsonora.gob.mx/acceso_informacion/InfoCurriculum.php?token=797-797-797</v>
      </c>
      <c r="N1127" s="14" t="s">
        <v>64</v>
      </c>
      <c r="O1127" s="16" t="s">
        <v>3601</v>
      </c>
      <c r="P1127" s="17" t="s">
        <v>355</v>
      </c>
      <c r="Q1127" s="15">
        <v>45300</v>
      </c>
      <c r="R1127" s="15">
        <v>45291</v>
      </c>
      <c r="S1127" s="14"/>
    </row>
    <row r="1128" spans="1:19" ht="25.5" x14ac:dyDescent="0.25">
      <c r="A1128" s="14">
        <v>2023</v>
      </c>
      <c r="B1128" s="15">
        <v>45200</v>
      </c>
      <c r="C1128" s="15">
        <v>45291</v>
      </c>
      <c r="D1128" s="17" t="s">
        <v>135</v>
      </c>
      <c r="E1128" s="17" t="s">
        <v>135</v>
      </c>
      <c r="F1128" s="14" t="s">
        <v>2229</v>
      </c>
      <c r="G1128" s="14" t="s">
        <v>2230</v>
      </c>
      <c r="H1128" s="14" t="s">
        <v>904</v>
      </c>
      <c r="I1128" s="17" t="s">
        <v>583</v>
      </c>
      <c r="J1128" s="14" t="s">
        <v>353</v>
      </c>
      <c r="K1128" s="17" t="s">
        <v>354</v>
      </c>
      <c r="L1128" s="14">
        <v>3889</v>
      </c>
      <c r="M1128" s="16" t="str">
        <f>HYPERLINK("https://stjsonora.gob.mx/acceso_informacion/InfoCurriculum.php?token=3889-3889-3889")</f>
        <v>https://stjsonora.gob.mx/acceso_informacion/InfoCurriculum.php?token=3889-3889-3889</v>
      </c>
      <c r="N1128" s="14" t="s">
        <v>64</v>
      </c>
      <c r="O1128" s="16" t="s">
        <v>3601</v>
      </c>
      <c r="P1128" s="17" t="s">
        <v>355</v>
      </c>
      <c r="Q1128" s="15">
        <v>45300</v>
      </c>
      <c r="R1128" s="15">
        <v>45291</v>
      </c>
      <c r="S1128" s="14"/>
    </row>
    <row r="1129" spans="1:19" ht="25.5" x14ac:dyDescent="0.25">
      <c r="A1129" s="14">
        <v>2023</v>
      </c>
      <c r="B1129" s="15">
        <v>45200</v>
      </c>
      <c r="C1129" s="15">
        <v>45291</v>
      </c>
      <c r="D1129" s="17" t="s">
        <v>116</v>
      </c>
      <c r="E1129" s="17" t="s">
        <v>116</v>
      </c>
      <c r="F1129" s="14" t="s">
        <v>2231</v>
      </c>
      <c r="G1129" s="14" t="s">
        <v>475</v>
      </c>
      <c r="H1129" s="14" t="s">
        <v>1037</v>
      </c>
      <c r="I1129" s="17" t="s">
        <v>583</v>
      </c>
      <c r="J1129" s="14" t="s">
        <v>353</v>
      </c>
      <c r="K1129" s="17" t="s">
        <v>354</v>
      </c>
      <c r="L1129" s="14">
        <v>171</v>
      </c>
      <c r="M1129" s="16" t="str">
        <f>HYPERLINK("https://stjsonora.gob.mx/acceso_informacion/InfoCurriculum.php?token=171-171-171")</f>
        <v>https://stjsonora.gob.mx/acceso_informacion/InfoCurriculum.php?token=171-171-171</v>
      </c>
      <c r="N1129" s="14" t="s">
        <v>64</v>
      </c>
      <c r="O1129" s="16" t="s">
        <v>3601</v>
      </c>
      <c r="P1129" s="17" t="s">
        <v>355</v>
      </c>
      <c r="Q1129" s="15">
        <v>45300</v>
      </c>
      <c r="R1129" s="15">
        <v>45291</v>
      </c>
      <c r="S1129" s="14"/>
    </row>
    <row r="1130" spans="1:19" ht="25.5" x14ac:dyDescent="0.25">
      <c r="A1130" s="14">
        <v>2023</v>
      </c>
      <c r="B1130" s="15">
        <v>45200</v>
      </c>
      <c r="C1130" s="15">
        <v>45291</v>
      </c>
      <c r="D1130" s="17" t="s">
        <v>116</v>
      </c>
      <c r="E1130" s="17" t="s">
        <v>116</v>
      </c>
      <c r="F1130" s="14" t="s">
        <v>2232</v>
      </c>
      <c r="G1130" s="14" t="s">
        <v>2233</v>
      </c>
      <c r="H1130" s="14" t="s">
        <v>357</v>
      </c>
      <c r="I1130" s="17" t="s">
        <v>583</v>
      </c>
      <c r="J1130" s="14" t="s">
        <v>353</v>
      </c>
      <c r="K1130" s="17" t="s">
        <v>354</v>
      </c>
      <c r="L1130" s="14">
        <v>1201</v>
      </c>
      <c r="M1130" s="16" t="str">
        <f>HYPERLINK("https://stjsonora.gob.mx/acceso_informacion/InfoCurriculum.php?token=1201-1201-1201")</f>
        <v>https://stjsonora.gob.mx/acceso_informacion/InfoCurriculum.php?token=1201-1201-1201</v>
      </c>
      <c r="N1130" s="14" t="s">
        <v>64</v>
      </c>
      <c r="O1130" s="16" t="s">
        <v>3601</v>
      </c>
      <c r="P1130" s="17" t="s">
        <v>355</v>
      </c>
      <c r="Q1130" s="15">
        <v>45300</v>
      </c>
      <c r="R1130" s="15">
        <v>45291</v>
      </c>
      <c r="S1130" s="14"/>
    </row>
    <row r="1131" spans="1:19" ht="25.5" x14ac:dyDescent="0.25">
      <c r="A1131" s="14">
        <v>2023</v>
      </c>
      <c r="B1131" s="15">
        <v>45200</v>
      </c>
      <c r="C1131" s="15">
        <v>45291</v>
      </c>
      <c r="D1131" s="17" t="s">
        <v>116</v>
      </c>
      <c r="E1131" s="17" t="s">
        <v>116</v>
      </c>
      <c r="F1131" s="14" t="s">
        <v>2234</v>
      </c>
      <c r="G1131" s="14" t="s">
        <v>446</v>
      </c>
      <c r="H1131" s="14" t="s">
        <v>585</v>
      </c>
      <c r="I1131" s="17" t="s">
        <v>1265</v>
      </c>
      <c r="J1131" s="14" t="s">
        <v>353</v>
      </c>
      <c r="K1131" s="17" t="s">
        <v>354</v>
      </c>
      <c r="L1131" s="14">
        <v>4568</v>
      </c>
      <c r="M1131" s="16" t="str">
        <f>HYPERLINK("https://stjsonora.gob.mx/acceso_informacion/InfoCurriculum.php?token=4568-4568-4568")</f>
        <v>https://stjsonora.gob.mx/acceso_informacion/InfoCurriculum.php?token=4568-4568-4568</v>
      </c>
      <c r="N1131" s="14" t="s">
        <v>64</v>
      </c>
      <c r="O1131" s="16" t="s">
        <v>3601</v>
      </c>
      <c r="P1131" s="17" t="s">
        <v>355</v>
      </c>
      <c r="Q1131" s="15">
        <v>45300</v>
      </c>
      <c r="R1131" s="15">
        <v>45291</v>
      </c>
      <c r="S1131" s="14"/>
    </row>
    <row r="1132" spans="1:19" ht="25.5" x14ac:dyDescent="0.25">
      <c r="A1132" s="14">
        <v>2023</v>
      </c>
      <c r="B1132" s="15">
        <v>45200</v>
      </c>
      <c r="C1132" s="15">
        <v>45291</v>
      </c>
      <c r="D1132" s="17" t="s">
        <v>135</v>
      </c>
      <c r="E1132" s="17" t="s">
        <v>135</v>
      </c>
      <c r="F1132" s="14" t="s">
        <v>436</v>
      </c>
      <c r="G1132" s="14" t="s">
        <v>393</v>
      </c>
      <c r="H1132" s="14" t="s">
        <v>523</v>
      </c>
      <c r="I1132" s="17" t="s">
        <v>1178</v>
      </c>
      <c r="J1132" s="14" t="s">
        <v>353</v>
      </c>
      <c r="K1132" s="17" t="s">
        <v>354</v>
      </c>
      <c r="L1132" s="14">
        <v>2644</v>
      </c>
      <c r="M1132" s="16" t="str">
        <f>HYPERLINK("https://stjsonora.gob.mx/acceso_informacion/InfoCurriculum.php?token=2644-2644-2644")</f>
        <v>https://stjsonora.gob.mx/acceso_informacion/InfoCurriculum.php?token=2644-2644-2644</v>
      </c>
      <c r="N1132" s="14" t="s">
        <v>64</v>
      </c>
      <c r="O1132" s="16" t="s">
        <v>3601</v>
      </c>
      <c r="P1132" s="17" t="s">
        <v>355</v>
      </c>
      <c r="Q1132" s="15">
        <v>45300</v>
      </c>
      <c r="R1132" s="15">
        <v>45291</v>
      </c>
      <c r="S1132" s="14"/>
    </row>
    <row r="1133" spans="1:19" ht="25.5" x14ac:dyDescent="0.25">
      <c r="A1133" s="14">
        <v>2023</v>
      </c>
      <c r="B1133" s="15">
        <v>45200</v>
      </c>
      <c r="C1133" s="15">
        <v>45291</v>
      </c>
      <c r="D1133" s="17" t="s">
        <v>116</v>
      </c>
      <c r="E1133" s="17" t="s">
        <v>116</v>
      </c>
      <c r="F1133" s="14" t="s">
        <v>2235</v>
      </c>
      <c r="G1133" s="14" t="s">
        <v>585</v>
      </c>
      <c r="H1133" s="14" t="s">
        <v>816</v>
      </c>
      <c r="I1133" s="17" t="s">
        <v>1340</v>
      </c>
      <c r="J1133" s="14" t="s">
        <v>353</v>
      </c>
      <c r="K1133" s="17" t="s">
        <v>354</v>
      </c>
      <c r="L1133" s="14">
        <v>3405</v>
      </c>
      <c r="M1133" s="16" t="str">
        <f>HYPERLINK("https://stjsonora.gob.mx/acceso_informacion/InfoCurriculum.php?token=3405-3405-3405")</f>
        <v>https://stjsonora.gob.mx/acceso_informacion/InfoCurriculum.php?token=3405-3405-3405</v>
      </c>
      <c r="N1133" s="14" t="s">
        <v>64</v>
      </c>
      <c r="O1133" s="16" t="s">
        <v>3601</v>
      </c>
      <c r="P1133" s="17" t="s">
        <v>355</v>
      </c>
      <c r="Q1133" s="15">
        <v>45300</v>
      </c>
      <c r="R1133" s="15">
        <v>45291</v>
      </c>
      <c r="S1133" s="14"/>
    </row>
    <row r="1134" spans="1:19" ht="38.25" x14ac:dyDescent="0.25">
      <c r="A1134" s="14">
        <v>2023</v>
      </c>
      <c r="B1134" s="15">
        <v>45200</v>
      </c>
      <c r="C1134" s="15">
        <v>45291</v>
      </c>
      <c r="D1134" s="17" t="s">
        <v>116</v>
      </c>
      <c r="E1134" s="17" t="s">
        <v>116</v>
      </c>
      <c r="F1134" s="14" t="s">
        <v>2236</v>
      </c>
      <c r="G1134" s="14" t="s">
        <v>664</v>
      </c>
      <c r="H1134" s="14" t="s">
        <v>2237</v>
      </c>
      <c r="I1134" s="17" t="s">
        <v>1375</v>
      </c>
      <c r="J1134" s="14" t="s">
        <v>353</v>
      </c>
      <c r="K1134" s="17" t="s">
        <v>1479</v>
      </c>
      <c r="L1134" s="14">
        <v>986</v>
      </c>
      <c r="M1134" s="16" t="str">
        <f>HYPERLINK("https://stjsonora.gob.mx/acceso_informacion/InfoCurriculum.php?token=986-986-986")</f>
        <v>https://stjsonora.gob.mx/acceso_informacion/InfoCurriculum.php?token=986-986-986</v>
      </c>
      <c r="N1134" s="14" t="s">
        <v>64</v>
      </c>
      <c r="O1134" s="16" t="s">
        <v>3601</v>
      </c>
      <c r="P1134" s="17" t="s">
        <v>355</v>
      </c>
      <c r="Q1134" s="15">
        <v>45300</v>
      </c>
      <c r="R1134" s="15">
        <v>45291</v>
      </c>
      <c r="S1134" s="14"/>
    </row>
    <row r="1135" spans="1:19" ht="25.5" x14ac:dyDescent="0.25">
      <c r="A1135" s="14">
        <v>2023</v>
      </c>
      <c r="B1135" s="15">
        <v>45200</v>
      </c>
      <c r="C1135" s="15">
        <v>45291</v>
      </c>
      <c r="D1135" s="17" t="s">
        <v>135</v>
      </c>
      <c r="E1135" s="17" t="s">
        <v>135</v>
      </c>
      <c r="F1135" s="14" t="s">
        <v>2238</v>
      </c>
      <c r="G1135" s="14" t="s">
        <v>559</v>
      </c>
      <c r="H1135" s="14" t="s">
        <v>2239</v>
      </c>
      <c r="I1135" s="17" t="s">
        <v>583</v>
      </c>
      <c r="J1135" s="14" t="s">
        <v>353</v>
      </c>
      <c r="K1135" s="17" t="s">
        <v>354</v>
      </c>
      <c r="L1135" s="14">
        <v>1542</v>
      </c>
      <c r="M1135" s="16" t="str">
        <f>HYPERLINK("https://stjsonora.gob.mx/acceso_informacion/InfoCurriculum.php?token=1542-1542-1542")</f>
        <v>https://stjsonora.gob.mx/acceso_informacion/InfoCurriculum.php?token=1542-1542-1542</v>
      </c>
      <c r="N1135" s="14" t="s">
        <v>64</v>
      </c>
      <c r="O1135" s="16" t="s">
        <v>3601</v>
      </c>
      <c r="P1135" s="17" t="s">
        <v>355</v>
      </c>
      <c r="Q1135" s="15">
        <v>45300</v>
      </c>
      <c r="R1135" s="15">
        <v>45291</v>
      </c>
      <c r="S1135" s="14"/>
    </row>
    <row r="1136" spans="1:19" ht="25.5" x14ac:dyDescent="0.25">
      <c r="A1136" s="14">
        <v>2023</v>
      </c>
      <c r="B1136" s="15">
        <v>45200</v>
      </c>
      <c r="C1136" s="15">
        <v>45291</v>
      </c>
      <c r="D1136" s="17" t="s">
        <v>116</v>
      </c>
      <c r="E1136" s="17" t="s">
        <v>116</v>
      </c>
      <c r="F1136" s="14" t="s">
        <v>2240</v>
      </c>
      <c r="G1136" s="14" t="s">
        <v>622</v>
      </c>
      <c r="H1136" s="14" t="s">
        <v>838</v>
      </c>
      <c r="I1136" s="17" t="s">
        <v>1399</v>
      </c>
      <c r="J1136" s="14" t="s">
        <v>353</v>
      </c>
      <c r="K1136" s="17" t="s">
        <v>354</v>
      </c>
      <c r="L1136" s="14">
        <v>4188</v>
      </c>
      <c r="M1136" s="16" t="str">
        <f>HYPERLINK("https://stjsonora.gob.mx/acceso_informacion/InfoCurriculum.php?token=4188-4188-4188")</f>
        <v>https://stjsonora.gob.mx/acceso_informacion/InfoCurriculum.php?token=4188-4188-4188</v>
      </c>
      <c r="N1136" s="14" t="s">
        <v>64</v>
      </c>
      <c r="O1136" s="16" t="s">
        <v>3601</v>
      </c>
      <c r="P1136" s="17" t="s">
        <v>355</v>
      </c>
      <c r="Q1136" s="15">
        <v>45300</v>
      </c>
      <c r="R1136" s="15">
        <v>45291</v>
      </c>
      <c r="S1136" s="14"/>
    </row>
    <row r="1137" spans="1:19" ht="25.5" x14ac:dyDescent="0.25">
      <c r="A1137" s="14">
        <v>2023</v>
      </c>
      <c r="B1137" s="15">
        <v>45200</v>
      </c>
      <c r="C1137" s="15">
        <v>45291</v>
      </c>
      <c r="D1137" s="17" t="s">
        <v>129</v>
      </c>
      <c r="E1137" s="17" t="s">
        <v>129</v>
      </c>
      <c r="F1137" s="14" t="s">
        <v>2040</v>
      </c>
      <c r="G1137" s="14" t="s">
        <v>867</v>
      </c>
      <c r="H1137" s="14" t="s">
        <v>2038</v>
      </c>
      <c r="I1137" s="17" t="s">
        <v>1237</v>
      </c>
      <c r="J1137" s="14" t="s">
        <v>353</v>
      </c>
      <c r="K1137" s="17" t="s">
        <v>354</v>
      </c>
      <c r="L1137" s="14">
        <v>1425</v>
      </c>
      <c r="M1137" s="16" t="str">
        <f>HYPERLINK("https://stjsonora.gob.mx/acceso_informacion/InfoCurriculum.php?token=1425-1425-1425")</f>
        <v>https://stjsonora.gob.mx/acceso_informacion/InfoCurriculum.php?token=1425-1425-1425</v>
      </c>
      <c r="N1137" s="14" t="s">
        <v>64</v>
      </c>
      <c r="O1137" s="16" t="s">
        <v>3601</v>
      </c>
      <c r="P1137" s="17" t="s">
        <v>355</v>
      </c>
      <c r="Q1137" s="15">
        <v>45300</v>
      </c>
      <c r="R1137" s="15">
        <v>45291</v>
      </c>
      <c r="S1137" s="14"/>
    </row>
    <row r="1138" spans="1:19" ht="25.5" x14ac:dyDescent="0.25">
      <c r="A1138" s="14">
        <v>2023</v>
      </c>
      <c r="B1138" s="15">
        <v>45200</v>
      </c>
      <c r="C1138" s="15">
        <v>45291</v>
      </c>
      <c r="D1138" s="17" t="s">
        <v>135</v>
      </c>
      <c r="E1138" s="17" t="s">
        <v>135</v>
      </c>
      <c r="F1138" s="14" t="s">
        <v>1953</v>
      </c>
      <c r="G1138" s="14" t="s">
        <v>1300</v>
      </c>
      <c r="H1138" s="14" t="s">
        <v>452</v>
      </c>
      <c r="I1138" s="17" t="s">
        <v>1237</v>
      </c>
      <c r="J1138" s="14" t="s">
        <v>353</v>
      </c>
      <c r="K1138" s="17" t="s">
        <v>996</v>
      </c>
      <c r="L1138" s="14">
        <v>863</v>
      </c>
      <c r="M1138" s="16" t="str">
        <f>HYPERLINK("https://stjsonora.gob.mx/acceso_informacion/InfoCurriculum.php?token=863-863-863")</f>
        <v>https://stjsonora.gob.mx/acceso_informacion/InfoCurriculum.php?token=863-863-863</v>
      </c>
      <c r="N1138" s="14" t="s">
        <v>64</v>
      </c>
      <c r="O1138" s="16" t="s">
        <v>3601</v>
      </c>
      <c r="P1138" s="17" t="s">
        <v>355</v>
      </c>
      <c r="Q1138" s="15">
        <v>45300</v>
      </c>
      <c r="R1138" s="15">
        <v>45291</v>
      </c>
      <c r="S1138" s="14"/>
    </row>
    <row r="1139" spans="1:19" ht="38.25" x14ac:dyDescent="0.25">
      <c r="A1139" s="14">
        <v>2023</v>
      </c>
      <c r="B1139" s="15">
        <v>45200</v>
      </c>
      <c r="C1139" s="15">
        <v>45291</v>
      </c>
      <c r="D1139" s="17" t="s">
        <v>135</v>
      </c>
      <c r="E1139" s="17" t="s">
        <v>135</v>
      </c>
      <c r="F1139" s="14" t="s">
        <v>2241</v>
      </c>
      <c r="G1139" s="14" t="s">
        <v>508</v>
      </c>
      <c r="H1139" s="14" t="s">
        <v>752</v>
      </c>
      <c r="I1139" s="17" t="s">
        <v>935</v>
      </c>
      <c r="J1139" s="14" t="s">
        <v>353</v>
      </c>
      <c r="K1139" s="17" t="s">
        <v>354</v>
      </c>
      <c r="L1139" s="14">
        <v>179</v>
      </c>
      <c r="M1139" s="16" t="str">
        <f>HYPERLINK("https://stjsonora.gob.mx/acceso_informacion/InfoCurriculum.php?token=179-179-179")</f>
        <v>https://stjsonora.gob.mx/acceso_informacion/InfoCurriculum.php?token=179-179-179</v>
      </c>
      <c r="N1139" s="14" t="s">
        <v>64</v>
      </c>
      <c r="O1139" s="16" t="s">
        <v>3601</v>
      </c>
      <c r="P1139" s="17" t="s">
        <v>355</v>
      </c>
      <c r="Q1139" s="15">
        <v>45300</v>
      </c>
      <c r="R1139" s="15">
        <v>45291</v>
      </c>
      <c r="S1139" s="14"/>
    </row>
    <row r="1140" spans="1:19" ht="25.5" x14ac:dyDescent="0.25">
      <c r="A1140" s="14">
        <v>2023</v>
      </c>
      <c r="B1140" s="15">
        <v>45200</v>
      </c>
      <c r="C1140" s="15">
        <v>45291</v>
      </c>
      <c r="D1140" s="17" t="s">
        <v>116</v>
      </c>
      <c r="E1140" s="17" t="s">
        <v>116</v>
      </c>
      <c r="F1140" s="14" t="s">
        <v>2242</v>
      </c>
      <c r="G1140" s="14" t="s">
        <v>973</v>
      </c>
      <c r="H1140" s="14" t="s">
        <v>1848</v>
      </c>
      <c r="I1140" s="17" t="s">
        <v>1353</v>
      </c>
      <c r="J1140" s="14" t="s">
        <v>353</v>
      </c>
      <c r="K1140" s="17" t="s">
        <v>354</v>
      </c>
      <c r="L1140" s="14">
        <v>205</v>
      </c>
      <c r="M1140" s="16" t="str">
        <f>HYPERLINK("https://stjsonora.gob.mx/acceso_informacion/InfoCurriculum.php?token=205-205-205")</f>
        <v>https://stjsonora.gob.mx/acceso_informacion/InfoCurriculum.php?token=205-205-205</v>
      </c>
      <c r="N1140" s="14" t="s">
        <v>64</v>
      </c>
      <c r="O1140" s="16" t="s">
        <v>3601</v>
      </c>
      <c r="P1140" s="17" t="s">
        <v>355</v>
      </c>
      <c r="Q1140" s="15">
        <v>45300</v>
      </c>
      <c r="R1140" s="15">
        <v>45291</v>
      </c>
      <c r="S1140" s="14"/>
    </row>
    <row r="1141" spans="1:19" ht="25.5" x14ac:dyDescent="0.25">
      <c r="A1141" s="14">
        <v>2023</v>
      </c>
      <c r="B1141" s="15">
        <v>45200</v>
      </c>
      <c r="C1141" s="15">
        <v>45291</v>
      </c>
      <c r="D1141" s="17" t="s">
        <v>116</v>
      </c>
      <c r="E1141" s="17" t="s">
        <v>116</v>
      </c>
      <c r="F1141" s="14" t="s">
        <v>1543</v>
      </c>
      <c r="G1141" s="14" t="s">
        <v>1335</v>
      </c>
      <c r="H1141" s="14" t="s">
        <v>523</v>
      </c>
      <c r="I1141" s="17" t="s">
        <v>1294</v>
      </c>
      <c r="J1141" s="14" t="s">
        <v>407</v>
      </c>
      <c r="K1141" s="17" t="s">
        <v>733</v>
      </c>
      <c r="L1141" s="14">
        <v>78</v>
      </c>
      <c r="M1141" s="16" t="str">
        <f>HYPERLINK("https://stjsonora.gob.mx/acceso_informacion/InfoCurriculum.php?token=78-78-78")</f>
        <v>https://stjsonora.gob.mx/acceso_informacion/InfoCurriculum.php?token=78-78-78</v>
      </c>
      <c r="N1141" s="14" t="s">
        <v>64</v>
      </c>
      <c r="O1141" s="16" t="s">
        <v>3601</v>
      </c>
      <c r="P1141" s="17" t="s">
        <v>355</v>
      </c>
      <c r="Q1141" s="15">
        <v>45300</v>
      </c>
      <c r="R1141" s="15">
        <v>45291</v>
      </c>
      <c r="S1141" s="14"/>
    </row>
    <row r="1142" spans="1:19" ht="25.5" x14ac:dyDescent="0.25">
      <c r="A1142" s="14">
        <v>2023</v>
      </c>
      <c r="B1142" s="15">
        <v>45200</v>
      </c>
      <c r="C1142" s="15">
        <v>45291</v>
      </c>
      <c r="D1142" s="17" t="s">
        <v>129</v>
      </c>
      <c r="E1142" s="17" t="s">
        <v>129</v>
      </c>
      <c r="F1142" s="14" t="s">
        <v>2243</v>
      </c>
      <c r="G1142" s="14" t="s">
        <v>2244</v>
      </c>
      <c r="H1142" s="14" t="s">
        <v>422</v>
      </c>
      <c r="I1142" s="17" t="s">
        <v>683</v>
      </c>
      <c r="J1142" s="14" t="s">
        <v>58</v>
      </c>
      <c r="K1142" s="17" t="s">
        <v>3590</v>
      </c>
      <c r="L1142" s="14">
        <v>1017</v>
      </c>
      <c r="M1142" s="16" t="str">
        <f>HYPERLINK("https://stjsonora.gob.mx/acceso_informacion/InfoCurriculum.php?token=1017-1017-1017")</f>
        <v>https://stjsonora.gob.mx/acceso_informacion/InfoCurriculum.php?token=1017-1017-1017</v>
      </c>
      <c r="N1142" s="14" t="s">
        <v>64</v>
      </c>
      <c r="O1142" s="16" t="s">
        <v>3601</v>
      </c>
      <c r="P1142" s="17" t="s">
        <v>355</v>
      </c>
      <c r="Q1142" s="15">
        <v>45300</v>
      </c>
      <c r="R1142" s="15">
        <v>45291</v>
      </c>
      <c r="S1142" s="14"/>
    </row>
    <row r="1143" spans="1:19" ht="25.5" x14ac:dyDescent="0.25">
      <c r="A1143" s="14">
        <v>2023</v>
      </c>
      <c r="B1143" s="15">
        <v>45200</v>
      </c>
      <c r="C1143" s="15">
        <v>45291</v>
      </c>
      <c r="D1143" s="17" t="s">
        <v>113</v>
      </c>
      <c r="E1143" s="17" t="s">
        <v>113</v>
      </c>
      <c r="F1143" s="14" t="s">
        <v>2245</v>
      </c>
      <c r="G1143" s="14" t="s">
        <v>406</v>
      </c>
      <c r="H1143" s="14" t="s">
        <v>1090</v>
      </c>
      <c r="I1143" s="17" t="s">
        <v>1404</v>
      </c>
      <c r="J1143" s="14" t="s">
        <v>55</v>
      </c>
      <c r="K1143" s="17"/>
      <c r="L1143" s="14">
        <v>976</v>
      </c>
      <c r="M1143" s="16" t="str">
        <f>HYPERLINK("https://stjsonora.gob.mx/acceso_informacion/InfoCurriculum.php?token=976-976-976")</f>
        <v>https://stjsonora.gob.mx/acceso_informacion/InfoCurriculum.php?token=976-976-976</v>
      </c>
      <c r="N1143" s="14" t="s">
        <v>64</v>
      </c>
      <c r="O1143" s="16" t="s">
        <v>3601</v>
      </c>
      <c r="P1143" s="17" t="s">
        <v>355</v>
      </c>
      <c r="Q1143" s="15">
        <v>45300</v>
      </c>
      <c r="R1143" s="15">
        <v>45291</v>
      </c>
      <c r="S1143" s="14"/>
    </row>
    <row r="1144" spans="1:19" ht="25.5" x14ac:dyDescent="0.25">
      <c r="A1144" s="14">
        <v>2023</v>
      </c>
      <c r="B1144" s="15">
        <v>45200</v>
      </c>
      <c r="C1144" s="15">
        <v>45291</v>
      </c>
      <c r="D1144" s="17" t="s">
        <v>129</v>
      </c>
      <c r="E1144" s="17" t="s">
        <v>129</v>
      </c>
      <c r="F1144" s="14" t="s">
        <v>2246</v>
      </c>
      <c r="G1144" s="14" t="s">
        <v>542</v>
      </c>
      <c r="H1144" s="14" t="s">
        <v>853</v>
      </c>
      <c r="I1144" s="17" t="s">
        <v>761</v>
      </c>
      <c r="J1144" s="14" t="s">
        <v>353</v>
      </c>
      <c r="K1144" s="17" t="s">
        <v>354</v>
      </c>
      <c r="L1144" s="14">
        <v>785</v>
      </c>
      <c r="M1144" s="16" t="str">
        <f>HYPERLINK("https://stjsonora.gob.mx/acceso_informacion/InfoCurriculum.php?token=785-785-785")</f>
        <v>https://stjsonora.gob.mx/acceso_informacion/InfoCurriculum.php?token=785-785-785</v>
      </c>
      <c r="N1144" s="14" t="s">
        <v>64</v>
      </c>
      <c r="O1144" s="16" t="s">
        <v>3601</v>
      </c>
      <c r="P1144" s="17" t="s">
        <v>355</v>
      </c>
      <c r="Q1144" s="15">
        <v>45300</v>
      </c>
      <c r="R1144" s="15">
        <v>45291</v>
      </c>
      <c r="S1144" s="14"/>
    </row>
    <row r="1145" spans="1:19" ht="25.5" x14ac:dyDescent="0.25">
      <c r="A1145" s="14">
        <v>2023</v>
      </c>
      <c r="B1145" s="15">
        <v>45200</v>
      </c>
      <c r="C1145" s="15">
        <v>45291</v>
      </c>
      <c r="D1145" s="17" t="s">
        <v>116</v>
      </c>
      <c r="E1145" s="17" t="s">
        <v>116</v>
      </c>
      <c r="F1145" s="14" t="s">
        <v>2247</v>
      </c>
      <c r="G1145" s="14" t="s">
        <v>685</v>
      </c>
      <c r="H1145" s="14" t="s">
        <v>705</v>
      </c>
      <c r="I1145" s="17" t="s">
        <v>675</v>
      </c>
      <c r="J1145" s="14" t="s">
        <v>353</v>
      </c>
      <c r="K1145" s="17" t="s">
        <v>354</v>
      </c>
      <c r="L1145" s="14">
        <v>4203</v>
      </c>
      <c r="M1145" s="16" t="str">
        <f>HYPERLINK("https://stjsonora.gob.mx/acceso_informacion/InfoCurriculum.php?token=4203-4203-4203")</f>
        <v>https://stjsonora.gob.mx/acceso_informacion/InfoCurriculum.php?token=4203-4203-4203</v>
      </c>
      <c r="N1145" s="14" t="s">
        <v>64</v>
      </c>
      <c r="O1145" s="16" t="s">
        <v>3601</v>
      </c>
      <c r="P1145" s="17" t="s">
        <v>355</v>
      </c>
      <c r="Q1145" s="15">
        <v>45300</v>
      </c>
      <c r="R1145" s="15">
        <v>45291</v>
      </c>
      <c r="S1145" s="14"/>
    </row>
    <row r="1146" spans="1:19" ht="38.25" x14ac:dyDescent="0.25">
      <c r="A1146" s="14">
        <v>2023</v>
      </c>
      <c r="B1146" s="15">
        <v>45200</v>
      </c>
      <c r="C1146" s="15">
        <v>45291</v>
      </c>
      <c r="D1146" s="17" t="s">
        <v>125</v>
      </c>
      <c r="E1146" s="17" t="s">
        <v>125</v>
      </c>
      <c r="F1146" s="14" t="s">
        <v>433</v>
      </c>
      <c r="G1146" s="14" t="s">
        <v>2248</v>
      </c>
      <c r="H1146" s="14" t="s">
        <v>1855</v>
      </c>
      <c r="I1146" s="17" t="s">
        <v>1279</v>
      </c>
      <c r="J1146" s="14" t="s">
        <v>403</v>
      </c>
      <c r="K1146" s="17" t="s">
        <v>1173</v>
      </c>
      <c r="L1146" s="14">
        <v>200</v>
      </c>
      <c r="M1146" s="16" t="str">
        <f>HYPERLINK("https://stjsonora.gob.mx/acceso_informacion/InfoCurriculum.php?token=200-200-200")</f>
        <v>https://stjsonora.gob.mx/acceso_informacion/InfoCurriculum.php?token=200-200-200</v>
      </c>
      <c r="N1146" s="14" t="s">
        <v>64</v>
      </c>
      <c r="O1146" s="16" t="s">
        <v>3601</v>
      </c>
      <c r="P1146" s="17" t="s">
        <v>355</v>
      </c>
      <c r="Q1146" s="15">
        <v>45300</v>
      </c>
      <c r="R1146" s="15">
        <v>45291</v>
      </c>
      <c r="S1146" s="14"/>
    </row>
    <row r="1147" spans="1:19" ht="25.5" x14ac:dyDescent="0.25">
      <c r="A1147" s="14">
        <v>2023</v>
      </c>
      <c r="B1147" s="15">
        <v>45200</v>
      </c>
      <c r="C1147" s="15">
        <v>45291</v>
      </c>
      <c r="D1147" s="17" t="s">
        <v>125</v>
      </c>
      <c r="E1147" s="17" t="s">
        <v>125</v>
      </c>
      <c r="F1147" s="14" t="s">
        <v>2249</v>
      </c>
      <c r="G1147" s="14" t="s">
        <v>764</v>
      </c>
      <c r="H1147" s="14" t="s">
        <v>385</v>
      </c>
      <c r="I1147" s="17" t="s">
        <v>773</v>
      </c>
      <c r="J1147" s="14" t="s">
        <v>353</v>
      </c>
      <c r="K1147" s="17" t="s">
        <v>354</v>
      </c>
      <c r="L1147" s="14">
        <v>4566</v>
      </c>
      <c r="M1147" s="16" t="str">
        <f>HYPERLINK("https://stjsonora.gob.mx/acceso_informacion/InfoCurriculum.php?token=4566-4566-4566")</f>
        <v>https://stjsonora.gob.mx/acceso_informacion/InfoCurriculum.php?token=4566-4566-4566</v>
      </c>
      <c r="N1147" s="14" t="s">
        <v>64</v>
      </c>
      <c r="O1147" s="16" t="s">
        <v>3601</v>
      </c>
      <c r="P1147" s="17" t="s">
        <v>355</v>
      </c>
      <c r="Q1147" s="15">
        <v>45300</v>
      </c>
      <c r="R1147" s="15">
        <v>45291</v>
      </c>
      <c r="S1147" s="14"/>
    </row>
    <row r="1148" spans="1:19" ht="25.5" x14ac:dyDescent="0.25">
      <c r="A1148" s="14">
        <v>2023</v>
      </c>
      <c r="B1148" s="15">
        <v>45200</v>
      </c>
      <c r="C1148" s="15">
        <v>45291</v>
      </c>
      <c r="D1148" s="17" t="s">
        <v>116</v>
      </c>
      <c r="E1148" s="17" t="s">
        <v>116</v>
      </c>
      <c r="F1148" s="14" t="s">
        <v>2250</v>
      </c>
      <c r="G1148" s="14" t="s">
        <v>1335</v>
      </c>
      <c r="H1148" s="14" t="s">
        <v>664</v>
      </c>
      <c r="I1148" s="17" t="s">
        <v>1383</v>
      </c>
      <c r="J1148" s="14" t="s">
        <v>353</v>
      </c>
      <c r="K1148" s="17" t="s">
        <v>354</v>
      </c>
      <c r="L1148" s="14">
        <v>194</v>
      </c>
      <c r="M1148" s="16" t="str">
        <f>HYPERLINK("https://stjsonora.gob.mx/acceso_informacion/InfoCurriculum.php?token=194-194-194")</f>
        <v>https://stjsonora.gob.mx/acceso_informacion/InfoCurriculum.php?token=194-194-194</v>
      </c>
      <c r="N1148" s="14" t="s">
        <v>64</v>
      </c>
      <c r="O1148" s="16" t="s">
        <v>3601</v>
      </c>
      <c r="P1148" s="17" t="s">
        <v>355</v>
      </c>
      <c r="Q1148" s="15">
        <v>45300</v>
      </c>
      <c r="R1148" s="15">
        <v>45291</v>
      </c>
      <c r="S1148" s="14"/>
    </row>
    <row r="1149" spans="1:19" ht="25.5" x14ac:dyDescent="0.25">
      <c r="A1149" s="14">
        <v>2023</v>
      </c>
      <c r="B1149" s="15">
        <v>45200</v>
      </c>
      <c r="C1149" s="15">
        <v>45291</v>
      </c>
      <c r="D1149" s="17" t="s">
        <v>116</v>
      </c>
      <c r="E1149" s="17" t="s">
        <v>116</v>
      </c>
      <c r="F1149" s="14" t="s">
        <v>1073</v>
      </c>
      <c r="G1149" s="14" t="s">
        <v>2251</v>
      </c>
      <c r="H1149" s="14" t="s">
        <v>364</v>
      </c>
      <c r="I1149" s="17" t="s">
        <v>1294</v>
      </c>
      <c r="J1149" s="14" t="s">
        <v>353</v>
      </c>
      <c r="K1149" s="17" t="s">
        <v>354</v>
      </c>
      <c r="L1149" s="14">
        <v>217</v>
      </c>
      <c r="M1149" s="16" t="str">
        <f>HYPERLINK("https://stjsonora.gob.mx/acceso_informacion/InfoCurriculum.php?token=217-217-217")</f>
        <v>https://stjsonora.gob.mx/acceso_informacion/InfoCurriculum.php?token=217-217-217</v>
      </c>
      <c r="N1149" s="14" t="s">
        <v>64</v>
      </c>
      <c r="O1149" s="16" t="s">
        <v>3601</v>
      </c>
      <c r="P1149" s="17" t="s">
        <v>355</v>
      </c>
      <c r="Q1149" s="15">
        <v>45300</v>
      </c>
      <c r="R1149" s="15">
        <v>45291</v>
      </c>
      <c r="S1149" s="14"/>
    </row>
    <row r="1150" spans="1:19" ht="25.5" x14ac:dyDescent="0.25">
      <c r="A1150" s="14">
        <v>2023</v>
      </c>
      <c r="B1150" s="15">
        <v>45200</v>
      </c>
      <c r="C1150" s="15">
        <v>45291</v>
      </c>
      <c r="D1150" s="17" t="s">
        <v>116</v>
      </c>
      <c r="E1150" s="17" t="s">
        <v>116</v>
      </c>
      <c r="F1150" s="14" t="s">
        <v>2252</v>
      </c>
      <c r="G1150" s="14" t="s">
        <v>2253</v>
      </c>
      <c r="H1150" s="14" t="s">
        <v>406</v>
      </c>
      <c r="I1150" s="17" t="s">
        <v>2254</v>
      </c>
      <c r="J1150" s="14" t="s">
        <v>353</v>
      </c>
      <c r="K1150" s="17" t="s">
        <v>354</v>
      </c>
      <c r="L1150" s="14">
        <v>2803</v>
      </c>
      <c r="M1150" s="16" t="str">
        <f>HYPERLINK("https://stjsonora.gob.mx/acceso_informacion/InfoCurriculum.php?token=2803-2803-2803")</f>
        <v>https://stjsonora.gob.mx/acceso_informacion/InfoCurriculum.php?token=2803-2803-2803</v>
      </c>
      <c r="N1150" s="14" t="s">
        <v>64</v>
      </c>
      <c r="O1150" s="16" t="s">
        <v>3601</v>
      </c>
      <c r="P1150" s="17" t="s">
        <v>355</v>
      </c>
      <c r="Q1150" s="15">
        <v>45300</v>
      </c>
      <c r="R1150" s="15">
        <v>45291</v>
      </c>
      <c r="S1150" s="14"/>
    </row>
    <row r="1151" spans="1:19" ht="25.5" x14ac:dyDescent="0.25">
      <c r="A1151" s="14">
        <v>2023</v>
      </c>
      <c r="B1151" s="15">
        <v>45200</v>
      </c>
      <c r="C1151" s="15">
        <v>45291</v>
      </c>
      <c r="D1151" s="17" t="s">
        <v>125</v>
      </c>
      <c r="E1151" s="17" t="s">
        <v>125</v>
      </c>
      <c r="F1151" s="14" t="s">
        <v>706</v>
      </c>
      <c r="G1151" s="14" t="s">
        <v>357</v>
      </c>
      <c r="H1151" s="14" t="s">
        <v>1169</v>
      </c>
      <c r="I1151" s="17" t="s">
        <v>423</v>
      </c>
      <c r="J1151" s="14" t="s">
        <v>353</v>
      </c>
      <c r="K1151" s="17" t="s">
        <v>354</v>
      </c>
      <c r="L1151" s="14">
        <v>3117</v>
      </c>
      <c r="M1151" s="16" t="str">
        <f>HYPERLINK("https://stjsonora.gob.mx/acceso_informacion/InfoCurriculum.php?token=3117-3117-3117")</f>
        <v>https://stjsonora.gob.mx/acceso_informacion/InfoCurriculum.php?token=3117-3117-3117</v>
      </c>
      <c r="N1151" s="14" t="s">
        <v>64</v>
      </c>
      <c r="O1151" s="16" t="s">
        <v>3601</v>
      </c>
      <c r="P1151" s="17" t="s">
        <v>355</v>
      </c>
      <c r="Q1151" s="15">
        <v>45300</v>
      </c>
      <c r="R1151" s="15">
        <v>45291</v>
      </c>
      <c r="S1151" s="14"/>
    </row>
    <row r="1152" spans="1:19" ht="25.5" x14ac:dyDescent="0.25">
      <c r="A1152" s="14">
        <v>2023</v>
      </c>
      <c r="B1152" s="15">
        <v>45200</v>
      </c>
      <c r="C1152" s="15">
        <v>45291</v>
      </c>
      <c r="D1152" s="17" t="s">
        <v>116</v>
      </c>
      <c r="E1152" s="17" t="s">
        <v>116</v>
      </c>
      <c r="F1152" s="14" t="s">
        <v>913</v>
      </c>
      <c r="G1152" s="14" t="s">
        <v>752</v>
      </c>
      <c r="H1152" s="14" t="s">
        <v>480</v>
      </c>
      <c r="I1152" s="17" t="s">
        <v>1240</v>
      </c>
      <c r="J1152" s="14" t="s">
        <v>353</v>
      </c>
      <c r="K1152" s="17" t="s">
        <v>354</v>
      </c>
      <c r="L1152" s="14">
        <v>2847</v>
      </c>
      <c r="M1152" s="16" t="str">
        <f>HYPERLINK("https://stjsonora.gob.mx/acceso_informacion/InfoCurriculum.php?token=2847-2847-2847")</f>
        <v>https://stjsonora.gob.mx/acceso_informacion/InfoCurriculum.php?token=2847-2847-2847</v>
      </c>
      <c r="N1152" s="14" t="s">
        <v>64</v>
      </c>
      <c r="O1152" s="16" t="s">
        <v>3601</v>
      </c>
      <c r="P1152" s="17" t="s">
        <v>355</v>
      </c>
      <c r="Q1152" s="15">
        <v>45300</v>
      </c>
      <c r="R1152" s="15">
        <v>45291</v>
      </c>
      <c r="S1152" s="14"/>
    </row>
    <row r="1153" spans="1:19" ht="25.5" x14ac:dyDescent="0.25">
      <c r="A1153" s="14">
        <v>2023</v>
      </c>
      <c r="B1153" s="15">
        <v>45200</v>
      </c>
      <c r="C1153" s="15">
        <v>45291</v>
      </c>
      <c r="D1153" s="17" t="s">
        <v>116</v>
      </c>
      <c r="E1153" s="17" t="s">
        <v>116</v>
      </c>
      <c r="F1153" s="14" t="s">
        <v>436</v>
      </c>
      <c r="G1153" s="14" t="s">
        <v>2255</v>
      </c>
      <c r="H1153" s="14" t="s">
        <v>1134</v>
      </c>
      <c r="I1153" s="17" t="s">
        <v>560</v>
      </c>
      <c r="J1153" s="14" t="s">
        <v>353</v>
      </c>
      <c r="K1153" s="17" t="s">
        <v>354</v>
      </c>
      <c r="L1153" s="14">
        <v>1202</v>
      </c>
      <c r="M1153" s="16" t="str">
        <f>HYPERLINK("https://stjsonora.gob.mx/acceso_informacion/InfoCurriculum.php?token=1202-1202-1202")</f>
        <v>https://stjsonora.gob.mx/acceso_informacion/InfoCurriculum.php?token=1202-1202-1202</v>
      </c>
      <c r="N1153" s="14" t="s">
        <v>64</v>
      </c>
      <c r="O1153" s="16" t="s">
        <v>3601</v>
      </c>
      <c r="P1153" s="17" t="s">
        <v>355</v>
      </c>
      <c r="Q1153" s="15">
        <v>45300</v>
      </c>
      <c r="R1153" s="15">
        <v>45291</v>
      </c>
      <c r="S1153" s="14"/>
    </row>
    <row r="1154" spans="1:19" ht="25.5" x14ac:dyDescent="0.25">
      <c r="A1154" s="14">
        <v>2023</v>
      </c>
      <c r="B1154" s="15">
        <v>45200</v>
      </c>
      <c r="C1154" s="15">
        <v>45291</v>
      </c>
      <c r="D1154" s="17" t="s">
        <v>116</v>
      </c>
      <c r="E1154" s="17" t="s">
        <v>116</v>
      </c>
      <c r="F1154" s="14" t="s">
        <v>2256</v>
      </c>
      <c r="G1154" s="14" t="s">
        <v>2257</v>
      </c>
      <c r="H1154" s="14" t="s">
        <v>1672</v>
      </c>
      <c r="I1154" s="17" t="s">
        <v>1220</v>
      </c>
      <c r="J1154" s="14" t="s">
        <v>353</v>
      </c>
      <c r="K1154" s="17" t="s">
        <v>354</v>
      </c>
      <c r="L1154" s="14">
        <v>1440</v>
      </c>
      <c r="M1154" s="16" t="str">
        <f>HYPERLINK("https://stjsonora.gob.mx/acceso_informacion/InfoCurriculum.php?token=1440-1440-1440")</f>
        <v>https://stjsonora.gob.mx/acceso_informacion/InfoCurriculum.php?token=1440-1440-1440</v>
      </c>
      <c r="N1154" s="14" t="s">
        <v>64</v>
      </c>
      <c r="O1154" s="16" t="s">
        <v>3601</v>
      </c>
      <c r="P1154" s="17" t="s">
        <v>355</v>
      </c>
      <c r="Q1154" s="15">
        <v>45300</v>
      </c>
      <c r="R1154" s="15">
        <v>45291</v>
      </c>
      <c r="S1154" s="14"/>
    </row>
    <row r="1155" spans="1:19" ht="38.25" x14ac:dyDescent="0.25">
      <c r="A1155" s="14">
        <v>2023</v>
      </c>
      <c r="B1155" s="15">
        <v>45200</v>
      </c>
      <c r="C1155" s="15">
        <v>45291</v>
      </c>
      <c r="D1155" s="17" t="s">
        <v>195</v>
      </c>
      <c r="E1155" s="17" t="s">
        <v>195</v>
      </c>
      <c r="F1155" s="14" t="s">
        <v>1534</v>
      </c>
      <c r="G1155" s="14" t="s">
        <v>2258</v>
      </c>
      <c r="H1155" s="14" t="s">
        <v>1685</v>
      </c>
      <c r="I1155" s="17" t="s">
        <v>1306</v>
      </c>
      <c r="J1155" s="14" t="s">
        <v>403</v>
      </c>
      <c r="K1155" s="17" t="s">
        <v>1173</v>
      </c>
      <c r="L1155" s="14">
        <v>674</v>
      </c>
      <c r="M1155" s="16" t="str">
        <f>HYPERLINK("https://stjsonora.gob.mx/acceso_informacion/InfoCurriculum.php?token=674-674-674")</f>
        <v>https://stjsonora.gob.mx/acceso_informacion/InfoCurriculum.php?token=674-674-674</v>
      </c>
      <c r="N1155" s="14" t="s">
        <v>64</v>
      </c>
      <c r="O1155" s="16" t="s">
        <v>3601</v>
      </c>
      <c r="P1155" s="17" t="s">
        <v>355</v>
      </c>
      <c r="Q1155" s="15">
        <v>45300</v>
      </c>
      <c r="R1155" s="15">
        <v>45291</v>
      </c>
      <c r="S1155" s="14"/>
    </row>
    <row r="1156" spans="1:19" ht="25.5" x14ac:dyDescent="0.25">
      <c r="A1156" s="14">
        <v>2023</v>
      </c>
      <c r="B1156" s="15">
        <v>45200</v>
      </c>
      <c r="C1156" s="15">
        <v>45291</v>
      </c>
      <c r="D1156" s="17" t="s">
        <v>129</v>
      </c>
      <c r="E1156" s="17" t="s">
        <v>129</v>
      </c>
      <c r="F1156" s="14" t="s">
        <v>2259</v>
      </c>
      <c r="G1156" s="14" t="s">
        <v>374</v>
      </c>
      <c r="H1156" s="14" t="s">
        <v>495</v>
      </c>
      <c r="I1156" s="17" t="s">
        <v>640</v>
      </c>
      <c r="J1156" s="14" t="s">
        <v>353</v>
      </c>
      <c r="K1156" s="17" t="s">
        <v>354</v>
      </c>
      <c r="L1156" s="14">
        <v>2602</v>
      </c>
      <c r="M1156" s="16" t="str">
        <f>HYPERLINK("https://stjsonora.gob.mx/acceso_informacion/InfoCurriculum.php?token=2602-2602-2602")</f>
        <v>https://stjsonora.gob.mx/acceso_informacion/InfoCurriculum.php?token=2602-2602-2602</v>
      </c>
      <c r="N1156" s="14" t="s">
        <v>64</v>
      </c>
      <c r="O1156" s="16" t="s">
        <v>3601</v>
      </c>
      <c r="P1156" s="17" t="s">
        <v>355</v>
      </c>
      <c r="Q1156" s="15">
        <v>45300</v>
      </c>
      <c r="R1156" s="15">
        <v>45291</v>
      </c>
      <c r="S1156" s="14"/>
    </row>
    <row r="1157" spans="1:19" ht="25.5" x14ac:dyDescent="0.25">
      <c r="A1157" s="14">
        <v>2023</v>
      </c>
      <c r="B1157" s="15">
        <v>45200</v>
      </c>
      <c r="C1157" s="15">
        <v>45291</v>
      </c>
      <c r="D1157" s="17" t="s">
        <v>125</v>
      </c>
      <c r="E1157" s="17" t="s">
        <v>125</v>
      </c>
      <c r="F1157" s="14" t="s">
        <v>2260</v>
      </c>
      <c r="G1157" s="14" t="s">
        <v>530</v>
      </c>
      <c r="H1157" s="14" t="s">
        <v>1832</v>
      </c>
      <c r="I1157" s="17" t="s">
        <v>583</v>
      </c>
      <c r="J1157" s="14" t="s">
        <v>1081</v>
      </c>
      <c r="K1157" s="17" t="s">
        <v>1112</v>
      </c>
      <c r="L1157" s="14">
        <v>3310</v>
      </c>
      <c r="M1157" s="16" t="str">
        <f>HYPERLINK("https://stjsonora.gob.mx/acceso_informacion/InfoCurriculum.php?token=3310-3310-3310")</f>
        <v>https://stjsonora.gob.mx/acceso_informacion/InfoCurriculum.php?token=3310-3310-3310</v>
      </c>
      <c r="N1157" s="14" t="s">
        <v>64</v>
      </c>
      <c r="O1157" s="16" t="s">
        <v>3601</v>
      </c>
      <c r="P1157" s="17" t="s">
        <v>355</v>
      </c>
      <c r="Q1157" s="15">
        <v>45300</v>
      </c>
      <c r="R1157" s="15">
        <v>45291</v>
      </c>
      <c r="S1157" s="14"/>
    </row>
    <row r="1158" spans="1:19" ht="25.5" x14ac:dyDescent="0.25">
      <c r="A1158" s="14">
        <v>2023</v>
      </c>
      <c r="B1158" s="15">
        <v>45200</v>
      </c>
      <c r="C1158" s="15">
        <v>45291</v>
      </c>
      <c r="D1158" s="17" t="s">
        <v>116</v>
      </c>
      <c r="E1158" s="17" t="s">
        <v>116</v>
      </c>
      <c r="F1158" s="14" t="s">
        <v>1953</v>
      </c>
      <c r="G1158" s="14" t="s">
        <v>1709</v>
      </c>
      <c r="H1158" s="14" t="s">
        <v>966</v>
      </c>
      <c r="I1158" s="17" t="s">
        <v>675</v>
      </c>
      <c r="J1158" s="14" t="s">
        <v>353</v>
      </c>
      <c r="K1158" s="17" t="s">
        <v>354</v>
      </c>
      <c r="L1158" s="14">
        <v>1336</v>
      </c>
      <c r="M1158" s="16" t="str">
        <f>HYPERLINK("https://stjsonora.gob.mx/acceso_informacion/InfoCurriculum.php?token=1336-1336-1336")</f>
        <v>https://stjsonora.gob.mx/acceso_informacion/InfoCurriculum.php?token=1336-1336-1336</v>
      </c>
      <c r="N1158" s="14" t="s">
        <v>64</v>
      </c>
      <c r="O1158" s="16" t="s">
        <v>3601</v>
      </c>
      <c r="P1158" s="17" t="s">
        <v>355</v>
      </c>
      <c r="Q1158" s="15">
        <v>45300</v>
      </c>
      <c r="R1158" s="15">
        <v>45291</v>
      </c>
      <c r="S1158" s="14"/>
    </row>
    <row r="1159" spans="1:19" ht="25.5" x14ac:dyDescent="0.25">
      <c r="A1159" s="14">
        <v>2023</v>
      </c>
      <c r="B1159" s="15">
        <v>45200</v>
      </c>
      <c r="C1159" s="15">
        <v>45291</v>
      </c>
      <c r="D1159" s="17" t="s">
        <v>125</v>
      </c>
      <c r="E1159" s="17" t="s">
        <v>125</v>
      </c>
      <c r="F1159" s="14" t="s">
        <v>774</v>
      </c>
      <c r="G1159" s="14" t="s">
        <v>1555</v>
      </c>
      <c r="H1159" s="14" t="s">
        <v>685</v>
      </c>
      <c r="I1159" s="17" t="s">
        <v>1338</v>
      </c>
      <c r="J1159" s="14" t="s">
        <v>353</v>
      </c>
      <c r="K1159" s="17" t="s">
        <v>354</v>
      </c>
      <c r="L1159" s="14">
        <v>1375</v>
      </c>
      <c r="M1159" s="16" t="str">
        <f>HYPERLINK("https://stjsonora.gob.mx/acceso_informacion/InfoCurriculum.php?token=1375-1375-1375")</f>
        <v>https://stjsonora.gob.mx/acceso_informacion/InfoCurriculum.php?token=1375-1375-1375</v>
      </c>
      <c r="N1159" s="14" t="s">
        <v>64</v>
      </c>
      <c r="O1159" s="16" t="s">
        <v>3601</v>
      </c>
      <c r="P1159" s="17" t="s">
        <v>355</v>
      </c>
      <c r="Q1159" s="15">
        <v>45300</v>
      </c>
      <c r="R1159" s="15">
        <v>45291</v>
      </c>
      <c r="S1159" s="14"/>
    </row>
    <row r="1160" spans="1:19" ht="25.5" x14ac:dyDescent="0.25">
      <c r="A1160" s="14">
        <v>2023</v>
      </c>
      <c r="B1160" s="15">
        <v>45200</v>
      </c>
      <c r="C1160" s="15">
        <v>45291</v>
      </c>
      <c r="D1160" s="17" t="s">
        <v>129</v>
      </c>
      <c r="E1160" s="17" t="s">
        <v>129</v>
      </c>
      <c r="F1160" s="14" t="s">
        <v>2261</v>
      </c>
      <c r="G1160" s="14" t="s">
        <v>2262</v>
      </c>
      <c r="H1160" s="14" t="s">
        <v>1037</v>
      </c>
      <c r="I1160" s="17" t="s">
        <v>1216</v>
      </c>
      <c r="J1160" s="14" t="s">
        <v>58</v>
      </c>
      <c r="K1160" s="17" t="s">
        <v>3590</v>
      </c>
      <c r="L1160" s="14">
        <v>2958</v>
      </c>
      <c r="M1160" s="16" t="str">
        <f>HYPERLINK("https://stjsonora.gob.mx/acceso_informacion/InfoCurriculum.php?token=2958-2958-2958")</f>
        <v>https://stjsonora.gob.mx/acceso_informacion/InfoCurriculum.php?token=2958-2958-2958</v>
      </c>
      <c r="N1160" s="14" t="s">
        <v>64</v>
      </c>
      <c r="O1160" s="16" t="s">
        <v>3601</v>
      </c>
      <c r="P1160" s="17" t="s">
        <v>355</v>
      </c>
      <c r="Q1160" s="15">
        <v>45300</v>
      </c>
      <c r="R1160" s="15">
        <v>45291</v>
      </c>
      <c r="S1160" s="14"/>
    </row>
    <row r="1161" spans="1:19" ht="25.5" x14ac:dyDescent="0.25">
      <c r="A1161" s="14">
        <v>2023</v>
      </c>
      <c r="B1161" s="15">
        <v>45200</v>
      </c>
      <c r="C1161" s="15">
        <v>45291</v>
      </c>
      <c r="D1161" s="17" t="s">
        <v>125</v>
      </c>
      <c r="E1161" s="17" t="s">
        <v>125</v>
      </c>
      <c r="F1161" s="14" t="s">
        <v>1430</v>
      </c>
      <c r="G1161" s="14" t="s">
        <v>2263</v>
      </c>
      <c r="H1161" s="14" t="s">
        <v>1487</v>
      </c>
      <c r="I1161" s="17" t="s">
        <v>1386</v>
      </c>
      <c r="J1161" s="14" t="s">
        <v>353</v>
      </c>
      <c r="K1161" s="17" t="s">
        <v>354</v>
      </c>
      <c r="L1161" s="14">
        <v>2772</v>
      </c>
      <c r="M1161" s="16" t="str">
        <f>HYPERLINK("https://stjsonora.gob.mx/acceso_informacion/InfoCurriculum.php?token=2772-2772-2772")</f>
        <v>https://stjsonora.gob.mx/acceso_informacion/InfoCurriculum.php?token=2772-2772-2772</v>
      </c>
      <c r="N1161" s="14" t="s">
        <v>64</v>
      </c>
      <c r="O1161" s="16" t="s">
        <v>3601</v>
      </c>
      <c r="P1161" s="17" t="s">
        <v>355</v>
      </c>
      <c r="Q1161" s="15">
        <v>45300</v>
      </c>
      <c r="R1161" s="15">
        <v>45291</v>
      </c>
      <c r="S1161" s="14"/>
    </row>
    <row r="1162" spans="1:19" ht="25.5" x14ac:dyDescent="0.25">
      <c r="A1162" s="14">
        <v>2023</v>
      </c>
      <c r="B1162" s="15">
        <v>45200</v>
      </c>
      <c r="C1162" s="15">
        <v>45291</v>
      </c>
      <c r="D1162" s="17" t="s">
        <v>116</v>
      </c>
      <c r="E1162" s="17" t="s">
        <v>116</v>
      </c>
      <c r="F1162" s="14" t="s">
        <v>2264</v>
      </c>
      <c r="G1162" s="14" t="s">
        <v>592</v>
      </c>
      <c r="H1162" s="14" t="s">
        <v>562</v>
      </c>
      <c r="I1162" s="17" t="s">
        <v>560</v>
      </c>
      <c r="J1162" s="14" t="s">
        <v>353</v>
      </c>
      <c r="K1162" s="17" t="s">
        <v>354</v>
      </c>
      <c r="L1162" s="14">
        <v>1084</v>
      </c>
      <c r="M1162" s="16" t="str">
        <f>HYPERLINK("https://stjsonora.gob.mx/acceso_informacion/InfoCurriculum.php?token=1084-1084-1084")</f>
        <v>https://stjsonora.gob.mx/acceso_informacion/InfoCurriculum.php?token=1084-1084-1084</v>
      </c>
      <c r="N1162" s="14" t="s">
        <v>64</v>
      </c>
      <c r="O1162" s="16" t="s">
        <v>3601</v>
      </c>
      <c r="P1162" s="17" t="s">
        <v>355</v>
      </c>
      <c r="Q1162" s="15">
        <v>45300</v>
      </c>
      <c r="R1162" s="15">
        <v>45291</v>
      </c>
      <c r="S1162" s="14"/>
    </row>
    <row r="1163" spans="1:19" ht="25.5" x14ac:dyDescent="0.25">
      <c r="A1163" s="14">
        <v>2023</v>
      </c>
      <c r="B1163" s="15">
        <v>45200</v>
      </c>
      <c r="C1163" s="15">
        <v>45291</v>
      </c>
      <c r="D1163" s="17" t="s">
        <v>116</v>
      </c>
      <c r="E1163" s="17" t="s">
        <v>116</v>
      </c>
      <c r="F1163" s="14" t="s">
        <v>747</v>
      </c>
      <c r="G1163" s="14" t="s">
        <v>753</v>
      </c>
      <c r="H1163" s="14" t="s">
        <v>360</v>
      </c>
      <c r="I1163" s="17" t="s">
        <v>1114</v>
      </c>
      <c r="J1163" s="14" t="s">
        <v>353</v>
      </c>
      <c r="K1163" s="17" t="s">
        <v>354</v>
      </c>
      <c r="L1163" s="14">
        <v>3283</v>
      </c>
      <c r="M1163" s="16" t="str">
        <f>HYPERLINK("https://stjsonora.gob.mx/acceso_informacion/InfoCurriculum.php?token=3283-3283-3283")</f>
        <v>https://stjsonora.gob.mx/acceso_informacion/InfoCurriculum.php?token=3283-3283-3283</v>
      </c>
      <c r="N1163" s="14" t="s">
        <v>64</v>
      </c>
      <c r="O1163" s="16" t="s">
        <v>3601</v>
      </c>
      <c r="P1163" s="17" t="s">
        <v>355</v>
      </c>
      <c r="Q1163" s="15">
        <v>45300</v>
      </c>
      <c r="R1163" s="15">
        <v>45291</v>
      </c>
      <c r="S1163" s="14"/>
    </row>
    <row r="1164" spans="1:19" ht="25.5" x14ac:dyDescent="0.25">
      <c r="A1164" s="14">
        <v>2023</v>
      </c>
      <c r="B1164" s="15">
        <v>45200</v>
      </c>
      <c r="C1164" s="15">
        <v>45291</v>
      </c>
      <c r="D1164" s="17" t="s">
        <v>129</v>
      </c>
      <c r="E1164" s="17" t="s">
        <v>129</v>
      </c>
      <c r="F1164" s="14" t="s">
        <v>644</v>
      </c>
      <c r="G1164" s="14" t="s">
        <v>1323</v>
      </c>
      <c r="H1164" s="14" t="s">
        <v>858</v>
      </c>
      <c r="I1164" s="17" t="s">
        <v>1114</v>
      </c>
      <c r="J1164" s="14" t="s">
        <v>353</v>
      </c>
      <c r="K1164" s="17" t="s">
        <v>354</v>
      </c>
      <c r="L1164" s="14">
        <v>968</v>
      </c>
      <c r="M1164" s="16" t="str">
        <f>HYPERLINK("https://stjsonora.gob.mx/acceso_informacion/InfoCurriculum.php?token=968-968-968")</f>
        <v>https://stjsonora.gob.mx/acceso_informacion/InfoCurriculum.php?token=968-968-968</v>
      </c>
      <c r="N1164" s="14" t="s">
        <v>64</v>
      </c>
      <c r="O1164" s="16" t="s">
        <v>3601</v>
      </c>
      <c r="P1164" s="17" t="s">
        <v>355</v>
      </c>
      <c r="Q1164" s="15">
        <v>45300</v>
      </c>
      <c r="R1164" s="15">
        <v>45291</v>
      </c>
      <c r="S1164" s="14"/>
    </row>
    <row r="1165" spans="1:19" ht="25.5" x14ac:dyDescent="0.25">
      <c r="A1165" s="14">
        <v>2023</v>
      </c>
      <c r="B1165" s="15">
        <v>45200</v>
      </c>
      <c r="C1165" s="15">
        <v>45291</v>
      </c>
      <c r="D1165" s="17" t="s">
        <v>116</v>
      </c>
      <c r="E1165" s="17" t="s">
        <v>116</v>
      </c>
      <c r="F1165" s="14" t="s">
        <v>2265</v>
      </c>
      <c r="G1165" s="14" t="s">
        <v>2266</v>
      </c>
      <c r="H1165" s="14" t="s">
        <v>819</v>
      </c>
      <c r="I1165" s="17" t="s">
        <v>560</v>
      </c>
      <c r="J1165" s="14" t="s">
        <v>353</v>
      </c>
      <c r="K1165" s="17" t="s">
        <v>354</v>
      </c>
      <c r="L1165" s="14">
        <v>1461</v>
      </c>
      <c r="M1165" s="16" t="str">
        <f>HYPERLINK("https://stjsonora.gob.mx/acceso_informacion/InfoCurriculum.php?token=1461-1461-1461")</f>
        <v>https://stjsonora.gob.mx/acceso_informacion/InfoCurriculum.php?token=1461-1461-1461</v>
      </c>
      <c r="N1165" s="14" t="s">
        <v>64</v>
      </c>
      <c r="O1165" s="16" t="s">
        <v>3601</v>
      </c>
      <c r="P1165" s="17" t="s">
        <v>355</v>
      </c>
      <c r="Q1165" s="15">
        <v>45300</v>
      </c>
      <c r="R1165" s="15">
        <v>45291</v>
      </c>
      <c r="S1165" s="14"/>
    </row>
    <row r="1166" spans="1:19" ht="25.5" x14ac:dyDescent="0.25">
      <c r="A1166" s="14">
        <v>2023</v>
      </c>
      <c r="B1166" s="15">
        <v>45200</v>
      </c>
      <c r="C1166" s="15">
        <v>45291</v>
      </c>
      <c r="D1166" s="17" t="s">
        <v>116</v>
      </c>
      <c r="E1166" s="17" t="s">
        <v>116</v>
      </c>
      <c r="F1166" s="14" t="s">
        <v>2267</v>
      </c>
      <c r="G1166" s="14" t="s">
        <v>506</v>
      </c>
      <c r="H1166" s="14" t="s">
        <v>360</v>
      </c>
      <c r="I1166" s="17" t="s">
        <v>880</v>
      </c>
      <c r="J1166" s="14" t="s">
        <v>353</v>
      </c>
      <c r="K1166" s="17" t="s">
        <v>354</v>
      </c>
      <c r="L1166" s="14">
        <v>4078</v>
      </c>
      <c r="M1166" s="16" t="str">
        <f>HYPERLINK("https://stjsonora.gob.mx/acceso_informacion/InfoCurriculum.php?token=4078-4078-4078")</f>
        <v>https://stjsonora.gob.mx/acceso_informacion/InfoCurriculum.php?token=4078-4078-4078</v>
      </c>
      <c r="N1166" s="14" t="s">
        <v>64</v>
      </c>
      <c r="O1166" s="16" t="s">
        <v>3601</v>
      </c>
      <c r="P1166" s="17" t="s">
        <v>355</v>
      </c>
      <c r="Q1166" s="15">
        <v>45300</v>
      </c>
      <c r="R1166" s="15">
        <v>45291</v>
      </c>
      <c r="S1166" s="14"/>
    </row>
    <row r="1167" spans="1:19" ht="25.5" x14ac:dyDescent="0.25">
      <c r="A1167" s="14">
        <v>2023</v>
      </c>
      <c r="B1167" s="15">
        <v>45200</v>
      </c>
      <c r="C1167" s="15">
        <v>45291</v>
      </c>
      <c r="D1167" s="17" t="s">
        <v>125</v>
      </c>
      <c r="E1167" s="17" t="s">
        <v>125</v>
      </c>
      <c r="F1167" s="14" t="s">
        <v>2268</v>
      </c>
      <c r="G1167" s="14" t="s">
        <v>475</v>
      </c>
      <c r="H1167" s="14" t="s">
        <v>763</v>
      </c>
      <c r="I1167" s="17" t="s">
        <v>1240</v>
      </c>
      <c r="J1167" s="14" t="s">
        <v>58</v>
      </c>
      <c r="K1167" s="17" t="s">
        <v>3590</v>
      </c>
      <c r="L1167" s="14">
        <v>2367</v>
      </c>
      <c r="M1167" s="16" t="str">
        <f>HYPERLINK("https://stjsonora.gob.mx/acceso_informacion/InfoCurriculum.php?token=2367-2367-2367")</f>
        <v>https://stjsonora.gob.mx/acceso_informacion/InfoCurriculum.php?token=2367-2367-2367</v>
      </c>
      <c r="N1167" s="14" t="s">
        <v>64</v>
      </c>
      <c r="O1167" s="16" t="s">
        <v>3601</v>
      </c>
      <c r="P1167" s="17" t="s">
        <v>355</v>
      </c>
      <c r="Q1167" s="15">
        <v>45300</v>
      </c>
      <c r="R1167" s="15">
        <v>45291</v>
      </c>
      <c r="S1167" s="14"/>
    </row>
    <row r="1168" spans="1:19" ht="63.75" x14ac:dyDescent="0.25">
      <c r="A1168" s="14">
        <v>2023</v>
      </c>
      <c r="B1168" s="15">
        <v>45200</v>
      </c>
      <c r="C1168" s="15">
        <v>45291</v>
      </c>
      <c r="D1168" s="17" t="s">
        <v>125</v>
      </c>
      <c r="E1168" s="17" t="s">
        <v>125</v>
      </c>
      <c r="F1168" s="14" t="s">
        <v>2269</v>
      </c>
      <c r="G1168" s="14" t="s">
        <v>406</v>
      </c>
      <c r="H1168" s="14" t="s">
        <v>475</v>
      </c>
      <c r="I1168" s="17" t="s">
        <v>1326</v>
      </c>
      <c r="J1168" s="14" t="s">
        <v>353</v>
      </c>
      <c r="K1168" s="17" t="s">
        <v>354</v>
      </c>
      <c r="L1168" s="14">
        <v>3195</v>
      </c>
      <c r="M1168" s="16" t="str">
        <f>HYPERLINK("https://stjsonora.gob.mx/acceso_informacion/InfoCurriculum.php?token=3195-3195-3195")</f>
        <v>https://stjsonora.gob.mx/acceso_informacion/InfoCurriculum.php?token=3195-3195-3195</v>
      </c>
      <c r="N1168" s="14" t="s">
        <v>64</v>
      </c>
      <c r="O1168" s="16" t="s">
        <v>3601</v>
      </c>
      <c r="P1168" s="17" t="s">
        <v>355</v>
      </c>
      <c r="Q1168" s="15">
        <v>45300</v>
      </c>
      <c r="R1168" s="15">
        <v>45291</v>
      </c>
      <c r="S1168" s="14"/>
    </row>
    <row r="1169" spans="1:19" ht="25.5" x14ac:dyDescent="0.25">
      <c r="A1169" s="14">
        <v>2023</v>
      </c>
      <c r="B1169" s="15">
        <v>45200</v>
      </c>
      <c r="C1169" s="15">
        <v>45291</v>
      </c>
      <c r="D1169" s="17" t="s">
        <v>116</v>
      </c>
      <c r="E1169" s="17" t="s">
        <v>116</v>
      </c>
      <c r="F1169" s="14" t="s">
        <v>2270</v>
      </c>
      <c r="G1169" s="14" t="s">
        <v>871</v>
      </c>
      <c r="H1169" s="14" t="s">
        <v>1090</v>
      </c>
      <c r="I1169" s="17" t="s">
        <v>629</v>
      </c>
      <c r="J1169" s="14" t="s">
        <v>353</v>
      </c>
      <c r="K1169" s="17" t="s">
        <v>354</v>
      </c>
      <c r="L1169" s="14">
        <v>1348</v>
      </c>
      <c r="M1169" s="16" t="str">
        <f>HYPERLINK("https://stjsonora.gob.mx/acceso_informacion/InfoCurriculum.php?token=1348-1348-1348")</f>
        <v>https://stjsonora.gob.mx/acceso_informacion/InfoCurriculum.php?token=1348-1348-1348</v>
      </c>
      <c r="N1169" s="14" t="s">
        <v>64</v>
      </c>
      <c r="O1169" s="16" t="s">
        <v>3601</v>
      </c>
      <c r="P1169" s="17" t="s">
        <v>355</v>
      </c>
      <c r="Q1169" s="15">
        <v>45300</v>
      </c>
      <c r="R1169" s="15">
        <v>45291</v>
      </c>
      <c r="S1169" s="14"/>
    </row>
    <row r="1170" spans="1:19" ht="25.5" x14ac:dyDescent="0.25">
      <c r="A1170" s="14">
        <v>2023</v>
      </c>
      <c r="B1170" s="15">
        <v>45200</v>
      </c>
      <c r="C1170" s="15">
        <v>45291</v>
      </c>
      <c r="D1170" s="17" t="s">
        <v>163</v>
      </c>
      <c r="E1170" s="17" t="s">
        <v>163</v>
      </c>
      <c r="F1170" s="14" t="s">
        <v>2271</v>
      </c>
      <c r="G1170" s="14" t="s">
        <v>968</v>
      </c>
      <c r="H1170" s="14" t="s">
        <v>508</v>
      </c>
      <c r="I1170" s="17" t="s">
        <v>1343</v>
      </c>
      <c r="J1170" s="14" t="s">
        <v>353</v>
      </c>
      <c r="K1170" s="17" t="s">
        <v>354</v>
      </c>
      <c r="L1170" s="14">
        <v>4286</v>
      </c>
      <c r="M1170" s="16" t="str">
        <f>HYPERLINK("https://stjsonora.gob.mx/acceso_informacion/InfoCurriculum.php?token=4286-4286-4286")</f>
        <v>https://stjsonora.gob.mx/acceso_informacion/InfoCurriculum.php?token=4286-4286-4286</v>
      </c>
      <c r="N1170" s="14" t="s">
        <v>64</v>
      </c>
      <c r="O1170" s="16" t="s">
        <v>3601</v>
      </c>
      <c r="P1170" s="17" t="s">
        <v>355</v>
      </c>
      <c r="Q1170" s="15">
        <v>45300</v>
      </c>
      <c r="R1170" s="15">
        <v>45291</v>
      </c>
      <c r="S1170" s="14"/>
    </row>
    <row r="1171" spans="1:19" ht="25.5" x14ac:dyDescent="0.25">
      <c r="A1171" s="14">
        <v>2023</v>
      </c>
      <c r="B1171" s="15">
        <v>45200</v>
      </c>
      <c r="C1171" s="15">
        <v>45291</v>
      </c>
      <c r="D1171" s="17" t="s">
        <v>174</v>
      </c>
      <c r="E1171" s="17" t="s">
        <v>174</v>
      </c>
      <c r="F1171" s="14" t="s">
        <v>2272</v>
      </c>
      <c r="G1171" s="14" t="s">
        <v>409</v>
      </c>
      <c r="H1171" s="14" t="s">
        <v>928</v>
      </c>
      <c r="I1171" s="17" t="s">
        <v>1294</v>
      </c>
      <c r="J1171" s="14" t="s">
        <v>353</v>
      </c>
      <c r="K1171" s="17" t="s">
        <v>354</v>
      </c>
      <c r="L1171" s="14">
        <v>987</v>
      </c>
      <c r="M1171" s="16" t="str">
        <f>HYPERLINK("https://stjsonora.gob.mx/acceso_informacion/InfoCurriculum.php?token=987-987-987")</f>
        <v>https://stjsonora.gob.mx/acceso_informacion/InfoCurriculum.php?token=987-987-987</v>
      </c>
      <c r="N1171" s="14" t="s">
        <v>64</v>
      </c>
      <c r="O1171" s="16" t="s">
        <v>3601</v>
      </c>
      <c r="P1171" s="17" t="s">
        <v>355</v>
      </c>
      <c r="Q1171" s="15">
        <v>45300</v>
      </c>
      <c r="R1171" s="15">
        <v>45291</v>
      </c>
      <c r="S1171" s="14"/>
    </row>
    <row r="1172" spans="1:19" ht="25.5" x14ac:dyDescent="0.25">
      <c r="A1172" s="14">
        <v>2023</v>
      </c>
      <c r="B1172" s="15">
        <v>45200</v>
      </c>
      <c r="C1172" s="15">
        <v>45291</v>
      </c>
      <c r="D1172" s="17" t="s">
        <v>174</v>
      </c>
      <c r="E1172" s="17" t="s">
        <v>174</v>
      </c>
      <c r="F1172" s="14" t="s">
        <v>2273</v>
      </c>
      <c r="G1172" s="14" t="s">
        <v>542</v>
      </c>
      <c r="H1172" s="14" t="s">
        <v>779</v>
      </c>
      <c r="I1172" s="17" t="s">
        <v>640</v>
      </c>
      <c r="J1172" s="14" t="s">
        <v>353</v>
      </c>
      <c r="K1172" s="17" t="s">
        <v>354</v>
      </c>
      <c r="L1172" s="14">
        <v>4249</v>
      </c>
      <c r="M1172" s="16" t="str">
        <f>HYPERLINK("https://stjsonora.gob.mx/acceso_informacion/InfoCurriculum.php?token=4249-4249-4249")</f>
        <v>https://stjsonora.gob.mx/acceso_informacion/InfoCurriculum.php?token=4249-4249-4249</v>
      </c>
      <c r="N1172" s="14" t="s">
        <v>64</v>
      </c>
      <c r="O1172" s="16" t="s">
        <v>3601</v>
      </c>
      <c r="P1172" s="17" t="s">
        <v>355</v>
      </c>
      <c r="Q1172" s="15">
        <v>45300</v>
      </c>
      <c r="R1172" s="15">
        <v>45291</v>
      </c>
      <c r="S1172" s="14"/>
    </row>
    <row r="1173" spans="1:19" ht="25.5" x14ac:dyDescent="0.25">
      <c r="A1173" s="14">
        <v>2023</v>
      </c>
      <c r="B1173" s="15">
        <v>45200</v>
      </c>
      <c r="C1173" s="15">
        <v>45291</v>
      </c>
      <c r="D1173" s="17" t="s">
        <v>134</v>
      </c>
      <c r="E1173" s="17" t="s">
        <v>134</v>
      </c>
      <c r="F1173" s="14" t="s">
        <v>2274</v>
      </c>
      <c r="G1173" s="14" t="s">
        <v>1090</v>
      </c>
      <c r="H1173" s="14" t="s">
        <v>530</v>
      </c>
      <c r="I1173" s="17" t="s">
        <v>703</v>
      </c>
      <c r="J1173" s="14" t="s">
        <v>353</v>
      </c>
      <c r="K1173" s="17" t="s">
        <v>354</v>
      </c>
      <c r="L1173" s="14">
        <v>755</v>
      </c>
      <c r="M1173" s="16" t="str">
        <f>HYPERLINK("https://stjsonora.gob.mx/acceso_informacion/InfoCurriculum.php?token=755-755-755")</f>
        <v>https://stjsonora.gob.mx/acceso_informacion/InfoCurriculum.php?token=755-755-755</v>
      </c>
      <c r="N1173" s="14" t="s">
        <v>64</v>
      </c>
      <c r="O1173" s="16" t="s">
        <v>3601</v>
      </c>
      <c r="P1173" s="17" t="s">
        <v>355</v>
      </c>
      <c r="Q1173" s="15">
        <v>45300</v>
      </c>
      <c r="R1173" s="15">
        <v>45291</v>
      </c>
      <c r="S1173" s="14"/>
    </row>
    <row r="1174" spans="1:19" ht="25.5" x14ac:dyDescent="0.25">
      <c r="A1174" s="14">
        <v>2023</v>
      </c>
      <c r="B1174" s="15">
        <v>45200</v>
      </c>
      <c r="C1174" s="15">
        <v>45291</v>
      </c>
      <c r="D1174" s="17" t="s">
        <v>174</v>
      </c>
      <c r="E1174" s="17" t="s">
        <v>174</v>
      </c>
      <c r="F1174" s="14" t="s">
        <v>2275</v>
      </c>
      <c r="G1174" s="14" t="s">
        <v>1765</v>
      </c>
      <c r="H1174" s="14" t="s">
        <v>360</v>
      </c>
      <c r="I1174" s="17" t="s">
        <v>786</v>
      </c>
      <c r="J1174" s="14" t="s">
        <v>353</v>
      </c>
      <c r="K1174" s="17" t="s">
        <v>354</v>
      </c>
      <c r="L1174" s="14">
        <v>2966</v>
      </c>
      <c r="M1174" s="16" t="str">
        <f>HYPERLINK("https://stjsonora.gob.mx/acceso_informacion/InfoCurriculum.php?token=2966-2966-2966")</f>
        <v>https://stjsonora.gob.mx/acceso_informacion/InfoCurriculum.php?token=2966-2966-2966</v>
      </c>
      <c r="N1174" s="14" t="s">
        <v>64</v>
      </c>
      <c r="O1174" s="16" t="s">
        <v>3601</v>
      </c>
      <c r="P1174" s="17" t="s">
        <v>355</v>
      </c>
      <c r="Q1174" s="15">
        <v>45300</v>
      </c>
      <c r="R1174" s="15">
        <v>45291</v>
      </c>
      <c r="S1174" s="14"/>
    </row>
    <row r="1175" spans="1:19" ht="25.5" x14ac:dyDescent="0.25">
      <c r="A1175" s="14">
        <v>2023</v>
      </c>
      <c r="B1175" s="15">
        <v>45200</v>
      </c>
      <c r="C1175" s="15">
        <v>45291</v>
      </c>
      <c r="D1175" s="17" t="s">
        <v>174</v>
      </c>
      <c r="E1175" s="17" t="s">
        <v>174</v>
      </c>
      <c r="F1175" s="14" t="s">
        <v>2276</v>
      </c>
      <c r="G1175" s="14" t="s">
        <v>2277</v>
      </c>
      <c r="H1175" s="14" t="s">
        <v>1475</v>
      </c>
      <c r="I1175" s="17" t="s">
        <v>627</v>
      </c>
      <c r="J1175" s="14" t="s">
        <v>353</v>
      </c>
      <c r="K1175" s="17" t="s">
        <v>354</v>
      </c>
      <c r="L1175" s="14">
        <v>4040</v>
      </c>
      <c r="M1175" s="16" t="str">
        <f>HYPERLINK("https://stjsonora.gob.mx/acceso_informacion/InfoCurriculum.php?token=4040-4040-4040")</f>
        <v>https://stjsonora.gob.mx/acceso_informacion/InfoCurriculum.php?token=4040-4040-4040</v>
      </c>
      <c r="N1175" s="14" t="s">
        <v>64</v>
      </c>
      <c r="O1175" s="16" t="s">
        <v>3601</v>
      </c>
      <c r="P1175" s="17" t="s">
        <v>355</v>
      </c>
      <c r="Q1175" s="15">
        <v>45300</v>
      </c>
      <c r="R1175" s="15">
        <v>45291</v>
      </c>
      <c r="S1175" s="14"/>
    </row>
    <row r="1176" spans="1:19" ht="25.5" x14ac:dyDescent="0.25">
      <c r="A1176" s="14">
        <v>2023</v>
      </c>
      <c r="B1176" s="15">
        <v>45200</v>
      </c>
      <c r="C1176" s="15">
        <v>45291</v>
      </c>
      <c r="D1176" s="17" t="s">
        <v>174</v>
      </c>
      <c r="E1176" s="17" t="s">
        <v>174</v>
      </c>
      <c r="F1176" s="14" t="s">
        <v>2278</v>
      </c>
      <c r="G1176" s="14" t="s">
        <v>360</v>
      </c>
      <c r="H1176" s="14" t="s">
        <v>422</v>
      </c>
      <c r="I1176" s="17" t="s">
        <v>640</v>
      </c>
      <c r="J1176" s="14" t="s">
        <v>55</v>
      </c>
      <c r="K1176" s="17" t="s">
        <v>3589</v>
      </c>
      <c r="L1176" s="14">
        <v>3457</v>
      </c>
      <c r="M1176" s="16" t="str">
        <f>HYPERLINK("https://stjsonora.gob.mx/acceso_informacion/InfoCurriculum.php?token=3457-3457-3457")</f>
        <v>https://stjsonora.gob.mx/acceso_informacion/InfoCurriculum.php?token=3457-3457-3457</v>
      </c>
      <c r="N1176" s="14" t="s">
        <v>64</v>
      </c>
      <c r="O1176" s="16" t="s">
        <v>3601</v>
      </c>
      <c r="P1176" s="17" t="s">
        <v>355</v>
      </c>
      <c r="Q1176" s="15">
        <v>45300</v>
      </c>
      <c r="R1176" s="15">
        <v>45291</v>
      </c>
      <c r="S1176" s="14"/>
    </row>
    <row r="1177" spans="1:19" ht="25.5" x14ac:dyDescent="0.25">
      <c r="A1177" s="14">
        <v>2023</v>
      </c>
      <c r="B1177" s="15">
        <v>45200</v>
      </c>
      <c r="C1177" s="15">
        <v>45291</v>
      </c>
      <c r="D1177" s="17" t="s">
        <v>163</v>
      </c>
      <c r="E1177" s="17" t="s">
        <v>163</v>
      </c>
      <c r="F1177" s="14" t="s">
        <v>2279</v>
      </c>
      <c r="G1177" s="14" t="s">
        <v>631</v>
      </c>
      <c r="H1177" s="14" t="s">
        <v>409</v>
      </c>
      <c r="I1177" s="17" t="s">
        <v>786</v>
      </c>
      <c r="J1177" s="14" t="s">
        <v>353</v>
      </c>
      <c r="K1177" s="17" t="s">
        <v>2280</v>
      </c>
      <c r="L1177" s="14">
        <v>5166</v>
      </c>
      <c r="M1177" s="16" t="str">
        <f>HYPERLINK("https://stjsonora.gob.mx/acceso_informacion/InfoCurriculum.php?token=5166-5166-5166")</f>
        <v>https://stjsonora.gob.mx/acceso_informacion/InfoCurriculum.php?token=5166-5166-5166</v>
      </c>
      <c r="N1177" s="14" t="s">
        <v>64</v>
      </c>
      <c r="O1177" s="16" t="s">
        <v>3601</v>
      </c>
      <c r="P1177" s="17" t="s">
        <v>355</v>
      </c>
      <c r="Q1177" s="15">
        <v>45300</v>
      </c>
      <c r="R1177" s="15">
        <v>45291</v>
      </c>
      <c r="S1177" s="14"/>
    </row>
    <row r="1178" spans="1:19" ht="38.25" x14ac:dyDescent="0.25">
      <c r="A1178" s="14">
        <v>2023</v>
      </c>
      <c r="B1178" s="15">
        <v>45200</v>
      </c>
      <c r="C1178" s="15">
        <v>45291</v>
      </c>
      <c r="D1178" s="17" t="s">
        <v>174</v>
      </c>
      <c r="E1178" s="17" t="s">
        <v>174</v>
      </c>
      <c r="F1178" s="14" t="s">
        <v>2281</v>
      </c>
      <c r="G1178" s="14" t="s">
        <v>732</v>
      </c>
      <c r="H1178" s="14" t="s">
        <v>480</v>
      </c>
      <c r="I1178" s="17" t="s">
        <v>1306</v>
      </c>
      <c r="J1178" s="14" t="s">
        <v>353</v>
      </c>
      <c r="K1178" s="17" t="s">
        <v>2282</v>
      </c>
      <c r="L1178" s="14">
        <v>3303</v>
      </c>
      <c r="M1178" s="16" t="str">
        <f>HYPERLINK("https://stjsonora.gob.mx/acceso_informacion/InfoCurriculum.php?token=3303-3303-3303")</f>
        <v>https://stjsonora.gob.mx/acceso_informacion/InfoCurriculum.php?token=3303-3303-3303</v>
      </c>
      <c r="N1178" s="14" t="s">
        <v>64</v>
      </c>
      <c r="O1178" s="16" t="s">
        <v>3601</v>
      </c>
      <c r="P1178" s="17" t="s">
        <v>355</v>
      </c>
      <c r="Q1178" s="15">
        <v>45300</v>
      </c>
      <c r="R1178" s="15">
        <v>45291</v>
      </c>
      <c r="S1178" s="14"/>
    </row>
    <row r="1179" spans="1:19" ht="25.5" x14ac:dyDescent="0.25">
      <c r="A1179" s="14">
        <v>2023</v>
      </c>
      <c r="B1179" s="15">
        <v>45200</v>
      </c>
      <c r="C1179" s="15">
        <v>45291</v>
      </c>
      <c r="D1179" s="17" t="s">
        <v>134</v>
      </c>
      <c r="E1179" s="17" t="s">
        <v>134</v>
      </c>
      <c r="F1179" s="14" t="s">
        <v>2283</v>
      </c>
      <c r="G1179" s="14" t="s">
        <v>1611</v>
      </c>
      <c r="H1179" s="14" t="s">
        <v>2284</v>
      </c>
      <c r="I1179" s="17" t="s">
        <v>1338</v>
      </c>
      <c r="J1179" s="14" t="s">
        <v>55</v>
      </c>
      <c r="K1179" s="17"/>
      <c r="L1179" s="14">
        <v>687</v>
      </c>
      <c r="M1179" s="16" t="str">
        <f>HYPERLINK("https://stjsonora.gob.mx/acceso_informacion/InfoCurriculum.php?token=687-687-687")</f>
        <v>https://stjsonora.gob.mx/acceso_informacion/InfoCurriculum.php?token=687-687-687</v>
      </c>
      <c r="N1179" s="14" t="s">
        <v>64</v>
      </c>
      <c r="O1179" s="16" t="s">
        <v>3601</v>
      </c>
      <c r="P1179" s="17" t="s">
        <v>355</v>
      </c>
      <c r="Q1179" s="15">
        <v>45300</v>
      </c>
      <c r="R1179" s="15">
        <v>45291</v>
      </c>
      <c r="S1179" s="14"/>
    </row>
    <row r="1180" spans="1:19" ht="25.5" x14ac:dyDescent="0.25">
      <c r="A1180" s="14">
        <v>2023</v>
      </c>
      <c r="B1180" s="15">
        <v>45200</v>
      </c>
      <c r="C1180" s="15">
        <v>45291</v>
      </c>
      <c r="D1180" s="17" t="s">
        <v>174</v>
      </c>
      <c r="E1180" s="17" t="s">
        <v>174</v>
      </c>
      <c r="F1180" s="14" t="s">
        <v>1566</v>
      </c>
      <c r="G1180" s="14" t="s">
        <v>701</v>
      </c>
      <c r="H1180" s="14" t="s">
        <v>1417</v>
      </c>
      <c r="I1180" s="17" t="s">
        <v>1298</v>
      </c>
      <c r="J1180" s="14" t="s">
        <v>353</v>
      </c>
      <c r="K1180" s="17" t="s">
        <v>354</v>
      </c>
      <c r="L1180" s="14">
        <v>927</v>
      </c>
      <c r="M1180" s="16" t="str">
        <f>HYPERLINK("https://stjsonora.gob.mx/acceso_informacion/InfoCurriculum.php?token=927-927-927")</f>
        <v>https://stjsonora.gob.mx/acceso_informacion/InfoCurriculum.php?token=927-927-927</v>
      </c>
      <c r="N1180" s="14" t="s">
        <v>64</v>
      </c>
      <c r="O1180" s="16" t="s">
        <v>3601</v>
      </c>
      <c r="P1180" s="17" t="s">
        <v>355</v>
      </c>
      <c r="Q1180" s="15">
        <v>45300</v>
      </c>
      <c r="R1180" s="15">
        <v>45291</v>
      </c>
      <c r="S1180" s="14"/>
    </row>
    <row r="1181" spans="1:19" ht="25.5" x14ac:dyDescent="0.25">
      <c r="A1181" s="14">
        <v>2023</v>
      </c>
      <c r="B1181" s="15">
        <v>45200</v>
      </c>
      <c r="C1181" s="15">
        <v>45291</v>
      </c>
      <c r="D1181" s="17" t="s">
        <v>174</v>
      </c>
      <c r="E1181" s="17" t="s">
        <v>174</v>
      </c>
      <c r="F1181" s="14" t="s">
        <v>2285</v>
      </c>
      <c r="G1181" s="14" t="s">
        <v>422</v>
      </c>
      <c r="H1181" s="14" t="s">
        <v>763</v>
      </c>
      <c r="I1181" s="17" t="s">
        <v>640</v>
      </c>
      <c r="J1181" s="14" t="s">
        <v>353</v>
      </c>
      <c r="K1181" s="17" t="s">
        <v>354</v>
      </c>
      <c r="L1181" s="14">
        <v>2896</v>
      </c>
      <c r="M1181" s="16" t="str">
        <f>HYPERLINK("https://stjsonora.gob.mx/acceso_informacion/InfoCurriculum.php?token=2896-2896-2896")</f>
        <v>https://stjsonora.gob.mx/acceso_informacion/InfoCurriculum.php?token=2896-2896-2896</v>
      </c>
      <c r="N1181" s="14" t="s">
        <v>64</v>
      </c>
      <c r="O1181" s="16" t="s">
        <v>3601</v>
      </c>
      <c r="P1181" s="17" t="s">
        <v>355</v>
      </c>
      <c r="Q1181" s="15">
        <v>45300</v>
      </c>
      <c r="R1181" s="15">
        <v>45291</v>
      </c>
      <c r="S1181" s="14"/>
    </row>
    <row r="1182" spans="1:19" ht="25.5" x14ac:dyDescent="0.25">
      <c r="A1182" s="14">
        <v>2023</v>
      </c>
      <c r="B1182" s="15">
        <v>45200</v>
      </c>
      <c r="C1182" s="15">
        <v>45291</v>
      </c>
      <c r="D1182" s="17" t="s">
        <v>163</v>
      </c>
      <c r="E1182" s="17" t="s">
        <v>163</v>
      </c>
      <c r="F1182" s="14" t="s">
        <v>1911</v>
      </c>
      <c r="G1182" s="14" t="s">
        <v>502</v>
      </c>
      <c r="H1182" s="14" t="s">
        <v>2286</v>
      </c>
      <c r="I1182" s="17" t="s">
        <v>640</v>
      </c>
      <c r="J1182" s="14" t="s">
        <v>353</v>
      </c>
      <c r="K1182" s="17" t="s">
        <v>354</v>
      </c>
      <c r="L1182" s="14">
        <v>4146</v>
      </c>
      <c r="M1182" s="16" t="str">
        <f>HYPERLINK("https://stjsonora.gob.mx/acceso_informacion/InfoCurriculum.php?token=4146-4146-4146")</f>
        <v>https://stjsonora.gob.mx/acceso_informacion/InfoCurriculum.php?token=4146-4146-4146</v>
      </c>
      <c r="N1182" s="14" t="s">
        <v>64</v>
      </c>
      <c r="O1182" s="16" t="s">
        <v>3601</v>
      </c>
      <c r="P1182" s="17" t="s">
        <v>355</v>
      </c>
      <c r="Q1182" s="15">
        <v>45300</v>
      </c>
      <c r="R1182" s="15">
        <v>45291</v>
      </c>
      <c r="S1182" s="14"/>
    </row>
    <row r="1183" spans="1:19" ht="38.25" x14ac:dyDescent="0.25">
      <c r="A1183" s="14">
        <v>2023</v>
      </c>
      <c r="B1183" s="15">
        <v>45200</v>
      </c>
      <c r="C1183" s="15">
        <v>45291</v>
      </c>
      <c r="D1183" s="17" t="s">
        <v>197</v>
      </c>
      <c r="E1183" s="17" t="s">
        <v>197</v>
      </c>
      <c r="F1183" s="14" t="s">
        <v>2287</v>
      </c>
      <c r="G1183" s="14" t="s">
        <v>685</v>
      </c>
      <c r="H1183" s="14" t="s">
        <v>2288</v>
      </c>
      <c r="I1183" s="17" t="s">
        <v>1306</v>
      </c>
      <c r="J1183" s="14" t="s">
        <v>403</v>
      </c>
      <c r="K1183" s="17" t="s">
        <v>3589</v>
      </c>
      <c r="L1183" s="14">
        <v>2725</v>
      </c>
      <c r="M1183" s="16" t="str">
        <f>HYPERLINK("https://stjsonora.gob.mx/acceso_informacion/InfoCurriculum.php?token=2725-2725-2725")</f>
        <v>https://stjsonora.gob.mx/acceso_informacion/InfoCurriculum.php?token=2725-2725-2725</v>
      </c>
      <c r="N1183" s="14" t="s">
        <v>64</v>
      </c>
      <c r="O1183" s="16" t="s">
        <v>3601</v>
      </c>
      <c r="P1183" s="17" t="s">
        <v>355</v>
      </c>
      <c r="Q1183" s="15">
        <v>45300</v>
      </c>
      <c r="R1183" s="15">
        <v>45291</v>
      </c>
      <c r="S1183" s="14"/>
    </row>
    <row r="1184" spans="1:19" ht="25.5" x14ac:dyDescent="0.25">
      <c r="A1184" s="14">
        <v>2023</v>
      </c>
      <c r="B1184" s="15">
        <v>45200</v>
      </c>
      <c r="C1184" s="15">
        <v>45291</v>
      </c>
      <c r="D1184" s="17" t="s">
        <v>174</v>
      </c>
      <c r="E1184" s="17" t="s">
        <v>174</v>
      </c>
      <c r="F1184" s="14" t="s">
        <v>2289</v>
      </c>
      <c r="G1184" s="14" t="s">
        <v>461</v>
      </c>
      <c r="H1184" s="14" t="s">
        <v>652</v>
      </c>
      <c r="I1184" s="17" t="s">
        <v>703</v>
      </c>
      <c r="J1184" s="14" t="s">
        <v>353</v>
      </c>
      <c r="K1184" s="17" t="s">
        <v>354</v>
      </c>
      <c r="L1184" s="14">
        <v>4339</v>
      </c>
      <c r="M1184" s="16" t="str">
        <f>HYPERLINK("https://stjsonora.gob.mx/acceso_informacion/InfoCurriculum.php?token=4339-4339-4339")</f>
        <v>https://stjsonora.gob.mx/acceso_informacion/InfoCurriculum.php?token=4339-4339-4339</v>
      </c>
      <c r="N1184" s="14" t="s">
        <v>64</v>
      </c>
      <c r="O1184" s="16" t="s">
        <v>3601</v>
      </c>
      <c r="P1184" s="17" t="s">
        <v>355</v>
      </c>
      <c r="Q1184" s="15">
        <v>45300</v>
      </c>
      <c r="R1184" s="15">
        <v>45291</v>
      </c>
      <c r="S1184" s="14"/>
    </row>
    <row r="1185" spans="1:19" ht="25.5" x14ac:dyDescent="0.25">
      <c r="A1185" s="14">
        <v>2023</v>
      </c>
      <c r="B1185" s="15">
        <v>45200</v>
      </c>
      <c r="C1185" s="15">
        <v>45291</v>
      </c>
      <c r="D1185" s="17" t="s">
        <v>174</v>
      </c>
      <c r="E1185" s="17" t="s">
        <v>174</v>
      </c>
      <c r="F1185" s="14" t="s">
        <v>2290</v>
      </c>
      <c r="G1185" s="14" t="s">
        <v>1132</v>
      </c>
      <c r="H1185" s="14" t="s">
        <v>422</v>
      </c>
      <c r="I1185" s="17" t="s">
        <v>1039</v>
      </c>
      <c r="J1185" s="14" t="s">
        <v>353</v>
      </c>
      <c r="K1185" s="17" t="s">
        <v>354</v>
      </c>
      <c r="L1185" s="14">
        <v>3090</v>
      </c>
      <c r="M1185" s="16" t="str">
        <f>HYPERLINK("https://stjsonora.gob.mx/acceso_informacion/InfoCurriculum.php?token=3090-3090-3090")</f>
        <v>https://stjsonora.gob.mx/acceso_informacion/InfoCurriculum.php?token=3090-3090-3090</v>
      </c>
      <c r="N1185" s="14" t="s">
        <v>64</v>
      </c>
      <c r="O1185" s="16" t="s">
        <v>3601</v>
      </c>
      <c r="P1185" s="17" t="s">
        <v>355</v>
      </c>
      <c r="Q1185" s="15">
        <v>45300</v>
      </c>
      <c r="R1185" s="15">
        <v>45291</v>
      </c>
      <c r="S1185" s="14"/>
    </row>
    <row r="1186" spans="1:19" ht="25.5" x14ac:dyDescent="0.25">
      <c r="A1186" s="14">
        <v>2023</v>
      </c>
      <c r="B1186" s="15">
        <v>45200</v>
      </c>
      <c r="C1186" s="15">
        <v>45291</v>
      </c>
      <c r="D1186" s="17" t="s">
        <v>174</v>
      </c>
      <c r="E1186" s="17" t="s">
        <v>174</v>
      </c>
      <c r="F1186" s="14" t="s">
        <v>2291</v>
      </c>
      <c r="G1186" s="14" t="s">
        <v>1090</v>
      </c>
      <c r="H1186" s="14" t="s">
        <v>664</v>
      </c>
      <c r="I1186" s="17" t="s">
        <v>1265</v>
      </c>
      <c r="J1186" s="14" t="s">
        <v>58</v>
      </c>
      <c r="K1186" s="17" t="s">
        <v>722</v>
      </c>
      <c r="L1186" s="14">
        <v>3900</v>
      </c>
      <c r="M1186" s="16" t="str">
        <f>HYPERLINK("https://stjsonora.gob.mx/acceso_informacion/InfoCurriculum.php?token=3900-3900-3900")</f>
        <v>https://stjsonora.gob.mx/acceso_informacion/InfoCurriculum.php?token=3900-3900-3900</v>
      </c>
      <c r="N1186" s="14" t="s">
        <v>64</v>
      </c>
      <c r="O1186" s="16" t="s">
        <v>3601</v>
      </c>
      <c r="P1186" s="17" t="s">
        <v>355</v>
      </c>
      <c r="Q1186" s="15">
        <v>45300</v>
      </c>
      <c r="R1186" s="15">
        <v>45291</v>
      </c>
      <c r="S1186" s="14"/>
    </row>
    <row r="1187" spans="1:19" ht="25.5" x14ac:dyDescent="0.25">
      <c r="A1187" s="14">
        <v>2023</v>
      </c>
      <c r="B1187" s="15">
        <v>45200</v>
      </c>
      <c r="C1187" s="15">
        <v>45291</v>
      </c>
      <c r="D1187" s="17" t="s">
        <v>174</v>
      </c>
      <c r="E1187" s="17" t="s">
        <v>174</v>
      </c>
      <c r="F1187" s="14" t="s">
        <v>2292</v>
      </c>
      <c r="G1187" s="14" t="s">
        <v>452</v>
      </c>
      <c r="H1187" s="14" t="s">
        <v>701</v>
      </c>
      <c r="I1187" s="17" t="s">
        <v>500</v>
      </c>
      <c r="J1187" s="14" t="s">
        <v>353</v>
      </c>
      <c r="K1187" s="17" t="s">
        <v>354</v>
      </c>
      <c r="L1187" s="14">
        <v>2876</v>
      </c>
      <c r="M1187" s="16" t="str">
        <f>HYPERLINK("https://stjsonora.gob.mx/acceso_informacion/InfoCurriculum.php?token=2876-2876-2876")</f>
        <v>https://stjsonora.gob.mx/acceso_informacion/InfoCurriculum.php?token=2876-2876-2876</v>
      </c>
      <c r="N1187" s="14" t="s">
        <v>64</v>
      </c>
      <c r="O1187" s="16" t="s">
        <v>3601</v>
      </c>
      <c r="P1187" s="17" t="s">
        <v>355</v>
      </c>
      <c r="Q1187" s="15">
        <v>45300</v>
      </c>
      <c r="R1187" s="15">
        <v>45291</v>
      </c>
      <c r="S1187" s="14"/>
    </row>
    <row r="1188" spans="1:19" ht="25.5" x14ac:dyDescent="0.25">
      <c r="A1188" s="14">
        <v>2023</v>
      </c>
      <c r="B1188" s="15">
        <v>45200</v>
      </c>
      <c r="C1188" s="15">
        <v>45291</v>
      </c>
      <c r="D1188" s="17" t="s">
        <v>174</v>
      </c>
      <c r="E1188" s="17" t="s">
        <v>174</v>
      </c>
      <c r="F1188" s="14" t="s">
        <v>2293</v>
      </c>
      <c r="G1188" s="14" t="s">
        <v>1314</v>
      </c>
      <c r="H1188" s="14" t="s">
        <v>485</v>
      </c>
      <c r="I1188" s="17" t="s">
        <v>640</v>
      </c>
      <c r="J1188" s="14" t="s">
        <v>58</v>
      </c>
      <c r="K1188" s="17" t="s">
        <v>3590</v>
      </c>
      <c r="L1188" s="14">
        <v>2916</v>
      </c>
      <c r="M1188" s="16" t="str">
        <f>HYPERLINK("https://stjsonora.gob.mx/acceso_informacion/InfoCurriculum.php?token=2916-2916-2916")</f>
        <v>https://stjsonora.gob.mx/acceso_informacion/InfoCurriculum.php?token=2916-2916-2916</v>
      </c>
      <c r="N1188" s="14" t="s">
        <v>64</v>
      </c>
      <c r="O1188" s="16" t="s">
        <v>3601</v>
      </c>
      <c r="P1188" s="17" t="s">
        <v>355</v>
      </c>
      <c r="Q1188" s="15">
        <v>45300</v>
      </c>
      <c r="R1188" s="15">
        <v>45291</v>
      </c>
      <c r="S1188" s="14"/>
    </row>
    <row r="1189" spans="1:19" ht="25.5" x14ac:dyDescent="0.25">
      <c r="A1189" s="14">
        <v>2023</v>
      </c>
      <c r="B1189" s="15">
        <v>45200</v>
      </c>
      <c r="C1189" s="15">
        <v>45291</v>
      </c>
      <c r="D1189" s="17" t="s">
        <v>166</v>
      </c>
      <c r="E1189" s="17" t="s">
        <v>166</v>
      </c>
      <c r="F1189" s="14" t="s">
        <v>983</v>
      </c>
      <c r="G1189" s="14" t="s">
        <v>2294</v>
      </c>
      <c r="H1189" s="14" t="s">
        <v>350</v>
      </c>
      <c r="I1189" s="17" t="s">
        <v>1399</v>
      </c>
      <c r="J1189" s="14" t="s">
        <v>407</v>
      </c>
      <c r="K1189" s="17"/>
      <c r="L1189" s="14">
        <v>67</v>
      </c>
      <c r="M1189" s="16" t="str">
        <f>HYPERLINK("https://stjsonora.gob.mx/acceso_informacion/InfoCurriculum.php?token=67-67-67")</f>
        <v>https://stjsonora.gob.mx/acceso_informacion/InfoCurriculum.php?token=67-67-67</v>
      </c>
      <c r="N1189" s="14" t="s">
        <v>64</v>
      </c>
      <c r="O1189" s="16" t="s">
        <v>3601</v>
      </c>
      <c r="P1189" s="17" t="s">
        <v>355</v>
      </c>
      <c r="Q1189" s="15">
        <v>45300</v>
      </c>
      <c r="R1189" s="15">
        <v>45291</v>
      </c>
      <c r="S1189" s="14"/>
    </row>
    <row r="1190" spans="1:19" ht="25.5" x14ac:dyDescent="0.25">
      <c r="A1190" s="14">
        <v>2023</v>
      </c>
      <c r="B1190" s="15">
        <v>45200</v>
      </c>
      <c r="C1190" s="15">
        <v>45291</v>
      </c>
      <c r="D1190" s="17" t="s">
        <v>134</v>
      </c>
      <c r="E1190" s="17" t="s">
        <v>134</v>
      </c>
      <c r="F1190" s="14" t="s">
        <v>597</v>
      </c>
      <c r="G1190" s="14" t="s">
        <v>1132</v>
      </c>
      <c r="H1190" s="14" t="s">
        <v>999</v>
      </c>
      <c r="I1190" s="17" t="s">
        <v>1237</v>
      </c>
      <c r="J1190" s="14" t="s">
        <v>353</v>
      </c>
      <c r="K1190" s="17" t="s">
        <v>354</v>
      </c>
      <c r="L1190" s="14">
        <v>1366</v>
      </c>
      <c r="M1190" s="16" t="str">
        <f>HYPERLINK("https://stjsonora.gob.mx/acceso_informacion/InfoCurriculum.php?token=1366-1366-1366")</f>
        <v>https://stjsonora.gob.mx/acceso_informacion/InfoCurriculum.php?token=1366-1366-1366</v>
      </c>
      <c r="N1190" s="14" t="s">
        <v>64</v>
      </c>
      <c r="O1190" s="16" t="s">
        <v>3601</v>
      </c>
      <c r="P1190" s="17" t="s">
        <v>355</v>
      </c>
      <c r="Q1190" s="15">
        <v>45300</v>
      </c>
      <c r="R1190" s="15">
        <v>45291</v>
      </c>
      <c r="S1190" s="14"/>
    </row>
    <row r="1191" spans="1:19" ht="25.5" x14ac:dyDescent="0.25">
      <c r="A1191" s="14">
        <v>2023</v>
      </c>
      <c r="B1191" s="15">
        <v>45200</v>
      </c>
      <c r="C1191" s="15">
        <v>45291</v>
      </c>
      <c r="D1191" s="17" t="s">
        <v>163</v>
      </c>
      <c r="E1191" s="17" t="s">
        <v>163</v>
      </c>
      <c r="F1191" s="14" t="s">
        <v>2295</v>
      </c>
      <c r="G1191" s="14" t="s">
        <v>2296</v>
      </c>
      <c r="H1191" s="14" t="s">
        <v>785</v>
      </c>
      <c r="I1191" s="17" t="s">
        <v>1273</v>
      </c>
      <c r="J1191" s="14" t="s">
        <v>57</v>
      </c>
      <c r="K1191" s="17" t="s">
        <v>3595</v>
      </c>
      <c r="L1191" s="14">
        <v>2999</v>
      </c>
      <c r="M1191" s="16" t="str">
        <f>HYPERLINK("https://stjsonora.gob.mx/acceso_informacion/InfoCurriculum.php?token=2999-2999-2999")</f>
        <v>https://stjsonora.gob.mx/acceso_informacion/InfoCurriculum.php?token=2999-2999-2999</v>
      </c>
      <c r="N1191" s="14" t="s">
        <v>64</v>
      </c>
      <c r="O1191" s="16" t="s">
        <v>3601</v>
      </c>
      <c r="P1191" s="17" t="s">
        <v>355</v>
      </c>
      <c r="Q1191" s="15">
        <v>45300</v>
      </c>
      <c r="R1191" s="15">
        <v>45291</v>
      </c>
      <c r="S1191" s="14"/>
    </row>
    <row r="1192" spans="1:19" ht="25.5" x14ac:dyDescent="0.25">
      <c r="A1192" s="14">
        <v>2023</v>
      </c>
      <c r="B1192" s="15">
        <v>45200</v>
      </c>
      <c r="C1192" s="15">
        <v>45291</v>
      </c>
      <c r="D1192" s="17" t="s">
        <v>174</v>
      </c>
      <c r="E1192" s="17" t="s">
        <v>174</v>
      </c>
      <c r="F1192" s="14" t="s">
        <v>1070</v>
      </c>
      <c r="G1192" s="14" t="s">
        <v>388</v>
      </c>
      <c r="H1192" s="14" t="s">
        <v>388</v>
      </c>
      <c r="I1192" s="17" t="s">
        <v>1361</v>
      </c>
      <c r="J1192" s="14" t="s">
        <v>353</v>
      </c>
      <c r="K1192" s="17" t="s">
        <v>2297</v>
      </c>
      <c r="L1192" s="14">
        <v>53</v>
      </c>
      <c r="M1192" s="16" t="str">
        <f>HYPERLINK("https://stjsonora.gob.mx/acceso_informacion/InfoCurriculum.php?token=53-53-53")</f>
        <v>https://stjsonora.gob.mx/acceso_informacion/InfoCurriculum.php?token=53-53-53</v>
      </c>
      <c r="N1192" s="14" t="s">
        <v>64</v>
      </c>
      <c r="O1192" s="16" t="s">
        <v>3601</v>
      </c>
      <c r="P1192" s="17" t="s">
        <v>355</v>
      </c>
      <c r="Q1192" s="15">
        <v>45300</v>
      </c>
      <c r="R1192" s="15">
        <v>45291</v>
      </c>
      <c r="S1192" s="14"/>
    </row>
    <row r="1193" spans="1:19" ht="25.5" x14ac:dyDescent="0.25">
      <c r="A1193" s="14">
        <v>2023</v>
      </c>
      <c r="B1193" s="15">
        <v>45200</v>
      </c>
      <c r="C1193" s="15">
        <v>45291</v>
      </c>
      <c r="D1193" s="17" t="s">
        <v>174</v>
      </c>
      <c r="E1193" s="17" t="s">
        <v>174</v>
      </c>
      <c r="F1193" s="14" t="s">
        <v>1032</v>
      </c>
      <c r="G1193" s="14" t="s">
        <v>2298</v>
      </c>
      <c r="H1193" s="14" t="s">
        <v>726</v>
      </c>
      <c r="I1193" s="17" t="s">
        <v>640</v>
      </c>
      <c r="J1193" s="14" t="s">
        <v>353</v>
      </c>
      <c r="K1193" s="17" t="s">
        <v>354</v>
      </c>
      <c r="L1193" s="14">
        <v>4388</v>
      </c>
      <c r="M1193" s="16" t="str">
        <f>HYPERLINK("https://stjsonora.gob.mx/acceso_informacion/InfoCurriculum.php?token=4388-4388-4388")</f>
        <v>https://stjsonora.gob.mx/acceso_informacion/InfoCurriculum.php?token=4388-4388-4388</v>
      </c>
      <c r="N1193" s="14" t="s">
        <v>64</v>
      </c>
      <c r="O1193" s="16" t="s">
        <v>3601</v>
      </c>
      <c r="P1193" s="17" t="s">
        <v>355</v>
      </c>
      <c r="Q1193" s="15">
        <v>45300</v>
      </c>
      <c r="R1193" s="15">
        <v>45291</v>
      </c>
      <c r="S1193" s="14"/>
    </row>
    <row r="1194" spans="1:19" ht="25.5" x14ac:dyDescent="0.25">
      <c r="A1194" s="14">
        <v>2023</v>
      </c>
      <c r="B1194" s="15">
        <v>45200</v>
      </c>
      <c r="C1194" s="15">
        <v>45291</v>
      </c>
      <c r="D1194" s="17" t="s">
        <v>163</v>
      </c>
      <c r="E1194" s="17" t="s">
        <v>163</v>
      </c>
      <c r="F1194" s="14" t="s">
        <v>2299</v>
      </c>
      <c r="G1194" s="14" t="s">
        <v>518</v>
      </c>
      <c r="H1194" s="14" t="s">
        <v>2300</v>
      </c>
      <c r="I1194" s="17" t="s">
        <v>1383</v>
      </c>
      <c r="J1194" s="14" t="s">
        <v>353</v>
      </c>
      <c r="K1194" s="17" t="s">
        <v>354</v>
      </c>
      <c r="L1194" s="14">
        <v>804</v>
      </c>
      <c r="M1194" s="16" t="str">
        <f>HYPERLINK("https://stjsonora.gob.mx/acceso_informacion/InfoCurriculum.php?token=804-804-804")</f>
        <v>https://stjsonora.gob.mx/acceso_informacion/InfoCurriculum.php?token=804-804-804</v>
      </c>
      <c r="N1194" s="14" t="s">
        <v>64</v>
      </c>
      <c r="O1194" s="16" t="s">
        <v>3601</v>
      </c>
      <c r="P1194" s="17" t="s">
        <v>355</v>
      </c>
      <c r="Q1194" s="15">
        <v>45300</v>
      </c>
      <c r="R1194" s="15">
        <v>45291</v>
      </c>
      <c r="S1194" s="14"/>
    </row>
    <row r="1195" spans="1:19" ht="25.5" x14ac:dyDescent="0.25">
      <c r="A1195" s="14">
        <v>2023</v>
      </c>
      <c r="B1195" s="15">
        <v>45200</v>
      </c>
      <c r="C1195" s="15">
        <v>45291</v>
      </c>
      <c r="D1195" s="17" t="s">
        <v>174</v>
      </c>
      <c r="E1195" s="17" t="s">
        <v>174</v>
      </c>
      <c r="F1195" s="14" t="s">
        <v>2301</v>
      </c>
      <c r="G1195" s="14" t="s">
        <v>804</v>
      </c>
      <c r="H1195" s="14" t="s">
        <v>1176</v>
      </c>
      <c r="I1195" s="17" t="s">
        <v>1237</v>
      </c>
      <c r="J1195" s="14" t="s">
        <v>353</v>
      </c>
      <c r="K1195" s="17" t="s">
        <v>603</v>
      </c>
      <c r="L1195" s="14">
        <v>3197</v>
      </c>
      <c r="M1195" s="16" t="str">
        <f>HYPERLINK("https://stjsonora.gob.mx/acceso_informacion/InfoCurriculum.php?token=3197-3197-3197")</f>
        <v>https://stjsonora.gob.mx/acceso_informacion/InfoCurriculum.php?token=3197-3197-3197</v>
      </c>
      <c r="N1195" s="14" t="s">
        <v>64</v>
      </c>
      <c r="O1195" s="16" t="s">
        <v>3601</v>
      </c>
      <c r="P1195" s="17" t="s">
        <v>355</v>
      </c>
      <c r="Q1195" s="15">
        <v>45300</v>
      </c>
      <c r="R1195" s="15">
        <v>45291</v>
      </c>
      <c r="S1195" s="14"/>
    </row>
    <row r="1196" spans="1:19" ht="25.5" x14ac:dyDescent="0.25">
      <c r="A1196" s="14">
        <v>2023</v>
      </c>
      <c r="B1196" s="15">
        <v>45200</v>
      </c>
      <c r="C1196" s="15">
        <v>45291</v>
      </c>
      <c r="D1196" s="17" t="s">
        <v>174</v>
      </c>
      <c r="E1196" s="17" t="s">
        <v>174</v>
      </c>
      <c r="F1196" s="14" t="s">
        <v>2302</v>
      </c>
      <c r="G1196" s="14" t="s">
        <v>520</v>
      </c>
      <c r="H1196" s="14" t="s">
        <v>377</v>
      </c>
      <c r="I1196" s="17" t="s">
        <v>1290</v>
      </c>
      <c r="J1196" s="14" t="s">
        <v>353</v>
      </c>
      <c r="K1196" s="17" t="s">
        <v>354</v>
      </c>
      <c r="L1196" s="14">
        <v>3010</v>
      </c>
      <c r="M1196" s="16" t="str">
        <f>HYPERLINK("https://stjsonora.gob.mx/acceso_informacion/InfoCurriculum.php?token=3010-3010-3010")</f>
        <v>https://stjsonora.gob.mx/acceso_informacion/InfoCurriculum.php?token=3010-3010-3010</v>
      </c>
      <c r="N1196" s="14" t="s">
        <v>64</v>
      </c>
      <c r="O1196" s="16" t="s">
        <v>3601</v>
      </c>
      <c r="P1196" s="17" t="s">
        <v>355</v>
      </c>
      <c r="Q1196" s="15">
        <v>45300</v>
      </c>
      <c r="R1196" s="15">
        <v>45291</v>
      </c>
      <c r="S1196" s="14"/>
    </row>
    <row r="1197" spans="1:19" ht="25.5" x14ac:dyDescent="0.25">
      <c r="A1197" s="14">
        <v>2023</v>
      </c>
      <c r="B1197" s="15">
        <v>45200</v>
      </c>
      <c r="C1197" s="15">
        <v>45291</v>
      </c>
      <c r="D1197" s="17" t="s">
        <v>163</v>
      </c>
      <c r="E1197" s="17" t="s">
        <v>163</v>
      </c>
      <c r="F1197" s="14" t="s">
        <v>2303</v>
      </c>
      <c r="G1197" s="14" t="s">
        <v>1155</v>
      </c>
      <c r="H1197" s="14" t="s">
        <v>592</v>
      </c>
      <c r="I1197" s="17" t="s">
        <v>1343</v>
      </c>
      <c r="J1197" s="14" t="s">
        <v>353</v>
      </c>
      <c r="K1197" s="17"/>
      <c r="L1197" s="14">
        <v>2988</v>
      </c>
      <c r="M1197" s="16" t="str">
        <f>HYPERLINK("https://stjsonora.gob.mx/acceso_informacion/InfoCurriculum.php?token=2988-2988-2988")</f>
        <v>https://stjsonora.gob.mx/acceso_informacion/InfoCurriculum.php?token=2988-2988-2988</v>
      </c>
      <c r="N1197" s="14" t="s">
        <v>64</v>
      </c>
      <c r="O1197" s="16" t="s">
        <v>3601</v>
      </c>
      <c r="P1197" s="17" t="s">
        <v>355</v>
      </c>
      <c r="Q1197" s="15">
        <v>45300</v>
      </c>
      <c r="R1197" s="15">
        <v>45291</v>
      </c>
      <c r="S1197" s="14"/>
    </row>
    <row r="1198" spans="1:19" ht="25.5" x14ac:dyDescent="0.25">
      <c r="A1198" s="14">
        <v>2023</v>
      </c>
      <c r="B1198" s="15">
        <v>45200</v>
      </c>
      <c r="C1198" s="15">
        <v>45291</v>
      </c>
      <c r="D1198" s="17" t="s">
        <v>174</v>
      </c>
      <c r="E1198" s="17" t="s">
        <v>174</v>
      </c>
      <c r="F1198" s="14" t="s">
        <v>2304</v>
      </c>
      <c r="G1198" s="14" t="s">
        <v>800</v>
      </c>
      <c r="H1198" s="14" t="s">
        <v>1754</v>
      </c>
      <c r="I1198" s="17" t="s">
        <v>640</v>
      </c>
      <c r="J1198" s="14" t="s">
        <v>353</v>
      </c>
      <c r="K1198" s="17" t="s">
        <v>354</v>
      </c>
      <c r="L1198" s="14">
        <v>4645</v>
      </c>
      <c r="M1198" s="16" t="str">
        <f>HYPERLINK("https://stjsonora.gob.mx/acceso_informacion/InfoCurriculum.php?token=4645-4645-4645")</f>
        <v>https://stjsonora.gob.mx/acceso_informacion/InfoCurriculum.php?token=4645-4645-4645</v>
      </c>
      <c r="N1198" s="14" t="s">
        <v>64</v>
      </c>
      <c r="O1198" s="16" t="s">
        <v>3601</v>
      </c>
      <c r="P1198" s="17" t="s">
        <v>355</v>
      </c>
      <c r="Q1198" s="15">
        <v>45300</v>
      </c>
      <c r="R1198" s="15">
        <v>45291</v>
      </c>
      <c r="S1198" s="14"/>
    </row>
    <row r="1199" spans="1:19" ht="25.5" x14ac:dyDescent="0.25">
      <c r="A1199" s="14">
        <v>2023</v>
      </c>
      <c r="B1199" s="15">
        <v>45200</v>
      </c>
      <c r="C1199" s="15">
        <v>45291</v>
      </c>
      <c r="D1199" s="17" t="s">
        <v>174</v>
      </c>
      <c r="E1199" s="17" t="s">
        <v>174</v>
      </c>
      <c r="F1199" s="14" t="s">
        <v>2305</v>
      </c>
      <c r="G1199" s="14" t="s">
        <v>782</v>
      </c>
      <c r="H1199" s="14" t="s">
        <v>518</v>
      </c>
      <c r="I1199" s="17" t="s">
        <v>640</v>
      </c>
      <c r="J1199" s="14" t="s">
        <v>353</v>
      </c>
      <c r="K1199" s="17" t="s">
        <v>354</v>
      </c>
      <c r="L1199" s="14">
        <v>5212</v>
      </c>
      <c r="M1199" s="16" t="str">
        <f>HYPERLINK("https://stjsonora.gob.mx/acceso_informacion/InfoCurriculum.php?token=5212-5212-5212")</f>
        <v>https://stjsonora.gob.mx/acceso_informacion/InfoCurriculum.php?token=5212-5212-5212</v>
      </c>
      <c r="N1199" s="14" t="s">
        <v>64</v>
      </c>
      <c r="O1199" s="16" t="s">
        <v>3601</v>
      </c>
      <c r="P1199" s="17" t="s">
        <v>355</v>
      </c>
      <c r="Q1199" s="15">
        <v>45300</v>
      </c>
      <c r="R1199" s="15">
        <v>45291</v>
      </c>
      <c r="S1199" s="14"/>
    </row>
    <row r="1200" spans="1:19" ht="25.5" x14ac:dyDescent="0.25">
      <c r="A1200" s="14">
        <v>2023</v>
      </c>
      <c r="B1200" s="15">
        <v>45200</v>
      </c>
      <c r="C1200" s="15">
        <v>45291</v>
      </c>
      <c r="D1200" s="17" t="s">
        <v>134</v>
      </c>
      <c r="E1200" s="17" t="s">
        <v>134</v>
      </c>
      <c r="F1200" s="14" t="s">
        <v>2306</v>
      </c>
      <c r="G1200" s="14" t="s">
        <v>2307</v>
      </c>
      <c r="H1200" s="14" t="s">
        <v>904</v>
      </c>
      <c r="I1200" s="17" t="s">
        <v>1332</v>
      </c>
      <c r="J1200" s="14" t="s">
        <v>407</v>
      </c>
      <c r="K1200" s="17"/>
      <c r="L1200" s="14">
        <v>30</v>
      </c>
      <c r="M1200" s="16" t="str">
        <f>HYPERLINK("https://stjsonora.gob.mx/acceso_informacion/InfoCurriculum.php?token=30-30-30")</f>
        <v>https://stjsonora.gob.mx/acceso_informacion/InfoCurriculum.php?token=30-30-30</v>
      </c>
      <c r="N1200" s="14" t="s">
        <v>64</v>
      </c>
      <c r="O1200" s="16" t="s">
        <v>3601</v>
      </c>
      <c r="P1200" s="17" t="s">
        <v>355</v>
      </c>
      <c r="Q1200" s="15">
        <v>45300</v>
      </c>
      <c r="R1200" s="15">
        <v>45291</v>
      </c>
      <c r="S1200" s="14"/>
    </row>
    <row r="1201" spans="1:19" ht="25.5" x14ac:dyDescent="0.25">
      <c r="A1201" s="14">
        <v>2023</v>
      </c>
      <c r="B1201" s="15">
        <v>45200</v>
      </c>
      <c r="C1201" s="15">
        <v>45291</v>
      </c>
      <c r="D1201" s="17" t="s">
        <v>134</v>
      </c>
      <c r="E1201" s="17" t="s">
        <v>134</v>
      </c>
      <c r="F1201" s="14" t="s">
        <v>2308</v>
      </c>
      <c r="G1201" s="14" t="s">
        <v>800</v>
      </c>
      <c r="H1201" s="14" t="s">
        <v>2309</v>
      </c>
      <c r="I1201" s="17" t="s">
        <v>718</v>
      </c>
      <c r="J1201" s="14" t="s">
        <v>57</v>
      </c>
      <c r="K1201" s="17" t="s">
        <v>3596</v>
      </c>
      <c r="L1201" s="14">
        <v>945</v>
      </c>
      <c r="M1201" s="16" t="str">
        <f>HYPERLINK("https://stjsonora.gob.mx/acceso_informacion/InfoCurriculum.php?token=945-945-945")</f>
        <v>https://stjsonora.gob.mx/acceso_informacion/InfoCurriculum.php?token=945-945-945</v>
      </c>
      <c r="N1201" s="14" t="s">
        <v>64</v>
      </c>
      <c r="O1201" s="16" t="s">
        <v>3601</v>
      </c>
      <c r="P1201" s="17" t="s">
        <v>355</v>
      </c>
      <c r="Q1201" s="15">
        <v>45300</v>
      </c>
      <c r="R1201" s="15">
        <v>45291</v>
      </c>
      <c r="S1201" s="14"/>
    </row>
    <row r="1202" spans="1:19" ht="25.5" x14ac:dyDescent="0.25">
      <c r="A1202" s="14">
        <v>2023</v>
      </c>
      <c r="B1202" s="15">
        <v>45200</v>
      </c>
      <c r="C1202" s="15">
        <v>45291</v>
      </c>
      <c r="D1202" s="17" t="s">
        <v>163</v>
      </c>
      <c r="E1202" s="17" t="s">
        <v>163</v>
      </c>
      <c r="F1202" s="14" t="s">
        <v>2310</v>
      </c>
      <c r="G1202" s="14" t="s">
        <v>360</v>
      </c>
      <c r="H1202" s="14" t="s">
        <v>2311</v>
      </c>
      <c r="I1202" s="17" t="s">
        <v>640</v>
      </c>
      <c r="J1202" s="14" t="s">
        <v>353</v>
      </c>
      <c r="K1202" s="17" t="s">
        <v>2312</v>
      </c>
      <c r="L1202" s="14">
        <v>4735</v>
      </c>
      <c r="M1202" s="16" t="str">
        <f>HYPERLINK("https://stjsonora.gob.mx/acceso_informacion/InfoCurriculum.php?token=4735-4735-4735")</f>
        <v>https://stjsonora.gob.mx/acceso_informacion/InfoCurriculum.php?token=4735-4735-4735</v>
      </c>
      <c r="N1202" s="14" t="s">
        <v>64</v>
      </c>
      <c r="O1202" s="16" t="s">
        <v>3601</v>
      </c>
      <c r="P1202" s="17" t="s">
        <v>355</v>
      </c>
      <c r="Q1202" s="15">
        <v>45300</v>
      </c>
      <c r="R1202" s="15">
        <v>45291</v>
      </c>
      <c r="S1202" s="14"/>
    </row>
    <row r="1203" spans="1:19" ht="25.5" x14ac:dyDescent="0.25">
      <c r="A1203" s="14">
        <v>2023</v>
      </c>
      <c r="B1203" s="15">
        <v>45200</v>
      </c>
      <c r="C1203" s="15">
        <v>45291</v>
      </c>
      <c r="D1203" s="17" t="s">
        <v>174</v>
      </c>
      <c r="E1203" s="17" t="s">
        <v>174</v>
      </c>
      <c r="F1203" s="14" t="s">
        <v>2313</v>
      </c>
      <c r="G1203" s="14" t="s">
        <v>422</v>
      </c>
      <c r="H1203" s="14" t="s">
        <v>670</v>
      </c>
      <c r="I1203" s="17" t="s">
        <v>1233</v>
      </c>
      <c r="J1203" s="14" t="s">
        <v>407</v>
      </c>
      <c r="K1203" s="17" t="s">
        <v>182</v>
      </c>
      <c r="L1203" s="14">
        <v>769</v>
      </c>
      <c r="M1203" s="16" t="str">
        <f>HYPERLINK("https://stjsonora.gob.mx/acceso_informacion/InfoCurriculum.php?token=769-769-769")</f>
        <v>https://stjsonora.gob.mx/acceso_informacion/InfoCurriculum.php?token=769-769-769</v>
      </c>
      <c r="N1203" s="14" t="s">
        <v>64</v>
      </c>
      <c r="O1203" s="16" t="s">
        <v>3601</v>
      </c>
      <c r="P1203" s="17" t="s">
        <v>355</v>
      </c>
      <c r="Q1203" s="15">
        <v>45300</v>
      </c>
      <c r="R1203" s="15">
        <v>45291</v>
      </c>
      <c r="S1203" s="14"/>
    </row>
    <row r="1204" spans="1:19" ht="25.5" x14ac:dyDescent="0.25">
      <c r="A1204" s="14">
        <v>2023</v>
      </c>
      <c r="B1204" s="15">
        <v>45200</v>
      </c>
      <c r="C1204" s="15">
        <v>45291</v>
      </c>
      <c r="D1204" s="17" t="s">
        <v>174</v>
      </c>
      <c r="E1204" s="17" t="s">
        <v>174</v>
      </c>
      <c r="F1204" s="14" t="s">
        <v>2314</v>
      </c>
      <c r="G1204" s="14" t="s">
        <v>530</v>
      </c>
      <c r="H1204" s="14" t="s">
        <v>1182</v>
      </c>
      <c r="I1204" s="17" t="s">
        <v>1273</v>
      </c>
      <c r="J1204" s="14" t="s">
        <v>1081</v>
      </c>
      <c r="K1204" s="17" t="s">
        <v>1000</v>
      </c>
      <c r="L1204" s="14">
        <v>2987</v>
      </c>
      <c r="M1204" s="16" t="str">
        <f>HYPERLINK("https://stjsonora.gob.mx/acceso_informacion/InfoCurriculum.php?token=2987-2987-2987")</f>
        <v>https://stjsonora.gob.mx/acceso_informacion/InfoCurriculum.php?token=2987-2987-2987</v>
      </c>
      <c r="N1204" s="14" t="s">
        <v>64</v>
      </c>
      <c r="O1204" s="16" t="s">
        <v>3601</v>
      </c>
      <c r="P1204" s="17" t="s">
        <v>355</v>
      </c>
      <c r="Q1204" s="15">
        <v>45300</v>
      </c>
      <c r="R1204" s="15">
        <v>45291</v>
      </c>
      <c r="S1204" s="14"/>
    </row>
    <row r="1205" spans="1:19" ht="25.5" x14ac:dyDescent="0.25">
      <c r="A1205" s="14">
        <v>2023</v>
      </c>
      <c r="B1205" s="15">
        <v>45200</v>
      </c>
      <c r="C1205" s="15">
        <v>45291</v>
      </c>
      <c r="D1205" s="17" t="s">
        <v>163</v>
      </c>
      <c r="E1205" s="17" t="s">
        <v>163</v>
      </c>
      <c r="F1205" s="14" t="s">
        <v>2315</v>
      </c>
      <c r="G1205" s="14" t="s">
        <v>1706</v>
      </c>
      <c r="H1205" s="14" t="s">
        <v>1037</v>
      </c>
      <c r="I1205" s="17" t="s">
        <v>595</v>
      </c>
      <c r="J1205" s="14" t="s">
        <v>58</v>
      </c>
      <c r="K1205" s="17" t="s">
        <v>3592</v>
      </c>
      <c r="L1205" s="14">
        <v>3000</v>
      </c>
      <c r="M1205" s="16" t="str">
        <f>HYPERLINK("https://stjsonora.gob.mx/acceso_informacion/InfoCurriculum.php?token=3000-3000-3000")</f>
        <v>https://stjsonora.gob.mx/acceso_informacion/InfoCurriculum.php?token=3000-3000-3000</v>
      </c>
      <c r="N1205" s="14" t="s">
        <v>64</v>
      </c>
      <c r="O1205" s="16" t="s">
        <v>3601</v>
      </c>
      <c r="P1205" s="17" t="s">
        <v>355</v>
      </c>
      <c r="Q1205" s="15">
        <v>45300</v>
      </c>
      <c r="R1205" s="15">
        <v>45291</v>
      </c>
      <c r="S1205" s="14"/>
    </row>
    <row r="1206" spans="1:19" ht="63.75" x14ac:dyDescent="0.25">
      <c r="A1206" s="14">
        <v>2023</v>
      </c>
      <c r="B1206" s="15">
        <v>45200</v>
      </c>
      <c r="C1206" s="15">
        <v>45291</v>
      </c>
      <c r="D1206" s="17" t="s">
        <v>174</v>
      </c>
      <c r="E1206" s="17" t="s">
        <v>174</v>
      </c>
      <c r="F1206" s="14" t="s">
        <v>2316</v>
      </c>
      <c r="G1206" s="14" t="s">
        <v>442</v>
      </c>
      <c r="H1206" s="14" t="s">
        <v>442</v>
      </c>
      <c r="I1206" s="17" t="s">
        <v>1326</v>
      </c>
      <c r="J1206" s="14" t="s">
        <v>407</v>
      </c>
      <c r="K1206" s="17"/>
      <c r="L1206" s="14">
        <v>627</v>
      </c>
      <c r="M1206" s="16" t="str">
        <f>HYPERLINK("https://stjsonora.gob.mx/acceso_informacion/InfoCurriculum.php?token=627-627-627")</f>
        <v>https://stjsonora.gob.mx/acceso_informacion/InfoCurriculum.php?token=627-627-627</v>
      </c>
      <c r="N1206" s="14" t="s">
        <v>64</v>
      </c>
      <c r="O1206" s="16" t="s">
        <v>3601</v>
      </c>
      <c r="P1206" s="17" t="s">
        <v>355</v>
      </c>
      <c r="Q1206" s="15">
        <v>45300</v>
      </c>
      <c r="R1206" s="15">
        <v>45291</v>
      </c>
      <c r="S1206" s="14"/>
    </row>
    <row r="1207" spans="1:19" ht="63.75" x14ac:dyDescent="0.25">
      <c r="A1207" s="14">
        <v>2023</v>
      </c>
      <c r="B1207" s="15">
        <v>45200</v>
      </c>
      <c r="C1207" s="15">
        <v>45291</v>
      </c>
      <c r="D1207" s="17" t="s">
        <v>163</v>
      </c>
      <c r="E1207" s="17" t="s">
        <v>163</v>
      </c>
      <c r="F1207" s="14" t="s">
        <v>2317</v>
      </c>
      <c r="G1207" s="14" t="s">
        <v>658</v>
      </c>
      <c r="H1207" s="14" t="s">
        <v>2318</v>
      </c>
      <c r="I1207" s="17" t="s">
        <v>1326</v>
      </c>
      <c r="J1207" s="14" t="s">
        <v>365</v>
      </c>
      <c r="K1207" s="17"/>
      <c r="L1207" s="14">
        <v>1405</v>
      </c>
      <c r="M1207" s="16" t="str">
        <f>HYPERLINK("https://stjsonora.gob.mx/acceso_informacion/InfoCurriculum.php?token=1405-1405-1405")</f>
        <v>https://stjsonora.gob.mx/acceso_informacion/InfoCurriculum.php?token=1405-1405-1405</v>
      </c>
      <c r="N1207" s="14" t="s">
        <v>64</v>
      </c>
      <c r="O1207" s="16" t="s">
        <v>3601</v>
      </c>
      <c r="P1207" s="17" t="s">
        <v>355</v>
      </c>
      <c r="Q1207" s="15">
        <v>45300</v>
      </c>
      <c r="R1207" s="15">
        <v>45291</v>
      </c>
      <c r="S1207" s="14"/>
    </row>
    <row r="1208" spans="1:19" ht="25.5" x14ac:dyDescent="0.25">
      <c r="A1208" s="14">
        <v>2023</v>
      </c>
      <c r="B1208" s="15">
        <v>45200</v>
      </c>
      <c r="C1208" s="15">
        <v>45291</v>
      </c>
      <c r="D1208" s="17" t="s">
        <v>174</v>
      </c>
      <c r="E1208" s="17" t="s">
        <v>174</v>
      </c>
      <c r="F1208" s="14" t="s">
        <v>2319</v>
      </c>
      <c r="G1208" s="14" t="s">
        <v>664</v>
      </c>
      <c r="H1208" s="14" t="s">
        <v>452</v>
      </c>
      <c r="I1208" s="17" t="s">
        <v>1039</v>
      </c>
      <c r="J1208" s="14" t="s">
        <v>353</v>
      </c>
      <c r="K1208" s="17" t="s">
        <v>354</v>
      </c>
      <c r="L1208" s="14">
        <v>1357</v>
      </c>
      <c r="M1208" s="16" t="str">
        <f>HYPERLINK("https://stjsonora.gob.mx/acceso_informacion/InfoCurriculum.php?token=1357-1357-1357")</f>
        <v>https://stjsonora.gob.mx/acceso_informacion/InfoCurriculum.php?token=1357-1357-1357</v>
      </c>
      <c r="N1208" s="14" t="s">
        <v>64</v>
      </c>
      <c r="O1208" s="16" t="s">
        <v>3601</v>
      </c>
      <c r="P1208" s="17" t="s">
        <v>355</v>
      </c>
      <c r="Q1208" s="15">
        <v>45300</v>
      </c>
      <c r="R1208" s="15">
        <v>45291</v>
      </c>
      <c r="S1208" s="14"/>
    </row>
    <row r="1209" spans="1:19" ht="25.5" x14ac:dyDescent="0.25">
      <c r="A1209" s="14">
        <v>2023</v>
      </c>
      <c r="B1209" s="15">
        <v>45200</v>
      </c>
      <c r="C1209" s="15">
        <v>45291</v>
      </c>
      <c r="D1209" s="17" t="s">
        <v>134</v>
      </c>
      <c r="E1209" s="17" t="s">
        <v>134</v>
      </c>
      <c r="F1209" s="14" t="s">
        <v>2320</v>
      </c>
      <c r="G1209" s="14" t="s">
        <v>685</v>
      </c>
      <c r="H1209" s="14" t="s">
        <v>795</v>
      </c>
      <c r="I1209" s="17" t="s">
        <v>991</v>
      </c>
      <c r="J1209" s="14" t="s">
        <v>403</v>
      </c>
      <c r="K1209" s="17"/>
      <c r="L1209" s="14">
        <v>110</v>
      </c>
      <c r="M1209" s="16" t="str">
        <f>HYPERLINK("https://stjsonora.gob.mx/acceso_informacion/InfoCurriculum.php?token=110-110-110")</f>
        <v>https://stjsonora.gob.mx/acceso_informacion/InfoCurriculum.php?token=110-110-110</v>
      </c>
      <c r="N1209" s="14" t="s">
        <v>64</v>
      </c>
      <c r="O1209" s="16" t="s">
        <v>3601</v>
      </c>
      <c r="P1209" s="17" t="s">
        <v>355</v>
      </c>
      <c r="Q1209" s="15">
        <v>45300</v>
      </c>
      <c r="R1209" s="15">
        <v>45291</v>
      </c>
      <c r="S1209" s="14"/>
    </row>
    <row r="1210" spans="1:19" ht="25.5" x14ac:dyDescent="0.25">
      <c r="A1210" s="14">
        <v>2023</v>
      </c>
      <c r="B1210" s="15">
        <v>45200</v>
      </c>
      <c r="C1210" s="15">
        <v>45291</v>
      </c>
      <c r="D1210" s="17" t="s">
        <v>163</v>
      </c>
      <c r="E1210" s="17" t="s">
        <v>163</v>
      </c>
      <c r="F1210" s="14" t="s">
        <v>2321</v>
      </c>
      <c r="G1210" s="14" t="s">
        <v>530</v>
      </c>
      <c r="H1210" s="14" t="s">
        <v>779</v>
      </c>
      <c r="I1210" s="17" t="s">
        <v>1290</v>
      </c>
      <c r="J1210" s="14" t="s">
        <v>353</v>
      </c>
      <c r="K1210" s="17" t="s">
        <v>586</v>
      </c>
      <c r="L1210" s="14">
        <v>4498</v>
      </c>
      <c r="M1210" s="16" t="str">
        <f>HYPERLINK("https://stjsonora.gob.mx/acceso_informacion/InfoCurriculum.php?token=4498-4498-4498")</f>
        <v>https://stjsonora.gob.mx/acceso_informacion/InfoCurriculum.php?token=4498-4498-4498</v>
      </c>
      <c r="N1210" s="14" t="s">
        <v>64</v>
      </c>
      <c r="O1210" s="16" t="s">
        <v>3601</v>
      </c>
      <c r="P1210" s="17" t="s">
        <v>355</v>
      </c>
      <c r="Q1210" s="15">
        <v>45300</v>
      </c>
      <c r="R1210" s="15">
        <v>45291</v>
      </c>
      <c r="S1210" s="14"/>
    </row>
    <row r="1211" spans="1:19" ht="25.5" x14ac:dyDescent="0.25">
      <c r="A1211" s="14">
        <v>2023</v>
      </c>
      <c r="B1211" s="15">
        <v>45200</v>
      </c>
      <c r="C1211" s="15">
        <v>45291</v>
      </c>
      <c r="D1211" s="17" t="s">
        <v>174</v>
      </c>
      <c r="E1211" s="17" t="s">
        <v>174</v>
      </c>
      <c r="F1211" s="14" t="s">
        <v>2322</v>
      </c>
      <c r="G1211" s="14" t="s">
        <v>620</v>
      </c>
      <c r="H1211" s="14" t="s">
        <v>1372</v>
      </c>
      <c r="I1211" s="17" t="s">
        <v>640</v>
      </c>
      <c r="J1211" s="14" t="s">
        <v>55</v>
      </c>
      <c r="K1211" s="17" t="s">
        <v>3589</v>
      </c>
      <c r="L1211" s="14">
        <v>3271</v>
      </c>
      <c r="M1211" s="16" t="str">
        <f>HYPERLINK("https://stjsonora.gob.mx/acceso_informacion/InfoCurriculum.php?token=3271-3271-3271")</f>
        <v>https://stjsonora.gob.mx/acceso_informacion/InfoCurriculum.php?token=3271-3271-3271</v>
      </c>
      <c r="N1211" s="14" t="s">
        <v>64</v>
      </c>
      <c r="O1211" s="16" t="s">
        <v>3601</v>
      </c>
      <c r="P1211" s="17" t="s">
        <v>355</v>
      </c>
      <c r="Q1211" s="15">
        <v>45300</v>
      </c>
      <c r="R1211" s="15">
        <v>45291</v>
      </c>
      <c r="S1211" s="14"/>
    </row>
    <row r="1212" spans="1:19" ht="25.5" x14ac:dyDescent="0.25">
      <c r="A1212" s="14">
        <v>2023</v>
      </c>
      <c r="B1212" s="15">
        <v>45200</v>
      </c>
      <c r="C1212" s="15">
        <v>45291</v>
      </c>
      <c r="D1212" s="17" t="s">
        <v>163</v>
      </c>
      <c r="E1212" s="17" t="s">
        <v>163</v>
      </c>
      <c r="F1212" s="14" t="s">
        <v>2323</v>
      </c>
      <c r="G1212" s="14" t="s">
        <v>1662</v>
      </c>
      <c r="H1212" s="14" t="s">
        <v>701</v>
      </c>
      <c r="I1212" s="17" t="s">
        <v>786</v>
      </c>
      <c r="J1212" s="14" t="s">
        <v>353</v>
      </c>
      <c r="K1212" s="17" t="s">
        <v>354</v>
      </c>
      <c r="L1212" s="14">
        <v>2964</v>
      </c>
      <c r="M1212" s="16" t="str">
        <f>HYPERLINK("https://stjsonora.gob.mx/acceso_informacion/InfoCurriculum.php?token=2964-2964-2964")</f>
        <v>https://stjsonora.gob.mx/acceso_informacion/InfoCurriculum.php?token=2964-2964-2964</v>
      </c>
      <c r="N1212" s="14" t="s">
        <v>64</v>
      </c>
      <c r="O1212" s="16" t="s">
        <v>3601</v>
      </c>
      <c r="P1212" s="17" t="s">
        <v>355</v>
      </c>
      <c r="Q1212" s="15">
        <v>45300</v>
      </c>
      <c r="R1212" s="15">
        <v>45291</v>
      </c>
      <c r="S1212" s="14"/>
    </row>
    <row r="1213" spans="1:19" ht="38.25" x14ac:dyDescent="0.25">
      <c r="A1213" s="14">
        <v>2023</v>
      </c>
      <c r="B1213" s="15">
        <v>45200</v>
      </c>
      <c r="C1213" s="15">
        <v>45291</v>
      </c>
      <c r="D1213" s="17" t="s">
        <v>168</v>
      </c>
      <c r="E1213" s="17" t="s">
        <v>168</v>
      </c>
      <c r="F1213" s="14" t="s">
        <v>2324</v>
      </c>
      <c r="G1213" s="14" t="s">
        <v>2325</v>
      </c>
      <c r="H1213" s="14" t="s">
        <v>571</v>
      </c>
      <c r="I1213" s="17" t="s">
        <v>712</v>
      </c>
      <c r="J1213" s="14" t="s">
        <v>407</v>
      </c>
      <c r="K1213" s="17" t="s">
        <v>1112</v>
      </c>
      <c r="L1213" s="14">
        <v>31</v>
      </c>
      <c r="M1213" s="16" t="str">
        <f>HYPERLINK("https://stjsonora.gob.mx/acceso_informacion/InfoCurriculum.php?token=31-31-31")</f>
        <v>https://stjsonora.gob.mx/acceso_informacion/InfoCurriculum.php?token=31-31-31</v>
      </c>
      <c r="N1213" s="14" t="s">
        <v>64</v>
      </c>
      <c r="O1213" s="16" t="s">
        <v>3601</v>
      </c>
      <c r="P1213" s="17" t="s">
        <v>355</v>
      </c>
      <c r="Q1213" s="15">
        <v>45300</v>
      </c>
      <c r="R1213" s="15">
        <v>45291</v>
      </c>
      <c r="S1213" s="14"/>
    </row>
    <row r="1214" spans="1:19" ht="25.5" x14ac:dyDescent="0.25">
      <c r="A1214" s="14">
        <v>2023</v>
      </c>
      <c r="B1214" s="15">
        <v>45200</v>
      </c>
      <c r="C1214" s="15">
        <v>45291</v>
      </c>
      <c r="D1214" s="17" t="s">
        <v>168</v>
      </c>
      <c r="E1214" s="17" t="s">
        <v>168</v>
      </c>
      <c r="F1214" s="14" t="s">
        <v>1070</v>
      </c>
      <c r="G1214" s="14" t="s">
        <v>2326</v>
      </c>
      <c r="H1214" s="14" t="s">
        <v>1699</v>
      </c>
      <c r="I1214" s="17" t="s">
        <v>1346</v>
      </c>
      <c r="J1214" s="14" t="s">
        <v>407</v>
      </c>
      <c r="K1214" s="17" t="s">
        <v>2327</v>
      </c>
      <c r="L1214" s="14">
        <v>603</v>
      </c>
      <c r="M1214" s="16" t="str">
        <f>HYPERLINK("https://stjsonora.gob.mx/acceso_informacion/InfoCurriculum.php?token=603-603-603")</f>
        <v>https://stjsonora.gob.mx/acceso_informacion/InfoCurriculum.php?token=603-603-603</v>
      </c>
      <c r="N1214" s="14" t="s">
        <v>64</v>
      </c>
      <c r="O1214" s="16" t="s">
        <v>3601</v>
      </c>
      <c r="P1214" s="17" t="s">
        <v>355</v>
      </c>
      <c r="Q1214" s="15">
        <v>45300</v>
      </c>
      <c r="R1214" s="15">
        <v>45291</v>
      </c>
      <c r="S1214" s="14"/>
    </row>
    <row r="1215" spans="1:19" ht="38.25" x14ac:dyDescent="0.25">
      <c r="A1215" s="14">
        <v>2023</v>
      </c>
      <c r="B1215" s="15">
        <v>45200</v>
      </c>
      <c r="C1215" s="15">
        <v>45291</v>
      </c>
      <c r="D1215" s="17" t="s">
        <v>174</v>
      </c>
      <c r="E1215" s="17" t="s">
        <v>174</v>
      </c>
      <c r="F1215" s="14" t="s">
        <v>2328</v>
      </c>
      <c r="G1215" s="14" t="s">
        <v>2329</v>
      </c>
      <c r="H1215" s="14" t="s">
        <v>2033</v>
      </c>
      <c r="I1215" s="17" t="s">
        <v>1391</v>
      </c>
      <c r="J1215" s="14" t="s">
        <v>56</v>
      </c>
      <c r="K1215" s="17" t="s">
        <v>3589</v>
      </c>
      <c r="L1215" s="14">
        <v>4000</v>
      </c>
      <c r="M1215" s="16" t="str">
        <f>HYPERLINK("https://stjsonora.gob.mx/acceso_informacion/InfoCurriculum.php?token=4000-4000-4000")</f>
        <v>https://stjsonora.gob.mx/acceso_informacion/InfoCurriculum.php?token=4000-4000-4000</v>
      </c>
      <c r="N1215" s="14" t="s">
        <v>64</v>
      </c>
      <c r="O1215" s="16" t="s">
        <v>3601</v>
      </c>
      <c r="P1215" s="17" t="s">
        <v>355</v>
      </c>
      <c r="Q1215" s="15">
        <v>45300</v>
      </c>
      <c r="R1215" s="15">
        <v>45291</v>
      </c>
      <c r="S1215" s="14"/>
    </row>
    <row r="1216" spans="1:19" ht="25.5" x14ac:dyDescent="0.25">
      <c r="A1216" s="14">
        <v>2023</v>
      </c>
      <c r="B1216" s="15">
        <v>45200</v>
      </c>
      <c r="C1216" s="15">
        <v>45291</v>
      </c>
      <c r="D1216" s="17" t="s">
        <v>166</v>
      </c>
      <c r="E1216" s="17" t="s">
        <v>166</v>
      </c>
      <c r="F1216" s="14" t="s">
        <v>818</v>
      </c>
      <c r="G1216" s="14" t="s">
        <v>838</v>
      </c>
      <c r="H1216" s="14" t="s">
        <v>409</v>
      </c>
      <c r="I1216" s="17" t="s">
        <v>703</v>
      </c>
      <c r="J1216" s="14" t="s">
        <v>395</v>
      </c>
      <c r="K1216" s="17"/>
      <c r="L1216" s="14">
        <v>540</v>
      </c>
      <c r="M1216" s="16" t="str">
        <f>HYPERLINK("https://stjsonora.gob.mx/acceso_informacion/InfoCurriculum.php?token=540-540-540")</f>
        <v>https://stjsonora.gob.mx/acceso_informacion/InfoCurriculum.php?token=540-540-540</v>
      </c>
      <c r="N1216" s="14" t="s">
        <v>64</v>
      </c>
      <c r="O1216" s="16" t="s">
        <v>3601</v>
      </c>
      <c r="P1216" s="17" t="s">
        <v>355</v>
      </c>
      <c r="Q1216" s="15">
        <v>45300</v>
      </c>
      <c r="R1216" s="15">
        <v>45291</v>
      </c>
      <c r="S1216" s="14"/>
    </row>
    <row r="1217" spans="1:19" ht="25.5" x14ac:dyDescent="0.25">
      <c r="A1217" s="14">
        <v>2023</v>
      </c>
      <c r="B1217" s="15">
        <v>45200</v>
      </c>
      <c r="C1217" s="15">
        <v>45291</v>
      </c>
      <c r="D1217" s="17" t="s">
        <v>196</v>
      </c>
      <c r="E1217" s="17" t="s">
        <v>196</v>
      </c>
      <c r="F1217" s="14" t="s">
        <v>2330</v>
      </c>
      <c r="G1217" s="14" t="s">
        <v>461</v>
      </c>
      <c r="H1217" s="14" t="s">
        <v>566</v>
      </c>
      <c r="I1217" s="17" t="s">
        <v>640</v>
      </c>
      <c r="J1217" s="14" t="s">
        <v>353</v>
      </c>
      <c r="K1217" s="17" t="s">
        <v>354</v>
      </c>
      <c r="L1217" s="14">
        <v>4431</v>
      </c>
      <c r="M1217" s="16" t="str">
        <f>HYPERLINK("https://stjsonora.gob.mx/acceso_informacion/InfoCurriculum.php?token=4431-4431-4431")</f>
        <v>https://stjsonora.gob.mx/acceso_informacion/InfoCurriculum.php?token=4431-4431-4431</v>
      </c>
      <c r="N1217" s="14" t="s">
        <v>64</v>
      </c>
      <c r="O1217" s="16" t="s">
        <v>3601</v>
      </c>
      <c r="P1217" s="17" t="s">
        <v>355</v>
      </c>
      <c r="Q1217" s="15">
        <v>45300</v>
      </c>
      <c r="R1217" s="15">
        <v>45291</v>
      </c>
      <c r="S1217" s="14"/>
    </row>
    <row r="1218" spans="1:19" ht="25.5" x14ac:dyDescent="0.25">
      <c r="A1218" s="14">
        <v>2023</v>
      </c>
      <c r="B1218" s="15">
        <v>45200</v>
      </c>
      <c r="C1218" s="15">
        <v>45291</v>
      </c>
      <c r="D1218" s="17" t="s">
        <v>163</v>
      </c>
      <c r="E1218" s="17" t="s">
        <v>163</v>
      </c>
      <c r="F1218" s="14" t="s">
        <v>2041</v>
      </c>
      <c r="G1218" s="14" t="s">
        <v>1069</v>
      </c>
      <c r="H1218" s="14" t="s">
        <v>361</v>
      </c>
      <c r="I1218" s="17" t="s">
        <v>991</v>
      </c>
      <c r="J1218" s="14" t="s">
        <v>395</v>
      </c>
      <c r="K1218" s="17" t="s">
        <v>2331</v>
      </c>
      <c r="L1218" s="14">
        <v>770</v>
      </c>
      <c r="M1218" s="16" t="str">
        <f>HYPERLINK("https://stjsonora.gob.mx/acceso_informacion/InfoCurriculum.php?token=770-770-770")</f>
        <v>https://stjsonora.gob.mx/acceso_informacion/InfoCurriculum.php?token=770-770-770</v>
      </c>
      <c r="N1218" s="14" t="s">
        <v>64</v>
      </c>
      <c r="O1218" s="16" t="s">
        <v>3601</v>
      </c>
      <c r="P1218" s="17" t="s">
        <v>355</v>
      </c>
      <c r="Q1218" s="15">
        <v>45300</v>
      </c>
      <c r="R1218" s="15">
        <v>45291</v>
      </c>
      <c r="S1218" s="14"/>
    </row>
    <row r="1219" spans="1:19" ht="25.5" x14ac:dyDescent="0.25">
      <c r="A1219" s="14">
        <v>2023</v>
      </c>
      <c r="B1219" s="15">
        <v>45200</v>
      </c>
      <c r="C1219" s="15">
        <v>45291</v>
      </c>
      <c r="D1219" s="17" t="s">
        <v>134</v>
      </c>
      <c r="E1219" s="17" t="s">
        <v>134</v>
      </c>
      <c r="F1219" s="14" t="s">
        <v>2332</v>
      </c>
      <c r="G1219" s="14" t="s">
        <v>562</v>
      </c>
      <c r="H1219" s="14" t="s">
        <v>562</v>
      </c>
      <c r="I1219" s="17" t="s">
        <v>640</v>
      </c>
      <c r="J1219" s="14" t="s">
        <v>353</v>
      </c>
      <c r="K1219" s="17" t="s">
        <v>2333</v>
      </c>
      <c r="L1219" s="14">
        <v>4265</v>
      </c>
      <c r="M1219" s="16" t="str">
        <f>HYPERLINK("https://stjsonora.gob.mx/acceso_informacion/InfoCurriculum.php?token=4265-4265-4265")</f>
        <v>https://stjsonora.gob.mx/acceso_informacion/InfoCurriculum.php?token=4265-4265-4265</v>
      </c>
      <c r="N1219" s="14" t="s">
        <v>64</v>
      </c>
      <c r="O1219" s="16" t="s">
        <v>3601</v>
      </c>
      <c r="P1219" s="17" t="s">
        <v>355</v>
      </c>
      <c r="Q1219" s="15">
        <v>45300</v>
      </c>
      <c r="R1219" s="15">
        <v>45291</v>
      </c>
      <c r="S1219" s="14"/>
    </row>
    <row r="1220" spans="1:19" ht="25.5" x14ac:dyDescent="0.25">
      <c r="A1220" s="14">
        <v>2023</v>
      </c>
      <c r="B1220" s="15">
        <v>45200</v>
      </c>
      <c r="C1220" s="15">
        <v>45291</v>
      </c>
      <c r="D1220" s="17" t="s">
        <v>168</v>
      </c>
      <c r="E1220" s="17" t="s">
        <v>168</v>
      </c>
      <c r="F1220" s="14" t="s">
        <v>2334</v>
      </c>
      <c r="G1220" s="14" t="s">
        <v>1002</v>
      </c>
      <c r="H1220" s="14" t="s">
        <v>510</v>
      </c>
      <c r="I1220" s="17" t="s">
        <v>761</v>
      </c>
      <c r="J1220" s="14" t="s">
        <v>403</v>
      </c>
      <c r="K1220" s="17"/>
      <c r="L1220" s="14">
        <v>649</v>
      </c>
      <c r="M1220" s="16" t="str">
        <f>HYPERLINK("https://stjsonora.gob.mx/acceso_informacion/InfoCurriculum.php?token=649-649-649")</f>
        <v>https://stjsonora.gob.mx/acceso_informacion/InfoCurriculum.php?token=649-649-649</v>
      </c>
      <c r="N1220" s="14" t="s">
        <v>64</v>
      </c>
      <c r="O1220" s="16" t="s">
        <v>3601</v>
      </c>
      <c r="P1220" s="17" t="s">
        <v>355</v>
      </c>
      <c r="Q1220" s="15">
        <v>45300</v>
      </c>
      <c r="R1220" s="15">
        <v>45291</v>
      </c>
      <c r="S1220" s="14"/>
    </row>
    <row r="1221" spans="1:19" ht="25.5" x14ac:dyDescent="0.25">
      <c r="A1221" s="14">
        <v>2023</v>
      </c>
      <c r="B1221" s="15">
        <v>45200</v>
      </c>
      <c r="C1221" s="15">
        <v>45291</v>
      </c>
      <c r="D1221" s="17" t="s">
        <v>174</v>
      </c>
      <c r="E1221" s="17" t="s">
        <v>174</v>
      </c>
      <c r="F1221" s="14" t="s">
        <v>2335</v>
      </c>
      <c r="G1221" s="14" t="s">
        <v>2336</v>
      </c>
      <c r="H1221" s="14" t="s">
        <v>2337</v>
      </c>
      <c r="I1221" s="17" t="s">
        <v>1237</v>
      </c>
      <c r="J1221" s="14" t="s">
        <v>353</v>
      </c>
      <c r="K1221" s="17" t="s">
        <v>354</v>
      </c>
      <c r="L1221" s="14">
        <v>2951</v>
      </c>
      <c r="M1221" s="16" t="str">
        <f>HYPERLINK("https://stjsonora.gob.mx/acceso_informacion/InfoCurriculum.php?token=2951-2951-2951")</f>
        <v>https://stjsonora.gob.mx/acceso_informacion/InfoCurriculum.php?token=2951-2951-2951</v>
      </c>
      <c r="N1221" s="14" t="s">
        <v>64</v>
      </c>
      <c r="O1221" s="16" t="s">
        <v>3601</v>
      </c>
      <c r="P1221" s="17" t="s">
        <v>355</v>
      </c>
      <c r="Q1221" s="15">
        <v>45300</v>
      </c>
      <c r="R1221" s="15">
        <v>45291</v>
      </c>
      <c r="S1221" s="14"/>
    </row>
    <row r="1222" spans="1:19" ht="25.5" x14ac:dyDescent="0.25">
      <c r="A1222" s="14">
        <v>2023</v>
      </c>
      <c r="B1222" s="15">
        <v>45200</v>
      </c>
      <c r="C1222" s="15">
        <v>45291</v>
      </c>
      <c r="D1222" s="17" t="s">
        <v>174</v>
      </c>
      <c r="E1222" s="17" t="s">
        <v>174</v>
      </c>
      <c r="F1222" s="14" t="s">
        <v>1554</v>
      </c>
      <c r="G1222" s="14" t="s">
        <v>1008</v>
      </c>
      <c r="H1222" s="14" t="s">
        <v>780</v>
      </c>
      <c r="I1222" s="17" t="s">
        <v>1273</v>
      </c>
      <c r="J1222" s="14" t="s">
        <v>57</v>
      </c>
      <c r="K1222" s="17" t="s">
        <v>3597</v>
      </c>
      <c r="L1222" s="14">
        <v>2989</v>
      </c>
      <c r="M1222" s="16" t="str">
        <f>HYPERLINK("https://stjsonora.gob.mx/acceso_informacion/InfoCurriculum.php?token=2989-2989-2989")</f>
        <v>https://stjsonora.gob.mx/acceso_informacion/InfoCurriculum.php?token=2989-2989-2989</v>
      </c>
      <c r="N1222" s="14" t="s">
        <v>64</v>
      </c>
      <c r="O1222" s="16" t="s">
        <v>3601</v>
      </c>
      <c r="P1222" s="17" t="s">
        <v>355</v>
      </c>
      <c r="Q1222" s="15">
        <v>45300</v>
      </c>
      <c r="R1222" s="15">
        <v>45291</v>
      </c>
      <c r="S1222" s="14"/>
    </row>
    <row r="1223" spans="1:19" ht="25.5" x14ac:dyDescent="0.25">
      <c r="A1223" s="14">
        <v>2023</v>
      </c>
      <c r="B1223" s="15">
        <v>45200</v>
      </c>
      <c r="C1223" s="15">
        <v>45291</v>
      </c>
      <c r="D1223" s="17" t="s">
        <v>134</v>
      </c>
      <c r="E1223" s="17" t="s">
        <v>134</v>
      </c>
      <c r="F1223" s="14" t="s">
        <v>2338</v>
      </c>
      <c r="G1223" s="14" t="s">
        <v>2339</v>
      </c>
      <c r="H1223" s="14" t="s">
        <v>1369</v>
      </c>
      <c r="I1223" s="17" t="s">
        <v>640</v>
      </c>
      <c r="J1223" s="14" t="s">
        <v>353</v>
      </c>
      <c r="K1223" s="17" t="s">
        <v>354</v>
      </c>
      <c r="L1223" s="14">
        <v>1167</v>
      </c>
      <c r="M1223" s="16" t="str">
        <f>HYPERLINK("https://stjsonora.gob.mx/acceso_informacion/InfoCurriculum.php?token=1167-1167-1167")</f>
        <v>https://stjsonora.gob.mx/acceso_informacion/InfoCurriculum.php?token=1167-1167-1167</v>
      </c>
      <c r="N1223" s="14" t="s">
        <v>64</v>
      </c>
      <c r="O1223" s="16" t="s">
        <v>3601</v>
      </c>
      <c r="P1223" s="17" t="s">
        <v>355</v>
      </c>
      <c r="Q1223" s="15">
        <v>45300</v>
      </c>
      <c r="R1223" s="15">
        <v>45291</v>
      </c>
      <c r="S1223" s="14"/>
    </row>
    <row r="1224" spans="1:19" ht="25.5" x14ac:dyDescent="0.25">
      <c r="A1224" s="14">
        <v>2023</v>
      </c>
      <c r="B1224" s="15">
        <v>45200</v>
      </c>
      <c r="C1224" s="15">
        <v>45291</v>
      </c>
      <c r="D1224" s="17" t="s">
        <v>196</v>
      </c>
      <c r="E1224" s="17" t="s">
        <v>196</v>
      </c>
      <c r="F1224" s="14" t="s">
        <v>2340</v>
      </c>
      <c r="G1224" s="14" t="s">
        <v>2341</v>
      </c>
      <c r="H1224" s="14" t="s">
        <v>2342</v>
      </c>
      <c r="I1224" s="17" t="s">
        <v>640</v>
      </c>
      <c r="J1224" s="14" t="s">
        <v>353</v>
      </c>
      <c r="K1224" s="17" t="s">
        <v>354</v>
      </c>
      <c r="L1224" s="14">
        <v>3429</v>
      </c>
      <c r="M1224" s="16" t="str">
        <f>HYPERLINK("https://stjsonora.gob.mx/acceso_informacion/InfoCurriculum.php?token=3429-3429-3429")</f>
        <v>https://stjsonora.gob.mx/acceso_informacion/InfoCurriculum.php?token=3429-3429-3429</v>
      </c>
      <c r="N1224" s="14" t="s">
        <v>64</v>
      </c>
      <c r="O1224" s="16" t="s">
        <v>3601</v>
      </c>
      <c r="P1224" s="17" t="s">
        <v>355</v>
      </c>
      <c r="Q1224" s="15">
        <v>45300</v>
      </c>
      <c r="R1224" s="15">
        <v>45291</v>
      </c>
      <c r="S1224" s="14"/>
    </row>
    <row r="1225" spans="1:19" ht="25.5" x14ac:dyDescent="0.25">
      <c r="A1225" s="14">
        <v>2023</v>
      </c>
      <c r="B1225" s="15">
        <v>45200</v>
      </c>
      <c r="C1225" s="15">
        <v>45291</v>
      </c>
      <c r="D1225" s="17" t="s">
        <v>174</v>
      </c>
      <c r="E1225" s="17" t="s">
        <v>174</v>
      </c>
      <c r="F1225" s="14" t="s">
        <v>2343</v>
      </c>
      <c r="G1225" s="14" t="s">
        <v>530</v>
      </c>
      <c r="H1225" s="14" t="s">
        <v>1182</v>
      </c>
      <c r="I1225" s="17" t="s">
        <v>1290</v>
      </c>
      <c r="J1225" s="14" t="s">
        <v>353</v>
      </c>
      <c r="K1225" s="17" t="s">
        <v>354</v>
      </c>
      <c r="L1225" s="14">
        <v>3011</v>
      </c>
      <c r="M1225" s="16" t="str">
        <f>HYPERLINK("https://stjsonora.gob.mx/acceso_informacion/InfoCurriculum.php?token=3011-3011-3011")</f>
        <v>https://stjsonora.gob.mx/acceso_informacion/InfoCurriculum.php?token=3011-3011-3011</v>
      </c>
      <c r="N1225" s="14" t="s">
        <v>64</v>
      </c>
      <c r="O1225" s="16" t="s">
        <v>3601</v>
      </c>
      <c r="P1225" s="17" t="s">
        <v>355</v>
      </c>
      <c r="Q1225" s="15">
        <v>45300</v>
      </c>
      <c r="R1225" s="15">
        <v>45291</v>
      </c>
      <c r="S1225" s="14"/>
    </row>
    <row r="1226" spans="1:19" ht="25.5" x14ac:dyDescent="0.25">
      <c r="A1226" s="14">
        <v>2023</v>
      </c>
      <c r="B1226" s="15">
        <v>45200</v>
      </c>
      <c r="C1226" s="15">
        <v>45291</v>
      </c>
      <c r="D1226" s="17" t="s">
        <v>163</v>
      </c>
      <c r="E1226" s="17" t="s">
        <v>163</v>
      </c>
      <c r="F1226" s="14" t="s">
        <v>2344</v>
      </c>
      <c r="G1226" s="14" t="s">
        <v>871</v>
      </c>
      <c r="H1226" s="14" t="s">
        <v>574</v>
      </c>
      <c r="I1226" s="17" t="s">
        <v>1237</v>
      </c>
      <c r="J1226" s="14" t="s">
        <v>1081</v>
      </c>
      <c r="K1226" s="17" t="s">
        <v>2345</v>
      </c>
      <c r="L1226" s="14">
        <v>2946</v>
      </c>
      <c r="M1226" s="16" t="str">
        <f>HYPERLINK("https://stjsonora.gob.mx/acceso_informacion/InfoCurriculum.php?token=2946-2946-2946")</f>
        <v>https://stjsonora.gob.mx/acceso_informacion/InfoCurriculum.php?token=2946-2946-2946</v>
      </c>
      <c r="N1226" s="14" t="s">
        <v>64</v>
      </c>
      <c r="O1226" s="16" t="s">
        <v>3601</v>
      </c>
      <c r="P1226" s="17" t="s">
        <v>355</v>
      </c>
      <c r="Q1226" s="15">
        <v>45300</v>
      </c>
      <c r="R1226" s="15">
        <v>45291</v>
      </c>
      <c r="S1226" s="14"/>
    </row>
    <row r="1227" spans="1:19" ht="25.5" x14ac:dyDescent="0.25">
      <c r="A1227" s="14">
        <v>2023</v>
      </c>
      <c r="B1227" s="15">
        <v>45200</v>
      </c>
      <c r="C1227" s="15">
        <v>45291</v>
      </c>
      <c r="D1227" s="17" t="s">
        <v>163</v>
      </c>
      <c r="E1227" s="17" t="s">
        <v>163</v>
      </c>
      <c r="F1227" s="14" t="s">
        <v>900</v>
      </c>
      <c r="G1227" s="14" t="s">
        <v>764</v>
      </c>
      <c r="H1227" s="14" t="s">
        <v>2346</v>
      </c>
      <c r="I1227" s="17" t="s">
        <v>1273</v>
      </c>
      <c r="J1227" s="14" t="s">
        <v>353</v>
      </c>
      <c r="K1227" s="17" t="s">
        <v>354</v>
      </c>
      <c r="L1227" s="14">
        <v>2991</v>
      </c>
      <c r="M1227" s="16" t="str">
        <f>HYPERLINK("https://stjsonora.gob.mx/acceso_informacion/InfoCurriculum.php?token=2991-2991-2991")</f>
        <v>https://stjsonora.gob.mx/acceso_informacion/InfoCurriculum.php?token=2991-2991-2991</v>
      </c>
      <c r="N1227" s="14" t="s">
        <v>64</v>
      </c>
      <c r="O1227" s="16" t="s">
        <v>3601</v>
      </c>
      <c r="P1227" s="17" t="s">
        <v>355</v>
      </c>
      <c r="Q1227" s="15">
        <v>45300</v>
      </c>
      <c r="R1227" s="15">
        <v>45291</v>
      </c>
      <c r="S1227" s="14"/>
    </row>
    <row r="1228" spans="1:19" ht="25.5" x14ac:dyDescent="0.25">
      <c r="A1228" s="14">
        <v>2023</v>
      </c>
      <c r="B1228" s="15">
        <v>45200</v>
      </c>
      <c r="C1228" s="15">
        <v>45291</v>
      </c>
      <c r="D1228" s="17" t="s">
        <v>174</v>
      </c>
      <c r="E1228" s="17" t="s">
        <v>174</v>
      </c>
      <c r="F1228" s="14" t="s">
        <v>2347</v>
      </c>
      <c r="G1228" s="14" t="s">
        <v>350</v>
      </c>
      <c r="H1228" s="14" t="s">
        <v>1937</v>
      </c>
      <c r="I1228" s="17" t="s">
        <v>1338</v>
      </c>
      <c r="J1228" s="14" t="s">
        <v>353</v>
      </c>
      <c r="K1228" s="17" t="s">
        <v>722</v>
      </c>
      <c r="L1228" s="14">
        <v>4655</v>
      </c>
      <c r="M1228" s="16" t="str">
        <f>HYPERLINK("https://stjsonora.gob.mx/acceso_informacion/InfoCurriculum.php?token=4655-4655-4655")</f>
        <v>https://stjsonora.gob.mx/acceso_informacion/InfoCurriculum.php?token=4655-4655-4655</v>
      </c>
      <c r="N1228" s="14" t="s">
        <v>64</v>
      </c>
      <c r="O1228" s="16" t="s">
        <v>3601</v>
      </c>
      <c r="P1228" s="17" t="s">
        <v>355</v>
      </c>
      <c r="Q1228" s="15">
        <v>45300</v>
      </c>
      <c r="R1228" s="15">
        <v>45291</v>
      </c>
      <c r="S1228" s="14"/>
    </row>
    <row r="1229" spans="1:19" ht="25.5" x14ac:dyDescent="0.25">
      <c r="A1229" s="14">
        <v>2023</v>
      </c>
      <c r="B1229" s="15">
        <v>45200</v>
      </c>
      <c r="C1229" s="15">
        <v>45291</v>
      </c>
      <c r="D1229" s="17" t="s">
        <v>163</v>
      </c>
      <c r="E1229" s="17" t="s">
        <v>163</v>
      </c>
      <c r="F1229" s="14" t="s">
        <v>2348</v>
      </c>
      <c r="G1229" s="14" t="s">
        <v>461</v>
      </c>
      <c r="H1229" s="14" t="s">
        <v>417</v>
      </c>
      <c r="I1229" s="17" t="s">
        <v>1216</v>
      </c>
      <c r="J1229" s="14" t="s">
        <v>353</v>
      </c>
      <c r="K1229" s="17" t="s">
        <v>354</v>
      </c>
      <c r="L1229" s="14">
        <v>4155</v>
      </c>
      <c r="M1229" s="16" t="str">
        <f>HYPERLINK("https://stjsonora.gob.mx/acceso_informacion/InfoCurriculum.php?token=4155-4155-4155")</f>
        <v>https://stjsonora.gob.mx/acceso_informacion/InfoCurriculum.php?token=4155-4155-4155</v>
      </c>
      <c r="N1229" s="14" t="s">
        <v>64</v>
      </c>
      <c r="O1229" s="16" t="s">
        <v>3601</v>
      </c>
      <c r="P1229" s="17" t="s">
        <v>355</v>
      </c>
      <c r="Q1229" s="15">
        <v>45300</v>
      </c>
      <c r="R1229" s="15">
        <v>45291</v>
      </c>
      <c r="S1229" s="14"/>
    </row>
    <row r="1230" spans="1:19" ht="38.25" x14ac:dyDescent="0.25">
      <c r="A1230" s="14">
        <v>2023</v>
      </c>
      <c r="B1230" s="15">
        <v>45200</v>
      </c>
      <c r="C1230" s="15">
        <v>45291</v>
      </c>
      <c r="D1230" s="17" t="s">
        <v>168</v>
      </c>
      <c r="E1230" s="17" t="s">
        <v>168</v>
      </c>
      <c r="F1230" s="14" t="s">
        <v>1376</v>
      </c>
      <c r="G1230" s="14" t="s">
        <v>417</v>
      </c>
      <c r="H1230" s="14" t="s">
        <v>2349</v>
      </c>
      <c r="I1230" s="17" t="s">
        <v>1391</v>
      </c>
      <c r="J1230" s="14" t="s">
        <v>395</v>
      </c>
      <c r="K1230" s="17" t="s">
        <v>1112</v>
      </c>
      <c r="L1230" s="14">
        <v>33</v>
      </c>
      <c r="M1230" s="16" t="str">
        <f>HYPERLINK("https://stjsonora.gob.mx/acceso_informacion/InfoCurriculum.php?token=33-33-33")</f>
        <v>https://stjsonora.gob.mx/acceso_informacion/InfoCurriculum.php?token=33-33-33</v>
      </c>
      <c r="N1230" s="14" t="s">
        <v>64</v>
      </c>
      <c r="O1230" s="16" t="s">
        <v>3601</v>
      </c>
      <c r="P1230" s="17" t="s">
        <v>355</v>
      </c>
      <c r="Q1230" s="15">
        <v>45300</v>
      </c>
      <c r="R1230" s="15">
        <v>45291</v>
      </c>
      <c r="S1230" s="14"/>
    </row>
    <row r="1231" spans="1:19" ht="25.5" x14ac:dyDescent="0.25">
      <c r="A1231" s="14">
        <v>2023</v>
      </c>
      <c r="B1231" s="15">
        <v>45200</v>
      </c>
      <c r="C1231" s="15">
        <v>45291</v>
      </c>
      <c r="D1231" s="17" t="s">
        <v>169</v>
      </c>
      <c r="E1231" s="17" t="s">
        <v>169</v>
      </c>
      <c r="F1231" s="14" t="s">
        <v>940</v>
      </c>
      <c r="G1231" s="14" t="s">
        <v>1147</v>
      </c>
      <c r="H1231" s="14" t="s">
        <v>2350</v>
      </c>
      <c r="I1231" s="17" t="s">
        <v>1290</v>
      </c>
      <c r="J1231" s="14" t="s">
        <v>353</v>
      </c>
      <c r="K1231" s="17" t="s">
        <v>354</v>
      </c>
      <c r="L1231" s="14">
        <v>4345</v>
      </c>
      <c r="M1231" s="16" t="str">
        <f>HYPERLINK("https://stjsonora.gob.mx/acceso_informacion/InfoCurriculum.php?token=4345-4345-4345")</f>
        <v>https://stjsonora.gob.mx/acceso_informacion/InfoCurriculum.php?token=4345-4345-4345</v>
      </c>
      <c r="N1231" s="14" t="s">
        <v>64</v>
      </c>
      <c r="O1231" s="16" t="s">
        <v>3601</v>
      </c>
      <c r="P1231" s="17" t="s">
        <v>355</v>
      </c>
      <c r="Q1231" s="15">
        <v>45300</v>
      </c>
      <c r="R1231" s="15">
        <v>45291</v>
      </c>
      <c r="S1231" s="14"/>
    </row>
    <row r="1232" spans="1:19" ht="25.5" x14ac:dyDescent="0.25">
      <c r="A1232" s="14">
        <v>2023</v>
      </c>
      <c r="B1232" s="15">
        <v>45200</v>
      </c>
      <c r="C1232" s="15">
        <v>45291</v>
      </c>
      <c r="D1232" s="17" t="s">
        <v>168</v>
      </c>
      <c r="E1232" s="17" t="s">
        <v>168</v>
      </c>
      <c r="F1232" s="14" t="s">
        <v>1745</v>
      </c>
      <c r="G1232" s="14" t="s">
        <v>756</v>
      </c>
      <c r="H1232" s="14" t="s">
        <v>1008</v>
      </c>
      <c r="I1232" s="17" t="s">
        <v>761</v>
      </c>
      <c r="J1232" s="14" t="s">
        <v>407</v>
      </c>
      <c r="K1232" s="17" t="s">
        <v>1076</v>
      </c>
      <c r="L1232" s="14">
        <v>663</v>
      </c>
      <c r="M1232" s="16" t="str">
        <f>HYPERLINK("https://stjsonora.gob.mx/acceso_informacion/InfoCurriculum.php?token=663-663-663")</f>
        <v>https://stjsonora.gob.mx/acceso_informacion/InfoCurriculum.php?token=663-663-663</v>
      </c>
      <c r="N1232" s="14" t="s">
        <v>64</v>
      </c>
      <c r="O1232" s="16" t="s">
        <v>3601</v>
      </c>
      <c r="P1232" s="17" t="s">
        <v>355</v>
      </c>
      <c r="Q1232" s="15">
        <v>45300</v>
      </c>
      <c r="R1232" s="15">
        <v>45291</v>
      </c>
      <c r="S1232" s="14"/>
    </row>
    <row r="1233" spans="1:19" ht="25.5" x14ac:dyDescent="0.25">
      <c r="A1233" s="14">
        <v>2023</v>
      </c>
      <c r="B1233" s="15">
        <v>45200</v>
      </c>
      <c r="C1233" s="15">
        <v>45291</v>
      </c>
      <c r="D1233" s="17" t="s">
        <v>163</v>
      </c>
      <c r="E1233" s="17" t="s">
        <v>163</v>
      </c>
      <c r="F1233" s="14" t="s">
        <v>777</v>
      </c>
      <c r="G1233" s="14" t="s">
        <v>1934</v>
      </c>
      <c r="H1233" s="14" t="s">
        <v>2351</v>
      </c>
      <c r="I1233" s="17" t="s">
        <v>1273</v>
      </c>
      <c r="J1233" s="14" t="s">
        <v>353</v>
      </c>
      <c r="K1233" s="17" t="s">
        <v>2282</v>
      </c>
      <c r="L1233" s="14">
        <v>4964</v>
      </c>
      <c r="M1233" s="16" t="str">
        <f>HYPERLINK("https://stjsonora.gob.mx/acceso_informacion/InfoCurriculum.php?token=4964-4964-4964")</f>
        <v>https://stjsonora.gob.mx/acceso_informacion/InfoCurriculum.php?token=4964-4964-4964</v>
      </c>
      <c r="N1233" s="14" t="s">
        <v>64</v>
      </c>
      <c r="O1233" s="16" t="s">
        <v>3601</v>
      </c>
      <c r="P1233" s="17" t="s">
        <v>355</v>
      </c>
      <c r="Q1233" s="15">
        <v>45300</v>
      </c>
      <c r="R1233" s="15">
        <v>45291</v>
      </c>
      <c r="S1233" s="14"/>
    </row>
    <row r="1234" spans="1:19" ht="25.5" x14ac:dyDescent="0.25">
      <c r="A1234" s="14">
        <v>2023</v>
      </c>
      <c r="B1234" s="15">
        <v>45200</v>
      </c>
      <c r="C1234" s="15">
        <v>45291</v>
      </c>
      <c r="D1234" s="17" t="s">
        <v>174</v>
      </c>
      <c r="E1234" s="17" t="s">
        <v>174</v>
      </c>
      <c r="F1234" s="14" t="s">
        <v>2352</v>
      </c>
      <c r="G1234" s="14" t="s">
        <v>1270</v>
      </c>
      <c r="H1234" s="14" t="s">
        <v>374</v>
      </c>
      <c r="I1234" s="17" t="s">
        <v>1415</v>
      </c>
      <c r="J1234" s="14" t="s">
        <v>403</v>
      </c>
      <c r="K1234" s="17"/>
      <c r="L1234" s="14">
        <v>860</v>
      </c>
      <c r="M1234" s="16" t="str">
        <f>HYPERLINK("https://stjsonora.gob.mx/acceso_informacion/InfoCurriculum.php?token=860-860-860")</f>
        <v>https://stjsonora.gob.mx/acceso_informacion/InfoCurriculum.php?token=860-860-860</v>
      </c>
      <c r="N1234" s="14" t="s">
        <v>64</v>
      </c>
      <c r="O1234" s="16" t="s">
        <v>3601</v>
      </c>
      <c r="P1234" s="17" t="s">
        <v>355</v>
      </c>
      <c r="Q1234" s="15">
        <v>45300</v>
      </c>
      <c r="R1234" s="15">
        <v>45291</v>
      </c>
      <c r="S1234" s="14"/>
    </row>
    <row r="1235" spans="1:19" ht="25.5" x14ac:dyDescent="0.25">
      <c r="A1235" s="14">
        <v>2023</v>
      </c>
      <c r="B1235" s="15">
        <v>45200</v>
      </c>
      <c r="C1235" s="15">
        <v>45291</v>
      </c>
      <c r="D1235" s="17" t="s">
        <v>165</v>
      </c>
      <c r="E1235" s="17" t="s">
        <v>165</v>
      </c>
      <c r="F1235" s="14" t="s">
        <v>1362</v>
      </c>
      <c r="G1235" s="14" t="s">
        <v>840</v>
      </c>
      <c r="H1235" s="14" t="s">
        <v>2353</v>
      </c>
      <c r="I1235" s="17" t="s">
        <v>1233</v>
      </c>
      <c r="J1235" s="14" t="s">
        <v>55</v>
      </c>
      <c r="K1235" s="17" t="s">
        <v>1076</v>
      </c>
      <c r="L1235" s="14">
        <v>546</v>
      </c>
      <c r="M1235" s="16" t="str">
        <f>HYPERLINK("https://stjsonora.gob.mx/acceso_informacion/InfoCurriculum.php?token=546-546-546")</f>
        <v>https://stjsonora.gob.mx/acceso_informacion/InfoCurriculum.php?token=546-546-546</v>
      </c>
      <c r="N1235" s="14" t="s">
        <v>64</v>
      </c>
      <c r="O1235" s="16" t="s">
        <v>3601</v>
      </c>
      <c r="P1235" s="17" t="s">
        <v>355</v>
      </c>
      <c r="Q1235" s="15">
        <v>45300</v>
      </c>
      <c r="R1235" s="15">
        <v>45291</v>
      </c>
      <c r="S1235" s="14"/>
    </row>
    <row r="1236" spans="1:19" ht="25.5" x14ac:dyDescent="0.25">
      <c r="A1236" s="14">
        <v>2023</v>
      </c>
      <c r="B1236" s="15">
        <v>45200</v>
      </c>
      <c r="C1236" s="15">
        <v>45291</v>
      </c>
      <c r="D1236" s="17" t="s">
        <v>163</v>
      </c>
      <c r="E1236" s="17" t="s">
        <v>163</v>
      </c>
      <c r="F1236" s="14" t="s">
        <v>2354</v>
      </c>
      <c r="G1236" s="14" t="s">
        <v>2097</v>
      </c>
      <c r="H1236" s="14" t="s">
        <v>2355</v>
      </c>
      <c r="I1236" s="17" t="s">
        <v>991</v>
      </c>
      <c r="J1236" s="14" t="s">
        <v>353</v>
      </c>
      <c r="K1236" s="17" t="s">
        <v>354</v>
      </c>
      <c r="L1236" s="14">
        <v>3056</v>
      </c>
      <c r="M1236" s="16" t="str">
        <f>HYPERLINK("https://stjsonora.gob.mx/acceso_informacion/InfoCurriculum.php?token=3056-3056-3056")</f>
        <v>https://stjsonora.gob.mx/acceso_informacion/InfoCurriculum.php?token=3056-3056-3056</v>
      </c>
      <c r="N1236" s="14" t="s">
        <v>64</v>
      </c>
      <c r="O1236" s="16" t="s">
        <v>3601</v>
      </c>
      <c r="P1236" s="17" t="s">
        <v>355</v>
      </c>
      <c r="Q1236" s="15">
        <v>45300</v>
      </c>
      <c r="R1236" s="15">
        <v>45291</v>
      </c>
      <c r="S1236" s="14"/>
    </row>
    <row r="1237" spans="1:19" ht="25.5" x14ac:dyDescent="0.25">
      <c r="A1237" s="14">
        <v>2023</v>
      </c>
      <c r="B1237" s="15">
        <v>45200</v>
      </c>
      <c r="C1237" s="15">
        <v>45291</v>
      </c>
      <c r="D1237" s="17" t="s">
        <v>168</v>
      </c>
      <c r="E1237" s="17" t="s">
        <v>168</v>
      </c>
      <c r="F1237" s="14" t="s">
        <v>2356</v>
      </c>
      <c r="G1237" s="14" t="s">
        <v>909</v>
      </c>
      <c r="H1237" s="14" t="s">
        <v>664</v>
      </c>
      <c r="I1237" s="17" t="s">
        <v>1253</v>
      </c>
      <c r="J1237" s="14" t="s">
        <v>395</v>
      </c>
      <c r="K1237" s="17" t="s">
        <v>2357</v>
      </c>
      <c r="L1237" s="14">
        <v>618</v>
      </c>
      <c r="M1237" s="16" t="str">
        <f>HYPERLINK("https://stjsonora.gob.mx/acceso_informacion/InfoCurriculum.php?token=618-618-618")</f>
        <v>https://stjsonora.gob.mx/acceso_informacion/InfoCurriculum.php?token=618-618-618</v>
      </c>
      <c r="N1237" s="14" t="s">
        <v>64</v>
      </c>
      <c r="O1237" s="16" t="s">
        <v>3601</v>
      </c>
      <c r="P1237" s="17" t="s">
        <v>355</v>
      </c>
      <c r="Q1237" s="15">
        <v>45300</v>
      </c>
      <c r="R1237" s="15">
        <v>45291</v>
      </c>
      <c r="S1237" s="14"/>
    </row>
    <row r="1238" spans="1:19" ht="25.5" x14ac:dyDescent="0.25">
      <c r="A1238" s="14">
        <v>2023</v>
      </c>
      <c r="B1238" s="15">
        <v>45200</v>
      </c>
      <c r="C1238" s="15">
        <v>45291</v>
      </c>
      <c r="D1238" s="17" t="s">
        <v>174</v>
      </c>
      <c r="E1238" s="17" t="s">
        <v>174</v>
      </c>
      <c r="F1238" s="14" t="s">
        <v>2358</v>
      </c>
      <c r="G1238" s="14" t="s">
        <v>377</v>
      </c>
      <c r="H1238" s="14" t="s">
        <v>685</v>
      </c>
      <c r="I1238" s="17" t="s">
        <v>1216</v>
      </c>
      <c r="J1238" s="14" t="s">
        <v>353</v>
      </c>
      <c r="K1238" s="17" t="s">
        <v>354</v>
      </c>
      <c r="L1238" s="14">
        <v>2995</v>
      </c>
      <c r="M1238" s="16" t="str">
        <f>HYPERLINK("https://stjsonora.gob.mx/acceso_informacion/InfoCurriculum.php?token=2995-2995-2995")</f>
        <v>https://stjsonora.gob.mx/acceso_informacion/InfoCurriculum.php?token=2995-2995-2995</v>
      </c>
      <c r="N1238" s="14" t="s">
        <v>64</v>
      </c>
      <c r="O1238" s="16" t="s">
        <v>3601</v>
      </c>
      <c r="P1238" s="17" t="s">
        <v>355</v>
      </c>
      <c r="Q1238" s="15">
        <v>45300</v>
      </c>
      <c r="R1238" s="15">
        <v>45291</v>
      </c>
      <c r="S1238" s="14"/>
    </row>
    <row r="1239" spans="1:19" ht="25.5" x14ac:dyDescent="0.25">
      <c r="A1239" s="14">
        <v>2023</v>
      </c>
      <c r="B1239" s="15">
        <v>45200</v>
      </c>
      <c r="C1239" s="15">
        <v>45291</v>
      </c>
      <c r="D1239" s="17" t="s">
        <v>2359</v>
      </c>
      <c r="E1239" s="17" t="s">
        <v>2359</v>
      </c>
      <c r="F1239" s="14" t="s">
        <v>774</v>
      </c>
      <c r="G1239" s="14" t="s">
        <v>2360</v>
      </c>
      <c r="H1239" s="14" t="s">
        <v>516</v>
      </c>
      <c r="I1239" s="17" t="s">
        <v>1346</v>
      </c>
      <c r="J1239" s="14" t="s">
        <v>353</v>
      </c>
      <c r="K1239" s="17" t="s">
        <v>1824</v>
      </c>
      <c r="L1239" s="14">
        <v>4646</v>
      </c>
      <c r="M1239" s="16" t="str">
        <f>HYPERLINK("https://stjsonora.gob.mx/acceso_informacion/InfoCurriculum.php?token=4646-4646-4646")</f>
        <v>https://stjsonora.gob.mx/acceso_informacion/InfoCurriculum.php?token=4646-4646-4646</v>
      </c>
      <c r="N1239" s="14" t="s">
        <v>64</v>
      </c>
      <c r="O1239" s="16" t="s">
        <v>3601</v>
      </c>
      <c r="P1239" s="17" t="s">
        <v>355</v>
      </c>
      <c r="Q1239" s="15">
        <v>45300</v>
      </c>
      <c r="R1239" s="15">
        <v>45291</v>
      </c>
      <c r="S1239" s="14"/>
    </row>
    <row r="1240" spans="1:19" ht="25.5" x14ac:dyDescent="0.25">
      <c r="A1240" s="14">
        <v>2023</v>
      </c>
      <c r="B1240" s="15">
        <v>45200</v>
      </c>
      <c r="C1240" s="15">
        <v>45291</v>
      </c>
      <c r="D1240" s="17" t="s">
        <v>134</v>
      </c>
      <c r="E1240" s="17" t="s">
        <v>134</v>
      </c>
      <c r="F1240" s="14" t="s">
        <v>2361</v>
      </c>
      <c r="G1240" s="14" t="s">
        <v>973</v>
      </c>
      <c r="H1240" s="14" t="s">
        <v>2082</v>
      </c>
      <c r="I1240" s="17" t="s">
        <v>1150</v>
      </c>
      <c r="J1240" s="14" t="s">
        <v>353</v>
      </c>
      <c r="K1240" s="17" t="s">
        <v>354</v>
      </c>
      <c r="L1240" s="14">
        <v>57</v>
      </c>
      <c r="M1240" s="16" t="str">
        <f>HYPERLINK("https://stjsonora.gob.mx/acceso_informacion/InfoCurriculum.php?token=57-57-57")</f>
        <v>https://stjsonora.gob.mx/acceso_informacion/InfoCurriculum.php?token=57-57-57</v>
      </c>
      <c r="N1240" s="14" t="s">
        <v>64</v>
      </c>
      <c r="O1240" s="16" t="s">
        <v>3601</v>
      </c>
      <c r="P1240" s="17" t="s">
        <v>355</v>
      </c>
      <c r="Q1240" s="15">
        <v>45300</v>
      </c>
      <c r="R1240" s="15">
        <v>45291</v>
      </c>
      <c r="S1240" s="14"/>
    </row>
    <row r="1241" spans="1:19" ht="25.5" x14ac:dyDescent="0.25">
      <c r="A1241" s="14">
        <v>2023</v>
      </c>
      <c r="B1241" s="15">
        <v>45200</v>
      </c>
      <c r="C1241" s="15">
        <v>45291</v>
      </c>
      <c r="D1241" s="17" t="s">
        <v>197</v>
      </c>
      <c r="E1241" s="17" t="s">
        <v>197</v>
      </c>
      <c r="F1241" s="14" t="s">
        <v>2362</v>
      </c>
      <c r="G1241" s="14" t="s">
        <v>650</v>
      </c>
      <c r="H1241" s="14" t="s">
        <v>792</v>
      </c>
      <c r="I1241" s="17" t="s">
        <v>1237</v>
      </c>
      <c r="J1241" s="14" t="s">
        <v>353</v>
      </c>
      <c r="K1241" s="17" t="s">
        <v>354</v>
      </c>
      <c r="L1241" s="14">
        <v>4002</v>
      </c>
      <c r="M1241" s="16" t="str">
        <f>HYPERLINK("https://stjsonora.gob.mx/acceso_informacion/InfoCurriculum.php?token=4002-4002-4002")</f>
        <v>https://stjsonora.gob.mx/acceso_informacion/InfoCurriculum.php?token=4002-4002-4002</v>
      </c>
      <c r="N1241" s="14" t="s">
        <v>64</v>
      </c>
      <c r="O1241" s="16" t="s">
        <v>3601</v>
      </c>
      <c r="P1241" s="17" t="s">
        <v>355</v>
      </c>
      <c r="Q1241" s="15">
        <v>45300</v>
      </c>
      <c r="R1241" s="15">
        <v>45291</v>
      </c>
      <c r="S1241" s="14"/>
    </row>
    <row r="1242" spans="1:19" ht="25.5" x14ac:dyDescent="0.25">
      <c r="A1242" s="14">
        <v>2023</v>
      </c>
      <c r="B1242" s="15">
        <v>45200</v>
      </c>
      <c r="C1242" s="15">
        <v>45291</v>
      </c>
      <c r="D1242" s="17" t="s">
        <v>168</v>
      </c>
      <c r="E1242" s="17" t="s">
        <v>168</v>
      </c>
      <c r="F1242" s="14" t="s">
        <v>661</v>
      </c>
      <c r="G1242" s="14" t="s">
        <v>794</v>
      </c>
      <c r="H1242" s="14" t="s">
        <v>530</v>
      </c>
      <c r="I1242" s="17" t="s">
        <v>1413</v>
      </c>
      <c r="J1242" s="14" t="s">
        <v>403</v>
      </c>
      <c r="K1242" s="17"/>
      <c r="L1242" s="14">
        <v>664</v>
      </c>
      <c r="M1242" s="16" t="str">
        <f>HYPERLINK("https://stjsonora.gob.mx/acceso_informacion/InfoCurriculum.php?token=664-664-664")</f>
        <v>https://stjsonora.gob.mx/acceso_informacion/InfoCurriculum.php?token=664-664-664</v>
      </c>
      <c r="N1242" s="14" t="s">
        <v>64</v>
      </c>
      <c r="O1242" s="16" t="s">
        <v>3601</v>
      </c>
      <c r="P1242" s="17" t="s">
        <v>355</v>
      </c>
      <c r="Q1242" s="15">
        <v>45300</v>
      </c>
      <c r="R1242" s="15">
        <v>45291</v>
      </c>
      <c r="S1242" s="14"/>
    </row>
    <row r="1243" spans="1:19" ht="25.5" x14ac:dyDescent="0.25">
      <c r="A1243" s="14">
        <v>2023</v>
      </c>
      <c r="B1243" s="15">
        <v>45200</v>
      </c>
      <c r="C1243" s="15">
        <v>45291</v>
      </c>
      <c r="D1243" s="17" t="s">
        <v>163</v>
      </c>
      <c r="E1243" s="17" t="s">
        <v>163</v>
      </c>
      <c r="F1243" s="14" t="s">
        <v>2363</v>
      </c>
      <c r="G1243" s="14" t="s">
        <v>701</v>
      </c>
      <c r="H1243" s="14" t="s">
        <v>2364</v>
      </c>
      <c r="I1243" s="17" t="s">
        <v>1237</v>
      </c>
      <c r="J1243" s="14" t="s">
        <v>353</v>
      </c>
      <c r="K1243" s="17" t="s">
        <v>741</v>
      </c>
      <c r="L1243" s="14">
        <v>4965</v>
      </c>
      <c r="M1243" s="16" t="str">
        <f>HYPERLINK("https://stjsonora.gob.mx/acceso_informacion/InfoCurriculum.php?token=4965-4965-4965")</f>
        <v>https://stjsonora.gob.mx/acceso_informacion/InfoCurriculum.php?token=4965-4965-4965</v>
      </c>
      <c r="N1243" s="14" t="s">
        <v>64</v>
      </c>
      <c r="O1243" s="16" t="s">
        <v>3601</v>
      </c>
      <c r="P1243" s="17" t="s">
        <v>355</v>
      </c>
      <c r="Q1243" s="15">
        <v>45300</v>
      </c>
      <c r="R1243" s="15">
        <v>45291</v>
      </c>
      <c r="S1243" s="14"/>
    </row>
    <row r="1244" spans="1:19" ht="25.5" x14ac:dyDescent="0.25">
      <c r="A1244" s="14">
        <v>2023</v>
      </c>
      <c r="B1244" s="15">
        <v>45200</v>
      </c>
      <c r="C1244" s="15">
        <v>45291</v>
      </c>
      <c r="D1244" s="17" t="s">
        <v>163</v>
      </c>
      <c r="E1244" s="17" t="s">
        <v>163</v>
      </c>
      <c r="F1244" s="14" t="s">
        <v>2161</v>
      </c>
      <c r="G1244" s="14" t="s">
        <v>1311</v>
      </c>
      <c r="H1244" s="14" t="s">
        <v>455</v>
      </c>
      <c r="I1244" s="17" t="s">
        <v>703</v>
      </c>
      <c r="J1244" s="14" t="s">
        <v>353</v>
      </c>
      <c r="K1244" s="17" t="s">
        <v>354</v>
      </c>
      <c r="L1244" s="14">
        <v>4739</v>
      </c>
      <c r="M1244" s="16" t="str">
        <f>HYPERLINK("https://stjsonora.gob.mx/acceso_informacion/InfoCurriculum.php?token=4739-4739-4739")</f>
        <v>https://stjsonora.gob.mx/acceso_informacion/InfoCurriculum.php?token=4739-4739-4739</v>
      </c>
      <c r="N1244" s="14" t="s">
        <v>64</v>
      </c>
      <c r="O1244" s="16" t="s">
        <v>3601</v>
      </c>
      <c r="P1244" s="17" t="s">
        <v>355</v>
      </c>
      <c r="Q1244" s="15">
        <v>45300</v>
      </c>
      <c r="R1244" s="15">
        <v>45291</v>
      </c>
      <c r="S1244" s="14"/>
    </row>
    <row r="1245" spans="1:19" ht="25.5" x14ac:dyDescent="0.25">
      <c r="A1245" s="14">
        <v>2023</v>
      </c>
      <c r="B1245" s="15">
        <v>45200</v>
      </c>
      <c r="C1245" s="15">
        <v>45291</v>
      </c>
      <c r="D1245" s="17" t="s">
        <v>174</v>
      </c>
      <c r="E1245" s="17" t="s">
        <v>174</v>
      </c>
      <c r="F1245" s="14" t="s">
        <v>1334</v>
      </c>
      <c r="G1245" s="14" t="s">
        <v>1314</v>
      </c>
      <c r="H1245" s="14" t="s">
        <v>798</v>
      </c>
      <c r="I1245" s="17" t="s">
        <v>773</v>
      </c>
      <c r="J1245" s="14" t="s">
        <v>353</v>
      </c>
      <c r="K1245" s="17" t="s">
        <v>354</v>
      </c>
      <c r="L1245" s="14">
        <v>2704</v>
      </c>
      <c r="M1245" s="16" t="str">
        <f>HYPERLINK("https://stjsonora.gob.mx/acceso_informacion/InfoCurriculum.php?token=2704-2704-2704")</f>
        <v>https://stjsonora.gob.mx/acceso_informacion/InfoCurriculum.php?token=2704-2704-2704</v>
      </c>
      <c r="N1245" s="14" t="s">
        <v>64</v>
      </c>
      <c r="O1245" s="16" t="s">
        <v>3601</v>
      </c>
      <c r="P1245" s="17" t="s">
        <v>355</v>
      </c>
      <c r="Q1245" s="15">
        <v>45300</v>
      </c>
      <c r="R1245" s="15">
        <v>45291</v>
      </c>
      <c r="S1245" s="14"/>
    </row>
    <row r="1246" spans="1:19" ht="25.5" x14ac:dyDescent="0.25">
      <c r="A1246" s="14">
        <v>2023</v>
      </c>
      <c r="B1246" s="15">
        <v>45200</v>
      </c>
      <c r="C1246" s="15">
        <v>45291</v>
      </c>
      <c r="D1246" s="17" t="s">
        <v>174</v>
      </c>
      <c r="E1246" s="17" t="s">
        <v>174</v>
      </c>
      <c r="F1246" s="14" t="s">
        <v>2365</v>
      </c>
      <c r="G1246" s="14" t="s">
        <v>360</v>
      </c>
      <c r="H1246" s="14" t="s">
        <v>806</v>
      </c>
      <c r="I1246" s="17" t="s">
        <v>1039</v>
      </c>
      <c r="J1246" s="14" t="s">
        <v>353</v>
      </c>
      <c r="K1246" s="17"/>
      <c r="L1246" s="14">
        <v>3314</v>
      </c>
      <c r="M1246" s="16" t="str">
        <f>HYPERLINK("https://stjsonora.gob.mx/acceso_informacion/InfoCurriculum.php?token=3314-3314-3314")</f>
        <v>https://stjsonora.gob.mx/acceso_informacion/InfoCurriculum.php?token=3314-3314-3314</v>
      </c>
      <c r="N1246" s="14" t="s">
        <v>64</v>
      </c>
      <c r="O1246" s="16" t="s">
        <v>3601</v>
      </c>
      <c r="P1246" s="17" t="s">
        <v>355</v>
      </c>
      <c r="Q1246" s="15">
        <v>45300</v>
      </c>
      <c r="R1246" s="15">
        <v>45291</v>
      </c>
      <c r="S1246" s="14"/>
    </row>
    <row r="1247" spans="1:19" ht="25.5" x14ac:dyDescent="0.25">
      <c r="A1247" s="14">
        <v>2023</v>
      </c>
      <c r="B1247" s="15">
        <v>45200</v>
      </c>
      <c r="C1247" s="15">
        <v>45291</v>
      </c>
      <c r="D1247" s="17" t="s">
        <v>174</v>
      </c>
      <c r="E1247" s="17" t="s">
        <v>174</v>
      </c>
      <c r="F1247" s="14" t="s">
        <v>2366</v>
      </c>
      <c r="G1247" s="14" t="s">
        <v>1157</v>
      </c>
      <c r="H1247" s="14" t="s">
        <v>833</v>
      </c>
      <c r="I1247" s="17" t="s">
        <v>880</v>
      </c>
      <c r="J1247" s="14" t="s">
        <v>353</v>
      </c>
      <c r="K1247" s="17" t="s">
        <v>354</v>
      </c>
      <c r="L1247" s="14">
        <v>4608</v>
      </c>
      <c r="M1247" s="16" t="str">
        <f>HYPERLINK("https://stjsonora.gob.mx/acceso_informacion/InfoCurriculum.php?token=4608-4608-4608")</f>
        <v>https://stjsonora.gob.mx/acceso_informacion/InfoCurriculum.php?token=4608-4608-4608</v>
      </c>
      <c r="N1247" s="14" t="s">
        <v>64</v>
      </c>
      <c r="O1247" s="16" t="s">
        <v>3601</v>
      </c>
      <c r="P1247" s="17" t="s">
        <v>355</v>
      </c>
      <c r="Q1247" s="15">
        <v>45300</v>
      </c>
      <c r="R1247" s="15">
        <v>45291</v>
      </c>
      <c r="S1247" s="14"/>
    </row>
    <row r="1248" spans="1:19" ht="25.5" x14ac:dyDescent="0.25">
      <c r="A1248" s="14">
        <v>2023</v>
      </c>
      <c r="B1248" s="15">
        <v>45200</v>
      </c>
      <c r="C1248" s="15">
        <v>45291</v>
      </c>
      <c r="D1248" s="17" t="s">
        <v>174</v>
      </c>
      <c r="E1248" s="17" t="s">
        <v>174</v>
      </c>
      <c r="F1248" s="14" t="s">
        <v>547</v>
      </c>
      <c r="G1248" s="14" t="s">
        <v>2367</v>
      </c>
      <c r="H1248" s="14" t="s">
        <v>562</v>
      </c>
      <c r="I1248" s="17" t="s">
        <v>1338</v>
      </c>
      <c r="J1248" s="14" t="s">
        <v>407</v>
      </c>
      <c r="K1248" s="17" t="s">
        <v>2368</v>
      </c>
      <c r="L1248" s="14">
        <v>936</v>
      </c>
      <c r="M1248" s="16" t="str">
        <f>HYPERLINK("https://stjsonora.gob.mx/acceso_informacion/InfoCurriculum.php?token=936-936-936")</f>
        <v>https://stjsonora.gob.mx/acceso_informacion/InfoCurriculum.php?token=936-936-936</v>
      </c>
      <c r="N1248" s="14" t="s">
        <v>64</v>
      </c>
      <c r="O1248" s="16" t="s">
        <v>3601</v>
      </c>
      <c r="P1248" s="17" t="s">
        <v>355</v>
      </c>
      <c r="Q1248" s="15">
        <v>45300</v>
      </c>
      <c r="R1248" s="15">
        <v>45291</v>
      </c>
      <c r="S1248" s="14"/>
    </row>
    <row r="1249" spans="1:19" ht="25.5" x14ac:dyDescent="0.25">
      <c r="A1249" s="14">
        <v>2023</v>
      </c>
      <c r="B1249" s="15">
        <v>45200</v>
      </c>
      <c r="C1249" s="15">
        <v>45291</v>
      </c>
      <c r="D1249" s="17" t="s">
        <v>174</v>
      </c>
      <c r="E1249" s="17" t="s">
        <v>174</v>
      </c>
      <c r="F1249" s="14" t="s">
        <v>2369</v>
      </c>
      <c r="G1249" s="14" t="s">
        <v>487</v>
      </c>
      <c r="H1249" s="14" t="s">
        <v>350</v>
      </c>
      <c r="I1249" s="17" t="s">
        <v>1399</v>
      </c>
      <c r="J1249" s="14" t="s">
        <v>407</v>
      </c>
      <c r="K1249" s="17" t="s">
        <v>184</v>
      </c>
      <c r="L1249" s="14">
        <v>36</v>
      </c>
      <c r="M1249" s="16" t="str">
        <f>HYPERLINK("https://stjsonora.gob.mx/acceso_informacion/InfoCurriculum.php?token=36-36-36")</f>
        <v>https://stjsonora.gob.mx/acceso_informacion/InfoCurriculum.php?token=36-36-36</v>
      </c>
      <c r="N1249" s="14" t="s">
        <v>64</v>
      </c>
      <c r="O1249" s="16" t="s">
        <v>3601</v>
      </c>
      <c r="P1249" s="17" t="s">
        <v>355</v>
      </c>
      <c r="Q1249" s="15">
        <v>45300</v>
      </c>
      <c r="R1249" s="15">
        <v>45291</v>
      </c>
      <c r="S1249" s="14"/>
    </row>
    <row r="1250" spans="1:19" ht="25.5" x14ac:dyDescent="0.25">
      <c r="A1250" s="14">
        <v>2023</v>
      </c>
      <c r="B1250" s="15">
        <v>45200</v>
      </c>
      <c r="C1250" s="15">
        <v>45291</v>
      </c>
      <c r="D1250" s="17" t="s">
        <v>174</v>
      </c>
      <c r="E1250" s="17" t="s">
        <v>174</v>
      </c>
      <c r="F1250" s="14" t="s">
        <v>2370</v>
      </c>
      <c r="G1250" s="14" t="s">
        <v>1972</v>
      </c>
      <c r="H1250" s="14" t="s">
        <v>764</v>
      </c>
      <c r="I1250" s="17" t="s">
        <v>500</v>
      </c>
      <c r="J1250" s="14" t="s">
        <v>353</v>
      </c>
      <c r="K1250" s="17" t="s">
        <v>354</v>
      </c>
      <c r="L1250" s="14">
        <v>2926</v>
      </c>
      <c r="M1250" s="16" t="str">
        <f>HYPERLINK("https://stjsonora.gob.mx/acceso_informacion/InfoCurriculum.php?token=2926-2926-2926")</f>
        <v>https://stjsonora.gob.mx/acceso_informacion/InfoCurriculum.php?token=2926-2926-2926</v>
      </c>
      <c r="N1250" s="14" t="s">
        <v>64</v>
      </c>
      <c r="O1250" s="16" t="s">
        <v>3601</v>
      </c>
      <c r="P1250" s="17" t="s">
        <v>355</v>
      </c>
      <c r="Q1250" s="15">
        <v>45300</v>
      </c>
      <c r="R1250" s="15">
        <v>45291</v>
      </c>
      <c r="S1250" s="14"/>
    </row>
    <row r="1251" spans="1:19" ht="25.5" x14ac:dyDescent="0.25">
      <c r="A1251" s="14">
        <v>2023</v>
      </c>
      <c r="B1251" s="15">
        <v>45200</v>
      </c>
      <c r="C1251" s="15">
        <v>45291</v>
      </c>
      <c r="D1251" s="17" t="s">
        <v>174</v>
      </c>
      <c r="E1251" s="17" t="s">
        <v>174</v>
      </c>
      <c r="F1251" s="14" t="s">
        <v>2371</v>
      </c>
      <c r="G1251" s="14" t="s">
        <v>1182</v>
      </c>
      <c r="H1251" s="14" t="s">
        <v>502</v>
      </c>
      <c r="I1251" s="17" t="s">
        <v>640</v>
      </c>
      <c r="J1251" s="14" t="s">
        <v>353</v>
      </c>
      <c r="K1251" s="17" t="s">
        <v>354</v>
      </c>
      <c r="L1251" s="14">
        <v>2975</v>
      </c>
      <c r="M1251" s="16" t="str">
        <f>HYPERLINK("https://stjsonora.gob.mx/acceso_informacion/InfoCurriculum.php?token=2975-2975-2975")</f>
        <v>https://stjsonora.gob.mx/acceso_informacion/InfoCurriculum.php?token=2975-2975-2975</v>
      </c>
      <c r="N1251" s="14" t="s">
        <v>64</v>
      </c>
      <c r="O1251" s="16" t="s">
        <v>3601</v>
      </c>
      <c r="P1251" s="17" t="s">
        <v>355</v>
      </c>
      <c r="Q1251" s="15">
        <v>45300</v>
      </c>
      <c r="R1251" s="15">
        <v>45291</v>
      </c>
      <c r="S1251" s="14"/>
    </row>
    <row r="1252" spans="1:19" ht="25.5" x14ac:dyDescent="0.25">
      <c r="A1252" s="14">
        <v>2023</v>
      </c>
      <c r="B1252" s="15">
        <v>45200</v>
      </c>
      <c r="C1252" s="15">
        <v>45291</v>
      </c>
      <c r="D1252" s="17" t="s">
        <v>163</v>
      </c>
      <c r="E1252" s="17" t="s">
        <v>163</v>
      </c>
      <c r="F1252" s="14" t="s">
        <v>1362</v>
      </c>
      <c r="G1252" s="14" t="s">
        <v>622</v>
      </c>
      <c r="H1252" s="14" t="s">
        <v>1770</v>
      </c>
      <c r="I1252" s="17" t="s">
        <v>640</v>
      </c>
      <c r="J1252" s="14" t="s">
        <v>353</v>
      </c>
      <c r="K1252" s="17" t="s">
        <v>536</v>
      </c>
      <c r="L1252" s="14">
        <v>2897</v>
      </c>
      <c r="M1252" s="16" t="str">
        <f>HYPERLINK("https://stjsonora.gob.mx/acceso_informacion/InfoCurriculum.php?token=2897-2897-2897")</f>
        <v>https://stjsonora.gob.mx/acceso_informacion/InfoCurriculum.php?token=2897-2897-2897</v>
      </c>
      <c r="N1252" s="14" t="s">
        <v>64</v>
      </c>
      <c r="O1252" s="16" t="s">
        <v>3601</v>
      </c>
      <c r="P1252" s="17" t="s">
        <v>355</v>
      </c>
      <c r="Q1252" s="15">
        <v>45300</v>
      </c>
      <c r="R1252" s="15">
        <v>45291</v>
      </c>
      <c r="S1252" s="14"/>
    </row>
    <row r="1253" spans="1:19" ht="25.5" x14ac:dyDescent="0.25">
      <c r="A1253" s="14">
        <v>2023</v>
      </c>
      <c r="B1253" s="15">
        <v>45200</v>
      </c>
      <c r="C1253" s="15">
        <v>45291</v>
      </c>
      <c r="D1253" s="17" t="s">
        <v>196</v>
      </c>
      <c r="E1253" s="17" t="s">
        <v>196</v>
      </c>
      <c r="F1253" s="14" t="s">
        <v>2372</v>
      </c>
      <c r="G1253" s="14" t="s">
        <v>1019</v>
      </c>
      <c r="H1253" s="14" t="s">
        <v>484</v>
      </c>
      <c r="I1253" s="17" t="s">
        <v>640</v>
      </c>
      <c r="J1253" s="14" t="s">
        <v>353</v>
      </c>
      <c r="K1253" s="17" t="s">
        <v>354</v>
      </c>
      <c r="L1253" s="14">
        <v>3415</v>
      </c>
      <c r="M1253" s="16" t="str">
        <f>HYPERLINK("https://stjsonora.gob.mx/acceso_informacion/InfoCurriculum.php?token=3415-3415-3415")</f>
        <v>https://stjsonora.gob.mx/acceso_informacion/InfoCurriculum.php?token=3415-3415-3415</v>
      </c>
      <c r="N1253" s="14" t="s">
        <v>64</v>
      </c>
      <c r="O1253" s="16" t="s">
        <v>3601</v>
      </c>
      <c r="P1253" s="17" t="s">
        <v>355</v>
      </c>
      <c r="Q1253" s="15">
        <v>45300</v>
      </c>
      <c r="R1253" s="15">
        <v>45291</v>
      </c>
      <c r="S1253" s="14"/>
    </row>
    <row r="1254" spans="1:19" ht="25.5" x14ac:dyDescent="0.25">
      <c r="A1254" s="14">
        <v>2023</v>
      </c>
      <c r="B1254" s="15">
        <v>45200</v>
      </c>
      <c r="C1254" s="15">
        <v>45291</v>
      </c>
      <c r="D1254" s="17" t="s">
        <v>174</v>
      </c>
      <c r="E1254" s="17" t="s">
        <v>174</v>
      </c>
      <c r="F1254" s="14" t="s">
        <v>2373</v>
      </c>
      <c r="G1254" s="14" t="s">
        <v>980</v>
      </c>
      <c r="H1254" s="14" t="s">
        <v>1647</v>
      </c>
      <c r="I1254" s="17" t="s">
        <v>1290</v>
      </c>
      <c r="J1254" s="14" t="s">
        <v>353</v>
      </c>
      <c r="K1254" s="17" t="s">
        <v>354</v>
      </c>
      <c r="L1254" s="14">
        <v>4700</v>
      </c>
      <c r="M1254" s="16" t="str">
        <f>HYPERLINK("https://stjsonora.gob.mx/acceso_informacion/InfoCurriculum.php?token=4700-4700-4700")</f>
        <v>https://stjsonora.gob.mx/acceso_informacion/InfoCurriculum.php?token=4700-4700-4700</v>
      </c>
      <c r="N1254" s="14" t="s">
        <v>64</v>
      </c>
      <c r="O1254" s="16" t="s">
        <v>3601</v>
      </c>
      <c r="P1254" s="17" t="s">
        <v>355</v>
      </c>
      <c r="Q1254" s="15">
        <v>45300</v>
      </c>
      <c r="R1254" s="15">
        <v>45291</v>
      </c>
      <c r="S1254" s="14"/>
    </row>
    <row r="1255" spans="1:19" ht="25.5" x14ac:dyDescent="0.25">
      <c r="A1255" s="14">
        <v>2023</v>
      </c>
      <c r="B1255" s="15">
        <v>45200</v>
      </c>
      <c r="C1255" s="15">
        <v>45291</v>
      </c>
      <c r="D1255" s="17" t="s">
        <v>134</v>
      </c>
      <c r="E1255" s="17" t="s">
        <v>134</v>
      </c>
      <c r="F1255" s="14" t="s">
        <v>1345</v>
      </c>
      <c r="G1255" s="14" t="s">
        <v>1132</v>
      </c>
      <c r="H1255" s="14" t="s">
        <v>2374</v>
      </c>
      <c r="I1255" s="17" t="s">
        <v>1114</v>
      </c>
      <c r="J1255" s="14" t="s">
        <v>395</v>
      </c>
      <c r="K1255" s="17"/>
      <c r="L1255" s="14">
        <v>995</v>
      </c>
      <c r="M1255" s="16" t="str">
        <f>HYPERLINK("https://stjsonora.gob.mx/acceso_informacion/InfoCurriculum.php?token=995-995-995")</f>
        <v>https://stjsonora.gob.mx/acceso_informacion/InfoCurriculum.php?token=995-995-995</v>
      </c>
      <c r="N1255" s="14" t="s">
        <v>64</v>
      </c>
      <c r="O1255" s="16" t="s">
        <v>3601</v>
      </c>
      <c r="P1255" s="17" t="s">
        <v>355</v>
      </c>
      <c r="Q1255" s="15">
        <v>45300</v>
      </c>
      <c r="R1255" s="15">
        <v>45291</v>
      </c>
      <c r="S1255" s="14"/>
    </row>
    <row r="1256" spans="1:19" ht="25.5" x14ac:dyDescent="0.25">
      <c r="A1256" s="14">
        <v>2023</v>
      </c>
      <c r="B1256" s="15">
        <v>45200</v>
      </c>
      <c r="C1256" s="15">
        <v>45291</v>
      </c>
      <c r="D1256" s="17" t="s">
        <v>174</v>
      </c>
      <c r="E1256" s="17" t="s">
        <v>174</v>
      </c>
      <c r="F1256" s="14" t="s">
        <v>2265</v>
      </c>
      <c r="G1256" s="14" t="s">
        <v>585</v>
      </c>
      <c r="H1256" s="14" t="s">
        <v>406</v>
      </c>
      <c r="I1256" s="17" t="s">
        <v>1216</v>
      </c>
      <c r="J1256" s="14" t="s">
        <v>353</v>
      </c>
      <c r="K1256" s="17" t="s">
        <v>2375</v>
      </c>
      <c r="L1256" s="14">
        <v>2954</v>
      </c>
      <c r="M1256" s="16" t="str">
        <f>HYPERLINK("https://stjsonora.gob.mx/acceso_informacion/InfoCurriculum.php?token=2954-2954-2954")</f>
        <v>https://stjsonora.gob.mx/acceso_informacion/InfoCurriculum.php?token=2954-2954-2954</v>
      </c>
      <c r="N1256" s="14" t="s">
        <v>64</v>
      </c>
      <c r="O1256" s="16" t="s">
        <v>3601</v>
      </c>
      <c r="P1256" s="17" t="s">
        <v>355</v>
      </c>
      <c r="Q1256" s="15">
        <v>45300</v>
      </c>
      <c r="R1256" s="15">
        <v>45291</v>
      </c>
      <c r="S1256" s="14"/>
    </row>
    <row r="1257" spans="1:19" ht="25.5" x14ac:dyDescent="0.25">
      <c r="A1257" s="14">
        <v>2023</v>
      </c>
      <c r="B1257" s="15">
        <v>45200</v>
      </c>
      <c r="C1257" s="15">
        <v>45291</v>
      </c>
      <c r="D1257" s="17" t="s">
        <v>174</v>
      </c>
      <c r="E1257" s="17" t="s">
        <v>174</v>
      </c>
      <c r="F1257" s="14" t="s">
        <v>2376</v>
      </c>
      <c r="G1257" s="14" t="s">
        <v>2038</v>
      </c>
      <c r="H1257" s="14" t="s">
        <v>1511</v>
      </c>
      <c r="I1257" s="17" t="s">
        <v>1216</v>
      </c>
      <c r="J1257" s="14" t="s">
        <v>353</v>
      </c>
      <c r="K1257" s="17" t="s">
        <v>354</v>
      </c>
      <c r="L1257" s="14">
        <v>2798</v>
      </c>
      <c r="M1257" s="16" t="str">
        <f>HYPERLINK("https://stjsonora.gob.mx/acceso_informacion/InfoCurriculum.php?token=2798-2798-2798")</f>
        <v>https://stjsonora.gob.mx/acceso_informacion/InfoCurriculum.php?token=2798-2798-2798</v>
      </c>
      <c r="N1257" s="14" t="s">
        <v>64</v>
      </c>
      <c r="O1257" s="16" t="s">
        <v>3601</v>
      </c>
      <c r="P1257" s="17" t="s">
        <v>355</v>
      </c>
      <c r="Q1257" s="15">
        <v>45300</v>
      </c>
      <c r="R1257" s="15">
        <v>45291</v>
      </c>
      <c r="S1257" s="14"/>
    </row>
    <row r="1258" spans="1:19" ht="25.5" x14ac:dyDescent="0.25">
      <c r="A1258" s="14">
        <v>2023</v>
      </c>
      <c r="B1258" s="15">
        <v>45200</v>
      </c>
      <c r="C1258" s="15">
        <v>45291</v>
      </c>
      <c r="D1258" s="17" t="s">
        <v>174</v>
      </c>
      <c r="E1258" s="17" t="s">
        <v>174</v>
      </c>
      <c r="F1258" s="14" t="s">
        <v>2377</v>
      </c>
      <c r="G1258" s="14" t="s">
        <v>1511</v>
      </c>
      <c r="H1258" s="14" t="s">
        <v>485</v>
      </c>
      <c r="I1258" s="17" t="s">
        <v>786</v>
      </c>
      <c r="J1258" s="14" t="s">
        <v>353</v>
      </c>
      <c r="K1258" s="17" t="s">
        <v>354</v>
      </c>
      <c r="L1258" s="14">
        <v>3325</v>
      </c>
      <c r="M1258" s="16" t="str">
        <f>HYPERLINK("https://stjsonora.gob.mx/acceso_informacion/InfoCurriculum.php?token=3325-3325-3325")</f>
        <v>https://stjsonora.gob.mx/acceso_informacion/InfoCurriculum.php?token=3325-3325-3325</v>
      </c>
      <c r="N1258" s="14" t="s">
        <v>64</v>
      </c>
      <c r="O1258" s="16" t="s">
        <v>3601</v>
      </c>
      <c r="P1258" s="17" t="s">
        <v>355</v>
      </c>
      <c r="Q1258" s="15">
        <v>45300</v>
      </c>
      <c r="R1258" s="15">
        <v>45291</v>
      </c>
      <c r="S1258" s="14"/>
    </row>
    <row r="1259" spans="1:19" ht="38.25" x14ac:dyDescent="0.25">
      <c r="A1259" s="14">
        <v>2023</v>
      </c>
      <c r="B1259" s="15">
        <v>45200</v>
      </c>
      <c r="C1259" s="15">
        <v>45291</v>
      </c>
      <c r="D1259" s="17" t="s">
        <v>174</v>
      </c>
      <c r="E1259" s="17" t="s">
        <v>174</v>
      </c>
      <c r="F1259" s="14" t="s">
        <v>2378</v>
      </c>
      <c r="G1259" s="14" t="s">
        <v>2379</v>
      </c>
      <c r="H1259" s="14" t="s">
        <v>1090</v>
      </c>
      <c r="I1259" s="17" t="s">
        <v>1279</v>
      </c>
      <c r="J1259" s="14" t="s">
        <v>395</v>
      </c>
      <c r="K1259" s="17" t="s">
        <v>2380</v>
      </c>
      <c r="L1259" s="14">
        <v>37</v>
      </c>
      <c r="M1259" s="16" t="str">
        <f>HYPERLINK("https://stjsonora.gob.mx/acceso_informacion/InfoCurriculum.php?token=37-37-37")</f>
        <v>https://stjsonora.gob.mx/acceso_informacion/InfoCurriculum.php?token=37-37-37</v>
      </c>
      <c r="N1259" s="14" t="s">
        <v>64</v>
      </c>
      <c r="O1259" s="16" t="s">
        <v>3601</v>
      </c>
      <c r="P1259" s="17" t="s">
        <v>355</v>
      </c>
      <c r="Q1259" s="15">
        <v>45300</v>
      </c>
      <c r="R1259" s="15">
        <v>45291</v>
      </c>
      <c r="S1259" s="14"/>
    </row>
    <row r="1260" spans="1:19" ht="25.5" x14ac:dyDescent="0.25">
      <c r="A1260" s="14">
        <v>2023</v>
      </c>
      <c r="B1260" s="15">
        <v>45200</v>
      </c>
      <c r="C1260" s="15">
        <v>45291</v>
      </c>
      <c r="D1260" s="17" t="s">
        <v>114</v>
      </c>
      <c r="E1260" s="17" t="s">
        <v>114</v>
      </c>
      <c r="F1260" s="14" t="s">
        <v>2381</v>
      </c>
      <c r="G1260" s="14" t="s">
        <v>2382</v>
      </c>
      <c r="H1260" s="14" t="s">
        <v>1139</v>
      </c>
      <c r="I1260" s="17" t="s">
        <v>1111</v>
      </c>
      <c r="J1260" s="14" t="s">
        <v>353</v>
      </c>
      <c r="K1260" s="17" t="s">
        <v>722</v>
      </c>
      <c r="L1260" s="14">
        <v>4788</v>
      </c>
      <c r="M1260" s="16" t="str">
        <f>HYPERLINK("https://stjsonora.gob.mx/acceso_informacion/InfoCurriculum.php?token=4788-4788-4788")</f>
        <v>https://stjsonora.gob.mx/acceso_informacion/InfoCurriculum.php?token=4788-4788-4788</v>
      </c>
      <c r="N1260" s="14" t="s">
        <v>64</v>
      </c>
      <c r="O1260" s="16" t="s">
        <v>3601</v>
      </c>
      <c r="P1260" s="17" t="s">
        <v>355</v>
      </c>
      <c r="Q1260" s="15">
        <v>45300</v>
      </c>
      <c r="R1260" s="15">
        <v>45291</v>
      </c>
      <c r="S1260" s="14"/>
    </row>
    <row r="1261" spans="1:19" ht="25.5" x14ac:dyDescent="0.25">
      <c r="A1261" s="14">
        <v>2023</v>
      </c>
      <c r="B1261" s="15">
        <v>45200</v>
      </c>
      <c r="C1261" s="15">
        <v>45291</v>
      </c>
      <c r="D1261" s="17" t="s">
        <v>163</v>
      </c>
      <c r="E1261" s="17" t="s">
        <v>163</v>
      </c>
      <c r="F1261" s="14" t="s">
        <v>2383</v>
      </c>
      <c r="G1261" s="14" t="s">
        <v>2384</v>
      </c>
      <c r="H1261" s="14" t="s">
        <v>2385</v>
      </c>
      <c r="I1261" s="17" t="s">
        <v>1237</v>
      </c>
      <c r="J1261" s="14" t="s">
        <v>353</v>
      </c>
      <c r="K1261" s="17" t="s">
        <v>1000</v>
      </c>
      <c r="L1261" s="14">
        <v>2950</v>
      </c>
      <c r="M1261" s="16" t="str">
        <f>HYPERLINK("https://stjsonora.gob.mx/acceso_informacion/InfoCurriculum.php?token=2950-2950-2950")</f>
        <v>https://stjsonora.gob.mx/acceso_informacion/InfoCurriculum.php?token=2950-2950-2950</v>
      </c>
      <c r="N1261" s="14" t="s">
        <v>64</v>
      </c>
      <c r="O1261" s="16" t="s">
        <v>3601</v>
      </c>
      <c r="P1261" s="17" t="s">
        <v>355</v>
      </c>
      <c r="Q1261" s="15">
        <v>45300</v>
      </c>
      <c r="R1261" s="15">
        <v>45291</v>
      </c>
      <c r="S1261" s="14"/>
    </row>
    <row r="1262" spans="1:19" ht="25.5" x14ac:dyDescent="0.25">
      <c r="A1262" s="14">
        <v>2023</v>
      </c>
      <c r="B1262" s="15">
        <v>45200</v>
      </c>
      <c r="C1262" s="15">
        <v>45291</v>
      </c>
      <c r="D1262" s="17" t="s">
        <v>134</v>
      </c>
      <c r="E1262" s="17" t="s">
        <v>134</v>
      </c>
      <c r="F1262" s="14" t="s">
        <v>2386</v>
      </c>
      <c r="G1262" s="14" t="s">
        <v>1212</v>
      </c>
      <c r="H1262" s="14" t="s">
        <v>2387</v>
      </c>
      <c r="I1262" s="17" t="s">
        <v>1114</v>
      </c>
      <c r="J1262" s="14" t="s">
        <v>403</v>
      </c>
      <c r="K1262" s="17" t="s">
        <v>1173</v>
      </c>
      <c r="L1262" s="14">
        <v>412</v>
      </c>
      <c r="M1262" s="16" t="str">
        <f>HYPERLINK("https://stjsonora.gob.mx/acceso_informacion/InfoCurriculum.php?token=412-412-412")</f>
        <v>https://stjsonora.gob.mx/acceso_informacion/InfoCurriculum.php?token=412-412-412</v>
      </c>
      <c r="N1262" s="14" t="s">
        <v>64</v>
      </c>
      <c r="O1262" s="16" t="s">
        <v>3601</v>
      </c>
      <c r="P1262" s="17" t="s">
        <v>355</v>
      </c>
      <c r="Q1262" s="15">
        <v>45300</v>
      </c>
      <c r="R1262" s="15">
        <v>45291</v>
      </c>
      <c r="S1262" s="14"/>
    </row>
    <row r="1263" spans="1:19" ht="25.5" x14ac:dyDescent="0.25">
      <c r="A1263" s="14">
        <v>2023</v>
      </c>
      <c r="B1263" s="15">
        <v>45200</v>
      </c>
      <c r="C1263" s="15">
        <v>45291</v>
      </c>
      <c r="D1263" s="17" t="s">
        <v>174</v>
      </c>
      <c r="E1263" s="17" t="s">
        <v>174</v>
      </c>
      <c r="F1263" s="14" t="s">
        <v>661</v>
      </c>
      <c r="G1263" s="14" t="s">
        <v>1394</v>
      </c>
      <c r="H1263" s="14" t="s">
        <v>409</v>
      </c>
      <c r="I1263" s="17" t="s">
        <v>1290</v>
      </c>
      <c r="J1263" s="14" t="s">
        <v>353</v>
      </c>
      <c r="K1263" s="17" t="s">
        <v>2388</v>
      </c>
      <c r="L1263" s="14">
        <v>590</v>
      </c>
      <c r="M1263" s="16" t="str">
        <f>HYPERLINK("https://stjsonora.gob.mx/acceso_informacion/InfoCurriculum.php?token=590-590-590")</f>
        <v>https://stjsonora.gob.mx/acceso_informacion/InfoCurriculum.php?token=590-590-590</v>
      </c>
      <c r="N1263" s="14" t="s">
        <v>64</v>
      </c>
      <c r="O1263" s="16" t="s">
        <v>3601</v>
      </c>
      <c r="P1263" s="17" t="s">
        <v>355</v>
      </c>
      <c r="Q1263" s="15">
        <v>45300</v>
      </c>
      <c r="R1263" s="15">
        <v>45291</v>
      </c>
      <c r="S1263" s="14"/>
    </row>
    <row r="1264" spans="1:19" ht="25.5" x14ac:dyDescent="0.25">
      <c r="A1264" s="14">
        <v>2023</v>
      </c>
      <c r="B1264" s="15">
        <v>45200</v>
      </c>
      <c r="C1264" s="15">
        <v>45291</v>
      </c>
      <c r="D1264" s="17" t="s">
        <v>174</v>
      </c>
      <c r="E1264" s="17" t="s">
        <v>174</v>
      </c>
      <c r="F1264" s="14" t="s">
        <v>2389</v>
      </c>
      <c r="G1264" s="14" t="s">
        <v>568</v>
      </c>
      <c r="H1264" s="14" t="s">
        <v>427</v>
      </c>
      <c r="I1264" s="17" t="s">
        <v>1332</v>
      </c>
      <c r="J1264" s="14" t="s">
        <v>353</v>
      </c>
      <c r="K1264" s="17" t="s">
        <v>354</v>
      </c>
      <c r="L1264" s="14">
        <v>138</v>
      </c>
      <c r="M1264" s="16" t="str">
        <f>HYPERLINK("https://stjsonora.gob.mx/acceso_informacion/InfoCurriculum.php?token=138-138-138")</f>
        <v>https://stjsonora.gob.mx/acceso_informacion/InfoCurriculum.php?token=138-138-138</v>
      </c>
      <c r="N1264" s="14" t="s">
        <v>64</v>
      </c>
      <c r="O1264" s="16" t="s">
        <v>3601</v>
      </c>
      <c r="P1264" s="17" t="s">
        <v>355</v>
      </c>
      <c r="Q1264" s="15">
        <v>45300</v>
      </c>
      <c r="R1264" s="15">
        <v>45291</v>
      </c>
      <c r="S1264" s="14"/>
    </row>
    <row r="1265" spans="1:19" ht="25.5" x14ac:dyDescent="0.25">
      <c r="A1265" s="14">
        <v>2023</v>
      </c>
      <c r="B1265" s="15">
        <v>45200</v>
      </c>
      <c r="C1265" s="15">
        <v>45291</v>
      </c>
      <c r="D1265" s="17" t="s">
        <v>174</v>
      </c>
      <c r="E1265" s="17" t="s">
        <v>174</v>
      </c>
      <c r="F1265" s="14" t="s">
        <v>2390</v>
      </c>
      <c r="G1265" s="14" t="s">
        <v>2391</v>
      </c>
      <c r="H1265" s="14" t="s">
        <v>2392</v>
      </c>
      <c r="I1265" s="17" t="s">
        <v>1415</v>
      </c>
      <c r="J1265" s="14" t="s">
        <v>353</v>
      </c>
      <c r="K1265" s="17" t="s">
        <v>354</v>
      </c>
      <c r="L1265" s="14">
        <v>1538</v>
      </c>
      <c r="M1265" s="16" t="str">
        <f>HYPERLINK("https://stjsonora.gob.mx/acceso_informacion/InfoCurriculum.php?token=1538-1538-1538")</f>
        <v>https://stjsonora.gob.mx/acceso_informacion/InfoCurriculum.php?token=1538-1538-1538</v>
      </c>
      <c r="N1265" s="14" t="s">
        <v>64</v>
      </c>
      <c r="O1265" s="16" t="s">
        <v>3601</v>
      </c>
      <c r="P1265" s="17" t="s">
        <v>355</v>
      </c>
      <c r="Q1265" s="15">
        <v>45300</v>
      </c>
      <c r="R1265" s="15">
        <v>45291</v>
      </c>
      <c r="S1265" s="14"/>
    </row>
    <row r="1266" spans="1:19" ht="25.5" x14ac:dyDescent="0.25">
      <c r="A1266" s="14">
        <v>2023</v>
      </c>
      <c r="B1266" s="15">
        <v>45200</v>
      </c>
      <c r="C1266" s="15">
        <v>45291</v>
      </c>
      <c r="D1266" s="17" t="s">
        <v>174</v>
      </c>
      <c r="E1266" s="17" t="s">
        <v>174</v>
      </c>
      <c r="F1266" s="14" t="s">
        <v>881</v>
      </c>
      <c r="G1266" s="14" t="s">
        <v>1054</v>
      </c>
      <c r="H1266" s="14" t="s">
        <v>1301</v>
      </c>
      <c r="I1266" s="17" t="s">
        <v>627</v>
      </c>
      <c r="J1266" s="14" t="s">
        <v>365</v>
      </c>
      <c r="K1266" s="17" t="s">
        <v>366</v>
      </c>
      <c r="L1266" s="14">
        <v>1399</v>
      </c>
      <c r="M1266" s="16" t="str">
        <f>HYPERLINK("https://stjsonora.gob.mx/acceso_informacion/InfoCurriculum.php?token=1399-1399-1399")</f>
        <v>https://stjsonora.gob.mx/acceso_informacion/InfoCurriculum.php?token=1399-1399-1399</v>
      </c>
      <c r="N1266" s="14" t="s">
        <v>64</v>
      </c>
      <c r="O1266" s="16" t="s">
        <v>3601</v>
      </c>
      <c r="P1266" s="17" t="s">
        <v>355</v>
      </c>
      <c r="Q1266" s="15">
        <v>45300</v>
      </c>
      <c r="R1266" s="15">
        <v>45291</v>
      </c>
      <c r="S1266" s="14"/>
    </row>
    <row r="1267" spans="1:19" ht="25.5" x14ac:dyDescent="0.25">
      <c r="A1267" s="14">
        <v>2023</v>
      </c>
      <c r="B1267" s="15">
        <v>45200</v>
      </c>
      <c r="C1267" s="15">
        <v>45291</v>
      </c>
      <c r="D1267" s="17" t="s">
        <v>174</v>
      </c>
      <c r="E1267" s="17" t="s">
        <v>174</v>
      </c>
      <c r="F1267" s="14" t="s">
        <v>2393</v>
      </c>
      <c r="G1267" s="14" t="s">
        <v>542</v>
      </c>
      <c r="H1267" s="14" t="s">
        <v>592</v>
      </c>
      <c r="I1267" s="17" t="s">
        <v>880</v>
      </c>
      <c r="J1267" s="14" t="s">
        <v>353</v>
      </c>
      <c r="K1267" s="17" t="s">
        <v>354</v>
      </c>
      <c r="L1267" s="14">
        <v>2978</v>
      </c>
      <c r="M1267" s="16" t="str">
        <f>HYPERLINK("https://stjsonora.gob.mx/acceso_informacion/InfoCurriculum.php?token=2978-2978-2978")</f>
        <v>https://stjsonora.gob.mx/acceso_informacion/InfoCurriculum.php?token=2978-2978-2978</v>
      </c>
      <c r="N1267" s="14" t="s">
        <v>64</v>
      </c>
      <c r="O1267" s="16" t="s">
        <v>3601</v>
      </c>
      <c r="P1267" s="17" t="s">
        <v>355</v>
      </c>
      <c r="Q1267" s="15">
        <v>45300</v>
      </c>
      <c r="R1267" s="15">
        <v>45291</v>
      </c>
      <c r="S1267" s="14"/>
    </row>
    <row r="1268" spans="1:19" ht="25.5" x14ac:dyDescent="0.25">
      <c r="A1268" s="14">
        <v>2023</v>
      </c>
      <c r="B1268" s="15">
        <v>45200</v>
      </c>
      <c r="C1268" s="15">
        <v>45291</v>
      </c>
      <c r="D1268" s="17" t="s">
        <v>174</v>
      </c>
      <c r="E1268" s="17" t="s">
        <v>174</v>
      </c>
      <c r="F1268" s="14" t="s">
        <v>2394</v>
      </c>
      <c r="G1268" s="14" t="s">
        <v>928</v>
      </c>
      <c r="H1268" s="14" t="s">
        <v>1139</v>
      </c>
      <c r="I1268" s="17" t="s">
        <v>1343</v>
      </c>
      <c r="J1268" s="14" t="s">
        <v>353</v>
      </c>
      <c r="K1268" s="17" t="s">
        <v>354</v>
      </c>
      <c r="L1268" s="14">
        <v>4054</v>
      </c>
      <c r="M1268" s="16" t="str">
        <f>HYPERLINK("https://stjsonora.gob.mx/acceso_informacion/InfoCurriculum.php?token=4054-4054-4054")</f>
        <v>https://stjsonora.gob.mx/acceso_informacion/InfoCurriculum.php?token=4054-4054-4054</v>
      </c>
      <c r="N1268" s="14" t="s">
        <v>64</v>
      </c>
      <c r="O1268" s="16" t="s">
        <v>3601</v>
      </c>
      <c r="P1268" s="17" t="s">
        <v>355</v>
      </c>
      <c r="Q1268" s="15">
        <v>45300</v>
      </c>
      <c r="R1268" s="15">
        <v>45291</v>
      </c>
      <c r="S1268" s="14"/>
    </row>
    <row r="1269" spans="1:19" ht="25.5" x14ac:dyDescent="0.25">
      <c r="A1269" s="14">
        <v>2023</v>
      </c>
      <c r="B1269" s="15">
        <v>45200</v>
      </c>
      <c r="C1269" s="15">
        <v>45291</v>
      </c>
      <c r="D1269" s="17" t="s">
        <v>174</v>
      </c>
      <c r="E1269" s="17" t="s">
        <v>174</v>
      </c>
      <c r="F1269" s="14" t="s">
        <v>2395</v>
      </c>
      <c r="G1269" s="14" t="s">
        <v>592</v>
      </c>
      <c r="H1269" s="14" t="s">
        <v>2396</v>
      </c>
      <c r="I1269" s="17" t="s">
        <v>1290</v>
      </c>
      <c r="J1269" s="14" t="s">
        <v>353</v>
      </c>
      <c r="K1269" s="17" t="s">
        <v>354</v>
      </c>
      <c r="L1269" s="14">
        <v>2821</v>
      </c>
      <c r="M1269" s="16" t="str">
        <f>HYPERLINK("https://stjsonora.gob.mx/acceso_informacion/InfoCurriculum.php?token=2821-2821-2821")</f>
        <v>https://stjsonora.gob.mx/acceso_informacion/InfoCurriculum.php?token=2821-2821-2821</v>
      </c>
      <c r="N1269" s="14" t="s">
        <v>64</v>
      </c>
      <c r="O1269" s="16" t="s">
        <v>3601</v>
      </c>
      <c r="P1269" s="17" t="s">
        <v>355</v>
      </c>
      <c r="Q1269" s="15">
        <v>45300</v>
      </c>
      <c r="R1269" s="15">
        <v>45291</v>
      </c>
      <c r="S1269" s="14"/>
    </row>
    <row r="1270" spans="1:19" ht="25.5" x14ac:dyDescent="0.25">
      <c r="A1270" s="14">
        <v>2023</v>
      </c>
      <c r="B1270" s="15">
        <v>45200</v>
      </c>
      <c r="C1270" s="15">
        <v>45291</v>
      </c>
      <c r="D1270" s="17" t="s">
        <v>163</v>
      </c>
      <c r="E1270" s="17" t="s">
        <v>163</v>
      </c>
      <c r="F1270" s="14" t="s">
        <v>2397</v>
      </c>
      <c r="G1270" s="14" t="s">
        <v>485</v>
      </c>
      <c r="H1270" s="14" t="s">
        <v>795</v>
      </c>
      <c r="I1270" s="17" t="s">
        <v>1386</v>
      </c>
      <c r="J1270" s="14" t="s">
        <v>365</v>
      </c>
      <c r="K1270" s="17" t="s">
        <v>2282</v>
      </c>
      <c r="L1270" s="14">
        <v>3147</v>
      </c>
      <c r="M1270" s="16" t="str">
        <f>HYPERLINK("https://stjsonora.gob.mx/acceso_informacion/InfoCurriculum.php?token=3147-3147-3147")</f>
        <v>https://stjsonora.gob.mx/acceso_informacion/InfoCurriculum.php?token=3147-3147-3147</v>
      </c>
      <c r="N1270" s="14" t="s">
        <v>64</v>
      </c>
      <c r="O1270" s="16" t="s">
        <v>3601</v>
      </c>
      <c r="P1270" s="17" t="s">
        <v>355</v>
      </c>
      <c r="Q1270" s="15">
        <v>45300</v>
      </c>
      <c r="R1270" s="15">
        <v>45291</v>
      </c>
      <c r="S1270" s="14"/>
    </row>
    <row r="1271" spans="1:19" ht="25.5" x14ac:dyDescent="0.25">
      <c r="A1271" s="14">
        <v>2023</v>
      </c>
      <c r="B1271" s="15">
        <v>45200</v>
      </c>
      <c r="C1271" s="15">
        <v>45291</v>
      </c>
      <c r="D1271" s="17" t="s">
        <v>134</v>
      </c>
      <c r="E1271" s="17" t="s">
        <v>134</v>
      </c>
      <c r="F1271" s="14" t="s">
        <v>2398</v>
      </c>
      <c r="G1271" s="14" t="s">
        <v>1403</v>
      </c>
      <c r="H1271" s="14" t="s">
        <v>452</v>
      </c>
      <c r="I1271" s="17" t="s">
        <v>1265</v>
      </c>
      <c r="J1271" s="14" t="s">
        <v>55</v>
      </c>
      <c r="K1271" s="17"/>
      <c r="L1271" s="14">
        <v>623</v>
      </c>
      <c r="M1271" s="16" t="str">
        <f>HYPERLINK("https://stjsonora.gob.mx/acceso_informacion/InfoCurriculum.php?token=623-623-623")</f>
        <v>https://stjsonora.gob.mx/acceso_informacion/InfoCurriculum.php?token=623-623-623</v>
      </c>
      <c r="N1271" s="14" t="s">
        <v>64</v>
      </c>
      <c r="O1271" s="16" t="s">
        <v>3601</v>
      </c>
      <c r="P1271" s="17" t="s">
        <v>355</v>
      </c>
      <c r="Q1271" s="15">
        <v>45300</v>
      </c>
      <c r="R1271" s="15">
        <v>45291</v>
      </c>
      <c r="S1271" s="14"/>
    </row>
    <row r="1272" spans="1:19" ht="25.5" x14ac:dyDescent="0.25">
      <c r="A1272" s="14">
        <v>2023</v>
      </c>
      <c r="B1272" s="15">
        <v>45200</v>
      </c>
      <c r="C1272" s="15">
        <v>45291</v>
      </c>
      <c r="D1272" s="17" t="s">
        <v>174</v>
      </c>
      <c r="E1272" s="17" t="s">
        <v>174</v>
      </c>
      <c r="F1272" s="14" t="s">
        <v>2399</v>
      </c>
      <c r="G1272" s="14" t="s">
        <v>1513</v>
      </c>
      <c r="H1272" s="14" t="s">
        <v>574</v>
      </c>
      <c r="I1272" s="17" t="s">
        <v>640</v>
      </c>
      <c r="J1272" s="14" t="s">
        <v>353</v>
      </c>
      <c r="K1272" s="17" t="s">
        <v>354</v>
      </c>
      <c r="L1272" s="14">
        <v>4030</v>
      </c>
      <c r="M1272" s="16" t="str">
        <f>HYPERLINK("https://stjsonora.gob.mx/acceso_informacion/InfoCurriculum.php?token=4030-4030-4030")</f>
        <v>https://stjsonora.gob.mx/acceso_informacion/InfoCurriculum.php?token=4030-4030-4030</v>
      </c>
      <c r="N1272" s="14" t="s">
        <v>64</v>
      </c>
      <c r="O1272" s="16" t="s">
        <v>3601</v>
      </c>
      <c r="P1272" s="17" t="s">
        <v>355</v>
      </c>
      <c r="Q1272" s="15">
        <v>45300</v>
      </c>
      <c r="R1272" s="15">
        <v>45291</v>
      </c>
      <c r="S1272" s="14"/>
    </row>
    <row r="1273" spans="1:19" ht="25.5" x14ac:dyDescent="0.25">
      <c r="A1273" s="14">
        <v>2023</v>
      </c>
      <c r="B1273" s="15">
        <v>45200</v>
      </c>
      <c r="C1273" s="15">
        <v>45291</v>
      </c>
      <c r="D1273" s="17" t="s">
        <v>174</v>
      </c>
      <c r="E1273" s="17" t="s">
        <v>174</v>
      </c>
      <c r="F1273" s="14" t="s">
        <v>2400</v>
      </c>
      <c r="G1273" s="14" t="s">
        <v>452</v>
      </c>
      <c r="H1273" s="14" t="s">
        <v>1107</v>
      </c>
      <c r="I1273" s="17" t="s">
        <v>1343</v>
      </c>
      <c r="J1273" s="14" t="s">
        <v>353</v>
      </c>
      <c r="K1273" s="17" t="s">
        <v>354</v>
      </c>
      <c r="L1273" s="14">
        <v>2997</v>
      </c>
      <c r="M1273" s="16" t="str">
        <f>HYPERLINK("https://stjsonora.gob.mx/acceso_informacion/InfoCurriculum.php?token=2997-2997-2997")</f>
        <v>https://stjsonora.gob.mx/acceso_informacion/InfoCurriculum.php?token=2997-2997-2997</v>
      </c>
      <c r="N1273" s="14" t="s">
        <v>64</v>
      </c>
      <c r="O1273" s="16" t="s">
        <v>3601</v>
      </c>
      <c r="P1273" s="17" t="s">
        <v>355</v>
      </c>
      <c r="Q1273" s="15">
        <v>45300</v>
      </c>
      <c r="R1273" s="15">
        <v>45291</v>
      </c>
      <c r="S1273" s="14"/>
    </row>
    <row r="1274" spans="1:19" ht="25.5" x14ac:dyDescent="0.25">
      <c r="A1274" s="14">
        <v>2023</v>
      </c>
      <c r="B1274" s="15">
        <v>45200</v>
      </c>
      <c r="C1274" s="15">
        <v>45291</v>
      </c>
      <c r="D1274" s="17" t="s">
        <v>163</v>
      </c>
      <c r="E1274" s="17" t="s">
        <v>163</v>
      </c>
      <c r="F1274" s="14" t="s">
        <v>2401</v>
      </c>
      <c r="G1274" s="14" t="s">
        <v>701</v>
      </c>
      <c r="H1274" s="14" t="s">
        <v>1770</v>
      </c>
      <c r="I1274" s="17" t="s">
        <v>1237</v>
      </c>
      <c r="J1274" s="14" t="s">
        <v>353</v>
      </c>
      <c r="K1274" s="17" t="s">
        <v>354</v>
      </c>
      <c r="L1274" s="14">
        <v>3008</v>
      </c>
      <c r="M1274" s="16" t="str">
        <f>HYPERLINK("https://stjsonora.gob.mx/acceso_informacion/InfoCurriculum.php?token=3008-3008-3008")</f>
        <v>https://stjsonora.gob.mx/acceso_informacion/InfoCurriculum.php?token=3008-3008-3008</v>
      </c>
      <c r="N1274" s="14" t="s">
        <v>64</v>
      </c>
      <c r="O1274" s="16" t="s">
        <v>3601</v>
      </c>
      <c r="P1274" s="17" t="s">
        <v>355</v>
      </c>
      <c r="Q1274" s="15">
        <v>45300</v>
      </c>
      <c r="R1274" s="15">
        <v>45291</v>
      </c>
      <c r="S1274" s="14"/>
    </row>
    <row r="1275" spans="1:19" ht="25.5" x14ac:dyDescent="0.25">
      <c r="A1275" s="14">
        <v>2023</v>
      </c>
      <c r="B1275" s="15">
        <v>45200</v>
      </c>
      <c r="C1275" s="15">
        <v>45291</v>
      </c>
      <c r="D1275" s="17" t="s">
        <v>174</v>
      </c>
      <c r="E1275" s="17" t="s">
        <v>174</v>
      </c>
      <c r="F1275" s="14" t="s">
        <v>2402</v>
      </c>
      <c r="G1275" s="14" t="s">
        <v>784</v>
      </c>
      <c r="H1275" s="14" t="s">
        <v>1300</v>
      </c>
      <c r="I1275" s="17" t="s">
        <v>640</v>
      </c>
      <c r="J1275" s="14" t="s">
        <v>353</v>
      </c>
      <c r="K1275" s="17" t="s">
        <v>536</v>
      </c>
      <c r="L1275" s="14">
        <v>5000</v>
      </c>
      <c r="M1275" s="16" t="str">
        <f>HYPERLINK("https://stjsonora.gob.mx/acceso_informacion/InfoCurriculum.php?token=5000-5000-5000")</f>
        <v>https://stjsonora.gob.mx/acceso_informacion/InfoCurriculum.php?token=5000-5000-5000</v>
      </c>
      <c r="N1275" s="14" t="s">
        <v>64</v>
      </c>
      <c r="O1275" s="16" t="s">
        <v>3601</v>
      </c>
      <c r="P1275" s="17" t="s">
        <v>355</v>
      </c>
      <c r="Q1275" s="15">
        <v>45300</v>
      </c>
      <c r="R1275" s="15">
        <v>45291</v>
      </c>
      <c r="S1275" s="14"/>
    </row>
    <row r="1276" spans="1:19" ht="25.5" x14ac:dyDescent="0.25">
      <c r="A1276" s="14">
        <v>2023</v>
      </c>
      <c r="B1276" s="15">
        <v>45200</v>
      </c>
      <c r="C1276" s="15">
        <v>45291</v>
      </c>
      <c r="D1276" s="17" t="s">
        <v>168</v>
      </c>
      <c r="E1276" s="17" t="s">
        <v>168</v>
      </c>
      <c r="F1276" s="14" t="s">
        <v>2403</v>
      </c>
      <c r="G1276" s="14" t="s">
        <v>725</v>
      </c>
      <c r="H1276" s="14" t="s">
        <v>530</v>
      </c>
      <c r="I1276" s="17" t="s">
        <v>675</v>
      </c>
      <c r="J1276" s="14" t="s">
        <v>403</v>
      </c>
      <c r="K1276" s="17"/>
      <c r="L1276" s="14">
        <v>831</v>
      </c>
      <c r="M1276" s="16" t="str">
        <f>HYPERLINK("https://stjsonora.gob.mx/acceso_informacion/InfoCurriculum.php?token=831-831-831")</f>
        <v>https://stjsonora.gob.mx/acceso_informacion/InfoCurriculum.php?token=831-831-831</v>
      </c>
      <c r="N1276" s="14" t="s">
        <v>64</v>
      </c>
      <c r="O1276" s="16" t="s">
        <v>3601</v>
      </c>
      <c r="P1276" s="17" t="s">
        <v>355</v>
      </c>
      <c r="Q1276" s="15">
        <v>45300</v>
      </c>
      <c r="R1276" s="15">
        <v>45291</v>
      </c>
      <c r="S1276" s="14"/>
    </row>
    <row r="1277" spans="1:19" ht="25.5" x14ac:dyDescent="0.25">
      <c r="A1277" s="14">
        <v>2023</v>
      </c>
      <c r="B1277" s="15">
        <v>45200</v>
      </c>
      <c r="C1277" s="15">
        <v>45291</v>
      </c>
      <c r="D1277" s="17" t="s">
        <v>174</v>
      </c>
      <c r="E1277" s="17" t="s">
        <v>174</v>
      </c>
      <c r="F1277" s="14" t="s">
        <v>2404</v>
      </c>
      <c r="G1277" s="14" t="s">
        <v>1046</v>
      </c>
      <c r="H1277" s="14" t="s">
        <v>452</v>
      </c>
      <c r="I1277" s="17" t="s">
        <v>1216</v>
      </c>
      <c r="J1277" s="14" t="s">
        <v>353</v>
      </c>
      <c r="K1277" s="17" t="s">
        <v>354</v>
      </c>
      <c r="L1277" s="14">
        <v>1187</v>
      </c>
      <c r="M1277" s="16" t="str">
        <f>HYPERLINK("https://stjsonora.gob.mx/acceso_informacion/InfoCurriculum.php?token=1187-1187-1187")</f>
        <v>https://stjsonora.gob.mx/acceso_informacion/InfoCurriculum.php?token=1187-1187-1187</v>
      </c>
      <c r="N1277" s="14" t="s">
        <v>64</v>
      </c>
      <c r="O1277" s="16" t="s">
        <v>3601</v>
      </c>
      <c r="P1277" s="17" t="s">
        <v>355</v>
      </c>
      <c r="Q1277" s="15">
        <v>45300</v>
      </c>
      <c r="R1277" s="15">
        <v>45291</v>
      </c>
      <c r="S1277" s="14"/>
    </row>
    <row r="1278" spans="1:19" ht="25.5" x14ac:dyDescent="0.25">
      <c r="A1278" s="14">
        <v>2023</v>
      </c>
      <c r="B1278" s="15">
        <v>45200</v>
      </c>
      <c r="C1278" s="15">
        <v>45291</v>
      </c>
      <c r="D1278" s="17" t="s">
        <v>163</v>
      </c>
      <c r="E1278" s="17" t="s">
        <v>163</v>
      </c>
      <c r="F1278" s="14" t="s">
        <v>2405</v>
      </c>
      <c r="G1278" s="14" t="s">
        <v>1134</v>
      </c>
      <c r="H1278" s="14" t="s">
        <v>377</v>
      </c>
      <c r="I1278" s="17" t="s">
        <v>1216</v>
      </c>
      <c r="J1278" s="14" t="s">
        <v>353</v>
      </c>
      <c r="K1278" s="17" t="s">
        <v>2406</v>
      </c>
      <c r="L1278" s="14">
        <v>2956</v>
      </c>
      <c r="M1278" s="16" t="str">
        <f>HYPERLINK("https://stjsonora.gob.mx/acceso_informacion/InfoCurriculum.php?token=2956-2956-2956")</f>
        <v>https://stjsonora.gob.mx/acceso_informacion/InfoCurriculum.php?token=2956-2956-2956</v>
      </c>
      <c r="N1278" s="14" t="s">
        <v>64</v>
      </c>
      <c r="O1278" s="16" t="s">
        <v>3601</v>
      </c>
      <c r="P1278" s="17" t="s">
        <v>355</v>
      </c>
      <c r="Q1278" s="15">
        <v>45300</v>
      </c>
      <c r="R1278" s="15">
        <v>45291</v>
      </c>
      <c r="S1278" s="14"/>
    </row>
    <row r="1279" spans="1:19" ht="25.5" x14ac:dyDescent="0.25">
      <c r="A1279" s="14">
        <v>2023</v>
      </c>
      <c r="B1279" s="15">
        <v>45200</v>
      </c>
      <c r="C1279" s="15">
        <v>45291</v>
      </c>
      <c r="D1279" s="17" t="s">
        <v>134</v>
      </c>
      <c r="E1279" s="17" t="s">
        <v>134</v>
      </c>
      <c r="F1279" s="14" t="s">
        <v>2407</v>
      </c>
      <c r="G1279" s="14" t="s">
        <v>2223</v>
      </c>
      <c r="H1279" s="14" t="s">
        <v>502</v>
      </c>
      <c r="I1279" s="17" t="s">
        <v>1298</v>
      </c>
      <c r="J1279" s="14" t="s">
        <v>353</v>
      </c>
      <c r="K1279" s="17" t="s">
        <v>354</v>
      </c>
      <c r="L1279" s="14">
        <v>697</v>
      </c>
      <c r="M1279" s="16" t="str">
        <f>HYPERLINK("https://stjsonora.gob.mx/acceso_informacion/InfoCurriculum.php?token=697-697-697")</f>
        <v>https://stjsonora.gob.mx/acceso_informacion/InfoCurriculum.php?token=697-697-697</v>
      </c>
      <c r="N1279" s="14" t="s">
        <v>64</v>
      </c>
      <c r="O1279" s="16" t="s">
        <v>3601</v>
      </c>
      <c r="P1279" s="17" t="s">
        <v>355</v>
      </c>
      <c r="Q1279" s="15">
        <v>45300</v>
      </c>
      <c r="R1279" s="15">
        <v>45291</v>
      </c>
      <c r="S1279" s="14"/>
    </row>
    <row r="1280" spans="1:19" ht="25.5" x14ac:dyDescent="0.25">
      <c r="A1280" s="14">
        <v>2023</v>
      </c>
      <c r="B1280" s="15">
        <v>45200</v>
      </c>
      <c r="C1280" s="15">
        <v>45291</v>
      </c>
      <c r="D1280" s="17" t="s">
        <v>174</v>
      </c>
      <c r="E1280" s="17" t="s">
        <v>174</v>
      </c>
      <c r="F1280" s="14" t="s">
        <v>2408</v>
      </c>
      <c r="G1280" s="14" t="s">
        <v>1107</v>
      </c>
      <c r="H1280" s="14" t="s">
        <v>1059</v>
      </c>
      <c r="I1280" s="17" t="s">
        <v>640</v>
      </c>
      <c r="J1280" s="14" t="s">
        <v>353</v>
      </c>
      <c r="K1280" s="17" t="s">
        <v>354</v>
      </c>
      <c r="L1280" s="14">
        <v>3053</v>
      </c>
      <c r="M1280" s="16" t="str">
        <f>HYPERLINK("https://stjsonora.gob.mx/acceso_informacion/InfoCurriculum.php?token=3053-3053-3053")</f>
        <v>https://stjsonora.gob.mx/acceso_informacion/InfoCurriculum.php?token=3053-3053-3053</v>
      </c>
      <c r="N1280" s="14" t="s">
        <v>64</v>
      </c>
      <c r="O1280" s="16" t="s">
        <v>3601</v>
      </c>
      <c r="P1280" s="17" t="s">
        <v>355</v>
      </c>
      <c r="Q1280" s="15">
        <v>45300</v>
      </c>
      <c r="R1280" s="15">
        <v>45291</v>
      </c>
      <c r="S1280" s="14"/>
    </row>
    <row r="1281" spans="1:19" ht="25.5" x14ac:dyDescent="0.25">
      <c r="A1281" s="14">
        <v>2023</v>
      </c>
      <c r="B1281" s="15">
        <v>45200</v>
      </c>
      <c r="C1281" s="15">
        <v>45291</v>
      </c>
      <c r="D1281" s="17" t="s">
        <v>163</v>
      </c>
      <c r="E1281" s="17" t="s">
        <v>163</v>
      </c>
      <c r="F1281" s="14" t="s">
        <v>2409</v>
      </c>
      <c r="G1281" s="14" t="s">
        <v>426</v>
      </c>
      <c r="H1281" s="14" t="s">
        <v>580</v>
      </c>
      <c r="I1281" s="17" t="s">
        <v>1343</v>
      </c>
      <c r="J1281" s="14" t="s">
        <v>353</v>
      </c>
      <c r="K1281" s="17"/>
      <c r="L1281" s="14">
        <v>3360</v>
      </c>
      <c r="M1281" s="16" t="str">
        <f>HYPERLINK("https://stjsonora.gob.mx/acceso_informacion/InfoCurriculum.php?token=3360-3360-3360")</f>
        <v>https://stjsonora.gob.mx/acceso_informacion/InfoCurriculum.php?token=3360-3360-3360</v>
      </c>
      <c r="N1281" s="14" t="s">
        <v>64</v>
      </c>
      <c r="O1281" s="16" t="s">
        <v>3601</v>
      </c>
      <c r="P1281" s="17" t="s">
        <v>355</v>
      </c>
      <c r="Q1281" s="15">
        <v>45300</v>
      </c>
      <c r="R1281" s="15">
        <v>45291</v>
      </c>
      <c r="S1281" s="14"/>
    </row>
    <row r="1282" spans="1:19" ht="25.5" x14ac:dyDescent="0.25">
      <c r="A1282" s="14">
        <v>2023</v>
      </c>
      <c r="B1282" s="15">
        <v>45200</v>
      </c>
      <c r="C1282" s="15">
        <v>45291</v>
      </c>
      <c r="D1282" s="17" t="s">
        <v>163</v>
      </c>
      <c r="E1282" s="17" t="s">
        <v>163</v>
      </c>
      <c r="F1282" s="14" t="s">
        <v>2410</v>
      </c>
      <c r="G1282" s="14" t="s">
        <v>2164</v>
      </c>
      <c r="H1282" s="14" t="s">
        <v>502</v>
      </c>
      <c r="I1282" s="17" t="s">
        <v>880</v>
      </c>
      <c r="J1282" s="14" t="s">
        <v>353</v>
      </c>
      <c r="K1282" s="17" t="s">
        <v>2282</v>
      </c>
      <c r="L1282" s="14">
        <v>2977</v>
      </c>
      <c r="M1282" s="16" t="str">
        <f>HYPERLINK("https://stjsonora.gob.mx/acceso_informacion/InfoCurriculum.php?token=2977-2977-2977")</f>
        <v>https://stjsonora.gob.mx/acceso_informacion/InfoCurriculum.php?token=2977-2977-2977</v>
      </c>
      <c r="N1282" s="14" t="s">
        <v>64</v>
      </c>
      <c r="O1282" s="16" t="s">
        <v>3601</v>
      </c>
      <c r="P1282" s="17" t="s">
        <v>355</v>
      </c>
      <c r="Q1282" s="15">
        <v>45300</v>
      </c>
      <c r="R1282" s="15">
        <v>45291</v>
      </c>
      <c r="S1282" s="14"/>
    </row>
    <row r="1283" spans="1:19" ht="25.5" x14ac:dyDescent="0.25">
      <c r="A1283" s="14">
        <v>2023</v>
      </c>
      <c r="B1283" s="15">
        <v>45200</v>
      </c>
      <c r="C1283" s="15">
        <v>45291</v>
      </c>
      <c r="D1283" s="17" t="s">
        <v>166</v>
      </c>
      <c r="E1283" s="17" t="s">
        <v>166</v>
      </c>
      <c r="F1283" s="14" t="s">
        <v>2411</v>
      </c>
      <c r="G1283" s="14" t="s">
        <v>2412</v>
      </c>
      <c r="H1283" s="14" t="s">
        <v>816</v>
      </c>
      <c r="I1283" s="17" t="s">
        <v>627</v>
      </c>
      <c r="J1283" s="14" t="s">
        <v>353</v>
      </c>
      <c r="K1283" s="17" t="s">
        <v>354</v>
      </c>
      <c r="L1283" s="14">
        <v>3961</v>
      </c>
      <c r="M1283" s="16" t="str">
        <f>HYPERLINK("https://stjsonora.gob.mx/acceso_informacion/InfoCurriculum.php?token=3961-3961-3961")</f>
        <v>https://stjsonora.gob.mx/acceso_informacion/InfoCurriculum.php?token=3961-3961-3961</v>
      </c>
      <c r="N1283" s="14" t="s">
        <v>64</v>
      </c>
      <c r="O1283" s="16" t="s">
        <v>3601</v>
      </c>
      <c r="P1283" s="17" t="s">
        <v>355</v>
      </c>
      <c r="Q1283" s="15">
        <v>45300</v>
      </c>
      <c r="R1283" s="15">
        <v>45291</v>
      </c>
      <c r="S1283" s="14"/>
    </row>
    <row r="1284" spans="1:19" ht="25.5" x14ac:dyDescent="0.25">
      <c r="A1284" s="14">
        <v>2023</v>
      </c>
      <c r="B1284" s="15">
        <v>45200</v>
      </c>
      <c r="C1284" s="15">
        <v>45291</v>
      </c>
      <c r="D1284" s="17" t="s">
        <v>163</v>
      </c>
      <c r="E1284" s="17" t="s">
        <v>163</v>
      </c>
      <c r="F1284" s="14" t="s">
        <v>1492</v>
      </c>
      <c r="G1284" s="14" t="s">
        <v>393</v>
      </c>
      <c r="H1284" s="14" t="s">
        <v>1037</v>
      </c>
      <c r="I1284" s="17" t="s">
        <v>1237</v>
      </c>
      <c r="J1284" s="14" t="s">
        <v>353</v>
      </c>
      <c r="K1284" s="17" t="s">
        <v>354</v>
      </c>
      <c r="L1284" s="14">
        <v>4835</v>
      </c>
      <c r="M1284" s="16" t="str">
        <f>HYPERLINK("https://stjsonora.gob.mx/acceso_informacion/InfoCurriculum.php?token=4835-4835-4835")</f>
        <v>https://stjsonora.gob.mx/acceso_informacion/InfoCurriculum.php?token=4835-4835-4835</v>
      </c>
      <c r="N1284" s="14" t="s">
        <v>64</v>
      </c>
      <c r="O1284" s="16" t="s">
        <v>3601</v>
      </c>
      <c r="P1284" s="17" t="s">
        <v>355</v>
      </c>
      <c r="Q1284" s="15">
        <v>45300</v>
      </c>
      <c r="R1284" s="15">
        <v>45291</v>
      </c>
      <c r="S1284" s="14"/>
    </row>
    <row r="1285" spans="1:19" ht="25.5" x14ac:dyDescent="0.25">
      <c r="A1285" s="14">
        <v>2023</v>
      </c>
      <c r="B1285" s="15">
        <v>45200</v>
      </c>
      <c r="C1285" s="15">
        <v>45291</v>
      </c>
      <c r="D1285" s="17" t="s">
        <v>134</v>
      </c>
      <c r="E1285" s="17" t="s">
        <v>134</v>
      </c>
      <c r="F1285" s="14" t="s">
        <v>2413</v>
      </c>
      <c r="G1285" s="14" t="s">
        <v>1270</v>
      </c>
      <c r="H1285" s="14" t="s">
        <v>840</v>
      </c>
      <c r="I1285" s="17" t="s">
        <v>1249</v>
      </c>
      <c r="J1285" s="14" t="s">
        <v>1081</v>
      </c>
      <c r="K1285" s="17" t="s">
        <v>1061</v>
      </c>
      <c r="L1285" s="14">
        <v>612</v>
      </c>
      <c r="M1285" s="16" t="str">
        <f>HYPERLINK("https://stjsonora.gob.mx/acceso_informacion/InfoCurriculum.php?token=612-612-612")</f>
        <v>https://stjsonora.gob.mx/acceso_informacion/InfoCurriculum.php?token=612-612-612</v>
      </c>
      <c r="N1285" s="14" t="s">
        <v>64</v>
      </c>
      <c r="O1285" s="16" t="s">
        <v>3601</v>
      </c>
      <c r="P1285" s="17" t="s">
        <v>355</v>
      </c>
      <c r="Q1285" s="15">
        <v>45300</v>
      </c>
      <c r="R1285" s="15">
        <v>45291</v>
      </c>
      <c r="S1285" s="14"/>
    </row>
    <row r="1286" spans="1:19" ht="25.5" x14ac:dyDescent="0.25">
      <c r="A1286" s="14">
        <v>2023</v>
      </c>
      <c r="B1286" s="15">
        <v>45200</v>
      </c>
      <c r="C1286" s="15">
        <v>45291</v>
      </c>
      <c r="D1286" s="17" t="s">
        <v>134</v>
      </c>
      <c r="E1286" s="17" t="s">
        <v>134</v>
      </c>
      <c r="F1286" s="14" t="s">
        <v>2414</v>
      </c>
      <c r="G1286" s="14" t="s">
        <v>505</v>
      </c>
      <c r="H1286" s="14" t="s">
        <v>1777</v>
      </c>
      <c r="I1286" s="17" t="s">
        <v>2415</v>
      </c>
      <c r="J1286" s="14" t="s">
        <v>395</v>
      </c>
      <c r="K1286" s="17" t="s">
        <v>2416</v>
      </c>
      <c r="L1286" s="14">
        <v>638</v>
      </c>
      <c r="M1286" s="16" t="str">
        <f>HYPERLINK("https://stjsonora.gob.mx/acceso_informacion/InfoCurriculum.php?token=638-638-638")</f>
        <v>https://stjsonora.gob.mx/acceso_informacion/InfoCurriculum.php?token=638-638-638</v>
      </c>
      <c r="N1286" s="14" t="s">
        <v>64</v>
      </c>
      <c r="O1286" s="16" t="s">
        <v>3601</v>
      </c>
      <c r="P1286" s="17" t="s">
        <v>355</v>
      </c>
      <c r="Q1286" s="15">
        <v>45300</v>
      </c>
      <c r="R1286" s="15">
        <v>45291</v>
      </c>
      <c r="S1286" s="14"/>
    </row>
    <row r="1287" spans="1:19" ht="25.5" x14ac:dyDescent="0.25">
      <c r="A1287" s="14">
        <v>2023</v>
      </c>
      <c r="B1287" s="15">
        <v>45200</v>
      </c>
      <c r="C1287" s="15">
        <v>45291</v>
      </c>
      <c r="D1287" s="17" t="s">
        <v>174</v>
      </c>
      <c r="E1287" s="17" t="s">
        <v>174</v>
      </c>
      <c r="F1287" s="14" t="s">
        <v>538</v>
      </c>
      <c r="G1287" s="14" t="s">
        <v>928</v>
      </c>
      <c r="H1287" s="14" t="s">
        <v>1951</v>
      </c>
      <c r="I1287" s="17" t="s">
        <v>1273</v>
      </c>
      <c r="J1287" s="14" t="s">
        <v>353</v>
      </c>
      <c r="K1287" s="17" t="s">
        <v>354</v>
      </c>
      <c r="L1287" s="14">
        <v>2822</v>
      </c>
      <c r="M1287" s="16" t="str">
        <f>HYPERLINK("https://stjsonora.gob.mx/acceso_informacion/InfoCurriculum.php?token=2822-2822-2822")</f>
        <v>https://stjsonora.gob.mx/acceso_informacion/InfoCurriculum.php?token=2822-2822-2822</v>
      </c>
      <c r="N1287" s="14" t="s">
        <v>64</v>
      </c>
      <c r="O1287" s="16" t="s">
        <v>3601</v>
      </c>
      <c r="P1287" s="17" t="s">
        <v>355</v>
      </c>
      <c r="Q1287" s="15">
        <v>45300</v>
      </c>
      <c r="R1287" s="15">
        <v>45291</v>
      </c>
      <c r="S1287" s="14"/>
    </row>
    <row r="1288" spans="1:19" ht="25.5" x14ac:dyDescent="0.25">
      <c r="A1288" s="14">
        <v>2023</v>
      </c>
      <c r="B1288" s="15">
        <v>45200</v>
      </c>
      <c r="C1288" s="15">
        <v>45291</v>
      </c>
      <c r="D1288" s="17" t="s">
        <v>174</v>
      </c>
      <c r="E1288" s="17" t="s">
        <v>174</v>
      </c>
      <c r="F1288" s="14" t="s">
        <v>2417</v>
      </c>
      <c r="G1288" s="14" t="s">
        <v>406</v>
      </c>
      <c r="H1288" s="14" t="s">
        <v>2418</v>
      </c>
      <c r="I1288" s="17" t="s">
        <v>640</v>
      </c>
      <c r="J1288" s="14" t="s">
        <v>58</v>
      </c>
      <c r="K1288" s="17" t="s">
        <v>3590</v>
      </c>
      <c r="L1288" s="14">
        <v>1556</v>
      </c>
      <c r="M1288" s="16" t="str">
        <f>HYPERLINK("https://stjsonora.gob.mx/acceso_informacion/InfoCurriculum.php?token=1556-1556-1556")</f>
        <v>https://stjsonora.gob.mx/acceso_informacion/InfoCurriculum.php?token=1556-1556-1556</v>
      </c>
      <c r="N1288" s="14" t="s">
        <v>64</v>
      </c>
      <c r="O1288" s="16" t="s">
        <v>3601</v>
      </c>
      <c r="P1288" s="17" t="s">
        <v>355</v>
      </c>
      <c r="Q1288" s="15">
        <v>45300</v>
      </c>
      <c r="R1288" s="15">
        <v>45291</v>
      </c>
      <c r="S1288" s="14"/>
    </row>
    <row r="1289" spans="1:19" ht="38.25" x14ac:dyDescent="0.25">
      <c r="A1289" s="14">
        <v>2023</v>
      </c>
      <c r="B1289" s="15">
        <v>45200</v>
      </c>
      <c r="C1289" s="15">
        <v>45291</v>
      </c>
      <c r="D1289" s="17" t="s">
        <v>168</v>
      </c>
      <c r="E1289" s="17" t="s">
        <v>168</v>
      </c>
      <c r="F1289" s="14" t="s">
        <v>2419</v>
      </c>
      <c r="G1289" s="14" t="s">
        <v>2420</v>
      </c>
      <c r="H1289" s="14" t="s">
        <v>1042</v>
      </c>
      <c r="I1289" s="17" t="s">
        <v>1306</v>
      </c>
      <c r="J1289" s="14" t="s">
        <v>353</v>
      </c>
      <c r="K1289" s="17" t="s">
        <v>354</v>
      </c>
      <c r="L1289" s="14">
        <v>1422</v>
      </c>
      <c r="M1289" s="16" t="str">
        <f>HYPERLINK("https://stjsonora.gob.mx/acceso_informacion/InfoCurriculum.php?token=1422-1422-1422")</f>
        <v>https://stjsonora.gob.mx/acceso_informacion/InfoCurriculum.php?token=1422-1422-1422</v>
      </c>
      <c r="N1289" s="14" t="s">
        <v>64</v>
      </c>
      <c r="O1289" s="16" t="s">
        <v>3601</v>
      </c>
      <c r="P1289" s="17" t="s">
        <v>355</v>
      </c>
      <c r="Q1289" s="15">
        <v>45300</v>
      </c>
      <c r="R1289" s="15">
        <v>45291</v>
      </c>
      <c r="S1289" s="14"/>
    </row>
    <row r="1290" spans="1:19" ht="25.5" x14ac:dyDescent="0.25">
      <c r="A1290" s="14">
        <v>2023</v>
      </c>
      <c r="B1290" s="15">
        <v>45200</v>
      </c>
      <c r="C1290" s="15">
        <v>45291</v>
      </c>
      <c r="D1290" s="17" t="s">
        <v>174</v>
      </c>
      <c r="E1290" s="17" t="s">
        <v>174</v>
      </c>
      <c r="F1290" s="14" t="s">
        <v>1953</v>
      </c>
      <c r="G1290" s="14" t="s">
        <v>1611</v>
      </c>
      <c r="H1290" s="14" t="s">
        <v>785</v>
      </c>
      <c r="I1290" s="17" t="s">
        <v>1237</v>
      </c>
      <c r="J1290" s="14" t="s">
        <v>58</v>
      </c>
      <c r="K1290" s="17" t="s">
        <v>3594</v>
      </c>
      <c r="L1290" s="14">
        <v>2998</v>
      </c>
      <c r="M1290" s="16" t="str">
        <f>HYPERLINK("https://stjsonora.gob.mx/acceso_informacion/InfoCurriculum.php?token=2998-2998-2998")</f>
        <v>https://stjsonora.gob.mx/acceso_informacion/InfoCurriculum.php?token=2998-2998-2998</v>
      </c>
      <c r="N1290" s="14" t="s">
        <v>64</v>
      </c>
      <c r="O1290" s="16" t="s">
        <v>3601</v>
      </c>
      <c r="P1290" s="17" t="s">
        <v>355</v>
      </c>
      <c r="Q1290" s="15">
        <v>45300</v>
      </c>
      <c r="R1290" s="15">
        <v>45291</v>
      </c>
      <c r="S1290" s="14"/>
    </row>
    <row r="1291" spans="1:19" ht="25.5" x14ac:dyDescent="0.25">
      <c r="A1291" s="14">
        <v>2023</v>
      </c>
      <c r="B1291" s="15">
        <v>45200</v>
      </c>
      <c r="C1291" s="15">
        <v>45291</v>
      </c>
      <c r="D1291" s="17" t="s">
        <v>174</v>
      </c>
      <c r="E1291" s="17" t="s">
        <v>174</v>
      </c>
      <c r="F1291" s="14" t="s">
        <v>2421</v>
      </c>
      <c r="G1291" s="14" t="s">
        <v>442</v>
      </c>
      <c r="H1291" s="14" t="s">
        <v>2422</v>
      </c>
      <c r="I1291" s="17" t="s">
        <v>786</v>
      </c>
      <c r="J1291" s="14" t="s">
        <v>365</v>
      </c>
      <c r="K1291" s="17" t="s">
        <v>1787</v>
      </c>
      <c r="L1291" s="14">
        <v>1291</v>
      </c>
      <c r="M1291" s="16" t="str">
        <f>HYPERLINK("https://stjsonora.gob.mx/acceso_informacion/InfoCurriculum.php?token=1291-1291-1291")</f>
        <v>https://stjsonora.gob.mx/acceso_informacion/InfoCurriculum.php?token=1291-1291-1291</v>
      </c>
      <c r="N1291" s="14" t="s">
        <v>64</v>
      </c>
      <c r="O1291" s="16" t="s">
        <v>3601</v>
      </c>
      <c r="P1291" s="17" t="s">
        <v>355</v>
      </c>
      <c r="Q1291" s="15">
        <v>45300</v>
      </c>
      <c r="R1291" s="15">
        <v>45291</v>
      </c>
      <c r="S1291" s="14"/>
    </row>
    <row r="1292" spans="1:19" ht="25.5" x14ac:dyDescent="0.25">
      <c r="A1292" s="14">
        <v>2023</v>
      </c>
      <c r="B1292" s="15">
        <v>45200</v>
      </c>
      <c r="C1292" s="15">
        <v>45291</v>
      </c>
      <c r="D1292" s="17" t="s">
        <v>163</v>
      </c>
      <c r="E1292" s="17" t="s">
        <v>163</v>
      </c>
      <c r="F1292" s="14" t="s">
        <v>651</v>
      </c>
      <c r="G1292" s="14" t="s">
        <v>2423</v>
      </c>
      <c r="H1292" s="14" t="s">
        <v>1107</v>
      </c>
      <c r="I1292" s="17" t="s">
        <v>1240</v>
      </c>
      <c r="J1292" s="14" t="s">
        <v>403</v>
      </c>
      <c r="K1292" s="17" t="s">
        <v>1076</v>
      </c>
      <c r="L1292" s="14">
        <v>2752</v>
      </c>
      <c r="M1292" s="16" t="str">
        <f>HYPERLINK("https://stjsonora.gob.mx/acceso_informacion/InfoCurriculum.php?token=2752-2752-2752")</f>
        <v>https://stjsonora.gob.mx/acceso_informacion/InfoCurriculum.php?token=2752-2752-2752</v>
      </c>
      <c r="N1292" s="14" t="s">
        <v>64</v>
      </c>
      <c r="O1292" s="16" t="s">
        <v>3601</v>
      </c>
      <c r="P1292" s="17" t="s">
        <v>355</v>
      </c>
      <c r="Q1292" s="15">
        <v>45300</v>
      </c>
      <c r="R1292" s="15">
        <v>45291</v>
      </c>
      <c r="S1292" s="14"/>
    </row>
    <row r="1293" spans="1:19" ht="25.5" x14ac:dyDescent="0.25">
      <c r="A1293" s="14">
        <v>2023</v>
      </c>
      <c r="B1293" s="15">
        <v>45200</v>
      </c>
      <c r="C1293" s="15">
        <v>45291</v>
      </c>
      <c r="D1293" s="17" t="s">
        <v>163</v>
      </c>
      <c r="E1293" s="17" t="s">
        <v>163</v>
      </c>
      <c r="F1293" s="14" t="s">
        <v>2424</v>
      </c>
      <c r="G1293" s="14" t="s">
        <v>452</v>
      </c>
      <c r="H1293" s="14" t="s">
        <v>393</v>
      </c>
      <c r="I1293" s="17" t="s">
        <v>693</v>
      </c>
      <c r="J1293" s="14" t="s">
        <v>55</v>
      </c>
      <c r="K1293" s="17" t="s">
        <v>3589</v>
      </c>
      <c r="L1293" s="14">
        <v>3897</v>
      </c>
      <c r="M1293" s="16" t="str">
        <f>HYPERLINK("https://stjsonora.gob.mx/acceso_informacion/InfoCurriculum.php?token=3897-3897-3897")</f>
        <v>https://stjsonora.gob.mx/acceso_informacion/InfoCurriculum.php?token=3897-3897-3897</v>
      </c>
      <c r="N1293" s="14" t="s">
        <v>64</v>
      </c>
      <c r="O1293" s="16" t="s">
        <v>3601</v>
      </c>
      <c r="P1293" s="17" t="s">
        <v>355</v>
      </c>
      <c r="Q1293" s="15">
        <v>45300</v>
      </c>
      <c r="R1293" s="15">
        <v>45291</v>
      </c>
      <c r="S1293" s="14"/>
    </row>
    <row r="1294" spans="1:19" ht="38.25" x14ac:dyDescent="0.25">
      <c r="A1294" s="14">
        <v>2023</v>
      </c>
      <c r="B1294" s="15">
        <v>45200</v>
      </c>
      <c r="C1294" s="15">
        <v>45291</v>
      </c>
      <c r="D1294" s="17" t="s">
        <v>163</v>
      </c>
      <c r="E1294" s="17" t="s">
        <v>163</v>
      </c>
      <c r="F1294" s="14" t="s">
        <v>1393</v>
      </c>
      <c r="G1294" s="14" t="s">
        <v>585</v>
      </c>
      <c r="H1294" s="14" t="s">
        <v>417</v>
      </c>
      <c r="I1294" s="17" t="s">
        <v>412</v>
      </c>
      <c r="J1294" s="14" t="s">
        <v>353</v>
      </c>
      <c r="K1294" s="17" t="s">
        <v>354</v>
      </c>
      <c r="L1294" s="14">
        <v>4701</v>
      </c>
      <c r="M1294" s="16" t="str">
        <f>HYPERLINK("https://stjsonora.gob.mx/acceso_informacion/InfoCurriculum.php?token=4701-4701-4701")</f>
        <v>https://stjsonora.gob.mx/acceso_informacion/InfoCurriculum.php?token=4701-4701-4701</v>
      </c>
      <c r="N1294" s="14" t="s">
        <v>64</v>
      </c>
      <c r="O1294" s="16" t="s">
        <v>3601</v>
      </c>
      <c r="P1294" s="17" t="s">
        <v>355</v>
      </c>
      <c r="Q1294" s="15">
        <v>45300</v>
      </c>
      <c r="R1294" s="15">
        <v>45291</v>
      </c>
      <c r="S1294" s="14"/>
    </row>
    <row r="1295" spans="1:19" ht="38.25" x14ac:dyDescent="0.25">
      <c r="A1295" s="14">
        <v>2023</v>
      </c>
      <c r="B1295" s="15">
        <v>45200</v>
      </c>
      <c r="C1295" s="15">
        <v>45291</v>
      </c>
      <c r="D1295" s="17" t="s">
        <v>168</v>
      </c>
      <c r="E1295" s="17" t="s">
        <v>168</v>
      </c>
      <c r="F1295" s="14" t="s">
        <v>2425</v>
      </c>
      <c r="G1295" s="14" t="s">
        <v>360</v>
      </c>
      <c r="H1295" s="14" t="s">
        <v>666</v>
      </c>
      <c r="I1295" s="17" t="s">
        <v>712</v>
      </c>
      <c r="J1295" s="14" t="s">
        <v>395</v>
      </c>
      <c r="K1295" s="17" t="s">
        <v>167</v>
      </c>
      <c r="L1295" s="14">
        <v>557</v>
      </c>
      <c r="M1295" s="16" t="str">
        <f>HYPERLINK("https://stjsonora.gob.mx/acceso_informacion/InfoCurriculum.php?token=557-557-557")</f>
        <v>https://stjsonora.gob.mx/acceso_informacion/InfoCurriculum.php?token=557-557-557</v>
      </c>
      <c r="N1295" s="14" t="s">
        <v>64</v>
      </c>
      <c r="O1295" s="16" t="s">
        <v>3601</v>
      </c>
      <c r="P1295" s="17" t="s">
        <v>355</v>
      </c>
      <c r="Q1295" s="15">
        <v>45300</v>
      </c>
      <c r="R1295" s="15">
        <v>45291</v>
      </c>
      <c r="S1295" s="14"/>
    </row>
    <row r="1296" spans="1:19" ht="25.5" x14ac:dyDescent="0.25">
      <c r="A1296" s="14">
        <v>2023</v>
      </c>
      <c r="B1296" s="15">
        <v>45200</v>
      </c>
      <c r="C1296" s="15">
        <v>45291</v>
      </c>
      <c r="D1296" s="17" t="s">
        <v>163</v>
      </c>
      <c r="E1296" s="17" t="s">
        <v>163</v>
      </c>
      <c r="F1296" s="14" t="s">
        <v>2426</v>
      </c>
      <c r="G1296" s="14" t="s">
        <v>2427</v>
      </c>
      <c r="H1296" s="14" t="s">
        <v>369</v>
      </c>
      <c r="I1296" s="17" t="s">
        <v>640</v>
      </c>
      <c r="J1296" s="14" t="s">
        <v>353</v>
      </c>
      <c r="K1296" s="17" t="s">
        <v>354</v>
      </c>
      <c r="L1296" s="14">
        <v>4471</v>
      </c>
      <c r="M1296" s="16" t="str">
        <f>HYPERLINK("https://stjsonora.gob.mx/acceso_informacion/InfoCurriculum.php?token=4471-4471-4471")</f>
        <v>https://stjsonora.gob.mx/acceso_informacion/InfoCurriculum.php?token=4471-4471-4471</v>
      </c>
      <c r="N1296" s="14" t="s">
        <v>64</v>
      </c>
      <c r="O1296" s="16" t="s">
        <v>3601</v>
      </c>
      <c r="P1296" s="17" t="s">
        <v>355</v>
      </c>
      <c r="Q1296" s="15">
        <v>45300</v>
      </c>
      <c r="R1296" s="15">
        <v>45291</v>
      </c>
      <c r="S1296" s="14"/>
    </row>
    <row r="1297" spans="1:19" ht="25.5" x14ac:dyDescent="0.25">
      <c r="A1297" s="14">
        <v>2023</v>
      </c>
      <c r="B1297" s="15">
        <v>45200</v>
      </c>
      <c r="C1297" s="15">
        <v>45291</v>
      </c>
      <c r="D1297" s="17" t="s">
        <v>174</v>
      </c>
      <c r="E1297" s="17" t="s">
        <v>174</v>
      </c>
      <c r="F1297" s="14" t="s">
        <v>2428</v>
      </c>
      <c r="G1297" s="14" t="s">
        <v>695</v>
      </c>
      <c r="H1297" s="14" t="s">
        <v>364</v>
      </c>
      <c r="I1297" s="17" t="s">
        <v>629</v>
      </c>
      <c r="J1297" s="14" t="s">
        <v>353</v>
      </c>
      <c r="K1297" s="17" t="s">
        <v>1824</v>
      </c>
      <c r="L1297" s="14">
        <v>3486</v>
      </c>
      <c r="M1297" s="16" t="str">
        <f>HYPERLINK("https://stjsonora.gob.mx/acceso_informacion/InfoCurriculum.php?token=3486-3486-3486")</f>
        <v>https://stjsonora.gob.mx/acceso_informacion/InfoCurriculum.php?token=3486-3486-3486</v>
      </c>
      <c r="N1297" s="14" t="s">
        <v>64</v>
      </c>
      <c r="O1297" s="16" t="s">
        <v>3601</v>
      </c>
      <c r="P1297" s="17" t="s">
        <v>355</v>
      </c>
      <c r="Q1297" s="15">
        <v>45300</v>
      </c>
      <c r="R1297" s="15">
        <v>45291</v>
      </c>
      <c r="S1297" s="14"/>
    </row>
    <row r="1298" spans="1:19" ht="25.5" x14ac:dyDescent="0.25">
      <c r="A1298" s="14">
        <v>2023</v>
      </c>
      <c r="B1298" s="15">
        <v>45200</v>
      </c>
      <c r="C1298" s="15">
        <v>45291</v>
      </c>
      <c r="D1298" s="17" t="s">
        <v>174</v>
      </c>
      <c r="E1298" s="17" t="s">
        <v>174</v>
      </c>
      <c r="F1298" s="14" t="s">
        <v>2429</v>
      </c>
      <c r="G1298" s="14" t="s">
        <v>2023</v>
      </c>
      <c r="H1298" s="14" t="s">
        <v>2033</v>
      </c>
      <c r="I1298" s="17" t="s">
        <v>1265</v>
      </c>
      <c r="J1298" s="14" t="s">
        <v>395</v>
      </c>
      <c r="K1298" s="17" t="s">
        <v>2430</v>
      </c>
      <c r="L1298" s="14">
        <v>727</v>
      </c>
      <c r="M1298" s="16" t="str">
        <f>HYPERLINK("https://stjsonora.gob.mx/acceso_informacion/InfoCurriculum.php?token=727-727-727")</f>
        <v>https://stjsonora.gob.mx/acceso_informacion/InfoCurriculum.php?token=727-727-727</v>
      </c>
      <c r="N1298" s="14" t="s">
        <v>64</v>
      </c>
      <c r="O1298" s="16" t="s">
        <v>3601</v>
      </c>
      <c r="P1298" s="17" t="s">
        <v>355</v>
      </c>
      <c r="Q1298" s="15">
        <v>45300</v>
      </c>
      <c r="R1298" s="15">
        <v>45291</v>
      </c>
      <c r="S1298" s="14"/>
    </row>
    <row r="1299" spans="1:19" ht="25.5" x14ac:dyDescent="0.25">
      <c r="A1299" s="14">
        <v>2023</v>
      </c>
      <c r="B1299" s="15">
        <v>45200</v>
      </c>
      <c r="C1299" s="15">
        <v>45291</v>
      </c>
      <c r="D1299" s="17" t="s">
        <v>163</v>
      </c>
      <c r="E1299" s="17" t="s">
        <v>163</v>
      </c>
      <c r="F1299" s="14" t="s">
        <v>2431</v>
      </c>
      <c r="G1299" s="14" t="s">
        <v>613</v>
      </c>
      <c r="H1299" s="14" t="s">
        <v>585</v>
      </c>
      <c r="I1299" s="17" t="s">
        <v>1237</v>
      </c>
      <c r="J1299" s="14" t="s">
        <v>365</v>
      </c>
      <c r="K1299" s="17" t="s">
        <v>2432</v>
      </c>
      <c r="L1299" s="14">
        <v>4727</v>
      </c>
      <c r="M1299" s="16" t="str">
        <f>HYPERLINK("https://stjsonora.gob.mx/acceso_informacion/InfoCurriculum.php?token=4727-4727-4727")</f>
        <v>https://stjsonora.gob.mx/acceso_informacion/InfoCurriculum.php?token=4727-4727-4727</v>
      </c>
      <c r="N1299" s="14" t="s">
        <v>64</v>
      </c>
      <c r="O1299" s="16" t="s">
        <v>3601</v>
      </c>
      <c r="P1299" s="17" t="s">
        <v>355</v>
      </c>
      <c r="Q1299" s="15">
        <v>45300</v>
      </c>
      <c r="R1299" s="15">
        <v>45291</v>
      </c>
      <c r="S1299" s="14"/>
    </row>
    <row r="1300" spans="1:19" ht="25.5" x14ac:dyDescent="0.25">
      <c r="A1300" s="14">
        <v>2023</v>
      </c>
      <c r="B1300" s="15">
        <v>45200</v>
      </c>
      <c r="C1300" s="15">
        <v>45291</v>
      </c>
      <c r="D1300" s="17" t="s">
        <v>163</v>
      </c>
      <c r="E1300" s="17" t="s">
        <v>163</v>
      </c>
      <c r="F1300" s="14" t="s">
        <v>644</v>
      </c>
      <c r="G1300" s="14" t="s">
        <v>1503</v>
      </c>
      <c r="H1300" s="14" t="s">
        <v>487</v>
      </c>
      <c r="I1300" s="17" t="s">
        <v>423</v>
      </c>
      <c r="J1300" s="14" t="s">
        <v>353</v>
      </c>
      <c r="K1300" s="17" t="s">
        <v>354</v>
      </c>
      <c r="L1300" s="14">
        <v>1289</v>
      </c>
      <c r="M1300" s="16" t="str">
        <f>HYPERLINK("https://stjsonora.gob.mx/acceso_informacion/InfoCurriculum.php?token=1289-1289-1289")</f>
        <v>https://stjsonora.gob.mx/acceso_informacion/InfoCurriculum.php?token=1289-1289-1289</v>
      </c>
      <c r="N1300" s="14" t="s">
        <v>64</v>
      </c>
      <c r="O1300" s="16" t="s">
        <v>3601</v>
      </c>
      <c r="P1300" s="17" t="s">
        <v>355</v>
      </c>
      <c r="Q1300" s="15">
        <v>45300</v>
      </c>
      <c r="R1300" s="15">
        <v>45291</v>
      </c>
      <c r="S1300" s="14"/>
    </row>
    <row r="1301" spans="1:19" ht="25.5" x14ac:dyDescent="0.25">
      <c r="A1301" s="14">
        <v>2023</v>
      </c>
      <c r="B1301" s="15">
        <v>45200</v>
      </c>
      <c r="C1301" s="15">
        <v>45291</v>
      </c>
      <c r="D1301" s="17" t="s">
        <v>163</v>
      </c>
      <c r="E1301" s="17" t="s">
        <v>163</v>
      </c>
      <c r="F1301" s="14" t="s">
        <v>2433</v>
      </c>
      <c r="G1301" s="14" t="s">
        <v>357</v>
      </c>
      <c r="H1301" s="14" t="s">
        <v>795</v>
      </c>
      <c r="I1301" s="17" t="s">
        <v>640</v>
      </c>
      <c r="J1301" s="14" t="s">
        <v>403</v>
      </c>
      <c r="K1301" s="17"/>
      <c r="L1301" s="14">
        <v>1345</v>
      </c>
      <c r="M1301" s="16" t="str">
        <f>HYPERLINK("https://stjsonora.gob.mx/acceso_informacion/InfoCurriculum.php?token=1345-1345-1345")</f>
        <v>https://stjsonora.gob.mx/acceso_informacion/InfoCurriculum.php?token=1345-1345-1345</v>
      </c>
      <c r="N1301" s="14" t="s">
        <v>64</v>
      </c>
      <c r="O1301" s="16" t="s">
        <v>3601</v>
      </c>
      <c r="P1301" s="17" t="s">
        <v>355</v>
      </c>
      <c r="Q1301" s="15">
        <v>45300</v>
      </c>
      <c r="R1301" s="15">
        <v>45291</v>
      </c>
      <c r="S1301" s="14"/>
    </row>
    <row r="1302" spans="1:19" ht="25.5" x14ac:dyDescent="0.25">
      <c r="A1302" s="14">
        <v>2023</v>
      </c>
      <c r="B1302" s="15">
        <v>45200</v>
      </c>
      <c r="C1302" s="15">
        <v>45291</v>
      </c>
      <c r="D1302" s="17" t="s">
        <v>174</v>
      </c>
      <c r="E1302" s="17" t="s">
        <v>174</v>
      </c>
      <c r="F1302" s="14" t="s">
        <v>2434</v>
      </c>
      <c r="G1302" s="14" t="s">
        <v>2435</v>
      </c>
      <c r="H1302" s="14" t="s">
        <v>495</v>
      </c>
      <c r="I1302" s="17" t="s">
        <v>675</v>
      </c>
      <c r="J1302" s="14" t="s">
        <v>55</v>
      </c>
      <c r="K1302" s="17" t="s">
        <v>3589</v>
      </c>
      <c r="L1302" s="14">
        <v>141</v>
      </c>
      <c r="M1302" s="16" t="str">
        <f>HYPERLINK("https://stjsonora.gob.mx/acceso_informacion/InfoCurriculum.php?token=141-141-141")</f>
        <v>https://stjsonora.gob.mx/acceso_informacion/InfoCurriculum.php?token=141-141-141</v>
      </c>
      <c r="N1302" s="14" t="s">
        <v>64</v>
      </c>
      <c r="O1302" s="16" t="s">
        <v>3601</v>
      </c>
      <c r="P1302" s="17" t="s">
        <v>355</v>
      </c>
      <c r="Q1302" s="15">
        <v>45300</v>
      </c>
      <c r="R1302" s="15">
        <v>45291</v>
      </c>
      <c r="S1302" s="14"/>
    </row>
    <row r="1303" spans="1:19" ht="25.5" x14ac:dyDescent="0.25">
      <c r="A1303" s="14">
        <v>2023</v>
      </c>
      <c r="B1303" s="15">
        <v>45200</v>
      </c>
      <c r="C1303" s="15">
        <v>45291</v>
      </c>
      <c r="D1303" s="17" t="s">
        <v>199</v>
      </c>
      <c r="E1303" s="17" t="s">
        <v>199</v>
      </c>
      <c r="F1303" s="14" t="s">
        <v>1036</v>
      </c>
      <c r="G1303" s="14" t="s">
        <v>1644</v>
      </c>
      <c r="H1303" s="14" t="s">
        <v>664</v>
      </c>
      <c r="I1303" s="17" t="s">
        <v>718</v>
      </c>
      <c r="J1303" s="14" t="s">
        <v>55</v>
      </c>
      <c r="K1303" s="17"/>
      <c r="L1303" s="14">
        <v>65</v>
      </c>
      <c r="M1303" s="16" t="str">
        <f>HYPERLINK("https://stjsonora.gob.mx/acceso_informacion/InfoCurriculum.php?token=65-65-65")</f>
        <v>https://stjsonora.gob.mx/acceso_informacion/InfoCurriculum.php?token=65-65-65</v>
      </c>
      <c r="N1303" s="14" t="s">
        <v>64</v>
      </c>
      <c r="O1303" s="16" t="s">
        <v>3601</v>
      </c>
      <c r="P1303" s="17" t="s">
        <v>355</v>
      </c>
      <c r="Q1303" s="15">
        <v>45300</v>
      </c>
      <c r="R1303" s="15">
        <v>45291</v>
      </c>
      <c r="S1303" s="14"/>
    </row>
    <row r="1304" spans="1:19" ht="25.5" x14ac:dyDescent="0.25">
      <c r="A1304" s="14">
        <v>2023</v>
      </c>
      <c r="B1304" s="15">
        <v>45200</v>
      </c>
      <c r="C1304" s="15">
        <v>45291</v>
      </c>
      <c r="D1304" s="17" t="s">
        <v>168</v>
      </c>
      <c r="E1304" s="17" t="s">
        <v>168</v>
      </c>
      <c r="F1304" s="14" t="s">
        <v>528</v>
      </c>
      <c r="G1304" s="14" t="s">
        <v>2436</v>
      </c>
      <c r="H1304" s="14" t="s">
        <v>434</v>
      </c>
      <c r="I1304" s="17" t="s">
        <v>1413</v>
      </c>
      <c r="J1304" s="14" t="s">
        <v>353</v>
      </c>
      <c r="K1304" s="17" t="s">
        <v>354</v>
      </c>
      <c r="L1304" s="14">
        <v>4018</v>
      </c>
      <c r="M1304" s="16" t="str">
        <f>HYPERLINK("https://stjsonora.gob.mx/acceso_informacion/InfoCurriculum.php?token=4018-4018-4018")</f>
        <v>https://stjsonora.gob.mx/acceso_informacion/InfoCurriculum.php?token=4018-4018-4018</v>
      </c>
      <c r="N1304" s="14" t="s">
        <v>64</v>
      </c>
      <c r="O1304" s="16" t="s">
        <v>3601</v>
      </c>
      <c r="P1304" s="17" t="s">
        <v>355</v>
      </c>
      <c r="Q1304" s="15">
        <v>45300</v>
      </c>
      <c r="R1304" s="15">
        <v>45291</v>
      </c>
      <c r="S1304" s="14"/>
    </row>
    <row r="1305" spans="1:19" ht="25.5" x14ac:dyDescent="0.25">
      <c r="A1305" s="14">
        <v>2023</v>
      </c>
      <c r="B1305" s="15">
        <v>45200</v>
      </c>
      <c r="C1305" s="15">
        <v>45291</v>
      </c>
      <c r="D1305" s="17" t="s">
        <v>124</v>
      </c>
      <c r="E1305" s="17" t="s">
        <v>124</v>
      </c>
      <c r="F1305" s="14" t="s">
        <v>2437</v>
      </c>
      <c r="G1305" s="14" t="s">
        <v>2438</v>
      </c>
      <c r="H1305" s="14" t="s">
        <v>780</v>
      </c>
      <c r="I1305" s="17" t="s">
        <v>679</v>
      </c>
      <c r="J1305" s="14" t="s">
        <v>55</v>
      </c>
      <c r="K1305" s="17" t="s">
        <v>3589</v>
      </c>
      <c r="L1305" s="14">
        <v>569</v>
      </c>
      <c r="M1305" s="16" t="str">
        <f>HYPERLINK("https://stjsonora.gob.mx/acceso_informacion/InfoCurriculum.php?token=569-569-569")</f>
        <v>https://stjsonora.gob.mx/acceso_informacion/InfoCurriculum.php?token=569-569-569</v>
      </c>
      <c r="N1305" s="14" t="s">
        <v>64</v>
      </c>
      <c r="O1305" s="16" t="s">
        <v>3601</v>
      </c>
      <c r="P1305" s="17" t="s">
        <v>355</v>
      </c>
      <c r="Q1305" s="15">
        <v>45300</v>
      </c>
      <c r="R1305" s="15">
        <v>45291</v>
      </c>
      <c r="S1305" s="14"/>
    </row>
    <row r="1306" spans="1:19" ht="25.5" x14ac:dyDescent="0.25">
      <c r="A1306" s="14">
        <v>2023</v>
      </c>
      <c r="B1306" s="15">
        <v>45200</v>
      </c>
      <c r="C1306" s="15">
        <v>45291</v>
      </c>
      <c r="D1306" s="17" t="s">
        <v>134</v>
      </c>
      <c r="E1306" s="17" t="s">
        <v>134</v>
      </c>
      <c r="F1306" s="14" t="s">
        <v>2439</v>
      </c>
      <c r="G1306" s="14" t="s">
        <v>475</v>
      </c>
      <c r="H1306" s="14" t="s">
        <v>633</v>
      </c>
      <c r="I1306" s="17" t="s">
        <v>1265</v>
      </c>
      <c r="J1306" s="14" t="s">
        <v>403</v>
      </c>
      <c r="K1306" s="17"/>
      <c r="L1306" s="14">
        <v>1249</v>
      </c>
      <c r="M1306" s="16" t="str">
        <f>HYPERLINK("https://stjsonora.gob.mx/acceso_informacion/InfoCurriculum.php?token=1249-1249-1249")</f>
        <v>https://stjsonora.gob.mx/acceso_informacion/InfoCurriculum.php?token=1249-1249-1249</v>
      </c>
      <c r="N1306" s="14" t="s">
        <v>64</v>
      </c>
      <c r="O1306" s="16" t="s">
        <v>3601</v>
      </c>
      <c r="P1306" s="17" t="s">
        <v>355</v>
      </c>
      <c r="Q1306" s="15">
        <v>45300</v>
      </c>
      <c r="R1306" s="15">
        <v>45291</v>
      </c>
      <c r="S1306" s="14"/>
    </row>
    <row r="1307" spans="1:19" ht="25.5" x14ac:dyDescent="0.25">
      <c r="A1307" s="14">
        <v>2023</v>
      </c>
      <c r="B1307" s="15">
        <v>45200</v>
      </c>
      <c r="C1307" s="15">
        <v>45291</v>
      </c>
      <c r="D1307" s="17" t="s">
        <v>168</v>
      </c>
      <c r="E1307" s="17" t="s">
        <v>168</v>
      </c>
      <c r="F1307" s="14" t="s">
        <v>1543</v>
      </c>
      <c r="G1307" s="14" t="s">
        <v>452</v>
      </c>
      <c r="H1307" s="14" t="s">
        <v>475</v>
      </c>
      <c r="I1307" s="17" t="s">
        <v>683</v>
      </c>
      <c r="J1307" s="14" t="s">
        <v>353</v>
      </c>
      <c r="K1307" s="17" t="s">
        <v>354</v>
      </c>
      <c r="L1307" s="14">
        <v>3874</v>
      </c>
      <c r="M1307" s="16" t="str">
        <f>HYPERLINK("https://stjsonora.gob.mx/acceso_informacion/InfoCurriculum.php?token=3874-3874-3874")</f>
        <v>https://stjsonora.gob.mx/acceso_informacion/InfoCurriculum.php?token=3874-3874-3874</v>
      </c>
      <c r="N1307" s="14" t="s">
        <v>64</v>
      </c>
      <c r="O1307" s="16" t="s">
        <v>3601</v>
      </c>
      <c r="P1307" s="17" t="s">
        <v>355</v>
      </c>
      <c r="Q1307" s="15">
        <v>45300</v>
      </c>
      <c r="R1307" s="15">
        <v>45291</v>
      </c>
      <c r="S1307" s="14"/>
    </row>
    <row r="1308" spans="1:19" ht="25.5" x14ac:dyDescent="0.25">
      <c r="A1308" s="14">
        <v>2023</v>
      </c>
      <c r="B1308" s="15">
        <v>45200</v>
      </c>
      <c r="C1308" s="15">
        <v>45291</v>
      </c>
      <c r="D1308" s="17" t="s">
        <v>134</v>
      </c>
      <c r="E1308" s="17" t="s">
        <v>134</v>
      </c>
      <c r="F1308" s="14" t="s">
        <v>902</v>
      </c>
      <c r="G1308" s="14" t="s">
        <v>1139</v>
      </c>
      <c r="H1308" s="14"/>
      <c r="I1308" s="17" t="s">
        <v>1386</v>
      </c>
      <c r="J1308" s="14" t="s">
        <v>403</v>
      </c>
      <c r="K1308" s="17"/>
      <c r="L1308" s="14">
        <v>52</v>
      </c>
      <c r="M1308" s="16" t="str">
        <f>HYPERLINK("https://stjsonora.gob.mx/acceso_informacion/InfoCurriculum.php?token=52-52-52")</f>
        <v>https://stjsonora.gob.mx/acceso_informacion/InfoCurriculum.php?token=52-52-52</v>
      </c>
      <c r="N1308" s="14" t="s">
        <v>64</v>
      </c>
      <c r="O1308" s="16" t="s">
        <v>3601</v>
      </c>
      <c r="P1308" s="17" t="s">
        <v>355</v>
      </c>
      <c r="Q1308" s="15">
        <v>45300</v>
      </c>
      <c r="R1308" s="15">
        <v>45291</v>
      </c>
      <c r="S1308" s="14"/>
    </row>
    <row r="1309" spans="1:19" ht="51" x14ac:dyDescent="0.25">
      <c r="A1309" s="14">
        <v>2023</v>
      </c>
      <c r="B1309" s="15">
        <v>45200</v>
      </c>
      <c r="C1309" s="15">
        <v>45291</v>
      </c>
      <c r="D1309" s="17" t="s">
        <v>134</v>
      </c>
      <c r="E1309" s="17" t="s">
        <v>134</v>
      </c>
      <c r="F1309" s="14" t="s">
        <v>2440</v>
      </c>
      <c r="G1309" s="14" t="s">
        <v>2023</v>
      </c>
      <c r="H1309" s="14" t="s">
        <v>495</v>
      </c>
      <c r="I1309" s="17" t="s">
        <v>1138</v>
      </c>
      <c r="J1309" s="14" t="s">
        <v>353</v>
      </c>
      <c r="K1309" s="17" t="s">
        <v>603</v>
      </c>
      <c r="L1309" s="14">
        <v>3119</v>
      </c>
      <c r="M1309" s="16" t="str">
        <f>HYPERLINK("https://stjsonora.gob.mx/acceso_informacion/InfoCurriculum.php?token=3119-3119-3119")</f>
        <v>https://stjsonora.gob.mx/acceso_informacion/InfoCurriculum.php?token=3119-3119-3119</v>
      </c>
      <c r="N1309" s="14" t="s">
        <v>64</v>
      </c>
      <c r="O1309" s="16" t="s">
        <v>3601</v>
      </c>
      <c r="P1309" s="17" t="s">
        <v>355</v>
      </c>
      <c r="Q1309" s="15">
        <v>45300</v>
      </c>
      <c r="R1309" s="15">
        <v>45291</v>
      </c>
      <c r="S1309" s="14"/>
    </row>
    <row r="1310" spans="1:19" ht="25.5" x14ac:dyDescent="0.25">
      <c r="A1310" s="14">
        <v>2023</v>
      </c>
      <c r="B1310" s="15">
        <v>45200</v>
      </c>
      <c r="C1310" s="15">
        <v>45291</v>
      </c>
      <c r="D1310" s="17" t="s">
        <v>134</v>
      </c>
      <c r="E1310" s="17" t="s">
        <v>134</v>
      </c>
      <c r="F1310" s="14" t="s">
        <v>2441</v>
      </c>
      <c r="G1310" s="14" t="s">
        <v>833</v>
      </c>
      <c r="H1310" s="14" t="s">
        <v>819</v>
      </c>
      <c r="I1310" s="17" t="s">
        <v>1111</v>
      </c>
      <c r="J1310" s="14" t="s">
        <v>403</v>
      </c>
      <c r="K1310" s="17"/>
      <c r="L1310" s="14">
        <v>3982</v>
      </c>
      <c r="M1310" s="16" t="str">
        <f>HYPERLINK("https://stjsonora.gob.mx/acceso_informacion/InfoCurriculum.php?token=3982-3982-3982")</f>
        <v>https://stjsonora.gob.mx/acceso_informacion/InfoCurriculum.php?token=3982-3982-3982</v>
      </c>
      <c r="N1310" s="14" t="s">
        <v>64</v>
      </c>
      <c r="O1310" s="16" t="s">
        <v>3601</v>
      </c>
      <c r="P1310" s="17" t="s">
        <v>355</v>
      </c>
      <c r="Q1310" s="15">
        <v>45300</v>
      </c>
      <c r="R1310" s="15">
        <v>45291</v>
      </c>
      <c r="S1310" s="14"/>
    </row>
    <row r="1311" spans="1:19" ht="25.5" x14ac:dyDescent="0.25">
      <c r="A1311" s="14">
        <v>2023</v>
      </c>
      <c r="B1311" s="15">
        <v>45200</v>
      </c>
      <c r="C1311" s="15">
        <v>45291</v>
      </c>
      <c r="D1311" s="17" t="s">
        <v>168</v>
      </c>
      <c r="E1311" s="17" t="s">
        <v>168</v>
      </c>
      <c r="F1311" s="14" t="s">
        <v>1073</v>
      </c>
      <c r="G1311" s="14" t="s">
        <v>530</v>
      </c>
      <c r="H1311" s="14" t="s">
        <v>485</v>
      </c>
      <c r="I1311" s="17" t="s">
        <v>1353</v>
      </c>
      <c r="J1311" s="14" t="s">
        <v>353</v>
      </c>
      <c r="K1311" s="17" t="s">
        <v>354</v>
      </c>
      <c r="L1311" s="14">
        <v>1460</v>
      </c>
      <c r="M1311" s="16" t="str">
        <f>HYPERLINK("https://stjsonora.gob.mx/acceso_informacion/InfoCurriculum.php?token=1460-1460-1460")</f>
        <v>https://stjsonora.gob.mx/acceso_informacion/InfoCurriculum.php?token=1460-1460-1460</v>
      </c>
      <c r="N1311" s="14" t="s">
        <v>64</v>
      </c>
      <c r="O1311" s="16" t="s">
        <v>3601</v>
      </c>
      <c r="P1311" s="17" t="s">
        <v>355</v>
      </c>
      <c r="Q1311" s="15">
        <v>45300</v>
      </c>
      <c r="R1311" s="15">
        <v>45291</v>
      </c>
      <c r="S1311" s="14"/>
    </row>
    <row r="1312" spans="1:19" ht="25.5" x14ac:dyDescent="0.25">
      <c r="A1312" s="14">
        <v>2023</v>
      </c>
      <c r="B1312" s="15">
        <v>45200</v>
      </c>
      <c r="C1312" s="15">
        <v>45291</v>
      </c>
      <c r="D1312" s="17" t="s">
        <v>134</v>
      </c>
      <c r="E1312" s="17" t="s">
        <v>134</v>
      </c>
      <c r="F1312" s="14" t="s">
        <v>2442</v>
      </c>
      <c r="G1312" s="14" t="s">
        <v>2443</v>
      </c>
      <c r="H1312" s="14" t="s">
        <v>1090</v>
      </c>
      <c r="I1312" s="17" t="s">
        <v>1178</v>
      </c>
      <c r="J1312" s="14" t="s">
        <v>353</v>
      </c>
      <c r="K1312" s="17" t="s">
        <v>354</v>
      </c>
      <c r="L1312" s="14">
        <v>2741</v>
      </c>
      <c r="M1312" s="16" t="str">
        <f>HYPERLINK("https://stjsonora.gob.mx/acceso_informacion/InfoCurriculum.php?token=2741-2741-2741")</f>
        <v>https://stjsonora.gob.mx/acceso_informacion/InfoCurriculum.php?token=2741-2741-2741</v>
      </c>
      <c r="N1312" s="14" t="s">
        <v>64</v>
      </c>
      <c r="O1312" s="16" t="s">
        <v>3601</v>
      </c>
      <c r="P1312" s="17" t="s">
        <v>355</v>
      </c>
      <c r="Q1312" s="15">
        <v>45300</v>
      </c>
      <c r="R1312" s="15">
        <v>45291</v>
      </c>
      <c r="S1312" s="14"/>
    </row>
    <row r="1313" spans="1:19" ht="25.5" x14ac:dyDescent="0.25">
      <c r="A1313" s="14">
        <v>2023</v>
      </c>
      <c r="B1313" s="15">
        <v>45200</v>
      </c>
      <c r="C1313" s="15">
        <v>45291</v>
      </c>
      <c r="D1313" s="17" t="s">
        <v>169</v>
      </c>
      <c r="E1313" s="17" t="s">
        <v>169</v>
      </c>
      <c r="F1313" s="14" t="s">
        <v>2444</v>
      </c>
      <c r="G1313" s="14" t="s">
        <v>385</v>
      </c>
      <c r="H1313" s="14" t="s">
        <v>647</v>
      </c>
      <c r="I1313" s="17" t="s">
        <v>640</v>
      </c>
      <c r="J1313" s="14" t="s">
        <v>353</v>
      </c>
      <c r="K1313" s="17" t="s">
        <v>354</v>
      </c>
      <c r="L1313" s="14">
        <v>3265</v>
      </c>
      <c r="M1313" s="16" t="str">
        <f>HYPERLINK("https://stjsonora.gob.mx/acceso_informacion/InfoCurriculum.php?token=3265-3265-3265")</f>
        <v>https://stjsonora.gob.mx/acceso_informacion/InfoCurriculum.php?token=3265-3265-3265</v>
      </c>
      <c r="N1313" s="14" t="s">
        <v>64</v>
      </c>
      <c r="O1313" s="16" t="s">
        <v>3601</v>
      </c>
      <c r="P1313" s="17" t="s">
        <v>355</v>
      </c>
      <c r="Q1313" s="15">
        <v>45300</v>
      </c>
      <c r="R1313" s="15">
        <v>45291</v>
      </c>
      <c r="S1313" s="14"/>
    </row>
    <row r="1314" spans="1:19" ht="25.5" x14ac:dyDescent="0.25">
      <c r="A1314" s="14">
        <v>2023</v>
      </c>
      <c r="B1314" s="15">
        <v>45200</v>
      </c>
      <c r="C1314" s="15">
        <v>45291</v>
      </c>
      <c r="D1314" s="17" t="s">
        <v>168</v>
      </c>
      <c r="E1314" s="17" t="s">
        <v>168</v>
      </c>
      <c r="F1314" s="14" t="s">
        <v>2445</v>
      </c>
      <c r="G1314" s="14" t="s">
        <v>361</v>
      </c>
      <c r="H1314" s="14" t="s">
        <v>434</v>
      </c>
      <c r="I1314" s="17" t="s">
        <v>1294</v>
      </c>
      <c r="J1314" s="14" t="s">
        <v>353</v>
      </c>
      <c r="K1314" s="17" t="s">
        <v>996</v>
      </c>
      <c r="L1314" s="14">
        <v>1192</v>
      </c>
      <c r="M1314" s="16" t="str">
        <f>HYPERLINK("https://stjsonora.gob.mx/acceso_informacion/InfoCurriculum.php?token=1192-1192-1192")</f>
        <v>https://stjsonora.gob.mx/acceso_informacion/InfoCurriculum.php?token=1192-1192-1192</v>
      </c>
      <c r="N1314" s="14" t="s">
        <v>64</v>
      </c>
      <c r="O1314" s="16" t="s">
        <v>3601</v>
      </c>
      <c r="P1314" s="17" t="s">
        <v>355</v>
      </c>
      <c r="Q1314" s="15">
        <v>45300</v>
      </c>
      <c r="R1314" s="15">
        <v>45291</v>
      </c>
      <c r="S1314" s="14"/>
    </row>
    <row r="1315" spans="1:19" ht="38.25" x14ac:dyDescent="0.25">
      <c r="A1315" s="14">
        <v>2023</v>
      </c>
      <c r="B1315" s="15">
        <v>45200</v>
      </c>
      <c r="C1315" s="15">
        <v>45291</v>
      </c>
      <c r="D1315" s="17" t="s">
        <v>168</v>
      </c>
      <c r="E1315" s="17" t="s">
        <v>168</v>
      </c>
      <c r="F1315" s="14" t="s">
        <v>2446</v>
      </c>
      <c r="G1315" s="14" t="s">
        <v>458</v>
      </c>
      <c r="H1315" s="14" t="s">
        <v>364</v>
      </c>
      <c r="I1315" s="17" t="s">
        <v>1375</v>
      </c>
      <c r="J1315" s="14" t="s">
        <v>403</v>
      </c>
      <c r="K1315" s="17"/>
      <c r="L1315" s="14">
        <v>29</v>
      </c>
      <c r="M1315" s="16" t="str">
        <f>HYPERLINK("https://stjsonora.gob.mx/acceso_informacion/InfoCurriculum.php?token=29-29-29")</f>
        <v>https://stjsonora.gob.mx/acceso_informacion/InfoCurriculum.php?token=29-29-29</v>
      </c>
      <c r="N1315" s="14" t="s">
        <v>64</v>
      </c>
      <c r="O1315" s="16" t="s">
        <v>3601</v>
      </c>
      <c r="P1315" s="17" t="s">
        <v>355</v>
      </c>
      <c r="Q1315" s="15">
        <v>45300</v>
      </c>
      <c r="R1315" s="15">
        <v>45291</v>
      </c>
      <c r="S1315" s="14"/>
    </row>
    <row r="1316" spans="1:19" ht="25.5" x14ac:dyDescent="0.25">
      <c r="A1316" s="14">
        <v>2023</v>
      </c>
      <c r="B1316" s="15">
        <v>45200</v>
      </c>
      <c r="C1316" s="15">
        <v>45291</v>
      </c>
      <c r="D1316" s="17" t="s">
        <v>169</v>
      </c>
      <c r="E1316" s="17" t="s">
        <v>169</v>
      </c>
      <c r="F1316" s="14" t="s">
        <v>2447</v>
      </c>
      <c r="G1316" s="14" t="s">
        <v>393</v>
      </c>
      <c r="H1316" s="14" t="s">
        <v>788</v>
      </c>
      <c r="I1316" s="17" t="s">
        <v>1298</v>
      </c>
      <c r="J1316" s="14" t="s">
        <v>353</v>
      </c>
      <c r="K1316" s="17" t="s">
        <v>354</v>
      </c>
      <c r="L1316" s="14">
        <v>1044</v>
      </c>
      <c r="M1316" s="16" t="str">
        <f>HYPERLINK("https://stjsonora.gob.mx/acceso_informacion/InfoCurriculum.php?token=1044-1044-1044")</f>
        <v>https://stjsonora.gob.mx/acceso_informacion/InfoCurriculum.php?token=1044-1044-1044</v>
      </c>
      <c r="N1316" s="14" t="s">
        <v>64</v>
      </c>
      <c r="O1316" s="16" t="s">
        <v>3601</v>
      </c>
      <c r="P1316" s="17" t="s">
        <v>355</v>
      </c>
      <c r="Q1316" s="15">
        <v>45300</v>
      </c>
      <c r="R1316" s="15">
        <v>45291</v>
      </c>
      <c r="S1316" s="14"/>
    </row>
    <row r="1317" spans="1:19" ht="25.5" x14ac:dyDescent="0.25">
      <c r="A1317" s="14">
        <v>2023</v>
      </c>
      <c r="B1317" s="15">
        <v>45200</v>
      </c>
      <c r="C1317" s="15">
        <v>45291</v>
      </c>
      <c r="D1317" s="17" t="s">
        <v>124</v>
      </c>
      <c r="E1317" s="17" t="s">
        <v>124</v>
      </c>
      <c r="F1317" s="14" t="s">
        <v>2448</v>
      </c>
      <c r="G1317" s="14" t="s">
        <v>691</v>
      </c>
      <c r="H1317" s="14" t="s">
        <v>406</v>
      </c>
      <c r="I1317" s="17" t="s">
        <v>802</v>
      </c>
      <c r="J1317" s="14" t="s">
        <v>353</v>
      </c>
      <c r="K1317" s="17" t="s">
        <v>354</v>
      </c>
      <c r="L1317" s="14">
        <v>909</v>
      </c>
      <c r="M1317" s="16" t="str">
        <f>HYPERLINK("https://stjsonora.gob.mx/acceso_informacion/InfoCurriculum.php?token=909-909-909")</f>
        <v>https://stjsonora.gob.mx/acceso_informacion/InfoCurriculum.php?token=909-909-909</v>
      </c>
      <c r="N1317" s="14" t="s">
        <v>64</v>
      </c>
      <c r="O1317" s="16" t="s">
        <v>3601</v>
      </c>
      <c r="P1317" s="17" t="s">
        <v>355</v>
      </c>
      <c r="Q1317" s="15">
        <v>45300</v>
      </c>
      <c r="R1317" s="15">
        <v>45291</v>
      </c>
      <c r="S1317" s="14"/>
    </row>
    <row r="1318" spans="1:19" ht="25.5" x14ac:dyDescent="0.25">
      <c r="A1318" s="14">
        <v>2023</v>
      </c>
      <c r="B1318" s="15">
        <v>45200</v>
      </c>
      <c r="C1318" s="15">
        <v>45291</v>
      </c>
      <c r="D1318" s="17" t="s">
        <v>134</v>
      </c>
      <c r="E1318" s="17" t="s">
        <v>134</v>
      </c>
      <c r="F1318" s="14" t="s">
        <v>2449</v>
      </c>
      <c r="G1318" s="14" t="s">
        <v>2450</v>
      </c>
      <c r="H1318" s="14" t="s">
        <v>518</v>
      </c>
      <c r="I1318" s="17" t="s">
        <v>1383</v>
      </c>
      <c r="J1318" s="14" t="s">
        <v>353</v>
      </c>
      <c r="K1318" s="17" t="s">
        <v>354</v>
      </c>
      <c r="L1318" s="14">
        <v>2609</v>
      </c>
      <c r="M1318" s="16" t="str">
        <f>HYPERLINK("https://stjsonora.gob.mx/acceso_informacion/InfoCurriculum.php?token=2609-2609-2609")</f>
        <v>https://stjsonora.gob.mx/acceso_informacion/InfoCurriculum.php?token=2609-2609-2609</v>
      </c>
      <c r="N1318" s="14" t="s">
        <v>64</v>
      </c>
      <c r="O1318" s="16" t="s">
        <v>3601</v>
      </c>
      <c r="P1318" s="17" t="s">
        <v>355</v>
      </c>
      <c r="Q1318" s="15">
        <v>45300</v>
      </c>
      <c r="R1318" s="15">
        <v>45291</v>
      </c>
      <c r="S1318" s="14"/>
    </row>
    <row r="1319" spans="1:19" ht="25.5" x14ac:dyDescent="0.25">
      <c r="A1319" s="14">
        <v>2023</v>
      </c>
      <c r="B1319" s="15">
        <v>45200</v>
      </c>
      <c r="C1319" s="15">
        <v>45291</v>
      </c>
      <c r="D1319" s="17" t="s">
        <v>168</v>
      </c>
      <c r="E1319" s="17" t="s">
        <v>168</v>
      </c>
      <c r="F1319" s="14" t="s">
        <v>2451</v>
      </c>
      <c r="G1319" s="14" t="s">
        <v>753</v>
      </c>
      <c r="H1319" s="14" t="s">
        <v>562</v>
      </c>
      <c r="I1319" s="17" t="s">
        <v>1039</v>
      </c>
      <c r="J1319" s="14" t="s">
        <v>353</v>
      </c>
      <c r="K1319" s="17" t="s">
        <v>2452</v>
      </c>
      <c r="L1319" s="14">
        <v>661</v>
      </c>
      <c r="M1319" s="16" t="str">
        <f>HYPERLINK("https://stjsonora.gob.mx/acceso_informacion/InfoCurriculum.php?token=661-661-661")</f>
        <v>https://stjsonora.gob.mx/acceso_informacion/InfoCurriculum.php?token=661-661-661</v>
      </c>
      <c r="N1319" s="14" t="s">
        <v>64</v>
      </c>
      <c r="O1319" s="16" t="s">
        <v>3601</v>
      </c>
      <c r="P1319" s="17" t="s">
        <v>355</v>
      </c>
      <c r="Q1319" s="15">
        <v>45300</v>
      </c>
      <c r="R1319" s="15">
        <v>45291</v>
      </c>
      <c r="S1319" s="14"/>
    </row>
    <row r="1320" spans="1:19" ht="25.5" x14ac:dyDescent="0.25">
      <c r="A1320" s="14">
        <v>2023</v>
      </c>
      <c r="B1320" s="15">
        <v>45200</v>
      </c>
      <c r="C1320" s="15">
        <v>45291</v>
      </c>
      <c r="D1320" s="17" t="s">
        <v>134</v>
      </c>
      <c r="E1320" s="17" t="s">
        <v>134</v>
      </c>
      <c r="F1320" s="14" t="s">
        <v>2453</v>
      </c>
      <c r="G1320" s="14" t="s">
        <v>452</v>
      </c>
      <c r="H1320" s="14" t="s">
        <v>1054</v>
      </c>
      <c r="I1320" s="17" t="s">
        <v>1224</v>
      </c>
      <c r="J1320" s="14" t="s">
        <v>365</v>
      </c>
      <c r="K1320" s="17" t="s">
        <v>450</v>
      </c>
      <c r="L1320" s="14">
        <v>1349</v>
      </c>
      <c r="M1320" s="16" t="str">
        <f>HYPERLINK("https://stjsonora.gob.mx/acceso_informacion/InfoCurriculum.php?token=1349-1349-1349")</f>
        <v>https://stjsonora.gob.mx/acceso_informacion/InfoCurriculum.php?token=1349-1349-1349</v>
      </c>
      <c r="N1320" s="14" t="s">
        <v>64</v>
      </c>
      <c r="O1320" s="16" t="s">
        <v>3601</v>
      </c>
      <c r="P1320" s="17" t="s">
        <v>355</v>
      </c>
      <c r="Q1320" s="15">
        <v>45300</v>
      </c>
      <c r="R1320" s="15">
        <v>45291</v>
      </c>
      <c r="S1320" s="14"/>
    </row>
    <row r="1321" spans="1:19" ht="25.5" x14ac:dyDescent="0.25">
      <c r="A1321" s="14">
        <v>2023</v>
      </c>
      <c r="B1321" s="15">
        <v>45200</v>
      </c>
      <c r="C1321" s="15">
        <v>45291</v>
      </c>
      <c r="D1321" s="17" t="s">
        <v>134</v>
      </c>
      <c r="E1321" s="17" t="s">
        <v>134</v>
      </c>
      <c r="F1321" s="14" t="s">
        <v>2454</v>
      </c>
      <c r="G1321" s="14" t="s">
        <v>409</v>
      </c>
      <c r="H1321" s="14" t="s">
        <v>530</v>
      </c>
      <c r="I1321" s="17" t="s">
        <v>703</v>
      </c>
      <c r="J1321" s="14" t="s">
        <v>403</v>
      </c>
      <c r="K1321" s="17"/>
      <c r="L1321" s="14">
        <v>40</v>
      </c>
      <c r="M1321" s="16" t="str">
        <f>HYPERLINK("https://stjsonora.gob.mx/acceso_informacion/InfoCurriculum.php?token=40-40-40")</f>
        <v>https://stjsonora.gob.mx/acceso_informacion/InfoCurriculum.php?token=40-40-40</v>
      </c>
      <c r="N1321" s="14" t="s">
        <v>64</v>
      </c>
      <c r="O1321" s="16" t="s">
        <v>3601</v>
      </c>
      <c r="P1321" s="17" t="s">
        <v>355</v>
      </c>
      <c r="Q1321" s="15">
        <v>45300</v>
      </c>
      <c r="R1321" s="15">
        <v>45291</v>
      </c>
      <c r="S1321" s="14"/>
    </row>
    <row r="1322" spans="1:19" ht="25.5" x14ac:dyDescent="0.25">
      <c r="A1322" s="14">
        <v>2023</v>
      </c>
      <c r="B1322" s="15">
        <v>45200</v>
      </c>
      <c r="C1322" s="15">
        <v>45291</v>
      </c>
      <c r="D1322" s="17" t="s">
        <v>169</v>
      </c>
      <c r="E1322" s="17" t="s">
        <v>169</v>
      </c>
      <c r="F1322" s="14" t="s">
        <v>2178</v>
      </c>
      <c r="G1322" s="14" t="s">
        <v>2025</v>
      </c>
      <c r="H1322" s="14" t="s">
        <v>1072</v>
      </c>
      <c r="I1322" s="17" t="s">
        <v>1340</v>
      </c>
      <c r="J1322" s="14" t="s">
        <v>1081</v>
      </c>
      <c r="K1322" s="17" t="s">
        <v>603</v>
      </c>
      <c r="L1322" s="14">
        <v>87</v>
      </c>
      <c r="M1322" s="16" t="str">
        <f>HYPERLINK("https://stjsonora.gob.mx/acceso_informacion/InfoCurriculum.php?token=87-87-87")</f>
        <v>https://stjsonora.gob.mx/acceso_informacion/InfoCurriculum.php?token=87-87-87</v>
      </c>
      <c r="N1322" s="14" t="s">
        <v>64</v>
      </c>
      <c r="O1322" s="16" t="s">
        <v>3601</v>
      </c>
      <c r="P1322" s="17" t="s">
        <v>355</v>
      </c>
      <c r="Q1322" s="15">
        <v>45300</v>
      </c>
      <c r="R1322" s="15">
        <v>45291</v>
      </c>
      <c r="S1322" s="14"/>
    </row>
    <row r="1323" spans="1:19" ht="38.25" x14ac:dyDescent="0.25">
      <c r="A1323" s="14">
        <v>2023</v>
      </c>
      <c r="B1323" s="15">
        <v>45200</v>
      </c>
      <c r="C1323" s="15">
        <v>45291</v>
      </c>
      <c r="D1323" s="17" t="s">
        <v>168</v>
      </c>
      <c r="E1323" s="17" t="s">
        <v>168</v>
      </c>
      <c r="F1323" s="14" t="s">
        <v>1492</v>
      </c>
      <c r="G1323" s="14" t="s">
        <v>361</v>
      </c>
      <c r="H1323" s="14" t="s">
        <v>2455</v>
      </c>
      <c r="I1323" s="17" t="s">
        <v>1306</v>
      </c>
      <c r="J1323" s="14" t="s">
        <v>353</v>
      </c>
      <c r="K1323" s="17"/>
      <c r="L1323" s="14">
        <v>1397</v>
      </c>
      <c r="M1323" s="16" t="str">
        <f>HYPERLINK("https://stjsonora.gob.mx/acceso_informacion/InfoCurriculum.php?token=1397-1397-1397")</f>
        <v>https://stjsonora.gob.mx/acceso_informacion/InfoCurriculum.php?token=1397-1397-1397</v>
      </c>
      <c r="N1323" s="14" t="s">
        <v>64</v>
      </c>
      <c r="O1323" s="16" t="s">
        <v>3601</v>
      </c>
      <c r="P1323" s="17" t="s">
        <v>355</v>
      </c>
      <c r="Q1323" s="15">
        <v>45300</v>
      </c>
      <c r="R1323" s="15">
        <v>45291</v>
      </c>
      <c r="S1323" s="14"/>
    </row>
    <row r="1324" spans="1:19" ht="25.5" x14ac:dyDescent="0.25">
      <c r="A1324" s="14">
        <v>2023</v>
      </c>
      <c r="B1324" s="15">
        <v>45200</v>
      </c>
      <c r="C1324" s="15">
        <v>45291</v>
      </c>
      <c r="D1324" s="17" t="s">
        <v>134</v>
      </c>
      <c r="E1324" s="17" t="s">
        <v>134</v>
      </c>
      <c r="F1324" s="14" t="s">
        <v>2456</v>
      </c>
      <c r="G1324" s="14" t="s">
        <v>417</v>
      </c>
      <c r="H1324" s="14" t="s">
        <v>917</v>
      </c>
      <c r="I1324" s="17" t="s">
        <v>1237</v>
      </c>
      <c r="J1324" s="14" t="s">
        <v>353</v>
      </c>
      <c r="K1324" s="17" t="s">
        <v>354</v>
      </c>
      <c r="L1324" s="14">
        <v>1479</v>
      </c>
      <c r="M1324" s="16" t="str">
        <f>HYPERLINK("https://stjsonora.gob.mx/acceso_informacion/InfoCurriculum.php?token=1479-1479-1479")</f>
        <v>https://stjsonora.gob.mx/acceso_informacion/InfoCurriculum.php?token=1479-1479-1479</v>
      </c>
      <c r="N1324" s="14" t="s">
        <v>64</v>
      </c>
      <c r="O1324" s="16" t="s">
        <v>3601</v>
      </c>
      <c r="P1324" s="17" t="s">
        <v>355</v>
      </c>
      <c r="Q1324" s="15">
        <v>45300</v>
      </c>
      <c r="R1324" s="15">
        <v>45291</v>
      </c>
      <c r="S1324" s="14"/>
    </row>
    <row r="1325" spans="1:19" ht="25.5" x14ac:dyDescent="0.25">
      <c r="A1325" s="14">
        <v>2023</v>
      </c>
      <c r="B1325" s="15">
        <v>45200</v>
      </c>
      <c r="C1325" s="15">
        <v>45291</v>
      </c>
      <c r="D1325" s="17" t="s">
        <v>134</v>
      </c>
      <c r="E1325" s="17" t="s">
        <v>134</v>
      </c>
      <c r="F1325" s="14" t="s">
        <v>2457</v>
      </c>
      <c r="G1325" s="14" t="s">
        <v>368</v>
      </c>
      <c r="H1325" s="14" t="s">
        <v>2458</v>
      </c>
      <c r="I1325" s="17" t="s">
        <v>1425</v>
      </c>
      <c r="J1325" s="14" t="s">
        <v>353</v>
      </c>
      <c r="K1325" s="17" t="s">
        <v>2459</v>
      </c>
      <c r="L1325" s="14">
        <v>3323</v>
      </c>
      <c r="M1325" s="16" t="str">
        <f>HYPERLINK("https://stjsonora.gob.mx/acceso_informacion/InfoCurriculum.php?token=3323-3323-3323")</f>
        <v>https://stjsonora.gob.mx/acceso_informacion/InfoCurriculum.php?token=3323-3323-3323</v>
      </c>
      <c r="N1325" s="14" t="s">
        <v>64</v>
      </c>
      <c r="O1325" s="16" t="s">
        <v>3601</v>
      </c>
      <c r="P1325" s="17" t="s">
        <v>355</v>
      </c>
      <c r="Q1325" s="15">
        <v>45300</v>
      </c>
      <c r="R1325" s="15">
        <v>45291</v>
      </c>
      <c r="S1325" s="14"/>
    </row>
    <row r="1326" spans="1:19" ht="25.5" x14ac:dyDescent="0.25">
      <c r="A1326" s="14">
        <v>2023</v>
      </c>
      <c r="B1326" s="15">
        <v>45200</v>
      </c>
      <c r="C1326" s="15">
        <v>45291</v>
      </c>
      <c r="D1326" s="17" t="s">
        <v>168</v>
      </c>
      <c r="E1326" s="17" t="s">
        <v>168</v>
      </c>
      <c r="F1326" s="14" t="s">
        <v>2460</v>
      </c>
      <c r="G1326" s="14" t="s">
        <v>752</v>
      </c>
      <c r="H1326" s="14" t="s">
        <v>1132</v>
      </c>
      <c r="I1326" s="17" t="s">
        <v>500</v>
      </c>
      <c r="J1326" s="14" t="s">
        <v>57</v>
      </c>
      <c r="K1326" s="17" t="s">
        <v>733</v>
      </c>
      <c r="L1326" s="14">
        <v>701</v>
      </c>
      <c r="M1326" s="16" t="str">
        <f>HYPERLINK("https://stjsonora.gob.mx/acceso_informacion/InfoCurriculum.php?token=701-701-701")</f>
        <v>https://stjsonora.gob.mx/acceso_informacion/InfoCurriculum.php?token=701-701-701</v>
      </c>
      <c r="N1326" s="14" t="s">
        <v>64</v>
      </c>
      <c r="O1326" s="16" t="s">
        <v>3601</v>
      </c>
      <c r="P1326" s="17" t="s">
        <v>355</v>
      </c>
      <c r="Q1326" s="15">
        <v>45300</v>
      </c>
      <c r="R1326" s="15">
        <v>45291</v>
      </c>
      <c r="S1326" s="14"/>
    </row>
    <row r="1327" spans="1:19" ht="38.25" x14ac:dyDescent="0.25">
      <c r="A1327" s="14">
        <v>2023</v>
      </c>
      <c r="B1327" s="15">
        <v>45200</v>
      </c>
      <c r="C1327" s="15">
        <v>45291</v>
      </c>
      <c r="D1327" s="17" t="s">
        <v>128</v>
      </c>
      <c r="E1327" s="17" t="s">
        <v>128</v>
      </c>
      <c r="F1327" s="14" t="s">
        <v>2461</v>
      </c>
      <c r="G1327" s="14" t="s">
        <v>406</v>
      </c>
      <c r="H1327" s="14" t="s">
        <v>406</v>
      </c>
      <c r="I1327" s="17" t="s">
        <v>712</v>
      </c>
      <c r="J1327" s="14" t="s">
        <v>365</v>
      </c>
      <c r="K1327" s="17" t="s">
        <v>719</v>
      </c>
      <c r="L1327" s="14">
        <v>991</v>
      </c>
      <c r="M1327" s="16" t="str">
        <f>HYPERLINK("https://stjsonora.gob.mx/acceso_informacion/InfoCurriculum.php?token=991-991-991")</f>
        <v>https://stjsonora.gob.mx/acceso_informacion/InfoCurriculum.php?token=991-991-991</v>
      </c>
      <c r="N1327" s="14" t="s">
        <v>64</v>
      </c>
      <c r="O1327" s="16" t="s">
        <v>3601</v>
      </c>
      <c r="P1327" s="17" t="s">
        <v>355</v>
      </c>
      <c r="Q1327" s="15">
        <v>45300</v>
      </c>
      <c r="R1327" s="15">
        <v>45291</v>
      </c>
      <c r="S1327" s="14"/>
    </row>
    <row r="1328" spans="1:19" ht="25.5" x14ac:dyDescent="0.25">
      <c r="A1328" s="14">
        <v>2023</v>
      </c>
      <c r="B1328" s="15">
        <v>45200</v>
      </c>
      <c r="C1328" s="15">
        <v>45291</v>
      </c>
      <c r="D1328" s="17" t="s">
        <v>168</v>
      </c>
      <c r="E1328" s="17" t="s">
        <v>168</v>
      </c>
      <c r="F1328" s="14" t="s">
        <v>2462</v>
      </c>
      <c r="G1328" s="14" t="s">
        <v>928</v>
      </c>
      <c r="H1328" s="14" t="s">
        <v>2463</v>
      </c>
      <c r="I1328" s="17" t="s">
        <v>1404</v>
      </c>
      <c r="J1328" s="14" t="s">
        <v>55</v>
      </c>
      <c r="K1328" s="17"/>
      <c r="L1328" s="14">
        <v>648</v>
      </c>
      <c r="M1328" s="16" t="str">
        <f>HYPERLINK("https://stjsonora.gob.mx/acceso_informacion/InfoCurriculum.php?token=648-648-648")</f>
        <v>https://stjsonora.gob.mx/acceso_informacion/InfoCurriculum.php?token=648-648-648</v>
      </c>
      <c r="N1328" s="14" t="s">
        <v>64</v>
      </c>
      <c r="O1328" s="16" t="s">
        <v>3601</v>
      </c>
      <c r="P1328" s="17" t="s">
        <v>355</v>
      </c>
      <c r="Q1328" s="15">
        <v>45300</v>
      </c>
      <c r="R1328" s="15">
        <v>45291</v>
      </c>
      <c r="S1328" s="14"/>
    </row>
    <row r="1329" spans="1:19" ht="25.5" x14ac:dyDescent="0.25">
      <c r="A1329" s="14">
        <v>2023</v>
      </c>
      <c r="B1329" s="15">
        <v>45200</v>
      </c>
      <c r="C1329" s="15">
        <v>45291</v>
      </c>
      <c r="D1329" s="17" t="s">
        <v>134</v>
      </c>
      <c r="E1329" s="17" t="s">
        <v>134</v>
      </c>
      <c r="F1329" s="14" t="s">
        <v>2464</v>
      </c>
      <c r="G1329" s="14" t="s">
        <v>1205</v>
      </c>
      <c r="H1329" s="14" t="s">
        <v>1209</v>
      </c>
      <c r="I1329" s="17" t="s">
        <v>1343</v>
      </c>
      <c r="J1329" s="14" t="s">
        <v>353</v>
      </c>
      <c r="K1329" s="17" t="s">
        <v>354</v>
      </c>
      <c r="L1329" s="14">
        <v>1252</v>
      </c>
      <c r="M1329" s="16" t="str">
        <f>HYPERLINK("https://stjsonora.gob.mx/acceso_informacion/InfoCurriculum.php?token=1252-1252-1252")</f>
        <v>https://stjsonora.gob.mx/acceso_informacion/InfoCurriculum.php?token=1252-1252-1252</v>
      </c>
      <c r="N1329" s="14" t="s">
        <v>64</v>
      </c>
      <c r="O1329" s="16" t="s">
        <v>3601</v>
      </c>
      <c r="P1329" s="17" t="s">
        <v>355</v>
      </c>
      <c r="Q1329" s="15">
        <v>45300</v>
      </c>
      <c r="R1329" s="15">
        <v>45291</v>
      </c>
      <c r="S1329" s="14"/>
    </row>
    <row r="1330" spans="1:19" ht="38.25" x14ac:dyDescent="0.25">
      <c r="A1330" s="14">
        <v>2023</v>
      </c>
      <c r="B1330" s="15">
        <v>45200</v>
      </c>
      <c r="C1330" s="15">
        <v>45291</v>
      </c>
      <c r="D1330" s="17" t="s">
        <v>168</v>
      </c>
      <c r="E1330" s="17" t="s">
        <v>168</v>
      </c>
      <c r="F1330" s="14" t="s">
        <v>2465</v>
      </c>
      <c r="G1330" s="14" t="s">
        <v>828</v>
      </c>
      <c r="H1330" s="14" t="s">
        <v>422</v>
      </c>
      <c r="I1330" s="17" t="s">
        <v>1410</v>
      </c>
      <c r="J1330" s="14" t="s">
        <v>55</v>
      </c>
      <c r="K1330" s="17"/>
      <c r="L1330" s="14">
        <v>54</v>
      </c>
      <c r="M1330" s="16" t="str">
        <f>HYPERLINK("https://stjsonora.gob.mx/acceso_informacion/InfoCurriculum.php?token=54-54-54")</f>
        <v>https://stjsonora.gob.mx/acceso_informacion/InfoCurriculum.php?token=54-54-54</v>
      </c>
      <c r="N1330" s="14" t="s">
        <v>64</v>
      </c>
      <c r="O1330" s="16" t="s">
        <v>3601</v>
      </c>
      <c r="P1330" s="17" t="s">
        <v>355</v>
      </c>
      <c r="Q1330" s="15">
        <v>45300</v>
      </c>
      <c r="R1330" s="15">
        <v>45291</v>
      </c>
      <c r="S1330" s="14"/>
    </row>
    <row r="1331" spans="1:19" ht="25.5" x14ac:dyDescent="0.25">
      <c r="A1331" s="14">
        <v>2023</v>
      </c>
      <c r="B1331" s="15">
        <v>45200</v>
      </c>
      <c r="C1331" s="15">
        <v>45291</v>
      </c>
      <c r="D1331" s="17" t="s">
        <v>134</v>
      </c>
      <c r="E1331" s="17" t="s">
        <v>134</v>
      </c>
      <c r="F1331" s="14" t="s">
        <v>2466</v>
      </c>
      <c r="G1331" s="14" t="s">
        <v>1139</v>
      </c>
      <c r="H1331" s="14" t="s">
        <v>795</v>
      </c>
      <c r="I1331" s="17" t="s">
        <v>640</v>
      </c>
      <c r="J1331" s="14" t="s">
        <v>353</v>
      </c>
      <c r="K1331" s="17" t="s">
        <v>354</v>
      </c>
      <c r="L1331" s="14">
        <v>5081</v>
      </c>
      <c r="M1331" s="16" t="str">
        <f>HYPERLINK("https://stjsonora.gob.mx/acceso_informacion/InfoCurriculum.php?token=5081-5081-5081")</f>
        <v>https://stjsonora.gob.mx/acceso_informacion/InfoCurriculum.php?token=5081-5081-5081</v>
      </c>
      <c r="N1331" s="14" t="s">
        <v>64</v>
      </c>
      <c r="O1331" s="16" t="s">
        <v>3601</v>
      </c>
      <c r="P1331" s="17" t="s">
        <v>355</v>
      </c>
      <c r="Q1331" s="15">
        <v>45300</v>
      </c>
      <c r="R1331" s="15">
        <v>45291</v>
      </c>
      <c r="S1331" s="14"/>
    </row>
    <row r="1332" spans="1:19" ht="25.5" x14ac:dyDescent="0.25">
      <c r="A1332" s="14">
        <v>2023</v>
      </c>
      <c r="B1332" s="15">
        <v>45200</v>
      </c>
      <c r="C1332" s="15">
        <v>45291</v>
      </c>
      <c r="D1332" s="17" t="s">
        <v>168</v>
      </c>
      <c r="E1332" s="17" t="s">
        <v>168</v>
      </c>
      <c r="F1332" s="14" t="s">
        <v>2467</v>
      </c>
      <c r="G1332" s="14" t="s">
        <v>462</v>
      </c>
      <c r="H1332" s="14" t="s">
        <v>660</v>
      </c>
      <c r="I1332" s="17" t="s">
        <v>683</v>
      </c>
      <c r="J1332" s="14" t="s">
        <v>353</v>
      </c>
      <c r="K1332" s="17" t="s">
        <v>354</v>
      </c>
      <c r="L1332" s="14">
        <v>3492</v>
      </c>
      <c r="M1332" s="16" t="str">
        <f>HYPERLINK("https://stjsonora.gob.mx/acceso_informacion/InfoCurriculum.php?token=3492-3492-3492")</f>
        <v>https://stjsonora.gob.mx/acceso_informacion/InfoCurriculum.php?token=3492-3492-3492</v>
      </c>
      <c r="N1332" s="14" t="s">
        <v>64</v>
      </c>
      <c r="O1332" s="16" t="s">
        <v>3601</v>
      </c>
      <c r="P1332" s="17" t="s">
        <v>355</v>
      </c>
      <c r="Q1332" s="15">
        <v>45300</v>
      </c>
      <c r="R1332" s="15">
        <v>45291</v>
      </c>
      <c r="S1332" s="14"/>
    </row>
    <row r="1333" spans="1:19" ht="25.5" x14ac:dyDescent="0.25">
      <c r="A1333" s="14">
        <v>2023</v>
      </c>
      <c r="B1333" s="15">
        <v>45200</v>
      </c>
      <c r="C1333" s="15">
        <v>45291</v>
      </c>
      <c r="D1333" s="17" t="s">
        <v>134</v>
      </c>
      <c r="E1333" s="17" t="s">
        <v>134</v>
      </c>
      <c r="F1333" s="14" t="s">
        <v>2468</v>
      </c>
      <c r="G1333" s="14" t="s">
        <v>619</v>
      </c>
      <c r="H1333" s="14" t="s">
        <v>626</v>
      </c>
      <c r="I1333" s="17" t="s">
        <v>1340</v>
      </c>
      <c r="J1333" s="14" t="s">
        <v>58</v>
      </c>
      <c r="K1333" s="17" t="s">
        <v>3590</v>
      </c>
      <c r="L1333" s="14">
        <v>145</v>
      </c>
      <c r="M1333" s="16" t="str">
        <f>HYPERLINK("https://stjsonora.gob.mx/acceso_informacion/InfoCurriculum.php?token=145-145-145")</f>
        <v>https://stjsonora.gob.mx/acceso_informacion/InfoCurriculum.php?token=145-145-145</v>
      </c>
      <c r="N1333" s="14" t="s">
        <v>64</v>
      </c>
      <c r="O1333" s="16" t="s">
        <v>3601</v>
      </c>
      <c r="P1333" s="17" t="s">
        <v>355</v>
      </c>
      <c r="Q1333" s="15">
        <v>45300</v>
      </c>
      <c r="R1333" s="15">
        <v>45291</v>
      </c>
      <c r="S1333" s="14"/>
    </row>
    <row r="1334" spans="1:19" ht="38.25" x14ac:dyDescent="0.25">
      <c r="A1334" s="14">
        <v>2023</v>
      </c>
      <c r="B1334" s="15">
        <v>45200</v>
      </c>
      <c r="C1334" s="15">
        <v>45291</v>
      </c>
      <c r="D1334" s="17" t="s">
        <v>134</v>
      </c>
      <c r="E1334" s="17" t="s">
        <v>134</v>
      </c>
      <c r="F1334" s="14" t="s">
        <v>2469</v>
      </c>
      <c r="G1334" s="14" t="s">
        <v>393</v>
      </c>
      <c r="H1334" s="14" t="s">
        <v>2470</v>
      </c>
      <c r="I1334" s="17" t="s">
        <v>712</v>
      </c>
      <c r="J1334" s="14" t="s">
        <v>58</v>
      </c>
      <c r="K1334" s="17" t="s">
        <v>3590</v>
      </c>
      <c r="L1334" s="14">
        <v>1064</v>
      </c>
      <c r="M1334" s="16" t="str">
        <f>HYPERLINK("https://stjsonora.gob.mx/acceso_informacion/InfoCurriculum.php?token=1064-1064-1064")</f>
        <v>https://stjsonora.gob.mx/acceso_informacion/InfoCurriculum.php?token=1064-1064-1064</v>
      </c>
      <c r="N1334" s="14" t="s">
        <v>64</v>
      </c>
      <c r="O1334" s="16" t="s">
        <v>3601</v>
      </c>
      <c r="P1334" s="17" t="s">
        <v>355</v>
      </c>
      <c r="Q1334" s="15">
        <v>45300</v>
      </c>
      <c r="R1334" s="15">
        <v>45291</v>
      </c>
      <c r="S1334" s="14"/>
    </row>
    <row r="1335" spans="1:19" ht="25.5" x14ac:dyDescent="0.25">
      <c r="A1335" s="14">
        <v>2023</v>
      </c>
      <c r="B1335" s="15">
        <v>45200</v>
      </c>
      <c r="C1335" s="15">
        <v>45291</v>
      </c>
      <c r="D1335" s="17" t="s">
        <v>134</v>
      </c>
      <c r="E1335" s="17" t="s">
        <v>134</v>
      </c>
      <c r="F1335" s="14" t="s">
        <v>2471</v>
      </c>
      <c r="G1335" s="14" t="s">
        <v>1107</v>
      </c>
      <c r="H1335" s="14" t="s">
        <v>788</v>
      </c>
      <c r="I1335" s="17" t="s">
        <v>1386</v>
      </c>
      <c r="J1335" s="14" t="s">
        <v>395</v>
      </c>
      <c r="K1335" s="17" t="s">
        <v>2472</v>
      </c>
      <c r="L1335" s="14">
        <v>791</v>
      </c>
      <c r="M1335" s="16" t="str">
        <f>HYPERLINK("https://stjsonora.gob.mx/acceso_informacion/InfoCurriculum.php?token=791-791-791")</f>
        <v>https://stjsonora.gob.mx/acceso_informacion/InfoCurriculum.php?token=791-791-791</v>
      </c>
      <c r="N1335" s="14" t="s">
        <v>64</v>
      </c>
      <c r="O1335" s="16" t="s">
        <v>3601</v>
      </c>
      <c r="P1335" s="17" t="s">
        <v>355</v>
      </c>
      <c r="Q1335" s="15">
        <v>45300</v>
      </c>
      <c r="R1335" s="15">
        <v>45291</v>
      </c>
      <c r="S1335" s="14"/>
    </row>
    <row r="1336" spans="1:19" ht="25.5" x14ac:dyDescent="0.25">
      <c r="A1336" s="14">
        <v>2023</v>
      </c>
      <c r="B1336" s="15">
        <v>45200</v>
      </c>
      <c r="C1336" s="15">
        <v>45291</v>
      </c>
      <c r="D1336" s="17" t="s">
        <v>168</v>
      </c>
      <c r="E1336" s="17" t="s">
        <v>168</v>
      </c>
      <c r="F1336" s="14" t="s">
        <v>2473</v>
      </c>
      <c r="G1336" s="14" t="s">
        <v>364</v>
      </c>
      <c r="H1336" s="14" t="s">
        <v>2474</v>
      </c>
      <c r="I1336" s="17" t="s">
        <v>1290</v>
      </c>
      <c r="J1336" s="14" t="s">
        <v>353</v>
      </c>
      <c r="K1336" s="17" t="s">
        <v>354</v>
      </c>
      <c r="L1336" s="14">
        <v>3970</v>
      </c>
      <c r="M1336" s="16" t="str">
        <f>HYPERLINK("https://stjsonora.gob.mx/acceso_informacion/InfoCurriculum.php?token=3970-3970-3970")</f>
        <v>https://stjsonora.gob.mx/acceso_informacion/InfoCurriculum.php?token=3970-3970-3970</v>
      </c>
      <c r="N1336" s="14" t="s">
        <v>64</v>
      </c>
      <c r="O1336" s="16" t="s">
        <v>3601</v>
      </c>
      <c r="P1336" s="17" t="s">
        <v>355</v>
      </c>
      <c r="Q1336" s="15">
        <v>45300</v>
      </c>
      <c r="R1336" s="15">
        <v>45291</v>
      </c>
      <c r="S1336" s="14"/>
    </row>
    <row r="1337" spans="1:19" ht="38.25" x14ac:dyDescent="0.25">
      <c r="A1337" s="14">
        <v>2023</v>
      </c>
      <c r="B1337" s="15">
        <v>45200</v>
      </c>
      <c r="C1337" s="15">
        <v>45291</v>
      </c>
      <c r="D1337" s="17" t="s">
        <v>134</v>
      </c>
      <c r="E1337" s="17" t="s">
        <v>134</v>
      </c>
      <c r="F1337" s="14" t="s">
        <v>1026</v>
      </c>
      <c r="G1337" s="14" t="s">
        <v>452</v>
      </c>
      <c r="H1337" s="14" t="s">
        <v>626</v>
      </c>
      <c r="I1337" s="17" t="s">
        <v>1375</v>
      </c>
      <c r="J1337" s="14" t="s">
        <v>353</v>
      </c>
      <c r="K1337" s="17" t="s">
        <v>2475</v>
      </c>
      <c r="L1337" s="14">
        <v>1196</v>
      </c>
      <c r="M1337" s="16" t="str">
        <f>HYPERLINK("https://stjsonora.gob.mx/acceso_informacion/InfoCurriculum.php?token=1196-1196-1196")</f>
        <v>https://stjsonora.gob.mx/acceso_informacion/InfoCurriculum.php?token=1196-1196-1196</v>
      </c>
      <c r="N1337" s="14" t="s">
        <v>64</v>
      </c>
      <c r="O1337" s="16" t="s">
        <v>3601</v>
      </c>
      <c r="P1337" s="17" t="s">
        <v>355</v>
      </c>
      <c r="Q1337" s="15">
        <v>45300</v>
      </c>
      <c r="R1337" s="15">
        <v>45291</v>
      </c>
      <c r="S1337" s="14"/>
    </row>
    <row r="1338" spans="1:19" ht="25.5" x14ac:dyDescent="0.25">
      <c r="A1338" s="14">
        <v>2023</v>
      </c>
      <c r="B1338" s="15">
        <v>45200</v>
      </c>
      <c r="C1338" s="15">
        <v>45291</v>
      </c>
      <c r="D1338" s="17" t="s">
        <v>134</v>
      </c>
      <c r="E1338" s="17" t="s">
        <v>134</v>
      </c>
      <c r="F1338" s="14" t="s">
        <v>2476</v>
      </c>
      <c r="G1338" s="14" t="s">
        <v>2288</v>
      </c>
      <c r="H1338" s="14" t="s">
        <v>666</v>
      </c>
      <c r="I1338" s="17" t="s">
        <v>1111</v>
      </c>
      <c r="J1338" s="14" t="s">
        <v>353</v>
      </c>
      <c r="K1338" s="17" t="s">
        <v>354</v>
      </c>
      <c r="L1338" s="14">
        <v>1223</v>
      </c>
      <c r="M1338" s="16" t="str">
        <f>HYPERLINK("https://stjsonora.gob.mx/acceso_informacion/InfoCurriculum.php?token=1223-1223-1223")</f>
        <v>https://stjsonora.gob.mx/acceso_informacion/InfoCurriculum.php?token=1223-1223-1223</v>
      </c>
      <c r="N1338" s="14" t="s">
        <v>64</v>
      </c>
      <c r="O1338" s="16" t="s">
        <v>3601</v>
      </c>
      <c r="P1338" s="17" t="s">
        <v>355</v>
      </c>
      <c r="Q1338" s="15">
        <v>45300</v>
      </c>
      <c r="R1338" s="15">
        <v>45291</v>
      </c>
      <c r="S1338" s="14"/>
    </row>
    <row r="1339" spans="1:19" ht="25.5" x14ac:dyDescent="0.25">
      <c r="A1339" s="14">
        <v>2023</v>
      </c>
      <c r="B1339" s="15">
        <v>45200</v>
      </c>
      <c r="C1339" s="15">
        <v>45291</v>
      </c>
      <c r="D1339" s="17" t="s">
        <v>168</v>
      </c>
      <c r="E1339" s="17" t="s">
        <v>168</v>
      </c>
      <c r="F1339" s="14" t="s">
        <v>2477</v>
      </c>
      <c r="G1339" s="14" t="s">
        <v>1084</v>
      </c>
      <c r="H1339" s="14" t="s">
        <v>2478</v>
      </c>
      <c r="I1339" s="17" t="s">
        <v>1253</v>
      </c>
      <c r="J1339" s="14" t="s">
        <v>403</v>
      </c>
      <c r="K1339" s="17" t="s">
        <v>1173</v>
      </c>
      <c r="L1339" s="14">
        <v>4557</v>
      </c>
      <c r="M1339" s="16" t="str">
        <f>HYPERLINK("https://stjsonora.gob.mx/acceso_informacion/InfoCurriculum.php?token=4557-4557-4557")</f>
        <v>https://stjsonora.gob.mx/acceso_informacion/InfoCurriculum.php?token=4557-4557-4557</v>
      </c>
      <c r="N1339" s="14" t="s">
        <v>64</v>
      </c>
      <c r="O1339" s="16" t="s">
        <v>3601</v>
      </c>
      <c r="P1339" s="17" t="s">
        <v>355</v>
      </c>
      <c r="Q1339" s="15">
        <v>45300</v>
      </c>
      <c r="R1339" s="15">
        <v>45291</v>
      </c>
      <c r="S1339" s="14"/>
    </row>
    <row r="1340" spans="1:19" ht="25.5" x14ac:dyDescent="0.25">
      <c r="A1340" s="14">
        <v>2023</v>
      </c>
      <c r="B1340" s="15">
        <v>45200</v>
      </c>
      <c r="C1340" s="15">
        <v>45291</v>
      </c>
      <c r="D1340" s="17" t="s">
        <v>168</v>
      </c>
      <c r="E1340" s="17" t="s">
        <v>168</v>
      </c>
      <c r="F1340" s="14" t="s">
        <v>2479</v>
      </c>
      <c r="G1340" s="14" t="s">
        <v>2480</v>
      </c>
      <c r="H1340" s="14" t="s">
        <v>1357</v>
      </c>
      <c r="I1340" s="17" t="s">
        <v>1332</v>
      </c>
      <c r="J1340" s="14" t="s">
        <v>353</v>
      </c>
      <c r="K1340" s="17" t="s">
        <v>354</v>
      </c>
      <c r="L1340" s="14">
        <v>703</v>
      </c>
      <c r="M1340" s="16" t="str">
        <f>HYPERLINK("https://stjsonora.gob.mx/acceso_informacion/InfoCurriculum.php?token=703-703-703")</f>
        <v>https://stjsonora.gob.mx/acceso_informacion/InfoCurriculum.php?token=703-703-703</v>
      </c>
      <c r="N1340" s="14" t="s">
        <v>64</v>
      </c>
      <c r="O1340" s="16" t="s">
        <v>3601</v>
      </c>
      <c r="P1340" s="17" t="s">
        <v>355</v>
      </c>
      <c r="Q1340" s="15">
        <v>45300</v>
      </c>
      <c r="R1340" s="15">
        <v>45291</v>
      </c>
      <c r="S1340" s="14"/>
    </row>
    <row r="1341" spans="1:19" ht="25.5" x14ac:dyDescent="0.25">
      <c r="A1341" s="14">
        <v>2023</v>
      </c>
      <c r="B1341" s="15">
        <v>45200</v>
      </c>
      <c r="C1341" s="15">
        <v>45291</v>
      </c>
      <c r="D1341" s="17" t="s">
        <v>166</v>
      </c>
      <c r="E1341" s="17" t="s">
        <v>166</v>
      </c>
      <c r="F1341" s="14" t="s">
        <v>538</v>
      </c>
      <c r="G1341" s="14" t="s">
        <v>1369</v>
      </c>
      <c r="H1341" s="14" t="s">
        <v>795</v>
      </c>
      <c r="I1341" s="17" t="s">
        <v>1218</v>
      </c>
      <c r="J1341" s="14" t="s">
        <v>407</v>
      </c>
      <c r="K1341" s="17" t="s">
        <v>182</v>
      </c>
      <c r="L1341" s="14">
        <v>56</v>
      </c>
      <c r="M1341" s="16" t="str">
        <f>HYPERLINK("https://stjsonora.gob.mx/acceso_informacion/InfoCurriculum.php?token=56-56-56")</f>
        <v>https://stjsonora.gob.mx/acceso_informacion/InfoCurriculum.php?token=56-56-56</v>
      </c>
      <c r="N1341" s="14" t="s">
        <v>64</v>
      </c>
      <c r="O1341" s="16" t="s">
        <v>3601</v>
      </c>
      <c r="P1341" s="17" t="s">
        <v>355</v>
      </c>
      <c r="Q1341" s="15">
        <v>45300</v>
      </c>
      <c r="R1341" s="15">
        <v>45291</v>
      </c>
      <c r="S1341" s="14"/>
    </row>
    <row r="1342" spans="1:19" ht="25.5" x14ac:dyDescent="0.25">
      <c r="A1342" s="14">
        <v>2023</v>
      </c>
      <c r="B1342" s="15">
        <v>45200</v>
      </c>
      <c r="C1342" s="15">
        <v>45291</v>
      </c>
      <c r="D1342" s="17" t="s">
        <v>169</v>
      </c>
      <c r="E1342" s="17" t="s">
        <v>169</v>
      </c>
      <c r="F1342" s="14" t="s">
        <v>1026</v>
      </c>
      <c r="G1342" s="14" t="s">
        <v>2481</v>
      </c>
      <c r="H1342" s="14" t="s">
        <v>571</v>
      </c>
      <c r="I1342" s="17" t="s">
        <v>1415</v>
      </c>
      <c r="J1342" s="14" t="s">
        <v>403</v>
      </c>
      <c r="K1342" s="17" t="s">
        <v>1076</v>
      </c>
      <c r="L1342" s="14">
        <v>759</v>
      </c>
      <c r="M1342" s="16" t="str">
        <f>HYPERLINK("https://stjsonora.gob.mx/acceso_informacion/InfoCurriculum.php?token=759-759-759")</f>
        <v>https://stjsonora.gob.mx/acceso_informacion/InfoCurriculum.php?token=759-759-759</v>
      </c>
      <c r="N1342" s="14" t="s">
        <v>64</v>
      </c>
      <c r="O1342" s="16" t="s">
        <v>3601</v>
      </c>
      <c r="P1342" s="17" t="s">
        <v>355</v>
      </c>
      <c r="Q1342" s="15">
        <v>45300</v>
      </c>
      <c r="R1342" s="15">
        <v>45291</v>
      </c>
      <c r="S1342" s="14"/>
    </row>
    <row r="1343" spans="1:19" ht="25.5" x14ac:dyDescent="0.25">
      <c r="A1343" s="14">
        <v>2023</v>
      </c>
      <c r="B1343" s="15">
        <v>45200</v>
      </c>
      <c r="C1343" s="15">
        <v>45291</v>
      </c>
      <c r="D1343" s="17" t="s">
        <v>134</v>
      </c>
      <c r="E1343" s="17" t="s">
        <v>134</v>
      </c>
      <c r="F1343" s="14" t="s">
        <v>2482</v>
      </c>
      <c r="G1343" s="14" t="s">
        <v>569</v>
      </c>
      <c r="H1343" s="14" t="s">
        <v>2483</v>
      </c>
      <c r="I1343" s="17" t="s">
        <v>1415</v>
      </c>
      <c r="J1343" s="14" t="s">
        <v>56</v>
      </c>
      <c r="K1343" s="17" t="s">
        <v>3589</v>
      </c>
      <c r="L1343" s="14">
        <v>5061</v>
      </c>
      <c r="M1343" s="16" t="str">
        <f>HYPERLINK("https://stjsonora.gob.mx/acceso_informacion/InfoCurriculum.php?token=5061-5061-5061")</f>
        <v>https://stjsonora.gob.mx/acceso_informacion/InfoCurriculum.php?token=5061-5061-5061</v>
      </c>
      <c r="N1343" s="14" t="s">
        <v>64</v>
      </c>
      <c r="O1343" s="16" t="s">
        <v>3601</v>
      </c>
      <c r="P1343" s="17" t="s">
        <v>355</v>
      </c>
      <c r="Q1343" s="15">
        <v>45300</v>
      </c>
      <c r="R1343" s="15">
        <v>45291</v>
      </c>
      <c r="S1343" s="14"/>
    </row>
    <row r="1344" spans="1:19" ht="25.5" x14ac:dyDescent="0.25">
      <c r="A1344" s="14">
        <v>2023</v>
      </c>
      <c r="B1344" s="15">
        <v>45200</v>
      </c>
      <c r="C1344" s="15">
        <v>45291</v>
      </c>
      <c r="D1344" s="17" t="s">
        <v>168</v>
      </c>
      <c r="E1344" s="17" t="s">
        <v>168</v>
      </c>
      <c r="F1344" s="14" t="s">
        <v>2484</v>
      </c>
      <c r="G1344" s="14" t="s">
        <v>475</v>
      </c>
      <c r="H1344" s="14" t="s">
        <v>1107</v>
      </c>
      <c r="I1344" s="17" t="s">
        <v>1249</v>
      </c>
      <c r="J1344" s="14" t="s">
        <v>353</v>
      </c>
      <c r="K1344" s="17" t="s">
        <v>354</v>
      </c>
      <c r="L1344" s="14">
        <v>1385</v>
      </c>
      <c r="M1344" s="16" t="str">
        <f>HYPERLINK("https://stjsonora.gob.mx/acceso_informacion/InfoCurriculum.php?token=1385-1385-1385")</f>
        <v>https://stjsonora.gob.mx/acceso_informacion/InfoCurriculum.php?token=1385-1385-1385</v>
      </c>
      <c r="N1344" s="14" t="s">
        <v>64</v>
      </c>
      <c r="O1344" s="16" t="s">
        <v>3601</v>
      </c>
      <c r="P1344" s="17" t="s">
        <v>355</v>
      </c>
      <c r="Q1344" s="15">
        <v>45300</v>
      </c>
      <c r="R1344" s="15">
        <v>45291</v>
      </c>
      <c r="S1344" s="14"/>
    </row>
    <row r="1345" spans="1:19" ht="25.5" x14ac:dyDescent="0.25">
      <c r="A1345" s="14">
        <v>2023</v>
      </c>
      <c r="B1345" s="15">
        <v>45200</v>
      </c>
      <c r="C1345" s="15">
        <v>45291</v>
      </c>
      <c r="D1345" s="17" t="s">
        <v>168</v>
      </c>
      <c r="E1345" s="17" t="s">
        <v>168</v>
      </c>
      <c r="F1345" s="14" t="s">
        <v>2485</v>
      </c>
      <c r="G1345" s="14" t="s">
        <v>2486</v>
      </c>
      <c r="H1345" s="14" t="s">
        <v>2487</v>
      </c>
      <c r="I1345" s="17" t="s">
        <v>627</v>
      </c>
      <c r="J1345" s="14" t="s">
        <v>353</v>
      </c>
      <c r="K1345" s="17" t="s">
        <v>354</v>
      </c>
      <c r="L1345" s="14">
        <v>4427</v>
      </c>
      <c r="M1345" s="16" t="str">
        <f>HYPERLINK("https://stjsonora.gob.mx/acceso_informacion/InfoCurriculum.php?token=4427-4427-4427")</f>
        <v>https://stjsonora.gob.mx/acceso_informacion/InfoCurriculum.php?token=4427-4427-4427</v>
      </c>
      <c r="N1345" s="14" t="s">
        <v>64</v>
      </c>
      <c r="O1345" s="16" t="s">
        <v>3601</v>
      </c>
      <c r="P1345" s="17" t="s">
        <v>355</v>
      </c>
      <c r="Q1345" s="15">
        <v>45300</v>
      </c>
      <c r="R1345" s="15">
        <v>45291</v>
      </c>
      <c r="S1345" s="14"/>
    </row>
    <row r="1346" spans="1:19" ht="25.5" x14ac:dyDescent="0.25">
      <c r="A1346" s="14">
        <v>2023</v>
      </c>
      <c r="B1346" s="15">
        <v>45200</v>
      </c>
      <c r="C1346" s="15">
        <v>45291</v>
      </c>
      <c r="D1346" s="17" t="s">
        <v>168</v>
      </c>
      <c r="E1346" s="17" t="s">
        <v>168</v>
      </c>
      <c r="F1346" s="14" t="s">
        <v>2488</v>
      </c>
      <c r="G1346" s="14" t="s">
        <v>406</v>
      </c>
      <c r="H1346" s="14" t="s">
        <v>1170</v>
      </c>
      <c r="I1346" s="17" t="s">
        <v>1404</v>
      </c>
      <c r="J1346" s="14" t="s">
        <v>403</v>
      </c>
      <c r="K1346" s="17" t="s">
        <v>1173</v>
      </c>
      <c r="L1346" s="14">
        <v>5229</v>
      </c>
      <c r="M1346" s="16" t="str">
        <f>HYPERLINK("https://stjsonora.gob.mx/acceso_informacion/InfoCurriculum.php?token=5229-5229-5229")</f>
        <v>https://stjsonora.gob.mx/acceso_informacion/InfoCurriculum.php?token=5229-5229-5229</v>
      </c>
      <c r="N1346" s="14" t="s">
        <v>64</v>
      </c>
      <c r="O1346" s="16" t="s">
        <v>3601</v>
      </c>
      <c r="P1346" s="17" t="s">
        <v>355</v>
      </c>
      <c r="Q1346" s="15">
        <v>45300</v>
      </c>
      <c r="R1346" s="15">
        <v>45291</v>
      </c>
      <c r="S1346" s="14"/>
    </row>
    <row r="1347" spans="1:19" ht="25.5" x14ac:dyDescent="0.25">
      <c r="A1347" s="14">
        <v>2023</v>
      </c>
      <c r="B1347" s="15">
        <v>45200</v>
      </c>
      <c r="C1347" s="15">
        <v>45291</v>
      </c>
      <c r="D1347" s="17" t="s">
        <v>169</v>
      </c>
      <c r="E1347" s="17" t="s">
        <v>169</v>
      </c>
      <c r="F1347" s="14" t="s">
        <v>528</v>
      </c>
      <c r="G1347" s="14" t="s">
        <v>636</v>
      </c>
      <c r="H1347" s="14" t="s">
        <v>2082</v>
      </c>
      <c r="I1347" s="17" t="s">
        <v>766</v>
      </c>
      <c r="J1347" s="14" t="s">
        <v>353</v>
      </c>
      <c r="K1347" s="17"/>
      <c r="L1347" s="14">
        <v>4292</v>
      </c>
      <c r="M1347" s="16" t="str">
        <f>HYPERLINK("https://stjsonora.gob.mx/acceso_informacion/InfoCurriculum.php?token=4292-4292-4292")</f>
        <v>https://stjsonora.gob.mx/acceso_informacion/InfoCurriculum.php?token=4292-4292-4292</v>
      </c>
      <c r="N1347" s="14" t="s">
        <v>64</v>
      </c>
      <c r="O1347" s="16" t="s">
        <v>3601</v>
      </c>
      <c r="P1347" s="17" t="s">
        <v>355</v>
      </c>
      <c r="Q1347" s="15">
        <v>45300</v>
      </c>
      <c r="R1347" s="15">
        <v>45291</v>
      </c>
      <c r="S1347" s="14"/>
    </row>
    <row r="1348" spans="1:19" ht="25.5" x14ac:dyDescent="0.25">
      <c r="A1348" s="14">
        <v>2023</v>
      </c>
      <c r="B1348" s="15">
        <v>45200</v>
      </c>
      <c r="C1348" s="15">
        <v>45291</v>
      </c>
      <c r="D1348" s="17" t="s">
        <v>134</v>
      </c>
      <c r="E1348" s="17" t="s">
        <v>134</v>
      </c>
      <c r="F1348" s="14" t="s">
        <v>2489</v>
      </c>
      <c r="G1348" s="14" t="s">
        <v>827</v>
      </c>
      <c r="H1348" s="14" t="s">
        <v>422</v>
      </c>
      <c r="I1348" s="17" t="s">
        <v>1383</v>
      </c>
      <c r="J1348" s="14" t="s">
        <v>353</v>
      </c>
      <c r="K1348" s="17" t="s">
        <v>354</v>
      </c>
      <c r="L1348" s="14">
        <v>2612</v>
      </c>
      <c r="M1348" s="16" t="str">
        <f>HYPERLINK("https://stjsonora.gob.mx/acceso_informacion/InfoCurriculum.php?token=2612-2612-2612")</f>
        <v>https://stjsonora.gob.mx/acceso_informacion/InfoCurriculum.php?token=2612-2612-2612</v>
      </c>
      <c r="N1348" s="14" t="s">
        <v>64</v>
      </c>
      <c r="O1348" s="16" t="s">
        <v>3601</v>
      </c>
      <c r="P1348" s="17" t="s">
        <v>355</v>
      </c>
      <c r="Q1348" s="15">
        <v>45300</v>
      </c>
      <c r="R1348" s="15">
        <v>45291</v>
      </c>
      <c r="S1348" s="14"/>
    </row>
    <row r="1349" spans="1:19" ht="25.5" x14ac:dyDescent="0.25">
      <c r="A1349" s="14">
        <v>2023</v>
      </c>
      <c r="B1349" s="15">
        <v>45200</v>
      </c>
      <c r="C1349" s="15">
        <v>45291</v>
      </c>
      <c r="D1349" s="17" t="s">
        <v>124</v>
      </c>
      <c r="E1349" s="17" t="s">
        <v>124</v>
      </c>
      <c r="F1349" s="14" t="s">
        <v>2490</v>
      </c>
      <c r="G1349" s="14" t="s">
        <v>1403</v>
      </c>
      <c r="H1349" s="14" t="s">
        <v>369</v>
      </c>
      <c r="I1349" s="17" t="s">
        <v>428</v>
      </c>
      <c r="J1349" s="14" t="s">
        <v>353</v>
      </c>
      <c r="K1349" s="17" t="s">
        <v>354</v>
      </c>
      <c r="L1349" s="14">
        <v>4875</v>
      </c>
      <c r="M1349" s="16" t="str">
        <f>HYPERLINK("https://stjsonora.gob.mx/acceso_informacion/InfoCurriculum.php?token=4875-4875-4875")</f>
        <v>https://stjsonora.gob.mx/acceso_informacion/InfoCurriculum.php?token=4875-4875-4875</v>
      </c>
      <c r="N1349" s="14" t="s">
        <v>64</v>
      </c>
      <c r="O1349" s="16" t="s">
        <v>3601</v>
      </c>
      <c r="P1349" s="17" t="s">
        <v>355</v>
      </c>
      <c r="Q1349" s="15">
        <v>45300</v>
      </c>
      <c r="R1349" s="15">
        <v>45291</v>
      </c>
      <c r="S1349" s="14"/>
    </row>
    <row r="1350" spans="1:19" ht="38.25" x14ac:dyDescent="0.25">
      <c r="A1350" s="14">
        <v>2023</v>
      </c>
      <c r="B1350" s="15">
        <v>45200</v>
      </c>
      <c r="C1350" s="15">
        <v>45291</v>
      </c>
      <c r="D1350" s="17" t="s">
        <v>134</v>
      </c>
      <c r="E1350" s="17" t="s">
        <v>134</v>
      </c>
      <c r="F1350" s="14" t="s">
        <v>2491</v>
      </c>
      <c r="G1350" s="14" t="s">
        <v>1855</v>
      </c>
      <c r="H1350" s="14" t="s">
        <v>869</v>
      </c>
      <c r="I1350" s="17" t="s">
        <v>1391</v>
      </c>
      <c r="J1350" s="14" t="s">
        <v>395</v>
      </c>
      <c r="K1350" s="17"/>
      <c r="L1350" s="14">
        <v>994</v>
      </c>
      <c r="M1350" s="16" t="str">
        <f>HYPERLINK("https://stjsonora.gob.mx/acceso_informacion/InfoCurriculum.php?token=994-994-994")</f>
        <v>https://stjsonora.gob.mx/acceso_informacion/InfoCurriculum.php?token=994-994-994</v>
      </c>
      <c r="N1350" s="14" t="s">
        <v>64</v>
      </c>
      <c r="O1350" s="16" t="s">
        <v>3601</v>
      </c>
      <c r="P1350" s="17" t="s">
        <v>355</v>
      </c>
      <c r="Q1350" s="15">
        <v>45300</v>
      </c>
      <c r="R1350" s="15">
        <v>45291</v>
      </c>
      <c r="S1350" s="14"/>
    </row>
    <row r="1351" spans="1:19" ht="25.5" x14ac:dyDescent="0.25">
      <c r="A1351" s="14">
        <v>2023</v>
      </c>
      <c r="B1351" s="15">
        <v>45200</v>
      </c>
      <c r="C1351" s="15">
        <v>45291</v>
      </c>
      <c r="D1351" s="17" t="s">
        <v>168</v>
      </c>
      <c r="E1351" s="17" t="s">
        <v>168</v>
      </c>
      <c r="F1351" s="14" t="s">
        <v>2492</v>
      </c>
      <c r="G1351" s="14" t="s">
        <v>1403</v>
      </c>
      <c r="H1351" s="14" t="s">
        <v>755</v>
      </c>
      <c r="I1351" s="17" t="s">
        <v>1249</v>
      </c>
      <c r="J1351" s="14" t="s">
        <v>353</v>
      </c>
      <c r="K1351" s="17" t="s">
        <v>354</v>
      </c>
      <c r="L1351" s="14">
        <v>4268</v>
      </c>
      <c r="M1351" s="16" t="str">
        <f>HYPERLINK("https://stjsonora.gob.mx/acceso_informacion/InfoCurriculum.php?token=4268-4268-4268")</f>
        <v>https://stjsonora.gob.mx/acceso_informacion/InfoCurriculum.php?token=4268-4268-4268</v>
      </c>
      <c r="N1351" s="14" t="s">
        <v>64</v>
      </c>
      <c r="O1351" s="16" t="s">
        <v>3601</v>
      </c>
      <c r="P1351" s="17" t="s">
        <v>355</v>
      </c>
      <c r="Q1351" s="15">
        <v>45300</v>
      </c>
      <c r="R1351" s="15">
        <v>45291</v>
      </c>
      <c r="S1351" s="14"/>
    </row>
    <row r="1352" spans="1:19" ht="38.25" x14ac:dyDescent="0.25">
      <c r="A1352" s="14">
        <v>2023</v>
      </c>
      <c r="B1352" s="15">
        <v>45200</v>
      </c>
      <c r="C1352" s="15">
        <v>45291</v>
      </c>
      <c r="D1352" s="17" t="s">
        <v>134</v>
      </c>
      <c r="E1352" s="17" t="s">
        <v>134</v>
      </c>
      <c r="F1352" s="14" t="s">
        <v>2493</v>
      </c>
      <c r="G1352" s="14" t="s">
        <v>2038</v>
      </c>
      <c r="H1352" s="14" t="s">
        <v>1508</v>
      </c>
      <c r="I1352" s="17" t="s">
        <v>825</v>
      </c>
      <c r="J1352" s="14" t="s">
        <v>353</v>
      </c>
      <c r="K1352" s="17" t="s">
        <v>2494</v>
      </c>
      <c r="L1352" s="14">
        <v>2694</v>
      </c>
      <c r="M1352" s="16" t="str">
        <f>HYPERLINK("https://stjsonora.gob.mx/acceso_informacion/InfoCurriculum.php?token=2694-2694-2694")</f>
        <v>https://stjsonora.gob.mx/acceso_informacion/InfoCurriculum.php?token=2694-2694-2694</v>
      </c>
      <c r="N1352" s="14" t="s">
        <v>64</v>
      </c>
      <c r="O1352" s="16" t="s">
        <v>3601</v>
      </c>
      <c r="P1352" s="17" t="s">
        <v>355</v>
      </c>
      <c r="Q1352" s="15">
        <v>45300</v>
      </c>
      <c r="R1352" s="15">
        <v>45291</v>
      </c>
      <c r="S1352" s="14"/>
    </row>
    <row r="1353" spans="1:19" ht="63.75" x14ac:dyDescent="0.25">
      <c r="A1353" s="14">
        <v>2023</v>
      </c>
      <c r="B1353" s="15">
        <v>45200</v>
      </c>
      <c r="C1353" s="15">
        <v>45291</v>
      </c>
      <c r="D1353" s="17" t="s">
        <v>134</v>
      </c>
      <c r="E1353" s="17" t="s">
        <v>134</v>
      </c>
      <c r="F1353" s="14" t="s">
        <v>460</v>
      </c>
      <c r="G1353" s="14" t="s">
        <v>2251</v>
      </c>
      <c r="H1353" s="14" t="s">
        <v>1072</v>
      </c>
      <c r="I1353" s="17" t="s">
        <v>1326</v>
      </c>
      <c r="J1353" s="14" t="s">
        <v>353</v>
      </c>
      <c r="K1353" s="17" t="s">
        <v>354</v>
      </c>
      <c r="L1353" s="14">
        <v>4583</v>
      </c>
      <c r="M1353" s="16" t="str">
        <f>HYPERLINK("https://stjsonora.gob.mx/acceso_informacion/InfoCurriculum.php?token=4583-4583-4583")</f>
        <v>https://stjsonora.gob.mx/acceso_informacion/InfoCurriculum.php?token=4583-4583-4583</v>
      </c>
      <c r="N1353" s="14" t="s">
        <v>64</v>
      </c>
      <c r="O1353" s="16" t="s">
        <v>3601</v>
      </c>
      <c r="P1353" s="17" t="s">
        <v>355</v>
      </c>
      <c r="Q1353" s="15">
        <v>45300</v>
      </c>
      <c r="R1353" s="15">
        <v>45291</v>
      </c>
      <c r="S1353" s="14"/>
    </row>
    <row r="1354" spans="1:19" ht="38.25" x14ac:dyDescent="0.25">
      <c r="A1354" s="14">
        <v>2023</v>
      </c>
      <c r="B1354" s="15">
        <v>45200</v>
      </c>
      <c r="C1354" s="15">
        <v>45291</v>
      </c>
      <c r="D1354" s="17" t="s">
        <v>134</v>
      </c>
      <c r="E1354" s="17" t="s">
        <v>134</v>
      </c>
      <c r="F1354" s="14" t="s">
        <v>1334</v>
      </c>
      <c r="G1354" s="14" t="s">
        <v>973</v>
      </c>
      <c r="H1354" s="14" t="s">
        <v>360</v>
      </c>
      <c r="I1354" s="17" t="s">
        <v>1410</v>
      </c>
      <c r="J1354" s="14" t="s">
        <v>353</v>
      </c>
      <c r="K1354" s="17" t="s">
        <v>354</v>
      </c>
      <c r="L1354" s="14">
        <v>1230</v>
      </c>
      <c r="M1354" s="16" t="str">
        <f>HYPERLINK("https://stjsonora.gob.mx/acceso_informacion/InfoCurriculum.php?token=1230-1230-1230")</f>
        <v>https://stjsonora.gob.mx/acceso_informacion/InfoCurriculum.php?token=1230-1230-1230</v>
      </c>
      <c r="N1354" s="14" t="s">
        <v>64</v>
      </c>
      <c r="O1354" s="16" t="s">
        <v>3601</v>
      </c>
      <c r="P1354" s="17" t="s">
        <v>355</v>
      </c>
      <c r="Q1354" s="15">
        <v>45300</v>
      </c>
      <c r="R1354" s="15">
        <v>45291</v>
      </c>
      <c r="S1354" s="14"/>
    </row>
    <row r="1355" spans="1:19" ht="25.5" x14ac:dyDescent="0.25">
      <c r="A1355" s="14">
        <v>2023</v>
      </c>
      <c r="B1355" s="15">
        <v>45200</v>
      </c>
      <c r="C1355" s="15">
        <v>45291</v>
      </c>
      <c r="D1355" s="17" t="s">
        <v>134</v>
      </c>
      <c r="E1355" s="17" t="s">
        <v>134</v>
      </c>
      <c r="F1355" s="14" t="s">
        <v>2495</v>
      </c>
      <c r="G1355" s="14" t="s">
        <v>2307</v>
      </c>
      <c r="H1355" s="14" t="s">
        <v>452</v>
      </c>
      <c r="I1355" s="17" t="s">
        <v>683</v>
      </c>
      <c r="J1355" s="14" t="s">
        <v>353</v>
      </c>
      <c r="K1355" s="17" t="s">
        <v>354</v>
      </c>
      <c r="L1355" s="14">
        <v>1049</v>
      </c>
      <c r="M1355" s="16" t="str">
        <f>HYPERLINK("https://stjsonora.gob.mx/acceso_informacion/InfoCurriculum.php?token=1049-1049-1049")</f>
        <v>https://stjsonora.gob.mx/acceso_informacion/InfoCurriculum.php?token=1049-1049-1049</v>
      </c>
      <c r="N1355" s="14" t="s">
        <v>64</v>
      </c>
      <c r="O1355" s="16" t="s">
        <v>3601</v>
      </c>
      <c r="P1355" s="17" t="s">
        <v>355</v>
      </c>
      <c r="Q1355" s="15">
        <v>45300</v>
      </c>
      <c r="R1355" s="15">
        <v>45291</v>
      </c>
      <c r="S1355" s="14"/>
    </row>
    <row r="1356" spans="1:19" ht="25.5" x14ac:dyDescent="0.25">
      <c r="A1356" s="14">
        <v>2023</v>
      </c>
      <c r="B1356" s="15">
        <v>45200</v>
      </c>
      <c r="C1356" s="15">
        <v>45291</v>
      </c>
      <c r="D1356" s="17" t="s">
        <v>134</v>
      </c>
      <c r="E1356" s="17" t="s">
        <v>134</v>
      </c>
      <c r="F1356" s="14" t="s">
        <v>2496</v>
      </c>
      <c r="G1356" s="14" t="s">
        <v>725</v>
      </c>
      <c r="H1356" s="14" t="s">
        <v>875</v>
      </c>
      <c r="I1356" s="17" t="s">
        <v>1338</v>
      </c>
      <c r="J1356" s="14" t="s">
        <v>353</v>
      </c>
      <c r="K1356" s="17" t="s">
        <v>1438</v>
      </c>
      <c r="L1356" s="14">
        <v>2614</v>
      </c>
      <c r="M1356" s="16" t="str">
        <f>HYPERLINK("https://stjsonora.gob.mx/acceso_informacion/InfoCurriculum.php?token=2614-2614-2614")</f>
        <v>https://stjsonora.gob.mx/acceso_informacion/InfoCurriculum.php?token=2614-2614-2614</v>
      </c>
      <c r="N1356" s="14" t="s">
        <v>64</v>
      </c>
      <c r="O1356" s="16" t="s">
        <v>3601</v>
      </c>
      <c r="P1356" s="17" t="s">
        <v>355</v>
      </c>
      <c r="Q1356" s="15">
        <v>45300</v>
      </c>
      <c r="R1356" s="15">
        <v>45291</v>
      </c>
      <c r="S1356" s="14"/>
    </row>
    <row r="1357" spans="1:19" ht="25.5" x14ac:dyDescent="0.25">
      <c r="A1357" s="14">
        <v>2023</v>
      </c>
      <c r="B1357" s="15">
        <v>45200</v>
      </c>
      <c r="C1357" s="15">
        <v>45291</v>
      </c>
      <c r="D1357" s="17" t="s">
        <v>165</v>
      </c>
      <c r="E1357" s="17" t="s">
        <v>165</v>
      </c>
      <c r="F1357" s="14" t="s">
        <v>2497</v>
      </c>
      <c r="G1357" s="14" t="s">
        <v>541</v>
      </c>
      <c r="H1357" s="14" t="s">
        <v>645</v>
      </c>
      <c r="I1357" s="17" t="s">
        <v>640</v>
      </c>
      <c r="J1357" s="14" t="s">
        <v>403</v>
      </c>
      <c r="K1357" s="17"/>
      <c r="L1357" s="14">
        <v>2649</v>
      </c>
      <c r="M1357" s="16" t="str">
        <f>HYPERLINK("https://stjsonora.gob.mx/acceso_informacion/InfoCurriculum.php?token=2649-2649-2649")</f>
        <v>https://stjsonora.gob.mx/acceso_informacion/InfoCurriculum.php?token=2649-2649-2649</v>
      </c>
      <c r="N1357" s="14" t="s">
        <v>64</v>
      </c>
      <c r="O1357" s="16" t="s">
        <v>3601</v>
      </c>
      <c r="P1357" s="17" t="s">
        <v>355</v>
      </c>
      <c r="Q1357" s="15">
        <v>45300</v>
      </c>
      <c r="R1357" s="15">
        <v>45291</v>
      </c>
      <c r="S1357" s="14"/>
    </row>
    <row r="1358" spans="1:19" ht="25.5" x14ac:dyDescent="0.25">
      <c r="A1358" s="14">
        <v>2023</v>
      </c>
      <c r="B1358" s="15">
        <v>45200</v>
      </c>
      <c r="C1358" s="15">
        <v>45291</v>
      </c>
      <c r="D1358" s="17" t="s">
        <v>134</v>
      </c>
      <c r="E1358" s="17" t="s">
        <v>134</v>
      </c>
      <c r="F1358" s="14" t="s">
        <v>864</v>
      </c>
      <c r="G1358" s="14" t="s">
        <v>2498</v>
      </c>
      <c r="H1358" s="14" t="s">
        <v>417</v>
      </c>
      <c r="I1358" s="17" t="s">
        <v>683</v>
      </c>
      <c r="J1358" s="14" t="s">
        <v>353</v>
      </c>
      <c r="K1358" s="17" t="s">
        <v>354</v>
      </c>
      <c r="L1358" s="14">
        <v>1010</v>
      </c>
      <c r="M1358" s="16" t="str">
        <f>HYPERLINK("https://stjsonora.gob.mx/acceso_informacion/InfoCurriculum.php?token=1010-1010-1010")</f>
        <v>https://stjsonora.gob.mx/acceso_informacion/InfoCurriculum.php?token=1010-1010-1010</v>
      </c>
      <c r="N1358" s="14" t="s">
        <v>64</v>
      </c>
      <c r="O1358" s="16" t="s">
        <v>3601</v>
      </c>
      <c r="P1358" s="17" t="s">
        <v>355</v>
      </c>
      <c r="Q1358" s="15">
        <v>45300</v>
      </c>
      <c r="R1358" s="15">
        <v>45291</v>
      </c>
      <c r="S1358" s="14"/>
    </row>
    <row r="1359" spans="1:19" ht="38.25" x14ac:dyDescent="0.25">
      <c r="A1359" s="14">
        <v>2023</v>
      </c>
      <c r="B1359" s="15">
        <v>45200</v>
      </c>
      <c r="C1359" s="15">
        <v>45291</v>
      </c>
      <c r="D1359" s="17" t="s">
        <v>168</v>
      </c>
      <c r="E1359" s="17" t="s">
        <v>168</v>
      </c>
      <c r="F1359" s="14" t="s">
        <v>2499</v>
      </c>
      <c r="G1359" s="14" t="s">
        <v>622</v>
      </c>
      <c r="H1359" s="14" t="s">
        <v>2500</v>
      </c>
      <c r="I1359" s="17" t="s">
        <v>1279</v>
      </c>
      <c r="J1359" s="14" t="s">
        <v>55</v>
      </c>
      <c r="K1359" s="17"/>
      <c r="L1359" s="14">
        <v>38</v>
      </c>
      <c r="M1359" s="16" t="str">
        <f>HYPERLINK("https://stjsonora.gob.mx/acceso_informacion/InfoCurriculum.php?token=38-38-38")</f>
        <v>https://stjsonora.gob.mx/acceso_informacion/InfoCurriculum.php?token=38-38-38</v>
      </c>
      <c r="N1359" s="14" t="s">
        <v>64</v>
      </c>
      <c r="O1359" s="16" t="s">
        <v>3601</v>
      </c>
      <c r="P1359" s="17" t="s">
        <v>355</v>
      </c>
      <c r="Q1359" s="15">
        <v>45300</v>
      </c>
      <c r="R1359" s="15">
        <v>45291</v>
      </c>
      <c r="S1359" s="14"/>
    </row>
    <row r="1360" spans="1:19" ht="25.5" x14ac:dyDescent="0.25">
      <c r="A1360" s="14">
        <v>2023</v>
      </c>
      <c r="B1360" s="15">
        <v>45200</v>
      </c>
      <c r="C1360" s="15">
        <v>45291</v>
      </c>
      <c r="D1360" s="17" t="s">
        <v>168</v>
      </c>
      <c r="E1360" s="17" t="s">
        <v>168</v>
      </c>
      <c r="F1360" s="14" t="s">
        <v>2501</v>
      </c>
      <c r="G1360" s="14" t="s">
        <v>373</v>
      </c>
      <c r="H1360" s="14" t="s">
        <v>1901</v>
      </c>
      <c r="I1360" s="17" t="s">
        <v>1216</v>
      </c>
      <c r="J1360" s="14" t="s">
        <v>353</v>
      </c>
      <c r="K1360" s="17" t="s">
        <v>354</v>
      </c>
      <c r="L1360" s="14">
        <v>847</v>
      </c>
      <c r="M1360" s="16" t="str">
        <f>HYPERLINK("https://stjsonora.gob.mx/acceso_informacion/InfoCurriculum.php?token=847-847-847")</f>
        <v>https://stjsonora.gob.mx/acceso_informacion/InfoCurriculum.php?token=847-847-847</v>
      </c>
      <c r="N1360" s="14" t="s">
        <v>64</v>
      </c>
      <c r="O1360" s="16" t="s">
        <v>3601</v>
      </c>
      <c r="P1360" s="17" t="s">
        <v>355</v>
      </c>
      <c r="Q1360" s="15">
        <v>45300</v>
      </c>
      <c r="R1360" s="15">
        <v>45291</v>
      </c>
      <c r="S1360" s="14"/>
    </row>
    <row r="1361" spans="1:19" ht="25.5" x14ac:dyDescent="0.25">
      <c r="A1361" s="14">
        <v>2023</v>
      </c>
      <c r="B1361" s="15">
        <v>45200</v>
      </c>
      <c r="C1361" s="15">
        <v>45291</v>
      </c>
      <c r="D1361" s="17" t="s">
        <v>134</v>
      </c>
      <c r="E1361" s="17" t="s">
        <v>134</v>
      </c>
      <c r="F1361" s="14" t="s">
        <v>2502</v>
      </c>
      <c r="G1361" s="14" t="s">
        <v>2503</v>
      </c>
      <c r="H1361" s="14" t="s">
        <v>393</v>
      </c>
      <c r="I1361" s="17" t="s">
        <v>761</v>
      </c>
      <c r="J1361" s="14" t="s">
        <v>403</v>
      </c>
      <c r="K1361" s="17"/>
      <c r="L1361" s="14">
        <v>872</v>
      </c>
      <c r="M1361" s="16" t="str">
        <f>HYPERLINK("https://stjsonora.gob.mx/acceso_informacion/InfoCurriculum.php?token=872-872-872")</f>
        <v>https://stjsonora.gob.mx/acceso_informacion/InfoCurriculum.php?token=872-872-872</v>
      </c>
      <c r="N1361" s="14" t="s">
        <v>64</v>
      </c>
      <c r="O1361" s="16" t="s">
        <v>3601</v>
      </c>
      <c r="P1361" s="17" t="s">
        <v>355</v>
      </c>
      <c r="Q1361" s="15">
        <v>45300</v>
      </c>
      <c r="R1361" s="15">
        <v>45291</v>
      </c>
      <c r="S1361" s="14"/>
    </row>
    <row r="1362" spans="1:19" ht="25.5" x14ac:dyDescent="0.25">
      <c r="A1362" s="14">
        <v>2023</v>
      </c>
      <c r="B1362" s="15">
        <v>45200</v>
      </c>
      <c r="C1362" s="15">
        <v>45291</v>
      </c>
      <c r="D1362" s="17" t="s">
        <v>134</v>
      </c>
      <c r="E1362" s="17" t="s">
        <v>134</v>
      </c>
      <c r="F1362" s="14" t="s">
        <v>1543</v>
      </c>
      <c r="G1362" s="14" t="s">
        <v>660</v>
      </c>
      <c r="H1362" s="14" t="s">
        <v>725</v>
      </c>
      <c r="I1362" s="17" t="s">
        <v>683</v>
      </c>
      <c r="J1362" s="14" t="s">
        <v>353</v>
      </c>
      <c r="K1362" s="17" t="s">
        <v>354</v>
      </c>
      <c r="L1362" s="14">
        <v>1283</v>
      </c>
      <c r="M1362" s="16" t="str">
        <f>HYPERLINK("https://stjsonora.gob.mx/acceso_informacion/InfoCurriculum.php?token=1283-1283-1283")</f>
        <v>https://stjsonora.gob.mx/acceso_informacion/InfoCurriculum.php?token=1283-1283-1283</v>
      </c>
      <c r="N1362" s="14" t="s">
        <v>64</v>
      </c>
      <c r="O1362" s="16" t="s">
        <v>3601</v>
      </c>
      <c r="P1362" s="17" t="s">
        <v>355</v>
      </c>
      <c r="Q1362" s="15">
        <v>45300</v>
      </c>
      <c r="R1362" s="15">
        <v>45291</v>
      </c>
      <c r="S1362" s="14"/>
    </row>
    <row r="1363" spans="1:19" ht="25.5" x14ac:dyDescent="0.25">
      <c r="A1363" s="14">
        <v>2023</v>
      </c>
      <c r="B1363" s="15">
        <v>45200</v>
      </c>
      <c r="C1363" s="15">
        <v>45291</v>
      </c>
      <c r="D1363" s="17" t="s">
        <v>134</v>
      </c>
      <c r="E1363" s="17" t="s">
        <v>134</v>
      </c>
      <c r="F1363" s="14" t="s">
        <v>2504</v>
      </c>
      <c r="G1363" s="14" t="s">
        <v>551</v>
      </c>
      <c r="H1363" s="14" t="s">
        <v>645</v>
      </c>
      <c r="I1363" s="17" t="s">
        <v>1039</v>
      </c>
      <c r="J1363" s="14" t="s">
        <v>353</v>
      </c>
      <c r="K1363" s="17" t="s">
        <v>354</v>
      </c>
      <c r="L1363" s="14">
        <v>4870</v>
      </c>
      <c r="M1363" s="16" t="str">
        <f>HYPERLINK("https://stjsonora.gob.mx/acceso_informacion/InfoCurriculum.php?token=4870-4870-4870")</f>
        <v>https://stjsonora.gob.mx/acceso_informacion/InfoCurriculum.php?token=4870-4870-4870</v>
      </c>
      <c r="N1363" s="14" t="s">
        <v>64</v>
      </c>
      <c r="O1363" s="16" t="s">
        <v>3601</v>
      </c>
      <c r="P1363" s="17" t="s">
        <v>355</v>
      </c>
      <c r="Q1363" s="15">
        <v>45300</v>
      </c>
      <c r="R1363" s="15">
        <v>45291</v>
      </c>
      <c r="S1363" s="14"/>
    </row>
    <row r="1364" spans="1:19" ht="25.5" x14ac:dyDescent="0.25">
      <c r="A1364" s="14">
        <v>2023</v>
      </c>
      <c r="B1364" s="15">
        <v>45200</v>
      </c>
      <c r="C1364" s="15">
        <v>45291</v>
      </c>
      <c r="D1364" s="17" t="s">
        <v>165</v>
      </c>
      <c r="E1364" s="17" t="s">
        <v>165</v>
      </c>
      <c r="F1364" s="14" t="s">
        <v>2505</v>
      </c>
      <c r="G1364" s="14" t="s">
        <v>853</v>
      </c>
      <c r="H1364" s="14" t="s">
        <v>2506</v>
      </c>
      <c r="I1364" s="17" t="s">
        <v>718</v>
      </c>
      <c r="J1364" s="14" t="s">
        <v>353</v>
      </c>
      <c r="K1364" s="17" t="s">
        <v>354</v>
      </c>
      <c r="L1364" s="14">
        <v>887</v>
      </c>
      <c r="M1364" s="16" t="str">
        <f>HYPERLINK("https://stjsonora.gob.mx/acceso_informacion/InfoCurriculum.php?token=887-887-887")</f>
        <v>https://stjsonora.gob.mx/acceso_informacion/InfoCurriculum.php?token=887-887-887</v>
      </c>
      <c r="N1364" s="14" t="s">
        <v>64</v>
      </c>
      <c r="O1364" s="16" t="s">
        <v>3601</v>
      </c>
      <c r="P1364" s="17" t="s">
        <v>355</v>
      </c>
      <c r="Q1364" s="15">
        <v>45300</v>
      </c>
      <c r="R1364" s="15">
        <v>45291</v>
      </c>
      <c r="S1364" s="14"/>
    </row>
    <row r="1365" spans="1:19" ht="25.5" x14ac:dyDescent="0.25">
      <c r="A1365" s="14">
        <v>2023</v>
      </c>
      <c r="B1365" s="15">
        <v>45200</v>
      </c>
      <c r="C1365" s="15">
        <v>45291</v>
      </c>
      <c r="D1365" s="17" t="s">
        <v>168</v>
      </c>
      <c r="E1365" s="17" t="s">
        <v>168</v>
      </c>
      <c r="F1365" s="14" t="s">
        <v>2507</v>
      </c>
      <c r="G1365" s="14" t="s">
        <v>2318</v>
      </c>
      <c r="H1365" s="14" t="s">
        <v>406</v>
      </c>
      <c r="I1365" s="17" t="s">
        <v>1353</v>
      </c>
      <c r="J1365" s="14" t="s">
        <v>353</v>
      </c>
      <c r="K1365" s="17" t="s">
        <v>354</v>
      </c>
      <c r="L1365" s="14">
        <v>1055</v>
      </c>
      <c r="M1365" s="16" t="str">
        <f>HYPERLINK("https://stjsonora.gob.mx/acceso_informacion/InfoCurriculum.php?token=1055-1055-1055")</f>
        <v>https://stjsonora.gob.mx/acceso_informacion/InfoCurriculum.php?token=1055-1055-1055</v>
      </c>
      <c r="N1365" s="14" t="s">
        <v>64</v>
      </c>
      <c r="O1365" s="16" t="s">
        <v>3601</v>
      </c>
      <c r="P1365" s="17" t="s">
        <v>355</v>
      </c>
      <c r="Q1365" s="15">
        <v>45300</v>
      </c>
      <c r="R1365" s="15">
        <v>45291</v>
      </c>
      <c r="S1365" s="14"/>
    </row>
    <row r="1366" spans="1:19" ht="38.25" x14ac:dyDescent="0.25">
      <c r="A1366" s="14">
        <v>2023</v>
      </c>
      <c r="B1366" s="15">
        <v>45200</v>
      </c>
      <c r="C1366" s="15">
        <v>45291</v>
      </c>
      <c r="D1366" s="17" t="s">
        <v>128</v>
      </c>
      <c r="E1366" s="17" t="s">
        <v>128</v>
      </c>
      <c r="F1366" s="14" t="s">
        <v>870</v>
      </c>
      <c r="G1366" s="14" t="s">
        <v>1300</v>
      </c>
      <c r="H1366" s="14" t="s">
        <v>2508</v>
      </c>
      <c r="I1366" s="17" t="s">
        <v>1279</v>
      </c>
      <c r="J1366" s="14" t="s">
        <v>353</v>
      </c>
      <c r="K1366" s="17" t="s">
        <v>354</v>
      </c>
      <c r="L1366" s="14">
        <v>4348</v>
      </c>
      <c r="M1366" s="16" t="str">
        <f>HYPERLINK("https://stjsonora.gob.mx/acceso_informacion/InfoCurriculum.php?token=4348-4348-4348")</f>
        <v>https://stjsonora.gob.mx/acceso_informacion/InfoCurriculum.php?token=4348-4348-4348</v>
      </c>
      <c r="N1366" s="14" t="s">
        <v>64</v>
      </c>
      <c r="O1366" s="16" t="s">
        <v>3601</v>
      </c>
      <c r="P1366" s="17" t="s">
        <v>355</v>
      </c>
      <c r="Q1366" s="15">
        <v>45300</v>
      </c>
      <c r="R1366" s="15">
        <v>45291</v>
      </c>
      <c r="S1366" s="14"/>
    </row>
    <row r="1367" spans="1:19" ht="25.5" x14ac:dyDescent="0.25">
      <c r="A1367" s="14">
        <v>2023</v>
      </c>
      <c r="B1367" s="15">
        <v>45200</v>
      </c>
      <c r="C1367" s="15">
        <v>45291</v>
      </c>
      <c r="D1367" s="17" t="s">
        <v>175</v>
      </c>
      <c r="E1367" s="17" t="s">
        <v>175</v>
      </c>
      <c r="F1367" s="14" t="s">
        <v>2321</v>
      </c>
      <c r="G1367" s="14" t="s">
        <v>542</v>
      </c>
      <c r="H1367" s="14" t="s">
        <v>446</v>
      </c>
      <c r="I1367" s="17" t="s">
        <v>1150</v>
      </c>
      <c r="J1367" s="14" t="s">
        <v>353</v>
      </c>
      <c r="K1367" s="17" t="s">
        <v>354</v>
      </c>
      <c r="L1367" s="14">
        <v>2593</v>
      </c>
      <c r="M1367" s="16" t="str">
        <f>HYPERLINK("https://stjsonora.gob.mx/acceso_informacion/InfoCurriculum.php?token=2593-2593-2593")</f>
        <v>https://stjsonora.gob.mx/acceso_informacion/InfoCurriculum.php?token=2593-2593-2593</v>
      </c>
      <c r="N1367" s="14" t="s">
        <v>64</v>
      </c>
      <c r="O1367" s="16" t="s">
        <v>3601</v>
      </c>
      <c r="P1367" s="17" t="s">
        <v>355</v>
      </c>
      <c r="Q1367" s="15">
        <v>45300</v>
      </c>
      <c r="R1367" s="15">
        <v>45291</v>
      </c>
      <c r="S1367" s="14"/>
    </row>
    <row r="1368" spans="1:19" ht="38.25" x14ac:dyDescent="0.25">
      <c r="A1368" s="14">
        <v>2023</v>
      </c>
      <c r="B1368" s="15">
        <v>45200</v>
      </c>
      <c r="C1368" s="15">
        <v>45291</v>
      </c>
      <c r="D1368" s="17" t="s">
        <v>168</v>
      </c>
      <c r="E1368" s="17" t="s">
        <v>168</v>
      </c>
      <c r="F1368" s="14" t="s">
        <v>2509</v>
      </c>
      <c r="G1368" s="14" t="s">
        <v>518</v>
      </c>
      <c r="H1368" s="14" t="s">
        <v>1270</v>
      </c>
      <c r="I1368" s="17" t="s">
        <v>1279</v>
      </c>
      <c r="J1368" s="14" t="s">
        <v>403</v>
      </c>
      <c r="K1368" s="17"/>
      <c r="L1368" s="14">
        <v>830</v>
      </c>
      <c r="M1368" s="16" t="str">
        <f>HYPERLINK("https://stjsonora.gob.mx/acceso_informacion/InfoCurriculum.php?token=830-830-830")</f>
        <v>https://stjsonora.gob.mx/acceso_informacion/InfoCurriculum.php?token=830-830-830</v>
      </c>
      <c r="N1368" s="14" t="s">
        <v>64</v>
      </c>
      <c r="O1368" s="16" t="s">
        <v>3601</v>
      </c>
      <c r="P1368" s="17" t="s">
        <v>355</v>
      </c>
      <c r="Q1368" s="15">
        <v>45300</v>
      </c>
      <c r="R1368" s="15">
        <v>45291</v>
      </c>
      <c r="S1368" s="14"/>
    </row>
    <row r="1369" spans="1:19" ht="38.25" x14ac:dyDescent="0.25">
      <c r="A1369" s="14">
        <v>2023</v>
      </c>
      <c r="B1369" s="15">
        <v>45200</v>
      </c>
      <c r="C1369" s="15">
        <v>45291</v>
      </c>
      <c r="D1369" s="17" t="s">
        <v>165</v>
      </c>
      <c r="E1369" s="17" t="s">
        <v>165</v>
      </c>
      <c r="F1369" s="14" t="s">
        <v>2040</v>
      </c>
      <c r="G1369" s="14" t="s">
        <v>715</v>
      </c>
      <c r="H1369" s="14" t="s">
        <v>516</v>
      </c>
      <c r="I1369" s="17" t="s">
        <v>1410</v>
      </c>
      <c r="J1369" s="14" t="s">
        <v>353</v>
      </c>
      <c r="K1369" s="17" t="s">
        <v>354</v>
      </c>
      <c r="L1369" s="14">
        <v>4464</v>
      </c>
      <c r="M1369" s="16" t="str">
        <f>HYPERLINK("https://stjsonora.gob.mx/acceso_informacion/InfoCurriculum.php?token=4464-4464-4464")</f>
        <v>https://stjsonora.gob.mx/acceso_informacion/InfoCurriculum.php?token=4464-4464-4464</v>
      </c>
      <c r="N1369" s="14" t="s">
        <v>64</v>
      </c>
      <c r="O1369" s="16" t="s">
        <v>3601</v>
      </c>
      <c r="P1369" s="17" t="s">
        <v>355</v>
      </c>
      <c r="Q1369" s="15">
        <v>45300</v>
      </c>
      <c r="R1369" s="15">
        <v>45291</v>
      </c>
      <c r="S1369" s="14"/>
    </row>
    <row r="1370" spans="1:19" ht="25.5" x14ac:dyDescent="0.25">
      <c r="A1370" s="14">
        <v>2023</v>
      </c>
      <c r="B1370" s="15">
        <v>45200</v>
      </c>
      <c r="C1370" s="15">
        <v>45291</v>
      </c>
      <c r="D1370" s="17" t="s">
        <v>168</v>
      </c>
      <c r="E1370" s="17" t="s">
        <v>168</v>
      </c>
      <c r="F1370" s="14" t="s">
        <v>1045</v>
      </c>
      <c r="G1370" s="14" t="s">
        <v>461</v>
      </c>
      <c r="H1370" s="14" t="s">
        <v>877</v>
      </c>
      <c r="I1370" s="17" t="s">
        <v>1383</v>
      </c>
      <c r="J1370" s="14" t="s">
        <v>403</v>
      </c>
      <c r="K1370" s="17"/>
      <c r="L1370" s="14">
        <v>1082</v>
      </c>
      <c r="M1370" s="16" t="str">
        <f>HYPERLINK("https://stjsonora.gob.mx/acceso_informacion/InfoCurriculum.php?token=1082-1082-1082")</f>
        <v>https://stjsonora.gob.mx/acceso_informacion/InfoCurriculum.php?token=1082-1082-1082</v>
      </c>
      <c r="N1370" s="14" t="s">
        <v>64</v>
      </c>
      <c r="O1370" s="16" t="s">
        <v>3601</v>
      </c>
      <c r="P1370" s="17" t="s">
        <v>355</v>
      </c>
      <c r="Q1370" s="15">
        <v>45300</v>
      </c>
      <c r="R1370" s="15">
        <v>45291</v>
      </c>
      <c r="S1370" s="14"/>
    </row>
    <row r="1371" spans="1:19" ht="25.5" x14ac:dyDescent="0.25">
      <c r="A1371" s="14">
        <v>2023</v>
      </c>
      <c r="B1371" s="15">
        <v>45200</v>
      </c>
      <c r="C1371" s="15">
        <v>45291</v>
      </c>
      <c r="D1371" s="17" t="s">
        <v>134</v>
      </c>
      <c r="E1371" s="17" t="s">
        <v>134</v>
      </c>
      <c r="F1371" s="14" t="s">
        <v>2510</v>
      </c>
      <c r="G1371" s="14" t="s">
        <v>623</v>
      </c>
      <c r="H1371" s="14" t="s">
        <v>393</v>
      </c>
      <c r="I1371" s="17" t="s">
        <v>1340</v>
      </c>
      <c r="J1371" s="14" t="s">
        <v>403</v>
      </c>
      <c r="K1371" s="17" t="s">
        <v>1076</v>
      </c>
      <c r="L1371" s="14">
        <v>1455</v>
      </c>
      <c r="M1371" s="16" t="str">
        <f>HYPERLINK("https://stjsonora.gob.mx/acceso_informacion/InfoCurriculum.php?token=1455-1455-1455")</f>
        <v>https://stjsonora.gob.mx/acceso_informacion/InfoCurriculum.php?token=1455-1455-1455</v>
      </c>
      <c r="N1371" s="14" t="s">
        <v>64</v>
      </c>
      <c r="O1371" s="16" t="s">
        <v>3601</v>
      </c>
      <c r="P1371" s="17" t="s">
        <v>355</v>
      </c>
      <c r="Q1371" s="15">
        <v>45300</v>
      </c>
      <c r="R1371" s="15">
        <v>45291</v>
      </c>
      <c r="S1371" s="14"/>
    </row>
    <row r="1372" spans="1:19" ht="25.5" x14ac:dyDescent="0.25">
      <c r="A1372" s="14">
        <v>2023</v>
      </c>
      <c r="B1372" s="15">
        <v>45200</v>
      </c>
      <c r="C1372" s="15">
        <v>45291</v>
      </c>
      <c r="D1372" s="17" t="s">
        <v>165</v>
      </c>
      <c r="E1372" s="17" t="s">
        <v>165</v>
      </c>
      <c r="F1372" s="14" t="s">
        <v>2511</v>
      </c>
      <c r="G1372" s="14" t="s">
        <v>364</v>
      </c>
      <c r="H1372" s="14" t="s">
        <v>489</v>
      </c>
      <c r="I1372" s="17" t="s">
        <v>1111</v>
      </c>
      <c r="J1372" s="14" t="s">
        <v>353</v>
      </c>
      <c r="K1372" s="17" t="s">
        <v>354</v>
      </c>
      <c r="L1372" s="14">
        <v>1284</v>
      </c>
      <c r="M1372" s="16" t="str">
        <f>HYPERLINK("https://stjsonora.gob.mx/acceso_informacion/InfoCurriculum.php?token=1284-1284-1284")</f>
        <v>https://stjsonora.gob.mx/acceso_informacion/InfoCurriculum.php?token=1284-1284-1284</v>
      </c>
      <c r="N1372" s="14" t="s">
        <v>64</v>
      </c>
      <c r="O1372" s="16" t="s">
        <v>3601</v>
      </c>
      <c r="P1372" s="17" t="s">
        <v>355</v>
      </c>
      <c r="Q1372" s="15">
        <v>45300</v>
      </c>
      <c r="R1372" s="15">
        <v>45291</v>
      </c>
      <c r="S1372" s="14"/>
    </row>
    <row r="1373" spans="1:19" ht="25.5" x14ac:dyDescent="0.25">
      <c r="A1373" s="14">
        <v>2023</v>
      </c>
      <c r="B1373" s="15">
        <v>45200</v>
      </c>
      <c r="C1373" s="15">
        <v>45291</v>
      </c>
      <c r="D1373" s="17" t="s">
        <v>165</v>
      </c>
      <c r="E1373" s="17" t="s">
        <v>165</v>
      </c>
      <c r="F1373" s="14" t="s">
        <v>2512</v>
      </c>
      <c r="G1373" s="14" t="s">
        <v>695</v>
      </c>
      <c r="H1373" s="14" t="s">
        <v>364</v>
      </c>
      <c r="I1373" s="17" t="s">
        <v>1399</v>
      </c>
      <c r="J1373" s="14" t="s">
        <v>353</v>
      </c>
      <c r="K1373" s="17" t="s">
        <v>354</v>
      </c>
      <c r="L1373" s="14">
        <v>3178</v>
      </c>
      <c r="M1373" s="16" t="str">
        <f>HYPERLINK("https://stjsonora.gob.mx/acceso_informacion/InfoCurriculum.php?token=3178-3178-3178")</f>
        <v>https://stjsonora.gob.mx/acceso_informacion/InfoCurriculum.php?token=3178-3178-3178</v>
      </c>
      <c r="N1373" s="14" t="s">
        <v>64</v>
      </c>
      <c r="O1373" s="16" t="s">
        <v>3601</v>
      </c>
      <c r="P1373" s="17" t="s">
        <v>355</v>
      </c>
      <c r="Q1373" s="15">
        <v>45300</v>
      </c>
      <c r="R1373" s="15">
        <v>45291</v>
      </c>
      <c r="S1373" s="14"/>
    </row>
    <row r="1374" spans="1:19" ht="38.25" x14ac:dyDescent="0.25">
      <c r="A1374" s="14">
        <v>2023</v>
      </c>
      <c r="B1374" s="15">
        <v>45200</v>
      </c>
      <c r="C1374" s="15">
        <v>45291</v>
      </c>
      <c r="D1374" s="17" t="s">
        <v>165</v>
      </c>
      <c r="E1374" s="17" t="s">
        <v>165</v>
      </c>
      <c r="F1374" s="14" t="s">
        <v>2513</v>
      </c>
      <c r="G1374" s="14" t="s">
        <v>393</v>
      </c>
      <c r="H1374" s="14" t="s">
        <v>434</v>
      </c>
      <c r="I1374" s="17" t="s">
        <v>1410</v>
      </c>
      <c r="J1374" s="14" t="s">
        <v>403</v>
      </c>
      <c r="K1374" s="17"/>
      <c r="L1374" s="14">
        <v>838</v>
      </c>
      <c r="M1374" s="16" t="str">
        <f>HYPERLINK("https://stjsonora.gob.mx/acceso_informacion/InfoCurriculum.php?token=838-838-838")</f>
        <v>https://stjsonora.gob.mx/acceso_informacion/InfoCurriculum.php?token=838-838-838</v>
      </c>
      <c r="N1374" s="14" t="s">
        <v>64</v>
      </c>
      <c r="O1374" s="16" t="s">
        <v>3601</v>
      </c>
      <c r="P1374" s="17" t="s">
        <v>355</v>
      </c>
      <c r="Q1374" s="15">
        <v>45300</v>
      </c>
      <c r="R1374" s="15">
        <v>45291</v>
      </c>
      <c r="S1374" s="14"/>
    </row>
    <row r="1375" spans="1:19" ht="25.5" x14ac:dyDescent="0.25">
      <c r="A1375" s="14">
        <v>2023</v>
      </c>
      <c r="B1375" s="15">
        <v>45200</v>
      </c>
      <c r="C1375" s="15">
        <v>45291</v>
      </c>
      <c r="D1375" s="17" t="s">
        <v>168</v>
      </c>
      <c r="E1375" s="17" t="s">
        <v>168</v>
      </c>
      <c r="F1375" s="14" t="s">
        <v>2514</v>
      </c>
      <c r="G1375" s="14" t="s">
        <v>1704</v>
      </c>
      <c r="H1375" s="14" t="s">
        <v>652</v>
      </c>
      <c r="I1375" s="17" t="s">
        <v>1399</v>
      </c>
      <c r="J1375" s="14" t="s">
        <v>403</v>
      </c>
      <c r="K1375" s="17"/>
      <c r="L1375" s="14">
        <v>1012</v>
      </c>
      <c r="M1375" s="16" t="str">
        <f>HYPERLINK("https://stjsonora.gob.mx/acceso_informacion/InfoCurriculum.php?token=1012-1012-1012")</f>
        <v>https://stjsonora.gob.mx/acceso_informacion/InfoCurriculum.php?token=1012-1012-1012</v>
      </c>
      <c r="N1375" s="14" t="s">
        <v>64</v>
      </c>
      <c r="O1375" s="16" t="s">
        <v>3601</v>
      </c>
      <c r="P1375" s="17" t="s">
        <v>355</v>
      </c>
      <c r="Q1375" s="15">
        <v>45300</v>
      </c>
      <c r="R1375" s="15">
        <v>45291</v>
      </c>
      <c r="S1375" s="14"/>
    </row>
    <row r="1376" spans="1:19" ht="25.5" x14ac:dyDescent="0.25">
      <c r="A1376" s="14">
        <v>2023</v>
      </c>
      <c r="B1376" s="15">
        <v>45200</v>
      </c>
      <c r="C1376" s="15">
        <v>45291</v>
      </c>
      <c r="D1376" s="17" t="s">
        <v>134</v>
      </c>
      <c r="E1376" s="17" t="s">
        <v>134</v>
      </c>
      <c r="F1376" s="14" t="s">
        <v>2515</v>
      </c>
      <c r="G1376" s="14" t="s">
        <v>442</v>
      </c>
      <c r="H1376" s="14" t="s">
        <v>516</v>
      </c>
      <c r="I1376" s="17" t="s">
        <v>761</v>
      </c>
      <c r="J1376" s="14" t="s">
        <v>353</v>
      </c>
      <c r="K1376" s="17" t="s">
        <v>354</v>
      </c>
      <c r="L1376" s="14">
        <v>898</v>
      </c>
      <c r="M1376" s="16" t="str">
        <f>HYPERLINK("https://stjsonora.gob.mx/acceso_informacion/InfoCurriculum.php?token=898-898-898")</f>
        <v>https://stjsonora.gob.mx/acceso_informacion/InfoCurriculum.php?token=898-898-898</v>
      </c>
      <c r="N1376" s="14" t="s">
        <v>64</v>
      </c>
      <c r="O1376" s="16" t="s">
        <v>3601</v>
      </c>
      <c r="P1376" s="17" t="s">
        <v>355</v>
      </c>
      <c r="Q1376" s="15">
        <v>45300</v>
      </c>
      <c r="R1376" s="15">
        <v>45291</v>
      </c>
      <c r="S1376" s="14"/>
    </row>
    <row r="1377" spans="1:19" ht="25.5" x14ac:dyDescent="0.25">
      <c r="A1377" s="14">
        <v>2023</v>
      </c>
      <c r="B1377" s="15">
        <v>45200</v>
      </c>
      <c r="C1377" s="15">
        <v>45291</v>
      </c>
      <c r="D1377" s="17" t="s">
        <v>165</v>
      </c>
      <c r="E1377" s="17" t="s">
        <v>165</v>
      </c>
      <c r="F1377" s="14" t="s">
        <v>2516</v>
      </c>
      <c r="G1377" s="14" t="s">
        <v>875</v>
      </c>
      <c r="H1377" s="14" t="s">
        <v>555</v>
      </c>
      <c r="I1377" s="17" t="s">
        <v>595</v>
      </c>
      <c r="J1377" s="14" t="s">
        <v>353</v>
      </c>
      <c r="K1377" s="17" t="s">
        <v>2282</v>
      </c>
      <c r="L1377" s="14">
        <v>4600</v>
      </c>
      <c r="M1377" s="16" t="str">
        <f>HYPERLINK("https://stjsonora.gob.mx/acceso_informacion/InfoCurriculum.php?token=4600-4600-4600")</f>
        <v>https://stjsonora.gob.mx/acceso_informacion/InfoCurriculum.php?token=4600-4600-4600</v>
      </c>
      <c r="N1377" s="14" t="s">
        <v>64</v>
      </c>
      <c r="O1377" s="16" t="s">
        <v>3601</v>
      </c>
      <c r="P1377" s="17" t="s">
        <v>355</v>
      </c>
      <c r="Q1377" s="15">
        <v>45300</v>
      </c>
      <c r="R1377" s="15">
        <v>45291</v>
      </c>
      <c r="S1377" s="14"/>
    </row>
    <row r="1378" spans="1:19" ht="25.5" x14ac:dyDescent="0.25">
      <c r="A1378" s="14">
        <v>2023</v>
      </c>
      <c r="B1378" s="15">
        <v>45200</v>
      </c>
      <c r="C1378" s="15">
        <v>45291</v>
      </c>
      <c r="D1378" s="17" t="s">
        <v>168</v>
      </c>
      <c r="E1378" s="17" t="s">
        <v>168</v>
      </c>
      <c r="F1378" s="14" t="s">
        <v>2517</v>
      </c>
      <c r="G1378" s="14" t="s">
        <v>685</v>
      </c>
      <c r="H1378" s="14" t="s">
        <v>427</v>
      </c>
      <c r="I1378" s="17" t="s">
        <v>1294</v>
      </c>
      <c r="J1378" s="14" t="s">
        <v>353</v>
      </c>
      <c r="K1378" s="17" t="s">
        <v>354</v>
      </c>
      <c r="L1378" s="14">
        <v>49</v>
      </c>
      <c r="M1378" s="16" t="str">
        <f>HYPERLINK("https://stjsonora.gob.mx/acceso_informacion/InfoCurriculum.php?token=49-49-49")</f>
        <v>https://stjsonora.gob.mx/acceso_informacion/InfoCurriculum.php?token=49-49-49</v>
      </c>
      <c r="N1378" s="14" t="s">
        <v>64</v>
      </c>
      <c r="O1378" s="16" t="s">
        <v>3601</v>
      </c>
      <c r="P1378" s="17" t="s">
        <v>355</v>
      </c>
      <c r="Q1378" s="15">
        <v>45300</v>
      </c>
      <c r="R1378" s="15">
        <v>45291</v>
      </c>
      <c r="S1378" s="14"/>
    </row>
    <row r="1379" spans="1:19" ht="25.5" x14ac:dyDescent="0.25">
      <c r="A1379" s="14">
        <v>2023</v>
      </c>
      <c r="B1379" s="15">
        <v>45200</v>
      </c>
      <c r="C1379" s="15">
        <v>45291</v>
      </c>
      <c r="D1379" s="17" t="s">
        <v>169</v>
      </c>
      <c r="E1379" s="17" t="s">
        <v>169</v>
      </c>
      <c r="F1379" s="14" t="s">
        <v>2518</v>
      </c>
      <c r="G1379" s="14" t="s">
        <v>406</v>
      </c>
      <c r="H1379" s="14" t="s">
        <v>1333</v>
      </c>
      <c r="I1379" s="17" t="s">
        <v>1253</v>
      </c>
      <c r="J1379" s="14" t="s">
        <v>353</v>
      </c>
      <c r="K1379" s="17" t="s">
        <v>996</v>
      </c>
      <c r="L1379" s="14">
        <v>1379</v>
      </c>
      <c r="M1379" s="16" t="str">
        <f>HYPERLINK("https://stjsonora.gob.mx/acceso_informacion/InfoCurriculum.php?token=1379-1379-1379")</f>
        <v>https://stjsonora.gob.mx/acceso_informacion/InfoCurriculum.php?token=1379-1379-1379</v>
      </c>
      <c r="N1379" s="14" t="s">
        <v>64</v>
      </c>
      <c r="O1379" s="16" t="s">
        <v>3601</v>
      </c>
      <c r="P1379" s="17" t="s">
        <v>355</v>
      </c>
      <c r="Q1379" s="15">
        <v>45300</v>
      </c>
      <c r="R1379" s="15">
        <v>45291</v>
      </c>
      <c r="S1379" s="14"/>
    </row>
    <row r="1380" spans="1:19" ht="25.5" x14ac:dyDescent="0.25">
      <c r="A1380" s="14">
        <v>2023</v>
      </c>
      <c r="B1380" s="15">
        <v>45200</v>
      </c>
      <c r="C1380" s="15">
        <v>45291</v>
      </c>
      <c r="D1380" s="17" t="s">
        <v>134</v>
      </c>
      <c r="E1380" s="17" t="s">
        <v>134</v>
      </c>
      <c r="F1380" s="14" t="s">
        <v>2519</v>
      </c>
      <c r="G1380" s="14" t="s">
        <v>2520</v>
      </c>
      <c r="H1380" s="14" t="s">
        <v>523</v>
      </c>
      <c r="I1380" s="17" t="s">
        <v>675</v>
      </c>
      <c r="J1380" s="14" t="s">
        <v>403</v>
      </c>
      <c r="K1380" s="17"/>
      <c r="L1380" s="14">
        <v>873</v>
      </c>
      <c r="M1380" s="16" t="str">
        <f>HYPERLINK("https://stjsonora.gob.mx/acceso_informacion/InfoCurriculum.php?token=873-873-873")</f>
        <v>https://stjsonora.gob.mx/acceso_informacion/InfoCurriculum.php?token=873-873-873</v>
      </c>
      <c r="N1380" s="14" t="s">
        <v>64</v>
      </c>
      <c r="O1380" s="16" t="s">
        <v>3601</v>
      </c>
      <c r="P1380" s="17" t="s">
        <v>355</v>
      </c>
      <c r="Q1380" s="15">
        <v>45300</v>
      </c>
      <c r="R1380" s="15">
        <v>45291</v>
      </c>
      <c r="S1380" s="14"/>
    </row>
    <row r="1381" spans="1:19" ht="38.25" x14ac:dyDescent="0.25">
      <c r="A1381" s="14">
        <v>2023</v>
      </c>
      <c r="B1381" s="15">
        <v>45200</v>
      </c>
      <c r="C1381" s="15">
        <v>45291</v>
      </c>
      <c r="D1381" s="17" t="s">
        <v>166</v>
      </c>
      <c r="E1381" s="17" t="s">
        <v>166</v>
      </c>
      <c r="F1381" s="14" t="s">
        <v>2521</v>
      </c>
      <c r="G1381" s="14" t="s">
        <v>569</v>
      </c>
      <c r="H1381" s="14" t="s">
        <v>2522</v>
      </c>
      <c r="I1381" s="17" t="s">
        <v>712</v>
      </c>
      <c r="J1381" s="14" t="s">
        <v>365</v>
      </c>
      <c r="K1381" s="17" t="s">
        <v>719</v>
      </c>
      <c r="L1381" s="14">
        <v>1262</v>
      </c>
      <c r="M1381" s="16" t="str">
        <f>HYPERLINK("https://stjsonora.gob.mx/acceso_informacion/InfoCurriculum.php?token=1262-1262-1262")</f>
        <v>https://stjsonora.gob.mx/acceso_informacion/InfoCurriculum.php?token=1262-1262-1262</v>
      </c>
      <c r="N1381" s="14" t="s">
        <v>64</v>
      </c>
      <c r="O1381" s="16" t="s">
        <v>3601</v>
      </c>
      <c r="P1381" s="17" t="s">
        <v>355</v>
      </c>
      <c r="Q1381" s="15">
        <v>45300</v>
      </c>
      <c r="R1381" s="15">
        <v>45291</v>
      </c>
      <c r="S1381" s="14"/>
    </row>
    <row r="1382" spans="1:19" ht="25.5" x14ac:dyDescent="0.25">
      <c r="A1382" s="14">
        <v>2023</v>
      </c>
      <c r="B1382" s="15">
        <v>45200</v>
      </c>
      <c r="C1382" s="15">
        <v>45291</v>
      </c>
      <c r="D1382" s="17" t="s">
        <v>175</v>
      </c>
      <c r="E1382" s="17" t="s">
        <v>175</v>
      </c>
      <c r="F1382" s="14" t="s">
        <v>2488</v>
      </c>
      <c r="G1382" s="14" t="s">
        <v>406</v>
      </c>
      <c r="H1382" s="14" t="s">
        <v>1463</v>
      </c>
      <c r="I1382" s="17" t="s">
        <v>766</v>
      </c>
      <c r="J1382" s="14" t="s">
        <v>353</v>
      </c>
      <c r="K1382" s="17" t="s">
        <v>354</v>
      </c>
      <c r="L1382" s="14">
        <v>982</v>
      </c>
      <c r="M1382" s="16" t="str">
        <f>HYPERLINK("https://stjsonora.gob.mx/acceso_informacion/InfoCurriculum.php?token=982-982-982")</f>
        <v>https://stjsonora.gob.mx/acceso_informacion/InfoCurriculum.php?token=982-982-982</v>
      </c>
      <c r="N1382" s="14" t="s">
        <v>64</v>
      </c>
      <c r="O1382" s="16" t="s">
        <v>3601</v>
      </c>
      <c r="P1382" s="17" t="s">
        <v>355</v>
      </c>
      <c r="Q1382" s="15">
        <v>45300</v>
      </c>
      <c r="R1382" s="15">
        <v>45291</v>
      </c>
      <c r="S1382" s="14"/>
    </row>
    <row r="1383" spans="1:19" ht="25.5" x14ac:dyDescent="0.25">
      <c r="A1383" s="14">
        <v>2023</v>
      </c>
      <c r="B1383" s="15">
        <v>45200</v>
      </c>
      <c r="C1383" s="15">
        <v>45291</v>
      </c>
      <c r="D1383" s="17" t="s">
        <v>134</v>
      </c>
      <c r="E1383" s="17" t="s">
        <v>134</v>
      </c>
      <c r="F1383" s="14" t="s">
        <v>2523</v>
      </c>
      <c r="G1383" s="14" t="s">
        <v>487</v>
      </c>
      <c r="H1383" s="14" t="s">
        <v>1855</v>
      </c>
      <c r="I1383" s="17" t="s">
        <v>1249</v>
      </c>
      <c r="J1383" s="14" t="s">
        <v>353</v>
      </c>
      <c r="K1383" s="17" t="s">
        <v>354</v>
      </c>
      <c r="L1383" s="14">
        <v>1132</v>
      </c>
      <c r="M1383" s="16" t="str">
        <f>HYPERLINK("https://stjsonora.gob.mx/acceso_informacion/InfoCurriculum.php?token=1132-1132-1132")</f>
        <v>https://stjsonora.gob.mx/acceso_informacion/InfoCurriculum.php?token=1132-1132-1132</v>
      </c>
      <c r="N1383" s="14" t="s">
        <v>64</v>
      </c>
      <c r="O1383" s="16" t="s">
        <v>3601</v>
      </c>
      <c r="P1383" s="17" t="s">
        <v>355</v>
      </c>
      <c r="Q1383" s="15">
        <v>45300</v>
      </c>
      <c r="R1383" s="15">
        <v>45291</v>
      </c>
      <c r="S1383" s="14"/>
    </row>
    <row r="1384" spans="1:19" ht="25.5" x14ac:dyDescent="0.25">
      <c r="A1384" s="14">
        <v>2023</v>
      </c>
      <c r="B1384" s="15">
        <v>45200</v>
      </c>
      <c r="C1384" s="15">
        <v>45291</v>
      </c>
      <c r="D1384" s="17" t="s">
        <v>134</v>
      </c>
      <c r="E1384" s="17" t="s">
        <v>134</v>
      </c>
      <c r="F1384" s="14" t="s">
        <v>2524</v>
      </c>
      <c r="G1384" s="14" t="s">
        <v>2525</v>
      </c>
      <c r="H1384" s="14" t="s">
        <v>725</v>
      </c>
      <c r="I1384" s="17" t="s">
        <v>1383</v>
      </c>
      <c r="J1384" s="14" t="s">
        <v>353</v>
      </c>
      <c r="K1384" s="17" t="s">
        <v>2124</v>
      </c>
      <c r="L1384" s="14">
        <v>2641</v>
      </c>
      <c r="M1384" s="16" t="str">
        <f>HYPERLINK("https://stjsonora.gob.mx/acceso_informacion/InfoCurriculum.php?token=2641-2641-2641")</f>
        <v>https://stjsonora.gob.mx/acceso_informacion/InfoCurriculum.php?token=2641-2641-2641</v>
      </c>
      <c r="N1384" s="14" t="s">
        <v>64</v>
      </c>
      <c r="O1384" s="16" t="s">
        <v>3601</v>
      </c>
      <c r="P1384" s="17" t="s">
        <v>355</v>
      </c>
      <c r="Q1384" s="15">
        <v>45300</v>
      </c>
      <c r="R1384" s="15">
        <v>45291</v>
      </c>
      <c r="S1384" s="14"/>
    </row>
    <row r="1385" spans="1:19" ht="25.5" x14ac:dyDescent="0.25">
      <c r="A1385" s="14">
        <v>2023</v>
      </c>
      <c r="B1385" s="15">
        <v>45200</v>
      </c>
      <c r="C1385" s="15">
        <v>45291</v>
      </c>
      <c r="D1385" s="17" t="s">
        <v>168</v>
      </c>
      <c r="E1385" s="17" t="s">
        <v>168</v>
      </c>
      <c r="F1385" s="14" t="s">
        <v>2526</v>
      </c>
      <c r="G1385" s="14" t="s">
        <v>2527</v>
      </c>
      <c r="H1385" s="14" t="s">
        <v>809</v>
      </c>
      <c r="I1385" s="17" t="s">
        <v>991</v>
      </c>
      <c r="J1385" s="14" t="s">
        <v>353</v>
      </c>
      <c r="K1385" s="17" t="s">
        <v>354</v>
      </c>
      <c r="L1385" s="14">
        <v>4079</v>
      </c>
      <c r="M1385" s="16" t="str">
        <f>HYPERLINK("https://stjsonora.gob.mx/acceso_informacion/InfoCurriculum.php?token=4079-4079-4079")</f>
        <v>https://stjsonora.gob.mx/acceso_informacion/InfoCurriculum.php?token=4079-4079-4079</v>
      </c>
      <c r="N1385" s="14" t="s">
        <v>64</v>
      </c>
      <c r="O1385" s="16" t="s">
        <v>3601</v>
      </c>
      <c r="P1385" s="17" t="s">
        <v>355</v>
      </c>
      <c r="Q1385" s="15">
        <v>45300</v>
      </c>
      <c r="R1385" s="15">
        <v>45291</v>
      </c>
      <c r="S1385" s="14"/>
    </row>
    <row r="1386" spans="1:19" ht="25.5" x14ac:dyDescent="0.25">
      <c r="A1386" s="14">
        <v>2023</v>
      </c>
      <c r="B1386" s="15">
        <v>45200</v>
      </c>
      <c r="C1386" s="15">
        <v>45291</v>
      </c>
      <c r="D1386" s="17" t="s">
        <v>168</v>
      </c>
      <c r="E1386" s="17" t="s">
        <v>168</v>
      </c>
      <c r="F1386" s="14" t="s">
        <v>2528</v>
      </c>
      <c r="G1386" s="14" t="s">
        <v>1182</v>
      </c>
      <c r="H1386" s="14" t="s">
        <v>702</v>
      </c>
      <c r="I1386" s="17" t="s">
        <v>1294</v>
      </c>
      <c r="J1386" s="14" t="s">
        <v>353</v>
      </c>
      <c r="K1386" s="17" t="s">
        <v>354</v>
      </c>
      <c r="L1386" s="14">
        <v>1058</v>
      </c>
      <c r="M1386" s="16" t="str">
        <f>HYPERLINK("https://stjsonora.gob.mx/acceso_informacion/InfoCurriculum.php?token=1058-1058-1058")</f>
        <v>https://stjsonora.gob.mx/acceso_informacion/InfoCurriculum.php?token=1058-1058-1058</v>
      </c>
      <c r="N1386" s="14" t="s">
        <v>64</v>
      </c>
      <c r="O1386" s="16" t="s">
        <v>3601</v>
      </c>
      <c r="P1386" s="17" t="s">
        <v>355</v>
      </c>
      <c r="Q1386" s="15">
        <v>45300</v>
      </c>
      <c r="R1386" s="15">
        <v>45291</v>
      </c>
      <c r="S1386" s="14"/>
    </row>
    <row r="1387" spans="1:19" ht="25.5" x14ac:dyDescent="0.25">
      <c r="A1387" s="14">
        <v>2023</v>
      </c>
      <c r="B1387" s="15">
        <v>45200</v>
      </c>
      <c r="C1387" s="15">
        <v>45291</v>
      </c>
      <c r="D1387" s="17" t="s">
        <v>134</v>
      </c>
      <c r="E1387" s="17" t="s">
        <v>134</v>
      </c>
      <c r="F1387" s="14" t="s">
        <v>2529</v>
      </c>
      <c r="G1387" s="14" t="s">
        <v>1331</v>
      </c>
      <c r="H1387" s="14" t="s">
        <v>2341</v>
      </c>
      <c r="I1387" s="17" t="s">
        <v>786</v>
      </c>
      <c r="J1387" s="14" t="s">
        <v>353</v>
      </c>
      <c r="K1387" s="17" t="s">
        <v>354</v>
      </c>
      <c r="L1387" s="14">
        <v>2592</v>
      </c>
      <c r="M1387" s="16" t="str">
        <f>HYPERLINK("https://stjsonora.gob.mx/acceso_informacion/InfoCurriculum.php?token=2592-2592-2592")</f>
        <v>https://stjsonora.gob.mx/acceso_informacion/InfoCurriculum.php?token=2592-2592-2592</v>
      </c>
      <c r="N1387" s="14" t="s">
        <v>64</v>
      </c>
      <c r="O1387" s="16" t="s">
        <v>3601</v>
      </c>
      <c r="P1387" s="17" t="s">
        <v>355</v>
      </c>
      <c r="Q1387" s="15">
        <v>45300</v>
      </c>
      <c r="R1387" s="15">
        <v>45291</v>
      </c>
      <c r="S1387" s="14"/>
    </row>
    <row r="1388" spans="1:19" ht="25.5" x14ac:dyDescent="0.25">
      <c r="A1388" s="14">
        <v>2023</v>
      </c>
      <c r="B1388" s="15">
        <v>45200</v>
      </c>
      <c r="C1388" s="15">
        <v>45291</v>
      </c>
      <c r="D1388" s="17" t="s">
        <v>165</v>
      </c>
      <c r="E1388" s="17" t="s">
        <v>165</v>
      </c>
      <c r="F1388" s="14" t="s">
        <v>2530</v>
      </c>
      <c r="G1388" s="14" t="s">
        <v>2531</v>
      </c>
      <c r="H1388" s="14" t="s">
        <v>1403</v>
      </c>
      <c r="I1388" s="17" t="s">
        <v>1216</v>
      </c>
      <c r="J1388" s="14" t="s">
        <v>353</v>
      </c>
      <c r="K1388" s="17" t="s">
        <v>354</v>
      </c>
      <c r="L1388" s="14">
        <v>2601</v>
      </c>
      <c r="M1388" s="16" t="str">
        <f>HYPERLINK("https://stjsonora.gob.mx/acceso_informacion/InfoCurriculum.php?token=2601-2601-2601")</f>
        <v>https://stjsonora.gob.mx/acceso_informacion/InfoCurriculum.php?token=2601-2601-2601</v>
      </c>
      <c r="N1388" s="14" t="s">
        <v>64</v>
      </c>
      <c r="O1388" s="16" t="s">
        <v>3601</v>
      </c>
      <c r="P1388" s="17" t="s">
        <v>355</v>
      </c>
      <c r="Q1388" s="15">
        <v>45300</v>
      </c>
      <c r="R1388" s="15">
        <v>45291</v>
      </c>
      <c r="S1388" s="14"/>
    </row>
    <row r="1389" spans="1:19" ht="25.5" x14ac:dyDescent="0.25">
      <c r="A1389" s="14">
        <v>2023</v>
      </c>
      <c r="B1389" s="15">
        <v>45200</v>
      </c>
      <c r="C1389" s="15">
        <v>45291</v>
      </c>
      <c r="D1389" s="17" t="s">
        <v>168</v>
      </c>
      <c r="E1389" s="17" t="s">
        <v>168</v>
      </c>
      <c r="F1389" s="14" t="s">
        <v>2532</v>
      </c>
      <c r="G1389" s="14" t="s">
        <v>2527</v>
      </c>
      <c r="H1389" s="14" t="s">
        <v>594</v>
      </c>
      <c r="I1389" s="17" t="s">
        <v>1404</v>
      </c>
      <c r="J1389" s="14" t="s">
        <v>365</v>
      </c>
      <c r="K1389" s="17" t="s">
        <v>3599</v>
      </c>
      <c r="L1389" s="14">
        <v>3910</v>
      </c>
      <c r="M1389" s="16" t="str">
        <f>HYPERLINK("https://stjsonora.gob.mx/acceso_informacion/InfoCurriculum.php?token=3910-3910-3910")</f>
        <v>https://stjsonora.gob.mx/acceso_informacion/InfoCurriculum.php?token=3910-3910-3910</v>
      </c>
      <c r="N1389" s="14" t="s">
        <v>64</v>
      </c>
      <c r="O1389" s="16" t="s">
        <v>3601</v>
      </c>
      <c r="P1389" s="17" t="s">
        <v>355</v>
      </c>
      <c r="Q1389" s="15">
        <v>45300</v>
      </c>
      <c r="R1389" s="15">
        <v>45291</v>
      </c>
      <c r="S1389" s="14"/>
    </row>
    <row r="1390" spans="1:19" ht="63.75" x14ac:dyDescent="0.25">
      <c r="A1390" s="14">
        <v>2023</v>
      </c>
      <c r="B1390" s="15">
        <v>45200</v>
      </c>
      <c r="C1390" s="15">
        <v>45291</v>
      </c>
      <c r="D1390" s="17" t="s">
        <v>175</v>
      </c>
      <c r="E1390" s="17" t="s">
        <v>175</v>
      </c>
      <c r="F1390" s="14" t="s">
        <v>349</v>
      </c>
      <c r="G1390" s="14" t="s">
        <v>1090</v>
      </c>
      <c r="H1390" s="14" t="s">
        <v>2533</v>
      </c>
      <c r="I1390" s="17" t="s">
        <v>1326</v>
      </c>
      <c r="J1390" s="14" t="s">
        <v>353</v>
      </c>
      <c r="K1390" s="17" t="s">
        <v>354</v>
      </c>
      <c r="L1390" s="14">
        <v>4470</v>
      </c>
      <c r="M1390" s="16" t="str">
        <f>HYPERLINK("https://stjsonora.gob.mx/acceso_informacion/InfoCurriculum.php?token=4470-4470-4470")</f>
        <v>https://stjsonora.gob.mx/acceso_informacion/InfoCurriculum.php?token=4470-4470-4470</v>
      </c>
      <c r="N1390" s="14" t="s">
        <v>64</v>
      </c>
      <c r="O1390" s="16" t="s">
        <v>3601</v>
      </c>
      <c r="P1390" s="17" t="s">
        <v>355</v>
      </c>
      <c r="Q1390" s="15">
        <v>45300</v>
      </c>
      <c r="R1390" s="15">
        <v>45291</v>
      </c>
      <c r="S1390" s="14"/>
    </row>
    <row r="1391" spans="1:19" ht="25.5" x14ac:dyDescent="0.25">
      <c r="A1391" s="14">
        <v>2023</v>
      </c>
      <c r="B1391" s="15">
        <v>45200</v>
      </c>
      <c r="C1391" s="15">
        <v>45291</v>
      </c>
      <c r="D1391" s="17" t="s">
        <v>168</v>
      </c>
      <c r="E1391" s="17" t="s">
        <v>168</v>
      </c>
      <c r="F1391" s="14" t="s">
        <v>1423</v>
      </c>
      <c r="G1391" s="14" t="s">
        <v>452</v>
      </c>
      <c r="H1391" s="14" t="s">
        <v>1342</v>
      </c>
      <c r="I1391" s="17" t="s">
        <v>1399</v>
      </c>
      <c r="J1391" s="14" t="s">
        <v>407</v>
      </c>
      <c r="K1391" s="17"/>
      <c r="L1391" s="14">
        <v>140</v>
      </c>
      <c r="M1391" s="16" t="str">
        <f>HYPERLINK("https://stjsonora.gob.mx/acceso_informacion/InfoCurriculum.php?token=140-140-140")</f>
        <v>https://stjsonora.gob.mx/acceso_informacion/InfoCurriculum.php?token=140-140-140</v>
      </c>
      <c r="N1391" s="14" t="s">
        <v>64</v>
      </c>
      <c r="O1391" s="16" t="s">
        <v>3601</v>
      </c>
      <c r="P1391" s="17" t="s">
        <v>355</v>
      </c>
      <c r="Q1391" s="15">
        <v>45300</v>
      </c>
      <c r="R1391" s="15">
        <v>45291</v>
      </c>
      <c r="S1391" s="14"/>
    </row>
    <row r="1392" spans="1:19" ht="25.5" x14ac:dyDescent="0.25">
      <c r="A1392" s="14">
        <v>2023</v>
      </c>
      <c r="B1392" s="15">
        <v>45200</v>
      </c>
      <c r="C1392" s="15">
        <v>45291</v>
      </c>
      <c r="D1392" s="17" t="s">
        <v>134</v>
      </c>
      <c r="E1392" s="17" t="s">
        <v>134</v>
      </c>
      <c r="F1392" s="14" t="s">
        <v>2534</v>
      </c>
      <c r="G1392" s="14" t="s">
        <v>409</v>
      </c>
      <c r="H1392" s="14" t="s">
        <v>2263</v>
      </c>
      <c r="I1392" s="17" t="s">
        <v>761</v>
      </c>
      <c r="J1392" s="14" t="s">
        <v>365</v>
      </c>
      <c r="K1392" s="17" t="s">
        <v>2535</v>
      </c>
      <c r="L1392" s="14">
        <v>1236</v>
      </c>
      <c r="M1392" s="16" t="str">
        <f>HYPERLINK("https://stjsonora.gob.mx/acceso_informacion/InfoCurriculum.php?token=1236-1236-1236")</f>
        <v>https://stjsonora.gob.mx/acceso_informacion/InfoCurriculum.php?token=1236-1236-1236</v>
      </c>
      <c r="N1392" s="14" t="s">
        <v>64</v>
      </c>
      <c r="O1392" s="16" t="s">
        <v>3601</v>
      </c>
      <c r="P1392" s="17" t="s">
        <v>355</v>
      </c>
      <c r="Q1392" s="15">
        <v>45300</v>
      </c>
      <c r="R1392" s="15">
        <v>45291</v>
      </c>
      <c r="S1392" s="14"/>
    </row>
    <row r="1393" spans="1:19" ht="38.25" x14ac:dyDescent="0.25">
      <c r="A1393" s="14">
        <v>2023</v>
      </c>
      <c r="B1393" s="15">
        <v>45200</v>
      </c>
      <c r="C1393" s="15">
        <v>45291</v>
      </c>
      <c r="D1393" s="17" t="s">
        <v>168</v>
      </c>
      <c r="E1393" s="17" t="s">
        <v>168</v>
      </c>
      <c r="F1393" s="14" t="s">
        <v>2536</v>
      </c>
      <c r="G1393" s="14" t="s">
        <v>732</v>
      </c>
      <c r="H1393" s="14" t="s">
        <v>626</v>
      </c>
      <c r="I1393" s="17" t="s">
        <v>1375</v>
      </c>
      <c r="J1393" s="14" t="s">
        <v>55</v>
      </c>
      <c r="K1393" s="17"/>
      <c r="L1393" s="14">
        <v>985</v>
      </c>
      <c r="M1393" s="16" t="str">
        <f>HYPERLINK("https://stjsonora.gob.mx/acceso_informacion/InfoCurriculum.php?token=985-985-985")</f>
        <v>https://stjsonora.gob.mx/acceso_informacion/InfoCurriculum.php?token=985-985-985</v>
      </c>
      <c r="N1393" s="14" t="s">
        <v>64</v>
      </c>
      <c r="O1393" s="16" t="s">
        <v>3601</v>
      </c>
      <c r="P1393" s="17" t="s">
        <v>355</v>
      </c>
      <c r="Q1393" s="15">
        <v>45300</v>
      </c>
      <c r="R1393" s="15">
        <v>45291</v>
      </c>
      <c r="S1393" s="14"/>
    </row>
    <row r="1394" spans="1:19" ht="25.5" x14ac:dyDescent="0.25">
      <c r="A1394" s="14">
        <v>2023</v>
      </c>
      <c r="B1394" s="15">
        <v>45200</v>
      </c>
      <c r="C1394" s="15">
        <v>45291</v>
      </c>
      <c r="D1394" s="17" t="s">
        <v>134</v>
      </c>
      <c r="E1394" s="17" t="s">
        <v>134</v>
      </c>
      <c r="F1394" s="14" t="s">
        <v>2537</v>
      </c>
      <c r="G1394" s="14" t="s">
        <v>840</v>
      </c>
      <c r="H1394" s="14" t="s">
        <v>2538</v>
      </c>
      <c r="I1394" s="17" t="s">
        <v>1346</v>
      </c>
      <c r="J1394" s="14" t="s">
        <v>407</v>
      </c>
      <c r="K1394" s="17" t="s">
        <v>1112</v>
      </c>
      <c r="L1394" s="14">
        <v>51</v>
      </c>
      <c r="M1394" s="16" t="str">
        <f>HYPERLINK("https://stjsonora.gob.mx/acceso_informacion/InfoCurriculum.php?token=51-51-51")</f>
        <v>https://stjsonora.gob.mx/acceso_informacion/InfoCurriculum.php?token=51-51-51</v>
      </c>
      <c r="N1394" s="14" t="s">
        <v>64</v>
      </c>
      <c r="O1394" s="16" t="s">
        <v>3601</v>
      </c>
      <c r="P1394" s="17" t="s">
        <v>355</v>
      </c>
      <c r="Q1394" s="15">
        <v>45300</v>
      </c>
      <c r="R1394" s="15">
        <v>45291</v>
      </c>
      <c r="S1394" s="14"/>
    </row>
    <row r="1395" spans="1:19" ht="25.5" x14ac:dyDescent="0.25">
      <c r="A1395" s="14">
        <v>2023</v>
      </c>
      <c r="B1395" s="15">
        <v>45200</v>
      </c>
      <c r="C1395" s="15">
        <v>45291</v>
      </c>
      <c r="D1395" s="17" t="s">
        <v>134</v>
      </c>
      <c r="E1395" s="17" t="s">
        <v>134</v>
      </c>
      <c r="F1395" s="14" t="s">
        <v>2539</v>
      </c>
      <c r="G1395" s="14" t="s">
        <v>374</v>
      </c>
      <c r="H1395" s="14" t="s">
        <v>701</v>
      </c>
      <c r="I1395" s="17" t="s">
        <v>1216</v>
      </c>
      <c r="J1395" s="14" t="s">
        <v>56</v>
      </c>
      <c r="K1395" s="17" t="s">
        <v>3589</v>
      </c>
      <c r="L1395" s="14">
        <v>4437</v>
      </c>
      <c r="M1395" s="16" t="str">
        <f>HYPERLINK("https://stjsonora.gob.mx/acceso_informacion/InfoCurriculum.php?token=4437-4437-4437")</f>
        <v>https://stjsonora.gob.mx/acceso_informacion/InfoCurriculum.php?token=4437-4437-4437</v>
      </c>
      <c r="N1395" s="14" t="s">
        <v>64</v>
      </c>
      <c r="O1395" s="16" t="s">
        <v>3601</v>
      </c>
      <c r="P1395" s="17" t="s">
        <v>355</v>
      </c>
      <c r="Q1395" s="15">
        <v>45300</v>
      </c>
      <c r="R1395" s="15">
        <v>45291</v>
      </c>
      <c r="S1395" s="14"/>
    </row>
    <row r="1396" spans="1:19" ht="25.5" x14ac:dyDescent="0.25">
      <c r="A1396" s="14">
        <v>2023</v>
      </c>
      <c r="B1396" s="15">
        <v>45200</v>
      </c>
      <c r="C1396" s="15">
        <v>45291</v>
      </c>
      <c r="D1396" s="17" t="s">
        <v>168</v>
      </c>
      <c r="E1396" s="17" t="s">
        <v>168</v>
      </c>
      <c r="F1396" s="14" t="s">
        <v>2540</v>
      </c>
      <c r="G1396" s="14" t="s">
        <v>369</v>
      </c>
      <c r="H1396" s="14" t="s">
        <v>393</v>
      </c>
      <c r="I1396" s="17" t="s">
        <v>1338</v>
      </c>
      <c r="J1396" s="14" t="s">
        <v>353</v>
      </c>
      <c r="K1396" s="17" t="s">
        <v>603</v>
      </c>
      <c r="L1396" s="14">
        <v>874</v>
      </c>
      <c r="M1396" s="16" t="str">
        <f>HYPERLINK("https://stjsonora.gob.mx/acceso_informacion/InfoCurriculum.php?token=874-874-874")</f>
        <v>https://stjsonora.gob.mx/acceso_informacion/InfoCurriculum.php?token=874-874-874</v>
      </c>
      <c r="N1396" s="14" t="s">
        <v>64</v>
      </c>
      <c r="O1396" s="16" t="s">
        <v>3601</v>
      </c>
      <c r="P1396" s="17" t="s">
        <v>355</v>
      </c>
      <c r="Q1396" s="15">
        <v>45300</v>
      </c>
      <c r="R1396" s="15">
        <v>45291</v>
      </c>
      <c r="S1396" s="14"/>
    </row>
    <row r="1397" spans="1:19" ht="25.5" x14ac:dyDescent="0.25">
      <c r="A1397" s="14">
        <v>2023</v>
      </c>
      <c r="B1397" s="15">
        <v>45200</v>
      </c>
      <c r="C1397" s="15">
        <v>45291</v>
      </c>
      <c r="D1397" s="17" t="s">
        <v>134</v>
      </c>
      <c r="E1397" s="17" t="s">
        <v>134</v>
      </c>
      <c r="F1397" s="14" t="s">
        <v>2541</v>
      </c>
      <c r="G1397" s="14" t="s">
        <v>571</v>
      </c>
      <c r="H1397" s="14" t="s">
        <v>691</v>
      </c>
      <c r="I1397" s="17" t="s">
        <v>1233</v>
      </c>
      <c r="J1397" s="14" t="s">
        <v>58</v>
      </c>
      <c r="K1397" s="17" t="s">
        <v>3590</v>
      </c>
      <c r="L1397" s="14">
        <v>926</v>
      </c>
      <c r="M1397" s="16" t="str">
        <f>HYPERLINK("https://stjsonora.gob.mx/acceso_informacion/InfoCurriculum.php?token=926-926-926")</f>
        <v>https://stjsonora.gob.mx/acceso_informacion/InfoCurriculum.php?token=926-926-926</v>
      </c>
      <c r="N1397" s="14" t="s">
        <v>64</v>
      </c>
      <c r="O1397" s="16" t="s">
        <v>3601</v>
      </c>
      <c r="P1397" s="17" t="s">
        <v>355</v>
      </c>
      <c r="Q1397" s="15">
        <v>45300</v>
      </c>
      <c r="R1397" s="15">
        <v>45291</v>
      </c>
      <c r="S1397" s="14"/>
    </row>
    <row r="1398" spans="1:19" ht="25.5" x14ac:dyDescent="0.25">
      <c r="A1398" s="14">
        <v>2023</v>
      </c>
      <c r="B1398" s="15">
        <v>45200</v>
      </c>
      <c r="C1398" s="15">
        <v>45291</v>
      </c>
      <c r="D1398" s="17" t="s">
        <v>168</v>
      </c>
      <c r="E1398" s="17" t="s">
        <v>168</v>
      </c>
      <c r="F1398" s="14" t="s">
        <v>1036</v>
      </c>
      <c r="G1398" s="14" t="s">
        <v>613</v>
      </c>
      <c r="H1398" s="14" t="s">
        <v>2326</v>
      </c>
      <c r="I1398" s="17" t="s">
        <v>1338</v>
      </c>
      <c r="J1398" s="14" t="s">
        <v>1081</v>
      </c>
      <c r="K1398" s="17" t="s">
        <v>167</v>
      </c>
      <c r="L1398" s="14">
        <v>597</v>
      </c>
      <c r="M1398" s="16" t="str">
        <f>HYPERLINK("https://stjsonora.gob.mx/acceso_informacion/InfoCurriculum.php?token=597-597-597")</f>
        <v>https://stjsonora.gob.mx/acceso_informacion/InfoCurriculum.php?token=597-597-597</v>
      </c>
      <c r="N1398" s="14" t="s">
        <v>64</v>
      </c>
      <c r="O1398" s="16" t="s">
        <v>3601</v>
      </c>
      <c r="P1398" s="17" t="s">
        <v>355</v>
      </c>
      <c r="Q1398" s="15">
        <v>45300</v>
      </c>
      <c r="R1398" s="15">
        <v>45291</v>
      </c>
      <c r="S1398" s="14"/>
    </row>
    <row r="1399" spans="1:19" ht="25.5" x14ac:dyDescent="0.25">
      <c r="A1399" s="14">
        <v>2023</v>
      </c>
      <c r="B1399" s="15">
        <v>45200</v>
      </c>
      <c r="C1399" s="15">
        <v>45291</v>
      </c>
      <c r="D1399" s="17" t="s">
        <v>128</v>
      </c>
      <c r="E1399" s="17" t="s">
        <v>128</v>
      </c>
      <c r="F1399" s="14" t="s">
        <v>2542</v>
      </c>
      <c r="G1399" s="14" t="s">
        <v>1417</v>
      </c>
      <c r="H1399" s="14" t="s">
        <v>1046</v>
      </c>
      <c r="I1399" s="17" t="s">
        <v>1298</v>
      </c>
      <c r="J1399" s="14" t="s">
        <v>353</v>
      </c>
      <c r="K1399" s="17"/>
      <c r="L1399" s="14">
        <v>1137</v>
      </c>
      <c r="M1399" s="16" t="str">
        <f>HYPERLINK("https://stjsonora.gob.mx/acceso_informacion/InfoCurriculum.php?token=1137-1137-1137")</f>
        <v>https://stjsonora.gob.mx/acceso_informacion/InfoCurriculum.php?token=1137-1137-1137</v>
      </c>
      <c r="N1399" s="14" t="s">
        <v>64</v>
      </c>
      <c r="O1399" s="16" t="s">
        <v>3601</v>
      </c>
      <c r="P1399" s="17" t="s">
        <v>355</v>
      </c>
      <c r="Q1399" s="15">
        <v>45300</v>
      </c>
      <c r="R1399" s="15">
        <v>45291</v>
      </c>
      <c r="S1399" s="14"/>
    </row>
    <row r="1400" spans="1:19" ht="25.5" x14ac:dyDescent="0.25">
      <c r="A1400" s="14">
        <v>2023</v>
      </c>
      <c r="B1400" s="15">
        <v>45200</v>
      </c>
      <c r="C1400" s="15">
        <v>45291</v>
      </c>
      <c r="D1400" s="17" t="s">
        <v>124</v>
      </c>
      <c r="E1400" s="17" t="s">
        <v>124</v>
      </c>
      <c r="F1400" s="14" t="s">
        <v>2543</v>
      </c>
      <c r="G1400" s="14" t="s">
        <v>406</v>
      </c>
      <c r="H1400" s="14" t="s">
        <v>2544</v>
      </c>
      <c r="I1400" s="17" t="s">
        <v>989</v>
      </c>
      <c r="J1400" s="14" t="s">
        <v>353</v>
      </c>
      <c r="K1400" s="17" t="s">
        <v>354</v>
      </c>
      <c r="L1400" s="14">
        <v>4015</v>
      </c>
      <c r="M1400" s="16" t="str">
        <f>HYPERLINK("https://stjsonora.gob.mx/acceso_informacion/InfoCurriculum.php?token=4015-4015-4015")</f>
        <v>https://stjsonora.gob.mx/acceso_informacion/InfoCurriculum.php?token=4015-4015-4015</v>
      </c>
      <c r="N1400" s="14" t="s">
        <v>64</v>
      </c>
      <c r="O1400" s="16" t="s">
        <v>3601</v>
      </c>
      <c r="P1400" s="17" t="s">
        <v>355</v>
      </c>
      <c r="Q1400" s="15">
        <v>45300</v>
      </c>
      <c r="R1400" s="15">
        <v>45291</v>
      </c>
      <c r="S1400" s="14"/>
    </row>
    <row r="1401" spans="1:19" ht="25.5" x14ac:dyDescent="0.25">
      <c r="A1401" s="14">
        <v>2023</v>
      </c>
      <c r="B1401" s="15">
        <v>45200</v>
      </c>
      <c r="C1401" s="15">
        <v>45291</v>
      </c>
      <c r="D1401" s="17" t="s">
        <v>128</v>
      </c>
      <c r="E1401" s="17" t="s">
        <v>128</v>
      </c>
      <c r="F1401" s="14" t="s">
        <v>570</v>
      </c>
      <c r="G1401" s="14" t="s">
        <v>2545</v>
      </c>
      <c r="H1401" s="14" t="s">
        <v>2251</v>
      </c>
      <c r="I1401" s="17" t="s">
        <v>1294</v>
      </c>
      <c r="J1401" s="14" t="s">
        <v>353</v>
      </c>
      <c r="K1401" s="17" t="s">
        <v>354</v>
      </c>
      <c r="L1401" s="14">
        <v>1504</v>
      </c>
      <c r="M1401" s="16" t="str">
        <f>HYPERLINK("https://stjsonora.gob.mx/acceso_informacion/InfoCurriculum.php?token=1504-1504-1504")</f>
        <v>https://stjsonora.gob.mx/acceso_informacion/InfoCurriculum.php?token=1504-1504-1504</v>
      </c>
      <c r="N1401" s="14" t="s">
        <v>64</v>
      </c>
      <c r="O1401" s="16" t="s">
        <v>3601</v>
      </c>
      <c r="P1401" s="17" t="s">
        <v>355</v>
      </c>
      <c r="Q1401" s="15">
        <v>45300</v>
      </c>
      <c r="R1401" s="15">
        <v>45291</v>
      </c>
      <c r="S1401" s="14"/>
    </row>
    <row r="1402" spans="1:19" ht="25.5" x14ac:dyDescent="0.25">
      <c r="A1402" s="14">
        <v>2023</v>
      </c>
      <c r="B1402" s="15">
        <v>45200</v>
      </c>
      <c r="C1402" s="15">
        <v>45291</v>
      </c>
      <c r="D1402" s="17" t="s">
        <v>176</v>
      </c>
      <c r="E1402" s="17" t="s">
        <v>176</v>
      </c>
      <c r="F1402" s="14" t="s">
        <v>2546</v>
      </c>
      <c r="G1402" s="14" t="s">
        <v>361</v>
      </c>
      <c r="H1402" s="14" t="s">
        <v>2547</v>
      </c>
      <c r="I1402" s="17" t="s">
        <v>1237</v>
      </c>
      <c r="J1402" s="14" t="s">
        <v>353</v>
      </c>
      <c r="K1402" s="17" t="s">
        <v>354</v>
      </c>
      <c r="L1402" s="14">
        <v>5137</v>
      </c>
      <c r="M1402" s="16" t="str">
        <f>HYPERLINK("https://stjsonora.gob.mx/acceso_informacion/InfoCurriculum.php?token=5137-5137-5137")</f>
        <v>https://stjsonora.gob.mx/acceso_informacion/InfoCurriculum.php?token=5137-5137-5137</v>
      </c>
      <c r="N1402" s="14" t="s">
        <v>64</v>
      </c>
      <c r="O1402" s="16" t="s">
        <v>3601</v>
      </c>
      <c r="P1402" s="17" t="s">
        <v>355</v>
      </c>
      <c r="Q1402" s="15">
        <v>45300</v>
      </c>
      <c r="R1402" s="15">
        <v>45291</v>
      </c>
      <c r="S1402" s="14"/>
    </row>
    <row r="1403" spans="1:19" ht="25.5" x14ac:dyDescent="0.25">
      <c r="A1403" s="14">
        <v>2023</v>
      </c>
      <c r="B1403" s="15">
        <v>45200</v>
      </c>
      <c r="C1403" s="15">
        <v>45291</v>
      </c>
      <c r="D1403" s="17" t="s">
        <v>185</v>
      </c>
      <c r="E1403" s="17" t="s">
        <v>185</v>
      </c>
      <c r="F1403" s="14" t="s">
        <v>2548</v>
      </c>
      <c r="G1403" s="14" t="s">
        <v>664</v>
      </c>
      <c r="H1403" s="14" t="s">
        <v>2549</v>
      </c>
      <c r="I1403" s="17" t="s">
        <v>640</v>
      </c>
      <c r="J1403" s="14" t="s">
        <v>353</v>
      </c>
      <c r="K1403" s="17" t="s">
        <v>354</v>
      </c>
      <c r="L1403" s="14">
        <v>4864</v>
      </c>
      <c r="M1403" s="16" t="str">
        <f>HYPERLINK("https://stjsonora.gob.mx/acceso_informacion/InfoCurriculum.php?token=4864-4864-4864")</f>
        <v>https://stjsonora.gob.mx/acceso_informacion/InfoCurriculum.php?token=4864-4864-4864</v>
      </c>
      <c r="N1403" s="14" t="s">
        <v>64</v>
      </c>
      <c r="O1403" s="16" t="s">
        <v>3601</v>
      </c>
      <c r="P1403" s="17" t="s">
        <v>355</v>
      </c>
      <c r="Q1403" s="15">
        <v>45300</v>
      </c>
      <c r="R1403" s="15">
        <v>45291</v>
      </c>
      <c r="S1403" s="14"/>
    </row>
    <row r="1404" spans="1:19" ht="38.25" x14ac:dyDescent="0.25">
      <c r="A1404" s="14">
        <v>2023</v>
      </c>
      <c r="B1404" s="15">
        <v>45200</v>
      </c>
      <c r="C1404" s="15">
        <v>45291</v>
      </c>
      <c r="D1404" s="17" t="s">
        <v>128</v>
      </c>
      <c r="E1404" s="17" t="s">
        <v>128</v>
      </c>
      <c r="F1404" s="14" t="s">
        <v>2550</v>
      </c>
      <c r="G1404" s="14" t="s">
        <v>1749</v>
      </c>
      <c r="H1404" s="14" t="s">
        <v>1882</v>
      </c>
      <c r="I1404" s="17" t="s">
        <v>1306</v>
      </c>
      <c r="J1404" s="14" t="s">
        <v>353</v>
      </c>
      <c r="K1404" s="17" t="s">
        <v>354</v>
      </c>
      <c r="L1404" s="14">
        <v>3356</v>
      </c>
      <c r="M1404" s="16" t="str">
        <f>HYPERLINK("https://stjsonora.gob.mx/acceso_informacion/InfoCurriculum.php?token=3356-3356-3356")</f>
        <v>https://stjsonora.gob.mx/acceso_informacion/InfoCurriculum.php?token=3356-3356-3356</v>
      </c>
      <c r="N1404" s="14" t="s">
        <v>64</v>
      </c>
      <c r="O1404" s="16" t="s">
        <v>3601</v>
      </c>
      <c r="P1404" s="17" t="s">
        <v>355</v>
      </c>
      <c r="Q1404" s="15">
        <v>45300</v>
      </c>
      <c r="R1404" s="15">
        <v>45291</v>
      </c>
      <c r="S1404" s="14"/>
    </row>
    <row r="1405" spans="1:19" ht="25.5" x14ac:dyDescent="0.25">
      <c r="A1405" s="14">
        <v>2023</v>
      </c>
      <c r="B1405" s="15">
        <v>45200</v>
      </c>
      <c r="C1405" s="15">
        <v>45291</v>
      </c>
      <c r="D1405" s="17" t="s">
        <v>175</v>
      </c>
      <c r="E1405" s="17" t="s">
        <v>175</v>
      </c>
      <c r="F1405" s="14" t="s">
        <v>2551</v>
      </c>
      <c r="G1405" s="14" t="s">
        <v>2552</v>
      </c>
      <c r="H1405" s="14" t="s">
        <v>2155</v>
      </c>
      <c r="I1405" s="17" t="s">
        <v>1294</v>
      </c>
      <c r="J1405" s="14" t="s">
        <v>353</v>
      </c>
      <c r="K1405" s="17" t="s">
        <v>354</v>
      </c>
      <c r="L1405" s="14">
        <v>2628</v>
      </c>
      <c r="M1405" s="16" t="str">
        <f>HYPERLINK("https://stjsonora.gob.mx/acceso_informacion/InfoCurriculum.php?token=2628-2628-2628")</f>
        <v>https://stjsonora.gob.mx/acceso_informacion/InfoCurriculum.php?token=2628-2628-2628</v>
      </c>
      <c r="N1405" s="14" t="s">
        <v>64</v>
      </c>
      <c r="O1405" s="16" t="s">
        <v>3601</v>
      </c>
      <c r="P1405" s="17" t="s">
        <v>355</v>
      </c>
      <c r="Q1405" s="15">
        <v>45300</v>
      </c>
      <c r="R1405" s="15">
        <v>45291</v>
      </c>
      <c r="S1405" s="14"/>
    </row>
    <row r="1406" spans="1:19" ht="25.5" x14ac:dyDescent="0.25">
      <c r="A1406" s="14">
        <v>2023</v>
      </c>
      <c r="B1406" s="15">
        <v>45200</v>
      </c>
      <c r="C1406" s="15">
        <v>45291</v>
      </c>
      <c r="D1406" s="17" t="s">
        <v>184</v>
      </c>
      <c r="E1406" s="17" t="s">
        <v>184</v>
      </c>
      <c r="F1406" s="14" t="s">
        <v>2553</v>
      </c>
      <c r="G1406" s="14" t="s">
        <v>530</v>
      </c>
      <c r="H1406" s="14" t="s">
        <v>1403</v>
      </c>
      <c r="I1406" s="17" t="s">
        <v>1273</v>
      </c>
      <c r="J1406" s="14" t="s">
        <v>56</v>
      </c>
      <c r="K1406" s="17" t="s">
        <v>3589</v>
      </c>
      <c r="L1406" s="14">
        <v>4205</v>
      </c>
      <c r="M1406" s="16" t="str">
        <f>HYPERLINK("https://stjsonora.gob.mx/acceso_informacion/InfoCurriculum.php?token=4205-4205-4205")</f>
        <v>https://stjsonora.gob.mx/acceso_informacion/InfoCurriculum.php?token=4205-4205-4205</v>
      </c>
      <c r="N1406" s="14" t="s">
        <v>64</v>
      </c>
      <c r="O1406" s="16" t="s">
        <v>3601</v>
      </c>
      <c r="P1406" s="17" t="s">
        <v>355</v>
      </c>
      <c r="Q1406" s="15">
        <v>45300</v>
      </c>
      <c r="R1406" s="15">
        <v>45291</v>
      </c>
      <c r="S1406" s="14"/>
    </row>
    <row r="1407" spans="1:19" ht="25.5" x14ac:dyDescent="0.25">
      <c r="A1407" s="14">
        <v>2023</v>
      </c>
      <c r="B1407" s="15">
        <v>45200</v>
      </c>
      <c r="C1407" s="15">
        <v>45291</v>
      </c>
      <c r="D1407" s="17" t="s">
        <v>169</v>
      </c>
      <c r="E1407" s="17" t="s">
        <v>169</v>
      </c>
      <c r="F1407" s="14" t="s">
        <v>2554</v>
      </c>
      <c r="G1407" s="14" t="s">
        <v>2555</v>
      </c>
      <c r="H1407" s="14" t="s">
        <v>2556</v>
      </c>
      <c r="I1407" s="17" t="s">
        <v>773</v>
      </c>
      <c r="J1407" s="14" t="s">
        <v>353</v>
      </c>
      <c r="K1407" s="17" t="s">
        <v>2557</v>
      </c>
      <c r="L1407" s="14">
        <v>5153</v>
      </c>
      <c r="M1407" s="16" t="str">
        <f>HYPERLINK("https://stjsonora.gob.mx/acceso_informacion/InfoCurriculum.php?token=5153-5153-5153")</f>
        <v>https://stjsonora.gob.mx/acceso_informacion/InfoCurriculum.php?token=5153-5153-5153</v>
      </c>
      <c r="N1407" s="14" t="s">
        <v>64</v>
      </c>
      <c r="O1407" s="16" t="s">
        <v>3601</v>
      </c>
      <c r="P1407" s="17" t="s">
        <v>355</v>
      </c>
      <c r="Q1407" s="15">
        <v>45300</v>
      </c>
      <c r="R1407" s="15">
        <v>45291</v>
      </c>
      <c r="S1407" s="14"/>
    </row>
    <row r="1408" spans="1:19" ht="25.5" x14ac:dyDescent="0.25">
      <c r="A1408" s="14">
        <v>2023</v>
      </c>
      <c r="B1408" s="15">
        <v>45200</v>
      </c>
      <c r="C1408" s="15">
        <v>45291</v>
      </c>
      <c r="D1408" s="17" t="s">
        <v>128</v>
      </c>
      <c r="E1408" s="17" t="s">
        <v>128</v>
      </c>
      <c r="F1408" s="14" t="s">
        <v>2558</v>
      </c>
      <c r="G1408" s="14" t="s">
        <v>664</v>
      </c>
      <c r="H1408" s="14" t="s">
        <v>2559</v>
      </c>
      <c r="I1408" s="17" t="s">
        <v>640</v>
      </c>
      <c r="J1408" s="14" t="s">
        <v>353</v>
      </c>
      <c r="K1408" s="17" t="s">
        <v>354</v>
      </c>
      <c r="L1408" s="14">
        <v>3858</v>
      </c>
      <c r="M1408" s="16" t="str">
        <f>HYPERLINK("https://stjsonora.gob.mx/acceso_informacion/InfoCurriculum.php?token=3858-3858-3858")</f>
        <v>https://stjsonora.gob.mx/acceso_informacion/InfoCurriculum.php?token=3858-3858-3858</v>
      </c>
      <c r="N1408" s="14" t="s">
        <v>64</v>
      </c>
      <c r="O1408" s="16" t="s">
        <v>3601</v>
      </c>
      <c r="P1408" s="17" t="s">
        <v>355</v>
      </c>
      <c r="Q1408" s="15">
        <v>45300</v>
      </c>
      <c r="R1408" s="15">
        <v>45291</v>
      </c>
      <c r="S1408" s="14"/>
    </row>
    <row r="1409" spans="1:19" ht="25.5" x14ac:dyDescent="0.25">
      <c r="A1409" s="14">
        <v>2023</v>
      </c>
      <c r="B1409" s="15">
        <v>45200</v>
      </c>
      <c r="C1409" s="15">
        <v>45291</v>
      </c>
      <c r="D1409" s="17" t="s">
        <v>169</v>
      </c>
      <c r="E1409" s="17" t="s">
        <v>169</v>
      </c>
      <c r="F1409" s="14" t="s">
        <v>2560</v>
      </c>
      <c r="G1409" s="14" t="s">
        <v>361</v>
      </c>
      <c r="H1409" s="14" t="s">
        <v>819</v>
      </c>
      <c r="I1409" s="17" t="s">
        <v>1233</v>
      </c>
      <c r="J1409" s="14" t="s">
        <v>365</v>
      </c>
      <c r="K1409" s="17"/>
      <c r="L1409" s="14">
        <v>4306</v>
      </c>
      <c r="M1409" s="16" t="str">
        <f>HYPERLINK("https://stjsonora.gob.mx/acceso_informacion/InfoCurriculum.php?token=4306-4306-4306")</f>
        <v>https://stjsonora.gob.mx/acceso_informacion/InfoCurriculum.php?token=4306-4306-4306</v>
      </c>
      <c r="N1409" s="14" t="s">
        <v>64</v>
      </c>
      <c r="O1409" s="16" t="s">
        <v>3601</v>
      </c>
      <c r="P1409" s="17" t="s">
        <v>355</v>
      </c>
      <c r="Q1409" s="15">
        <v>45300</v>
      </c>
      <c r="R1409" s="15">
        <v>45291</v>
      </c>
      <c r="S1409" s="14"/>
    </row>
    <row r="1410" spans="1:19" ht="25.5" x14ac:dyDescent="0.25">
      <c r="A1410" s="14">
        <v>2023</v>
      </c>
      <c r="B1410" s="15">
        <v>45200</v>
      </c>
      <c r="C1410" s="15">
        <v>45291</v>
      </c>
      <c r="D1410" s="17" t="s">
        <v>200</v>
      </c>
      <c r="E1410" s="17" t="s">
        <v>200</v>
      </c>
      <c r="F1410" s="14" t="s">
        <v>2561</v>
      </c>
      <c r="G1410" s="14" t="s">
        <v>623</v>
      </c>
      <c r="H1410" s="14" t="s">
        <v>755</v>
      </c>
      <c r="I1410" s="17" t="s">
        <v>1216</v>
      </c>
      <c r="J1410" s="14" t="s">
        <v>353</v>
      </c>
      <c r="K1410" s="17" t="s">
        <v>354</v>
      </c>
      <c r="L1410" s="14">
        <v>2959</v>
      </c>
      <c r="M1410" s="16" t="str">
        <f>HYPERLINK("https://stjsonora.gob.mx/acceso_informacion/InfoCurriculum.php?token=2959-2959-2959")</f>
        <v>https://stjsonora.gob.mx/acceso_informacion/InfoCurriculum.php?token=2959-2959-2959</v>
      </c>
      <c r="N1410" s="14" t="s">
        <v>64</v>
      </c>
      <c r="O1410" s="16" t="s">
        <v>3601</v>
      </c>
      <c r="P1410" s="17" t="s">
        <v>355</v>
      </c>
      <c r="Q1410" s="15">
        <v>45300</v>
      </c>
      <c r="R1410" s="15">
        <v>45291</v>
      </c>
      <c r="S1410" s="14"/>
    </row>
    <row r="1411" spans="1:19" ht="25.5" x14ac:dyDescent="0.25">
      <c r="A1411" s="14">
        <v>2023</v>
      </c>
      <c r="B1411" s="15">
        <v>45200</v>
      </c>
      <c r="C1411" s="15">
        <v>45291</v>
      </c>
      <c r="D1411" s="17" t="s">
        <v>182</v>
      </c>
      <c r="E1411" s="17" t="s">
        <v>182</v>
      </c>
      <c r="F1411" s="14" t="s">
        <v>2562</v>
      </c>
      <c r="G1411" s="14" t="s">
        <v>475</v>
      </c>
      <c r="H1411" s="14" t="s">
        <v>452</v>
      </c>
      <c r="I1411" s="17" t="s">
        <v>1290</v>
      </c>
      <c r="J1411" s="14" t="s">
        <v>55</v>
      </c>
      <c r="K1411" s="17"/>
      <c r="L1411" s="14">
        <v>1219</v>
      </c>
      <c r="M1411" s="16" t="str">
        <f>HYPERLINK("https://stjsonora.gob.mx/acceso_informacion/InfoCurriculum.php?token=1219-1219-1219")</f>
        <v>https://stjsonora.gob.mx/acceso_informacion/InfoCurriculum.php?token=1219-1219-1219</v>
      </c>
      <c r="N1411" s="14" t="s">
        <v>64</v>
      </c>
      <c r="O1411" s="16" t="s">
        <v>3601</v>
      </c>
      <c r="P1411" s="17" t="s">
        <v>355</v>
      </c>
      <c r="Q1411" s="15">
        <v>45300</v>
      </c>
      <c r="R1411" s="15">
        <v>45291</v>
      </c>
      <c r="S1411" s="14"/>
    </row>
    <row r="1412" spans="1:19" ht="25.5" x14ac:dyDescent="0.25">
      <c r="A1412" s="14">
        <v>2023</v>
      </c>
      <c r="B1412" s="15">
        <v>45200</v>
      </c>
      <c r="C1412" s="15">
        <v>45291</v>
      </c>
      <c r="D1412" s="17" t="s">
        <v>198</v>
      </c>
      <c r="E1412" s="17" t="s">
        <v>198</v>
      </c>
      <c r="F1412" s="14" t="s">
        <v>1983</v>
      </c>
      <c r="G1412" s="14" t="s">
        <v>617</v>
      </c>
      <c r="H1412" s="14" t="s">
        <v>735</v>
      </c>
      <c r="I1412" s="17" t="s">
        <v>703</v>
      </c>
      <c r="J1412" s="14" t="s">
        <v>353</v>
      </c>
      <c r="K1412" s="17" t="s">
        <v>354</v>
      </c>
      <c r="L1412" s="14">
        <v>5209</v>
      </c>
      <c r="M1412" s="16" t="str">
        <f>HYPERLINK("https://stjsonora.gob.mx/acceso_informacion/InfoCurriculum.php?token=5209-5209-5209")</f>
        <v>https://stjsonora.gob.mx/acceso_informacion/InfoCurriculum.php?token=5209-5209-5209</v>
      </c>
      <c r="N1412" s="14" t="s">
        <v>64</v>
      </c>
      <c r="O1412" s="16" t="s">
        <v>3601</v>
      </c>
      <c r="P1412" s="17" t="s">
        <v>355</v>
      </c>
      <c r="Q1412" s="15">
        <v>45300</v>
      </c>
      <c r="R1412" s="15">
        <v>45291</v>
      </c>
      <c r="S1412" s="14"/>
    </row>
    <row r="1413" spans="1:19" ht="25.5" x14ac:dyDescent="0.25">
      <c r="A1413" s="14">
        <v>2023</v>
      </c>
      <c r="B1413" s="15">
        <v>45200</v>
      </c>
      <c r="C1413" s="15">
        <v>45291</v>
      </c>
      <c r="D1413" s="17" t="s">
        <v>175</v>
      </c>
      <c r="E1413" s="17" t="s">
        <v>175</v>
      </c>
      <c r="F1413" s="14" t="s">
        <v>2189</v>
      </c>
      <c r="G1413" s="14" t="s">
        <v>452</v>
      </c>
      <c r="H1413" s="14" t="s">
        <v>2563</v>
      </c>
      <c r="I1413" s="17" t="s">
        <v>1240</v>
      </c>
      <c r="J1413" s="14" t="s">
        <v>353</v>
      </c>
      <c r="K1413" s="17" t="s">
        <v>354</v>
      </c>
      <c r="L1413" s="14">
        <v>2773</v>
      </c>
      <c r="M1413" s="16" t="str">
        <f>HYPERLINK("https://stjsonora.gob.mx/acceso_informacion/InfoCurriculum.php?token=2773-2773-2773")</f>
        <v>https://stjsonora.gob.mx/acceso_informacion/InfoCurriculum.php?token=2773-2773-2773</v>
      </c>
      <c r="N1413" s="14" t="s">
        <v>64</v>
      </c>
      <c r="O1413" s="16" t="s">
        <v>3601</v>
      </c>
      <c r="P1413" s="17" t="s">
        <v>355</v>
      </c>
      <c r="Q1413" s="15">
        <v>45300</v>
      </c>
      <c r="R1413" s="15">
        <v>45291</v>
      </c>
      <c r="S1413" s="14"/>
    </row>
    <row r="1414" spans="1:19" ht="25.5" x14ac:dyDescent="0.25">
      <c r="A1414" s="14">
        <v>2023</v>
      </c>
      <c r="B1414" s="15">
        <v>45200</v>
      </c>
      <c r="C1414" s="15">
        <v>45291</v>
      </c>
      <c r="D1414" s="17" t="s">
        <v>184</v>
      </c>
      <c r="E1414" s="17" t="s">
        <v>184</v>
      </c>
      <c r="F1414" s="14" t="s">
        <v>2564</v>
      </c>
      <c r="G1414" s="14" t="s">
        <v>2565</v>
      </c>
      <c r="H1414" s="14" t="s">
        <v>485</v>
      </c>
      <c r="I1414" s="17" t="s">
        <v>1343</v>
      </c>
      <c r="J1414" s="14" t="s">
        <v>353</v>
      </c>
      <c r="K1414" s="17" t="s">
        <v>354</v>
      </c>
      <c r="L1414" s="14">
        <v>4080</v>
      </c>
      <c r="M1414" s="16" t="str">
        <f>HYPERLINK("https://stjsonora.gob.mx/acceso_informacion/InfoCurriculum.php?token=4080-4080-4080")</f>
        <v>https://stjsonora.gob.mx/acceso_informacion/InfoCurriculum.php?token=4080-4080-4080</v>
      </c>
      <c r="N1414" s="14" t="s">
        <v>64</v>
      </c>
      <c r="O1414" s="16" t="s">
        <v>3601</v>
      </c>
      <c r="P1414" s="17" t="s">
        <v>355</v>
      </c>
      <c r="Q1414" s="15">
        <v>45300</v>
      </c>
      <c r="R1414" s="15">
        <v>45291</v>
      </c>
      <c r="S1414" s="14"/>
    </row>
    <row r="1415" spans="1:19" ht="25.5" x14ac:dyDescent="0.25">
      <c r="A1415" s="14">
        <v>2023</v>
      </c>
      <c r="B1415" s="15">
        <v>45200</v>
      </c>
      <c r="C1415" s="15">
        <v>45291</v>
      </c>
      <c r="D1415" s="17" t="s">
        <v>175</v>
      </c>
      <c r="E1415" s="17" t="s">
        <v>175</v>
      </c>
      <c r="F1415" s="14" t="s">
        <v>2566</v>
      </c>
      <c r="G1415" s="14" t="s">
        <v>1483</v>
      </c>
      <c r="H1415" s="14" t="s">
        <v>850</v>
      </c>
      <c r="I1415" s="17" t="s">
        <v>2567</v>
      </c>
      <c r="J1415" s="14" t="s">
        <v>353</v>
      </c>
      <c r="K1415" s="17" t="s">
        <v>2282</v>
      </c>
      <c r="L1415" s="14">
        <v>4808</v>
      </c>
      <c r="M1415" s="16" t="str">
        <f>HYPERLINK("https://stjsonora.gob.mx/acceso_informacion/InfoCurriculum.php?token=4808-4808-4808")</f>
        <v>https://stjsonora.gob.mx/acceso_informacion/InfoCurriculum.php?token=4808-4808-4808</v>
      </c>
      <c r="N1415" s="14" t="s">
        <v>64</v>
      </c>
      <c r="O1415" s="16" t="s">
        <v>3601</v>
      </c>
      <c r="P1415" s="17" t="s">
        <v>355</v>
      </c>
      <c r="Q1415" s="15">
        <v>45300</v>
      </c>
      <c r="R1415" s="15">
        <v>45291</v>
      </c>
      <c r="S1415" s="14"/>
    </row>
    <row r="1416" spans="1:19" ht="25.5" x14ac:dyDescent="0.25">
      <c r="A1416" s="14">
        <v>2023</v>
      </c>
      <c r="B1416" s="15">
        <v>45200</v>
      </c>
      <c r="C1416" s="15">
        <v>45291</v>
      </c>
      <c r="D1416" s="17" t="s">
        <v>171</v>
      </c>
      <c r="E1416" s="17" t="s">
        <v>171</v>
      </c>
      <c r="F1416" s="14" t="s">
        <v>2568</v>
      </c>
      <c r="G1416" s="14" t="s">
        <v>1269</v>
      </c>
      <c r="H1416" s="14" t="s">
        <v>1270</v>
      </c>
      <c r="I1416" s="17" t="s">
        <v>1343</v>
      </c>
      <c r="J1416" s="14" t="s">
        <v>55</v>
      </c>
      <c r="K1416" s="17" t="s">
        <v>606</v>
      </c>
      <c r="L1416" s="14">
        <v>4663</v>
      </c>
      <c r="M1416" s="16" t="str">
        <f>HYPERLINK("https://stjsonora.gob.mx/acceso_informacion/InfoCurriculum.php?token=4663-4663-4663")</f>
        <v>https://stjsonora.gob.mx/acceso_informacion/InfoCurriculum.php?token=4663-4663-4663</v>
      </c>
      <c r="N1416" s="14" t="s">
        <v>64</v>
      </c>
      <c r="O1416" s="16" t="s">
        <v>3601</v>
      </c>
      <c r="P1416" s="17" t="s">
        <v>355</v>
      </c>
      <c r="Q1416" s="15">
        <v>45300</v>
      </c>
      <c r="R1416" s="15">
        <v>45291</v>
      </c>
      <c r="S1416" s="14"/>
    </row>
    <row r="1417" spans="1:19" ht="25.5" x14ac:dyDescent="0.25">
      <c r="A1417" s="14">
        <v>2023</v>
      </c>
      <c r="B1417" s="15">
        <v>45200</v>
      </c>
      <c r="C1417" s="15">
        <v>45291</v>
      </c>
      <c r="D1417" s="17" t="s">
        <v>169</v>
      </c>
      <c r="E1417" s="17" t="s">
        <v>169</v>
      </c>
      <c r="F1417" s="14" t="s">
        <v>2569</v>
      </c>
      <c r="G1417" s="14" t="s">
        <v>764</v>
      </c>
      <c r="H1417" s="14" t="s">
        <v>730</v>
      </c>
      <c r="I1417" s="17" t="s">
        <v>1233</v>
      </c>
      <c r="J1417" s="14" t="s">
        <v>1266</v>
      </c>
      <c r="K1417" s="17" t="s">
        <v>536</v>
      </c>
      <c r="L1417" s="14">
        <v>2809</v>
      </c>
      <c r="M1417" s="16" t="str">
        <f>HYPERLINK("https://stjsonora.gob.mx/acceso_informacion/InfoCurriculum.php?token=2809-2809-2809")</f>
        <v>https://stjsonora.gob.mx/acceso_informacion/InfoCurriculum.php?token=2809-2809-2809</v>
      </c>
      <c r="N1417" s="14" t="s">
        <v>64</v>
      </c>
      <c r="O1417" s="16" t="s">
        <v>3601</v>
      </c>
      <c r="P1417" s="17" t="s">
        <v>355</v>
      </c>
      <c r="Q1417" s="15">
        <v>45300</v>
      </c>
      <c r="R1417" s="15">
        <v>45291</v>
      </c>
      <c r="S1417" s="14"/>
    </row>
    <row r="1418" spans="1:19" ht="51" x14ac:dyDescent="0.25">
      <c r="A1418" s="14">
        <v>2023</v>
      </c>
      <c r="B1418" s="15">
        <v>45200</v>
      </c>
      <c r="C1418" s="15">
        <v>45291</v>
      </c>
      <c r="D1418" s="17" t="s">
        <v>198</v>
      </c>
      <c r="E1418" s="17" t="s">
        <v>198</v>
      </c>
      <c r="F1418" s="14" t="s">
        <v>2570</v>
      </c>
      <c r="G1418" s="14" t="s">
        <v>545</v>
      </c>
      <c r="H1418" s="14" t="s">
        <v>1394</v>
      </c>
      <c r="I1418" s="17" t="s">
        <v>1138</v>
      </c>
      <c r="J1418" s="14" t="s">
        <v>353</v>
      </c>
      <c r="K1418" s="17" t="s">
        <v>354</v>
      </c>
      <c r="L1418" s="14">
        <v>3125</v>
      </c>
      <c r="M1418" s="16" t="str">
        <f>HYPERLINK("https://stjsonora.gob.mx/acceso_informacion/InfoCurriculum.php?token=3125-3125-3125")</f>
        <v>https://stjsonora.gob.mx/acceso_informacion/InfoCurriculum.php?token=3125-3125-3125</v>
      </c>
      <c r="N1418" s="14" t="s">
        <v>64</v>
      </c>
      <c r="O1418" s="16" t="s">
        <v>3601</v>
      </c>
      <c r="P1418" s="17" t="s">
        <v>355</v>
      </c>
      <c r="Q1418" s="15">
        <v>45300</v>
      </c>
      <c r="R1418" s="15">
        <v>45291</v>
      </c>
      <c r="S1418" s="14"/>
    </row>
    <row r="1419" spans="1:19" ht="25.5" x14ac:dyDescent="0.25">
      <c r="A1419" s="14">
        <v>2023</v>
      </c>
      <c r="B1419" s="15">
        <v>45200</v>
      </c>
      <c r="C1419" s="15">
        <v>45291</v>
      </c>
      <c r="D1419" s="17" t="s">
        <v>169</v>
      </c>
      <c r="E1419" s="17" t="s">
        <v>169</v>
      </c>
      <c r="F1419" s="14" t="s">
        <v>2571</v>
      </c>
      <c r="G1419" s="14" t="s">
        <v>357</v>
      </c>
      <c r="H1419" s="14" t="s">
        <v>626</v>
      </c>
      <c r="I1419" s="17" t="s">
        <v>1178</v>
      </c>
      <c r="J1419" s="14" t="s">
        <v>353</v>
      </c>
      <c r="K1419" s="17" t="s">
        <v>676</v>
      </c>
      <c r="L1419" s="14">
        <v>1293</v>
      </c>
      <c r="M1419" s="16" t="str">
        <f>HYPERLINK("https://stjsonora.gob.mx/acceso_informacion/InfoCurriculum.php?token=1293-1293-1293")</f>
        <v>https://stjsonora.gob.mx/acceso_informacion/InfoCurriculum.php?token=1293-1293-1293</v>
      </c>
      <c r="N1419" s="14" t="s">
        <v>64</v>
      </c>
      <c r="O1419" s="16" t="s">
        <v>3601</v>
      </c>
      <c r="P1419" s="17" t="s">
        <v>355</v>
      </c>
      <c r="Q1419" s="15">
        <v>45300</v>
      </c>
      <c r="R1419" s="15">
        <v>45291</v>
      </c>
      <c r="S1419" s="14"/>
    </row>
    <row r="1420" spans="1:19" ht="25.5" x14ac:dyDescent="0.25">
      <c r="A1420" s="14">
        <v>2023</v>
      </c>
      <c r="B1420" s="15">
        <v>45200</v>
      </c>
      <c r="C1420" s="15">
        <v>45291</v>
      </c>
      <c r="D1420" s="17" t="s">
        <v>128</v>
      </c>
      <c r="E1420" s="17" t="s">
        <v>128</v>
      </c>
      <c r="F1420" s="14" t="s">
        <v>908</v>
      </c>
      <c r="G1420" s="14" t="s">
        <v>542</v>
      </c>
      <c r="H1420" s="14" t="s">
        <v>666</v>
      </c>
      <c r="I1420" s="17" t="s">
        <v>802</v>
      </c>
      <c r="J1420" s="14" t="s">
        <v>58</v>
      </c>
      <c r="K1420" s="17" t="s">
        <v>3590</v>
      </c>
      <c r="L1420" s="14">
        <v>3859</v>
      </c>
      <c r="M1420" s="16" t="str">
        <f>HYPERLINK("https://stjsonora.gob.mx/acceso_informacion/InfoCurriculum.php?token=3859-3859-3859")</f>
        <v>https://stjsonora.gob.mx/acceso_informacion/InfoCurriculum.php?token=3859-3859-3859</v>
      </c>
      <c r="N1420" s="14" t="s">
        <v>64</v>
      </c>
      <c r="O1420" s="16" t="s">
        <v>3601</v>
      </c>
      <c r="P1420" s="17" t="s">
        <v>355</v>
      </c>
      <c r="Q1420" s="15">
        <v>45300</v>
      </c>
      <c r="R1420" s="15">
        <v>45291</v>
      </c>
      <c r="S1420" s="14"/>
    </row>
    <row r="1421" spans="1:19" ht="25.5" x14ac:dyDescent="0.25">
      <c r="A1421" s="14">
        <v>2023</v>
      </c>
      <c r="B1421" s="15">
        <v>45200</v>
      </c>
      <c r="C1421" s="15">
        <v>45291</v>
      </c>
      <c r="D1421" s="17" t="s">
        <v>169</v>
      </c>
      <c r="E1421" s="17" t="s">
        <v>169</v>
      </c>
      <c r="F1421" s="14" t="s">
        <v>2572</v>
      </c>
      <c r="G1421" s="14" t="s">
        <v>510</v>
      </c>
      <c r="H1421" s="14" t="s">
        <v>442</v>
      </c>
      <c r="I1421" s="17" t="s">
        <v>1150</v>
      </c>
      <c r="J1421" s="14" t="s">
        <v>353</v>
      </c>
      <c r="K1421" s="17" t="s">
        <v>354</v>
      </c>
      <c r="L1421" s="14">
        <v>2650</v>
      </c>
      <c r="M1421" s="16" t="str">
        <f>HYPERLINK("https://stjsonora.gob.mx/acceso_informacion/InfoCurriculum.php?token=2650-2650-2650")</f>
        <v>https://stjsonora.gob.mx/acceso_informacion/InfoCurriculum.php?token=2650-2650-2650</v>
      </c>
      <c r="N1421" s="14" t="s">
        <v>64</v>
      </c>
      <c r="O1421" s="16" t="s">
        <v>3601</v>
      </c>
      <c r="P1421" s="17" t="s">
        <v>355</v>
      </c>
      <c r="Q1421" s="15">
        <v>45300</v>
      </c>
      <c r="R1421" s="15">
        <v>45291</v>
      </c>
      <c r="S1421" s="14"/>
    </row>
    <row r="1422" spans="1:19" ht="25.5" x14ac:dyDescent="0.25">
      <c r="A1422" s="14">
        <v>2023</v>
      </c>
      <c r="B1422" s="15">
        <v>45200</v>
      </c>
      <c r="C1422" s="15">
        <v>45291</v>
      </c>
      <c r="D1422" s="17" t="s">
        <v>124</v>
      </c>
      <c r="E1422" s="17" t="s">
        <v>124</v>
      </c>
      <c r="F1422" s="14" t="s">
        <v>2573</v>
      </c>
      <c r="G1422" s="14" t="s">
        <v>2574</v>
      </c>
      <c r="H1422" s="14" t="s">
        <v>2575</v>
      </c>
      <c r="I1422" s="17" t="s">
        <v>1596</v>
      </c>
      <c r="J1422" s="14" t="s">
        <v>353</v>
      </c>
      <c r="K1422" s="17" t="s">
        <v>354</v>
      </c>
      <c r="L1422" s="14">
        <v>3967</v>
      </c>
      <c r="M1422" s="16" t="str">
        <f>HYPERLINK("https://stjsonora.gob.mx/acceso_informacion/InfoCurriculum.php?token=3967-3967-3967")</f>
        <v>https://stjsonora.gob.mx/acceso_informacion/InfoCurriculum.php?token=3967-3967-3967</v>
      </c>
      <c r="N1422" s="14" t="s">
        <v>64</v>
      </c>
      <c r="O1422" s="16" t="s">
        <v>3601</v>
      </c>
      <c r="P1422" s="17" t="s">
        <v>355</v>
      </c>
      <c r="Q1422" s="15">
        <v>45300</v>
      </c>
      <c r="R1422" s="15">
        <v>45291</v>
      </c>
      <c r="S1422" s="14"/>
    </row>
    <row r="1423" spans="1:19" ht="25.5" x14ac:dyDescent="0.25">
      <c r="A1423" s="14">
        <v>2023</v>
      </c>
      <c r="B1423" s="15">
        <v>45200</v>
      </c>
      <c r="C1423" s="15">
        <v>45291</v>
      </c>
      <c r="D1423" s="17" t="s">
        <v>128</v>
      </c>
      <c r="E1423" s="17" t="s">
        <v>128</v>
      </c>
      <c r="F1423" s="14" t="s">
        <v>2576</v>
      </c>
      <c r="G1423" s="14" t="s">
        <v>523</v>
      </c>
      <c r="H1423" s="14" t="s">
        <v>2577</v>
      </c>
      <c r="I1423" s="17" t="s">
        <v>1237</v>
      </c>
      <c r="J1423" s="14" t="s">
        <v>56</v>
      </c>
      <c r="K1423" s="17" t="s">
        <v>3589</v>
      </c>
      <c r="L1423" s="14">
        <v>4192</v>
      </c>
      <c r="M1423" s="16" t="str">
        <f>HYPERLINK("https://stjsonora.gob.mx/acceso_informacion/InfoCurriculum.php?token=4192-4192-4192")</f>
        <v>https://stjsonora.gob.mx/acceso_informacion/InfoCurriculum.php?token=4192-4192-4192</v>
      </c>
      <c r="N1423" s="14" t="s">
        <v>64</v>
      </c>
      <c r="O1423" s="16" t="s">
        <v>3601</v>
      </c>
      <c r="P1423" s="17" t="s">
        <v>355</v>
      </c>
      <c r="Q1423" s="15">
        <v>45300</v>
      </c>
      <c r="R1423" s="15">
        <v>45291</v>
      </c>
      <c r="S1423" s="14"/>
    </row>
    <row r="1424" spans="1:19" ht="25.5" x14ac:dyDescent="0.25">
      <c r="A1424" s="14">
        <v>2023</v>
      </c>
      <c r="B1424" s="15">
        <v>45200</v>
      </c>
      <c r="C1424" s="15">
        <v>45291</v>
      </c>
      <c r="D1424" s="17" t="s">
        <v>169</v>
      </c>
      <c r="E1424" s="17" t="s">
        <v>169</v>
      </c>
      <c r="F1424" s="14" t="s">
        <v>2578</v>
      </c>
      <c r="G1424" s="14" t="s">
        <v>405</v>
      </c>
      <c r="H1424" s="14" t="s">
        <v>1394</v>
      </c>
      <c r="I1424" s="17" t="s">
        <v>1340</v>
      </c>
      <c r="J1424" s="14" t="s">
        <v>353</v>
      </c>
      <c r="K1424" s="17" t="s">
        <v>354</v>
      </c>
      <c r="L1424" s="14">
        <v>1250</v>
      </c>
      <c r="M1424" s="16" t="str">
        <f>HYPERLINK("https://stjsonora.gob.mx/acceso_informacion/InfoCurriculum.php?token=1250-1250-1250")</f>
        <v>https://stjsonora.gob.mx/acceso_informacion/InfoCurriculum.php?token=1250-1250-1250</v>
      </c>
      <c r="N1424" s="14" t="s">
        <v>64</v>
      </c>
      <c r="O1424" s="16" t="s">
        <v>3601</v>
      </c>
      <c r="P1424" s="17" t="s">
        <v>355</v>
      </c>
      <c r="Q1424" s="15">
        <v>45300</v>
      </c>
      <c r="R1424" s="15">
        <v>45291</v>
      </c>
      <c r="S1424" s="14"/>
    </row>
    <row r="1425" spans="1:19" ht="25.5" x14ac:dyDescent="0.25">
      <c r="A1425" s="14">
        <v>2023</v>
      </c>
      <c r="B1425" s="15">
        <v>45200</v>
      </c>
      <c r="C1425" s="15">
        <v>45291</v>
      </c>
      <c r="D1425" s="17" t="s">
        <v>184</v>
      </c>
      <c r="E1425" s="17" t="s">
        <v>184</v>
      </c>
      <c r="F1425" s="14" t="s">
        <v>864</v>
      </c>
      <c r="G1425" s="14" t="s">
        <v>1230</v>
      </c>
      <c r="H1425" s="14" t="s">
        <v>660</v>
      </c>
      <c r="I1425" s="17" t="s">
        <v>1343</v>
      </c>
      <c r="J1425" s="14" t="s">
        <v>55</v>
      </c>
      <c r="K1425" s="17" t="s">
        <v>2579</v>
      </c>
      <c r="L1425" s="14">
        <v>3875</v>
      </c>
      <c r="M1425" s="16" t="str">
        <f>HYPERLINK("https://stjsonora.gob.mx/acceso_informacion/InfoCurriculum.php?token=3875-3875-3875")</f>
        <v>https://stjsonora.gob.mx/acceso_informacion/InfoCurriculum.php?token=3875-3875-3875</v>
      </c>
      <c r="N1425" s="14" t="s">
        <v>64</v>
      </c>
      <c r="O1425" s="16" t="s">
        <v>3601</v>
      </c>
      <c r="P1425" s="17" t="s">
        <v>355</v>
      </c>
      <c r="Q1425" s="15">
        <v>45300</v>
      </c>
      <c r="R1425" s="15">
        <v>45291</v>
      </c>
      <c r="S1425" s="14"/>
    </row>
    <row r="1426" spans="1:19" ht="25.5" x14ac:dyDescent="0.25">
      <c r="A1426" s="14">
        <v>2023</v>
      </c>
      <c r="B1426" s="15">
        <v>45200</v>
      </c>
      <c r="C1426" s="15">
        <v>45291</v>
      </c>
      <c r="D1426" s="17" t="s">
        <v>124</v>
      </c>
      <c r="E1426" s="17" t="s">
        <v>124</v>
      </c>
      <c r="F1426" s="14" t="s">
        <v>2580</v>
      </c>
      <c r="G1426" s="14" t="s">
        <v>725</v>
      </c>
      <c r="H1426" s="14" t="s">
        <v>2581</v>
      </c>
      <c r="I1426" s="17" t="s">
        <v>1216</v>
      </c>
      <c r="J1426" s="14" t="s">
        <v>58</v>
      </c>
      <c r="K1426" s="17" t="s">
        <v>3590</v>
      </c>
      <c r="L1426" s="14">
        <v>2814</v>
      </c>
      <c r="M1426" s="16" t="str">
        <f>HYPERLINK("https://stjsonora.gob.mx/acceso_informacion/InfoCurriculum.php?token=2814-2814-2814")</f>
        <v>https://stjsonora.gob.mx/acceso_informacion/InfoCurriculum.php?token=2814-2814-2814</v>
      </c>
      <c r="N1426" s="14" t="s">
        <v>64</v>
      </c>
      <c r="O1426" s="16" t="s">
        <v>3601</v>
      </c>
      <c r="P1426" s="17" t="s">
        <v>355</v>
      </c>
      <c r="Q1426" s="15">
        <v>45300</v>
      </c>
      <c r="R1426" s="15">
        <v>45291</v>
      </c>
      <c r="S1426" s="14"/>
    </row>
    <row r="1427" spans="1:19" ht="25.5" x14ac:dyDescent="0.25">
      <c r="A1427" s="14">
        <v>2023</v>
      </c>
      <c r="B1427" s="15">
        <v>45200</v>
      </c>
      <c r="C1427" s="15">
        <v>45291</v>
      </c>
      <c r="D1427" s="17" t="s">
        <v>128</v>
      </c>
      <c r="E1427" s="17" t="s">
        <v>128</v>
      </c>
      <c r="F1427" s="14" t="s">
        <v>2582</v>
      </c>
      <c r="G1427" s="14" t="s">
        <v>2583</v>
      </c>
      <c r="H1427" s="14" t="s">
        <v>374</v>
      </c>
      <c r="I1427" s="17" t="s">
        <v>1265</v>
      </c>
      <c r="J1427" s="14" t="s">
        <v>403</v>
      </c>
      <c r="K1427" s="17"/>
      <c r="L1427" s="14">
        <v>1120</v>
      </c>
      <c r="M1427" s="16" t="str">
        <f>HYPERLINK("https://stjsonora.gob.mx/acceso_informacion/InfoCurriculum.php?token=1120-1120-1120")</f>
        <v>https://stjsonora.gob.mx/acceso_informacion/InfoCurriculum.php?token=1120-1120-1120</v>
      </c>
      <c r="N1427" s="14" t="s">
        <v>64</v>
      </c>
      <c r="O1427" s="16" t="s">
        <v>3601</v>
      </c>
      <c r="P1427" s="17" t="s">
        <v>355</v>
      </c>
      <c r="Q1427" s="15">
        <v>45300</v>
      </c>
      <c r="R1427" s="15">
        <v>45291</v>
      </c>
      <c r="S1427" s="14"/>
    </row>
    <row r="1428" spans="1:19" ht="25.5" x14ac:dyDescent="0.25">
      <c r="A1428" s="14">
        <v>2023</v>
      </c>
      <c r="B1428" s="15">
        <v>45200</v>
      </c>
      <c r="C1428" s="15">
        <v>45291</v>
      </c>
      <c r="D1428" s="17" t="s">
        <v>128</v>
      </c>
      <c r="E1428" s="17" t="s">
        <v>128</v>
      </c>
      <c r="F1428" s="14" t="s">
        <v>2584</v>
      </c>
      <c r="G1428" s="14" t="s">
        <v>2585</v>
      </c>
      <c r="H1428" s="14" t="s">
        <v>2586</v>
      </c>
      <c r="I1428" s="17" t="s">
        <v>1237</v>
      </c>
      <c r="J1428" s="14" t="s">
        <v>353</v>
      </c>
      <c r="K1428" s="17" t="s">
        <v>354</v>
      </c>
      <c r="L1428" s="14">
        <v>5125</v>
      </c>
      <c r="M1428" s="16" t="str">
        <f>HYPERLINK("https://stjsonora.gob.mx/acceso_informacion/InfoCurriculum.php?token=5125-5125-5125")</f>
        <v>https://stjsonora.gob.mx/acceso_informacion/InfoCurriculum.php?token=5125-5125-5125</v>
      </c>
      <c r="N1428" s="14" t="s">
        <v>64</v>
      </c>
      <c r="O1428" s="16" t="s">
        <v>3601</v>
      </c>
      <c r="P1428" s="17" t="s">
        <v>355</v>
      </c>
      <c r="Q1428" s="15">
        <v>45300</v>
      </c>
      <c r="R1428" s="15">
        <v>45291</v>
      </c>
      <c r="S1428" s="14"/>
    </row>
    <row r="1429" spans="1:19" ht="25.5" x14ac:dyDescent="0.25">
      <c r="A1429" s="14">
        <v>2023</v>
      </c>
      <c r="B1429" s="15">
        <v>45200</v>
      </c>
      <c r="C1429" s="15">
        <v>45291</v>
      </c>
      <c r="D1429" s="17" t="s">
        <v>177</v>
      </c>
      <c r="E1429" s="17" t="s">
        <v>177</v>
      </c>
      <c r="F1429" s="14" t="s">
        <v>2587</v>
      </c>
      <c r="G1429" s="14" t="s">
        <v>361</v>
      </c>
      <c r="H1429" s="14" t="s">
        <v>1139</v>
      </c>
      <c r="I1429" s="17" t="s">
        <v>761</v>
      </c>
      <c r="J1429" s="14" t="s">
        <v>353</v>
      </c>
      <c r="K1429" s="17" t="s">
        <v>354</v>
      </c>
      <c r="L1429" s="14">
        <v>1462</v>
      </c>
      <c r="M1429" s="16" t="str">
        <f>HYPERLINK("https://stjsonora.gob.mx/acceso_informacion/InfoCurriculum.php?token=1462-1462-1462")</f>
        <v>https://stjsonora.gob.mx/acceso_informacion/InfoCurriculum.php?token=1462-1462-1462</v>
      </c>
      <c r="N1429" s="14" t="s">
        <v>64</v>
      </c>
      <c r="O1429" s="16" t="s">
        <v>3601</v>
      </c>
      <c r="P1429" s="17" t="s">
        <v>355</v>
      </c>
      <c r="Q1429" s="15">
        <v>45300</v>
      </c>
      <c r="R1429" s="15">
        <v>45291</v>
      </c>
      <c r="S1429" s="14"/>
    </row>
    <row r="1430" spans="1:19" ht="25.5" x14ac:dyDescent="0.25">
      <c r="A1430" s="14">
        <v>2023</v>
      </c>
      <c r="B1430" s="15">
        <v>45200</v>
      </c>
      <c r="C1430" s="15">
        <v>45291</v>
      </c>
      <c r="D1430" s="17" t="s">
        <v>128</v>
      </c>
      <c r="E1430" s="17" t="s">
        <v>128</v>
      </c>
      <c r="F1430" s="14" t="s">
        <v>2588</v>
      </c>
      <c r="G1430" s="14" t="s">
        <v>1789</v>
      </c>
      <c r="H1430" s="14" t="s">
        <v>552</v>
      </c>
      <c r="I1430" s="17" t="s">
        <v>683</v>
      </c>
      <c r="J1430" s="14" t="s">
        <v>353</v>
      </c>
      <c r="K1430" s="17" t="s">
        <v>354</v>
      </c>
      <c r="L1430" s="14">
        <v>143</v>
      </c>
      <c r="M1430" s="16" t="str">
        <f>HYPERLINK("https://stjsonora.gob.mx/acceso_informacion/InfoCurriculum.php?token=143-143-143")</f>
        <v>https://stjsonora.gob.mx/acceso_informacion/InfoCurriculum.php?token=143-143-143</v>
      </c>
      <c r="N1430" s="14" t="s">
        <v>64</v>
      </c>
      <c r="O1430" s="16" t="s">
        <v>3601</v>
      </c>
      <c r="P1430" s="17" t="s">
        <v>355</v>
      </c>
      <c r="Q1430" s="15">
        <v>45300</v>
      </c>
      <c r="R1430" s="15">
        <v>45291</v>
      </c>
      <c r="S1430" s="14"/>
    </row>
    <row r="1431" spans="1:19" ht="25.5" x14ac:dyDescent="0.25">
      <c r="A1431" s="14">
        <v>2023</v>
      </c>
      <c r="B1431" s="15">
        <v>45200</v>
      </c>
      <c r="C1431" s="15">
        <v>45291</v>
      </c>
      <c r="D1431" s="17" t="s">
        <v>175</v>
      </c>
      <c r="E1431" s="17" t="s">
        <v>175</v>
      </c>
      <c r="F1431" s="14" t="s">
        <v>2589</v>
      </c>
      <c r="G1431" s="14" t="s">
        <v>1385</v>
      </c>
      <c r="H1431" s="14" t="s">
        <v>636</v>
      </c>
      <c r="I1431" s="17" t="s">
        <v>423</v>
      </c>
      <c r="J1431" s="14" t="s">
        <v>403</v>
      </c>
      <c r="K1431" s="17" t="s">
        <v>1173</v>
      </c>
      <c r="L1431" s="14">
        <v>4497</v>
      </c>
      <c r="M1431" s="16" t="str">
        <f>HYPERLINK("https://stjsonora.gob.mx/acceso_informacion/InfoCurriculum.php?token=4497-4497-4497")</f>
        <v>https://stjsonora.gob.mx/acceso_informacion/InfoCurriculum.php?token=4497-4497-4497</v>
      </c>
      <c r="N1431" s="14" t="s">
        <v>64</v>
      </c>
      <c r="O1431" s="16" t="s">
        <v>3601</v>
      </c>
      <c r="P1431" s="17" t="s">
        <v>355</v>
      </c>
      <c r="Q1431" s="15">
        <v>45300</v>
      </c>
      <c r="R1431" s="15">
        <v>45291</v>
      </c>
      <c r="S1431" s="14"/>
    </row>
    <row r="1432" spans="1:19" ht="38.25" x14ac:dyDescent="0.25">
      <c r="A1432" s="14">
        <v>2023</v>
      </c>
      <c r="B1432" s="15">
        <v>45200</v>
      </c>
      <c r="C1432" s="15">
        <v>45291</v>
      </c>
      <c r="D1432" s="17" t="s">
        <v>169</v>
      </c>
      <c r="E1432" s="17" t="s">
        <v>169</v>
      </c>
      <c r="F1432" s="14" t="s">
        <v>2590</v>
      </c>
      <c r="G1432" s="14" t="s">
        <v>502</v>
      </c>
      <c r="H1432" s="14" t="s">
        <v>417</v>
      </c>
      <c r="I1432" s="17" t="s">
        <v>825</v>
      </c>
      <c r="J1432" s="14" t="s">
        <v>353</v>
      </c>
      <c r="K1432" s="17" t="s">
        <v>354</v>
      </c>
      <c r="L1432" s="14">
        <v>1206</v>
      </c>
      <c r="M1432" s="16" t="str">
        <f>HYPERLINK("https://stjsonora.gob.mx/acceso_informacion/InfoCurriculum.php?token=1206-1206-1206")</f>
        <v>https://stjsonora.gob.mx/acceso_informacion/InfoCurriculum.php?token=1206-1206-1206</v>
      </c>
      <c r="N1432" s="14" t="s">
        <v>64</v>
      </c>
      <c r="O1432" s="16" t="s">
        <v>3601</v>
      </c>
      <c r="P1432" s="17" t="s">
        <v>355</v>
      </c>
      <c r="Q1432" s="15">
        <v>45300</v>
      </c>
      <c r="R1432" s="15">
        <v>45291</v>
      </c>
      <c r="S1432" s="14"/>
    </row>
    <row r="1433" spans="1:19" ht="25.5" x14ac:dyDescent="0.25">
      <c r="A1433" s="14">
        <v>2023</v>
      </c>
      <c r="B1433" s="15">
        <v>45200</v>
      </c>
      <c r="C1433" s="15">
        <v>45291</v>
      </c>
      <c r="D1433" s="17" t="s">
        <v>128</v>
      </c>
      <c r="E1433" s="17" t="s">
        <v>128</v>
      </c>
      <c r="F1433" s="14" t="s">
        <v>2591</v>
      </c>
      <c r="G1433" s="14" t="s">
        <v>409</v>
      </c>
      <c r="H1433" s="14" t="s">
        <v>364</v>
      </c>
      <c r="I1433" s="17" t="s">
        <v>703</v>
      </c>
      <c r="J1433" s="14" t="s">
        <v>56</v>
      </c>
      <c r="K1433" s="17" t="s">
        <v>3589</v>
      </c>
      <c r="L1433" s="14">
        <v>3516</v>
      </c>
      <c r="M1433" s="16" t="str">
        <f>HYPERLINK("https://stjsonora.gob.mx/acceso_informacion/InfoCurriculum.php?token=3516-3516-3516")</f>
        <v>https://stjsonora.gob.mx/acceso_informacion/InfoCurriculum.php?token=3516-3516-3516</v>
      </c>
      <c r="N1433" s="14" t="s">
        <v>64</v>
      </c>
      <c r="O1433" s="16" t="s">
        <v>3601</v>
      </c>
      <c r="P1433" s="17" t="s">
        <v>355</v>
      </c>
      <c r="Q1433" s="15">
        <v>45300</v>
      </c>
      <c r="R1433" s="15">
        <v>45291</v>
      </c>
      <c r="S1433" s="14"/>
    </row>
    <row r="1434" spans="1:19" ht="25.5" x14ac:dyDescent="0.25">
      <c r="A1434" s="14">
        <v>2023</v>
      </c>
      <c r="B1434" s="15">
        <v>45200</v>
      </c>
      <c r="C1434" s="15">
        <v>45291</v>
      </c>
      <c r="D1434" s="17" t="s">
        <v>185</v>
      </c>
      <c r="E1434" s="17" t="s">
        <v>185</v>
      </c>
      <c r="F1434" s="14" t="s">
        <v>2592</v>
      </c>
      <c r="G1434" s="14" t="s">
        <v>393</v>
      </c>
      <c r="H1434" s="14" t="s">
        <v>2136</v>
      </c>
      <c r="I1434" s="17" t="s">
        <v>640</v>
      </c>
      <c r="J1434" s="14" t="s">
        <v>353</v>
      </c>
      <c r="K1434" s="17" t="s">
        <v>354</v>
      </c>
      <c r="L1434" s="14">
        <v>4795</v>
      </c>
      <c r="M1434" s="16" t="str">
        <f>HYPERLINK("https://stjsonora.gob.mx/acceso_informacion/InfoCurriculum.php?token=4795-4795-4795")</f>
        <v>https://stjsonora.gob.mx/acceso_informacion/InfoCurriculum.php?token=4795-4795-4795</v>
      </c>
      <c r="N1434" s="14" t="s">
        <v>64</v>
      </c>
      <c r="O1434" s="16" t="s">
        <v>3601</v>
      </c>
      <c r="P1434" s="17" t="s">
        <v>355</v>
      </c>
      <c r="Q1434" s="15">
        <v>45300</v>
      </c>
      <c r="R1434" s="15">
        <v>45291</v>
      </c>
      <c r="S1434" s="14"/>
    </row>
    <row r="1435" spans="1:19" ht="38.25" x14ac:dyDescent="0.25">
      <c r="A1435" s="14">
        <v>2023</v>
      </c>
      <c r="B1435" s="15">
        <v>45200</v>
      </c>
      <c r="C1435" s="15">
        <v>45291</v>
      </c>
      <c r="D1435" s="17" t="s">
        <v>175</v>
      </c>
      <c r="E1435" s="17" t="s">
        <v>175</v>
      </c>
      <c r="F1435" s="14" t="s">
        <v>2593</v>
      </c>
      <c r="G1435" s="14" t="s">
        <v>2594</v>
      </c>
      <c r="H1435" s="14" t="s">
        <v>562</v>
      </c>
      <c r="I1435" s="17" t="s">
        <v>1306</v>
      </c>
      <c r="J1435" s="14" t="s">
        <v>353</v>
      </c>
      <c r="K1435" s="17" t="s">
        <v>354</v>
      </c>
      <c r="L1435" s="14">
        <v>3914</v>
      </c>
      <c r="M1435" s="16" t="str">
        <f>HYPERLINK("https://stjsonora.gob.mx/acceso_informacion/InfoCurriculum.php?token=3914-3914-3914")</f>
        <v>https://stjsonora.gob.mx/acceso_informacion/InfoCurriculum.php?token=3914-3914-3914</v>
      </c>
      <c r="N1435" s="14" t="s">
        <v>64</v>
      </c>
      <c r="O1435" s="16" t="s">
        <v>3601</v>
      </c>
      <c r="P1435" s="17" t="s">
        <v>355</v>
      </c>
      <c r="Q1435" s="15">
        <v>45300</v>
      </c>
      <c r="R1435" s="15">
        <v>45291</v>
      </c>
      <c r="S1435" s="14"/>
    </row>
    <row r="1436" spans="1:19" ht="25.5" x14ac:dyDescent="0.25">
      <c r="A1436" s="14">
        <v>2023</v>
      </c>
      <c r="B1436" s="15">
        <v>45200</v>
      </c>
      <c r="C1436" s="15">
        <v>45291</v>
      </c>
      <c r="D1436" s="17" t="s">
        <v>169</v>
      </c>
      <c r="E1436" s="17" t="s">
        <v>169</v>
      </c>
      <c r="F1436" s="14" t="s">
        <v>2595</v>
      </c>
      <c r="G1436" s="14" t="s">
        <v>867</v>
      </c>
      <c r="H1436" s="14" t="s">
        <v>2038</v>
      </c>
      <c r="I1436" s="17" t="s">
        <v>1111</v>
      </c>
      <c r="J1436" s="14" t="s">
        <v>353</v>
      </c>
      <c r="K1436" s="17" t="s">
        <v>354</v>
      </c>
      <c r="L1436" s="14">
        <v>3043</v>
      </c>
      <c r="M1436" s="16" t="str">
        <f>HYPERLINK("https://stjsonora.gob.mx/acceso_informacion/InfoCurriculum.php?token=3043-3043-3043")</f>
        <v>https://stjsonora.gob.mx/acceso_informacion/InfoCurriculum.php?token=3043-3043-3043</v>
      </c>
      <c r="N1436" s="14" t="s">
        <v>64</v>
      </c>
      <c r="O1436" s="16" t="s">
        <v>3601</v>
      </c>
      <c r="P1436" s="17" t="s">
        <v>355</v>
      </c>
      <c r="Q1436" s="15">
        <v>45300</v>
      </c>
      <c r="R1436" s="15">
        <v>45291</v>
      </c>
      <c r="S1436" s="14"/>
    </row>
    <row r="1437" spans="1:19" ht="25.5" x14ac:dyDescent="0.25">
      <c r="A1437" s="14">
        <v>2023</v>
      </c>
      <c r="B1437" s="15">
        <v>45200</v>
      </c>
      <c r="C1437" s="15">
        <v>45291</v>
      </c>
      <c r="D1437" s="17" t="s">
        <v>128</v>
      </c>
      <c r="E1437" s="17" t="s">
        <v>128</v>
      </c>
      <c r="F1437" s="14" t="s">
        <v>2596</v>
      </c>
      <c r="G1437" s="14" t="s">
        <v>660</v>
      </c>
      <c r="H1437" s="14" t="s">
        <v>2597</v>
      </c>
      <c r="I1437" s="17" t="s">
        <v>1290</v>
      </c>
      <c r="J1437" s="14" t="s">
        <v>353</v>
      </c>
      <c r="K1437" s="17" t="s">
        <v>354</v>
      </c>
      <c r="L1437" s="14">
        <v>5058</v>
      </c>
      <c r="M1437" s="16" t="str">
        <f>HYPERLINK("https://stjsonora.gob.mx/acceso_informacion/InfoCurriculum.php?token=5058-5058-5058")</f>
        <v>https://stjsonora.gob.mx/acceso_informacion/InfoCurriculum.php?token=5058-5058-5058</v>
      </c>
      <c r="N1437" s="14" t="s">
        <v>64</v>
      </c>
      <c r="O1437" s="16" t="s">
        <v>3601</v>
      </c>
      <c r="P1437" s="17" t="s">
        <v>355</v>
      </c>
      <c r="Q1437" s="15">
        <v>45300</v>
      </c>
      <c r="R1437" s="15">
        <v>45291</v>
      </c>
      <c r="S1437" s="14"/>
    </row>
    <row r="1438" spans="1:19" ht="25.5" x14ac:dyDescent="0.25">
      <c r="A1438" s="14">
        <v>2023</v>
      </c>
      <c r="B1438" s="15">
        <v>45200</v>
      </c>
      <c r="C1438" s="15">
        <v>45291</v>
      </c>
      <c r="D1438" s="17" t="s">
        <v>171</v>
      </c>
      <c r="E1438" s="17" t="s">
        <v>171</v>
      </c>
      <c r="F1438" s="14" t="s">
        <v>729</v>
      </c>
      <c r="G1438" s="14" t="s">
        <v>2598</v>
      </c>
      <c r="H1438" s="14" t="s">
        <v>571</v>
      </c>
      <c r="I1438" s="17" t="s">
        <v>1111</v>
      </c>
      <c r="J1438" s="14" t="s">
        <v>353</v>
      </c>
      <c r="K1438" s="17" t="s">
        <v>354</v>
      </c>
      <c r="L1438" s="14">
        <v>1378</v>
      </c>
      <c r="M1438" s="16" t="str">
        <f>HYPERLINK("https://stjsonora.gob.mx/acceso_informacion/InfoCurriculum.php?token=1378-1378-1378")</f>
        <v>https://stjsonora.gob.mx/acceso_informacion/InfoCurriculum.php?token=1378-1378-1378</v>
      </c>
      <c r="N1438" s="14" t="s">
        <v>64</v>
      </c>
      <c r="O1438" s="16" t="s">
        <v>3601</v>
      </c>
      <c r="P1438" s="17" t="s">
        <v>355</v>
      </c>
      <c r="Q1438" s="15">
        <v>45300</v>
      </c>
      <c r="R1438" s="15">
        <v>45291</v>
      </c>
      <c r="S1438" s="14"/>
    </row>
    <row r="1439" spans="1:19" ht="25.5" x14ac:dyDescent="0.25">
      <c r="A1439" s="14">
        <v>2023</v>
      </c>
      <c r="B1439" s="15">
        <v>45200</v>
      </c>
      <c r="C1439" s="15">
        <v>45291</v>
      </c>
      <c r="D1439" s="17" t="s">
        <v>175</v>
      </c>
      <c r="E1439" s="17" t="s">
        <v>175</v>
      </c>
      <c r="F1439" s="14" t="s">
        <v>2599</v>
      </c>
      <c r="G1439" s="14" t="s">
        <v>461</v>
      </c>
      <c r="H1439" s="14" t="s">
        <v>615</v>
      </c>
      <c r="I1439" s="17" t="s">
        <v>675</v>
      </c>
      <c r="J1439" s="14" t="s">
        <v>56</v>
      </c>
      <c r="K1439" s="17" t="s">
        <v>3589</v>
      </c>
      <c r="L1439" s="14">
        <v>1162</v>
      </c>
      <c r="M1439" s="16" t="str">
        <f>HYPERLINK("https://stjsonora.gob.mx/acceso_informacion/InfoCurriculum.php?token=1162-1162-1162")</f>
        <v>https://stjsonora.gob.mx/acceso_informacion/InfoCurriculum.php?token=1162-1162-1162</v>
      </c>
      <c r="N1439" s="14" t="s">
        <v>64</v>
      </c>
      <c r="O1439" s="16" t="s">
        <v>3601</v>
      </c>
      <c r="P1439" s="17" t="s">
        <v>355</v>
      </c>
      <c r="Q1439" s="15">
        <v>45300</v>
      </c>
      <c r="R1439" s="15">
        <v>45291</v>
      </c>
      <c r="S1439" s="14"/>
    </row>
    <row r="1440" spans="1:19" ht="25.5" x14ac:dyDescent="0.25">
      <c r="A1440" s="14">
        <v>2023</v>
      </c>
      <c r="B1440" s="15">
        <v>45200</v>
      </c>
      <c r="C1440" s="15">
        <v>45291</v>
      </c>
      <c r="D1440" s="17" t="s">
        <v>200</v>
      </c>
      <c r="E1440" s="17" t="s">
        <v>200</v>
      </c>
      <c r="F1440" s="14" t="s">
        <v>2600</v>
      </c>
      <c r="G1440" s="14" t="s">
        <v>2601</v>
      </c>
      <c r="H1440" s="14" t="s">
        <v>427</v>
      </c>
      <c r="I1440" s="17" t="s">
        <v>640</v>
      </c>
      <c r="J1440" s="14" t="s">
        <v>353</v>
      </c>
      <c r="K1440" s="17" t="s">
        <v>354</v>
      </c>
      <c r="L1440" s="14">
        <v>5004</v>
      </c>
      <c r="M1440" s="16" t="str">
        <f>HYPERLINK("https://stjsonora.gob.mx/acceso_informacion/InfoCurriculum.php?token=5004-5004-5004")</f>
        <v>https://stjsonora.gob.mx/acceso_informacion/InfoCurriculum.php?token=5004-5004-5004</v>
      </c>
      <c r="N1440" s="14" t="s">
        <v>64</v>
      </c>
      <c r="O1440" s="16" t="s">
        <v>3601</v>
      </c>
      <c r="P1440" s="17" t="s">
        <v>355</v>
      </c>
      <c r="Q1440" s="15">
        <v>45300</v>
      </c>
      <c r="R1440" s="15">
        <v>45291</v>
      </c>
      <c r="S1440" s="14"/>
    </row>
    <row r="1441" spans="1:19" ht="25.5" x14ac:dyDescent="0.25">
      <c r="A1441" s="14">
        <v>2023</v>
      </c>
      <c r="B1441" s="15">
        <v>45200</v>
      </c>
      <c r="C1441" s="15">
        <v>45291</v>
      </c>
      <c r="D1441" s="17" t="s">
        <v>184</v>
      </c>
      <c r="E1441" s="17" t="s">
        <v>184</v>
      </c>
      <c r="F1441" s="14" t="s">
        <v>2602</v>
      </c>
      <c r="G1441" s="14" t="s">
        <v>1495</v>
      </c>
      <c r="H1441" s="14" t="s">
        <v>502</v>
      </c>
      <c r="I1441" s="17" t="s">
        <v>640</v>
      </c>
      <c r="J1441" s="14" t="s">
        <v>353</v>
      </c>
      <c r="K1441" s="17" t="s">
        <v>2603</v>
      </c>
      <c r="L1441" s="14">
        <v>4622</v>
      </c>
      <c r="M1441" s="16" t="str">
        <f>HYPERLINK("https://stjsonora.gob.mx/acceso_informacion/InfoCurriculum.php?token=4622-4622-4622")</f>
        <v>https://stjsonora.gob.mx/acceso_informacion/InfoCurriculum.php?token=4622-4622-4622</v>
      </c>
      <c r="N1441" s="14" t="s">
        <v>64</v>
      </c>
      <c r="O1441" s="16" t="s">
        <v>3601</v>
      </c>
      <c r="P1441" s="17" t="s">
        <v>355</v>
      </c>
      <c r="Q1441" s="15">
        <v>45300</v>
      </c>
      <c r="R1441" s="15">
        <v>45291</v>
      </c>
      <c r="S1441" s="14"/>
    </row>
    <row r="1442" spans="1:19" ht="25.5" x14ac:dyDescent="0.25">
      <c r="A1442" s="14">
        <v>2023</v>
      </c>
      <c r="B1442" s="15">
        <v>45200</v>
      </c>
      <c r="C1442" s="15">
        <v>45291</v>
      </c>
      <c r="D1442" s="17" t="s">
        <v>128</v>
      </c>
      <c r="E1442" s="17" t="s">
        <v>128</v>
      </c>
      <c r="F1442" s="14" t="s">
        <v>2604</v>
      </c>
      <c r="G1442" s="14" t="s">
        <v>2605</v>
      </c>
      <c r="H1442" s="14" t="s">
        <v>2606</v>
      </c>
      <c r="I1442" s="17" t="s">
        <v>675</v>
      </c>
      <c r="J1442" s="14" t="s">
        <v>55</v>
      </c>
      <c r="K1442" s="17"/>
      <c r="L1442" s="14">
        <v>918</v>
      </c>
      <c r="M1442" s="16" t="str">
        <f>HYPERLINK("https://stjsonora.gob.mx/acceso_informacion/InfoCurriculum.php?token=918-918-918")</f>
        <v>https://stjsonora.gob.mx/acceso_informacion/InfoCurriculum.php?token=918-918-918</v>
      </c>
      <c r="N1442" s="14" t="s">
        <v>64</v>
      </c>
      <c r="O1442" s="16" t="s">
        <v>3601</v>
      </c>
      <c r="P1442" s="17" t="s">
        <v>355</v>
      </c>
      <c r="Q1442" s="15">
        <v>45300</v>
      </c>
      <c r="R1442" s="15">
        <v>45291</v>
      </c>
      <c r="S1442" s="14"/>
    </row>
    <row r="1443" spans="1:19" ht="25.5" x14ac:dyDescent="0.25">
      <c r="A1443" s="14">
        <v>2023</v>
      </c>
      <c r="B1443" s="15">
        <v>45200</v>
      </c>
      <c r="C1443" s="15">
        <v>45291</v>
      </c>
      <c r="D1443" s="17" t="s">
        <v>182</v>
      </c>
      <c r="E1443" s="17" t="s">
        <v>182</v>
      </c>
      <c r="F1443" s="14" t="s">
        <v>2607</v>
      </c>
      <c r="G1443" s="14" t="s">
        <v>409</v>
      </c>
      <c r="H1443" s="14" t="s">
        <v>915</v>
      </c>
      <c r="I1443" s="17" t="s">
        <v>640</v>
      </c>
      <c r="J1443" s="14" t="s">
        <v>353</v>
      </c>
      <c r="K1443" s="17" t="s">
        <v>354</v>
      </c>
      <c r="L1443" s="14">
        <v>5195</v>
      </c>
      <c r="M1443" s="16" t="str">
        <f>HYPERLINK("https://stjsonora.gob.mx/acceso_informacion/InfoCurriculum.php?token=5195-5195-5195")</f>
        <v>https://stjsonora.gob.mx/acceso_informacion/InfoCurriculum.php?token=5195-5195-5195</v>
      </c>
      <c r="N1443" s="14" t="s">
        <v>64</v>
      </c>
      <c r="O1443" s="16" t="s">
        <v>3601</v>
      </c>
      <c r="P1443" s="17" t="s">
        <v>355</v>
      </c>
      <c r="Q1443" s="15">
        <v>45300</v>
      </c>
      <c r="R1443" s="15">
        <v>45291</v>
      </c>
      <c r="S1443" s="14"/>
    </row>
    <row r="1444" spans="1:19" ht="25.5" x14ac:dyDescent="0.25">
      <c r="A1444" s="14">
        <v>2023</v>
      </c>
      <c r="B1444" s="15">
        <v>45200</v>
      </c>
      <c r="C1444" s="15">
        <v>45291</v>
      </c>
      <c r="D1444" s="17" t="s">
        <v>128</v>
      </c>
      <c r="E1444" s="17" t="s">
        <v>128</v>
      </c>
      <c r="F1444" s="14" t="s">
        <v>2608</v>
      </c>
      <c r="G1444" s="14" t="s">
        <v>506</v>
      </c>
      <c r="H1444" s="14" t="s">
        <v>660</v>
      </c>
      <c r="I1444" s="17" t="s">
        <v>718</v>
      </c>
      <c r="J1444" s="14" t="s">
        <v>353</v>
      </c>
      <c r="K1444" s="17" t="s">
        <v>354</v>
      </c>
      <c r="L1444" s="14">
        <v>4683</v>
      </c>
      <c r="M1444" s="16" t="str">
        <f>HYPERLINK("https://stjsonora.gob.mx/acceso_informacion/InfoCurriculum.php?token=4683-4683-4683")</f>
        <v>https://stjsonora.gob.mx/acceso_informacion/InfoCurriculum.php?token=4683-4683-4683</v>
      </c>
      <c r="N1444" s="14" t="s">
        <v>64</v>
      </c>
      <c r="O1444" s="16" t="s">
        <v>3601</v>
      </c>
      <c r="P1444" s="17" t="s">
        <v>355</v>
      </c>
      <c r="Q1444" s="15">
        <v>45300</v>
      </c>
      <c r="R1444" s="15">
        <v>45291</v>
      </c>
      <c r="S1444" s="14"/>
    </row>
    <row r="1445" spans="1:19" ht="25.5" x14ac:dyDescent="0.25">
      <c r="A1445" s="14">
        <v>2023</v>
      </c>
      <c r="B1445" s="15">
        <v>45200</v>
      </c>
      <c r="C1445" s="15">
        <v>45291</v>
      </c>
      <c r="D1445" s="17" t="s">
        <v>197</v>
      </c>
      <c r="E1445" s="17" t="s">
        <v>197</v>
      </c>
      <c r="F1445" s="14" t="s">
        <v>2609</v>
      </c>
      <c r="G1445" s="14" t="s">
        <v>1244</v>
      </c>
      <c r="H1445" s="14" t="s">
        <v>601</v>
      </c>
      <c r="I1445" s="17" t="s">
        <v>836</v>
      </c>
      <c r="J1445" s="14" t="s">
        <v>353</v>
      </c>
      <c r="K1445" s="17" t="s">
        <v>354</v>
      </c>
      <c r="L1445" s="14">
        <v>1179</v>
      </c>
      <c r="M1445" s="16" t="str">
        <f>HYPERLINK("https://stjsonora.gob.mx/acceso_informacion/InfoCurriculum.php?token=1179-1179-1179")</f>
        <v>https://stjsonora.gob.mx/acceso_informacion/InfoCurriculum.php?token=1179-1179-1179</v>
      </c>
      <c r="N1445" s="14" t="s">
        <v>64</v>
      </c>
      <c r="O1445" s="16" t="s">
        <v>3601</v>
      </c>
      <c r="P1445" s="17" t="s">
        <v>355</v>
      </c>
      <c r="Q1445" s="15">
        <v>45300</v>
      </c>
      <c r="R1445" s="15">
        <v>45291</v>
      </c>
      <c r="S1445" s="14"/>
    </row>
    <row r="1446" spans="1:19" ht="25.5" x14ac:dyDescent="0.25">
      <c r="A1446" s="14">
        <v>2023</v>
      </c>
      <c r="B1446" s="15">
        <v>45200</v>
      </c>
      <c r="C1446" s="15">
        <v>45291</v>
      </c>
      <c r="D1446" s="17" t="s">
        <v>169</v>
      </c>
      <c r="E1446" s="17" t="s">
        <v>169</v>
      </c>
      <c r="F1446" s="14" t="s">
        <v>2610</v>
      </c>
      <c r="G1446" s="14" t="s">
        <v>1031</v>
      </c>
      <c r="H1446" s="14" t="s">
        <v>374</v>
      </c>
      <c r="I1446" s="17" t="s">
        <v>1233</v>
      </c>
      <c r="J1446" s="14" t="s">
        <v>353</v>
      </c>
      <c r="K1446" s="17" t="s">
        <v>354</v>
      </c>
      <c r="L1446" s="14">
        <v>42</v>
      </c>
      <c r="M1446" s="16" t="str">
        <f>HYPERLINK("https://stjsonora.gob.mx/acceso_informacion/InfoCurriculum.php?token=42-42-42")</f>
        <v>https://stjsonora.gob.mx/acceso_informacion/InfoCurriculum.php?token=42-42-42</v>
      </c>
      <c r="N1446" s="14" t="s">
        <v>64</v>
      </c>
      <c r="O1446" s="16" t="s">
        <v>3601</v>
      </c>
      <c r="P1446" s="17" t="s">
        <v>355</v>
      </c>
      <c r="Q1446" s="15">
        <v>45300</v>
      </c>
      <c r="R1446" s="15">
        <v>45291</v>
      </c>
      <c r="S1446" s="14"/>
    </row>
    <row r="1447" spans="1:19" ht="25.5" x14ac:dyDescent="0.25">
      <c r="A1447" s="14">
        <v>2023</v>
      </c>
      <c r="B1447" s="15">
        <v>45200</v>
      </c>
      <c r="C1447" s="15">
        <v>45291</v>
      </c>
      <c r="D1447" s="17" t="s">
        <v>128</v>
      </c>
      <c r="E1447" s="17" t="s">
        <v>128</v>
      </c>
      <c r="F1447" s="14" t="s">
        <v>2611</v>
      </c>
      <c r="G1447" s="14" t="s">
        <v>2612</v>
      </c>
      <c r="H1447" s="14" t="s">
        <v>1162</v>
      </c>
      <c r="I1447" s="17" t="s">
        <v>500</v>
      </c>
      <c r="J1447" s="14" t="s">
        <v>58</v>
      </c>
      <c r="K1447" s="17" t="s">
        <v>3590</v>
      </c>
      <c r="L1447" s="14">
        <v>2621</v>
      </c>
      <c r="M1447" s="16" t="str">
        <f>HYPERLINK("https://stjsonora.gob.mx/acceso_informacion/InfoCurriculum.php?token=2621-2621-2621")</f>
        <v>https://stjsonora.gob.mx/acceso_informacion/InfoCurriculum.php?token=2621-2621-2621</v>
      </c>
      <c r="N1447" s="14" t="s">
        <v>64</v>
      </c>
      <c r="O1447" s="16" t="s">
        <v>3601</v>
      </c>
      <c r="P1447" s="17" t="s">
        <v>355</v>
      </c>
      <c r="Q1447" s="15">
        <v>45300</v>
      </c>
      <c r="R1447" s="15">
        <v>45291</v>
      </c>
      <c r="S1447" s="14"/>
    </row>
    <row r="1448" spans="1:19" ht="25.5" x14ac:dyDescent="0.25">
      <c r="A1448" s="14">
        <v>2023</v>
      </c>
      <c r="B1448" s="15">
        <v>45200</v>
      </c>
      <c r="C1448" s="15">
        <v>45291</v>
      </c>
      <c r="D1448" s="17" t="s">
        <v>187</v>
      </c>
      <c r="E1448" s="17" t="s">
        <v>187</v>
      </c>
      <c r="F1448" s="14" t="s">
        <v>2613</v>
      </c>
      <c r="G1448" s="14" t="s">
        <v>2614</v>
      </c>
      <c r="H1448" s="14" t="s">
        <v>812</v>
      </c>
      <c r="I1448" s="17" t="s">
        <v>500</v>
      </c>
      <c r="J1448" s="14" t="s">
        <v>353</v>
      </c>
      <c r="K1448" s="17" t="s">
        <v>354</v>
      </c>
      <c r="L1448" s="14">
        <v>4876</v>
      </c>
      <c r="M1448" s="16" t="str">
        <f>HYPERLINK("https://stjsonora.gob.mx/acceso_informacion/InfoCurriculum.php?token=4876-4876-4876")</f>
        <v>https://stjsonora.gob.mx/acceso_informacion/InfoCurriculum.php?token=4876-4876-4876</v>
      </c>
      <c r="N1448" s="14" t="s">
        <v>64</v>
      </c>
      <c r="O1448" s="16" t="s">
        <v>3601</v>
      </c>
      <c r="P1448" s="17" t="s">
        <v>355</v>
      </c>
      <c r="Q1448" s="15">
        <v>45300</v>
      </c>
      <c r="R1448" s="15">
        <v>45291</v>
      </c>
      <c r="S1448" s="14"/>
    </row>
    <row r="1449" spans="1:19" ht="25.5" x14ac:dyDescent="0.25">
      <c r="A1449" s="14">
        <v>2023</v>
      </c>
      <c r="B1449" s="15">
        <v>45200</v>
      </c>
      <c r="C1449" s="15">
        <v>45291</v>
      </c>
      <c r="D1449" s="17" t="s">
        <v>185</v>
      </c>
      <c r="E1449" s="17" t="s">
        <v>185</v>
      </c>
      <c r="F1449" s="14" t="s">
        <v>2615</v>
      </c>
      <c r="G1449" s="14" t="s">
        <v>1460</v>
      </c>
      <c r="H1449" s="14" t="s">
        <v>904</v>
      </c>
      <c r="I1449" s="17" t="s">
        <v>703</v>
      </c>
      <c r="J1449" s="14" t="s">
        <v>56</v>
      </c>
      <c r="K1449" s="17" t="s">
        <v>3589</v>
      </c>
      <c r="L1449" s="14">
        <v>3411</v>
      </c>
      <c r="M1449" s="16" t="str">
        <f>HYPERLINK("https://stjsonora.gob.mx/acceso_informacion/InfoCurriculum.php?token=3411-3411-3411")</f>
        <v>https://stjsonora.gob.mx/acceso_informacion/InfoCurriculum.php?token=3411-3411-3411</v>
      </c>
      <c r="N1449" s="14" t="s">
        <v>64</v>
      </c>
      <c r="O1449" s="16" t="s">
        <v>3601</v>
      </c>
      <c r="P1449" s="17" t="s">
        <v>355</v>
      </c>
      <c r="Q1449" s="15">
        <v>45300</v>
      </c>
      <c r="R1449" s="15">
        <v>45291</v>
      </c>
      <c r="S1449" s="14"/>
    </row>
    <row r="1450" spans="1:19" ht="25.5" x14ac:dyDescent="0.25">
      <c r="A1450" s="14">
        <v>2023</v>
      </c>
      <c r="B1450" s="15">
        <v>45200</v>
      </c>
      <c r="C1450" s="15">
        <v>45291</v>
      </c>
      <c r="D1450" s="17" t="s">
        <v>169</v>
      </c>
      <c r="E1450" s="17" t="s">
        <v>169</v>
      </c>
      <c r="F1450" s="14" t="s">
        <v>2616</v>
      </c>
      <c r="G1450" s="14" t="s">
        <v>585</v>
      </c>
      <c r="H1450" s="14" t="s">
        <v>563</v>
      </c>
      <c r="I1450" s="17" t="s">
        <v>1338</v>
      </c>
      <c r="J1450" s="14" t="s">
        <v>365</v>
      </c>
      <c r="K1450" s="17" t="s">
        <v>366</v>
      </c>
      <c r="L1450" s="14">
        <v>1510</v>
      </c>
      <c r="M1450" s="16" t="str">
        <f>HYPERLINK("https://stjsonora.gob.mx/acceso_informacion/InfoCurriculum.php?token=1510-1510-1510")</f>
        <v>https://stjsonora.gob.mx/acceso_informacion/InfoCurriculum.php?token=1510-1510-1510</v>
      </c>
      <c r="N1450" s="14" t="s">
        <v>64</v>
      </c>
      <c r="O1450" s="16" t="s">
        <v>3601</v>
      </c>
      <c r="P1450" s="17" t="s">
        <v>355</v>
      </c>
      <c r="Q1450" s="15">
        <v>45300</v>
      </c>
      <c r="R1450" s="15">
        <v>45291</v>
      </c>
      <c r="S1450" s="14"/>
    </row>
    <row r="1451" spans="1:19" ht="25.5" x14ac:dyDescent="0.25">
      <c r="A1451" s="14">
        <v>2023</v>
      </c>
      <c r="B1451" s="15">
        <v>45200</v>
      </c>
      <c r="C1451" s="15">
        <v>45291</v>
      </c>
      <c r="D1451" s="17" t="s">
        <v>128</v>
      </c>
      <c r="E1451" s="17" t="s">
        <v>128</v>
      </c>
      <c r="F1451" s="14" t="s">
        <v>2617</v>
      </c>
      <c r="G1451" s="14" t="s">
        <v>1389</v>
      </c>
      <c r="H1451" s="14" t="s">
        <v>685</v>
      </c>
      <c r="I1451" s="17" t="s">
        <v>1294</v>
      </c>
      <c r="J1451" s="14" t="s">
        <v>353</v>
      </c>
      <c r="K1451" s="17" t="s">
        <v>354</v>
      </c>
      <c r="L1451" s="14">
        <v>1546</v>
      </c>
      <c r="M1451" s="16" t="str">
        <f>HYPERLINK("https://stjsonora.gob.mx/acceso_informacion/InfoCurriculum.php?token=1546-1546-1546")</f>
        <v>https://stjsonora.gob.mx/acceso_informacion/InfoCurriculum.php?token=1546-1546-1546</v>
      </c>
      <c r="N1451" s="14" t="s">
        <v>64</v>
      </c>
      <c r="O1451" s="16" t="s">
        <v>3601</v>
      </c>
      <c r="P1451" s="17" t="s">
        <v>355</v>
      </c>
      <c r="Q1451" s="15">
        <v>45300</v>
      </c>
      <c r="R1451" s="15">
        <v>45291</v>
      </c>
      <c r="S1451" s="14"/>
    </row>
    <row r="1452" spans="1:19" ht="25.5" x14ac:dyDescent="0.25">
      <c r="A1452" s="14">
        <v>2023</v>
      </c>
      <c r="B1452" s="15">
        <v>45200</v>
      </c>
      <c r="C1452" s="15">
        <v>45291</v>
      </c>
      <c r="D1452" s="17" t="s">
        <v>124</v>
      </c>
      <c r="E1452" s="17" t="s">
        <v>124</v>
      </c>
      <c r="F1452" s="14" t="s">
        <v>1161</v>
      </c>
      <c r="G1452" s="14" t="s">
        <v>622</v>
      </c>
      <c r="H1452" s="14" t="s">
        <v>1270</v>
      </c>
      <c r="I1452" s="17" t="s">
        <v>1111</v>
      </c>
      <c r="J1452" s="14" t="s">
        <v>353</v>
      </c>
      <c r="K1452" s="17" t="s">
        <v>354</v>
      </c>
      <c r="L1452" s="14">
        <v>4642</v>
      </c>
      <c r="M1452" s="16" t="str">
        <f>HYPERLINK("https://stjsonora.gob.mx/acceso_informacion/InfoCurriculum.php?token=4642-4642-4642")</f>
        <v>https://stjsonora.gob.mx/acceso_informacion/InfoCurriculum.php?token=4642-4642-4642</v>
      </c>
      <c r="N1452" s="14" t="s">
        <v>64</v>
      </c>
      <c r="O1452" s="16" t="s">
        <v>3601</v>
      </c>
      <c r="P1452" s="17" t="s">
        <v>355</v>
      </c>
      <c r="Q1452" s="15">
        <v>45300</v>
      </c>
      <c r="R1452" s="15">
        <v>45291</v>
      </c>
      <c r="S1452" s="14"/>
    </row>
    <row r="1453" spans="1:19" ht="25.5" x14ac:dyDescent="0.25">
      <c r="A1453" s="14">
        <v>2023</v>
      </c>
      <c r="B1453" s="15">
        <v>45200</v>
      </c>
      <c r="C1453" s="15">
        <v>45291</v>
      </c>
      <c r="D1453" s="17" t="s">
        <v>169</v>
      </c>
      <c r="E1453" s="17" t="s">
        <v>169</v>
      </c>
      <c r="F1453" s="14" t="s">
        <v>2618</v>
      </c>
      <c r="G1453" s="14" t="s">
        <v>1434</v>
      </c>
      <c r="H1453" s="14" t="s">
        <v>2619</v>
      </c>
      <c r="I1453" s="17" t="s">
        <v>786</v>
      </c>
      <c r="J1453" s="14" t="s">
        <v>353</v>
      </c>
      <c r="K1453" s="17" t="s">
        <v>354</v>
      </c>
      <c r="L1453" s="14">
        <v>4991</v>
      </c>
      <c r="M1453" s="16" t="str">
        <f>HYPERLINK("https://stjsonora.gob.mx/acceso_informacion/InfoCurriculum.php?token=4991-4991-4991")</f>
        <v>https://stjsonora.gob.mx/acceso_informacion/InfoCurriculum.php?token=4991-4991-4991</v>
      </c>
      <c r="N1453" s="14" t="s">
        <v>64</v>
      </c>
      <c r="O1453" s="16" t="s">
        <v>3601</v>
      </c>
      <c r="P1453" s="17" t="s">
        <v>355</v>
      </c>
      <c r="Q1453" s="15">
        <v>45300</v>
      </c>
      <c r="R1453" s="15">
        <v>45291</v>
      </c>
      <c r="S1453" s="14"/>
    </row>
    <row r="1454" spans="1:19" ht="25.5" x14ac:dyDescent="0.25">
      <c r="A1454" s="14">
        <v>2023</v>
      </c>
      <c r="B1454" s="15">
        <v>45200</v>
      </c>
      <c r="C1454" s="15">
        <v>45291</v>
      </c>
      <c r="D1454" s="17" t="s">
        <v>169</v>
      </c>
      <c r="E1454" s="17" t="s">
        <v>169</v>
      </c>
      <c r="F1454" s="14" t="s">
        <v>2620</v>
      </c>
      <c r="G1454" s="14" t="s">
        <v>562</v>
      </c>
      <c r="H1454" s="14" t="s">
        <v>924</v>
      </c>
      <c r="I1454" s="17" t="s">
        <v>1338</v>
      </c>
      <c r="J1454" s="14" t="s">
        <v>365</v>
      </c>
      <c r="K1454" s="17" t="s">
        <v>366</v>
      </c>
      <c r="L1454" s="14">
        <v>1427</v>
      </c>
      <c r="M1454" s="16" t="str">
        <f>HYPERLINK("https://stjsonora.gob.mx/acceso_informacion/InfoCurriculum.php?token=1427-1427-1427")</f>
        <v>https://stjsonora.gob.mx/acceso_informacion/InfoCurriculum.php?token=1427-1427-1427</v>
      </c>
      <c r="N1454" s="14" t="s">
        <v>64</v>
      </c>
      <c r="O1454" s="16" t="s">
        <v>3601</v>
      </c>
      <c r="P1454" s="17" t="s">
        <v>355</v>
      </c>
      <c r="Q1454" s="15">
        <v>45300</v>
      </c>
      <c r="R1454" s="15">
        <v>45291</v>
      </c>
      <c r="S1454" s="14"/>
    </row>
    <row r="1455" spans="1:19" ht="25.5" x14ac:dyDescent="0.25">
      <c r="A1455" s="14">
        <v>2023</v>
      </c>
      <c r="B1455" s="15">
        <v>45200</v>
      </c>
      <c r="C1455" s="15">
        <v>45291</v>
      </c>
      <c r="D1455" s="17" t="s">
        <v>185</v>
      </c>
      <c r="E1455" s="17" t="s">
        <v>185</v>
      </c>
      <c r="F1455" s="14" t="s">
        <v>2621</v>
      </c>
      <c r="G1455" s="14" t="s">
        <v>613</v>
      </c>
      <c r="H1455" s="14" t="s">
        <v>2622</v>
      </c>
      <c r="I1455" s="17" t="s">
        <v>1338</v>
      </c>
      <c r="J1455" s="14" t="s">
        <v>55</v>
      </c>
      <c r="K1455" s="17" t="s">
        <v>2579</v>
      </c>
      <c r="L1455" s="14">
        <v>1323</v>
      </c>
      <c r="M1455" s="16" t="str">
        <f>HYPERLINK("https://stjsonora.gob.mx/acceso_informacion/InfoCurriculum.php?token=1323-1323-1323")</f>
        <v>https://stjsonora.gob.mx/acceso_informacion/InfoCurriculum.php?token=1323-1323-1323</v>
      </c>
      <c r="N1455" s="14" t="s">
        <v>64</v>
      </c>
      <c r="O1455" s="16" t="s">
        <v>3601</v>
      </c>
      <c r="P1455" s="17" t="s">
        <v>355</v>
      </c>
      <c r="Q1455" s="15">
        <v>45300</v>
      </c>
      <c r="R1455" s="15">
        <v>45291</v>
      </c>
      <c r="S1455" s="14"/>
    </row>
    <row r="1456" spans="1:19" ht="25.5" x14ac:dyDescent="0.25">
      <c r="A1456" s="14">
        <v>2023</v>
      </c>
      <c r="B1456" s="15">
        <v>45200</v>
      </c>
      <c r="C1456" s="15">
        <v>45291</v>
      </c>
      <c r="D1456" s="17" t="s">
        <v>169</v>
      </c>
      <c r="E1456" s="17" t="s">
        <v>169</v>
      </c>
      <c r="F1456" s="14" t="s">
        <v>2623</v>
      </c>
      <c r="G1456" s="14" t="s">
        <v>1418</v>
      </c>
      <c r="H1456" s="14" t="s">
        <v>2624</v>
      </c>
      <c r="I1456" s="17" t="s">
        <v>1290</v>
      </c>
      <c r="J1456" s="14" t="s">
        <v>353</v>
      </c>
      <c r="K1456" s="17" t="s">
        <v>354</v>
      </c>
      <c r="L1456" s="14">
        <v>4576</v>
      </c>
      <c r="M1456" s="16" t="str">
        <f>HYPERLINK("https://stjsonora.gob.mx/acceso_informacion/InfoCurriculum.php?token=4576-4576-4576")</f>
        <v>https://stjsonora.gob.mx/acceso_informacion/InfoCurriculum.php?token=4576-4576-4576</v>
      </c>
      <c r="N1456" s="14" t="s">
        <v>64</v>
      </c>
      <c r="O1456" s="16" t="s">
        <v>3601</v>
      </c>
      <c r="P1456" s="17" t="s">
        <v>355</v>
      </c>
      <c r="Q1456" s="15">
        <v>45300</v>
      </c>
      <c r="R1456" s="15">
        <v>45291</v>
      </c>
      <c r="S1456" s="14"/>
    </row>
    <row r="1457" spans="1:19" ht="25.5" x14ac:dyDescent="0.25">
      <c r="A1457" s="14">
        <v>2023</v>
      </c>
      <c r="B1457" s="15">
        <v>45200</v>
      </c>
      <c r="C1457" s="15">
        <v>45291</v>
      </c>
      <c r="D1457" s="17" t="s">
        <v>184</v>
      </c>
      <c r="E1457" s="17" t="s">
        <v>184</v>
      </c>
      <c r="F1457" s="14" t="s">
        <v>2198</v>
      </c>
      <c r="G1457" s="14" t="s">
        <v>2625</v>
      </c>
      <c r="H1457" s="14" t="s">
        <v>2626</v>
      </c>
      <c r="I1457" s="17" t="s">
        <v>1178</v>
      </c>
      <c r="J1457" s="14" t="s">
        <v>353</v>
      </c>
      <c r="K1457" s="17" t="s">
        <v>354</v>
      </c>
      <c r="L1457" s="14">
        <v>5089</v>
      </c>
      <c r="M1457" s="16" t="str">
        <f>HYPERLINK("https://stjsonora.gob.mx/acceso_informacion/InfoCurriculum.php?token=5089-5089-5089")</f>
        <v>https://stjsonora.gob.mx/acceso_informacion/InfoCurriculum.php?token=5089-5089-5089</v>
      </c>
      <c r="N1457" s="14" t="s">
        <v>64</v>
      </c>
      <c r="O1457" s="16" t="s">
        <v>3601</v>
      </c>
      <c r="P1457" s="17" t="s">
        <v>355</v>
      </c>
      <c r="Q1457" s="15">
        <v>45300</v>
      </c>
      <c r="R1457" s="15">
        <v>45291</v>
      </c>
      <c r="S1457" s="14"/>
    </row>
    <row r="1458" spans="1:19" ht="25.5" x14ac:dyDescent="0.25">
      <c r="A1458" s="14">
        <v>2023</v>
      </c>
      <c r="B1458" s="15">
        <v>45200</v>
      </c>
      <c r="C1458" s="15">
        <v>45291</v>
      </c>
      <c r="D1458" s="17" t="s">
        <v>169</v>
      </c>
      <c r="E1458" s="17" t="s">
        <v>169</v>
      </c>
      <c r="F1458" s="14" t="s">
        <v>2627</v>
      </c>
      <c r="G1458" s="14" t="s">
        <v>2628</v>
      </c>
      <c r="H1458" s="14" t="s">
        <v>1147</v>
      </c>
      <c r="I1458" s="17" t="s">
        <v>683</v>
      </c>
      <c r="J1458" s="14" t="s">
        <v>353</v>
      </c>
      <c r="K1458" s="17" t="s">
        <v>354</v>
      </c>
      <c r="L1458" s="14">
        <v>4505</v>
      </c>
      <c r="M1458" s="16" t="str">
        <f>HYPERLINK("https://stjsonora.gob.mx/acceso_informacion/InfoCurriculum.php?token=4505-4505-4505")</f>
        <v>https://stjsonora.gob.mx/acceso_informacion/InfoCurriculum.php?token=4505-4505-4505</v>
      </c>
      <c r="N1458" s="14" t="s">
        <v>64</v>
      </c>
      <c r="O1458" s="16" t="s">
        <v>3601</v>
      </c>
      <c r="P1458" s="17" t="s">
        <v>355</v>
      </c>
      <c r="Q1458" s="15">
        <v>45300</v>
      </c>
      <c r="R1458" s="15">
        <v>45291</v>
      </c>
      <c r="S1458" s="14"/>
    </row>
    <row r="1459" spans="1:19" ht="25.5" x14ac:dyDescent="0.25">
      <c r="A1459" s="14">
        <v>2023</v>
      </c>
      <c r="B1459" s="15">
        <v>45200</v>
      </c>
      <c r="C1459" s="15">
        <v>45291</v>
      </c>
      <c r="D1459" s="17" t="s">
        <v>169</v>
      </c>
      <c r="E1459" s="17" t="s">
        <v>169</v>
      </c>
      <c r="F1459" s="14" t="s">
        <v>2629</v>
      </c>
      <c r="G1459" s="14" t="s">
        <v>1147</v>
      </c>
      <c r="H1459" s="14" t="s">
        <v>508</v>
      </c>
      <c r="I1459" s="17" t="s">
        <v>1386</v>
      </c>
      <c r="J1459" s="14" t="s">
        <v>55</v>
      </c>
      <c r="K1459" s="17"/>
      <c r="L1459" s="14">
        <v>1093</v>
      </c>
      <c r="M1459" s="16" t="str">
        <f>HYPERLINK("https://stjsonora.gob.mx/acceso_informacion/InfoCurriculum.php?token=1093-1093-1093")</f>
        <v>https://stjsonora.gob.mx/acceso_informacion/InfoCurriculum.php?token=1093-1093-1093</v>
      </c>
      <c r="N1459" s="14" t="s">
        <v>64</v>
      </c>
      <c r="O1459" s="16" t="s">
        <v>3601</v>
      </c>
      <c r="P1459" s="17" t="s">
        <v>355</v>
      </c>
      <c r="Q1459" s="15">
        <v>45300</v>
      </c>
      <c r="R1459" s="15">
        <v>45291</v>
      </c>
      <c r="S1459" s="14"/>
    </row>
    <row r="1460" spans="1:19" ht="25.5" x14ac:dyDescent="0.25">
      <c r="A1460" s="14">
        <v>2023</v>
      </c>
      <c r="B1460" s="15">
        <v>45200</v>
      </c>
      <c r="C1460" s="15">
        <v>45291</v>
      </c>
      <c r="D1460" s="17" t="s">
        <v>169</v>
      </c>
      <c r="E1460" s="17" t="s">
        <v>169</v>
      </c>
      <c r="F1460" s="14" t="s">
        <v>2630</v>
      </c>
      <c r="G1460" s="14" t="s">
        <v>1789</v>
      </c>
      <c r="H1460" s="14" t="s">
        <v>384</v>
      </c>
      <c r="I1460" s="17" t="s">
        <v>991</v>
      </c>
      <c r="J1460" s="14" t="s">
        <v>365</v>
      </c>
      <c r="K1460" s="17" t="s">
        <v>467</v>
      </c>
      <c r="L1460" s="14">
        <v>4626</v>
      </c>
      <c r="M1460" s="16" t="str">
        <f>HYPERLINK("https://stjsonora.gob.mx/acceso_informacion/InfoCurriculum.php?token=4626-4626-4626")</f>
        <v>https://stjsonora.gob.mx/acceso_informacion/InfoCurriculum.php?token=4626-4626-4626</v>
      </c>
      <c r="N1460" s="14" t="s">
        <v>64</v>
      </c>
      <c r="O1460" s="16" t="s">
        <v>3601</v>
      </c>
      <c r="P1460" s="17" t="s">
        <v>355</v>
      </c>
      <c r="Q1460" s="15">
        <v>45300</v>
      </c>
      <c r="R1460" s="15">
        <v>45291</v>
      </c>
      <c r="S1460" s="14"/>
    </row>
    <row r="1461" spans="1:19" ht="25.5" x14ac:dyDescent="0.25">
      <c r="A1461" s="14">
        <v>2023</v>
      </c>
      <c r="B1461" s="15">
        <v>45200</v>
      </c>
      <c r="C1461" s="15">
        <v>45291</v>
      </c>
      <c r="D1461" s="17" t="s">
        <v>169</v>
      </c>
      <c r="E1461" s="17" t="s">
        <v>169</v>
      </c>
      <c r="F1461" s="14" t="s">
        <v>2631</v>
      </c>
      <c r="G1461" s="14" t="s">
        <v>374</v>
      </c>
      <c r="H1461" s="14" t="s">
        <v>574</v>
      </c>
      <c r="I1461" s="17" t="s">
        <v>1346</v>
      </c>
      <c r="J1461" s="14" t="s">
        <v>403</v>
      </c>
      <c r="K1461" s="17" t="s">
        <v>1076</v>
      </c>
      <c r="L1461" s="14">
        <v>1498</v>
      </c>
      <c r="M1461" s="16" t="str">
        <f>HYPERLINK("https://stjsonora.gob.mx/acceso_informacion/InfoCurriculum.php?token=1498-1498-1498")</f>
        <v>https://stjsonora.gob.mx/acceso_informacion/InfoCurriculum.php?token=1498-1498-1498</v>
      </c>
      <c r="N1461" s="14" t="s">
        <v>64</v>
      </c>
      <c r="O1461" s="16" t="s">
        <v>3601</v>
      </c>
      <c r="P1461" s="17" t="s">
        <v>355</v>
      </c>
      <c r="Q1461" s="15">
        <v>45300</v>
      </c>
      <c r="R1461" s="15">
        <v>45291</v>
      </c>
      <c r="S1461" s="14"/>
    </row>
    <row r="1462" spans="1:19" ht="25.5" x14ac:dyDescent="0.25">
      <c r="A1462" s="14">
        <v>2023</v>
      </c>
      <c r="B1462" s="15">
        <v>45200</v>
      </c>
      <c r="C1462" s="15">
        <v>45291</v>
      </c>
      <c r="D1462" s="17" t="s">
        <v>134</v>
      </c>
      <c r="E1462" s="17" t="s">
        <v>134</v>
      </c>
      <c r="F1462" s="14" t="s">
        <v>2632</v>
      </c>
      <c r="G1462" s="14" t="s">
        <v>574</v>
      </c>
      <c r="H1462" s="14" t="s">
        <v>506</v>
      </c>
      <c r="I1462" s="17" t="s">
        <v>668</v>
      </c>
      <c r="J1462" s="14" t="s">
        <v>353</v>
      </c>
      <c r="K1462" s="17" t="s">
        <v>354</v>
      </c>
      <c r="L1462" s="14">
        <v>2922</v>
      </c>
      <c r="M1462" s="16" t="str">
        <f>HYPERLINK("https://stjsonora.gob.mx/acceso_informacion/InfoCurriculum.php?token=2922-2922-2922")</f>
        <v>https://stjsonora.gob.mx/acceso_informacion/InfoCurriculum.php?token=2922-2922-2922</v>
      </c>
      <c r="N1462" s="14" t="s">
        <v>64</v>
      </c>
      <c r="O1462" s="16" t="s">
        <v>3601</v>
      </c>
      <c r="P1462" s="17" t="s">
        <v>355</v>
      </c>
      <c r="Q1462" s="15">
        <v>45300</v>
      </c>
      <c r="R1462" s="15">
        <v>45291</v>
      </c>
      <c r="S1462" s="14"/>
    </row>
    <row r="1463" spans="1:19" ht="25.5" x14ac:dyDescent="0.25">
      <c r="A1463" s="14">
        <v>2023</v>
      </c>
      <c r="B1463" s="15">
        <v>45200</v>
      </c>
      <c r="C1463" s="15">
        <v>45291</v>
      </c>
      <c r="D1463" s="17" t="s">
        <v>204</v>
      </c>
      <c r="E1463" s="17" t="s">
        <v>204</v>
      </c>
      <c r="F1463" s="14" t="s">
        <v>2633</v>
      </c>
      <c r="G1463" s="14" t="s">
        <v>819</v>
      </c>
      <c r="H1463" s="14" t="s">
        <v>562</v>
      </c>
      <c r="I1463" s="17" t="s">
        <v>1039</v>
      </c>
      <c r="J1463" s="14" t="s">
        <v>353</v>
      </c>
      <c r="K1463" s="17" t="s">
        <v>354</v>
      </c>
      <c r="L1463" s="14">
        <v>1245</v>
      </c>
      <c r="M1463" s="16" t="str">
        <f>HYPERLINK("https://stjsonora.gob.mx/acceso_informacion/InfoCurriculum.php?token=1245-1245-1245")</f>
        <v>https://stjsonora.gob.mx/acceso_informacion/InfoCurriculum.php?token=1245-1245-1245</v>
      </c>
      <c r="N1463" s="14" t="s">
        <v>64</v>
      </c>
      <c r="O1463" s="16" t="s">
        <v>3601</v>
      </c>
      <c r="P1463" s="17" t="s">
        <v>355</v>
      </c>
      <c r="Q1463" s="15">
        <v>45300</v>
      </c>
      <c r="R1463" s="15">
        <v>45291</v>
      </c>
      <c r="S1463" s="14"/>
    </row>
    <row r="1464" spans="1:19" ht="25.5" x14ac:dyDescent="0.25">
      <c r="A1464" s="14">
        <v>2023</v>
      </c>
      <c r="B1464" s="15">
        <v>45200</v>
      </c>
      <c r="C1464" s="15">
        <v>45291</v>
      </c>
      <c r="D1464" s="17" t="s">
        <v>182</v>
      </c>
      <c r="E1464" s="17" t="s">
        <v>182</v>
      </c>
      <c r="F1464" s="14" t="s">
        <v>2634</v>
      </c>
      <c r="G1464" s="14" t="s">
        <v>1403</v>
      </c>
      <c r="H1464" s="14" t="s">
        <v>1155</v>
      </c>
      <c r="I1464" s="17" t="s">
        <v>1273</v>
      </c>
      <c r="J1464" s="14" t="s">
        <v>353</v>
      </c>
      <c r="K1464" s="17" t="s">
        <v>354</v>
      </c>
      <c r="L1464" s="14">
        <v>4848</v>
      </c>
      <c r="M1464" s="16" t="str">
        <f>HYPERLINK("https://stjsonora.gob.mx/acceso_informacion/InfoCurriculum.php?token=4848-4848-4848")</f>
        <v>https://stjsonora.gob.mx/acceso_informacion/InfoCurriculum.php?token=4848-4848-4848</v>
      </c>
      <c r="N1464" s="14" t="s">
        <v>64</v>
      </c>
      <c r="O1464" s="16" t="s">
        <v>3601</v>
      </c>
      <c r="P1464" s="17" t="s">
        <v>355</v>
      </c>
      <c r="Q1464" s="15">
        <v>45300</v>
      </c>
      <c r="R1464" s="15">
        <v>45291</v>
      </c>
      <c r="S1464" s="14"/>
    </row>
    <row r="1465" spans="1:19" ht="25.5" x14ac:dyDescent="0.25">
      <c r="A1465" s="14">
        <v>2023</v>
      </c>
      <c r="B1465" s="15">
        <v>45200</v>
      </c>
      <c r="C1465" s="15">
        <v>45291</v>
      </c>
      <c r="D1465" s="17" t="s">
        <v>175</v>
      </c>
      <c r="E1465" s="17" t="s">
        <v>175</v>
      </c>
      <c r="F1465" s="14" t="s">
        <v>2635</v>
      </c>
      <c r="G1465" s="14" t="s">
        <v>409</v>
      </c>
      <c r="H1465" s="14" t="s">
        <v>591</v>
      </c>
      <c r="I1465" s="17" t="s">
        <v>802</v>
      </c>
      <c r="J1465" s="14" t="s">
        <v>353</v>
      </c>
      <c r="K1465" s="17" t="s">
        <v>354</v>
      </c>
      <c r="L1465" s="14">
        <v>1053</v>
      </c>
      <c r="M1465" s="16" t="str">
        <f>HYPERLINK("https://stjsonora.gob.mx/acceso_informacion/InfoCurriculum.php?token=1053-1053-1053")</f>
        <v>https://stjsonora.gob.mx/acceso_informacion/InfoCurriculum.php?token=1053-1053-1053</v>
      </c>
      <c r="N1465" s="14" t="s">
        <v>64</v>
      </c>
      <c r="O1465" s="16" t="s">
        <v>3601</v>
      </c>
      <c r="P1465" s="17" t="s">
        <v>355</v>
      </c>
      <c r="Q1465" s="15">
        <v>45300</v>
      </c>
      <c r="R1465" s="15">
        <v>45291</v>
      </c>
      <c r="S1465" s="14"/>
    </row>
    <row r="1466" spans="1:19" ht="25.5" x14ac:dyDescent="0.25">
      <c r="A1466" s="14">
        <v>2023</v>
      </c>
      <c r="B1466" s="15">
        <v>45200</v>
      </c>
      <c r="C1466" s="15">
        <v>45291</v>
      </c>
      <c r="D1466" s="17" t="s">
        <v>169</v>
      </c>
      <c r="E1466" s="17" t="s">
        <v>169</v>
      </c>
      <c r="F1466" s="14" t="s">
        <v>2636</v>
      </c>
      <c r="G1466" s="14" t="s">
        <v>373</v>
      </c>
      <c r="H1466" s="14" t="s">
        <v>1311</v>
      </c>
      <c r="I1466" s="17" t="s">
        <v>640</v>
      </c>
      <c r="J1466" s="14" t="s">
        <v>353</v>
      </c>
      <c r="K1466" s="17" t="s">
        <v>354</v>
      </c>
      <c r="L1466" s="14">
        <v>1178</v>
      </c>
      <c r="M1466" s="16" t="str">
        <f>HYPERLINK("https://stjsonora.gob.mx/acceso_informacion/InfoCurriculum.php?token=1178-1178-1178")</f>
        <v>https://stjsonora.gob.mx/acceso_informacion/InfoCurriculum.php?token=1178-1178-1178</v>
      </c>
      <c r="N1466" s="14" t="s">
        <v>64</v>
      </c>
      <c r="O1466" s="16" t="s">
        <v>3601</v>
      </c>
      <c r="P1466" s="17" t="s">
        <v>355</v>
      </c>
      <c r="Q1466" s="15">
        <v>45300</v>
      </c>
      <c r="R1466" s="15">
        <v>45291</v>
      </c>
      <c r="S1466" s="14"/>
    </row>
    <row r="1467" spans="1:19" ht="25.5" x14ac:dyDescent="0.25">
      <c r="A1467" s="14">
        <v>2023</v>
      </c>
      <c r="B1467" s="15">
        <v>45200</v>
      </c>
      <c r="C1467" s="15">
        <v>45291</v>
      </c>
      <c r="D1467" s="17" t="s">
        <v>169</v>
      </c>
      <c r="E1467" s="17" t="s">
        <v>169</v>
      </c>
      <c r="F1467" s="14" t="s">
        <v>2637</v>
      </c>
      <c r="G1467" s="14" t="s">
        <v>1552</v>
      </c>
      <c r="H1467" s="14" t="s">
        <v>1107</v>
      </c>
      <c r="I1467" s="17" t="s">
        <v>880</v>
      </c>
      <c r="J1467" s="14" t="s">
        <v>353</v>
      </c>
      <c r="K1467" s="17" t="s">
        <v>354</v>
      </c>
      <c r="L1467" s="14">
        <v>4698</v>
      </c>
      <c r="M1467" s="16" t="str">
        <f>HYPERLINK("https://stjsonora.gob.mx/acceso_informacion/InfoCurriculum.php?token=4698-4698-4698")</f>
        <v>https://stjsonora.gob.mx/acceso_informacion/InfoCurriculum.php?token=4698-4698-4698</v>
      </c>
      <c r="N1467" s="14" t="s">
        <v>64</v>
      </c>
      <c r="O1467" s="16" t="s">
        <v>3601</v>
      </c>
      <c r="P1467" s="17" t="s">
        <v>355</v>
      </c>
      <c r="Q1467" s="15">
        <v>45300</v>
      </c>
      <c r="R1467" s="15">
        <v>45291</v>
      </c>
      <c r="S1467" s="14"/>
    </row>
    <row r="1468" spans="1:19" ht="25.5" x14ac:dyDescent="0.25">
      <c r="A1468" s="14">
        <v>2023</v>
      </c>
      <c r="B1468" s="15">
        <v>45200</v>
      </c>
      <c r="C1468" s="15">
        <v>45291</v>
      </c>
      <c r="D1468" s="17" t="s">
        <v>124</v>
      </c>
      <c r="E1468" s="17" t="s">
        <v>124</v>
      </c>
      <c r="F1468" s="14" t="s">
        <v>2638</v>
      </c>
      <c r="G1468" s="14" t="s">
        <v>530</v>
      </c>
      <c r="H1468" s="14" t="s">
        <v>804</v>
      </c>
      <c r="I1468" s="17" t="s">
        <v>1298</v>
      </c>
      <c r="J1468" s="14" t="s">
        <v>353</v>
      </c>
      <c r="K1468" s="17" t="s">
        <v>354</v>
      </c>
      <c r="L1468" s="14">
        <v>2715</v>
      </c>
      <c r="M1468" s="16" t="str">
        <f>HYPERLINK("https://stjsonora.gob.mx/acceso_informacion/InfoCurriculum.php?token=2715-2715-2715")</f>
        <v>https://stjsonora.gob.mx/acceso_informacion/InfoCurriculum.php?token=2715-2715-2715</v>
      </c>
      <c r="N1468" s="14" t="s">
        <v>64</v>
      </c>
      <c r="O1468" s="16" t="s">
        <v>3601</v>
      </c>
      <c r="P1468" s="17" t="s">
        <v>355</v>
      </c>
      <c r="Q1468" s="15">
        <v>45300</v>
      </c>
      <c r="R1468" s="15">
        <v>45291</v>
      </c>
      <c r="S1468" s="14"/>
    </row>
    <row r="1469" spans="1:19" ht="25.5" x14ac:dyDescent="0.25">
      <c r="A1469" s="14">
        <v>2023</v>
      </c>
      <c r="B1469" s="15">
        <v>45200</v>
      </c>
      <c r="C1469" s="15">
        <v>45291</v>
      </c>
      <c r="D1469" s="17" t="s">
        <v>169</v>
      </c>
      <c r="E1469" s="17" t="s">
        <v>169</v>
      </c>
      <c r="F1469" s="14" t="s">
        <v>2639</v>
      </c>
      <c r="G1469" s="14" t="s">
        <v>530</v>
      </c>
      <c r="H1469" s="14" t="s">
        <v>2640</v>
      </c>
      <c r="I1469" s="17" t="s">
        <v>718</v>
      </c>
      <c r="J1469" s="14" t="s">
        <v>1081</v>
      </c>
      <c r="K1469" s="17" t="s">
        <v>354</v>
      </c>
      <c r="L1469" s="14">
        <v>1371</v>
      </c>
      <c r="M1469" s="16" t="str">
        <f>HYPERLINK("https://stjsonora.gob.mx/acceso_informacion/InfoCurriculum.php?token=1371-1371-1371")</f>
        <v>https://stjsonora.gob.mx/acceso_informacion/InfoCurriculum.php?token=1371-1371-1371</v>
      </c>
      <c r="N1469" s="14" t="s">
        <v>64</v>
      </c>
      <c r="O1469" s="16" t="s">
        <v>3601</v>
      </c>
      <c r="P1469" s="17" t="s">
        <v>355</v>
      </c>
      <c r="Q1469" s="15">
        <v>45300</v>
      </c>
      <c r="R1469" s="15">
        <v>45291</v>
      </c>
      <c r="S1469" s="14"/>
    </row>
    <row r="1470" spans="1:19" ht="25.5" x14ac:dyDescent="0.25">
      <c r="A1470" s="14">
        <v>2023</v>
      </c>
      <c r="B1470" s="15">
        <v>45200</v>
      </c>
      <c r="C1470" s="15">
        <v>45291</v>
      </c>
      <c r="D1470" s="17" t="s">
        <v>169</v>
      </c>
      <c r="E1470" s="17" t="s">
        <v>169</v>
      </c>
      <c r="F1470" s="14" t="s">
        <v>2641</v>
      </c>
      <c r="G1470" s="14" t="s">
        <v>973</v>
      </c>
      <c r="H1470" s="14" t="s">
        <v>452</v>
      </c>
      <c r="I1470" s="17" t="s">
        <v>703</v>
      </c>
      <c r="J1470" s="14" t="s">
        <v>353</v>
      </c>
      <c r="K1470" s="17" t="s">
        <v>354</v>
      </c>
      <c r="L1470" s="14">
        <v>5141</v>
      </c>
      <c r="M1470" s="16" t="str">
        <f>HYPERLINK("https://stjsonora.gob.mx/acceso_informacion/InfoCurriculum.php?token=5141-5141-5141")</f>
        <v>https://stjsonora.gob.mx/acceso_informacion/InfoCurriculum.php?token=5141-5141-5141</v>
      </c>
      <c r="N1470" s="14" t="s">
        <v>64</v>
      </c>
      <c r="O1470" s="16" t="s">
        <v>3601</v>
      </c>
      <c r="P1470" s="17" t="s">
        <v>355</v>
      </c>
      <c r="Q1470" s="15">
        <v>45300</v>
      </c>
      <c r="R1470" s="15">
        <v>45291</v>
      </c>
      <c r="S1470" s="14"/>
    </row>
    <row r="1471" spans="1:19" ht="25.5" x14ac:dyDescent="0.25">
      <c r="A1471" s="14">
        <v>2023</v>
      </c>
      <c r="B1471" s="15">
        <v>45200</v>
      </c>
      <c r="C1471" s="15">
        <v>45291</v>
      </c>
      <c r="D1471" s="17" t="s">
        <v>128</v>
      </c>
      <c r="E1471" s="17" t="s">
        <v>128</v>
      </c>
      <c r="F1471" s="14" t="s">
        <v>2642</v>
      </c>
      <c r="G1471" s="14" t="s">
        <v>804</v>
      </c>
      <c r="H1471" s="14" t="s">
        <v>471</v>
      </c>
      <c r="I1471" s="17" t="s">
        <v>1253</v>
      </c>
      <c r="J1471" s="14" t="s">
        <v>56</v>
      </c>
      <c r="K1471" s="17" t="s">
        <v>3589</v>
      </c>
      <c r="L1471" s="14">
        <v>4025</v>
      </c>
      <c r="M1471" s="16" t="str">
        <f>HYPERLINK("https://stjsonora.gob.mx/acceso_informacion/InfoCurriculum.php?token=4025-4025-4025")</f>
        <v>https://stjsonora.gob.mx/acceso_informacion/InfoCurriculum.php?token=4025-4025-4025</v>
      </c>
      <c r="N1471" s="14" t="s">
        <v>64</v>
      </c>
      <c r="O1471" s="16" t="s">
        <v>3601</v>
      </c>
      <c r="P1471" s="17" t="s">
        <v>355</v>
      </c>
      <c r="Q1471" s="15">
        <v>45300</v>
      </c>
      <c r="R1471" s="15">
        <v>45291</v>
      </c>
      <c r="S1471" s="14"/>
    </row>
    <row r="1472" spans="1:19" ht="25.5" x14ac:dyDescent="0.25">
      <c r="A1472" s="14">
        <v>2023</v>
      </c>
      <c r="B1472" s="15">
        <v>45200</v>
      </c>
      <c r="C1472" s="15">
        <v>45291</v>
      </c>
      <c r="D1472" s="17" t="s">
        <v>200</v>
      </c>
      <c r="E1472" s="17" t="s">
        <v>200</v>
      </c>
      <c r="F1472" s="14" t="s">
        <v>2643</v>
      </c>
      <c r="G1472" s="14" t="s">
        <v>1529</v>
      </c>
      <c r="H1472" s="14" t="s">
        <v>1303</v>
      </c>
      <c r="I1472" s="17" t="s">
        <v>880</v>
      </c>
      <c r="J1472" s="14" t="s">
        <v>353</v>
      </c>
      <c r="K1472" s="17"/>
      <c r="L1472" s="14">
        <v>3106</v>
      </c>
      <c r="M1472" s="16" t="str">
        <f>HYPERLINK("https://stjsonora.gob.mx/acceso_informacion/InfoCurriculum.php?token=3106-3106-3106")</f>
        <v>https://stjsonora.gob.mx/acceso_informacion/InfoCurriculum.php?token=3106-3106-3106</v>
      </c>
      <c r="N1472" s="14" t="s">
        <v>64</v>
      </c>
      <c r="O1472" s="16" t="s">
        <v>3601</v>
      </c>
      <c r="P1472" s="17" t="s">
        <v>355</v>
      </c>
      <c r="Q1472" s="15">
        <v>45300</v>
      </c>
      <c r="R1472" s="15">
        <v>45291</v>
      </c>
      <c r="S1472" s="14"/>
    </row>
    <row r="1473" spans="1:19" ht="38.25" x14ac:dyDescent="0.25">
      <c r="A1473" s="14">
        <v>2023</v>
      </c>
      <c r="B1473" s="15">
        <v>45200</v>
      </c>
      <c r="C1473" s="15">
        <v>45291</v>
      </c>
      <c r="D1473" s="17" t="s">
        <v>169</v>
      </c>
      <c r="E1473" s="17" t="s">
        <v>169</v>
      </c>
      <c r="F1473" s="14" t="s">
        <v>1334</v>
      </c>
      <c r="G1473" s="14" t="s">
        <v>442</v>
      </c>
      <c r="H1473" s="14" t="s">
        <v>422</v>
      </c>
      <c r="I1473" s="17" t="s">
        <v>1306</v>
      </c>
      <c r="J1473" s="14" t="s">
        <v>353</v>
      </c>
      <c r="K1473" s="17" t="s">
        <v>354</v>
      </c>
      <c r="L1473" s="14">
        <v>3844</v>
      </c>
      <c r="M1473" s="16" t="str">
        <f>HYPERLINK("https://stjsonora.gob.mx/acceso_informacion/InfoCurriculum.php?token=3844-3844-3844")</f>
        <v>https://stjsonora.gob.mx/acceso_informacion/InfoCurriculum.php?token=3844-3844-3844</v>
      </c>
      <c r="N1473" s="14" t="s">
        <v>64</v>
      </c>
      <c r="O1473" s="16" t="s">
        <v>3601</v>
      </c>
      <c r="P1473" s="17" t="s">
        <v>355</v>
      </c>
      <c r="Q1473" s="15">
        <v>45300</v>
      </c>
      <c r="R1473" s="15">
        <v>45291</v>
      </c>
      <c r="S1473" s="14"/>
    </row>
    <row r="1474" spans="1:19" ht="25.5" x14ac:dyDescent="0.25">
      <c r="A1474" s="14">
        <v>2023</v>
      </c>
      <c r="B1474" s="15">
        <v>45200</v>
      </c>
      <c r="C1474" s="15">
        <v>45291</v>
      </c>
      <c r="D1474" s="17" t="s">
        <v>124</v>
      </c>
      <c r="E1474" s="17" t="s">
        <v>124</v>
      </c>
      <c r="F1474" s="14" t="s">
        <v>2644</v>
      </c>
      <c r="G1474" s="14" t="s">
        <v>452</v>
      </c>
      <c r="H1474" s="14" t="s">
        <v>840</v>
      </c>
      <c r="I1474" s="17" t="s">
        <v>386</v>
      </c>
      <c r="J1474" s="14" t="s">
        <v>353</v>
      </c>
      <c r="K1474" s="17" t="s">
        <v>354</v>
      </c>
      <c r="L1474" s="14">
        <v>4364</v>
      </c>
      <c r="M1474" s="16" t="str">
        <f>HYPERLINK("https://stjsonora.gob.mx/acceso_informacion/InfoCurriculum.php?token=4364-4364-4364")</f>
        <v>https://stjsonora.gob.mx/acceso_informacion/InfoCurriculum.php?token=4364-4364-4364</v>
      </c>
      <c r="N1474" s="14" t="s">
        <v>64</v>
      </c>
      <c r="O1474" s="16" t="s">
        <v>3601</v>
      </c>
      <c r="P1474" s="17" t="s">
        <v>355</v>
      </c>
      <c r="Q1474" s="15">
        <v>45300</v>
      </c>
      <c r="R1474" s="15">
        <v>45291</v>
      </c>
      <c r="S1474" s="14"/>
    </row>
    <row r="1475" spans="1:19" ht="25.5" x14ac:dyDescent="0.25">
      <c r="A1475" s="14">
        <v>2023</v>
      </c>
      <c r="B1475" s="15">
        <v>45200</v>
      </c>
      <c r="C1475" s="15">
        <v>45291</v>
      </c>
      <c r="D1475" s="17" t="s">
        <v>128</v>
      </c>
      <c r="E1475" s="17" t="s">
        <v>128</v>
      </c>
      <c r="F1475" s="14" t="s">
        <v>667</v>
      </c>
      <c r="G1475" s="14" t="s">
        <v>617</v>
      </c>
      <c r="H1475" s="14" t="s">
        <v>552</v>
      </c>
      <c r="I1475" s="17" t="s">
        <v>1294</v>
      </c>
      <c r="J1475" s="14" t="s">
        <v>353</v>
      </c>
      <c r="K1475" s="17" t="s">
        <v>354</v>
      </c>
      <c r="L1475" s="14">
        <v>1532</v>
      </c>
      <c r="M1475" s="16" t="str">
        <f>HYPERLINK("https://stjsonora.gob.mx/acceso_informacion/InfoCurriculum.php?token=1532-1532-1532")</f>
        <v>https://stjsonora.gob.mx/acceso_informacion/InfoCurriculum.php?token=1532-1532-1532</v>
      </c>
      <c r="N1475" s="14" t="s">
        <v>64</v>
      </c>
      <c r="O1475" s="16" t="s">
        <v>3601</v>
      </c>
      <c r="P1475" s="17" t="s">
        <v>355</v>
      </c>
      <c r="Q1475" s="15">
        <v>45300</v>
      </c>
      <c r="R1475" s="15">
        <v>45291</v>
      </c>
      <c r="S1475" s="14"/>
    </row>
    <row r="1476" spans="1:19" ht="25.5" x14ac:dyDescent="0.25">
      <c r="A1476" s="14">
        <v>2023</v>
      </c>
      <c r="B1476" s="15">
        <v>45200</v>
      </c>
      <c r="C1476" s="15">
        <v>45291</v>
      </c>
      <c r="D1476" s="17" t="s">
        <v>169</v>
      </c>
      <c r="E1476" s="17" t="s">
        <v>169</v>
      </c>
      <c r="F1476" s="14" t="s">
        <v>2645</v>
      </c>
      <c r="G1476" s="14" t="s">
        <v>1487</v>
      </c>
      <c r="H1476" s="14" t="s">
        <v>2646</v>
      </c>
      <c r="I1476" s="17" t="s">
        <v>1265</v>
      </c>
      <c r="J1476" s="14" t="s">
        <v>353</v>
      </c>
      <c r="K1476" s="17" t="s">
        <v>1479</v>
      </c>
      <c r="L1476" s="14">
        <v>3127</v>
      </c>
      <c r="M1476" s="16" t="str">
        <f>HYPERLINK("https://stjsonora.gob.mx/acceso_informacion/InfoCurriculum.php?token=3127-3127-3127")</f>
        <v>https://stjsonora.gob.mx/acceso_informacion/InfoCurriculum.php?token=3127-3127-3127</v>
      </c>
      <c r="N1476" s="14" t="s">
        <v>64</v>
      </c>
      <c r="O1476" s="16" t="s">
        <v>3601</v>
      </c>
      <c r="P1476" s="17" t="s">
        <v>355</v>
      </c>
      <c r="Q1476" s="15">
        <v>45300</v>
      </c>
      <c r="R1476" s="15">
        <v>45291</v>
      </c>
      <c r="S1476" s="14"/>
    </row>
    <row r="1477" spans="1:19" ht="63.75" x14ac:dyDescent="0.25">
      <c r="A1477" s="14">
        <v>2023</v>
      </c>
      <c r="B1477" s="15">
        <v>45200</v>
      </c>
      <c r="C1477" s="15">
        <v>45291</v>
      </c>
      <c r="D1477" s="17" t="s">
        <v>175</v>
      </c>
      <c r="E1477" s="17" t="s">
        <v>175</v>
      </c>
      <c r="F1477" s="14" t="s">
        <v>2647</v>
      </c>
      <c r="G1477" s="14" t="s">
        <v>523</v>
      </c>
      <c r="H1477" s="14" t="s">
        <v>2648</v>
      </c>
      <c r="I1477" s="17" t="s">
        <v>1326</v>
      </c>
      <c r="J1477" s="14" t="s">
        <v>353</v>
      </c>
      <c r="K1477" s="17" t="s">
        <v>354</v>
      </c>
      <c r="L1477" s="14">
        <v>107</v>
      </c>
      <c r="M1477" s="16" t="str">
        <f>HYPERLINK("https://stjsonora.gob.mx/acceso_informacion/InfoCurriculum.php?token=107-107-107")</f>
        <v>https://stjsonora.gob.mx/acceso_informacion/InfoCurriculum.php?token=107-107-107</v>
      </c>
      <c r="N1477" s="14" t="s">
        <v>64</v>
      </c>
      <c r="O1477" s="16" t="s">
        <v>3601</v>
      </c>
      <c r="P1477" s="17" t="s">
        <v>355</v>
      </c>
      <c r="Q1477" s="15">
        <v>45300</v>
      </c>
      <c r="R1477" s="15">
        <v>45291</v>
      </c>
      <c r="S1477" s="14"/>
    </row>
    <row r="1478" spans="1:19" ht="25.5" x14ac:dyDescent="0.25">
      <c r="A1478" s="14">
        <v>2023</v>
      </c>
      <c r="B1478" s="15">
        <v>45200</v>
      </c>
      <c r="C1478" s="15">
        <v>45291</v>
      </c>
      <c r="D1478" s="17" t="s">
        <v>184</v>
      </c>
      <c r="E1478" s="17" t="s">
        <v>184</v>
      </c>
      <c r="F1478" s="14" t="s">
        <v>2649</v>
      </c>
      <c r="G1478" s="14" t="s">
        <v>689</v>
      </c>
      <c r="H1478" s="14" t="s">
        <v>2650</v>
      </c>
      <c r="I1478" s="17" t="s">
        <v>786</v>
      </c>
      <c r="J1478" s="14" t="s">
        <v>353</v>
      </c>
      <c r="K1478" s="17" t="s">
        <v>354</v>
      </c>
      <c r="L1478" s="14">
        <v>5082</v>
      </c>
      <c r="M1478" s="16" t="str">
        <f>HYPERLINK("https://stjsonora.gob.mx/acceso_informacion/InfoCurriculum.php?token=5082-5082-5082")</f>
        <v>https://stjsonora.gob.mx/acceso_informacion/InfoCurriculum.php?token=5082-5082-5082</v>
      </c>
      <c r="N1478" s="14" t="s">
        <v>64</v>
      </c>
      <c r="O1478" s="16" t="s">
        <v>3601</v>
      </c>
      <c r="P1478" s="17" t="s">
        <v>355</v>
      </c>
      <c r="Q1478" s="15">
        <v>45300</v>
      </c>
      <c r="R1478" s="15">
        <v>45291</v>
      </c>
      <c r="S1478" s="14"/>
    </row>
    <row r="1479" spans="1:19" ht="25.5" x14ac:dyDescent="0.25">
      <c r="A1479" s="14">
        <v>2023</v>
      </c>
      <c r="B1479" s="15">
        <v>45200</v>
      </c>
      <c r="C1479" s="15">
        <v>45291</v>
      </c>
      <c r="D1479" s="17" t="s">
        <v>170</v>
      </c>
      <c r="E1479" s="17" t="s">
        <v>170</v>
      </c>
      <c r="F1479" s="14" t="s">
        <v>2651</v>
      </c>
      <c r="G1479" s="14" t="s">
        <v>828</v>
      </c>
      <c r="H1479" s="14" t="s">
        <v>732</v>
      </c>
      <c r="I1479" s="17" t="s">
        <v>402</v>
      </c>
      <c r="J1479" s="14" t="s">
        <v>395</v>
      </c>
      <c r="K1479" s="17" t="s">
        <v>2652</v>
      </c>
      <c r="L1479" s="14">
        <v>1356</v>
      </c>
      <c r="M1479" s="16" t="str">
        <f>HYPERLINK("https://stjsonora.gob.mx/acceso_informacion/InfoCurriculum.php?token=1356-1356-1356")</f>
        <v>https://stjsonora.gob.mx/acceso_informacion/InfoCurriculum.php?token=1356-1356-1356</v>
      </c>
      <c r="N1479" s="14" t="s">
        <v>64</v>
      </c>
      <c r="O1479" s="16" t="s">
        <v>3601</v>
      </c>
      <c r="P1479" s="17" t="s">
        <v>355</v>
      </c>
      <c r="Q1479" s="15">
        <v>45300</v>
      </c>
      <c r="R1479" s="15">
        <v>45291</v>
      </c>
      <c r="S1479" s="14"/>
    </row>
    <row r="1480" spans="1:19" ht="25.5" x14ac:dyDescent="0.25">
      <c r="A1480" s="14">
        <v>2023</v>
      </c>
      <c r="B1480" s="15">
        <v>45200</v>
      </c>
      <c r="C1480" s="15">
        <v>45291</v>
      </c>
      <c r="D1480" s="17" t="s">
        <v>185</v>
      </c>
      <c r="E1480" s="17" t="s">
        <v>185</v>
      </c>
      <c r="F1480" s="14" t="s">
        <v>2653</v>
      </c>
      <c r="G1480" s="14" t="s">
        <v>571</v>
      </c>
      <c r="H1480" s="14" t="s">
        <v>1072</v>
      </c>
      <c r="I1480" s="17" t="s">
        <v>679</v>
      </c>
      <c r="J1480" s="14" t="s">
        <v>353</v>
      </c>
      <c r="K1480" s="17" t="s">
        <v>354</v>
      </c>
      <c r="L1480" s="14">
        <v>2747</v>
      </c>
      <c r="M1480" s="16" t="str">
        <f>HYPERLINK("https://stjsonora.gob.mx/acceso_informacion/InfoCurriculum.php?token=2747-2747-2747")</f>
        <v>https://stjsonora.gob.mx/acceso_informacion/InfoCurriculum.php?token=2747-2747-2747</v>
      </c>
      <c r="N1480" s="14" t="s">
        <v>64</v>
      </c>
      <c r="O1480" s="16" t="s">
        <v>3601</v>
      </c>
      <c r="P1480" s="17" t="s">
        <v>355</v>
      </c>
      <c r="Q1480" s="15">
        <v>45300</v>
      </c>
      <c r="R1480" s="15">
        <v>45291</v>
      </c>
      <c r="S1480" s="14"/>
    </row>
    <row r="1481" spans="1:19" ht="25.5" x14ac:dyDescent="0.25">
      <c r="A1481" s="14">
        <v>2023</v>
      </c>
      <c r="B1481" s="15">
        <v>45200</v>
      </c>
      <c r="C1481" s="15">
        <v>45291</v>
      </c>
      <c r="D1481" s="17" t="s">
        <v>175</v>
      </c>
      <c r="E1481" s="17" t="s">
        <v>175</v>
      </c>
      <c r="F1481" s="14" t="s">
        <v>2654</v>
      </c>
      <c r="G1481" s="14" t="s">
        <v>840</v>
      </c>
      <c r="H1481" s="14" t="s">
        <v>1017</v>
      </c>
      <c r="I1481" s="17" t="s">
        <v>1413</v>
      </c>
      <c r="J1481" s="14" t="s">
        <v>403</v>
      </c>
      <c r="K1481" s="17" t="s">
        <v>656</v>
      </c>
      <c r="L1481" s="14">
        <v>2615</v>
      </c>
      <c r="M1481" s="16" t="str">
        <f>HYPERLINK("https://stjsonora.gob.mx/acceso_informacion/InfoCurriculum.php?token=2615-2615-2615")</f>
        <v>https://stjsonora.gob.mx/acceso_informacion/InfoCurriculum.php?token=2615-2615-2615</v>
      </c>
      <c r="N1481" s="14" t="s">
        <v>64</v>
      </c>
      <c r="O1481" s="16" t="s">
        <v>3601</v>
      </c>
      <c r="P1481" s="17" t="s">
        <v>355</v>
      </c>
      <c r="Q1481" s="15">
        <v>45300</v>
      </c>
      <c r="R1481" s="15">
        <v>45291</v>
      </c>
      <c r="S1481" s="14"/>
    </row>
    <row r="1482" spans="1:19" ht="25.5" x14ac:dyDescent="0.25">
      <c r="A1482" s="14">
        <v>2023</v>
      </c>
      <c r="B1482" s="15">
        <v>45200</v>
      </c>
      <c r="C1482" s="15">
        <v>45291</v>
      </c>
      <c r="D1482" s="17" t="s">
        <v>169</v>
      </c>
      <c r="E1482" s="17" t="s">
        <v>169</v>
      </c>
      <c r="F1482" s="14" t="s">
        <v>497</v>
      </c>
      <c r="G1482" s="14" t="s">
        <v>1454</v>
      </c>
      <c r="H1482" s="14" t="s">
        <v>647</v>
      </c>
      <c r="I1482" s="17" t="s">
        <v>1415</v>
      </c>
      <c r="J1482" s="14" t="s">
        <v>407</v>
      </c>
      <c r="K1482" s="17" t="s">
        <v>184</v>
      </c>
      <c r="L1482" s="14">
        <v>792</v>
      </c>
      <c r="M1482" s="16" t="str">
        <f>HYPERLINK("https://stjsonora.gob.mx/acceso_informacion/InfoCurriculum.php?token=792-792-792")</f>
        <v>https://stjsonora.gob.mx/acceso_informacion/InfoCurriculum.php?token=792-792-792</v>
      </c>
      <c r="N1482" s="14" t="s">
        <v>64</v>
      </c>
      <c r="O1482" s="16" t="s">
        <v>3601</v>
      </c>
      <c r="P1482" s="17" t="s">
        <v>355</v>
      </c>
      <c r="Q1482" s="15">
        <v>45300</v>
      </c>
      <c r="R1482" s="15">
        <v>45291</v>
      </c>
      <c r="S1482" s="14"/>
    </row>
    <row r="1483" spans="1:19" ht="25.5" x14ac:dyDescent="0.25">
      <c r="A1483" s="14">
        <v>2023</v>
      </c>
      <c r="B1483" s="15">
        <v>45200</v>
      </c>
      <c r="C1483" s="15">
        <v>45291</v>
      </c>
      <c r="D1483" s="17" t="s">
        <v>128</v>
      </c>
      <c r="E1483" s="17" t="s">
        <v>128</v>
      </c>
      <c r="F1483" s="14" t="s">
        <v>2655</v>
      </c>
      <c r="G1483" s="14" t="s">
        <v>1314</v>
      </c>
      <c r="H1483" s="14" t="s">
        <v>454</v>
      </c>
      <c r="I1483" s="17" t="s">
        <v>629</v>
      </c>
      <c r="J1483" s="14" t="s">
        <v>353</v>
      </c>
      <c r="K1483" s="17" t="s">
        <v>354</v>
      </c>
      <c r="L1483" s="14">
        <v>1341</v>
      </c>
      <c r="M1483" s="16" t="str">
        <f>HYPERLINK("https://stjsonora.gob.mx/acceso_informacion/InfoCurriculum.php?token=1341-1341-1341")</f>
        <v>https://stjsonora.gob.mx/acceso_informacion/InfoCurriculum.php?token=1341-1341-1341</v>
      </c>
      <c r="N1483" s="14" t="s">
        <v>64</v>
      </c>
      <c r="O1483" s="16" t="s">
        <v>3601</v>
      </c>
      <c r="P1483" s="17" t="s">
        <v>355</v>
      </c>
      <c r="Q1483" s="15">
        <v>45300</v>
      </c>
      <c r="R1483" s="15">
        <v>45291</v>
      </c>
      <c r="S1483" s="14"/>
    </row>
    <row r="1484" spans="1:19" ht="25.5" x14ac:dyDescent="0.25">
      <c r="A1484" s="14">
        <v>2023</v>
      </c>
      <c r="B1484" s="15">
        <v>45200</v>
      </c>
      <c r="C1484" s="15">
        <v>45291</v>
      </c>
      <c r="D1484" s="17" t="s">
        <v>128</v>
      </c>
      <c r="E1484" s="17" t="s">
        <v>128</v>
      </c>
      <c r="F1484" s="14" t="s">
        <v>2656</v>
      </c>
      <c r="G1484" s="14" t="s">
        <v>664</v>
      </c>
      <c r="H1484" s="14" t="s">
        <v>840</v>
      </c>
      <c r="I1484" s="17" t="s">
        <v>1346</v>
      </c>
      <c r="J1484" s="14" t="s">
        <v>353</v>
      </c>
      <c r="K1484" s="17" t="s">
        <v>354</v>
      </c>
      <c r="L1484" s="14">
        <v>3498</v>
      </c>
      <c r="M1484" s="16" t="str">
        <f>HYPERLINK("https://stjsonora.gob.mx/acceso_informacion/InfoCurriculum.php?token=3498-3498-3498")</f>
        <v>https://stjsonora.gob.mx/acceso_informacion/InfoCurriculum.php?token=3498-3498-3498</v>
      </c>
      <c r="N1484" s="14" t="s">
        <v>64</v>
      </c>
      <c r="O1484" s="16" t="s">
        <v>3601</v>
      </c>
      <c r="P1484" s="17" t="s">
        <v>355</v>
      </c>
      <c r="Q1484" s="15">
        <v>45300</v>
      </c>
      <c r="R1484" s="15">
        <v>45291</v>
      </c>
      <c r="S1484" s="14"/>
    </row>
    <row r="1485" spans="1:19" ht="25.5" x14ac:dyDescent="0.25">
      <c r="A1485" s="14">
        <v>2023</v>
      </c>
      <c r="B1485" s="15">
        <v>45200</v>
      </c>
      <c r="C1485" s="15">
        <v>45291</v>
      </c>
      <c r="D1485" s="17" t="s">
        <v>200</v>
      </c>
      <c r="E1485" s="17" t="s">
        <v>200</v>
      </c>
      <c r="F1485" s="14" t="s">
        <v>2657</v>
      </c>
      <c r="G1485" s="14" t="s">
        <v>1686</v>
      </c>
      <c r="H1485" s="14" t="s">
        <v>901</v>
      </c>
      <c r="I1485" s="17" t="s">
        <v>1273</v>
      </c>
      <c r="J1485" s="14" t="s">
        <v>353</v>
      </c>
      <c r="K1485" s="17" t="s">
        <v>634</v>
      </c>
      <c r="L1485" s="14">
        <v>4592</v>
      </c>
      <c r="M1485" s="16" t="str">
        <f>HYPERLINK("https://stjsonora.gob.mx/acceso_informacion/InfoCurriculum.php?token=4592-4592-4592")</f>
        <v>https://stjsonora.gob.mx/acceso_informacion/InfoCurriculum.php?token=4592-4592-4592</v>
      </c>
      <c r="N1485" s="14" t="s">
        <v>64</v>
      </c>
      <c r="O1485" s="16" t="s">
        <v>3601</v>
      </c>
      <c r="P1485" s="17" t="s">
        <v>355</v>
      </c>
      <c r="Q1485" s="15">
        <v>45300</v>
      </c>
      <c r="R1485" s="15">
        <v>45291</v>
      </c>
      <c r="S1485" s="14"/>
    </row>
    <row r="1486" spans="1:19" ht="25.5" x14ac:dyDescent="0.25">
      <c r="A1486" s="14">
        <v>2023</v>
      </c>
      <c r="B1486" s="15">
        <v>45200</v>
      </c>
      <c r="C1486" s="15">
        <v>45291</v>
      </c>
      <c r="D1486" s="17" t="s">
        <v>169</v>
      </c>
      <c r="E1486" s="17" t="s">
        <v>169</v>
      </c>
      <c r="F1486" s="14" t="s">
        <v>2658</v>
      </c>
      <c r="G1486" s="14" t="s">
        <v>452</v>
      </c>
      <c r="H1486" s="14" t="s">
        <v>1323</v>
      </c>
      <c r="I1486" s="17" t="s">
        <v>500</v>
      </c>
      <c r="J1486" s="14" t="s">
        <v>407</v>
      </c>
      <c r="K1486" s="17" t="s">
        <v>2416</v>
      </c>
      <c r="L1486" s="14">
        <v>1299</v>
      </c>
      <c r="M1486" s="16" t="str">
        <f>HYPERLINK("https://stjsonora.gob.mx/acceso_informacion/InfoCurriculum.php?token=1299-1299-1299")</f>
        <v>https://stjsonora.gob.mx/acceso_informacion/InfoCurriculum.php?token=1299-1299-1299</v>
      </c>
      <c r="N1486" s="14" t="s">
        <v>64</v>
      </c>
      <c r="O1486" s="16" t="s">
        <v>3601</v>
      </c>
      <c r="P1486" s="17" t="s">
        <v>355</v>
      </c>
      <c r="Q1486" s="15">
        <v>45300</v>
      </c>
      <c r="R1486" s="15">
        <v>45291</v>
      </c>
      <c r="S1486" s="14"/>
    </row>
    <row r="1487" spans="1:19" ht="25.5" x14ac:dyDescent="0.25">
      <c r="A1487" s="14">
        <v>2023</v>
      </c>
      <c r="B1487" s="15">
        <v>45200</v>
      </c>
      <c r="C1487" s="15">
        <v>45291</v>
      </c>
      <c r="D1487" s="17" t="s">
        <v>169</v>
      </c>
      <c r="E1487" s="17" t="s">
        <v>169</v>
      </c>
      <c r="F1487" s="14" t="s">
        <v>2659</v>
      </c>
      <c r="G1487" s="14" t="s">
        <v>2660</v>
      </c>
      <c r="H1487" s="14" t="s">
        <v>2661</v>
      </c>
      <c r="I1487" s="17" t="s">
        <v>1353</v>
      </c>
      <c r="J1487" s="14" t="s">
        <v>56</v>
      </c>
      <c r="K1487" s="17" t="s">
        <v>3589</v>
      </c>
      <c r="L1487" s="14">
        <v>3869</v>
      </c>
      <c r="M1487" s="16" t="str">
        <f>HYPERLINK("https://stjsonora.gob.mx/acceso_informacion/InfoCurriculum.php?token=3869-3869-3869")</f>
        <v>https://stjsonora.gob.mx/acceso_informacion/InfoCurriculum.php?token=3869-3869-3869</v>
      </c>
      <c r="N1487" s="14" t="s">
        <v>64</v>
      </c>
      <c r="O1487" s="16" t="s">
        <v>3601</v>
      </c>
      <c r="P1487" s="17" t="s">
        <v>355</v>
      </c>
      <c r="Q1487" s="15">
        <v>45300</v>
      </c>
      <c r="R1487" s="15">
        <v>45291</v>
      </c>
      <c r="S1487" s="14"/>
    </row>
    <row r="1488" spans="1:19" ht="25.5" x14ac:dyDescent="0.25">
      <c r="A1488" s="14">
        <v>2023</v>
      </c>
      <c r="B1488" s="15">
        <v>45200</v>
      </c>
      <c r="C1488" s="15">
        <v>45291</v>
      </c>
      <c r="D1488" s="17" t="s">
        <v>128</v>
      </c>
      <c r="E1488" s="17" t="s">
        <v>128</v>
      </c>
      <c r="F1488" s="14" t="s">
        <v>2662</v>
      </c>
      <c r="G1488" s="14" t="s">
        <v>1951</v>
      </c>
      <c r="H1488" s="14" t="s">
        <v>2663</v>
      </c>
      <c r="I1488" s="17" t="s">
        <v>1298</v>
      </c>
      <c r="J1488" s="14" t="s">
        <v>353</v>
      </c>
      <c r="K1488" s="17" t="s">
        <v>354</v>
      </c>
      <c r="L1488" s="14">
        <v>74</v>
      </c>
      <c r="M1488" s="16" t="str">
        <f>HYPERLINK("https://stjsonora.gob.mx/acceso_informacion/InfoCurriculum.php?token=74-74-74")</f>
        <v>https://stjsonora.gob.mx/acceso_informacion/InfoCurriculum.php?token=74-74-74</v>
      </c>
      <c r="N1488" s="14" t="s">
        <v>64</v>
      </c>
      <c r="O1488" s="16" t="s">
        <v>3601</v>
      </c>
      <c r="P1488" s="17" t="s">
        <v>355</v>
      </c>
      <c r="Q1488" s="15">
        <v>45300</v>
      </c>
      <c r="R1488" s="15">
        <v>45291</v>
      </c>
      <c r="S1488" s="14"/>
    </row>
    <row r="1489" spans="1:19" ht="25.5" x14ac:dyDescent="0.25">
      <c r="A1489" s="14">
        <v>2023</v>
      </c>
      <c r="B1489" s="15">
        <v>45200</v>
      </c>
      <c r="C1489" s="15">
        <v>45291</v>
      </c>
      <c r="D1489" s="17" t="s">
        <v>169</v>
      </c>
      <c r="E1489" s="17" t="s">
        <v>169</v>
      </c>
      <c r="F1489" s="14" t="s">
        <v>2664</v>
      </c>
      <c r="G1489" s="14" t="s">
        <v>702</v>
      </c>
      <c r="H1489" s="14" t="s">
        <v>562</v>
      </c>
      <c r="I1489" s="17" t="s">
        <v>640</v>
      </c>
      <c r="J1489" s="14" t="s">
        <v>353</v>
      </c>
      <c r="K1489" s="17" t="s">
        <v>354</v>
      </c>
      <c r="L1489" s="14">
        <v>4485</v>
      </c>
      <c r="M1489" s="16" t="str">
        <f>HYPERLINK("https://stjsonora.gob.mx/acceso_informacion/InfoCurriculum.php?token=4485-4485-4485")</f>
        <v>https://stjsonora.gob.mx/acceso_informacion/InfoCurriculum.php?token=4485-4485-4485</v>
      </c>
      <c r="N1489" s="14" t="s">
        <v>64</v>
      </c>
      <c r="O1489" s="16" t="s">
        <v>3601</v>
      </c>
      <c r="P1489" s="17" t="s">
        <v>355</v>
      </c>
      <c r="Q1489" s="15">
        <v>45300</v>
      </c>
      <c r="R1489" s="15">
        <v>45291</v>
      </c>
      <c r="S1489" s="14"/>
    </row>
    <row r="1490" spans="1:19" ht="25.5" x14ac:dyDescent="0.25">
      <c r="A1490" s="14">
        <v>2023</v>
      </c>
      <c r="B1490" s="15">
        <v>45200</v>
      </c>
      <c r="C1490" s="15">
        <v>45291</v>
      </c>
      <c r="D1490" s="17" t="s">
        <v>184</v>
      </c>
      <c r="E1490" s="17" t="s">
        <v>184</v>
      </c>
      <c r="F1490" s="14" t="s">
        <v>2665</v>
      </c>
      <c r="G1490" s="14" t="s">
        <v>1054</v>
      </c>
      <c r="H1490" s="14" t="s">
        <v>1470</v>
      </c>
      <c r="I1490" s="17" t="s">
        <v>880</v>
      </c>
      <c r="J1490" s="14" t="s">
        <v>353</v>
      </c>
      <c r="K1490" s="17" t="s">
        <v>354</v>
      </c>
      <c r="L1490" s="14">
        <v>4027</v>
      </c>
      <c r="M1490" s="16" t="str">
        <f>HYPERLINK("https://stjsonora.gob.mx/acceso_informacion/InfoCurriculum.php?token=4027-4027-4027")</f>
        <v>https://stjsonora.gob.mx/acceso_informacion/InfoCurriculum.php?token=4027-4027-4027</v>
      </c>
      <c r="N1490" s="14" t="s">
        <v>64</v>
      </c>
      <c r="O1490" s="16" t="s">
        <v>3601</v>
      </c>
      <c r="P1490" s="17" t="s">
        <v>355</v>
      </c>
      <c r="Q1490" s="15">
        <v>45300</v>
      </c>
      <c r="R1490" s="15">
        <v>45291</v>
      </c>
      <c r="S1490" s="14"/>
    </row>
    <row r="1491" spans="1:19" ht="25.5" x14ac:dyDescent="0.25">
      <c r="A1491" s="14">
        <v>2023</v>
      </c>
      <c r="B1491" s="15">
        <v>45200</v>
      </c>
      <c r="C1491" s="15">
        <v>45291</v>
      </c>
      <c r="D1491" s="17" t="s">
        <v>175</v>
      </c>
      <c r="E1491" s="17" t="s">
        <v>175</v>
      </c>
      <c r="F1491" s="14" t="s">
        <v>2135</v>
      </c>
      <c r="G1491" s="14" t="s">
        <v>2520</v>
      </c>
      <c r="H1491" s="14" t="s">
        <v>523</v>
      </c>
      <c r="I1491" s="17" t="s">
        <v>668</v>
      </c>
      <c r="J1491" s="14" t="s">
        <v>353</v>
      </c>
      <c r="K1491" s="17" t="s">
        <v>354</v>
      </c>
      <c r="L1491" s="14">
        <v>426</v>
      </c>
      <c r="M1491" s="16" t="str">
        <f>HYPERLINK("https://stjsonora.gob.mx/acceso_informacion/InfoCurriculum.php?token=426-426-426")</f>
        <v>https://stjsonora.gob.mx/acceso_informacion/InfoCurriculum.php?token=426-426-426</v>
      </c>
      <c r="N1491" s="14" t="s">
        <v>64</v>
      </c>
      <c r="O1491" s="16" t="s">
        <v>3601</v>
      </c>
      <c r="P1491" s="17" t="s">
        <v>355</v>
      </c>
      <c r="Q1491" s="15">
        <v>45300</v>
      </c>
      <c r="R1491" s="15">
        <v>45291</v>
      </c>
      <c r="S1491" s="14"/>
    </row>
    <row r="1492" spans="1:19" ht="25.5" x14ac:dyDescent="0.25">
      <c r="A1492" s="14">
        <v>2023</v>
      </c>
      <c r="B1492" s="15">
        <v>45200</v>
      </c>
      <c r="C1492" s="15">
        <v>45291</v>
      </c>
      <c r="D1492" s="17" t="s">
        <v>169</v>
      </c>
      <c r="E1492" s="17" t="s">
        <v>169</v>
      </c>
      <c r="F1492" s="14" t="s">
        <v>2666</v>
      </c>
      <c r="G1492" s="14" t="s">
        <v>562</v>
      </c>
      <c r="H1492" s="14" t="s">
        <v>1281</v>
      </c>
      <c r="I1492" s="17" t="s">
        <v>1224</v>
      </c>
      <c r="J1492" s="14" t="s">
        <v>353</v>
      </c>
      <c r="K1492" s="17" t="s">
        <v>354</v>
      </c>
      <c r="L1492" s="14">
        <v>4690</v>
      </c>
      <c r="M1492" s="16" t="str">
        <f>HYPERLINK("https://stjsonora.gob.mx/acceso_informacion/InfoCurriculum.php?token=4690-4690-4690")</f>
        <v>https://stjsonora.gob.mx/acceso_informacion/InfoCurriculum.php?token=4690-4690-4690</v>
      </c>
      <c r="N1492" s="14" t="s">
        <v>64</v>
      </c>
      <c r="O1492" s="16" t="s">
        <v>3601</v>
      </c>
      <c r="P1492" s="17" t="s">
        <v>355</v>
      </c>
      <c r="Q1492" s="15">
        <v>45300</v>
      </c>
      <c r="R1492" s="15">
        <v>45291</v>
      </c>
      <c r="S1492" s="14"/>
    </row>
    <row r="1493" spans="1:19" ht="25.5" x14ac:dyDescent="0.25">
      <c r="A1493" s="14">
        <v>2023</v>
      </c>
      <c r="B1493" s="15">
        <v>45200</v>
      </c>
      <c r="C1493" s="15">
        <v>45291</v>
      </c>
      <c r="D1493" s="17" t="s">
        <v>128</v>
      </c>
      <c r="E1493" s="17" t="s">
        <v>128</v>
      </c>
      <c r="F1493" s="14" t="s">
        <v>2667</v>
      </c>
      <c r="G1493" s="14" t="s">
        <v>1706</v>
      </c>
      <c r="H1493" s="14" t="s">
        <v>2668</v>
      </c>
      <c r="I1493" s="17" t="s">
        <v>1346</v>
      </c>
      <c r="J1493" s="14" t="s">
        <v>353</v>
      </c>
      <c r="K1493" s="17" t="s">
        <v>354</v>
      </c>
      <c r="L1493" s="14">
        <v>3071</v>
      </c>
      <c r="M1493" s="16" t="str">
        <f>HYPERLINK("https://stjsonora.gob.mx/acceso_informacion/InfoCurriculum.php?token=3071-3071-3071")</f>
        <v>https://stjsonora.gob.mx/acceso_informacion/InfoCurriculum.php?token=3071-3071-3071</v>
      </c>
      <c r="N1493" s="14" t="s">
        <v>64</v>
      </c>
      <c r="O1493" s="16" t="s">
        <v>3601</v>
      </c>
      <c r="P1493" s="17" t="s">
        <v>355</v>
      </c>
      <c r="Q1493" s="15">
        <v>45300</v>
      </c>
      <c r="R1493" s="15">
        <v>45291</v>
      </c>
      <c r="S1493" s="14"/>
    </row>
    <row r="1494" spans="1:19" ht="38.25" x14ac:dyDescent="0.25">
      <c r="A1494" s="14">
        <v>2023</v>
      </c>
      <c r="B1494" s="15">
        <v>45200</v>
      </c>
      <c r="C1494" s="15">
        <v>45291</v>
      </c>
      <c r="D1494" s="17" t="s">
        <v>169</v>
      </c>
      <c r="E1494" s="17" t="s">
        <v>169</v>
      </c>
      <c r="F1494" s="14" t="s">
        <v>1566</v>
      </c>
      <c r="G1494" s="14" t="s">
        <v>2669</v>
      </c>
      <c r="H1494" s="14" t="s">
        <v>591</v>
      </c>
      <c r="I1494" s="17" t="s">
        <v>1375</v>
      </c>
      <c r="J1494" s="14" t="s">
        <v>56</v>
      </c>
      <c r="K1494" s="17" t="s">
        <v>3589</v>
      </c>
      <c r="L1494" s="14">
        <v>3907</v>
      </c>
      <c r="M1494" s="16" t="str">
        <f>HYPERLINK("https://stjsonora.gob.mx/acceso_informacion/InfoCurriculum.php?token=3907-3907-3907")</f>
        <v>https://stjsonora.gob.mx/acceso_informacion/InfoCurriculum.php?token=3907-3907-3907</v>
      </c>
      <c r="N1494" s="14" t="s">
        <v>64</v>
      </c>
      <c r="O1494" s="16" t="s">
        <v>3601</v>
      </c>
      <c r="P1494" s="17" t="s">
        <v>355</v>
      </c>
      <c r="Q1494" s="15">
        <v>45300</v>
      </c>
      <c r="R1494" s="15">
        <v>45291</v>
      </c>
      <c r="S1494" s="14"/>
    </row>
    <row r="1495" spans="1:19" ht="25.5" x14ac:dyDescent="0.25">
      <c r="A1495" s="14">
        <v>2023</v>
      </c>
      <c r="B1495" s="15">
        <v>45200</v>
      </c>
      <c r="C1495" s="15">
        <v>45291</v>
      </c>
      <c r="D1495" s="17" t="s">
        <v>169</v>
      </c>
      <c r="E1495" s="17" t="s">
        <v>169</v>
      </c>
      <c r="F1495" s="14" t="s">
        <v>2670</v>
      </c>
      <c r="G1495" s="14" t="s">
        <v>694</v>
      </c>
      <c r="H1495" s="14" t="s">
        <v>2671</v>
      </c>
      <c r="I1495" s="17" t="s">
        <v>1273</v>
      </c>
      <c r="J1495" s="14" t="s">
        <v>353</v>
      </c>
      <c r="K1495" s="17" t="s">
        <v>2672</v>
      </c>
      <c r="L1495" s="14">
        <v>4533</v>
      </c>
      <c r="M1495" s="16" t="str">
        <f>HYPERLINK("https://stjsonora.gob.mx/acceso_informacion/InfoCurriculum.php?token=4533-4533-4533")</f>
        <v>https://stjsonora.gob.mx/acceso_informacion/InfoCurriculum.php?token=4533-4533-4533</v>
      </c>
      <c r="N1495" s="14" t="s">
        <v>64</v>
      </c>
      <c r="O1495" s="16" t="s">
        <v>3601</v>
      </c>
      <c r="P1495" s="17" t="s">
        <v>355</v>
      </c>
      <c r="Q1495" s="15">
        <v>45300</v>
      </c>
      <c r="R1495" s="15">
        <v>45291</v>
      </c>
      <c r="S1495" s="14"/>
    </row>
    <row r="1496" spans="1:19" ht="25.5" x14ac:dyDescent="0.25">
      <c r="A1496" s="14">
        <v>2023</v>
      </c>
      <c r="B1496" s="15">
        <v>45200</v>
      </c>
      <c r="C1496" s="15">
        <v>45291</v>
      </c>
      <c r="D1496" s="17" t="s">
        <v>184</v>
      </c>
      <c r="E1496" s="17" t="s">
        <v>184</v>
      </c>
      <c r="F1496" s="14" t="s">
        <v>2673</v>
      </c>
      <c r="G1496" s="14" t="s">
        <v>2674</v>
      </c>
      <c r="H1496" s="14" t="s">
        <v>523</v>
      </c>
      <c r="I1496" s="17" t="s">
        <v>786</v>
      </c>
      <c r="J1496" s="14" t="s">
        <v>353</v>
      </c>
      <c r="K1496" s="17" t="s">
        <v>354</v>
      </c>
      <c r="L1496" s="14">
        <v>4804</v>
      </c>
      <c r="M1496" s="16" t="str">
        <f>HYPERLINK("https://stjsonora.gob.mx/acceso_informacion/InfoCurriculum.php?token=4804-4804-4804")</f>
        <v>https://stjsonora.gob.mx/acceso_informacion/InfoCurriculum.php?token=4804-4804-4804</v>
      </c>
      <c r="N1496" s="14" t="s">
        <v>64</v>
      </c>
      <c r="O1496" s="16" t="s">
        <v>3601</v>
      </c>
      <c r="P1496" s="17" t="s">
        <v>355</v>
      </c>
      <c r="Q1496" s="15">
        <v>45300</v>
      </c>
      <c r="R1496" s="15">
        <v>45291</v>
      </c>
      <c r="S1496" s="14"/>
    </row>
    <row r="1497" spans="1:19" ht="25.5" x14ac:dyDescent="0.25">
      <c r="A1497" s="14">
        <v>2023</v>
      </c>
      <c r="B1497" s="15">
        <v>45200</v>
      </c>
      <c r="C1497" s="15">
        <v>45291</v>
      </c>
      <c r="D1497" s="17" t="s">
        <v>175</v>
      </c>
      <c r="E1497" s="17" t="s">
        <v>175</v>
      </c>
      <c r="F1497" s="14" t="s">
        <v>2675</v>
      </c>
      <c r="G1497" s="14" t="s">
        <v>2676</v>
      </c>
      <c r="H1497" s="14" t="s">
        <v>475</v>
      </c>
      <c r="I1497" s="17" t="s">
        <v>1249</v>
      </c>
      <c r="J1497" s="14" t="s">
        <v>403</v>
      </c>
      <c r="K1497" s="17"/>
      <c r="L1497" s="14">
        <v>3862</v>
      </c>
      <c r="M1497" s="16" t="str">
        <f>HYPERLINK("https://stjsonora.gob.mx/acceso_informacion/InfoCurriculum.php?token=3862-3862-3862")</f>
        <v>https://stjsonora.gob.mx/acceso_informacion/InfoCurriculum.php?token=3862-3862-3862</v>
      </c>
      <c r="N1497" s="14" t="s">
        <v>64</v>
      </c>
      <c r="O1497" s="16" t="s">
        <v>3601</v>
      </c>
      <c r="P1497" s="17" t="s">
        <v>355</v>
      </c>
      <c r="Q1497" s="15">
        <v>45300</v>
      </c>
      <c r="R1497" s="15">
        <v>45291</v>
      </c>
      <c r="S1497" s="14"/>
    </row>
    <row r="1498" spans="1:19" ht="25.5" x14ac:dyDescent="0.25">
      <c r="A1498" s="14">
        <v>2023</v>
      </c>
      <c r="B1498" s="15">
        <v>45200</v>
      </c>
      <c r="C1498" s="15">
        <v>45291</v>
      </c>
      <c r="D1498" s="17" t="s">
        <v>169</v>
      </c>
      <c r="E1498" s="17" t="s">
        <v>169</v>
      </c>
      <c r="F1498" s="14" t="s">
        <v>1566</v>
      </c>
      <c r="G1498" s="14" t="s">
        <v>2669</v>
      </c>
      <c r="H1498" s="14" t="s">
        <v>591</v>
      </c>
      <c r="I1498" s="17" t="s">
        <v>1349</v>
      </c>
      <c r="J1498" s="14" t="s">
        <v>407</v>
      </c>
      <c r="K1498" s="17" t="s">
        <v>1076</v>
      </c>
      <c r="L1498" s="14">
        <v>692</v>
      </c>
      <c r="M1498" s="16" t="str">
        <f>HYPERLINK("https://stjsonora.gob.mx/acceso_informacion/InfoCurriculum.php?token=692-692-692")</f>
        <v>https://stjsonora.gob.mx/acceso_informacion/InfoCurriculum.php?token=692-692-692</v>
      </c>
      <c r="N1498" s="14" t="s">
        <v>64</v>
      </c>
      <c r="O1498" s="16" t="s">
        <v>3601</v>
      </c>
      <c r="P1498" s="17" t="s">
        <v>355</v>
      </c>
      <c r="Q1498" s="15">
        <v>45300</v>
      </c>
      <c r="R1498" s="15">
        <v>45291</v>
      </c>
      <c r="S1498" s="14"/>
    </row>
    <row r="1499" spans="1:19" ht="25.5" x14ac:dyDescent="0.25">
      <c r="A1499" s="14">
        <v>2023</v>
      </c>
      <c r="B1499" s="15">
        <v>45200</v>
      </c>
      <c r="C1499" s="15">
        <v>45291</v>
      </c>
      <c r="D1499" s="17" t="s">
        <v>175</v>
      </c>
      <c r="E1499" s="17" t="s">
        <v>175</v>
      </c>
      <c r="F1499" s="14" t="s">
        <v>2677</v>
      </c>
      <c r="G1499" s="14" t="s">
        <v>452</v>
      </c>
      <c r="H1499" s="14" t="s">
        <v>824</v>
      </c>
      <c r="I1499" s="17" t="s">
        <v>1240</v>
      </c>
      <c r="J1499" s="14" t="s">
        <v>403</v>
      </c>
      <c r="K1499" s="17" t="s">
        <v>1173</v>
      </c>
      <c r="L1499" s="14">
        <v>2618</v>
      </c>
      <c r="M1499" s="16" t="str">
        <f>HYPERLINK("https://stjsonora.gob.mx/acceso_informacion/InfoCurriculum.php?token=2618-2618-2618")</f>
        <v>https://stjsonora.gob.mx/acceso_informacion/InfoCurriculum.php?token=2618-2618-2618</v>
      </c>
      <c r="N1499" s="14" t="s">
        <v>64</v>
      </c>
      <c r="O1499" s="16" t="s">
        <v>3601</v>
      </c>
      <c r="P1499" s="17" t="s">
        <v>355</v>
      </c>
      <c r="Q1499" s="15">
        <v>45300</v>
      </c>
      <c r="R1499" s="15">
        <v>45291</v>
      </c>
      <c r="S1499" s="14"/>
    </row>
    <row r="1500" spans="1:19" ht="25.5" x14ac:dyDescent="0.25">
      <c r="A1500" s="14">
        <v>2023</v>
      </c>
      <c r="B1500" s="15">
        <v>45200</v>
      </c>
      <c r="C1500" s="15">
        <v>45291</v>
      </c>
      <c r="D1500" s="17" t="s">
        <v>169</v>
      </c>
      <c r="E1500" s="17" t="s">
        <v>169</v>
      </c>
      <c r="F1500" s="14" t="s">
        <v>436</v>
      </c>
      <c r="G1500" s="14" t="s">
        <v>594</v>
      </c>
      <c r="H1500" s="14" t="s">
        <v>2678</v>
      </c>
      <c r="I1500" s="17" t="s">
        <v>1218</v>
      </c>
      <c r="J1500" s="14" t="s">
        <v>55</v>
      </c>
      <c r="K1500" s="17" t="s">
        <v>2679</v>
      </c>
      <c r="L1500" s="14">
        <v>3935</v>
      </c>
      <c r="M1500" s="16" t="str">
        <f>HYPERLINK("https://stjsonora.gob.mx/acceso_informacion/InfoCurriculum.php?token=3935-3935-3935")</f>
        <v>https://stjsonora.gob.mx/acceso_informacion/InfoCurriculum.php?token=3935-3935-3935</v>
      </c>
      <c r="N1500" s="14" t="s">
        <v>64</v>
      </c>
      <c r="O1500" s="16" t="s">
        <v>3601</v>
      </c>
      <c r="P1500" s="17" t="s">
        <v>355</v>
      </c>
      <c r="Q1500" s="15">
        <v>45300</v>
      </c>
      <c r="R1500" s="15">
        <v>45291</v>
      </c>
      <c r="S1500" s="14"/>
    </row>
    <row r="1501" spans="1:19" ht="25.5" x14ac:dyDescent="0.25">
      <c r="A1501" s="14">
        <v>2023</v>
      </c>
      <c r="B1501" s="15">
        <v>45200</v>
      </c>
      <c r="C1501" s="15">
        <v>45291</v>
      </c>
      <c r="D1501" s="17" t="s">
        <v>175</v>
      </c>
      <c r="E1501" s="17" t="s">
        <v>175</v>
      </c>
      <c r="F1501" s="14" t="s">
        <v>2222</v>
      </c>
      <c r="G1501" s="14" t="s">
        <v>756</v>
      </c>
      <c r="H1501" s="14" t="s">
        <v>1618</v>
      </c>
      <c r="I1501" s="17" t="s">
        <v>703</v>
      </c>
      <c r="J1501" s="14" t="s">
        <v>353</v>
      </c>
      <c r="K1501" s="17" t="s">
        <v>996</v>
      </c>
      <c r="L1501" s="14">
        <v>1072</v>
      </c>
      <c r="M1501" s="16" t="str">
        <f>HYPERLINK("https://stjsonora.gob.mx/acceso_informacion/InfoCurriculum.php?token=1072-1072-1072")</f>
        <v>https://stjsonora.gob.mx/acceso_informacion/InfoCurriculum.php?token=1072-1072-1072</v>
      </c>
      <c r="N1501" s="14" t="s">
        <v>64</v>
      </c>
      <c r="O1501" s="16" t="s">
        <v>3601</v>
      </c>
      <c r="P1501" s="17" t="s">
        <v>355</v>
      </c>
      <c r="Q1501" s="15">
        <v>45300</v>
      </c>
      <c r="R1501" s="15">
        <v>45291</v>
      </c>
      <c r="S1501" s="14"/>
    </row>
    <row r="1502" spans="1:19" ht="25.5" x14ac:dyDescent="0.25">
      <c r="A1502" s="14">
        <v>2023</v>
      </c>
      <c r="B1502" s="15">
        <v>45200</v>
      </c>
      <c r="C1502" s="15">
        <v>45291</v>
      </c>
      <c r="D1502" s="17" t="s">
        <v>169</v>
      </c>
      <c r="E1502" s="17" t="s">
        <v>169</v>
      </c>
      <c r="F1502" s="14" t="s">
        <v>2680</v>
      </c>
      <c r="G1502" s="14" t="s">
        <v>800</v>
      </c>
      <c r="H1502" s="14" t="s">
        <v>753</v>
      </c>
      <c r="I1502" s="17" t="s">
        <v>1220</v>
      </c>
      <c r="J1502" s="14" t="s">
        <v>353</v>
      </c>
      <c r="K1502" s="17" t="s">
        <v>354</v>
      </c>
      <c r="L1502" s="14">
        <v>3503</v>
      </c>
      <c r="M1502" s="16" t="str">
        <f>HYPERLINK("https://stjsonora.gob.mx/acceso_informacion/InfoCurriculum.php?token=3503-3503-3503")</f>
        <v>https://stjsonora.gob.mx/acceso_informacion/InfoCurriculum.php?token=3503-3503-3503</v>
      </c>
      <c r="N1502" s="14" t="s">
        <v>64</v>
      </c>
      <c r="O1502" s="16" t="s">
        <v>3601</v>
      </c>
      <c r="P1502" s="17" t="s">
        <v>355</v>
      </c>
      <c r="Q1502" s="15">
        <v>45300</v>
      </c>
      <c r="R1502" s="15">
        <v>45291</v>
      </c>
      <c r="S1502" s="14"/>
    </row>
    <row r="1503" spans="1:19" ht="25.5" x14ac:dyDescent="0.25">
      <c r="A1503" s="14">
        <v>2023</v>
      </c>
      <c r="B1503" s="15">
        <v>45200</v>
      </c>
      <c r="C1503" s="15">
        <v>45291</v>
      </c>
      <c r="D1503" s="17" t="s">
        <v>169</v>
      </c>
      <c r="E1503" s="17" t="s">
        <v>169</v>
      </c>
      <c r="F1503" s="14" t="s">
        <v>2681</v>
      </c>
      <c r="G1503" s="14" t="s">
        <v>475</v>
      </c>
      <c r="H1503" s="14" t="s">
        <v>406</v>
      </c>
      <c r="I1503" s="17" t="s">
        <v>1253</v>
      </c>
      <c r="J1503" s="14" t="s">
        <v>353</v>
      </c>
      <c r="K1503" s="17" t="s">
        <v>634</v>
      </c>
      <c r="L1503" s="14">
        <v>2569</v>
      </c>
      <c r="M1503" s="16" t="str">
        <f>HYPERLINK("https://stjsonora.gob.mx/acceso_informacion/InfoCurriculum.php?token=2569-2569-2569")</f>
        <v>https://stjsonora.gob.mx/acceso_informacion/InfoCurriculum.php?token=2569-2569-2569</v>
      </c>
      <c r="N1503" s="14" t="s">
        <v>64</v>
      </c>
      <c r="O1503" s="16" t="s">
        <v>3601</v>
      </c>
      <c r="P1503" s="17" t="s">
        <v>355</v>
      </c>
      <c r="Q1503" s="15">
        <v>45300</v>
      </c>
      <c r="R1503" s="15">
        <v>45291</v>
      </c>
      <c r="S1503" s="14"/>
    </row>
    <row r="1504" spans="1:19" ht="25.5" x14ac:dyDescent="0.25">
      <c r="A1504" s="14">
        <v>2023</v>
      </c>
      <c r="B1504" s="15">
        <v>45200</v>
      </c>
      <c r="C1504" s="15">
        <v>45291</v>
      </c>
      <c r="D1504" s="17" t="s">
        <v>175</v>
      </c>
      <c r="E1504" s="17" t="s">
        <v>175</v>
      </c>
      <c r="F1504" s="14" t="s">
        <v>905</v>
      </c>
      <c r="G1504" s="14" t="s">
        <v>2682</v>
      </c>
      <c r="H1504" s="14" t="s">
        <v>1498</v>
      </c>
      <c r="I1504" s="17" t="s">
        <v>1413</v>
      </c>
      <c r="J1504" s="14" t="s">
        <v>403</v>
      </c>
      <c r="K1504" s="17" t="s">
        <v>656</v>
      </c>
      <c r="L1504" s="14">
        <v>734</v>
      </c>
      <c r="M1504" s="16" t="str">
        <f>HYPERLINK("https://stjsonora.gob.mx/acceso_informacion/InfoCurriculum.php?token=734-734-734")</f>
        <v>https://stjsonora.gob.mx/acceso_informacion/InfoCurriculum.php?token=734-734-734</v>
      </c>
      <c r="N1504" s="14" t="s">
        <v>64</v>
      </c>
      <c r="O1504" s="16" t="s">
        <v>3601</v>
      </c>
      <c r="P1504" s="17" t="s">
        <v>355</v>
      </c>
      <c r="Q1504" s="15">
        <v>45300</v>
      </c>
      <c r="R1504" s="15">
        <v>45291</v>
      </c>
      <c r="S1504" s="14"/>
    </row>
    <row r="1505" spans="1:19" ht="25.5" x14ac:dyDescent="0.25">
      <c r="A1505" s="14">
        <v>2023</v>
      </c>
      <c r="B1505" s="15">
        <v>45200</v>
      </c>
      <c r="C1505" s="15">
        <v>45291</v>
      </c>
      <c r="D1505" s="17" t="s">
        <v>128</v>
      </c>
      <c r="E1505" s="17" t="s">
        <v>128</v>
      </c>
      <c r="F1505" s="14" t="s">
        <v>2683</v>
      </c>
      <c r="G1505" s="14" t="s">
        <v>495</v>
      </c>
      <c r="H1505" s="14" t="s">
        <v>2684</v>
      </c>
      <c r="I1505" s="17" t="s">
        <v>1265</v>
      </c>
      <c r="J1505" s="14" t="s">
        <v>1081</v>
      </c>
      <c r="K1505" s="17" t="s">
        <v>2685</v>
      </c>
      <c r="L1505" s="14">
        <v>2135</v>
      </c>
      <c r="M1505" s="16" t="str">
        <f>HYPERLINK("https://stjsonora.gob.mx/acceso_informacion/InfoCurriculum.php?token=2135-2135-2135")</f>
        <v>https://stjsonora.gob.mx/acceso_informacion/InfoCurriculum.php?token=2135-2135-2135</v>
      </c>
      <c r="N1505" s="14" t="s">
        <v>64</v>
      </c>
      <c r="O1505" s="16" t="s">
        <v>3601</v>
      </c>
      <c r="P1505" s="17" t="s">
        <v>355</v>
      </c>
      <c r="Q1505" s="15">
        <v>45300</v>
      </c>
      <c r="R1505" s="15">
        <v>45291</v>
      </c>
      <c r="S1505" s="14"/>
    </row>
    <row r="1506" spans="1:19" ht="25.5" x14ac:dyDescent="0.25">
      <c r="A1506" s="14">
        <v>2023</v>
      </c>
      <c r="B1506" s="15">
        <v>45200</v>
      </c>
      <c r="C1506" s="15">
        <v>45291</v>
      </c>
      <c r="D1506" s="17" t="s">
        <v>182</v>
      </c>
      <c r="E1506" s="17" t="s">
        <v>182</v>
      </c>
      <c r="F1506" s="14" t="s">
        <v>2686</v>
      </c>
      <c r="G1506" s="14" t="s">
        <v>1119</v>
      </c>
      <c r="H1506" s="14"/>
      <c r="I1506" s="17" t="s">
        <v>500</v>
      </c>
      <c r="J1506" s="14" t="s">
        <v>353</v>
      </c>
      <c r="K1506" s="17" t="s">
        <v>354</v>
      </c>
      <c r="L1506" s="14">
        <v>46</v>
      </c>
      <c r="M1506" s="16" t="str">
        <f>HYPERLINK("https://stjsonora.gob.mx/acceso_informacion/InfoCurriculum.php?token=46-46-46")</f>
        <v>https://stjsonora.gob.mx/acceso_informacion/InfoCurriculum.php?token=46-46-46</v>
      </c>
      <c r="N1506" s="14" t="s">
        <v>64</v>
      </c>
      <c r="O1506" s="16" t="s">
        <v>3601</v>
      </c>
      <c r="P1506" s="17" t="s">
        <v>355</v>
      </c>
      <c r="Q1506" s="15">
        <v>45300</v>
      </c>
      <c r="R1506" s="15">
        <v>45291</v>
      </c>
      <c r="S1506" s="14"/>
    </row>
    <row r="1507" spans="1:19" ht="25.5" x14ac:dyDescent="0.25">
      <c r="A1507" s="14">
        <v>2023</v>
      </c>
      <c r="B1507" s="15">
        <v>45200</v>
      </c>
      <c r="C1507" s="15">
        <v>45291</v>
      </c>
      <c r="D1507" s="17" t="s">
        <v>175</v>
      </c>
      <c r="E1507" s="17" t="s">
        <v>175</v>
      </c>
      <c r="F1507" s="14" t="s">
        <v>2686</v>
      </c>
      <c r="G1507" s="14" t="s">
        <v>393</v>
      </c>
      <c r="H1507" s="14" t="s">
        <v>1037</v>
      </c>
      <c r="I1507" s="17" t="s">
        <v>1237</v>
      </c>
      <c r="J1507" s="14" t="s">
        <v>56</v>
      </c>
      <c r="K1507" s="17" t="s">
        <v>3589</v>
      </c>
      <c r="L1507" s="14">
        <v>5113</v>
      </c>
      <c r="M1507" s="16" t="str">
        <f>HYPERLINK("https://stjsonora.gob.mx/acceso_informacion/InfoCurriculum.php?token=5113-5113-5113")</f>
        <v>https://stjsonora.gob.mx/acceso_informacion/InfoCurriculum.php?token=5113-5113-5113</v>
      </c>
      <c r="N1507" s="14" t="s">
        <v>64</v>
      </c>
      <c r="O1507" s="16" t="s">
        <v>3601</v>
      </c>
      <c r="P1507" s="17" t="s">
        <v>355</v>
      </c>
      <c r="Q1507" s="15">
        <v>45300</v>
      </c>
      <c r="R1507" s="15">
        <v>45291</v>
      </c>
      <c r="S1507" s="14"/>
    </row>
    <row r="1508" spans="1:19" ht="63.75" x14ac:dyDescent="0.25">
      <c r="A1508" s="14">
        <v>2023</v>
      </c>
      <c r="B1508" s="15">
        <v>45200</v>
      </c>
      <c r="C1508" s="15">
        <v>45291</v>
      </c>
      <c r="D1508" s="17" t="s">
        <v>175</v>
      </c>
      <c r="E1508" s="17" t="s">
        <v>175</v>
      </c>
      <c r="F1508" s="14" t="s">
        <v>2687</v>
      </c>
      <c r="G1508" s="14" t="s">
        <v>552</v>
      </c>
      <c r="H1508" s="14" t="s">
        <v>1090</v>
      </c>
      <c r="I1508" s="17" t="s">
        <v>1326</v>
      </c>
      <c r="J1508" s="14" t="s">
        <v>353</v>
      </c>
      <c r="K1508" s="17" t="s">
        <v>354</v>
      </c>
      <c r="L1508" s="14">
        <v>2677</v>
      </c>
      <c r="M1508" s="16" t="str">
        <f>HYPERLINK("https://stjsonora.gob.mx/acceso_informacion/InfoCurriculum.php?token=2677-2677-2677")</f>
        <v>https://stjsonora.gob.mx/acceso_informacion/InfoCurriculum.php?token=2677-2677-2677</v>
      </c>
      <c r="N1508" s="14" t="s">
        <v>64</v>
      </c>
      <c r="O1508" s="16" t="s">
        <v>3601</v>
      </c>
      <c r="P1508" s="17" t="s">
        <v>355</v>
      </c>
      <c r="Q1508" s="15">
        <v>45300</v>
      </c>
      <c r="R1508" s="15">
        <v>45291</v>
      </c>
      <c r="S1508" s="14"/>
    </row>
    <row r="1509" spans="1:19" ht="25.5" x14ac:dyDescent="0.25">
      <c r="A1509" s="14">
        <v>2023</v>
      </c>
      <c r="B1509" s="15">
        <v>45200</v>
      </c>
      <c r="C1509" s="15">
        <v>45291</v>
      </c>
      <c r="D1509" s="17" t="s">
        <v>169</v>
      </c>
      <c r="E1509" s="17" t="s">
        <v>169</v>
      </c>
      <c r="F1509" s="14" t="s">
        <v>2688</v>
      </c>
      <c r="G1509" s="14" t="s">
        <v>1107</v>
      </c>
      <c r="H1509" s="14" t="s">
        <v>2689</v>
      </c>
      <c r="I1509" s="17" t="s">
        <v>773</v>
      </c>
      <c r="J1509" s="14" t="s">
        <v>56</v>
      </c>
      <c r="K1509" s="17" t="s">
        <v>3589</v>
      </c>
      <c r="L1509" s="14">
        <v>2843</v>
      </c>
      <c r="M1509" s="16" t="str">
        <f>HYPERLINK("https://stjsonora.gob.mx/acceso_informacion/InfoCurriculum.php?token=2843-2843-2843")</f>
        <v>https://stjsonora.gob.mx/acceso_informacion/InfoCurriculum.php?token=2843-2843-2843</v>
      </c>
      <c r="N1509" s="14" t="s">
        <v>64</v>
      </c>
      <c r="O1509" s="16" t="s">
        <v>3601</v>
      </c>
      <c r="P1509" s="17" t="s">
        <v>355</v>
      </c>
      <c r="Q1509" s="15">
        <v>45300</v>
      </c>
      <c r="R1509" s="15">
        <v>45291</v>
      </c>
      <c r="S1509" s="14"/>
    </row>
    <row r="1510" spans="1:19" ht="25.5" x14ac:dyDescent="0.25">
      <c r="A1510" s="14">
        <v>2023</v>
      </c>
      <c r="B1510" s="15">
        <v>45200</v>
      </c>
      <c r="C1510" s="15">
        <v>45291</v>
      </c>
      <c r="D1510" s="17" t="s">
        <v>187</v>
      </c>
      <c r="E1510" s="17" t="s">
        <v>187</v>
      </c>
      <c r="F1510" s="14" t="s">
        <v>983</v>
      </c>
      <c r="G1510" s="14" t="s">
        <v>485</v>
      </c>
      <c r="H1510" s="14" t="s">
        <v>2690</v>
      </c>
      <c r="I1510" s="17" t="s">
        <v>1220</v>
      </c>
      <c r="J1510" s="14" t="s">
        <v>407</v>
      </c>
      <c r="K1510" s="17" t="s">
        <v>167</v>
      </c>
      <c r="L1510" s="14">
        <v>95</v>
      </c>
      <c r="M1510" s="16" t="str">
        <f>HYPERLINK("https://stjsonora.gob.mx/acceso_informacion/InfoCurriculum.php?token=95-95-95")</f>
        <v>https://stjsonora.gob.mx/acceso_informacion/InfoCurriculum.php?token=95-95-95</v>
      </c>
      <c r="N1510" s="14" t="s">
        <v>64</v>
      </c>
      <c r="O1510" s="16" t="s">
        <v>3601</v>
      </c>
      <c r="P1510" s="17" t="s">
        <v>355</v>
      </c>
      <c r="Q1510" s="15">
        <v>45300</v>
      </c>
      <c r="R1510" s="15">
        <v>45291</v>
      </c>
      <c r="S1510" s="14"/>
    </row>
    <row r="1511" spans="1:19" ht="25.5" x14ac:dyDescent="0.25">
      <c r="A1511" s="14">
        <v>2023</v>
      </c>
      <c r="B1511" s="15">
        <v>45200</v>
      </c>
      <c r="C1511" s="15">
        <v>45291</v>
      </c>
      <c r="D1511" s="17" t="s">
        <v>175</v>
      </c>
      <c r="E1511" s="17" t="s">
        <v>175</v>
      </c>
      <c r="F1511" s="14" t="s">
        <v>1158</v>
      </c>
      <c r="G1511" s="14" t="s">
        <v>685</v>
      </c>
      <c r="H1511" s="14" t="s">
        <v>471</v>
      </c>
      <c r="I1511" s="17" t="s">
        <v>703</v>
      </c>
      <c r="J1511" s="14" t="s">
        <v>353</v>
      </c>
      <c r="K1511" s="17" t="s">
        <v>354</v>
      </c>
      <c r="L1511" s="14">
        <v>2825</v>
      </c>
      <c r="M1511" s="16" t="str">
        <f>HYPERLINK("https://stjsonora.gob.mx/acceso_informacion/InfoCurriculum.php?token=2825-2825-2825")</f>
        <v>https://stjsonora.gob.mx/acceso_informacion/InfoCurriculum.php?token=2825-2825-2825</v>
      </c>
      <c r="N1511" s="14" t="s">
        <v>64</v>
      </c>
      <c r="O1511" s="16" t="s">
        <v>3601</v>
      </c>
      <c r="P1511" s="17" t="s">
        <v>355</v>
      </c>
      <c r="Q1511" s="15">
        <v>45300</v>
      </c>
      <c r="R1511" s="15">
        <v>45291</v>
      </c>
      <c r="S1511" s="14"/>
    </row>
    <row r="1512" spans="1:19" ht="25.5" x14ac:dyDescent="0.25">
      <c r="A1512" s="14">
        <v>2023</v>
      </c>
      <c r="B1512" s="15">
        <v>45200</v>
      </c>
      <c r="C1512" s="15">
        <v>45291</v>
      </c>
      <c r="D1512" s="17" t="s">
        <v>128</v>
      </c>
      <c r="E1512" s="17" t="s">
        <v>128</v>
      </c>
      <c r="F1512" s="14" t="s">
        <v>1093</v>
      </c>
      <c r="G1512" s="14" t="s">
        <v>361</v>
      </c>
      <c r="H1512" s="14" t="s">
        <v>685</v>
      </c>
      <c r="I1512" s="17" t="s">
        <v>1111</v>
      </c>
      <c r="J1512" s="14" t="s">
        <v>353</v>
      </c>
      <c r="K1512" s="17" t="s">
        <v>354</v>
      </c>
      <c r="L1512" s="14">
        <v>4825</v>
      </c>
      <c r="M1512" s="16" t="str">
        <f>HYPERLINK("https://stjsonora.gob.mx/acceso_informacion/InfoCurriculum.php?token=4825-4825-4825")</f>
        <v>https://stjsonora.gob.mx/acceso_informacion/InfoCurriculum.php?token=4825-4825-4825</v>
      </c>
      <c r="N1512" s="14" t="s">
        <v>64</v>
      </c>
      <c r="O1512" s="16" t="s">
        <v>3601</v>
      </c>
      <c r="P1512" s="17" t="s">
        <v>355</v>
      </c>
      <c r="Q1512" s="15">
        <v>45300</v>
      </c>
      <c r="R1512" s="15">
        <v>45291</v>
      </c>
      <c r="S1512" s="14"/>
    </row>
    <row r="1513" spans="1:19" ht="25.5" x14ac:dyDescent="0.25">
      <c r="A1513" s="14">
        <v>2023</v>
      </c>
      <c r="B1513" s="15">
        <v>45200</v>
      </c>
      <c r="C1513" s="15">
        <v>45291</v>
      </c>
      <c r="D1513" s="17" t="s">
        <v>175</v>
      </c>
      <c r="E1513" s="17" t="s">
        <v>175</v>
      </c>
      <c r="F1513" s="14" t="s">
        <v>2691</v>
      </c>
      <c r="G1513" s="14" t="s">
        <v>530</v>
      </c>
      <c r="H1513" s="14" t="s">
        <v>479</v>
      </c>
      <c r="I1513" s="17" t="s">
        <v>675</v>
      </c>
      <c r="J1513" s="14" t="s">
        <v>56</v>
      </c>
      <c r="K1513" s="17" t="s">
        <v>3589</v>
      </c>
      <c r="L1513" s="14">
        <v>3848</v>
      </c>
      <c r="M1513" s="16" t="str">
        <f>HYPERLINK("https://stjsonora.gob.mx/acceso_informacion/InfoCurriculum.php?token=3848-3848-3848")</f>
        <v>https://stjsonora.gob.mx/acceso_informacion/InfoCurriculum.php?token=3848-3848-3848</v>
      </c>
      <c r="N1513" s="14" t="s">
        <v>64</v>
      </c>
      <c r="O1513" s="16" t="s">
        <v>3601</v>
      </c>
      <c r="P1513" s="17" t="s">
        <v>355</v>
      </c>
      <c r="Q1513" s="15">
        <v>45300</v>
      </c>
      <c r="R1513" s="15">
        <v>45291</v>
      </c>
      <c r="S1513" s="14"/>
    </row>
    <row r="1514" spans="1:19" ht="25.5" x14ac:dyDescent="0.25">
      <c r="A1514" s="14">
        <v>2023</v>
      </c>
      <c r="B1514" s="15">
        <v>45200</v>
      </c>
      <c r="C1514" s="15">
        <v>45291</v>
      </c>
      <c r="D1514" s="17" t="s">
        <v>128</v>
      </c>
      <c r="E1514" s="17" t="s">
        <v>128</v>
      </c>
      <c r="F1514" s="14" t="s">
        <v>2692</v>
      </c>
      <c r="G1514" s="14" t="s">
        <v>1498</v>
      </c>
      <c r="H1514" s="14" t="s">
        <v>685</v>
      </c>
      <c r="I1514" s="17" t="s">
        <v>1224</v>
      </c>
      <c r="J1514" s="14" t="s">
        <v>353</v>
      </c>
      <c r="K1514" s="17" t="s">
        <v>354</v>
      </c>
      <c r="L1514" s="14">
        <v>3072</v>
      </c>
      <c r="M1514" s="16" t="str">
        <f>HYPERLINK("https://stjsonora.gob.mx/acceso_informacion/InfoCurriculum.php?token=3072-3072-3072")</f>
        <v>https://stjsonora.gob.mx/acceso_informacion/InfoCurriculum.php?token=3072-3072-3072</v>
      </c>
      <c r="N1514" s="14" t="s">
        <v>64</v>
      </c>
      <c r="O1514" s="16" t="s">
        <v>3601</v>
      </c>
      <c r="P1514" s="17" t="s">
        <v>355</v>
      </c>
      <c r="Q1514" s="15">
        <v>45300</v>
      </c>
      <c r="R1514" s="15">
        <v>45291</v>
      </c>
      <c r="S1514" s="14"/>
    </row>
    <row r="1515" spans="1:19" ht="25.5" x14ac:dyDescent="0.25">
      <c r="A1515" s="14">
        <v>2023</v>
      </c>
      <c r="B1515" s="15">
        <v>45200</v>
      </c>
      <c r="C1515" s="15">
        <v>45291</v>
      </c>
      <c r="D1515" s="17" t="s">
        <v>169</v>
      </c>
      <c r="E1515" s="17" t="s">
        <v>169</v>
      </c>
      <c r="F1515" s="14" t="s">
        <v>2693</v>
      </c>
      <c r="G1515" s="14" t="s">
        <v>475</v>
      </c>
      <c r="H1515" s="14" t="s">
        <v>406</v>
      </c>
      <c r="I1515" s="17" t="s">
        <v>1240</v>
      </c>
      <c r="J1515" s="14" t="s">
        <v>353</v>
      </c>
      <c r="K1515" s="17" t="s">
        <v>354</v>
      </c>
      <c r="L1515" s="14">
        <v>2888</v>
      </c>
      <c r="M1515" s="16" t="str">
        <f>HYPERLINK("https://stjsonora.gob.mx/acceso_informacion/InfoCurriculum.php?token=2888-2888-2888")</f>
        <v>https://stjsonora.gob.mx/acceso_informacion/InfoCurriculum.php?token=2888-2888-2888</v>
      </c>
      <c r="N1515" s="14" t="s">
        <v>64</v>
      </c>
      <c r="O1515" s="16" t="s">
        <v>3601</v>
      </c>
      <c r="P1515" s="17" t="s">
        <v>355</v>
      </c>
      <c r="Q1515" s="15">
        <v>45300</v>
      </c>
      <c r="R1515" s="15">
        <v>45291</v>
      </c>
      <c r="S1515" s="14"/>
    </row>
    <row r="1516" spans="1:19" ht="25.5" x14ac:dyDescent="0.25">
      <c r="A1516" s="14">
        <v>2023</v>
      </c>
      <c r="B1516" s="15">
        <v>45200</v>
      </c>
      <c r="C1516" s="15">
        <v>45291</v>
      </c>
      <c r="D1516" s="17" t="s">
        <v>124</v>
      </c>
      <c r="E1516" s="17" t="s">
        <v>124</v>
      </c>
      <c r="F1516" s="14" t="s">
        <v>544</v>
      </c>
      <c r="G1516" s="14" t="s">
        <v>421</v>
      </c>
      <c r="H1516" s="14" t="s">
        <v>1182</v>
      </c>
      <c r="I1516" s="17" t="s">
        <v>675</v>
      </c>
      <c r="J1516" s="14" t="s">
        <v>407</v>
      </c>
      <c r="K1516" s="17" t="s">
        <v>2331</v>
      </c>
      <c r="L1516" s="14">
        <v>1152</v>
      </c>
      <c r="M1516" s="16" t="str">
        <f>HYPERLINK("https://stjsonora.gob.mx/acceso_informacion/InfoCurriculum.php?token=1152-1152-1152")</f>
        <v>https://stjsonora.gob.mx/acceso_informacion/InfoCurriculum.php?token=1152-1152-1152</v>
      </c>
      <c r="N1516" s="14" t="s">
        <v>64</v>
      </c>
      <c r="O1516" s="16" t="s">
        <v>3601</v>
      </c>
      <c r="P1516" s="17" t="s">
        <v>355</v>
      </c>
      <c r="Q1516" s="15">
        <v>45300</v>
      </c>
      <c r="R1516" s="15">
        <v>45291</v>
      </c>
      <c r="S1516" s="14"/>
    </row>
    <row r="1517" spans="1:19" ht="25.5" x14ac:dyDescent="0.25">
      <c r="A1517" s="14">
        <v>2023</v>
      </c>
      <c r="B1517" s="15">
        <v>45200</v>
      </c>
      <c r="C1517" s="15">
        <v>45291</v>
      </c>
      <c r="D1517" s="17" t="s">
        <v>175</v>
      </c>
      <c r="E1517" s="17" t="s">
        <v>175</v>
      </c>
      <c r="F1517" s="14" t="s">
        <v>2694</v>
      </c>
      <c r="G1517" s="14" t="s">
        <v>1408</v>
      </c>
      <c r="H1517" s="14" t="s">
        <v>417</v>
      </c>
      <c r="I1517" s="17" t="s">
        <v>675</v>
      </c>
      <c r="J1517" s="14" t="s">
        <v>56</v>
      </c>
      <c r="K1517" s="17" t="s">
        <v>3589</v>
      </c>
      <c r="L1517" s="14">
        <v>2993</v>
      </c>
      <c r="M1517" s="16" t="str">
        <f>HYPERLINK("https://stjsonora.gob.mx/acceso_informacion/InfoCurriculum.php?token=2993-2993-2993")</f>
        <v>https://stjsonora.gob.mx/acceso_informacion/InfoCurriculum.php?token=2993-2993-2993</v>
      </c>
      <c r="N1517" s="14" t="s">
        <v>64</v>
      </c>
      <c r="O1517" s="16" t="s">
        <v>3601</v>
      </c>
      <c r="P1517" s="17" t="s">
        <v>355</v>
      </c>
      <c r="Q1517" s="15">
        <v>45300</v>
      </c>
      <c r="R1517" s="15">
        <v>45291</v>
      </c>
      <c r="S1517" s="14"/>
    </row>
    <row r="1518" spans="1:19" ht="25.5" x14ac:dyDescent="0.25">
      <c r="A1518" s="14">
        <v>2023</v>
      </c>
      <c r="B1518" s="15">
        <v>45200</v>
      </c>
      <c r="C1518" s="15">
        <v>45291</v>
      </c>
      <c r="D1518" s="17" t="s">
        <v>128</v>
      </c>
      <c r="E1518" s="17" t="s">
        <v>128</v>
      </c>
      <c r="F1518" s="14" t="s">
        <v>2695</v>
      </c>
      <c r="G1518" s="14" t="s">
        <v>2696</v>
      </c>
      <c r="H1518" s="14" t="s">
        <v>928</v>
      </c>
      <c r="I1518" s="17" t="s">
        <v>1237</v>
      </c>
      <c r="J1518" s="14" t="s">
        <v>353</v>
      </c>
      <c r="K1518" s="17" t="s">
        <v>354</v>
      </c>
      <c r="L1518" s="14">
        <v>4173</v>
      </c>
      <c r="M1518" s="16" t="str">
        <f>HYPERLINK("https://stjsonora.gob.mx/acceso_informacion/InfoCurriculum.php?token=4173-4173-4173")</f>
        <v>https://stjsonora.gob.mx/acceso_informacion/InfoCurriculum.php?token=4173-4173-4173</v>
      </c>
      <c r="N1518" s="14" t="s">
        <v>64</v>
      </c>
      <c r="O1518" s="16" t="s">
        <v>3601</v>
      </c>
      <c r="P1518" s="17" t="s">
        <v>355</v>
      </c>
      <c r="Q1518" s="15">
        <v>45300</v>
      </c>
      <c r="R1518" s="15">
        <v>45291</v>
      </c>
      <c r="S1518" s="14"/>
    </row>
    <row r="1519" spans="1:19" ht="25.5" x14ac:dyDescent="0.25">
      <c r="A1519" s="14">
        <v>2023</v>
      </c>
      <c r="B1519" s="15">
        <v>45200</v>
      </c>
      <c r="C1519" s="15">
        <v>45291</v>
      </c>
      <c r="D1519" s="17" t="s">
        <v>124</v>
      </c>
      <c r="E1519" s="17" t="s">
        <v>124</v>
      </c>
      <c r="F1519" s="14" t="s">
        <v>2697</v>
      </c>
      <c r="G1519" s="14" t="s">
        <v>437</v>
      </c>
      <c r="H1519" s="14" t="s">
        <v>1119</v>
      </c>
      <c r="I1519" s="17" t="s">
        <v>1294</v>
      </c>
      <c r="J1519" s="14" t="s">
        <v>353</v>
      </c>
      <c r="K1519" s="17"/>
      <c r="L1519" s="14">
        <v>3359</v>
      </c>
      <c r="M1519" s="16" t="str">
        <f>HYPERLINK("https://stjsonora.gob.mx/acceso_informacion/InfoCurriculum.php?token=3359-3359-3359")</f>
        <v>https://stjsonora.gob.mx/acceso_informacion/InfoCurriculum.php?token=3359-3359-3359</v>
      </c>
      <c r="N1519" s="14" t="s">
        <v>64</v>
      </c>
      <c r="O1519" s="16" t="s">
        <v>3601</v>
      </c>
      <c r="P1519" s="17" t="s">
        <v>355</v>
      </c>
      <c r="Q1519" s="15">
        <v>45300</v>
      </c>
      <c r="R1519" s="15">
        <v>45291</v>
      </c>
      <c r="S1519" s="14"/>
    </row>
    <row r="1520" spans="1:19" ht="25.5" x14ac:dyDescent="0.25">
      <c r="A1520" s="14">
        <v>2023</v>
      </c>
      <c r="B1520" s="15">
        <v>45200</v>
      </c>
      <c r="C1520" s="15">
        <v>45291</v>
      </c>
      <c r="D1520" s="17" t="s">
        <v>187</v>
      </c>
      <c r="E1520" s="17" t="s">
        <v>187</v>
      </c>
      <c r="F1520" s="14" t="s">
        <v>2698</v>
      </c>
      <c r="G1520" s="14" t="s">
        <v>705</v>
      </c>
      <c r="H1520" s="14" t="s">
        <v>562</v>
      </c>
      <c r="I1520" s="17" t="s">
        <v>1265</v>
      </c>
      <c r="J1520" s="14" t="s">
        <v>353</v>
      </c>
      <c r="K1520" s="17" t="s">
        <v>354</v>
      </c>
      <c r="L1520" s="14">
        <v>3430</v>
      </c>
      <c r="M1520" s="16" t="str">
        <f>HYPERLINK("https://stjsonora.gob.mx/acceso_informacion/InfoCurriculum.php?token=3430-3430-3430")</f>
        <v>https://stjsonora.gob.mx/acceso_informacion/InfoCurriculum.php?token=3430-3430-3430</v>
      </c>
      <c r="N1520" s="14" t="s">
        <v>64</v>
      </c>
      <c r="O1520" s="16" t="s">
        <v>3601</v>
      </c>
      <c r="P1520" s="17" t="s">
        <v>355</v>
      </c>
      <c r="Q1520" s="15">
        <v>45300</v>
      </c>
      <c r="R1520" s="15">
        <v>45291</v>
      </c>
      <c r="S1520" s="14"/>
    </row>
    <row r="1521" spans="1:19" ht="25.5" x14ac:dyDescent="0.25">
      <c r="A1521" s="14">
        <v>2023</v>
      </c>
      <c r="B1521" s="15">
        <v>45200</v>
      </c>
      <c r="C1521" s="15">
        <v>45291</v>
      </c>
      <c r="D1521" s="17" t="s">
        <v>201</v>
      </c>
      <c r="E1521" s="17" t="s">
        <v>201</v>
      </c>
      <c r="F1521" s="14" t="s">
        <v>2699</v>
      </c>
      <c r="G1521" s="14" t="s">
        <v>462</v>
      </c>
      <c r="H1521" s="14" t="s">
        <v>2700</v>
      </c>
      <c r="I1521" s="17" t="s">
        <v>1249</v>
      </c>
      <c r="J1521" s="14" t="s">
        <v>353</v>
      </c>
      <c r="K1521" s="17" t="s">
        <v>354</v>
      </c>
      <c r="L1521" s="14">
        <v>2696</v>
      </c>
      <c r="M1521" s="16" t="str">
        <f>HYPERLINK("https://stjsonora.gob.mx/acceso_informacion/InfoCurriculum.php?token=2696-2696-2696")</f>
        <v>https://stjsonora.gob.mx/acceso_informacion/InfoCurriculum.php?token=2696-2696-2696</v>
      </c>
      <c r="N1521" s="14" t="s">
        <v>64</v>
      </c>
      <c r="O1521" s="16" t="s">
        <v>3601</v>
      </c>
      <c r="P1521" s="17" t="s">
        <v>355</v>
      </c>
      <c r="Q1521" s="15">
        <v>45300</v>
      </c>
      <c r="R1521" s="15">
        <v>45291</v>
      </c>
      <c r="S1521" s="14"/>
    </row>
    <row r="1522" spans="1:19" ht="25.5" x14ac:dyDescent="0.25">
      <c r="A1522" s="14">
        <v>2023</v>
      </c>
      <c r="B1522" s="15">
        <v>45200</v>
      </c>
      <c r="C1522" s="15">
        <v>45291</v>
      </c>
      <c r="D1522" s="17" t="s">
        <v>128</v>
      </c>
      <c r="E1522" s="17" t="s">
        <v>128</v>
      </c>
      <c r="F1522" s="14" t="s">
        <v>2701</v>
      </c>
      <c r="G1522" s="14" t="s">
        <v>374</v>
      </c>
      <c r="H1522" s="14" t="s">
        <v>475</v>
      </c>
      <c r="I1522" s="17" t="s">
        <v>1298</v>
      </c>
      <c r="J1522" s="14" t="s">
        <v>56</v>
      </c>
      <c r="K1522" s="17" t="s">
        <v>3589</v>
      </c>
      <c r="L1522" s="14">
        <v>2629</v>
      </c>
      <c r="M1522" s="16" t="str">
        <f>HYPERLINK("https://stjsonora.gob.mx/acceso_informacion/InfoCurriculum.php?token=2629-2629-2629")</f>
        <v>https://stjsonora.gob.mx/acceso_informacion/InfoCurriculum.php?token=2629-2629-2629</v>
      </c>
      <c r="N1522" s="14" t="s">
        <v>64</v>
      </c>
      <c r="O1522" s="16" t="s">
        <v>3601</v>
      </c>
      <c r="P1522" s="17" t="s">
        <v>355</v>
      </c>
      <c r="Q1522" s="15">
        <v>45300</v>
      </c>
      <c r="R1522" s="15">
        <v>45291</v>
      </c>
      <c r="S1522" s="14"/>
    </row>
    <row r="1523" spans="1:19" ht="25.5" x14ac:dyDescent="0.25">
      <c r="A1523" s="14">
        <v>2023</v>
      </c>
      <c r="B1523" s="15">
        <v>45200</v>
      </c>
      <c r="C1523" s="15">
        <v>45291</v>
      </c>
      <c r="D1523" s="17" t="s">
        <v>128</v>
      </c>
      <c r="E1523" s="17" t="s">
        <v>128</v>
      </c>
      <c r="F1523" s="14" t="s">
        <v>2702</v>
      </c>
      <c r="G1523" s="14" t="s">
        <v>626</v>
      </c>
      <c r="H1523" s="14" t="s">
        <v>840</v>
      </c>
      <c r="I1523" s="17" t="s">
        <v>675</v>
      </c>
      <c r="J1523" s="14" t="s">
        <v>54</v>
      </c>
      <c r="K1523" s="17" t="s">
        <v>3589</v>
      </c>
      <c r="L1523" s="14">
        <v>1150</v>
      </c>
      <c r="M1523" s="16" t="str">
        <f>HYPERLINK("https://stjsonora.gob.mx/acceso_informacion/InfoCurriculum.php?token=1150-1150-1150")</f>
        <v>https://stjsonora.gob.mx/acceso_informacion/InfoCurriculum.php?token=1150-1150-1150</v>
      </c>
      <c r="N1523" s="14" t="s">
        <v>64</v>
      </c>
      <c r="O1523" s="16" t="s">
        <v>3601</v>
      </c>
      <c r="P1523" s="17" t="s">
        <v>355</v>
      </c>
      <c r="Q1523" s="15">
        <v>45300</v>
      </c>
      <c r="R1523" s="15">
        <v>45291</v>
      </c>
      <c r="S1523" s="14"/>
    </row>
    <row r="1524" spans="1:19" ht="38.25" x14ac:dyDescent="0.25">
      <c r="A1524" s="14">
        <v>2023</v>
      </c>
      <c r="B1524" s="15">
        <v>45200</v>
      </c>
      <c r="C1524" s="15">
        <v>45291</v>
      </c>
      <c r="D1524" s="17" t="s">
        <v>124</v>
      </c>
      <c r="E1524" s="17" t="s">
        <v>124</v>
      </c>
      <c r="F1524" s="14" t="s">
        <v>2703</v>
      </c>
      <c r="G1524" s="14" t="s">
        <v>1281</v>
      </c>
      <c r="H1524" s="14" t="s">
        <v>804</v>
      </c>
      <c r="I1524" s="17" t="s">
        <v>1410</v>
      </c>
      <c r="J1524" s="14" t="s">
        <v>55</v>
      </c>
      <c r="K1524" s="17"/>
      <c r="L1524" s="14">
        <v>782</v>
      </c>
      <c r="M1524" s="16" t="str">
        <f>HYPERLINK("https://stjsonora.gob.mx/acceso_informacion/InfoCurriculum.php?token=782-782-782")</f>
        <v>https://stjsonora.gob.mx/acceso_informacion/InfoCurriculum.php?token=782-782-782</v>
      </c>
      <c r="N1524" s="14" t="s">
        <v>64</v>
      </c>
      <c r="O1524" s="16" t="s">
        <v>3601</v>
      </c>
      <c r="P1524" s="17" t="s">
        <v>355</v>
      </c>
      <c r="Q1524" s="15">
        <v>45300</v>
      </c>
      <c r="R1524" s="15">
        <v>45291</v>
      </c>
      <c r="S1524" s="14"/>
    </row>
    <row r="1525" spans="1:19" ht="63.75" x14ac:dyDescent="0.25">
      <c r="A1525" s="14">
        <v>2023</v>
      </c>
      <c r="B1525" s="15">
        <v>45200</v>
      </c>
      <c r="C1525" s="15">
        <v>45291</v>
      </c>
      <c r="D1525" s="17" t="s">
        <v>182</v>
      </c>
      <c r="E1525" s="17" t="s">
        <v>182</v>
      </c>
      <c r="F1525" s="14" t="s">
        <v>2704</v>
      </c>
      <c r="G1525" s="14" t="s">
        <v>973</v>
      </c>
      <c r="H1525" s="14" t="s">
        <v>784</v>
      </c>
      <c r="I1525" s="17" t="s">
        <v>1367</v>
      </c>
      <c r="J1525" s="14" t="s">
        <v>58</v>
      </c>
      <c r="K1525" s="17" t="s">
        <v>3590</v>
      </c>
      <c r="L1525" s="14">
        <v>1518</v>
      </c>
      <c r="M1525" s="16" t="str">
        <f>HYPERLINK("https://stjsonora.gob.mx/acceso_informacion/InfoCurriculum.php?token=1518-1518-1518")</f>
        <v>https://stjsonora.gob.mx/acceso_informacion/InfoCurriculum.php?token=1518-1518-1518</v>
      </c>
      <c r="N1525" s="14" t="s">
        <v>64</v>
      </c>
      <c r="O1525" s="16" t="s">
        <v>3601</v>
      </c>
      <c r="P1525" s="17" t="s">
        <v>355</v>
      </c>
      <c r="Q1525" s="15">
        <v>45300</v>
      </c>
      <c r="R1525" s="15">
        <v>45291</v>
      </c>
      <c r="S1525" s="14"/>
    </row>
    <row r="1526" spans="1:19" ht="25.5" x14ac:dyDescent="0.25">
      <c r="A1526" s="14">
        <v>2023</v>
      </c>
      <c r="B1526" s="15">
        <v>45200</v>
      </c>
      <c r="C1526" s="15">
        <v>45291</v>
      </c>
      <c r="D1526" s="17" t="s">
        <v>124</v>
      </c>
      <c r="E1526" s="17" t="s">
        <v>124</v>
      </c>
      <c r="F1526" s="14" t="s">
        <v>2705</v>
      </c>
      <c r="G1526" s="14" t="s">
        <v>530</v>
      </c>
      <c r="H1526" s="14" t="s">
        <v>2706</v>
      </c>
      <c r="I1526" s="17" t="s">
        <v>1111</v>
      </c>
      <c r="J1526" s="14" t="s">
        <v>353</v>
      </c>
      <c r="K1526" s="17" t="s">
        <v>354</v>
      </c>
      <c r="L1526" s="14">
        <v>4382</v>
      </c>
      <c r="M1526" s="16" t="str">
        <f>HYPERLINK("https://stjsonora.gob.mx/acceso_informacion/InfoCurriculum.php?token=4382-4382-4382")</f>
        <v>https://stjsonora.gob.mx/acceso_informacion/InfoCurriculum.php?token=4382-4382-4382</v>
      </c>
      <c r="N1526" s="14" t="s">
        <v>64</v>
      </c>
      <c r="O1526" s="16" t="s">
        <v>3601</v>
      </c>
      <c r="P1526" s="17" t="s">
        <v>355</v>
      </c>
      <c r="Q1526" s="15">
        <v>45300</v>
      </c>
      <c r="R1526" s="15">
        <v>45291</v>
      </c>
      <c r="S1526" s="14"/>
    </row>
    <row r="1527" spans="1:19" ht="25.5" x14ac:dyDescent="0.25">
      <c r="A1527" s="14">
        <v>2023</v>
      </c>
      <c r="B1527" s="15">
        <v>45200</v>
      </c>
      <c r="C1527" s="15">
        <v>45291</v>
      </c>
      <c r="D1527" s="17" t="s">
        <v>175</v>
      </c>
      <c r="E1527" s="17" t="s">
        <v>175</v>
      </c>
      <c r="F1527" s="14" t="s">
        <v>537</v>
      </c>
      <c r="G1527" s="14" t="s">
        <v>427</v>
      </c>
      <c r="H1527" s="14" t="s">
        <v>800</v>
      </c>
      <c r="I1527" s="17" t="s">
        <v>640</v>
      </c>
      <c r="J1527" s="14" t="s">
        <v>353</v>
      </c>
      <c r="K1527" s="17" t="s">
        <v>354</v>
      </c>
      <c r="L1527" s="14">
        <v>3849</v>
      </c>
      <c r="M1527" s="16" t="str">
        <f>HYPERLINK("https://stjsonora.gob.mx/acceso_informacion/InfoCurriculum.php?token=3849-3849-3849")</f>
        <v>https://stjsonora.gob.mx/acceso_informacion/InfoCurriculum.php?token=3849-3849-3849</v>
      </c>
      <c r="N1527" s="14" t="s">
        <v>64</v>
      </c>
      <c r="O1527" s="16" t="s">
        <v>3601</v>
      </c>
      <c r="P1527" s="17" t="s">
        <v>355</v>
      </c>
      <c r="Q1527" s="15">
        <v>45300</v>
      </c>
      <c r="R1527" s="15">
        <v>45291</v>
      </c>
      <c r="S1527" s="14"/>
    </row>
    <row r="1528" spans="1:19" ht="25.5" x14ac:dyDescent="0.25">
      <c r="A1528" s="14">
        <v>2023</v>
      </c>
      <c r="B1528" s="15">
        <v>45200</v>
      </c>
      <c r="C1528" s="15">
        <v>45291</v>
      </c>
      <c r="D1528" s="17" t="s">
        <v>171</v>
      </c>
      <c r="E1528" s="17" t="s">
        <v>171</v>
      </c>
      <c r="F1528" s="14" t="s">
        <v>1571</v>
      </c>
      <c r="G1528" s="14" t="s">
        <v>615</v>
      </c>
      <c r="H1528" s="14" t="s">
        <v>2707</v>
      </c>
      <c r="I1528" s="17" t="s">
        <v>640</v>
      </c>
      <c r="J1528" s="14" t="s">
        <v>58</v>
      </c>
      <c r="K1528" s="17" t="s">
        <v>3594</v>
      </c>
      <c r="L1528" s="14">
        <v>5197</v>
      </c>
      <c r="M1528" s="16" t="str">
        <f>HYPERLINK("https://stjsonora.gob.mx/acceso_informacion/InfoCurriculum.php?token=5197-5197-5197")</f>
        <v>https://stjsonora.gob.mx/acceso_informacion/InfoCurriculum.php?token=5197-5197-5197</v>
      </c>
      <c r="N1528" s="14" t="s">
        <v>64</v>
      </c>
      <c r="O1528" s="16" t="s">
        <v>3601</v>
      </c>
      <c r="P1528" s="17" t="s">
        <v>355</v>
      </c>
      <c r="Q1528" s="15">
        <v>45300</v>
      </c>
      <c r="R1528" s="15">
        <v>45291</v>
      </c>
      <c r="S1528" s="14"/>
    </row>
    <row r="1529" spans="1:19" ht="25.5" x14ac:dyDescent="0.25">
      <c r="A1529" s="14">
        <v>2023</v>
      </c>
      <c r="B1529" s="15">
        <v>45200</v>
      </c>
      <c r="C1529" s="15">
        <v>45291</v>
      </c>
      <c r="D1529" s="17" t="s">
        <v>169</v>
      </c>
      <c r="E1529" s="17" t="s">
        <v>169</v>
      </c>
      <c r="F1529" s="14" t="s">
        <v>2708</v>
      </c>
      <c r="G1529" s="14" t="s">
        <v>1372</v>
      </c>
      <c r="H1529" s="14" t="s">
        <v>1855</v>
      </c>
      <c r="I1529" s="17" t="s">
        <v>1383</v>
      </c>
      <c r="J1529" s="14" t="s">
        <v>353</v>
      </c>
      <c r="K1529" s="17" t="s">
        <v>354</v>
      </c>
      <c r="L1529" s="14">
        <v>2605</v>
      </c>
      <c r="M1529" s="16" t="str">
        <f>HYPERLINK("https://stjsonora.gob.mx/acceso_informacion/InfoCurriculum.php?token=2605-2605-2605")</f>
        <v>https://stjsonora.gob.mx/acceso_informacion/InfoCurriculum.php?token=2605-2605-2605</v>
      </c>
      <c r="N1529" s="14" t="s">
        <v>64</v>
      </c>
      <c r="O1529" s="16" t="s">
        <v>3601</v>
      </c>
      <c r="P1529" s="17" t="s">
        <v>355</v>
      </c>
      <c r="Q1529" s="15">
        <v>45300</v>
      </c>
      <c r="R1529" s="15">
        <v>45291</v>
      </c>
      <c r="S1529" s="14"/>
    </row>
    <row r="1530" spans="1:19" ht="25.5" x14ac:dyDescent="0.25">
      <c r="A1530" s="14">
        <v>2023</v>
      </c>
      <c r="B1530" s="15">
        <v>45200</v>
      </c>
      <c r="C1530" s="15">
        <v>45291</v>
      </c>
      <c r="D1530" s="17" t="s">
        <v>128</v>
      </c>
      <c r="E1530" s="17" t="s">
        <v>128</v>
      </c>
      <c r="F1530" s="14" t="s">
        <v>2709</v>
      </c>
      <c r="G1530" s="14" t="s">
        <v>2710</v>
      </c>
      <c r="H1530" s="14" t="s">
        <v>2711</v>
      </c>
      <c r="I1530" s="17" t="s">
        <v>1237</v>
      </c>
      <c r="J1530" s="14" t="s">
        <v>353</v>
      </c>
      <c r="K1530" s="17" t="s">
        <v>354</v>
      </c>
      <c r="L1530" s="14">
        <v>4326</v>
      </c>
      <c r="M1530" s="16" t="str">
        <f>HYPERLINK("https://stjsonora.gob.mx/acceso_informacion/InfoCurriculum.php?token=4326-4326-4326")</f>
        <v>https://stjsonora.gob.mx/acceso_informacion/InfoCurriculum.php?token=4326-4326-4326</v>
      </c>
      <c r="N1530" s="14" t="s">
        <v>64</v>
      </c>
      <c r="O1530" s="16" t="s">
        <v>3601</v>
      </c>
      <c r="P1530" s="17" t="s">
        <v>355</v>
      </c>
      <c r="Q1530" s="15">
        <v>45300</v>
      </c>
      <c r="R1530" s="15">
        <v>45291</v>
      </c>
      <c r="S1530" s="14"/>
    </row>
    <row r="1531" spans="1:19" ht="25.5" x14ac:dyDescent="0.25">
      <c r="A1531" s="14">
        <v>2023</v>
      </c>
      <c r="B1531" s="15">
        <v>45200</v>
      </c>
      <c r="C1531" s="15">
        <v>45291</v>
      </c>
      <c r="D1531" s="17" t="s">
        <v>175</v>
      </c>
      <c r="E1531" s="17" t="s">
        <v>175</v>
      </c>
      <c r="F1531" s="14" t="s">
        <v>2712</v>
      </c>
      <c r="G1531" s="14" t="s">
        <v>409</v>
      </c>
      <c r="H1531" s="14" t="s">
        <v>417</v>
      </c>
      <c r="I1531" s="17" t="s">
        <v>683</v>
      </c>
      <c r="J1531" s="14" t="s">
        <v>353</v>
      </c>
      <c r="K1531" s="17" t="s">
        <v>354</v>
      </c>
      <c r="L1531" s="14">
        <v>4946</v>
      </c>
      <c r="M1531" s="16" t="str">
        <f>HYPERLINK("https://stjsonora.gob.mx/acceso_informacion/InfoCurriculum.php?token=4946-4946-4946")</f>
        <v>https://stjsonora.gob.mx/acceso_informacion/InfoCurriculum.php?token=4946-4946-4946</v>
      </c>
      <c r="N1531" s="14" t="s">
        <v>64</v>
      </c>
      <c r="O1531" s="16" t="s">
        <v>3601</v>
      </c>
      <c r="P1531" s="17" t="s">
        <v>355</v>
      </c>
      <c r="Q1531" s="15">
        <v>45300</v>
      </c>
      <c r="R1531" s="15">
        <v>45291</v>
      </c>
      <c r="S1531" s="14"/>
    </row>
    <row r="1532" spans="1:19" ht="25.5" x14ac:dyDescent="0.25">
      <c r="A1532" s="14">
        <v>2023</v>
      </c>
      <c r="B1532" s="15">
        <v>45200</v>
      </c>
      <c r="C1532" s="15">
        <v>45291</v>
      </c>
      <c r="D1532" s="17" t="s">
        <v>170</v>
      </c>
      <c r="E1532" s="17" t="s">
        <v>170</v>
      </c>
      <c r="F1532" s="14" t="s">
        <v>2713</v>
      </c>
      <c r="G1532" s="14" t="s">
        <v>1369</v>
      </c>
      <c r="H1532" s="14" t="s">
        <v>732</v>
      </c>
      <c r="I1532" s="17" t="s">
        <v>761</v>
      </c>
      <c r="J1532" s="14" t="s">
        <v>58</v>
      </c>
      <c r="K1532" s="17" t="s">
        <v>3594</v>
      </c>
      <c r="L1532" s="14">
        <v>3865</v>
      </c>
      <c r="M1532" s="16" t="str">
        <f>HYPERLINK("https://stjsonora.gob.mx/acceso_informacion/InfoCurriculum.php?token=3865-3865-3865")</f>
        <v>https://stjsonora.gob.mx/acceso_informacion/InfoCurriculum.php?token=3865-3865-3865</v>
      </c>
      <c r="N1532" s="14" t="s">
        <v>64</v>
      </c>
      <c r="O1532" s="16" t="s">
        <v>3601</v>
      </c>
      <c r="P1532" s="17" t="s">
        <v>355</v>
      </c>
      <c r="Q1532" s="15">
        <v>45300</v>
      </c>
      <c r="R1532" s="15">
        <v>45291</v>
      </c>
      <c r="S1532" s="14"/>
    </row>
    <row r="1533" spans="1:19" ht="25.5" x14ac:dyDescent="0.25">
      <c r="A1533" s="14">
        <v>2023</v>
      </c>
      <c r="B1533" s="15">
        <v>45200</v>
      </c>
      <c r="C1533" s="15">
        <v>45291</v>
      </c>
      <c r="D1533" s="17" t="s">
        <v>128</v>
      </c>
      <c r="E1533" s="17" t="s">
        <v>128</v>
      </c>
      <c r="F1533" s="14" t="s">
        <v>1554</v>
      </c>
      <c r="G1533" s="14" t="s">
        <v>2714</v>
      </c>
      <c r="H1533" s="14" t="s">
        <v>1873</v>
      </c>
      <c r="I1533" s="17" t="s">
        <v>786</v>
      </c>
      <c r="J1533" s="14" t="s">
        <v>58</v>
      </c>
      <c r="K1533" s="17" t="s">
        <v>3590</v>
      </c>
      <c r="L1533" s="14">
        <v>4672</v>
      </c>
      <c r="M1533" s="16" t="str">
        <f>HYPERLINK("https://stjsonora.gob.mx/acceso_informacion/InfoCurriculum.php?token=4672-4672-4672")</f>
        <v>https://stjsonora.gob.mx/acceso_informacion/InfoCurriculum.php?token=4672-4672-4672</v>
      </c>
      <c r="N1533" s="14" t="s">
        <v>64</v>
      </c>
      <c r="O1533" s="16" t="s">
        <v>3601</v>
      </c>
      <c r="P1533" s="17" t="s">
        <v>355</v>
      </c>
      <c r="Q1533" s="15">
        <v>45300</v>
      </c>
      <c r="R1533" s="15">
        <v>45291</v>
      </c>
      <c r="S1533" s="14"/>
    </row>
    <row r="1534" spans="1:19" ht="25.5" x14ac:dyDescent="0.25">
      <c r="A1534" s="14">
        <v>2023</v>
      </c>
      <c r="B1534" s="15">
        <v>45200</v>
      </c>
      <c r="C1534" s="15">
        <v>45291</v>
      </c>
      <c r="D1534" s="17" t="s">
        <v>175</v>
      </c>
      <c r="E1534" s="17" t="s">
        <v>175</v>
      </c>
      <c r="F1534" s="14" t="s">
        <v>2715</v>
      </c>
      <c r="G1534" s="14" t="s">
        <v>1357</v>
      </c>
      <c r="H1534" s="14" t="s">
        <v>374</v>
      </c>
      <c r="I1534" s="17" t="s">
        <v>683</v>
      </c>
      <c r="J1534" s="14" t="s">
        <v>56</v>
      </c>
      <c r="K1534" s="17" t="s">
        <v>3589</v>
      </c>
      <c r="L1534" s="14">
        <v>4279</v>
      </c>
      <c r="M1534" s="16" t="str">
        <f>HYPERLINK("https://stjsonora.gob.mx/acceso_informacion/InfoCurriculum.php?token=4279-4279-4279")</f>
        <v>https://stjsonora.gob.mx/acceso_informacion/InfoCurriculum.php?token=4279-4279-4279</v>
      </c>
      <c r="N1534" s="14" t="s">
        <v>64</v>
      </c>
      <c r="O1534" s="16" t="s">
        <v>3601</v>
      </c>
      <c r="P1534" s="17" t="s">
        <v>355</v>
      </c>
      <c r="Q1534" s="15">
        <v>45300</v>
      </c>
      <c r="R1534" s="15">
        <v>45291</v>
      </c>
      <c r="S1534" s="14"/>
    </row>
    <row r="1535" spans="1:19" ht="25.5" x14ac:dyDescent="0.25">
      <c r="A1535" s="14">
        <v>2023</v>
      </c>
      <c r="B1535" s="15">
        <v>45200</v>
      </c>
      <c r="C1535" s="15">
        <v>45291</v>
      </c>
      <c r="D1535" s="17" t="s">
        <v>199</v>
      </c>
      <c r="E1535" s="17" t="s">
        <v>199</v>
      </c>
      <c r="F1535" s="14" t="s">
        <v>2716</v>
      </c>
      <c r="G1535" s="14" t="s">
        <v>1644</v>
      </c>
      <c r="H1535" s="14" t="s">
        <v>664</v>
      </c>
      <c r="I1535" s="17" t="s">
        <v>1233</v>
      </c>
      <c r="J1535" s="14" t="s">
        <v>55</v>
      </c>
      <c r="K1535" s="17"/>
      <c r="L1535" s="14">
        <v>64</v>
      </c>
      <c r="M1535" s="16" t="str">
        <f>HYPERLINK("https://stjsonora.gob.mx/acceso_informacion/InfoCurriculum.php?token=64-64-64")</f>
        <v>https://stjsonora.gob.mx/acceso_informacion/InfoCurriculum.php?token=64-64-64</v>
      </c>
      <c r="N1535" s="14" t="s">
        <v>64</v>
      </c>
      <c r="O1535" s="16" t="s">
        <v>3601</v>
      </c>
      <c r="P1535" s="17" t="s">
        <v>355</v>
      </c>
      <c r="Q1535" s="15">
        <v>45300</v>
      </c>
      <c r="R1535" s="15">
        <v>45291</v>
      </c>
      <c r="S1535" s="14"/>
    </row>
    <row r="1536" spans="1:19" ht="25.5" x14ac:dyDescent="0.25">
      <c r="A1536" s="14">
        <v>2023</v>
      </c>
      <c r="B1536" s="15">
        <v>45200</v>
      </c>
      <c r="C1536" s="15">
        <v>45291</v>
      </c>
      <c r="D1536" s="17" t="s">
        <v>169</v>
      </c>
      <c r="E1536" s="17" t="s">
        <v>169</v>
      </c>
      <c r="F1536" s="14" t="s">
        <v>2717</v>
      </c>
      <c r="G1536" s="14" t="s">
        <v>2718</v>
      </c>
      <c r="H1536" s="14" t="s">
        <v>475</v>
      </c>
      <c r="I1536" s="17" t="s">
        <v>1383</v>
      </c>
      <c r="J1536" s="14" t="s">
        <v>353</v>
      </c>
      <c r="K1536" s="17" t="s">
        <v>2719</v>
      </c>
      <c r="L1536" s="14">
        <v>102</v>
      </c>
      <c r="M1536" s="16" t="str">
        <f>HYPERLINK("https://stjsonora.gob.mx/acceso_informacion/InfoCurriculum.php?token=102-102-102")</f>
        <v>https://stjsonora.gob.mx/acceso_informacion/InfoCurriculum.php?token=102-102-102</v>
      </c>
      <c r="N1536" s="14" t="s">
        <v>64</v>
      </c>
      <c r="O1536" s="16" t="s">
        <v>3601</v>
      </c>
      <c r="P1536" s="17" t="s">
        <v>355</v>
      </c>
      <c r="Q1536" s="15">
        <v>45300</v>
      </c>
      <c r="R1536" s="15">
        <v>45291</v>
      </c>
      <c r="S1536" s="14"/>
    </row>
    <row r="1537" spans="1:19" ht="25.5" x14ac:dyDescent="0.25">
      <c r="A1537" s="14">
        <v>2023</v>
      </c>
      <c r="B1537" s="15">
        <v>45200</v>
      </c>
      <c r="C1537" s="15">
        <v>45291</v>
      </c>
      <c r="D1537" s="17" t="s">
        <v>169</v>
      </c>
      <c r="E1537" s="17" t="s">
        <v>169</v>
      </c>
      <c r="F1537" s="14" t="s">
        <v>2720</v>
      </c>
      <c r="G1537" s="14" t="s">
        <v>559</v>
      </c>
      <c r="H1537" s="14" t="s">
        <v>1205</v>
      </c>
      <c r="I1537" s="17" t="s">
        <v>1415</v>
      </c>
      <c r="J1537" s="14" t="s">
        <v>353</v>
      </c>
      <c r="K1537" s="17" t="s">
        <v>354</v>
      </c>
      <c r="L1537" s="14">
        <v>4985</v>
      </c>
      <c r="M1537" s="16" t="str">
        <f>HYPERLINK("https://stjsonora.gob.mx/acceso_informacion/InfoCurriculum.php?token=4985-4985-4985")</f>
        <v>https://stjsonora.gob.mx/acceso_informacion/InfoCurriculum.php?token=4985-4985-4985</v>
      </c>
      <c r="N1537" s="14" t="s">
        <v>64</v>
      </c>
      <c r="O1537" s="16" t="s">
        <v>3601</v>
      </c>
      <c r="P1537" s="17" t="s">
        <v>355</v>
      </c>
      <c r="Q1537" s="15">
        <v>45300</v>
      </c>
      <c r="R1537" s="15">
        <v>45291</v>
      </c>
      <c r="S1537" s="14"/>
    </row>
    <row r="1538" spans="1:19" ht="25.5" x14ac:dyDescent="0.25">
      <c r="A1538" s="14">
        <v>2023</v>
      </c>
      <c r="B1538" s="15">
        <v>45200</v>
      </c>
      <c r="C1538" s="15">
        <v>45291</v>
      </c>
      <c r="D1538" s="17" t="s">
        <v>175</v>
      </c>
      <c r="E1538" s="17" t="s">
        <v>175</v>
      </c>
      <c r="F1538" s="14" t="s">
        <v>2721</v>
      </c>
      <c r="G1538" s="14" t="s">
        <v>660</v>
      </c>
      <c r="H1538" s="14" t="s">
        <v>1046</v>
      </c>
      <c r="I1538" s="17" t="s">
        <v>1237</v>
      </c>
      <c r="J1538" s="14" t="s">
        <v>353</v>
      </c>
      <c r="K1538" s="17" t="s">
        <v>354</v>
      </c>
      <c r="L1538" s="14">
        <v>1189</v>
      </c>
      <c r="M1538" s="16" t="str">
        <f>HYPERLINK("https://stjsonora.gob.mx/acceso_informacion/InfoCurriculum.php?token=1189-1189-1189")</f>
        <v>https://stjsonora.gob.mx/acceso_informacion/InfoCurriculum.php?token=1189-1189-1189</v>
      </c>
      <c r="N1538" s="14" t="s">
        <v>64</v>
      </c>
      <c r="O1538" s="16" t="s">
        <v>3601</v>
      </c>
      <c r="P1538" s="17" t="s">
        <v>355</v>
      </c>
      <c r="Q1538" s="15">
        <v>45300</v>
      </c>
      <c r="R1538" s="15">
        <v>45291</v>
      </c>
      <c r="S1538" s="14"/>
    </row>
    <row r="1539" spans="1:19" ht="25.5" x14ac:dyDescent="0.25">
      <c r="A1539" s="14">
        <v>2023</v>
      </c>
      <c r="B1539" s="15">
        <v>45200</v>
      </c>
      <c r="C1539" s="15">
        <v>45291</v>
      </c>
      <c r="D1539" s="17" t="s">
        <v>182</v>
      </c>
      <c r="E1539" s="17" t="s">
        <v>182</v>
      </c>
      <c r="F1539" s="14" t="s">
        <v>2421</v>
      </c>
      <c r="G1539" s="14" t="s">
        <v>2520</v>
      </c>
      <c r="H1539" s="14" t="s">
        <v>523</v>
      </c>
      <c r="I1539" s="17" t="s">
        <v>1265</v>
      </c>
      <c r="J1539" s="14" t="s">
        <v>55</v>
      </c>
      <c r="K1539" s="17"/>
      <c r="L1539" s="14">
        <v>1274</v>
      </c>
      <c r="M1539" s="16" t="str">
        <f>HYPERLINK("https://stjsonora.gob.mx/acceso_informacion/InfoCurriculum.php?token=1274-1274-1274")</f>
        <v>https://stjsonora.gob.mx/acceso_informacion/InfoCurriculum.php?token=1274-1274-1274</v>
      </c>
      <c r="N1539" s="14" t="s">
        <v>64</v>
      </c>
      <c r="O1539" s="16" t="s">
        <v>3601</v>
      </c>
      <c r="P1539" s="17" t="s">
        <v>355</v>
      </c>
      <c r="Q1539" s="15">
        <v>45300</v>
      </c>
      <c r="R1539" s="15">
        <v>45291</v>
      </c>
      <c r="S1539" s="14"/>
    </row>
    <row r="1540" spans="1:19" ht="25.5" x14ac:dyDescent="0.25">
      <c r="A1540" s="14">
        <v>2023</v>
      </c>
      <c r="B1540" s="15">
        <v>45200</v>
      </c>
      <c r="C1540" s="15">
        <v>45291</v>
      </c>
      <c r="D1540" s="17" t="s">
        <v>124</v>
      </c>
      <c r="E1540" s="17" t="s">
        <v>124</v>
      </c>
      <c r="F1540" s="14" t="s">
        <v>2722</v>
      </c>
      <c r="G1540" s="14" t="s">
        <v>1513</v>
      </c>
      <c r="H1540" s="14" t="s">
        <v>952</v>
      </c>
      <c r="I1540" s="17" t="s">
        <v>1216</v>
      </c>
      <c r="J1540" s="14" t="s">
        <v>353</v>
      </c>
      <c r="K1540" s="17" t="s">
        <v>354</v>
      </c>
      <c r="L1540" s="14">
        <v>3151</v>
      </c>
      <c r="M1540" s="16" t="str">
        <f>HYPERLINK("https://stjsonora.gob.mx/acceso_informacion/InfoCurriculum.php?token=3151-3151-3151")</f>
        <v>https://stjsonora.gob.mx/acceso_informacion/InfoCurriculum.php?token=3151-3151-3151</v>
      </c>
      <c r="N1540" s="14" t="s">
        <v>64</v>
      </c>
      <c r="O1540" s="16" t="s">
        <v>3601</v>
      </c>
      <c r="P1540" s="17" t="s">
        <v>355</v>
      </c>
      <c r="Q1540" s="15">
        <v>45300</v>
      </c>
      <c r="R1540" s="15">
        <v>45291</v>
      </c>
      <c r="S1540" s="14"/>
    </row>
    <row r="1541" spans="1:19" ht="25.5" x14ac:dyDescent="0.25">
      <c r="A1541" s="14">
        <v>2023</v>
      </c>
      <c r="B1541" s="15">
        <v>45200</v>
      </c>
      <c r="C1541" s="15">
        <v>45291</v>
      </c>
      <c r="D1541" s="17" t="s">
        <v>169</v>
      </c>
      <c r="E1541" s="17" t="s">
        <v>169</v>
      </c>
      <c r="F1541" s="14" t="s">
        <v>2723</v>
      </c>
      <c r="G1541" s="14" t="s">
        <v>1025</v>
      </c>
      <c r="H1541" s="14" t="s">
        <v>2724</v>
      </c>
      <c r="I1541" s="17" t="s">
        <v>1233</v>
      </c>
      <c r="J1541" s="14" t="s">
        <v>56</v>
      </c>
      <c r="K1541" s="17" t="s">
        <v>3589</v>
      </c>
      <c r="L1541" s="14">
        <v>1156</v>
      </c>
      <c r="M1541" s="16" t="str">
        <f>HYPERLINK("https://stjsonora.gob.mx/acceso_informacion/InfoCurriculum.php?token=1156-1156-1156")</f>
        <v>https://stjsonora.gob.mx/acceso_informacion/InfoCurriculum.php?token=1156-1156-1156</v>
      </c>
      <c r="N1541" s="14" t="s">
        <v>64</v>
      </c>
      <c r="O1541" s="16" t="s">
        <v>3601</v>
      </c>
      <c r="P1541" s="17" t="s">
        <v>355</v>
      </c>
      <c r="Q1541" s="15">
        <v>45300</v>
      </c>
      <c r="R1541" s="15">
        <v>45291</v>
      </c>
      <c r="S1541" s="14"/>
    </row>
    <row r="1542" spans="1:19" ht="25.5" x14ac:dyDescent="0.25">
      <c r="A1542" s="14">
        <v>2023</v>
      </c>
      <c r="B1542" s="15">
        <v>45200</v>
      </c>
      <c r="C1542" s="15">
        <v>45291</v>
      </c>
      <c r="D1542" s="17" t="s">
        <v>169</v>
      </c>
      <c r="E1542" s="17" t="s">
        <v>169</v>
      </c>
      <c r="F1542" s="14" t="s">
        <v>2725</v>
      </c>
      <c r="G1542" s="14" t="s">
        <v>475</v>
      </c>
      <c r="H1542" s="14" t="s">
        <v>374</v>
      </c>
      <c r="I1542" s="17" t="s">
        <v>1294</v>
      </c>
      <c r="J1542" s="14" t="s">
        <v>353</v>
      </c>
      <c r="K1542" s="17" t="s">
        <v>354</v>
      </c>
      <c r="L1542" s="14">
        <v>1519</v>
      </c>
      <c r="M1542" s="16" t="str">
        <f>HYPERLINK("https://stjsonora.gob.mx/acceso_informacion/InfoCurriculum.php?token=1519-1519-1519")</f>
        <v>https://stjsonora.gob.mx/acceso_informacion/InfoCurriculum.php?token=1519-1519-1519</v>
      </c>
      <c r="N1542" s="14" t="s">
        <v>64</v>
      </c>
      <c r="O1542" s="16" t="s">
        <v>3601</v>
      </c>
      <c r="P1542" s="17" t="s">
        <v>355</v>
      </c>
      <c r="Q1542" s="15">
        <v>45300</v>
      </c>
      <c r="R1542" s="15">
        <v>45291</v>
      </c>
      <c r="S1542" s="14"/>
    </row>
    <row r="1543" spans="1:19" ht="25.5" x14ac:dyDescent="0.25">
      <c r="A1543" s="14">
        <v>2023</v>
      </c>
      <c r="B1543" s="15">
        <v>45200</v>
      </c>
      <c r="C1543" s="15">
        <v>45291</v>
      </c>
      <c r="D1543" s="17" t="s">
        <v>199</v>
      </c>
      <c r="E1543" s="17" t="s">
        <v>199</v>
      </c>
      <c r="F1543" s="14" t="s">
        <v>2726</v>
      </c>
      <c r="G1543" s="14" t="s">
        <v>1090</v>
      </c>
      <c r="H1543" s="14" t="s">
        <v>619</v>
      </c>
      <c r="I1543" s="17" t="s">
        <v>1349</v>
      </c>
      <c r="J1543" s="14" t="s">
        <v>353</v>
      </c>
      <c r="K1543" s="17" t="s">
        <v>354</v>
      </c>
      <c r="L1543" s="14">
        <v>1237</v>
      </c>
      <c r="M1543" s="16" t="str">
        <f>HYPERLINK("https://stjsonora.gob.mx/acceso_informacion/InfoCurriculum.php?token=1237-1237-1237")</f>
        <v>https://stjsonora.gob.mx/acceso_informacion/InfoCurriculum.php?token=1237-1237-1237</v>
      </c>
      <c r="N1543" s="14" t="s">
        <v>64</v>
      </c>
      <c r="O1543" s="16" t="s">
        <v>3601</v>
      </c>
      <c r="P1543" s="17" t="s">
        <v>355</v>
      </c>
      <c r="Q1543" s="15">
        <v>45300</v>
      </c>
      <c r="R1543" s="15">
        <v>45291</v>
      </c>
      <c r="S1543" s="14"/>
    </row>
    <row r="1544" spans="1:19" ht="25.5" x14ac:dyDescent="0.25">
      <c r="A1544" s="14">
        <v>2023</v>
      </c>
      <c r="B1544" s="15">
        <v>45200</v>
      </c>
      <c r="C1544" s="15">
        <v>45291</v>
      </c>
      <c r="D1544" s="17" t="s">
        <v>185</v>
      </c>
      <c r="E1544" s="17" t="s">
        <v>185</v>
      </c>
      <c r="F1544" s="14" t="s">
        <v>2727</v>
      </c>
      <c r="G1544" s="14" t="s">
        <v>982</v>
      </c>
      <c r="H1544" s="14" t="s">
        <v>512</v>
      </c>
      <c r="I1544" s="17" t="s">
        <v>686</v>
      </c>
      <c r="J1544" s="14" t="s">
        <v>353</v>
      </c>
      <c r="K1544" s="17" t="s">
        <v>354</v>
      </c>
      <c r="L1544" s="14">
        <v>4767</v>
      </c>
      <c r="M1544" s="16" t="str">
        <f>HYPERLINK("https://stjsonora.gob.mx/acceso_informacion/InfoCurriculum.php?token=4767-4767-4767")</f>
        <v>https://stjsonora.gob.mx/acceso_informacion/InfoCurriculum.php?token=4767-4767-4767</v>
      </c>
      <c r="N1544" s="14" t="s">
        <v>64</v>
      </c>
      <c r="O1544" s="16" t="s">
        <v>3601</v>
      </c>
      <c r="P1544" s="17" t="s">
        <v>355</v>
      </c>
      <c r="Q1544" s="15">
        <v>45300</v>
      </c>
      <c r="R1544" s="15">
        <v>45291</v>
      </c>
      <c r="S1544" s="14"/>
    </row>
    <row r="1545" spans="1:19" ht="25.5" x14ac:dyDescent="0.25">
      <c r="A1545" s="14">
        <v>2023</v>
      </c>
      <c r="B1545" s="15">
        <v>45200</v>
      </c>
      <c r="C1545" s="15">
        <v>45291</v>
      </c>
      <c r="D1545" s="17" t="s">
        <v>184</v>
      </c>
      <c r="E1545" s="17" t="s">
        <v>184</v>
      </c>
      <c r="F1545" s="14" t="s">
        <v>528</v>
      </c>
      <c r="G1545" s="14" t="s">
        <v>364</v>
      </c>
      <c r="H1545" s="14" t="s">
        <v>374</v>
      </c>
      <c r="I1545" s="17" t="s">
        <v>640</v>
      </c>
      <c r="J1545" s="14" t="s">
        <v>353</v>
      </c>
      <c r="K1545" s="17" t="s">
        <v>354</v>
      </c>
      <c r="L1545" s="14">
        <v>5210</v>
      </c>
      <c r="M1545" s="16" t="str">
        <f>HYPERLINK("https://stjsonora.gob.mx/acceso_informacion/InfoCurriculum.php?token=5210-5210-5210")</f>
        <v>https://stjsonora.gob.mx/acceso_informacion/InfoCurriculum.php?token=5210-5210-5210</v>
      </c>
      <c r="N1545" s="14" t="s">
        <v>64</v>
      </c>
      <c r="O1545" s="16" t="s">
        <v>3601</v>
      </c>
      <c r="P1545" s="17" t="s">
        <v>355</v>
      </c>
      <c r="Q1545" s="15">
        <v>45300</v>
      </c>
      <c r="R1545" s="15">
        <v>45291</v>
      </c>
      <c r="S1545" s="14"/>
    </row>
    <row r="1546" spans="1:19" ht="25.5" x14ac:dyDescent="0.25">
      <c r="A1546" s="14">
        <v>2023</v>
      </c>
      <c r="B1546" s="15">
        <v>45200</v>
      </c>
      <c r="C1546" s="15">
        <v>45291</v>
      </c>
      <c r="D1546" s="17" t="s">
        <v>128</v>
      </c>
      <c r="E1546" s="17" t="s">
        <v>128</v>
      </c>
      <c r="F1546" s="14" t="s">
        <v>2728</v>
      </c>
      <c r="G1546" s="14" t="s">
        <v>701</v>
      </c>
      <c r="H1546" s="14" t="s">
        <v>884</v>
      </c>
      <c r="I1546" s="17" t="s">
        <v>1294</v>
      </c>
      <c r="J1546" s="14" t="s">
        <v>353</v>
      </c>
      <c r="K1546" s="17" t="s">
        <v>354</v>
      </c>
      <c r="L1546" s="14">
        <v>1475</v>
      </c>
      <c r="M1546" s="16" t="str">
        <f>HYPERLINK("https://stjsonora.gob.mx/acceso_informacion/InfoCurriculum.php?token=1475-1475-1475")</f>
        <v>https://stjsonora.gob.mx/acceso_informacion/InfoCurriculum.php?token=1475-1475-1475</v>
      </c>
      <c r="N1546" s="14" t="s">
        <v>64</v>
      </c>
      <c r="O1546" s="16" t="s">
        <v>3601</v>
      </c>
      <c r="P1546" s="17" t="s">
        <v>355</v>
      </c>
      <c r="Q1546" s="15">
        <v>45300</v>
      </c>
      <c r="R1546" s="15">
        <v>45291</v>
      </c>
      <c r="S1546" s="14"/>
    </row>
    <row r="1547" spans="1:19" ht="25.5" x14ac:dyDescent="0.25">
      <c r="A1547" s="14">
        <v>2023</v>
      </c>
      <c r="B1547" s="15">
        <v>45200</v>
      </c>
      <c r="C1547" s="15">
        <v>45291</v>
      </c>
      <c r="D1547" s="17" t="s">
        <v>175</v>
      </c>
      <c r="E1547" s="17" t="s">
        <v>175</v>
      </c>
      <c r="F1547" s="14" t="s">
        <v>2729</v>
      </c>
      <c r="G1547" s="14" t="s">
        <v>685</v>
      </c>
      <c r="H1547" s="14" t="s">
        <v>1176</v>
      </c>
      <c r="I1547" s="17" t="s">
        <v>629</v>
      </c>
      <c r="J1547" s="14" t="s">
        <v>353</v>
      </c>
      <c r="K1547" s="17" t="s">
        <v>354</v>
      </c>
      <c r="L1547" s="14">
        <v>1099</v>
      </c>
      <c r="M1547" s="16" t="str">
        <f>HYPERLINK("https://stjsonora.gob.mx/acceso_informacion/InfoCurriculum.php?token=1099-1099-1099")</f>
        <v>https://stjsonora.gob.mx/acceso_informacion/InfoCurriculum.php?token=1099-1099-1099</v>
      </c>
      <c r="N1547" s="14" t="s">
        <v>64</v>
      </c>
      <c r="O1547" s="16" t="s">
        <v>3601</v>
      </c>
      <c r="P1547" s="17" t="s">
        <v>355</v>
      </c>
      <c r="Q1547" s="15">
        <v>45300</v>
      </c>
      <c r="R1547" s="15">
        <v>45291</v>
      </c>
      <c r="S1547" s="14"/>
    </row>
    <row r="1548" spans="1:19" ht="25.5" x14ac:dyDescent="0.25">
      <c r="A1548" s="14">
        <v>2023</v>
      </c>
      <c r="B1548" s="15">
        <v>45200</v>
      </c>
      <c r="C1548" s="15">
        <v>45291</v>
      </c>
      <c r="D1548" s="17" t="s">
        <v>182</v>
      </c>
      <c r="E1548" s="17" t="s">
        <v>182</v>
      </c>
      <c r="F1548" s="14" t="s">
        <v>2489</v>
      </c>
      <c r="G1548" s="14" t="s">
        <v>2690</v>
      </c>
      <c r="H1548" s="14" t="s">
        <v>2730</v>
      </c>
      <c r="I1548" s="17" t="s">
        <v>1290</v>
      </c>
      <c r="J1548" s="14" t="s">
        <v>407</v>
      </c>
      <c r="K1548" s="17" t="s">
        <v>2331</v>
      </c>
      <c r="L1548" s="14">
        <v>1218</v>
      </c>
      <c r="M1548" s="16" t="str">
        <f>HYPERLINK("https://stjsonora.gob.mx/acceso_informacion/InfoCurriculum.php?token=1218-1218-1218")</f>
        <v>https://stjsonora.gob.mx/acceso_informacion/InfoCurriculum.php?token=1218-1218-1218</v>
      </c>
      <c r="N1548" s="14" t="s">
        <v>64</v>
      </c>
      <c r="O1548" s="16" t="s">
        <v>3601</v>
      </c>
      <c r="P1548" s="17" t="s">
        <v>355</v>
      </c>
      <c r="Q1548" s="15">
        <v>45300</v>
      </c>
      <c r="R1548" s="15">
        <v>45291</v>
      </c>
      <c r="S1548" s="14"/>
    </row>
    <row r="1549" spans="1:19" ht="25.5" x14ac:dyDescent="0.25">
      <c r="A1549" s="14">
        <v>2023</v>
      </c>
      <c r="B1549" s="15">
        <v>45200</v>
      </c>
      <c r="C1549" s="15">
        <v>45291</v>
      </c>
      <c r="D1549" s="17" t="s">
        <v>175</v>
      </c>
      <c r="E1549" s="17" t="s">
        <v>175</v>
      </c>
      <c r="F1549" s="14" t="s">
        <v>2731</v>
      </c>
      <c r="G1549" s="14" t="s">
        <v>518</v>
      </c>
      <c r="H1549" s="14" t="s">
        <v>555</v>
      </c>
      <c r="I1549" s="17" t="s">
        <v>718</v>
      </c>
      <c r="J1549" s="14" t="s">
        <v>56</v>
      </c>
      <c r="K1549" s="17" t="s">
        <v>3589</v>
      </c>
      <c r="L1549" s="14">
        <v>3867</v>
      </c>
      <c r="M1549" s="16" t="str">
        <f>HYPERLINK("https://stjsonora.gob.mx/acceso_informacion/InfoCurriculum.php?token=3867-3867-3867")</f>
        <v>https://stjsonora.gob.mx/acceso_informacion/InfoCurriculum.php?token=3867-3867-3867</v>
      </c>
      <c r="N1549" s="14" t="s">
        <v>64</v>
      </c>
      <c r="O1549" s="16" t="s">
        <v>3601</v>
      </c>
      <c r="P1549" s="17" t="s">
        <v>355</v>
      </c>
      <c r="Q1549" s="15">
        <v>45300</v>
      </c>
      <c r="R1549" s="15">
        <v>45291</v>
      </c>
      <c r="S1549" s="14"/>
    </row>
    <row r="1550" spans="1:19" ht="25.5" x14ac:dyDescent="0.25">
      <c r="A1550" s="14">
        <v>2023</v>
      </c>
      <c r="B1550" s="15">
        <v>45200</v>
      </c>
      <c r="C1550" s="15">
        <v>45291</v>
      </c>
      <c r="D1550" s="17" t="s">
        <v>185</v>
      </c>
      <c r="E1550" s="17" t="s">
        <v>185</v>
      </c>
      <c r="F1550" s="14" t="s">
        <v>2732</v>
      </c>
      <c r="G1550" s="14" t="s">
        <v>2733</v>
      </c>
      <c r="H1550" s="14" t="s">
        <v>2633</v>
      </c>
      <c r="I1550" s="17" t="s">
        <v>1415</v>
      </c>
      <c r="J1550" s="14" t="s">
        <v>353</v>
      </c>
      <c r="K1550" s="17" t="s">
        <v>354</v>
      </c>
      <c r="L1550" s="14">
        <v>4829</v>
      </c>
      <c r="M1550" s="16" t="str">
        <f>HYPERLINK("https://stjsonora.gob.mx/acceso_informacion/InfoCurriculum.php?token=4829-4829-4829")</f>
        <v>https://stjsonora.gob.mx/acceso_informacion/InfoCurriculum.php?token=4829-4829-4829</v>
      </c>
      <c r="N1550" s="14" t="s">
        <v>64</v>
      </c>
      <c r="O1550" s="16" t="s">
        <v>3601</v>
      </c>
      <c r="P1550" s="17" t="s">
        <v>355</v>
      </c>
      <c r="Q1550" s="15">
        <v>45300</v>
      </c>
      <c r="R1550" s="15">
        <v>45291</v>
      </c>
      <c r="S1550" s="14"/>
    </row>
    <row r="1551" spans="1:19" ht="38.25" x14ac:dyDescent="0.25">
      <c r="A1551" s="14">
        <v>2023</v>
      </c>
      <c r="B1551" s="15">
        <v>45200</v>
      </c>
      <c r="C1551" s="15">
        <v>45291</v>
      </c>
      <c r="D1551" s="17" t="s">
        <v>185</v>
      </c>
      <c r="E1551" s="17" t="s">
        <v>185</v>
      </c>
      <c r="F1551" s="14" t="s">
        <v>2734</v>
      </c>
      <c r="G1551" s="14" t="s">
        <v>2735</v>
      </c>
      <c r="H1551" s="14" t="s">
        <v>495</v>
      </c>
      <c r="I1551" s="17" t="s">
        <v>1279</v>
      </c>
      <c r="J1551" s="14" t="s">
        <v>403</v>
      </c>
      <c r="K1551" s="17"/>
      <c r="L1551" s="14">
        <v>2648</v>
      </c>
      <c r="M1551" s="16" t="str">
        <f>HYPERLINK("https://stjsonora.gob.mx/acceso_informacion/InfoCurriculum.php?token=2648-2648-2648")</f>
        <v>https://stjsonora.gob.mx/acceso_informacion/InfoCurriculum.php?token=2648-2648-2648</v>
      </c>
      <c r="N1551" s="14" t="s">
        <v>64</v>
      </c>
      <c r="O1551" s="16" t="s">
        <v>3601</v>
      </c>
      <c r="P1551" s="17" t="s">
        <v>355</v>
      </c>
      <c r="Q1551" s="15">
        <v>45300</v>
      </c>
      <c r="R1551" s="15">
        <v>45291</v>
      </c>
      <c r="S1551" s="14"/>
    </row>
    <row r="1552" spans="1:19" ht="25.5" x14ac:dyDescent="0.25">
      <c r="A1552" s="14">
        <v>2023</v>
      </c>
      <c r="B1552" s="15">
        <v>45200</v>
      </c>
      <c r="C1552" s="15">
        <v>45291</v>
      </c>
      <c r="D1552" s="17" t="s">
        <v>185</v>
      </c>
      <c r="E1552" s="17" t="s">
        <v>185</v>
      </c>
      <c r="F1552" s="14" t="s">
        <v>2595</v>
      </c>
      <c r="G1552" s="14" t="s">
        <v>1169</v>
      </c>
      <c r="H1552" s="14" t="s">
        <v>647</v>
      </c>
      <c r="I1552" s="17" t="s">
        <v>718</v>
      </c>
      <c r="J1552" s="14" t="s">
        <v>353</v>
      </c>
      <c r="K1552" s="17" t="s">
        <v>354</v>
      </c>
      <c r="L1552" s="14">
        <v>4467</v>
      </c>
      <c r="M1552" s="16" t="str">
        <f>HYPERLINK("https://stjsonora.gob.mx/acceso_informacion/InfoCurriculum.php?token=4467-4467-4467")</f>
        <v>https://stjsonora.gob.mx/acceso_informacion/InfoCurriculum.php?token=4467-4467-4467</v>
      </c>
      <c r="N1552" s="14" t="s">
        <v>64</v>
      </c>
      <c r="O1552" s="16" t="s">
        <v>3601</v>
      </c>
      <c r="P1552" s="17" t="s">
        <v>355</v>
      </c>
      <c r="Q1552" s="15">
        <v>45300</v>
      </c>
      <c r="R1552" s="15">
        <v>45291</v>
      </c>
      <c r="S1552" s="14"/>
    </row>
    <row r="1553" spans="1:19" ht="38.25" x14ac:dyDescent="0.25">
      <c r="A1553" s="14">
        <v>2023</v>
      </c>
      <c r="B1553" s="15">
        <v>45200</v>
      </c>
      <c r="C1553" s="15">
        <v>45291</v>
      </c>
      <c r="D1553" s="17" t="s">
        <v>187</v>
      </c>
      <c r="E1553" s="17" t="s">
        <v>187</v>
      </c>
      <c r="F1553" s="14" t="s">
        <v>2736</v>
      </c>
      <c r="G1553" s="14" t="s">
        <v>1656</v>
      </c>
      <c r="H1553" s="14" t="s">
        <v>2379</v>
      </c>
      <c r="I1553" s="17" t="s">
        <v>1279</v>
      </c>
      <c r="J1553" s="14" t="s">
        <v>353</v>
      </c>
      <c r="K1553" s="17" t="s">
        <v>354</v>
      </c>
      <c r="L1553" s="14">
        <v>4986</v>
      </c>
      <c r="M1553" s="16" t="str">
        <f>HYPERLINK("https://stjsonora.gob.mx/acceso_informacion/InfoCurriculum.php?token=4986-4986-4986")</f>
        <v>https://stjsonora.gob.mx/acceso_informacion/InfoCurriculum.php?token=4986-4986-4986</v>
      </c>
      <c r="N1553" s="14" t="s">
        <v>64</v>
      </c>
      <c r="O1553" s="16" t="s">
        <v>3601</v>
      </c>
      <c r="P1553" s="17" t="s">
        <v>355</v>
      </c>
      <c r="Q1553" s="15">
        <v>45300</v>
      </c>
      <c r="R1553" s="15">
        <v>45291</v>
      </c>
      <c r="S1553" s="14"/>
    </row>
    <row r="1554" spans="1:19" ht="25.5" x14ac:dyDescent="0.25">
      <c r="A1554" s="14">
        <v>2023</v>
      </c>
      <c r="B1554" s="15">
        <v>45200</v>
      </c>
      <c r="C1554" s="15">
        <v>45291</v>
      </c>
      <c r="D1554" s="17" t="s">
        <v>185</v>
      </c>
      <c r="E1554" s="17" t="s">
        <v>185</v>
      </c>
      <c r="F1554" s="14" t="s">
        <v>2686</v>
      </c>
      <c r="G1554" s="14" t="s">
        <v>523</v>
      </c>
      <c r="H1554" s="14" t="s">
        <v>562</v>
      </c>
      <c r="I1554" s="17" t="s">
        <v>1338</v>
      </c>
      <c r="J1554" s="14" t="s">
        <v>353</v>
      </c>
      <c r="K1554" s="17" t="s">
        <v>354</v>
      </c>
      <c r="L1554" s="14">
        <v>4438</v>
      </c>
      <c r="M1554" s="16" t="str">
        <f>HYPERLINK("https://stjsonora.gob.mx/acceso_informacion/InfoCurriculum.php?token=4438-4438-4438")</f>
        <v>https://stjsonora.gob.mx/acceso_informacion/InfoCurriculum.php?token=4438-4438-4438</v>
      </c>
      <c r="N1554" s="14" t="s">
        <v>64</v>
      </c>
      <c r="O1554" s="16" t="s">
        <v>3601</v>
      </c>
      <c r="P1554" s="17" t="s">
        <v>355</v>
      </c>
      <c r="Q1554" s="15">
        <v>45300</v>
      </c>
      <c r="R1554" s="15">
        <v>45291</v>
      </c>
      <c r="S1554" s="14"/>
    </row>
    <row r="1555" spans="1:19" ht="38.25" x14ac:dyDescent="0.25">
      <c r="A1555" s="14">
        <v>2023</v>
      </c>
      <c r="B1555" s="15">
        <v>45200</v>
      </c>
      <c r="C1555" s="15">
        <v>45291</v>
      </c>
      <c r="D1555" s="17" t="s">
        <v>187</v>
      </c>
      <c r="E1555" s="17" t="s">
        <v>187</v>
      </c>
      <c r="F1555" s="14" t="s">
        <v>2737</v>
      </c>
      <c r="G1555" s="14" t="s">
        <v>968</v>
      </c>
      <c r="H1555" s="14" t="s">
        <v>585</v>
      </c>
      <c r="I1555" s="17" t="s">
        <v>602</v>
      </c>
      <c r="J1555" s="14" t="s">
        <v>353</v>
      </c>
      <c r="K1555" s="17" t="s">
        <v>354</v>
      </c>
      <c r="L1555" s="14">
        <v>4706</v>
      </c>
      <c r="M1555" s="16" t="str">
        <f>HYPERLINK("https://stjsonora.gob.mx/acceso_informacion/InfoCurriculum.php?token=4706-4706-4706")</f>
        <v>https://stjsonora.gob.mx/acceso_informacion/InfoCurriculum.php?token=4706-4706-4706</v>
      </c>
      <c r="N1555" s="14" t="s">
        <v>64</v>
      </c>
      <c r="O1555" s="16" t="s">
        <v>3601</v>
      </c>
      <c r="P1555" s="17" t="s">
        <v>355</v>
      </c>
      <c r="Q1555" s="15">
        <v>45300</v>
      </c>
      <c r="R1555" s="15">
        <v>45291</v>
      </c>
      <c r="S1555" s="14"/>
    </row>
    <row r="1556" spans="1:19" ht="25.5" x14ac:dyDescent="0.25">
      <c r="A1556" s="14">
        <v>2023</v>
      </c>
      <c r="B1556" s="15">
        <v>45200</v>
      </c>
      <c r="C1556" s="15">
        <v>45291</v>
      </c>
      <c r="D1556" s="17" t="s">
        <v>201</v>
      </c>
      <c r="E1556" s="17" t="s">
        <v>201</v>
      </c>
      <c r="F1556" s="14" t="s">
        <v>349</v>
      </c>
      <c r="G1556" s="14" t="s">
        <v>2738</v>
      </c>
      <c r="H1556" s="14" t="s">
        <v>530</v>
      </c>
      <c r="I1556" s="17" t="s">
        <v>1220</v>
      </c>
      <c r="J1556" s="14" t="s">
        <v>55</v>
      </c>
      <c r="K1556" s="17" t="s">
        <v>606</v>
      </c>
      <c r="L1556" s="14">
        <v>4660</v>
      </c>
      <c r="M1556" s="16" t="str">
        <f>HYPERLINK("https://stjsonora.gob.mx/acceso_informacion/InfoCurriculum.php?token=4660-4660-4660")</f>
        <v>https://stjsonora.gob.mx/acceso_informacion/InfoCurriculum.php?token=4660-4660-4660</v>
      </c>
      <c r="N1556" s="14" t="s">
        <v>64</v>
      </c>
      <c r="O1556" s="16" t="s">
        <v>3601</v>
      </c>
      <c r="P1556" s="17" t="s">
        <v>355</v>
      </c>
      <c r="Q1556" s="15">
        <v>45300</v>
      </c>
      <c r="R1556" s="15">
        <v>45291</v>
      </c>
      <c r="S1556" s="14"/>
    </row>
    <row r="1557" spans="1:19" ht="25.5" x14ac:dyDescent="0.25">
      <c r="A1557" s="14">
        <v>2023</v>
      </c>
      <c r="B1557" s="15">
        <v>45200</v>
      </c>
      <c r="C1557" s="15">
        <v>45291</v>
      </c>
      <c r="D1557" s="17" t="s">
        <v>186</v>
      </c>
      <c r="E1557" s="17" t="s">
        <v>186</v>
      </c>
      <c r="F1557" s="14" t="s">
        <v>2739</v>
      </c>
      <c r="G1557" s="14" t="s">
        <v>1080</v>
      </c>
      <c r="H1557" s="14" t="s">
        <v>1054</v>
      </c>
      <c r="I1557" s="17" t="s">
        <v>686</v>
      </c>
      <c r="J1557" s="14" t="s">
        <v>353</v>
      </c>
      <c r="K1557" s="17" t="s">
        <v>354</v>
      </c>
      <c r="L1557" s="14">
        <v>4950</v>
      </c>
      <c r="M1557" s="16" t="str">
        <f>HYPERLINK("https://stjsonora.gob.mx/acceso_informacion/InfoCurriculum.php?token=4950-4950-4950")</f>
        <v>https://stjsonora.gob.mx/acceso_informacion/InfoCurriculum.php?token=4950-4950-4950</v>
      </c>
      <c r="N1557" s="14" t="s">
        <v>64</v>
      </c>
      <c r="O1557" s="16" t="s">
        <v>3601</v>
      </c>
      <c r="P1557" s="17" t="s">
        <v>355</v>
      </c>
      <c r="Q1557" s="15">
        <v>45300</v>
      </c>
      <c r="R1557" s="15">
        <v>45291</v>
      </c>
      <c r="S1557" s="14"/>
    </row>
    <row r="1558" spans="1:19" ht="25.5" x14ac:dyDescent="0.25">
      <c r="A1558" s="14">
        <v>2023</v>
      </c>
      <c r="B1558" s="15">
        <v>45200</v>
      </c>
      <c r="C1558" s="15">
        <v>45291</v>
      </c>
      <c r="D1558" s="17" t="s">
        <v>185</v>
      </c>
      <c r="E1558" s="17" t="s">
        <v>185</v>
      </c>
      <c r="F1558" s="14" t="s">
        <v>2502</v>
      </c>
      <c r="G1558" s="14" t="s">
        <v>1285</v>
      </c>
      <c r="H1558" s="14" t="s">
        <v>601</v>
      </c>
      <c r="I1558" s="17" t="s">
        <v>693</v>
      </c>
      <c r="J1558" s="14" t="s">
        <v>353</v>
      </c>
      <c r="K1558" s="17" t="s">
        <v>354</v>
      </c>
      <c r="L1558" s="14">
        <v>2595</v>
      </c>
      <c r="M1558" s="16" t="str">
        <f>HYPERLINK("https://stjsonora.gob.mx/acceso_informacion/InfoCurriculum.php?token=2595-2595-2595")</f>
        <v>https://stjsonora.gob.mx/acceso_informacion/InfoCurriculum.php?token=2595-2595-2595</v>
      </c>
      <c r="N1558" s="14" t="s">
        <v>64</v>
      </c>
      <c r="O1558" s="16" t="s">
        <v>3601</v>
      </c>
      <c r="P1558" s="17" t="s">
        <v>355</v>
      </c>
      <c r="Q1558" s="15">
        <v>45300</v>
      </c>
      <c r="R1558" s="15">
        <v>45291</v>
      </c>
      <c r="S1558" s="14"/>
    </row>
    <row r="1559" spans="1:19" ht="25.5" x14ac:dyDescent="0.25">
      <c r="A1559" s="14">
        <v>2023</v>
      </c>
      <c r="B1559" s="15">
        <v>45200</v>
      </c>
      <c r="C1559" s="15">
        <v>45291</v>
      </c>
      <c r="D1559" s="17" t="s">
        <v>167</v>
      </c>
      <c r="E1559" s="17" t="s">
        <v>167</v>
      </c>
      <c r="F1559" s="14" t="s">
        <v>2740</v>
      </c>
      <c r="G1559" s="14" t="s">
        <v>782</v>
      </c>
      <c r="H1559" s="14" t="s">
        <v>485</v>
      </c>
      <c r="I1559" s="17" t="s">
        <v>693</v>
      </c>
      <c r="J1559" s="14" t="s">
        <v>353</v>
      </c>
      <c r="K1559" s="17" t="s">
        <v>354</v>
      </c>
      <c r="L1559" s="14">
        <v>4119</v>
      </c>
      <c r="M1559" s="16" t="str">
        <f>HYPERLINK("https://stjsonora.gob.mx/acceso_informacion/InfoCurriculum.php?token=4119-4119-4119")</f>
        <v>https://stjsonora.gob.mx/acceso_informacion/InfoCurriculum.php?token=4119-4119-4119</v>
      </c>
      <c r="N1559" s="14" t="s">
        <v>64</v>
      </c>
      <c r="O1559" s="16" t="s">
        <v>3601</v>
      </c>
      <c r="P1559" s="17" t="s">
        <v>355</v>
      </c>
      <c r="Q1559" s="15">
        <v>45300</v>
      </c>
      <c r="R1559" s="15">
        <v>45291</v>
      </c>
      <c r="S1559" s="14"/>
    </row>
    <row r="1560" spans="1:19" ht="25.5" x14ac:dyDescent="0.25">
      <c r="A1560" s="14">
        <v>2023</v>
      </c>
      <c r="B1560" s="15">
        <v>45200</v>
      </c>
      <c r="C1560" s="15">
        <v>45291</v>
      </c>
      <c r="D1560" s="17" t="s">
        <v>170</v>
      </c>
      <c r="E1560" s="17" t="s">
        <v>170</v>
      </c>
      <c r="F1560" s="14" t="s">
        <v>878</v>
      </c>
      <c r="G1560" s="14" t="s">
        <v>685</v>
      </c>
      <c r="H1560" s="14" t="s">
        <v>2741</v>
      </c>
      <c r="I1560" s="17" t="s">
        <v>629</v>
      </c>
      <c r="J1560" s="14" t="s">
        <v>353</v>
      </c>
      <c r="K1560" s="17" t="s">
        <v>354</v>
      </c>
      <c r="L1560" s="14">
        <v>4418</v>
      </c>
      <c r="M1560" s="16" t="str">
        <f>HYPERLINK("https://stjsonora.gob.mx/acceso_informacion/InfoCurriculum.php?token=4418-4418-4418")</f>
        <v>https://stjsonora.gob.mx/acceso_informacion/InfoCurriculum.php?token=4418-4418-4418</v>
      </c>
      <c r="N1560" s="14" t="s">
        <v>64</v>
      </c>
      <c r="O1560" s="16" t="s">
        <v>3601</v>
      </c>
      <c r="P1560" s="17" t="s">
        <v>355</v>
      </c>
      <c r="Q1560" s="15">
        <v>45300</v>
      </c>
      <c r="R1560" s="15">
        <v>45291</v>
      </c>
      <c r="S1560" s="14"/>
    </row>
    <row r="1561" spans="1:19" ht="25.5" x14ac:dyDescent="0.25">
      <c r="A1561" s="14">
        <v>2023</v>
      </c>
      <c r="B1561" s="15">
        <v>45200</v>
      </c>
      <c r="C1561" s="15">
        <v>45291</v>
      </c>
      <c r="D1561" s="17" t="s">
        <v>167</v>
      </c>
      <c r="E1561" s="17" t="s">
        <v>167</v>
      </c>
      <c r="F1561" s="14" t="s">
        <v>2742</v>
      </c>
      <c r="G1561" s="14" t="s">
        <v>2743</v>
      </c>
      <c r="H1561" s="14" t="s">
        <v>1418</v>
      </c>
      <c r="I1561" s="17" t="s">
        <v>761</v>
      </c>
      <c r="J1561" s="14" t="s">
        <v>365</v>
      </c>
      <c r="K1561" s="17" t="s">
        <v>719</v>
      </c>
      <c r="L1561" s="14">
        <v>2713</v>
      </c>
      <c r="M1561" s="16" t="str">
        <f>HYPERLINK("https://stjsonora.gob.mx/acceso_informacion/InfoCurriculum.php?token=2713-2713-2713")</f>
        <v>https://stjsonora.gob.mx/acceso_informacion/InfoCurriculum.php?token=2713-2713-2713</v>
      </c>
      <c r="N1561" s="14" t="s">
        <v>64</v>
      </c>
      <c r="O1561" s="16" t="s">
        <v>3601</v>
      </c>
      <c r="P1561" s="17" t="s">
        <v>355</v>
      </c>
      <c r="Q1561" s="15">
        <v>45300</v>
      </c>
      <c r="R1561" s="15">
        <v>45291</v>
      </c>
      <c r="S1561" s="14"/>
    </row>
    <row r="1562" spans="1:19" ht="25.5" x14ac:dyDescent="0.25">
      <c r="A1562" s="14">
        <v>2023</v>
      </c>
      <c r="B1562" s="15">
        <v>45200</v>
      </c>
      <c r="C1562" s="15">
        <v>45291</v>
      </c>
      <c r="D1562" s="17" t="s">
        <v>187</v>
      </c>
      <c r="E1562" s="17" t="s">
        <v>187</v>
      </c>
      <c r="F1562" s="14" t="s">
        <v>2744</v>
      </c>
      <c r="G1562" s="14" t="s">
        <v>374</v>
      </c>
      <c r="H1562" s="14" t="s">
        <v>545</v>
      </c>
      <c r="I1562" s="17" t="s">
        <v>1220</v>
      </c>
      <c r="J1562" s="14" t="s">
        <v>353</v>
      </c>
      <c r="K1562" s="17" t="s">
        <v>354</v>
      </c>
      <c r="L1562" s="14">
        <v>4782</v>
      </c>
      <c r="M1562" s="16" t="str">
        <f>HYPERLINK("https://stjsonora.gob.mx/acceso_informacion/InfoCurriculum.php?token=4782-4782-4782")</f>
        <v>https://stjsonora.gob.mx/acceso_informacion/InfoCurriculum.php?token=4782-4782-4782</v>
      </c>
      <c r="N1562" s="14" t="s">
        <v>64</v>
      </c>
      <c r="O1562" s="16" t="s">
        <v>3601</v>
      </c>
      <c r="P1562" s="17" t="s">
        <v>355</v>
      </c>
      <c r="Q1562" s="15">
        <v>45300</v>
      </c>
      <c r="R1562" s="15">
        <v>45291</v>
      </c>
      <c r="S1562" s="14"/>
    </row>
    <row r="1563" spans="1:19" ht="25.5" x14ac:dyDescent="0.25">
      <c r="A1563" s="14">
        <v>2023</v>
      </c>
      <c r="B1563" s="15">
        <v>45200</v>
      </c>
      <c r="C1563" s="15">
        <v>45291</v>
      </c>
      <c r="D1563" s="17" t="s">
        <v>167</v>
      </c>
      <c r="E1563" s="17" t="s">
        <v>167</v>
      </c>
      <c r="F1563" s="14" t="s">
        <v>1566</v>
      </c>
      <c r="G1563" s="14" t="s">
        <v>1080</v>
      </c>
      <c r="H1563" s="14" t="s">
        <v>1369</v>
      </c>
      <c r="I1563" s="17" t="s">
        <v>1039</v>
      </c>
      <c r="J1563" s="14" t="s">
        <v>353</v>
      </c>
      <c r="K1563" s="17" t="s">
        <v>354</v>
      </c>
      <c r="L1563" s="14">
        <v>3289</v>
      </c>
      <c r="M1563" s="16" t="str">
        <f>HYPERLINK("https://stjsonora.gob.mx/acceso_informacion/InfoCurriculum.php?token=3289-3289-3289")</f>
        <v>https://stjsonora.gob.mx/acceso_informacion/InfoCurriculum.php?token=3289-3289-3289</v>
      </c>
      <c r="N1563" s="14" t="s">
        <v>64</v>
      </c>
      <c r="O1563" s="16" t="s">
        <v>3601</v>
      </c>
      <c r="P1563" s="17" t="s">
        <v>355</v>
      </c>
      <c r="Q1563" s="15">
        <v>45300</v>
      </c>
      <c r="R1563" s="15">
        <v>45291</v>
      </c>
      <c r="S1563" s="14"/>
    </row>
    <row r="1564" spans="1:19" ht="38.25" x14ac:dyDescent="0.25">
      <c r="A1564" s="14">
        <v>2023</v>
      </c>
      <c r="B1564" s="15">
        <v>45200</v>
      </c>
      <c r="C1564" s="15">
        <v>45291</v>
      </c>
      <c r="D1564" s="17" t="s">
        <v>177</v>
      </c>
      <c r="E1564" s="17" t="s">
        <v>177</v>
      </c>
      <c r="F1564" s="14" t="s">
        <v>1280</v>
      </c>
      <c r="G1564" s="14" t="s">
        <v>2745</v>
      </c>
      <c r="H1564" s="14" t="s">
        <v>2483</v>
      </c>
      <c r="I1564" s="17" t="s">
        <v>1391</v>
      </c>
      <c r="J1564" s="14" t="s">
        <v>353</v>
      </c>
      <c r="K1564" s="17" t="s">
        <v>354</v>
      </c>
      <c r="L1564" s="14">
        <v>5003</v>
      </c>
      <c r="M1564" s="16" t="str">
        <f>HYPERLINK("https://stjsonora.gob.mx/acceso_informacion/InfoCurriculum.php?token=5003-5003-5003")</f>
        <v>https://stjsonora.gob.mx/acceso_informacion/InfoCurriculum.php?token=5003-5003-5003</v>
      </c>
      <c r="N1564" s="14" t="s">
        <v>64</v>
      </c>
      <c r="O1564" s="16" t="s">
        <v>3601</v>
      </c>
      <c r="P1564" s="17" t="s">
        <v>355</v>
      </c>
      <c r="Q1564" s="15">
        <v>45300</v>
      </c>
      <c r="R1564" s="15">
        <v>45291</v>
      </c>
      <c r="S1564" s="14"/>
    </row>
    <row r="1565" spans="1:19" ht="25.5" x14ac:dyDescent="0.25">
      <c r="A1565" s="14">
        <v>2023</v>
      </c>
      <c r="B1565" s="15">
        <v>45200</v>
      </c>
      <c r="C1565" s="15">
        <v>45291</v>
      </c>
      <c r="D1565" s="17" t="s">
        <v>180</v>
      </c>
      <c r="E1565" s="17" t="s">
        <v>180</v>
      </c>
      <c r="F1565" s="14" t="s">
        <v>2746</v>
      </c>
      <c r="G1565" s="14" t="s">
        <v>1510</v>
      </c>
      <c r="H1565" s="14" t="s">
        <v>2747</v>
      </c>
      <c r="I1565" s="17" t="s">
        <v>1039</v>
      </c>
      <c r="J1565" s="14" t="s">
        <v>403</v>
      </c>
      <c r="K1565" s="17" t="s">
        <v>769</v>
      </c>
      <c r="L1565" s="14">
        <v>3946</v>
      </c>
      <c r="M1565" s="16" t="str">
        <f>HYPERLINK("https://stjsonora.gob.mx/acceso_informacion/InfoCurriculum.php?token=3946-3946-3946")</f>
        <v>https://stjsonora.gob.mx/acceso_informacion/InfoCurriculum.php?token=3946-3946-3946</v>
      </c>
      <c r="N1565" s="14" t="s">
        <v>64</v>
      </c>
      <c r="O1565" s="16" t="s">
        <v>3601</v>
      </c>
      <c r="P1565" s="17" t="s">
        <v>355</v>
      </c>
      <c r="Q1565" s="15">
        <v>45300</v>
      </c>
      <c r="R1565" s="15">
        <v>45291</v>
      </c>
      <c r="S1565" s="14"/>
    </row>
    <row r="1566" spans="1:19" ht="25.5" x14ac:dyDescent="0.25">
      <c r="A1566" s="14">
        <v>2023</v>
      </c>
      <c r="B1566" s="15">
        <v>45200</v>
      </c>
      <c r="C1566" s="15">
        <v>45291</v>
      </c>
      <c r="D1566" s="17" t="s">
        <v>205</v>
      </c>
      <c r="E1566" s="17" t="s">
        <v>205</v>
      </c>
      <c r="F1566" s="14" t="s">
        <v>1918</v>
      </c>
      <c r="G1566" s="14" t="s">
        <v>1495</v>
      </c>
      <c r="H1566" s="14" t="s">
        <v>701</v>
      </c>
      <c r="I1566" s="17" t="s">
        <v>1548</v>
      </c>
      <c r="J1566" s="14" t="s">
        <v>353</v>
      </c>
      <c r="K1566" s="17" t="s">
        <v>603</v>
      </c>
      <c r="L1566" s="14">
        <v>2889</v>
      </c>
      <c r="M1566" s="16" t="str">
        <f>HYPERLINK("https://stjsonora.gob.mx/acceso_informacion/InfoCurriculum.php?token=2889-2889-2889")</f>
        <v>https://stjsonora.gob.mx/acceso_informacion/InfoCurriculum.php?token=2889-2889-2889</v>
      </c>
      <c r="N1566" s="14" t="s">
        <v>64</v>
      </c>
      <c r="O1566" s="16" t="s">
        <v>3601</v>
      </c>
      <c r="P1566" s="17" t="s">
        <v>355</v>
      </c>
      <c r="Q1566" s="15">
        <v>45300</v>
      </c>
      <c r="R1566" s="15">
        <v>45291</v>
      </c>
      <c r="S1566" s="14"/>
    </row>
    <row r="1567" spans="1:19" ht="25.5" x14ac:dyDescent="0.25">
      <c r="A1567" s="14">
        <v>2023</v>
      </c>
      <c r="B1567" s="15">
        <v>45200</v>
      </c>
      <c r="C1567" s="15">
        <v>45291</v>
      </c>
      <c r="D1567" s="17" t="s">
        <v>185</v>
      </c>
      <c r="E1567" s="17" t="s">
        <v>185</v>
      </c>
      <c r="F1567" s="14" t="s">
        <v>1839</v>
      </c>
      <c r="G1567" s="14" t="s">
        <v>589</v>
      </c>
      <c r="H1567" s="14" t="s">
        <v>506</v>
      </c>
      <c r="I1567" s="17" t="s">
        <v>629</v>
      </c>
      <c r="J1567" s="14" t="s">
        <v>353</v>
      </c>
      <c r="K1567" s="17" t="s">
        <v>354</v>
      </c>
      <c r="L1567" s="14">
        <v>1175</v>
      </c>
      <c r="M1567" s="16" t="str">
        <f>HYPERLINK("https://stjsonora.gob.mx/acceso_informacion/InfoCurriculum.php?token=1175-1175-1175")</f>
        <v>https://stjsonora.gob.mx/acceso_informacion/InfoCurriculum.php?token=1175-1175-1175</v>
      </c>
      <c r="N1567" s="14" t="s">
        <v>64</v>
      </c>
      <c r="O1567" s="16" t="s">
        <v>3601</v>
      </c>
      <c r="P1567" s="17" t="s">
        <v>355</v>
      </c>
      <c r="Q1567" s="15">
        <v>45300</v>
      </c>
      <c r="R1567" s="15">
        <v>45291</v>
      </c>
      <c r="S1567" s="14"/>
    </row>
    <row r="1568" spans="1:19" ht="25.5" x14ac:dyDescent="0.25">
      <c r="A1568" s="14">
        <v>2023</v>
      </c>
      <c r="B1568" s="15">
        <v>45200</v>
      </c>
      <c r="C1568" s="15">
        <v>45291</v>
      </c>
      <c r="D1568" s="17" t="s">
        <v>168</v>
      </c>
      <c r="E1568" s="17" t="s">
        <v>168</v>
      </c>
      <c r="F1568" s="14" t="s">
        <v>2694</v>
      </c>
      <c r="G1568" s="14" t="s">
        <v>360</v>
      </c>
      <c r="H1568" s="14" t="s">
        <v>502</v>
      </c>
      <c r="I1568" s="17" t="s">
        <v>1253</v>
      </c>
      <c r="J1568" s="14" t="s">
        <v>353</v>
      </c>
      <c r="K1568" s="17" t="s">
        <v>354</v>
      </c>
      <c r="L1568" s="14">
        <v>5079</v>
      </c>
      <c r="M1568" s="16" t="str">
        <f>HYPERLINK("https://stjsonora.gob.mx/acceso_informacion/InfoCurriculum.php?token=5079-5079-5079")</f>
        <v>https://stjsonora.gob.mx/acceso_informacion/InfoCurriculum.php?token=5079-5079-5079</v>
      </c>
      <c r="N1568" s="14" t="s">
        <v>64</v>
      </c>
      <c r="O1568" s="16" t="s">
        <v>3601</v>
      </c>
      <c r="P1568" s="17" t="s">
        <v>355</v>
      </c>
      <c r="Q1568" s="15">
        <v>45300</v>
      </c>
      <c r="R1568" s="15">
        <v>45291</v>
      </c>
      <c r="S1568" s="14"/>
    </row>
    <row r="1569" spans="1:19" ht="25.5" x14ac:dyDescent="0.25">
      <c r="A1569" s="14">
        <v>2023</v>
      </c>
      <c r="B1569" s="15">
        <v>45200</v>
      </c>
      <c r="C1569" s="15">
        <v>45291</v>
      </c>
      <c r="D1569" s="17" t="s">
        <v>173</v>
      </c>
      <c r="E1569" s="17" t="s">
        <v>173</v>
      </c>
      <c r="F1569" s="14" t="s">
        <v>2748</v>
      </c>
      <c r="G1569" s="14" t="s">
        <v>617</v>
      </c>
      <c r="H1569" s="14" t="s">
        <v>2749</v>
      </c>
      <c r="I1569" s="17" t="s">
        <v>500</v>
      </c>
      <c r="J1569" s="14" t="s">
        <v>353</v>
      </c>
      <c r="K1569" s="17" t="s">
        <v>354</v>
      </c>
      <c r="L1569" s="14">
        <v>4839</v>
      </c>
      <c r="M1569" s="16" t="str">
        <f>HYPERLINK("https://stjsonora.gob.mx/acceso_informacion/InfoCurriculum.php?token=4839-4839-4839")</f>
        <v>https://stjsonora.gob.mx/acceso_informacion/InfoCurriculum.php?token=4839-4839-4839</v>
      </c>
      <c r="N1569" s="14" t="s">
        <v>64</v>
      </c>
      <c r="O1569" s="16" t="s">
        <v>3601</v>
      </c>
      <c r="P1569" s="17" t="s">
        <v>355</v>
      </c>
      <c r="Q1569" s="15">
        <v>45300</v>
      </c>
      <c r="R1569" s="15">
        <v>45291</v>
      </c>
      <c r="S1569" s="14"/>
    </row>
    <row r="1570" spans="1:19" ht="25.5" x14ac:dyDescent="0.25">
      <c r="A1570" s="14">
        <v>2023</v>
      </c>
      <c r="B1570" s="15">
        <v>45200</v>
      </c>
      <c r="C1570" s="15">
        <v>45291</v>
      </c>
      <c r="D1570" s="17" t="s">
        <v>177</v>
      </c>
      <c r="E1570" s="17" t="s">
        <v>177</v>
      </c>
      <c r="F1570" s="14" t="s">
        <v>2750</v>
      </c>
      <c r="G1570" s="14" t="s">
        <v>2751</v>
      </c>
      <c r="H1570" s="14" t="s">
        <v>1212</v>
      </c>
      <c r="I1570" s="17" t="s">
        <v>1290</v>
      </c>
      <c r="J1570" s="14" t="s">
        <v>56</v>
      </c>
      <c r="K1570" s="17" t="s">
        <v>3589</v>
      </c>
      <c r="L1570" s="14">
        <v>1430</v>
      </c>
      <c r="M1570" s="16" t="str">
        <f>HYPERLINK("https://stjsonora.gob.mx/acceso_informacion/InfoCurriculum.php?token=1430-1430-1430")</f>
        <v>https://stjsonora.gob.mx/acceso_informacion/InfoCurriculum.php?token=1430-1430-1430</v>
      </c>
      <c r="N1570" s="14" t="s">
        <v>64</v>
      </c>
      <c r="O1570" s="16" t="s">
        <v>3601</v>
      </c>
      <c r="P1570" s="17" t="s">
        <v>355</v>
      </c>
      <c r="Q1570" s="15">
        <v>45300</v>
      </c>
      <c r="R1570" s="15">
        <v>45291</v>
      </c>
      <c r="S1570" s="14"/>
    </row>
    <row r="1571" spans="1:19" ht="25.5" x14ac:dyDescent="0.25">
      <c r="A1571" s="14">
        <v>2023</v>
      </c>
      <c r="B1571" s="15">
        <v>45200</v>
      </c>
      <c r="C1571" s="15">
        <v>45291</v>
      </c>
      <c r="D1571" s="17" t="s">
        <v>185</v>
      </c>
      <c r="E1571" s="17" t="s">
        <v>185</v>
      </c>
      <c r="F1571" s="14" t="s">
        <v>2752</v>
      </c>
      <c r="G1571" s="14" t="s">
        <v>406</v>
      </c>
      <c r="H1571" s="14" t="s">
        <v>452</v>
      </c>
      <c r="I1571" s="17" t="s">
        <v>1353</v>
      </c>
      <c r="J1571" s="14" t="s">
        <v>353</v>
      </c>
      <c r="K1571" s="17" t="s">
        <v>354</v>
      </c>
      <c r="L1571" s="14">
        <v>4060</v>
      </c>
      <c r="M1571" s="16" t="str">
        <f>HYPERLINK("https://stjsonora.gob.mx/acceso_informacion/InfoCurriculum.php?token=4060-4060-4060")</f>
        <v>https://stjsonora.gob.mx/acceso_informacion/InfoCurriculum.php?token=4060-4060-4060</v>
      </c>
      <c r="N1571" s="14" t="s">
        <v>64</v>
      </c>
      <c r="O1571" s="16" t="s">
        <v>3601</v>
      </c>
      <c r="P1571" s="17" t="s">
        <v>355</v>
      </c>
      <c r="Q1571" s="15">
        <v>45300</v>
      </c>
      <c r="R1571" s="15">
        <v>45291</v>
      </c>
      <c r="S1571" s="14"/>
    </row>
    <row r="1572" spans="1:19" ht="25.5" x14ac:dyDescent="0.25">
      <c r="A1572" s="14">
        <v>2023</v>
      </c>
      <c r="B1572" s="15">
        <v>45200</v>
      </c>
      <c r="C1572" s="15">
        <v>45291</v>
      </c>
      <c r="D1572" s="17" t="s">
        <v>202</v>
      </c>
      <c r="E1572" s="17" t="s">
        <v>202</v>
      </c>
      <c r="F1572" s="14" t="s">
        <v>436</v>
      </c>
      <c r="G1572" s="14" t="s">
        <v>685</v>
      </c>
      <c r="H1572" s="14" t="s">
        <v>373</v>
      </c>
      <c r="I1572" s="17" t="s">
        <v>1216</v>
      </c>
      <c r="J1572" s="14" t="s">
        <v>353</v>
      </c>
      <c r="K1572" s="17" t="s">
        <v>354</v>
      </c>
      <c r="L1572" s="14">
        <v>3842</v>
      </c>
      <c r="M1572" s="16" t="str">
        <f>HYPERLINK("https://stjsonora.gob.mx/acceso_informacion/InfoCurriculum.php?token=3842-3842-3842")</f>
        <v>https://stjsonora.gob.mx/acceso_informacion/InfoCurriculum.php?token=3842-3842-3842</v>
      </c>
      <c r="N1572" s="14" t="s">
        <v>64</v>
      </c>
      <c r="O1572" s="16" t="s">
        <v>3601</v>
      </c>
      <c r="P1572" s="17" t="s">
        <v>355</v>
      </c>
      <c r="Q1572" s="15">
        <v>45300</v>
      </c>
      <c r="R1572" s="15">
        <v>45291</v>
      </c>
      <c r="S1572" s="14"/>
    </row>
    <row r="1573" spans="1:19" ht="25.5" x14ac:dyDescent="0.25">
      <c r="A1573" s="14">
        <v>2023</v>
      </c>
      <c r="B1573" s="15">
        <v>45200</v>
      </c>
      <c r="C1573" s="15">
        <v>45291</v>
      </c>
      <c r="D1573" s="17" t="s">
        <v>185</v>
      </c>
      <c r="E1573" s="17" t="s">
        <v>185</v>
      </c>
      <c r="F1573" s="14" t="s">
        <v>2753</v>
      </c>
      <c r="G1573" s="14" t="s">
        <v>2754</v>
      </c>
      <c r="H1573" s="14" t="s">
        <v>1046</v>
      </c>
      <c r="I1573" s="17" t="s">
        <v>1114</v>
      </c>
      <c r="J1573" s="14" t="s">
        <v>353</v>
      </c>
      <c r="K1573" s="17" t="s">
        <v>354</v>
      </c>
      <c r="L1573" s="14">
        <v>4439</v>
      </c>
      <c r="M1573" s="16" t="str">
        <f>HYPERLINK("https://stjsonora.gob.mx/acceso_informacion/InfoCurriculum.php?token=4439-4439-4439")</f>
        <v>https://stjsonora.gob.mx/acceso_informacion/InfoCurriculum.php?token=4439-4439-4439</v>
      </c>
      <c r="N1573" s="14" t="s">
        <v>64</v>
      </c>
      <c r="O1573" s="16" t="s">
        <v>3601</v>
      </c>
      <c r="P1573" s="17" t="s">
        <v>355</v>
      </c>
      <c r="Q1573" s="15">
        <v>45300</v>
      </c>
      <c r="R1573" s="15">
        <v>45291</v>
      </c>
      <c r="S1573" s="14"/>
    </row>
    <row r="1574" spans="1:19" ht="25.5" x14ac:dyDescent="0.25">
      <c r="A1574" s="14">
        <v>2023</v>
      </c>
      <c r="B1574" s="15">
        <v>45200</v>
      </c>
      <c r="C1574" s="15">
        <v>45291</v>
      </c>
      <c r="D1574" s="17" t="s">
        <v>173</v>
      </c>
      <c r="E1574" s="17" t="s">
        <v>173</v>
      </c>
      <c r="F1574" s="14" t="s">
        <v>2755</v>
      </c>
      <c r="G1574" s="14" t="s">
        <v>369</v>
      </c>
      <c r="H1574" s="14" t="s">
        <v>406</v>
      </c>
      <c r="I1574" s="17" t="s">
        <v>740</v>
      </c>
      <c r="J1574" s="14" t="s">
        <v>353</v>
      </c>
      <c r="K1574" s="17"/>
      <c r="L1574" s="14">
        <v>2685</v>
      </c>
      <c r="M1574" s="16" t="str">
        <f>HYPERLINK("https://stjsonora.gob.mx/acceso_informacion/InfoCurriculum.php?token=2685-2685-2685")</f>
        <v>https://stjsonora.gob.mx/acceso_informacion/InfoCurriculum.php?token=2685-2685-2685</v>
      </c>
      <c r="N1574" s="14" t="s">
        <v>64</v>
      </c>
      <c r="O1574" s="16" t="s">
        <v>3601</v>
      </c>
      <c r="P1574" s="17" t="s">
        <v>355</v>
      </c>
      <c r="Q1574" s="15">
        <v>45300</v>
      </c>
      <c r="R1574" s="15">
        <v>45291</v>
      </c>
      <c r="S1574" s="14"/>
    </row>
    <row r="1575" spans="1:19" ht="25.5" x14ac:dyDescent="0.25">
      <c r="A1575" s="14">
        <v>2023</v>
      </c>
      <c r="B1575" s="15">
        <v>45200</v>
      </c>
      <c r="C1575" s="15">
        <v>45291</v>
      </c>
      <c r="D1575" s="17" t="s">
        <v>185</v>
      </c>
      <c r="E1575" s="17" t="s">
        <v>185</v>
      </c>
      <c r="F1575" s="14" t="s">
        <v>2756</v>
      </c>
      <c r="G1575" s="14" t="s">
        <v>475</v>
      </c>
      <c r="H1575" s="14" t="s">
        <v>452</v>
      </c>
      <c r="I1575" s="17" t="s">
        <v>1178</v>
      </c>
      <c r="J1575" s="14" t="s">
        <v>353</v>
      </c>
      <c r="K1575" s="17" t="s">
        <v>354</v>
      </c>
      <c r="L1575" s="14">
        <v>2967</v>
      </c>
      <c r="M1575" s="16" t="str">
        <f>HYPERLINK("https://stjsonora.gob.mx/acceso_informacion/InfoCurriculum.php?token=2967-2967-2967")</f>
        <v>https://stjsonora.gob.mx/acceso_informacion/InfoCurriculum.php?token=2967-2967-2967</v>
      </c>
      <c r="N1575" s="14" t="s">
        <v>64</v>
      </c>
      <c r="O1575" s="16" t="s">
        <v>3601</v>
      </c>
      <c r="P1575" s="17" t="s">
        <v>355</v>
      </c>
      <c r="Q1575" s="15">
        <v>45300</v>
      </c>
      <c r="R1575" s="15">
        <v>45291</v>
      </c>
      <c r="S1575" s="14"/>
    </row>
    <row r="1576" spans="1:19" ht="25.5" x14ac:dyDescent="0.25">
      <c r="A1576" s="14">
        <v>2023</v>
      </c>
      <c r="B1576" s="15">
        <v>45200</v>
      </c>
      <c r="C1576" s="15">
        <v>45291</v>
      </c>
      <c r="D1576" s="17" t="s">
        <v>177</v>
      </c>
      <c r="E1576" s="17" t="s">
        <v>177</v>
      </c>
      <c r="F1576" s="14" t="s">
        <v>2757</v>
      </c>
      <c r="G1576" s="14" t="s">
        <v>495</v>
      </c>
      <c r="H1576" s="14" t="s">
        <v>452</v>
      </c>
      <c r="I1576" s="17" t="s">
        <v>718</v>
      </c>
      <c r="J1576" s="14" t="s">
        <v>56</v>
      </c>
      <c r="K1576" s="17" t="s">
        <v>3589</v>
      </c>
      <c r="L1576" s="14">
        <v>4812</v>
      </c>
      <c r="M1576" s="16" t="str">
        <f>HYPERLINK("https://stjsonora.gob.mx/acceso_informacion/InfoCurriculum.php?token=4812-4812-4812")</f>
        <v>https://stjsonora.gob.mx/acceso_informacion/InfoCurriculum.php?token=4812-4812-4812</v>
      </c>
      <c r="N1576" s="14" t="s">
        <v>64</v>
      </c>
      <c r="O1576" s="16" t="s">
        <v>3601</v>
      </c>
      <c r="P1576" s="17" t="s">
        <v>355</v>
      </c>
      <c r="Q1576" s="15">
        <v>45300</v>
      </c>
      <c r="R1576" s="15">
        <v>45291</v>
      </c>
      <c r="S1576" s="14"/>
    </row>
    <row r="1577" spans="1:19" ht="38.25" x14ac:dyDescent="0.25">
      <c r="A1577" s="14">
        <v>2023</v>
      </c>
      <c r="B1577" s="15">
        <v>45200</v>
      </c>
      <c r="C1577" s="15">
        <v>45291</v>
      </c>
      <c r="D1577" s="17" t="s">
        <v>187</v>
      </c>
      <c r="E1577" s="17" t="s">
        <v>187</v>
      </c>
      <c r="F1577" s="14" t="s">
        <v>2758</v>
      </c>
      <c r="G1577" s="14" t="s">
        <v>1529</v>
      </c>
      <c r="H1577" s="14" t="s">
        <v>809</v>
      </c>
      <c r="I1577" s="17" t="s">
        <v>1375</v>
      </c>
      <c r="J1577" s="14" t="s">
        <v>353</v>
      </c>
      <c r="K1577" s="17"/>
      <c r="L1577" s="14">
        <v>4307</v>
      </c>
      <c r="M1577" s="16" t="str">
        <f>HYPERLINK("https://stjsonora.gob.mx/acceso_informacion/InfoCurriculum.php?token=4307-4307-4307")</f>
        <v>https://stjsonora.gob.mx/acceso_informacion/InfoCurriculum.php?token=4307-4307-4307</v>
      </c>
      <c r="N1577" s="14" t="s">
        <v>64</v>
      </c>
      <c r="O1577" s="16" t="s">
        <v>3601</v>
      </c>
      <c r="P1577" s="17" t="s">
        <v>355</v>
      </c>
      <c r="Q1577" s="15">
        <v>45300</v>
      </c>
      <c r="R1577" s="15">
        <v>45291</v>
      </c>
      <c r="S1577" s="14"/>
    </row>
    <row r="1578" spans="1:19" ht="25.5" x14ac:dyDescent="0.25">
      <c r="A1578" s="14">
        <v>2023</v>
      </c>
      <c r="B1578" s="15">
        <v>45200</v>
      </c>
      <c r="C1578" s="15">
        <v>45291</v>
      </c>
      <c r="D1578" s="17" t="s">
        <v>177</v>
      </c>
      <c r="E1578" s="17" t="s">
        <v>177</v>
      </c>
      <c r="F1578" s="14" t="s">
        <v>2759</v>
      </c>
      <c r="G1578" s="14" t="s">
        <v>552</v>
      </c>
      <c r="H1578" s="14" t="s">
        <v>571</v>
      </c>
      <c r="I1578" s="17" t="s">
        <v>1216</v>
      </c>
      <c r="J1578" s="14" t="s">
        <v>56</v>
      </c>
      <c r="K1578" s="17" t="s">
        <v>3589</v>
      </c>
      <c r="L1578" s="14">
        <v>2804</v>
      </c>
      <c r="M1578" s="16" t="str">
        <f>HYPERLINK("https://stjsonora.gob.mx/acceso_informacion/InfoCurriculum.php?token=2804-2804-2804")</f>
        <v>https://stjsonora.gob.mx/acceso_informacion/InfoCurriculum.php?token=2804-2804-2804</v>
      </c>
      <c r="N1578" s="14" t="s">
        <v>64</v>
      </c>
      <c r="O1578" s="16" t="s">
        <v>3601</v>
      </c>
      <c r="P1578" s="17" t="s">
        <v>355</v>
      </c>
      <c r="Q1578" s="15">
        <v>45300</v>
      </c>
      <c r="R1578" s="15">
        <v>45291</v>
      </c>
      <c r="S1578" s="14"/>
    </row>
    <row r="1579" spans="1:19" ht="63.75" x14ac:dyDescent="0.25">
      <c r="A1579" s="14">
        <v>2023</v>
      </c>
      <c r="B1579" s="15">
        <v>45200</v>
      </c>
      <c r="C1579" s="15">
        <v>45291</v>
      </c>
      <c r="D1579" s="17" t="s">
        <v>185</v>
      </c>
      <c r="E1579" s="17" t="s">
        <v>185</v>
      </c>
      <c r="F1579" s="14" t="s">
        <v>1543</v>
      </c>
      <c r="G1579" s="14" t="s">
        <v>756</v>
      </c>
      <c r="H1579" s="14" t="s">
        <v>485</v>
      </c>
      <c r="I1579" s="17" t="s">
        <v>1326</v>
      </c>
      <c r="J1579" s="14" t="s">
        <v>353</v>
      </c>
      <c r="K1579" s="17" t="s">
        <v>354</v>
      </c>
      <c r="L1579" s="14">
        <v>3962</v>
      </c>
      <c r="M1579" s="16" t="str">
        <f>HYPERLINK("https://stjsonora.gob.mx/acceso_informacion/InfoCurriculum.php?token=3962-3962-3962")</f>
        <v>https://stjsonora.gob.mx/acceso_informacion/InfoCurriculum.php?token=3962-3962-3962</v>
      </c>
      <c r="N1579" s="14" t="s">
        <v>64</v>
      </c>
      <c r="O1579" s="16" t="s">
        <v>3601</v>
      </c>
      <c r="P1579" s="17" t="s">
        <v>355</v>
      </c>
      <c r="Q1579" s="15">
        <v>45300</v>
      </c>
      <c r="R1579" s="15">
        <v>45291</v>
      </c>
      <c r="S1579" s="14"/>
    </row>
    <row r="1580" spans="1:19" ht="25.5" x14ac:dyDescent="0.25">
      <c r="A1580" s="14">
        <v>2023</v>
      </c>
      <c r="B1580" s="15">
        <v>45200</v>
      </c>
      <c r="C1580" s="15">
        <v>45291</v>
      </c>
      <c r="D1580" s="17" t="s">
        <v>185</v>
      </c>
      <c r="E1580" s="17" t="s">
        <v>185</v>
      </c>
      <c r="F1580" s="14" t="s">
        <v>2760</v>
      </c>
      <c r="G1580" s="14" t="s">
        <v>685</v>
      </c>
      <c r="H1580" s="14" t="s">
        <v>380</v>
      </c>
      <c r="I1580" s="17" t="s">
        <v>1332</v>
      </c>
      <c r="J1580" s="14" t="s">
        <v>353</v>
      </c>
      <c r="K1580" s="17" t="s">
        <v>354</v>
      </c>
      <c r="L1580" s="14">
        <v>4500</v>
      </c>
      <c r="M1580" s="16" t="str">
        <f>HYPERLINK("https://stjsonora.gob.mx/acceso_informacion/InfoCurriculum.php?token=4500-4500-4500")</f>
        <v>https://stjsonora.gob.mx/acceso_informacion/InfoCurriculum.php?token=4500-4500-4500</v>
      </c>
      <c r="N1580" s="14" t="s">
        <v>64</v>
      </c>
      <c r="O1580" s="16" t="s">
        <v>3601</v>
      </c>
      <c r="P1580" s="17" t="s">
        <v>355</v>
      </c>
      <c r="Q1580" s="15">
        <v>45300</v>
      </c>
      <c r="R1580" s="15">
        <v>45291</v>
      </c>
      <c r="S1580" s="14"/>
    </row>
    <row r="1581" spans="1:19" ht="25.5" x14ac:dyDescent="0.25">
      <c r="A1581" s="14">
        <v>2023</v>
      </c>
      <c r="B1581" s="15">
        <v>45200</v>
      </c>
      <c r="C1581" s="15">
        <v>45291</v>
      </c>
      <c r="D1581" s="17" t="s">
        <v>185</v>
      </c>
      <c r="E1581" s="17" t="s">
        <v>185</v>
      </c>
      <c r="F1581" s="14" t="s">
        <v>2761</v>
      </c>
      <c r="G1581" s="14" t="s">
        <v>357</v>
      </c>
      <c r="H1581" s="14" t="s">
        <v>795</v>
      </c>
      <c r="I1581" s="17" t="s">
        <v>640</v>
      </c>
      <c r="J1581" s="14" t="s">
        <v>353</v>
      </c>
      <c r="K1581" s="17" t="s">
        <v>354</v>
      </c>
      <c r="L1581" s="14">
        <v>4817</v>
      </c>
      <c r="M1581" s="16" t="str">
        <f>HYPERLINK("https://stjsonora.gob.mx/acceso_informacion/InfoCurriculum.php?token=4817-4817-4817")</f>
        <v>https://stjsonora.gob.mx/acceso_informacion/InfoCurriculum.php?token=4817-4817-4817</v>
      </c>
      <c r="N1581" s="14" t="s">
        <v>64</v>
      </c>
      <c r="O1581" s="16" t="s">
        <v>3601</v>
      </c>
      <c r="P1581" s="17" t="s">
        <v>355</v>
      </c>
      <c r="Q1581" s="15">
        <v>45300</v>
      </c>
      <c r="R1581" s="15">
        <v>45291</v>
      </c>
      <c r="S1581" s="14"/>
    </row>
    <row r="1582" spans="1:19" ht="25.5" x14ac:dyDescent="0.25">
      <c r="A1582" s="14">
        <v>2023</v>
      </c>
      <c r="B1582" s="15">
        <v>45200</v>
      </c>
      <c r="C1582" s="15">
        <v>45291</v>
      </c>
      <c r="D1582" s="17" t="s">
        <v>176</v>
      </c>
      <c r="E1582" s="17" t="s">
        <v>176</v>
      </c>
      <c r="F1582" s="14" t="s">
        <v>2762</v>
      </c>
      <c r="G1582" s="14" t="s">
        <v>2478</v>
      </c>
      <c r="H1582" s="14" t="s">
        <v>434</v>
      </c>
      <c r="I1582" s="17" t="s">
        <v>1383</v>
      </c>
      <c r="J1582" s="14" t="s">
        <v>55</v>
      </c>
      <c r="K1582" s="17" t="s">
        <v>606</v>
      </c>
      <c r="L1582" s="14">
        <v>2610</v>
      </c>
      <c r="M1582" s="16" t="str">
        <f>HYPERLINK("https://stjsonora.gob.mx/acceso_informacion/InfoCurriculum.php?token=2610-2610-2610")</f>
        <v>https://stjsonora.gob.mx/acceso_informacion/InfoCurriculum.php?token=2610-2610-2610</v>
      </c>
      <c r="N1582" s="14" t="s">
        <v>64</v>
      </c>
      <c r="O1582" s="16" t="s">
        <v>3601</v>
      </c>
      <c r="P1582" s="17" t="s">
        <v>355</v>
      </c>
      <c r="Q1582" s="15">
        <v>45300</v>
      </c>
      <c r="R1582" s="15">
        <v>45291</v>
      </c>
      <c r="S1582" s="14"/>
    </row>
    <row r="1583" spans="1:19" ht="25.5" x14ac:dyDescent="0.25">
      <c r="A1583" s="14">
        <v>2023</v>
      </c>
      <c r="B1583" s="15">
        <v>45200</v>
      </c>
      <c r="C1583" s="15">
        <v>45291</v>
      </c>
      <c r="D1583" s="17" t="s">
        <v>177</v>
      </c>
      <c r="E1583" s="17" t="s">
        <v>177</v>
      </c>
      <c r="F1583" s="14" t="s">
        <v>2763</v>
      </c>
      <c r="G1583" s="14" t="s">
        <v>1937</v>
      </c>
      <c r="H1583" s="14" t="s">
        <v>961</v>
      </c>
      <c r="I1583" s="17" t="s">
        <v>693</v>
      </c>
      <c r="J1583" s="14" t="s">
        <v>403</v>
      </c>
      <c r="K1583" s="17" t="s">
        <v>1173</v>
      </c>
      <c r="L1583" s="14">
        <v>4670</v>
      </c>
      <c r="M1583" s="16" t="str">
        <f>HYPERLINK("https://stjsonora.gob.mx/acceso_informacion/InfoCurriculum.php?token=4670-4670-4670")</f>
        <v>https://stjsonora.gob.mx/acceso_informacion/InfoCurriculum.php?token=4670-4670-4670</v>
      </c>
      <c r="N1583" s="14" t="s">
        <v>64</v>
      </c>
      <c r="O1583" s="16" t="s">
        <v>3601</v>
      </c>
      <c r="P1583" s="17" t="s">
        <v>355</v>
      </c>
      <c r="Q1583" s="15">
        <v>45300</v>
      </c>
      <c r="R1583" s="15">
        <v>45291</v>
      </c>
      <c r="S1583" s="14"/>
    </row>
    <row r="1584" spans="1:19" ht="25.5" x14ac:dyDescent="0.25">
      <c r="A1584" s="14">
        <v>2023</v>
      </c>
      <c r="B1584" s="15">
        <v>45200</v>
      </c>
      <c r="C1584" s="15">
        <v>45291</v>
      </c>
      <c r="D1584" s="17" t="s">
        <v>176</v>
      </c>
      <c r="E1584" s="17" t="s">
        <v>176</v>
      </c>
      <c r="F1584" s="14" t="s">
        <v>2764</v>
      </c>
      <c r="G1584" s="14" t="s">
        <v>495</v>
      </c>
      <c r="H1584" s="14" t="s">
        <v>1019</v>
      </c>
      <c r="I1584" s="17" t="s">
        <v>675</v>
      </c>
      <c r="J1584" s="14" t="s">
        <v>353</v>
      </c>
      <c r="K1584" s="17" t="s">
        <v>354</v>
      </c>
      <c r="L1584" s="14">
        <v>4977</v>
      </c>
      <c r="M1584" s="16" t="str">
        <f>HYPERLINK("https://stjsonora.gob.mx/acceso_informacion/InfoCurriculum.php?token=4977-4977-4977")</f>
        <v>https://stjsonora.gob.mx/acceso_informacion/InfoCurriculum.php?token=4977-4977-4977</v>
      </c>
      <c r="N1584" s="14" t="s">
        <v>64</v>
      </c>
      <c r="O1584" s="16" t="s">
        <v>3601</v>
      </c>
      <c r="P1584" s="17" t="s">
        <v>355</v>
      </c>
      <c r="Q1584" s="15">
        <v>45300</v>
      </c>
      <c r="R1584" s="15">
        <v>45291</v>
      </c>
      <c r="S1584" s="14"/>
    </row>
    <row r="1585" spans="1:19" ht="25.5" x14ac:dyDescent="0.25">
      <c r="A1585" s="14">
        <v>2023</v>
      </c>
      <c r="B1585" s="15">
        <v>45200</v>
      </c>
      <c r="C1585" s="15">
        <v>45291</v>
      </c>
      <c r="D1585" s="17" t="s">
        <v>177</v>
      </c>
      <c r="E1585" s="17" t="s">
        <v>177</v>
      </c>
      <c r="F1585" s="14" t="s">
        <v>1524</v>
      </c>
      <c r="G1585" s="14" t="s">
        <v>585</v>
      </c>
      <c r="H1585" s="14" t="s">
        <v>1037</v>
      </c>
      <c r="I1585" s="17" t="s">
        <v>1233</v>
      </c>
      <c r="J1585" s="14" t="s">
        <v>56</v>
      </c>
      <c r="K1585" s="17" t="s">
        <v>3589</v>
      </c>
      <c r="L1585" s="14">
        <v>3126</v>
      </c>
      <c r="M1585" s="16" t="str">
        <f>HYPERLINK("https://stjsonora.gob.mx/acceso_informacion/InfoCurriculum.php?token=3126-3126-3126")</f>
        <v>https://stjsonora.gob.mx/acceso_informacion/InfoCurriculum.php?token=3126-3126-3126</v>
      </c>
      <c r="N1585" s="14" t="s">
        <v>64</v>
      </c>
      <c r="O1585" s="16" t="s">
        <v>3601</v>
      </c>
      <c r="P1585" s="17" t="s">
        <v>355</v>
      </c>
      <c r="Q1585" s="15">
        <v>45300</v>
      </c>
      <c r="R1585" s="15">
        <v>45291</v>
      </c>
      <c r="S1585" s="14"/>
    </row>
    <row r="1586" spans="1:19" ht="25.5" x14ac:dyDescent="0.25">
      <c r="A1586" s="14">
        <v>2023</v>
      </c>
      <c r="B1586" s="15">
        <v>45200</v>
      </c>
      <c r="C1586" s="15">
        <v>45291</v>
      </c>
      <c r="D1586" s="17" t="s">
        <v>170</v>
      </c>
      <c r="E1586" s="17" t="s">
        <v>170</v>
      </c>
      <c r="F1586" s="14" t="s">
        <v>2765</v>
      </c>
      <c r="G1586" s="14" t="s">
        <v>361</v>
      </c>
      <c r="H1586" s="14" t="s">
        <v>2766</v>
      </c>
      <c r="I1586" s="17" t="s">
        <v>1178</v>
      </c>
      <c r="J1586" s="14" t="s">
        <v>353</v>
      </c>
      <c r="K1586" s="17" t="s">
        <v>354</v>
      </c>
      <c r="L1586" s="14">
        <v>5090</v>
      </c>
      <c r="M1586" s="16" t="str">
        <f>HYPERLINK("https://stjsonora.gob.mx/acceso_informacion/InfoCurriculum.php?token=5090-5090-5090")</f>
        <v>https://stjsonora.gob.mx/acceso_informacion/InfoCurriculum.php?token=5090-5090-5090</v>
      </c>
      <c r="N1586" s="14" t="s">
        <v>64</v>
      </c>
      <c r="O1586" s="16" t="s">
        <v>3601</v>
      </c>
      <c r="P1586" s="17" t="s">
        <v>355</v>
      </c>
      <c r="Q1586" s="15">
        <v>45300</v>
      </c>
      <c r="R1586" s="15">
        <v>45291</v>
      </c>
      <c r="S1586" s="14"/>
    </row>
    <row r="1587" spans="1:19" ht="25.5" x14ac:dyDescent="0.25">
      <c r="A1587" s="14">
        <v>2023</v>
      </c>
      <c r="B1587" s="15">
        <v>45200</v>
      </c>
      <c r="C1587" s="15">
        <v>45291</v>
      </c>
      <c r="D1587" s="17" t="s">
        <v>177</v>
      </c>
      <c r="E1587" s="17" t="s">
        <v>177</v>
      </c>
      <c r="F1587" s="14" t="s">
        <v>399</v>
      </c>
      <c r="G1587" s="14" t="s">
        <v>461</v>
      </c>
      <c r="H1587" s="14" t="s">
        <v>495</v>
      </c>
      <c r="I1587" s="17" t="s">
        <v>428</v>
      </c>
      <c r="J1587" s="14" t="s">
        <v>353</v>
      </c>
      <c r="K1587" s="17" t="s">
        <v>354</v>
      </c>
      <c r="L1587" s="14">
        <v>2714</v>
      </c>
      <c r="M1587" s="16" t="str">
        <f>HYPERLINK("https://stjsonora.gob.mx/acceso_informacion/InfoCurriculum.php?token=2714-2714-2714")</f>
        <v>https://stjsonora.gob.mx/acceso_informacion/InfoCurriculum.php?token=2714-2714-2714</v>
      </c>
      <c r="N1587" s="14" t="s">
        <v>64</v>
      </c>
      <c r="O1587" s="16" t="s">
        <v>3601</v>
      </c>
      <c r="P1587" s="17" t="s">
        <v>355</v>
      </c>
      <c r="Q1587" s="15">
        <v>45300</v>
      </c>
      <c r="R1587" s="15">
        <v>45291</v>
      </c>
      <c r="S1587" s="14"/>
    </row>
    <row r="1588" spans="1:19" ht="25.5" x14ac:dyDescent="0.25">
      <c r="A1588" s="14">
        <v>2023</v>
      </c>
      <c r="B1588" s="15">
        <v>45200</v>
      </c>
      <c r="C1588" s="15">
        <v>45291</v>
      </c>
      <c r="D1588" s="17" t="s">
        <v>185</v>
      </c>
      <c r="E1588" s="17" t="s">
        <v>185</v>
      </c>
      <c r="F1588" s="14" t="s">
        <v>2767</v>
      </c>
      <c r="G1588" s="14" t="s">
        <v>2710</v>
      </c>
      <c r="H1588" s="14" t="s">
        <v>2768</v>
      </c>
      <c r="I1588" s="17" t="s">
        <v>1253</v>
      </c>
      <c r="J1588" s="14" t="s">
        <v>353</v>
      </c>
      <c r="K1588" s="17" t="s">
        <v>354</v>
      </c>
      <c r="L1588" s="14">
        <v>4062</v>
      </c>
      <c r="M1588" s="16" t="str">
        <f>HYPERLINK("https://stjsonora.gob.mx/acceso_informacion/InfoCurriculum.php?token=4062-4062-4062")</f>
        <v>https://stjsonora.gob.mx/acceso_informacion/InfoCurriculum.php?token=4062-4062-4062</v>
      </c>
      <c r="N1588" s="14" t="s">
        <v>64</v>
      </c>
      <c r="O1588" s="16" t="s">
        <v>3601</v>
      </c>
      <c r="P1588" s="17" t="s">
        <v>355</v>
      </c>
      <c r="Q1588" s="15">
        <v>45300</v>
      </c>
      <c r="R1588" s="15">
        <v>45291</v>
      </c>
      <c r="S1588" s="14"/>
    </row>
    <row r="1589" spans="1:19" ht="25.5" x14ac:dyDescent="0.25">
      <c r="A1589" s="14">
        <v>2023</v>
      </c>
      <c r="B1589" s="15">
        <v>45200</v>
      </c>
      <c r="C1589" s="15">
        <v>45291</v>
      </c>
      <c r="D1589" s="17" t="s">
        <v>187</v>
      </c>
      <c r="E1589" s="17" t="s">
        <v>187</v>
      </c>
      <c r="F1589" s="14" t="s">
        <v>2769</v>
      </c>
      <c r="G1589" s="14" t="s">
        <v>393</v>
      </c>
      <c r="H1589" s="14" t="s">
        <v>1132</v>
      </c>
      <c r="I1589" s="17" t="s">
        <v>703</v>
      </c>
      <c r="J1589" s="14" t="s">
        <v>56</v>
      </c>
      <c r="K1589" s="17" t="s">
        <v>3589</v>
      </c>
      <c r="L1589" s="14">
        <v>4449</v>
      </c>
      <c r="M1589" s="16" t="str">
        <f>HYPERLINK("https://stjsonora.gob.mx/acceso_informacion/InfoCurriculum.php?token=4449-4449-4449")</f>
        <v>https://stjsonora.gob.mx/acceso_informacion/InfoCurriculum.php?token=4449-4449-4449</v>
      </c>
      <c r="N1589" s="14" t="s">
        <v>64</v>
      </c>
      <c r="O1589" s="16" t="s">
        <v>3601</v>
      </c>
      <c r="P1589" s="17" t="s">
        <v>355</v>
      </c>
      <c r="Q1589" s="15">
        <v>45300</v>
      </c>
      <c r="R1589" s="15">
        <v>45291</v>
      </c>
      <c r="S1589" s="14"/>
    </row>
    <row r="1590" spans="1:19" ht="25.5" x14ac:dyDescent="0.25">
      <c r="A1590" s="14">
        <v>2023</v>
      </c>
      <c r="B1590" s="15">
        <v>45200</v>
      </c>
      <c r="C1590" s="15">
        <v>45291</v>
      </c>
      <c r="D1590" s="17" t="s">
        <v>185</v>
      </c>
      <c r="E1590" s="17" t="s">
        <v>185</v>
      </c>
      <c r="F1590" s="14" t="s">
        <v>720</v>
      </c>
      <c r="G1590" s="14" t="s">
        <v>568</v>
      </c>
      <c r="H1590" s="14" t="s">
        <v>369</v>
      </c>
      <c r="I1590" s="17" t="s">
        <v>1294</v>
      </c>
      <c r="J1590" s="14" t="s">
        <v>353</v>
      </c>
      <c r="K1590" s="17" t="s">
        <v>354</v>
      </c>
      <c r="L1590" s="14">
        <v>4177</v>
      </c>
      <c r="M1590" s="16" t="str">
        <f>HYPERLINK("https://stjsonora.gob.mx/acceso_informacion/InfoCurriculum.php?token=4177-4177-4177")</f>
        <v>https://stjsonora.gob.mx/acceso_informacion/InfoCurriculum.php?token=4177-4177-4177</v>
      </c>
      <c r="N1590" s="14" t="s">
        <v>64</v>
      </c>
      <c r="O1590" s="16" t="s">
        <v>3601</v>
      </c>
      <c r="P1590" s="17" t="s">
        <v>355</v>
      </c>
      <c r="Q1590" s="15">
        <v>45300</v>
      </c>
      <c r="R1590" s="15">
        <v>45291</v>
      </c>
      <c r="S1590" s="14"/>
    </row>
    <row r="1591" spans="1:19" ht="25.5" x14ac:dyDescent="0.25">
      <c r="A1591" s="14">
        <v>2023</v>
      </c>
      <c r="B1591" s="15">
        <v>45200</v>
      </c>
      <c r="C1591" s="15">
        <v>45291</v>
      </c>
      <c r="D1591" s="17" t="s">
        <v>204</v>
      </c>
      <c r="E1591" s="17" t="s">
        <v>204</v>
      </c>
      <c r="F1591" s="14" t="s">
        <v>2770</v>
      </c>
      <c r="G1591" s="14" t="s">
        <v>524</v>
      </c>
      <c r="H1591" s="14" t="s">
        <v>409</v>
      </c>
      <c r="I1591" s="17" t="s">
        <v>1224</v>
      </c>
      <c r="J1591" s="14" t="s">
        <v>353</v>
      </c>
      <c r="K1591" s="17" t="s">
        <v>354</v>
      </c>
      <c r="L1591" s="14">
        <v>4737</v>
      </c>
      <c r="M1591" s="16" t="str">
        <f>HYPERLINK("https://stjsonora.gob.mx/acceso_informacion/InfoCurriculum.php?token=4737-4737-4737")</f>
        <v>https://stjsonora.gob.mx/acceso_informacion/InfoCurriculum.php?token=4737-4737-4737</v>
      </c>
      <c r="N1591" s="14" t="s">
        <v>64</v>
      </c>
      <c r="O1591" s="16" t="s">
        <v>3601</v>
      </c>
      <c r="P1591" s="17" t="s">
        <v>355</v>
      </c>
      <c r="Q1591" s="15">
        <v>45300</v>
      </c>
      <c r="R1591" s="15">
        <v>45291</v>
      </c>
      <c r="S1591" s="14"/>
    </row>
    <row r="1592" spans="1:19" ht="25.5" x14ac:dyDescent="0.25">
      <c r="A1592" s="14">
        <v>2023</v>
      </c>
      <c r="B1592" s="15">
        <v>45200</v>
      </c>
      <c r="C1592" s="15">
        <v>45291</v>
      </c>
      <c r="D1592" s="17" t="s">
        <v>170</v>
      </c>
      <c r="E1592" s="17" t="s">
        <v>170</v>
      </c>
      <c r="F1592" s="14" t="s">
        <v>774</v>
      </c>
      <c r="G1592" s="14" t="s">
        <v>2771</v>
      </c>
      <c r="H1592" s="14" t="s">
        <v>552</v>
      </c>
      <c r="I1592" s="17" t="s">
        <v>991</v>
      </c>
      <c r="J1592" s="14" t="s">
        <v>353</v>
      </c>
      <c r="K1592" s="17" t="s">
        <v>354</v>
      </c>
      <c r="L1592" s="14">
        <v>4813</v>
      </c>
      <c r="M1592" s="16" t="str">
        <f>HYPERLINK("https://stjsonora.gob.mx/acceso_informacion/InfoCurriculum.php?token=4813-4813-4813")</f>
        <v>https://stjsonora.gob.mx/acceso_informacion/InfoCurriculum.php?token=4813-4813-4813</v>
      </c>
      <c r="N1592" s="14" t="s">
        <v>64</v>
      </c>
      <c r="O1592" s="16" t="s">
        <v>3601</v>
      </c>
      <c r="P1592" s="17" t="s">
        <v>355</v>
      </c>
      <c r="Q1592" s="15">
        <v>45300</v>
      </c>
      <c r="R1592" s="15">
        <v>45291</v>
      </c>
      <c r="S1592" s="14"/>
    </row>
    <row r="1593" spans="1:19" ht="25.5" x14ac:dyDescent="0.25">
      <c r="A1593" s="14">
        <v>2023</v>
      </c>
      <c r="B1593" s="15">
        <v>45200</v>
      </c>
      <c r="C1593" s="15">
        <v>45291</v>
      </c>
      <c r="D1593" s="17" t="s">
        <v>187</v>
      </c>
      <c r="E1593" s="17" t="s">
        <v>187</v>
      </c>
      <c r="F1593" s="14" t="s">
        <v>881</v>
      </c>
      <c r="G1593" s="14" t="s">
        <v>2772</v>
      </c>
      <c r="H1593" s="14" t="s">
        <v>626</v>
      </c>
      <c r="I1593" s="17" t="s">
        <v>629</v>
      </c>
      <c r="J1593" s="14" t="s">
        <v>353</v>
      </c>
      <c r="K1593" s="17" t="s">
        <v>354</v>
      </c>
      <c r="L1593" s="14">
        <v>3517</v>
      </c>
      <c r="M1593" s="16" t="str">
        <f>HYPERLINK("https://stjsonora.gob.mx/acceso_informacion/InfoCurriculum.php?token=3517-3517-3517")</f>
        <v>https://stjsonora.gob.mx/acceso_informacion/InfoCurriculum.php?token=3517-3517-3517</v>
      </c>
      <c r="N1593" s="14" t="s">
        <v>64</v>
      </c>
      <c r="O1593" s="16" t="s">
        <v>3601</v>
      </c>
      <c r="P1593" s="17" t="s">
        <v>355</v>
      </c>
      <c r="Q1593" s="15">
        <v>45300</v>
      </c>
      <c r="R1593" s="15">
        <v>45291</v>
      </c>
      <c r="S1593" s="14"/>
    </row>
    <row r="1594" spans="1:19" ht="25.5" x14ac:dyDescent="0.25">
      <c r="A1594" s="14">
        <v>2023</v>
      </c>
      <c r="B1594" s="15">
        <v>45200</v>
      </c>
      <c r="C1594" s="15">
        <v>45291</v>
      </c>
      <c r="D1594" s="17" t="s">
        <v>170</v>
      </c>
      <c r="E1594" s="17" t="s">
        <v>170</v>
      </c>
      <c r="F1594" s="14" t="s">
        <v>2773</v>
      </c>
      <c r="G1594" s="14" t="s">
        <v>1270</v>
      </c>
      <c r="H1594" s="14" t="s">
        <v>1281</v>
      </c>
      <c r="I1594" s="17" t="s">
        <v>786</v>
      </c>
      <c r="J1594" s="14" t="s">
        <v>353</v>
      </c>
      <c r="K1594" s="17" t="s">
        <v>2333</v>
      </c>
      <c r="L1594" s="14">
        <v>4212</v>
      </c>
      <c r="M1594" s="16" t="str">
        <f>HYPERLINK("https://stjsonora.gob.mx/acceso_informacion/InfoCurriculum.php?token=4212-4212-4212")</f>
        <v>https://stjsonora.gob.mx/acceso_informacion/InfoCurriculum.php?token=4212-4212-4212</v>
      </c>
      <c r="N1594" s="14" t="s">
        <v>64</v>
      </c>
      <c r="O1594" s="16" t="s">
        <v>3601</v>
      </c>
      <c r="P1594" s="17" t="s">
        <v>355</v>
      </c>
      <c r="Q1594" s="15">
        <v>45300</v>
      </c>
      <c r="R1594" s="15">
        <v>45291</v>
      </c>
      <c r="S1594" s="14"/>
    </row>
    <row r="1595" spans="1:19" ht="25.5" x14ac:dyDescent="0.25">
      <c r="A1595" s="14">
        <v>2023</v>
      </c>
      <c r="B1595" s="15">
        <v>45200</v>
      </c>
      <c r="C1595" s="15">
        <v>45291</v>
      </c>
      <c r="D1595" s="17" t="s">
        <v>185</v>
      </c>
      <c r="E1595" s="17" t="s">
        <v>185</v>
      </c>
      <c r="F1595" s="14" t="s">
        <v>2774</v>
      </c>
      <c r="G1595" s="14" t="s">
        <v>585</v>
      </c>
      <c r="H1595" s="14" t="s">
        <v>639</v>
      </c>
      <c r="I1595" s="17" t="s">
        <v>500</v>
      </c>
      <c r="J1595" s="14" t="s">
        <v>56</v>
      </c>
      <c r="K1595" s="17" t="s">
        <v>3589</v>
      </c>
      <c r="L1595" s="14">
        <v>4308</v>
      </c>
      <c r="M1595" s="16" t="str">
        <f>HYPERLINK("https://stjsonora.gob.mx/acceso_informacion/InfoCurriculum.php?token=4308-4308-4308")</f>
        <v>https://stjsonora.gob.mx/acceso_informacion/InfoCurriculum.php?token=4308-4308-4308</v>
      </c>
      <c r="N1595" s="14" t="s">
        <v>64</v>
      </c>
      <c r="O1595" s="16" t="s">
        <v>3601</v>
      </c>
      <c r="P1595" s="17" t="s">
        <v>355</v>
      </c>
      <c r="Q1595" s="15">
        <v>45300</v>
      </c>
      <c r="R1595" s="15">
        <v>45291</v>
      </c>
      <c r="S1595" s="14"/>
    </row>
    <row r="1596" spans="1:19" ht="25.5" x14ac:dyDescent="0.25">
      <c r="A1596" s="14">
        <v>2023</v>
      </c>
      <c r="B1596" s="15">
        <v>45200</v>
      </c>
      <c r="C1596" s="15">
        <v>45291</v>
      </c>
      <c r="D1596" s="17" t="s">
        <v>187</v>
      </c>
      <c r="E1596" s="17" t="s">
        <v>187</v>
      </c>
      <c r="F1596" s="14" t="s">
        <v>2775</v>
      </c>
      <c r="G1596" s="14" t="s">
        <v>1109</v>
      </c>
      <c r="H1596" s="14" t="s">
        <v>670</v>
      </c>
      <c r="I1596" s="17" t="s">
        <v>1338</v>
      </c>
      <c r="J1596" s="14" t="s">
        <v>56</v>
      </c>
      <c r="K1596" s="17" t="s">
        <v>3589</v>
      </c>
      <c r="L1596" s="14">
        <v>4373</v>
      </c>
      <c r="M1596" s="16" t="str">
        <f>HYPERLINK("https://stjsonora.gob.mx/acceso_informacion/InfoCurriculum.php?token=4373-4373-4373")</f>
        <v>https://stjsonora.gob.mx/acceso_informacion/InfoCurriculum.php?token=4373-4373-4373</v>
      </c>
      <c r="N1596" s="14" t="s">
        <v>64</v>
      </c>
      <c r="O1596" s="16" t="s">
        <v>3601</v>
      </c>
      <c r="P1596" s="17" t="s">
        <v>355</v>
      </c>
      <c r="Q1596" s="15">
        <v>45300</v>
      </c>
      <c r="R1596" s="15">
        <v>45291</v>
      </c>
      <c r="S1596" s="14"/>
    </row>
    <row r="1597" spans="1:19" ht="25.5" x14ac:dyDescent="0.25">
      <c r="A1597" s="14">
        <v>2023</v>
      </c>
      <c r="B1597" s="15">
        <v>45200</v>
      </c>
      <c r="C1597" s="15">
        <v>45291</v>
      </c>
      <c r="D1597" s="17" t="s">
        <v>185</v>
      </c>
      <c r="E1597" s="17" t="s">
        <v>185</v>
      </c>
      <c r="F1597" s="14" t="s">
        <v>2776</v>
      </c>
      <c r="G1597" s="14" t="s">
        <v>1059</v>
      </c>
      <c r="H1597" s="14" t="s">
        <v>1008</v>
      </c>
      <c r="I1597" s="17" t="s">
        <v>1237</v>
      </c>
      <c r="J1597" s="14" t="s">
        <v>353</v>
      </c>
      <c r="K1597" s="17" t="s">
        <v>354</v>
      </c>
      <c r="L1597" s="14">
        <v>5214</v>
      </c>
      <c r="M1597" s="16" t="str">
        <f>HYPERLINK("https://stjsonora.gob.mx/acceso_informacion/InfoCurriculum.php?token=5214-5214-5214")</f>
        <v>https://stjsonora.gob.mx/acceso_informacion/InfoCurriculum.php?token=5214-5214-5214</v>
      </c>
      <c r="N1597" s="14" t="s">
        <v>64</v>
      </c>
      <c r="O1597" s="16" t="s">
        <v>3601</v>
      </c>
      <c r="P1597" s="17" t="s">
        <v>355</v>
      </c>
      <c r="Q1597" s="15">
        <v>45300</v>
      </c>
      <c r="R1597" s="15">
        <v>45291</v>
      </c>
      <c r="S1597" s="14"/>
    </row>
    <row r="1598" spans="1:19" ht="25.5" x14ac:dyDescent="0.25">
      <c r="A1598" s="14">
        <v>2023</v>
      </c>
      <c r="B1598" s="15">
        <v>45200</v>
      </c>
      <c r="C1598" s="15">
        <v>45291</v>
      </c>
      <c r="D1598" s="17" t="s">
        <v>182</v>
      </c>
      <c r="E1598" s="17" t="s">
        <v>182</v>
      </c>
      <c r="F1598" s="14" t="s">
        <v>2777</v>
      </c>
      <c r="G1598" s="14" t="s">
        <v>617</v>
      </c>
      <c r="H1598" s="14" t="s">
        <v>622</v>
      </c>
      <c r="I1598" s="17" t="s">
        <v>1265</v>
      </c>
      <c r="J1598" s="14" t="s">
        <v>353</v>
      </c>
      <c r="K1598" s="17" t="s">
        <v>354</v>
      </c>
      <c r="L1598" s="14">
        <v>4158</v>
      </c>
      <c r="M1598" s="16" t="str">
        <f>HYPERLINK("https://stjsonora.gob.mx/acceso_informacion/InfoCurriculum.php?token=4158-4158-4158")</f>
        <v>https://stjsonora.gob.mx/acceso_informacion/InfoCurriculum.php?token=4158-4158-4158</v>
      </c>
      <c r="N1598" s="14" t="s">
        <v>64</v>
      </c>
      <c r="O1598" s="16" t="s">
        <v>3601</v>
      </c>
      <c r="P1598" s="17" t="s">
        <v>355</v>
      </c>
      <c r="Q1598" s="15">
        <v>45300</v>
      </c>
      <c r="R1598" s="15">
        <v>45291</v>
      </c>
      <c r="S1598" s="14"/>
    </row>
    <row r="1599" spans="1:19" ht="51" x14ac:dyDescent="0.25">
      <c r="A1599" s="14">
        <v>2023</v>
      </c>
      <c r="B1599" s="15">
        <v>45200</v>
      </c>
      <c r="C1599" s="15">
        <v>45291</v>
      </c>
      <c r="D1599" s="17" t="s">
        <v>173</v>
      </c>
      <c r="E1599" s="17" t="s">
        <v>173</v>
      </c>
      <c r="F1599" s="14" t="s">
        <v>1769</v>
      </c>
      <c r="G1599" s="14" t="s">
        <v>2778</v>
      </c>
      <c r="H1599" s="14" t="s">
        <v>559</v>
      </c>
      <c r="I1599" s="17" t="s">
        <v>1138</v>
      </c>
      <c r="J1599" s="14" t="s">
        <v>353</v>
      </c>
      <c r="K1599" s="17" t="s">
        <v>354</v>
      </c>
      <c r="L1599" s="14">
        <v>4757</v>
      </c>
      <c r="M1599" s="16" t="str">
        <f>HYPERLINK("https://stjsonora.gob.mx/acceso_informacion/InfoCurriculum.php?token=4757-4757-4757")</f>
        <v>https://stjsonora.gob.mx/acceso_informacion/InfoCurriculum.php?token=4757-4757-4757</v>
      </c>
      <c r="N1599" s="14" t="s">
        <v>64</v>
      </c>
      <c r="O1599" s="16" t="s">
        <v>3601</v>
      </c>
      <c r="P1599" s="17" t="s">
        <v>355</v>
      </c>
      <c r="Q1599" s="15">
        <v>45300</v>
      </c>
      <c r="R1599" s="15">
        <v>45291</v>
      </c>
      <c r="S1599" s="14"/>
    </row>
    <row r="1600" spans="1:19" ht="25.5" x14ac:dyDescent="0.25">
      <c r="A1600" s="14">
        <v>2023</v>
      </c>
      <c r="B1600" s="15">
        <v>45200</v>
      </c>
      <c r="C1600" s="15">
        <v>45291</v>
      </c>
      <c r="D1600" s="17" t="s">
        <v>167</v>
      </c>
      <c r="E1600" s="17" t="s">
        <v>167</v>
      </c>
      <c r="F1600" s="14" t="s">
        <v>2779</v>
      </c>
      <c r="G1600" s="14" t="s">
        <v>1951</v>
      </c>
      <c r="H1600" s="14" t="s">
        <v>2780</v>
      </c>
      <c r="I1600" s="17" t="s">
        <v>1010</v>
      </c>
      <c r="J1600" s="14" t="s">
        <v>353</v>
      </c>
      <c r="K1600" s="17" t="s">
        <v>354</v>
      </c>
      <c r="L1600" s="14">
        <v>2721</v>
      </c>
      <c r="M1600" s="16" t="str">
        <f>HYPERLINK("https://stjsonora.gob.mx/acceso_informacion/InfoCurriculum.php?token=2721-2721-2721")</f>
        <v>https://stjsonora.gob.mx/acceso_informacion/InfoCurriculum.php?token=2721-2721-2721</v>
      </c>
      <c r="N1600" s="14" t="s">
        <v>64</v>
      </c>
      <c r="O1600" s="16" t="s">
        <v>3601</v>
      </c>
      <c r="P1600" s="17" t="s">
        <v>355</v>
      </c>
      <c r="Q1600" s="15">
        <v>45300</v>
      </c>
      <c r="R1600" s="15">
        <v>45291</v>
      </c>
      <c r="S1600" s="14"/>
    </row>
    <row r="1601" spans="1:19" ht="25.5" x14ac:dyDescent="0.25">
      <c r="A1601" s="14">
        <v>2023</v>
      </c>
      <c r="B1601" s="15">
        <v>45200</v>
      </c>
      <c r="C1601" s="15">
        <v>45291</v>
      </c>
      <c r="D1601" s="17" t="s">
        <v>185</v>
      </c>
      <c r="E1601" s="17" t="s">
        <v>185</v>
      </c>
      <c r="F1601" s="14" t="s">
        <v>2781</v>
      </c>
      <c r="G1601" s="14" t="s">
        <v>2782</v>
      </c>
      <c r="H1601" s="14" t="s">
        <v>1982</v>
      </c>
      <c r="I1601" s="17" t="s">
        <v>1224</v>
      </c>
      <c r="J1601" s="14" t="s">
        <v>353</v>
      </c>
      <c r="K1601" s="17" t="s">
        <v>354</v>
      </c>
      <c r="L1601" s="14">
        <v>4970</v>
      </c>
      <c r="M1601" s="16" t="str">
        <f>HYPERLINK("https://stjsonora.gob.mx/acceso_informacion/InfoCurriculum.php?token=4970-4970-4970")</f>
        <v>https://stjsonora.gob.mx/acceso_informacion/InfoCurriculum.php?token=4970-4970-4970</v>
      </c>
      <c r="N1601" s="14" t="s">
        <v>64</v>
      </c>
      <c r="O1601" s="16" t="s">
        <v>3601</v>
      </c>
      <c r="P1601" s="17" t="s">
        <v>355</v>
      </c>
      <c r="Q1601" s="15">
        <v>45300</v>
      </c>
      <c r="R1601" s="15">
        <v>45291</v>
      </c>
      <c r="S1601" s="14"/>
    </row>
    <row r="1602" spans="1:19" ht="25.5" x14ac:dyDescent="0.25">
      <c r="A1602" s="14">
        <v>2023</v>
      </c>
      <c r="B1602" s="15">
        <v>45200</v>
      </c>
      <c r="C1602" s="15">
        <v>45291</v>
      </c>
      <c r="D1602" s="17" t="s">
        <v>185</v>
      </c>
      <c r="E1602" s="17" t="s">
        <v>185</v>
      </c>
      <c r="F1602" s="14" t="s">
        <v>2783</v>
      </c>
      <c r="G1602" s="14" t="s">
        <v>559</v>
      </c>
      <c r="H1602" s="14" t="s">
        <v>579</v>
      </c>
      <c r="I1602" s="17" t="s">
        <v>1383</v>
      </c>
      <c r="J1602" s="14" t="s">
        <v>353</v>
      </c>
      <c r="K1602" s="17" t="s">
        <v>354</v>
      </c>
      <c r="L1602" s="14">
        <v>2611</v>
      </c>
      <c r="M1602" s="16" t="str">
        <f>HYPERLINK("https://stjsonora.gob.mx/acceso_informacion/InfoCurriculum.php?token=2611-2611-2611")</f>
        <v>https://stjsonora.gob.mx/acceso_informacion/InfoCurriculum.php?token=2611-2611-2611</v>
      </c>
      <c r="N1602" s="14" t="s">
        <v>64</v>
      </c>
      <c r="O1602" s="16" t="s">
        <v>3601</v>
      </c>
      <c r="P1602" s="17" t="s">
        <v>355</v>
      </c>
      <c r="Q1602" s="15">
        <v>45300</v>
      </c>
      <c r="R1602" s="15">
        <v>45291</v>
      </c>
      <c r="S1602" s="14"/>
    </row>
    <row r="1603" spans="1:19" ht="25.5" x14ac:dyDescent="0.25">
      <c r="A1603" s="14">
        <v>2023</v>
      </c>
      <c r="B1603" s="15">
        <v>45200</v>
      </c>
      <c r="C1603" s="15">
        <v>45291</v>
      </c>
      <c r="D1603" s="17" t="s">
        <v>177</v>
      </c>
      <c r="E1603" s="17" t="s">
        <v>177</v>
      </c>
      <c r="F1603" s="14" t="s">
        <v>2784</v>
      </c>
      <c r="G1603" s="14" t="s">
        <v>422</v>
      </c>
      <c r="H1603" s="14" t="s">
        <v>442</v>
      </c>
      <c r="I1603" s="17" t="s">
        <v>1237</v>
      </c>
      <c r="J1603" s="14" t="s">
        <v>353</v>
      </c>
      <c r="K1603" s="17" t="s">
        <v>354</v>
      </c>
      <c r="L1603" s="14">
        <v>1539</v>
      </c>
      <c r="M1603" s="16" t="str">
        <f>HYPERLINK("https://stjsonora.gob.mx/acceso_informacion/InfoCurriculum.php?token=1539-1539-1539")</f>
        <v>https://stjsonora.gob.mx/acceso_informacion/InfoCurriculum.php?token=1539-1539-1539</v>
      </c>
      <c r="N1603" s="14" t="s">
        <v>64</v>
      </c>
      <c r="O1603" s="16" t="s">
        <v>3601</v>
      </c>
      <c r="P1603" s="17" t="s">
        <v>355</v>
      </c>
      <c r="Q1603" s="15">
        <v>45300</v>
      </c>
      <c r="R1603" s="15">
        <v>45291</v>
      </c>
      <c r="S1603" s="14"/>
    </row>
    <row r="1604" spans="1:19" ht="25.5" x14ac:dyDescent="0.25">
      <c r="A1604" s="14">
        <v>2023</v>
      </c>
      <c r="B1604" s="15">
        <v>45200</v>
      </c>
      <c r="C1604" s="15">
        <v>45291</v>
      </c>
      <c r="D1604" s="17" t="s">
        <v>202</v>
      </c>
      <c r="E1604" s="17" t="s">
        <v>202</v>
      </c>
      <c r="F1604" s="14" t="s">
        <v>2785</v>
      </c>
      <c r="G1604" s="14" t="s">
        <v>406</v>
      </c>
      <c r="H1604" s="14" t="s">
        <v>1473</v>
      </c>
      <c r="I1604" s="17" t="s">
        <v>629</v>
      </c>
      <c r="J1604" s="14" t="s">
        <v>353</v>
      </c>
      <c r="K1604" s="17" t="s">
        <v>354</v>
      </c>
      <c r="L1604" s="14">
        <v>1466</v>
      </c>
      <c r="M1604" s="16" t="str">
        <f>HYPERLINK("https://stjsonora.gob.mx/acceso_informacion/InfoCurriculum.php?token=1466-1466-1466")</f>
        <v>https://stjsonora.gob.mx/acceso_informacion/InfoCurriculum.php?token=1466-1466-1466</v>
      </c>
      <c r="N1604" s="14" t="s">
        <v>64</v>
      </c>
      <c r="O1604" s="16" t="s">
        <v>3601</v>
      </c>
      <c r="P1604" s="17" t="s">
        <v>355</v>
      </c>
      <c r="Q1604" s="15">
        <v>45300</v>
      </c>
      <c r="R1604" s="15">
        <v>45291</v>
      </c>
      <c r="S1604" s="14"/>
    </row>
    <row r="1605" spans="1:19" ht="25.5" x14ac:dyDescent="0.25">
      <c r="A1605" s="14">
        <v>2023</v>
      </c>
      <c r="B1605" s="15">
        <v>45200</v>
      </c>
      <c r="C1605" s="15">
        <v>45291</v>
      </c>
      <c r="D1605" s="17" t="s">
        <v>177</v>
      </c>
      <c r="E1605" s="17" t="s">
        <v>177</v>
      </c>
      <c r="F1605" s="14" t="s">
        <v>2786</v>
      </c>
      <c r="G1605" s="14" t="s">
        <v>495</v>
      </c>
      <c r="H1605" s="14" t="s">
        <v>2787</v>
      </c>
      <c r="I1605" s="17" t="s">
        <v>1404</v>
      </c>
      <c r="J1605" s="14" t="s">
        <v>353</v>
      </c>
      <c r="K1605" s="17" t="s">
        <v>354</v>
      </c>
      <c r="L1605" s="14">
        <v>4866</v>
      </c>
      <c r="M1605" s="16" t="str">
        <f>HYPERLINK("https://stjsonora.gob.mx/acceso_informacion/InfoCurriculum.php?token=4866-4866-4866")</f>
        <v>https://stjsonora.gob.mx/acceso_informacion/InfoCurriculum.php?token=4866-4866-4866</v>
      </c>
      <c r="N1605" s="14" t="s">
        <v>64</v>
      </c>
      <c r="O1605" s="16" t="s">
        <v>3601</v>
      </c>
      <c r="P1605" s="17" t="s">
        <v>355</v>
      </c>
      <c r="Q1605" s="15">
        <v>45300</v>
      </c>
      <c r="R1605" s="15">
        <v>45291</v>
      </c>
      <c r="S1605" s="14"/>
    </row>
    <row r="1606" spans="1:19" ht="25.5" x14ac:dyDescent="0.25">
      <c r="A1606" s="14">
        <v>2023</v>
      </c>
      <c r="B1606" s="15">
        <v>45200</v>
      </c>
      <c r="C1606" s="15">
        <v>45291</v>
      </c>
      <c r="D1606" s="17" t="s">
        <v>185</v>
      </c>
      <c r="E1606" s="17" t="s">
        <v>185</v>
      </c>
      <c r="F1606" s="14" t="s">
        <v>507</v>
      </c>
      <c r="G1606" s="14" t="s">
        <v>409</v>
      </c>
      <c r="H1606" s="14" t="s">
        <v>2788</v>
      </c>
      <c r="I1606" s="17" t="s">
        <v>1346</v>
      </c>
      <c r="J1606" s="14" t="s">
        <v>353</v>
      </c>
      <c r="K1606" s="17" t="s">
        <v>354</v>
      </c>
      <c r="L1606" s="14">
        <v>4979</v>
      </c>
      <c r="M1606" s="16" t="str">
        <f>HYPERLINK("https://stjsonora.gob.mx/acceso_informacion/InfoCurriculum.php?token=4979-4979-4979")</f>
        <v>https://stjsonora.gob.mx/acceso_informacion/InfoCurriculum.php?token=4979-4979-4979</v>
      </c>
      <c r="N1606" s="14" t="s">
        <v>64</v>
      </c>
      <c r="O1606" s="16" t="s">
        <v>3601</v>
      </c>
      <c r="P1606" s="17" t="s">
        <v>355</v>
      </c>
      <c r="Q1606" s="15">
        <v>45300</v>
      </c>
      <c r="R1606" s="15">
        <v>45291</v>
      </c>
      <c r="S1606" s="14"/>
    </row>
    <row r="1607" spans="1:19" ht="63.75" x14ac:dyDescent="0.25">
      <c r="A1607" s="14">
        <v>2023</v>
      </c>
      <c r="B1607" s="15">
        <v>45200</v>
      </c>
      <c r="C1607" s="15">
        <v>45291</v>
      </c>
      <c r="D1607" s="17" t="s">
        <v>185</v>
      </c>
      <c r="E1607" s="17" t="s">
        <v>185</v>
      </c>
      <c r="F1607" s="14" t="s">
        <v>2789</v>
      </c>
      <c r="G1607" s="14" t="s">
        <v>541</v>
      </c>
      <c r="H1607" s="14" t="s">
        <v>1239</v>
      </c>
      <c r="I1607" s="17" t="s">
        <v>1367</v>
      </c>
      <c r="J1607" s="14" t="s">
        <v>353</v>
      </c>
      <c r="K1607" s="17"/>
      <c r="L1607" s="14">
        <v>43</v>
      </c>
      <c r="M1607" s="16" t="str">
        <f>HYPERLINK("https://stjsonora.gob.mx/acceso_informacion/InfoCurriculum.php?token=43-43-43")</f>
        <v>https://stjsonora.gob.mx/acceso_informacion/InfoCurriculum.php?token=43-43-43</v>
      </c>
      <c r="N1607" s="14" t="s">
        <v>64</v>
      </c>
      <c r="O1607" s="16" t="s">
        <v>3601</v>
      </c>
      <c r="P1607" s="17" t="s">
        <v>355</v>
      </c>
      <c r="Q1607" s="15">
        <v>45300</v>
      </c>
      <c r="R1607" s="15">
        <v>45291</v>
      </c>
      <c r="S1607" s="14"/>
    </row>
    <row r="1608" spans="1:19" ht="25.5" x14ac:dyDescent="0.25">
      <c r="A1608" s="14">
        <v>2023</v>
      </c>
      <c r="B1608" s="15">
        <v>45200</v>
      </c>
      <c r="C1608" s="15">
        <v>45291</v>
      </c>
      <c r="D1608" s="17" t="s">
        <v>167</v>
      </c>
      <c r="E1608" s="17" t="s">
        <v>167</v>
      </c>
      <c r="F1608" s="14" t="s">
        <v>2790</v>
      </c>
      <c r="G1608" s="14" t="s">
        <v>373</v>
      </c>
      <c r="H1608" s="14" t="s">
        <v>2791</v>
      </c>
      <c r="I1608" s="17" t="s">
        <v>718</v>
      </c>
      <c r="J1608" s="14" t="s">
        <v>353</v>
      </c>
      <c r="K1608" s="17" t="s">
        <v>354</v>
      </c>
      <c r="L1608" s="14">
        <v>4747</v>
      </c>
      <c r="M1608" s="16" t="str">
        <f>HYPERLINK("https://stjsonora.gob.mx/acceso_informacion/InfoCurriculum.php?token=4747-4747-4747")</f>
        <v>https://stjsonora.gob.mx/acceso_informacion/InfoCurriculum.php?token=4747-4747-4747</v>
      </c>
      <c r="N1608" s="14" t="s">
        <v>64</v>
      </c>
      <c r="O1608" s="16" t="s">
        <v>3601</v>
      </c>
      <c r="P1608" s="17" t="s">
        <v>355</v>
      </c>
      <c r="Q1608" s="15">
        <v>45300</v>
      </c>
      <c r="R1608" s="15">
        <v>45291</v>
      </c>
      <c r="S1608" s="14"/>
    </row>
    <row r="1609" spans="1:19" ht="25.5" x14ac:dyDescent="0.25">
      <c r="A1609" s="14">
        <v>2023</v>
      </c>
      <c r="B1609" s="15">
        <v>45200</v>
      </c>
      <c r="C1609" s="15">
        <v>45291</v>
      </c>
      <c r="D1609" s="17" t="s">
        <v>185</v>
      </c>
      <c r="E1609" s="17" t="s">
        <v>185</v>
      </c>
      <c r="F1609" s="14" t="s">
        <v>2792</v>
      </c>
      <c r="G1609" s="14" t="s">
        <v>1981</v>
      </c>
      <c r="H1609" s="14" t="s">
        <v>1982</v>
      </c>
      <c r="I1609" s="17" t="s">
        <v>1338</v>
      </c>
      <c r="J1609" s="14" t="s">
        <v>353</v>
      </c>
      <c r="K1609" s="17" t="s">
        <v>1040</v>
      </c>
      <c r="L1609" s="14">
        <v>3387</v>
      </c>
      <c r="M1609" s="16" t="str">
        <f>HYPERLINK("https://stjsonora.gob.mx/acceso_informacion/InfoCurriculum.php?token=3387-3387-3387")</f>
        <v>https://stjsonora.gob.mx/acceso_informacion/InfoCurriculum.php?token=3387-3387-3387</v>
      </c>
      <c r="N1609" s="14" t="s">
        <v>64</v>
      </c>
      <c r="O1609" s="16" t="s">
        <v>3601</v>
      </c>
      <c r="P1609" s="17" t="s">
        <v>355</v>
      </c>
      <c r="Q1609" s="15">
        <v>45300</v>
      </c>
      <c r="R1609" s="15">
        <v>45291</v>
      </c>
      <c r="S1609" s="14"/>
    </row>
    <row r="1610" spans="1:19" ht="25.5" x14ac:dyDescent="0.25">
      <c r="A1610" s="14">
        <v>2023</v>
      </c>
      <c r="B1610" s="15">
        <v>45200</v>
      </c>
      <c r="C1610" s="15">
        <v>45291</v>
      </c>
      <c r="D1610" s="17" t="s">
        <v>167</v>
      </c>
      <c r="E1610" s="17" t="s">
        <v>167</v>
      </c>
      <c r="F1610" s="14" t="s">
        <v>2793</v>
      </c>
      <c r="G1610" s="14" t="s">
        <v>636</v>
      </c>
      <c r="H1610" s="14" t="s">
        <v>2082</v>
      </c>
      <c r="I1610" s="17" t="s">
        <v>1413</v>
      </c>
      <c r="J1610" s="14" t="s">
        <v>353</v>
      </c>
      <c r="K1610" s="17" t="s">
        <v>354</v>
      </c>
      <c r="L1610" s="14">
        <v>4451</v>
      </c>
      <c r="M1610" s="16" t="str">
        <f>HYPERLINK("https://stjsonora.gob.mx/acceso_informacion/InfoCurriculum.php?token=4451-4451-4451")</f>
        <v>https://stjsonora.gob.mx/acceso_informacion/InfoCurriculum.php?token=4451-4451-4451</v>
      </c>
      <c r="N1610" s="14" t="s">
        <v>64</v>
      </c>
      <c r="O1610" s="16" t="s">
        <v>3601</v>
      </c>
      <c r="P1610" s="17" t="s">
        <v>355</v>
      </c>
      <c r="Q1610" s="15">
        <v>45300</v>
      </c>
      <c r="R1610" s="15">
        <v>45291</v>
      </c>
      <c r="S1610" s="14"/>
    </row>
    <row r="1611" spans="1:19" ht="25.5" x14ac:dyDescent="0.25">
      <c r="A1611" s="14">
        <v>2023</v>
      </c>
      <c r="B1611" s="15">
        <v>45200</v>
      </c>
      <c r="C1611" s="15">
        <v>45291</v>
      </c>
      <c r="D1611" s="17" t="s">
        <v>171</v>
      </c>
      <c r="E1611" s="17" t="s">
        <v>171</v>
      </c>
      <c r="F1611" s="14" t="s">
        <v>2794</v>
      </c>
      <c r="G1611" s="14" t="s">
        <v>840</v>
      </c>
      <c r="H1611" s="14" t="s">
        <v>1770</v>
      </c>
      <c r="I1611" s="17" t="s">
        <v>1233</v>
      </c>
      <c r="J1611" s="14" t="s">
        <v>403</v>
      </c>
      <c r="K1611" s="17" t="s">
        <v>1173</v>
      </c>
      <c r="L1611" s="14">
        <v>5055</v>
      </c>
      <c r="M1611" s="16" t="str">
        <f>HYPERLINK("https://stjsonora.gob.mx/acceso_informacion/InfoCurriculum.php?token=5055-5055-5055")</f>
        <v>https://stjsonora.gob.mx/acceso_informacion/InfoCurriculum.php?token=5055-5055-5055</v>
      </c>
      <c r="N1611" s="14" t="s">
        <v>64</v>
      </c>
      <c r="O1611" s="16" t="s">
        <v>3601</v>
      </c>
      <c r="P1611" s="17" t="s">
        <v>355</v>
      </c>
      <c r="Q1611" s="15">
        <v>45300</v>
      </c>
      <c r="R1611" s="15">
        <v>45291</v>
      </c>
      <c r="S1611" s="14"/>
    </row>
    <row r="1612" spans="1:19" ht="25.5" x14ac:dyDescent="0.25">
      <c r="A1612" s="14">
        <v>2023</v>
      </c>
      <c r="B1612" s="15">
        <v>45200</v>
      </c>
      <c r="C1612" s="15">
        <v>45291</v>
      </c>
      <c r="D1612" s="17" t="s">
        <v>176</v>
      </c>
      <c r="E1612" s="17" t="s">
        <v>176</v>
      </c>
      <c r="F1612" s="14" t="s">
        <v>2795</v>
      </c>
      <c r="G1612" s="14" t="s">
        <v>779</v>
      </c>
      <c r="H1612" s="14" t="s">
        <v>1804</v>
      </c>
      <c r="I1612" s="17" t="s">
        <v>1265</v>
      </c>
      <c r="J1612" s="14" t="s">
        <v>56</v>
      </c>
      <c r="K1612" s="17" t="s">
        <v>3589</v>
      </c>
      <c r="L1612" s="14">
        <v>5231</v>
      </c>
      <c r="M1612" s="16" t="str">
        <f>HYPERLINK("https://stjsonora.gob.mx/acceso_informacion/InfoCurriculum.php?token=5231-5231-5231")</f>
        <v>https://stjsonora.gob.mx/acceso_informacion/InfoCurriculum.php?token=5231-5231-5231</v>
      </c>
      <c r="N1612" s="14" t="s">
        <v>64</v>
      </c>
      <c r="O1612" s="16" t="s">
        <v>3601</v>
      </c>
      <c r="P1612" s="17" t="s">
        <v>355</v>
      </c>
      <c r="Q1612" s="15">
        <v>45300</v>
      </c>
      <c r="R1612" s="15">
        <v>45291</v>
      </c>
      <c r="S1612" s="14"/>
    </row>
    <row r="1613" spans="1:19" ht="38.25" x14ac:dyDescent="0.25">
      <c r="A1613" s="14">
        <v>2023</v>
      </c>
      <c r="B1613" s="15">
        <v>45200</v>
      </c>
      <c r="C1613" s="15">
        <v>45291</v>
      </c>
      <c r="D1613" s="17" t="s">
        <v>167</v>
      </c>
      <c r="E1613" s="17" t="s">
        <v>167</v>
      </c>
      <c r="F1613" s="14" t="s">
        <v>2796</v>
      </c>
      <c r="G1613" s="14" t="s">
        <v>495</v>
      </c>
      <c r="H1613" s="14" t="s">
        <v>2797</v>
      </c>
      <c r="I1613" s="17" t="s">
        <v>1391</v>
      </c>
      <c r="J1613" s="14" t="s">
        <v>353</v>
      </c>
      <c r="K1613" s="17" t="s">
        <v>354</v>
      </c>
      <c r="L1613" s="14">
        <v>5036</v>
      </c>
      <c r="M1613" s="16" t="str">
        <f>HYPERLINK("https://stjsonora.gob.mx/acceso_informacion/InfoCurriculum.php?token=5036-5036-5036")</f>
        <v>https://stjsonora.gob.mx/acceso_informacion/InfoCurriculum.php?token=5036-5036-5036</v>
      </c>
      <c r="N1613" s="14" t="s">
        <v>64</v>
      </c>
      <c r="O1613" s="16" t="s">
        <v>3601</v>
      </c>
      <c r="P1613" s="17" t="s">
        <v>355</v>
      </c>
      <c r="Q1613" s="15">
        <v>45300</v>
      </c>
      <c r="R1613" s="15">
        <v>45291</v>
      </c>
      <c r="S1613" s="14"/>
    </row>
    <row r="1614" spans="1:19" ht="25.5" x14ac:dyDescent="0.25">
      <c r="A1614" s="14">
        <v>2023</v>
      </c>
      <c r="B1614" s="15">
        <v>45200</v>
      </c>
      <c r="C1614" s="15">
        <v>45291</v>
      </c>
      <c r="D1614" s="17" t="s">
        <v>185</v>
      </c>
      <c r="E1614" s="17" t="s">
        <v>185</v>
      </c>
      <c r="F1614" s="14" t="s">
        <v>940</v>
      </c>
      <c r="G1614" s="14" t="s">
        <v>695</v>
      </c>
      <c r="H1614" s="14" t="s">
        <v>1172</v>
      </c>
      <c r="I1614" s="17" t="s">
        <v>773</v>
      </c>
      <c r="J1614" s="14" t="s">
        <v>403</v>
      </c>
      <c r="K1614" s="17" t="s">
        <v>354</v>
      </c>
      <c r="L1614" s="14">
        <v>2854</v>
      </c>
      <c r="M1614" s="16" t="str">
        <f>HYPERLINK("https://stjsonora.gob.mx/acceso_informacion/InfoCurriculum.php?token=2854-2854-2854")</f>
        <v>https://stjsonora.gob.mx/acceso_informacion/InfoCurriculum.php?token=2854-2854-2854</v>
      </c>
      <c r="N1614" s="14" t="s">
        <v>64</v>
      </c>
      <c r="O1614" s="16" t="s">
        <v>3601</v>
      </c>
      <c r="P1614" s="17" t="s">
        <v>355</v>
      </c>
      <c r="Q1614" s="15">
        <v>45300</v>
      </c>
      <c r="R1614" s="15">
        <v>45291</v>
      </c>
      <c r="S1614" s="14"/>
    </row>
    <row r="1615" spans="1:19" ht="25.5" x14ac:dyDescent="0.25">
      <c r="A1615" s="14">
        <v>2023</v>
      </c>
      <c r="B1615" s="15">
        <v>45200</v>
      </c>
      <c r="C1615" s="15">
        <v>45291</v>
      </c>
      <c r="D1615" s="17" t="s">
        <v>187</v>
      </c>
      <c r="E1615" s="17" t="s">
        <v>187</v>
      </c>
      <c r="F1615" s="14" t="s">
        <v>2798</v>
      </c>
      <c r="G1615" s="14" t="s">
        <v>406</v>
      </c>
      <c r="H1615" s="14" t="s">
        <v>1901</v>
      </c>
      <c r="I1615" s="17" t="s">
        <v>786</v>
      </c>
      <c r="J1615" s="14" t="s">
        <v>353</v>
      </c>
      <c r="K1615" s="17" t="s">
        <v>354</v>
      </c>
      <c r="L1615" s="14">
        <v>2881</v>
      </c>
      <c r="M1615" s="16" t="str">
        <f>HYPERLINK("https://stjsonora.gob.mx/acceso_informacion/InfoCurriculum.php?token=2881-2881-2881")</f>
        <v>https://stjsonora.gob.mx/acceso_informacion/InfoCurriculum.php?token=2881-2881-2881</v>
      </c>
      <c r="N1615" s="14" t="s">
        <v>64</v>
      </c>
      <c r="O1615" s="16" t="s">
        <v>3601</v>
      </c>
      <c r="P1615" s="17" t="s">
        <v>355</v>
      </c>
      <c r="Q1615" s="15">
        <v>45300</v>
      </c>
      <c r="R1615" s="15">
        <v>45291</v>
      </c>
      <c r="S1615" s="14"/>
    </row>
    <row r="1616" spans="1:19" ht="25.5" x14ac:dyDescent="0.25">
      <c r="A1616" s="14">
        <v>2023</v>
      </c>
      <c r="B1616" s="15">
        <v>45200</v>
      </c>
      <c r="C1616" s="15">
        <v>45291</v>
      </c>
      <c r="D1616" s="17" t="s">
        <v>185</v>
      </c>
      <c r="E1616" s="17" t="s">
        <v>185</v>
      </c>
      <c r="F1616" s="14" t="s">
        <v>2799</v>
      </c>
      <c r="G1616" s="14" t="s">
        <v>1611</v>
      </c>
      <c r="H1616" s="14" t="s">
        <v>1155</v>
      </c>
      <c r="I1616" s="17" t="s">
        <v>1573</v>
      </c>
      <c r="J1616" s="14" t="s">
        <v>353</v>
      </c>
      <c r="K1616" s="17" t="s">
        <v>2800</v>
      </c>
      <c r="L1616" s="14">
        <v>4527</v>
      </c>
      <c r="M1616" s="16" t="str">
        <f>HYPERLINK("https://stjsonora.gob.mx/acceso_informacion/InfoCurriculum.php?token=4527-4527-4527")</f>
        <v>https://stjsonora.gob.mx/acceso_informacion/InfoCurriculum.php?token=4527-4527-4527</v>
      </c>
      <c r="N1616" s="14" t="s">
        <v>64</v>
      </c>
      <c r="O1616" s="16" t="s">
        <v>3601</v>
      </c>
      <c r="P1616" s="17" t="s">
        <v>355</v>
      </c>
      <c r="Q1616" s="15">
        <v>45300</v>
      </c>
      <c r="R1616" s="15">
        <v>45291</v>
      </c>
      <c r="S1616" s="14"/>
    </row>
    <row r="1617" spans="1:19" ht="25.5" x14ac:dyDescent="0.25">
      <c r="A1617" s="14">
        <v>2023</v>
      </c>
      <c r="B1617" s="15">
        <v>45200</v>
      </c>
      <c r="C1617" s="15">
        <v>45291</v>
      </c>
      <c r="D1617" s="17" t="s">
        <v>167</v>
      </c>
      <c r="E1617" s="17" t="s">
        <v>167</v>
      </c>
      <c r="F1617" s="14" t="s">
        <v>2801</v>
      </c>
      <c r="G1617" s="14" t="s">
        <v>2802</v>
      </c>
      <c r="H1617" s="14" t="s">
        <v>928</v>
      </c>
      <c r="I1617" s="17" t="s">
        <v>1383</v>
      </c>
      <c r="J1617" s="14" t="s">
        <v>353</v>
      </c>
      <c r="K1617" s="17" t="s">
        <v>354</v>
      </c>
      <c r="L1617" s="14">
        <v>3518</v>
      </c>
      <c r="M1617" s="16" t="str">
        <f>HYPERLINK("https://stjsonora.gob.mx/acceso_informacion/InfoCurriculum.php?token=3518-3518-3518")</f>
        <v>https://stjsonora.gob.mx/acceso_informacion/InfoCurriculum.php?token=3518-3518-3518</v>
      </c>
      <c r="N1617" s="14" t="s">
        <v>64</v>
      </c>
      <c r="O1617" s="16" t="s">
        <v>3601</v>
      </c>
      <c r="P1617" s="17" t="s">
        <v>355</v>
      </c>
      <c r="Q1617" s="15">
        <v>45300</v>
      </c>
      <c r="R1617" s="15">
        <v>45291</v>
      </c>
      <c r="S1617" s="14"/>
    </row>
    <row r="1618" spans="1:19" ht="25.5" x14ac:dyDescent="0.25">
      <c r="A1618" s="14">
        <v>2023</v>
      </c>
      <c r="B1618" s="15">
        <v>45200</v>
      </c>
      <c r="C1618" s="15">
        <v>45291</v>
      </c>
      <c r="D1618" s="17" t="s">
        <v>185</v>
      </c>
      <c r="E1618" s="17" t="s">
        <v>185</v>
      </c>
      <c r="F1618" s="14" t="s">
        <v>2803</v>
      </c>
      <c r="G1618" s="14" t="s">
        <v>571</v>
      </c>
      <c r="H1618" s="14" t="s">
        <v>592</v>
      </c>
      <c r="I1618" s="17" t="s">
        <v>1298</v>
      </c>
      <c r="J1618" s="14" t="s">
        <v>353</v>
      </c>
      <c r="K1618" s="17" t="s">
        <v>354</v>
      </c>
      <c r="L1618" s="14">
        <v>4774</v>
      </c>
      <c r="M1618" s="16" t="str">
        <f>HYPERLINK("https://stjsonora.gob.mx/acceso_informacion/InfoCurriculum.php?token=4774-4774-4774")</f>
        <v>https://stjsonora.gob.mx/acceso_informacion/InfoCurriculum.php?token=4774-4774-4774</v>
      </c>
      <c r="N1618" s="14" t="s">
        <v>64</v>
      </c>
      <c r="O1618" s="16" t="s">
        <v>3601</v>
      </c>
      <c r="P1618" s="17" t="s">
        <v>355</v>
      </c>
      <c r="Q1618" s="15">
        <v>45300</v>
      </c>
      <c r="R1618" s="15">
        <v>45291</v>
      </c>
      <c r="S1618" s="14"/>
    </row>
    <row r="1619" spans="1:19" ht="25.5" x14ac:dyDescent="0.25">
      <c r="A1619" s="14">
        <v>2023</v>
      </c>
      <c r="B1619" s="15">
        <v>45200</v>
      </c>
      <c r="C1619" s="15">
        <v>45291</v>
      </c>
      <c r="D1619" s="17" t="s">
        <v>185</v>
      </c>
      <c r="E1619" s="17" t="s">
        <v>185</v>
      </c>
      <c r="F1619" s="14" t="s">
        <v>1414</v>
      </c>
      <c r="G1619" s="14" t="s">
        <v>369</v>
      </c>
      <c r="H1619" s="14" t="s">
        <v>409</v>
      </c>
      <c r="I1619" s="17" t="s">
        <v>1220</v>
      </c>
      <c r="J1619" s="14" t="s">
        <v>56</v>
      </c>
      <c r="K1619" s="17" t="s">
        <v>3589</v>
      </c>
      <c r="L1619" s="14">
        <v>2598</v>
      </c>
      <c r="M1619" s="16" t="str">
        <f>HYPERLINK("https://stjsonora.gob.mx/acceso_informacion/InfoCurriculum.php?token=2598-2598-2598")</f>
        <v>https://stjsonora.gob.mx/acceso_informacion/InfoCurriculum.php?token=2598-2598-2598</v>
      </c>
      <c r="N1619" s="14" t="s">
        <v>64</v>
      </c>
      <c r="O1619" s="16" t="s">
        <v>3601</v>
      </c>
      <c r="P1619" s="17" t="s">
        <v>355</v>
      </c>
      <c r="Q1619" s="15">
        <v>45300</v>
      </c>
      <c r="R1619" s="15">
        <v>45291</v>
      </c>
      <c r="S1619" s="14"/>
    </row>
    <row r="1620" spans="1:19" ht="25.5" x14ac:dyDescent="0.25">
      <c r="A1620" s="14">
        <v>2023</v>
      </c>
      <c r="B1620" s="15">
        <v>45200</v>
      </c>
      <c r="C1620" s="15">
        <v>45291</v>
      </c>
      <c r="D1620" s="17" t="s">
        <v>185</v>
      </c>
      <c r="E1620" s="17" t="s">
        <v>185</v>
      </c>
      <c r="F1620" s="14" t="s">
        <v>1543</v>
      </c>
      <c r="G1620" s="14" t="s">
        <v>401</v>
      </c>
      <c r="H1620" s="14" t="s">
        <v>475</v>
      </c>
      <c r="I1620" s="17" t="s">
        <v>1216</v>
      </c>
      <c r="J1620" s="14" t="s">
        <v>353</v>
      </c>
      <c r="K1620" s="17" t="s">
        <v>354</v>
      </c>
      <c r="L1620" s="14">
        <v>1482</v>
      </c>
      <c r="M1620" s="16" t="str">
        <f>HYPERLINK("https://stjsonora.gob.mx/acceso_informacion/InfoCurriculum.php?token=1482-1482-1482")</f>
        <v>https://stjsonora.gob.mx/acceso_informacion/InfoCurriculum.php?token=1482-1482-1482</v>
      </c>
      <c r="N1620" s="14" t="s">
        <v>64</v>
      </c>
      <c r="O1620" s="16" t="s">
        <v>3601</v>
      </c>
      <c r="P1620" s="17" t="s">
        <v>355</v>
      </c>
      <c r="Q1620" s="15">
        <v>45300</v>
      </c>
      <c r="R1620" s="15">
        <v>45291</v>
      </c>
      <c r="S1620" s="14"/>
    </row>
    <row r="1621" spans="1:19" ht="25.5" x14ac:dyDescent="0.25">
      <c r="A1621" s="14">
        <v>2023</v>
      </c>
      <c r="B1621" s="15">
        <v>45200</v>
      </c>
      <c r="C1621" s="15">
        <v>45291</v>
      </c>
      <c r="D1621" s="17" t="s">
        <v>177</v>
      </c>
      <c r="E1621" s="17" t="s">
        <v>177</v>
      </c>
      <c r="F1621" s="14" t="s">
        <v>2804</v>
      </c>
      <c r="G1621" s="14" t="s">
        <v>562</v>
      </c>
      <c r="H1621" s="14" t="s">
        <v>782</v>
      </c>
      <c r="I1621" s="17" t="s">
        <v>1237</v>
      </c>
      <c r="J1621" s="14" t="s">
        <v>353</v>
      </c>
      <c r="K1621" s="17" t="s">
        <v>354</v>
      </c>
      <c r="L1621" s="14">
        <v>3159</v>
      </c>
      <c r="M1621" s="16" t="str">
        <f>HYPERLINK("https://stjsonora.gob.mx/acceso_informacion/InfoCurriculum.php?token=3159-3159-3159")</f>
        <v>https://stjsonora.gob.mx/acceso_informacion/InfoCurriculum.php?token=3159-3159-3159</v>
      </c>
      <c r="N1621" s="14" t="s">
        <v>64</v>
      </c>
      <c r="O1621" s="16" t="s">
        <v>3601</v>
      </c>
      <c r="P1621" s="17" t="s">
        <v>355</v>
      </c>
      <c r="Q1621" s="15">
        <v>45300</v>
      </c>
      <c r="R1621" s="15">
        <v>45291</v>
      </c>
      <c r="S1621" s="14"/>
    </row>
    <row r="1622" spans="1:19" ht="25.5" x14ac:dyDescent="0.25">
      <c r="A1622" s="14">
        <v>2023</v>
      </c>
      <c r="B1622" s="15">
        <v>45200</v>
      </c>
      <c r="C1622" s="15">
        <v>45291</v>
      </c>
      <c r="D1622" s="17" t="s">
        <v>185</v>
      </c>
      <c r="E1622" s="17" t="s">
        <v>185</v>
      </c>
      <c r="F1622" s="14" t="s">
        <v>2805</v>
      </c>
      <c r="G1622" s="14" t="s">
        <v>1155</v>
      </c>
      <c r="H1622" s="14" t="s">
        <v>374</v>
      </c>
      <c r="I1622" s="17" t="s">
        <v>640</v>
      </c>
      <c r="J1622" s="14" t="s">
        <v>353</v>
      </c>
      <c r="K1622" s="17" t="s">
        <v>957</v>
      </c>
      <c r="L1622" s="14">
        <v>3973</v>
      </c>
      <c r="M1622" s="16" t="str">
        <f>HYPERLINK("https://stjsonora.gob.mx/acceso_informacion/InfoCurriculum.php?token=3973-3973-3973")</f>
        <v>https://stjsonora.gob.mx/acceso_informacion/InfoCurriculum.php?token=3973-3973-3973</v>
      </c>
      <c r="N1622" s="14" t="s">
        <v>64</v>
      </c>
      <c r="O1622" s="16" t="s">
        <v>3601</v>
      </c>
      <c r="P1622" s="17" t="s">
        <v>355</v>
      </c>
      <c r="Q1622" s="15">
        <v>45300</v>
      </c>
      <c r="R1622" s="15">
        <v>45291</v>
      </c>
      <c r="S1622" s="14"/>
    </row>
    <row r="1623" spans="1:19" ht="25.5" x14ac:dyDescent="0.25">
      <c r="A1623" s="14">
        <v>2023</v>
      </c>
      <c r="B1623" s="15">
        <v>45200</v>
      </c>
      <c r="C1623" s="15">
        <v>45291</v>
      </c>
      <c r="D1623" s="17" t="s">
        <v>185</v>
      </c>
      <c r="E1623" s="17" t="s">
        <v>185</v>
      </c>
      <c r="F1623" s="14" t="s">
        <v>2806</v>
      </c>
      <c r="G1623" s="14" t="s">
        <v>2105</v>
      </c>
      <c r="H1623" s="14" t="s">
        <v>1475</v>
      </c>
      <c r="I1623" s="17" t="s">
        <v>500</v>
      </c>
      <c r="J1623" s="14" t="s">
        <v>353</v>
      </c>
      <c r="K1623" s="17" t="s">
        <v>2333</v>
      </c>
      <c r="L1623" s="14">
        <v>5130</v>
      </c>
      <c r="M1623" s="16" t="str">
        <f>HYPERLINK("https://stjsonora.gob.mx/acceso_informacion/InfoCurriculum.php?token=5130-5130-5130")</f>
        <v>https://stjsonora.gob.mx/acceso_informacion/InfoCurriculum.php?token=5130-5130-5130</v>
      </c>
      <c r="N1623" s="14" t="s">
        <v>64</v>
      </c>
      <c r="O1623" s="16" t="s">
        <v>3601</v>
      </c>
      <c r="P1623" s="17" t="s">
        <v>355</v>
      </c>
      <c r="Q1623" s="15">
        <v>45300</v>
      </c>
      <c r="R1623" s="15">
        <v>45291</v>
      </c>
      <c r="S1623" s="14"/>
    </row>
    <row r="1624" spans="1:19" ht="25.5" x14ac:dyDescent="0.25">
      <c r="A1624" s="14">
        <v>2023</v>
      </c>
      <c r="B1624" s="15">
        <v>45200</v>
      </c>
      <c r="C1624" s="15">
        <v>45291</v>
      </c>
      <c r="D1624" s="17" t="s">
        <v>185</v>
      </c>
      <c r="E1624" s="17" t="s">
        <v>185</v>
      </c>
      <c r="F1624" s="14" t="s">
        <v>2807</v>
      </c>
      <c r="G1624" s="14" t="s">
        <v>427</v>
      </c>
      <c r="H1624" s="14" t="s">
        <v>660</v>
      </c>
      <c r="I1624" s="17" t="s">
        <v>718</v>
      </c>
      <c r="J1624" s="14" t="s">
        <v>353</v>
      </c>
      <c r="K1624" s="17" t="s">
        <v>354</v>
      </c>
      <c r="L1624" s="14">
        <v>4003</v>
      </c>
      <c r="M1624" s="16" t="str">
        <f>HYPERLINK("https://stjsonora.gob.mx/acceso_informacion/InfoCurriculum.php?token=4003-4003-4003")</f>
        <v>https://stjsonora.gob.mx/acceso_informacion/InfoCurriculum.php?token=4003-4003-4003</v>
      </c>
      <c r="N1624" s="14" t="s">
        <v>64</v>
      </c>
      <c r="O1624" s="16" t="s">
        <v>3601</v>
      </c>
      <c r="P1624" s="17" t="s">
        <v>355</v>
      </c>
      <c r="Q1624" s="15">
        <v>45300</v>
      </c>
      <c r="R1624" s="15">
        <v>45291</v>
      </c>
      <c r="S1624" s="14"/>
    </row>
    <row r="1625" spans="1:19" ht="25.5" x14ac:dyDescent="0.25">
      <c r="A1625" s="14">
        <v>2023</v>
      </c>
      <c r="B1625" s="15">
        <v>45200</v>
      </c>
      <c r="C1625" s="15">
        <v>45291</v>
      </c>
      <c r="D1625" s="17" t="s">
        <v>185</v>
      </c>
      <c r="E1625" s="17" t="s">
        <v>185</v>
      </c>
      <c r="F1625" s="14" t="s">
        <v>2808</v>
      </c>
      <c r="G1625" s="14" t="s">
        <v>1160</v>
      </c>
      <c r="H1625" s="14" t="s">
        <v>622</v>
      </c>
      <c r="I1625" s="17" t="s">
        <v>1249</v>
      </c>
      <c r="J1625" s="14" t="s">
        <v>353</v>
      </c>
      <c r="K1625" s="17" t="s">
        <v>354</v>
      </c>
      <c r="L1625" s="14">
        <v>1434</v>
      </c>
      <c r="M1625" s="16" t="str">
        <f>HYPERLINK("https://stjsonora.gob.mx/acceso_informacion/InfoCurriculum.php?token=1434-1434-1434")</f>
        <v>https://stjsonora.gob.mx/acceso_informacion/InfoCurriculum.php?token=1434-1434-1434</v>
      </c>
      <c r="N1625" s="14" t="s">
        <v>64</v>
      </c>
      <c r="O1625" s="16" t="s">
        <v>3601</v>
      </c>
      <c r="P1625" s="17" t="s">
        <v>355</v>
      </c>
      <c r="Q1625" s="15">
        <v>45300</v>
      </c>
      <c r="R1625" s="15">
        <v>45291</v>
      </c>
      <c r="S1625" s="14"/>
    </row>
    <row r="1626" spans="1:19" ht="38.25" x14ac:dyDescent="0.25">
      <c r="A1626" s="14">
        <v>2023</v>
      </c>
      <c r="B1626" s="15">
        <v>45200</v>
      </c>
      <c r="C1626" s="15">
        <v>45291</v>
      </c>
      <c r="D1626" s="17" t="s">
        <v>185</v>
      </c>
      <c r="E1626" s="17" t="s">
        <v>185</v>
      </c>
      <c r="F1626" s="14" t="s">
        <v>2809</v>
      </c>
      <c r="G1626" s="14" t="s">
        <v>573</v>
      </c>
      <c r="H1626" s="14" t="s">
        <v>2810</v>
      </c>
      <c r="I1626" s="17" t="s">
        <v>1410</v>
      </c>
      <c r="J1626" s="14" t="s">
        <v>353</v>
      </c>
      <c r="K1626" s="17" t="s">
        <v>354</v>
      </c>
      <c r="L1626" s="14">
        <v>4980</v>
      </c>
      <c r="M1626" s="16" t="str">
        <f>HYPERLINK("https://stjsonora.gob.mx/acceso_informacion/InfoCurriculum.php?token=4980-4980-4980")</f>
        <v>https://stjsonora.gob.mx/acceso_informacion/InfoCurriculum.php?token=4980-4980-4980</v>
      </c>
      <c r="N1626" s="14" t="s">
        <v>64</v>
      </c>
      <c r="O1626" s="16" t="s">
        <v>3601</v>
      </c>
      <c r="P1626" s="17" t="s">
        <v>355</v>
      </c>
      <c r="Q1626" s="15">
        <v>45300</v>
      </c>
      <c r="R1626" s="15">
        <v>45291</v>
      </c>
      <c r="S1626" s="14"/>
    </row>
    <row r="1627" spans="1:19" ht="25.5" x14ac:dyDescent="0.25">
      <c r="A1627" s="14">
        <v>2023</v>
      </c>
      <c r="B1627" s="15">
        <v>45200</v>
      </c>
      <c r="C1627" s="15">
        <v>45291</v>
      </c>
      <c r="D1627" s="17" t="s">
        <v>177</v>
      </c>
      <c r="E1627" s="17" t="s">
        <v>177</v>
      </c>
      <c r="F1627" s="14" t="s">
        <v>837</v>
      </c>
      <c r="G1627" s="14" t="s">
        <v>364</v>
      </c>
      <c r="H1627" s="14" t="s">
        <v>1132</v>
      </c>
      <c r="I1627" s="17" t="s">
        <v>1340</v>
      </c>
      <c r="J1627" s="14" t="s">
        <v>353</v>
      </c>
      <c r="K1627" s="17" t="s">
        <v>354</v>
      </c>
      <c r="L1627" s="14">
        <v>3976</v>
      </c>
      <c r="M1627" s="16" t="str">
        <f>HYPERLINK("https://stjsonora.gob.mx/acceso_informacion/InfoCurriculum.php?token=3976-3976-3976")</f>
        <v>https://stjsonora.gob.mx/acceso_informacion/InfoCurriculum.php?token=3976-3976-3976</v>
      </c>
      <c r="N1627" s="14" t="s">
        <v>64</v>
      </c>
      <c r="O1627" s="16" t="s">
        <v>3601</v>
      </c>
      <c r="P1627" s="17" t="s">
        <v>355</v>
      </c>
      <c r="Q1627" s="15">
        <v>45300</v>
      </c>
      <c r="R1627" s="15">
        <v>45291</v>
      </c>
      <c r="S1627" s="14"/>
    </row>
    <row r="1628" spans="1:19" ht="25.5" x14ac:dyDescent="0.25">
      <c r="A1628" s="14">
        <v>2023</v>
      </c>
      <c r="B1628" s="15">
        <v>45200</v>
      </c>
      <c r="C1628" s="15">
        <v>45291</v>
      </c>
      <c r="D1628" s="17" t="s">
        <v>128</v>
      </c>
      <c r="E1628" s="17" t="s">
        <v>128</v>
      </c>
      <c r="F1628" s="14" t="s">
        <v>2811</v>
      </c>
      <c r="G1628" s="14" t="s">
        <v>764</v>
      </c>
      <c r="H1628" s="14" t="s">
        <v>422</v>
      </c>
      <c r="I1628" s="17" t="s">
        <v>1343</v>
      </c>
      <c r="J1628" s="14" t="s">
        <v>353</v>
      </c>
      <c r="K1628" s="17" t="s">
        <v>354</v>
      </c>
      <c r="L1628" s="14">
        <v>4699</v>
      </c>
      <c r="M1628" s="16" t="str">
        <f>HYPERLINK("https://stjsonora.gob.mx/acceso_informacion/InfoCurriculum.php?token=4699-4699-4699")</f>
        <v>https://stjsonora.gob.mx/acceso_informacion/InfoCurriculum.php?token=4699-4699-4699</v>
      </c>
      <c r="N1628" s="14" t="s">
        <v>64</v>
      </c>
      <c r="O1628" s="16" t="s">
        <v>3601</v>
      </c>
      <c r="P1628" s="17" t="s">
        <v>355</v>
      </c>
      <c r="Q1628" s="15">
        <v>45300</v>
      </c>
      <c r="R1628" s="15">
        <v>45291</v>
      </c>
      <c r="S1628" s="14"/>
    </row>
    <row r="1629" spans="1:19" ht="25.5" x14ac:dyDescent="0.25">
      <c r="A1629" s="14">
        <v>2023</v>
      </c>
      <c r="B1629" s="15">
        <v>45200</v>
      </c>
      <c r="C1629" s="15">
        <v>45291</v>
      </c>
      <c r="D1629" s="17" t="s">
        <v>170</v>
      </c>
      <c r="E1629" s="17" t="s">
        <v>170</v>
      </c>
      <c r="F1629" s="14" t="s">
        <v>2812</v>
      </c>
      <c r="G1629" s="14" t="s">
        <v>393</v>
      </c>
      <c r="H1629" s="14" t="s">
        <v>685</v>
      </c>
      <c r="I1629" s="17" t="s">
        <v>1290</v>
      </c>
      <c r="J1629" s="14" t="s">
        <v>365</v>
      </c>
      <c r="K1629" s="17" t="s">
        <v>493</v>
      </c>
      <c r="L1629" s="14">
        <v>1436</v>
      </c>
      <c r="M1629" s="16" t="str">
        <f>HYPERLINK("https://stjsonora.gob.mx/acceso_informacion/InfoCurriculum.php?token=1436-1436-1436")</f>
        <v>https://stjsonora.gob.mx/acceso_informacion/InfoCurriculum.php?token=1436-1436-1436</v>
      </c>
      <c r="N1629" s="14" t="s">
        <v>64</v>
      </c>
      <c r="O1629" s="16" t="s">
        <v>3601</v>
      </c>
      <c r="P1629" s="17" t="s">
        <v>355</v>
      </c>
      <c r="Q1629" s="15">
        <v>45300</v>
      </c>
      <c r="R1629" s="15">
        <v>45291</v>
      </c>
      <c r="S1629" s="14"/>
    </row>
    <row r="1630" spans="1:19" ht="25.5" x14ac:dyDescent="0.25">
      <c r="A1630" s="14">
        <v>2023</v>
      </c>
      <c r="B1630" s="15">
        <v>45200</v>
      </c>
      <c r="C1630" s="15">
        <v>45291</v>
      </c>
      <c r="D1630" s="17" t="s">
        <v>185</v>
      </c>
      <c r="E1630" s="17" t="s">
        <v>185</v>
      </c>
      <c r="F1630" s="14" t="s">
        <v>2813</v>
      </c>
      <c r="G1630" s="14" t="s">
        <v>373</v>
      </c>
      <c r="H1630" s="14" t="s">
        <v>800</v>
      </c>
      <c r="I1630" s="17" t="s">
        <v>766</v>
      </c>
      <c r="J1630" s="14" t="s">
        <v>353</v>
      </c>
      <c r="K1630" s="17" t="s">
        <v>354</v>
      </c>
      <c r="L1630" s="14">
        <v>5142</v>
      </c>
      <c r="M1630" s="16" t="str">
        <f>HYPERLINK("https://stjsonora.gob.mx/acceso_informacion/InfoCurriculum.php?token=5142-5142-5142")</f>
        <v>https://stjsonora.gob.mx/acceso_informacion/InfoCurriculum.php?token=5142-5142-5142</v>
      </c>
      <c r="N1630" s="14" t="s">
        <v>64</v>
      </c>
      <c r="O1630" s="16" t="s">
        <v>3601</v>
      </c>
      <c r="P1630" s="17" t="s">
        <v>355</v>
      </c>
      <c r="Q1630" s="15">
        <v>45300</v>
      </c>
      <c r="R1630" s="15">
        <v>45291</v>
      </c>
      <c r="S1630" s="14"/>
    </row>
    <row r="1631" spans="1:19" ht="25.5" x14ac:dyDescent="0.25">
      <c r="A1631" s="14">
        <v>2023</v>
      </c>
      <c r="B1631" s="15">
        <v>45200</v>
      </c>
      <c r="C1631" s="15">
        <v>45291</v>
      </c>
      <c r="D1631" s="17" t="s">
        <v>186</v>
      </c>
      <c r="E1631" s="17" t="s">
        <v>186</v>
      </c>
      <c r="F1631" s="14" t="s">
        <v>2814</v>
      </c>
      <c r="G1631" s="14" t="s">
        <v>430</v>
      </c>
      <c r="H1631" s="14" t="s">
        <v>867</v>
      </c>
      <c r="I1631" s="17" t="s">
        <v>627</v>
      </c>
      <c r="J1631" s="14" t="s">
        <v>353</v>
      </c>
      <c r="K1631" s="17" t="s">
        <v>2815</v>
      </c>
      <c r="L1631" s="14">
        <v>4993</v>
      </c>
      <c r="M1631" s="16" t="str">
        <f>HYPERLINK("https://stjsonora.gob.mx/acceso_informacion/InfoCurriculum.php?token=4993-4993-4993")</f>
        <v>https://stjsonora.gob.mx/acceso_informacion/InfoCurriculum.php?token=4993-4993-4993</v>
      </c>
      <c r="N1631" s="14" t="s">
        <v>64</v>
      </c>
      <c r="O1631" s="16" t="s">
        <v>3601</v>
      </c>
      <c r="P1631" s="17" t="s">
        <v>355</v>
      </c>
      <c r="Q1631" s="15">
        <v>45300</v>
      </c>
      <c r="R1631" s="15">
        <v>45291</v>
      </c>
      <c r="S1631" s="14"/>
    </row>
    <row r="1632" spans="1:19" ht="63.75" x14ac:dyDescent="0.25">
      <c r="A1632" s="14">
        <v>2023</v>
      </c>
      <c r="B1632" s="15">
        <v>45200</v>
      </c>
      <c r="C1632" s="15">
        <v>45291</v>
      </c>
      <c r="D1632" s="17" t="s">
        <v>176</v>
      </c>
      <c r="E1632" s="17" t="s">
        <v>176</v>
      </c>
      <c r="F1632" s="14" t="s">
        <v>2816</v>
      </c>
      <c r="G1632" s="14" t="s">
        <v>1139</v>
      </c>
      <c r="H1632" s="14" t="s">
        <v>2817</v>
      </c>
      <c r="I1632" s="17" t="s">
        <v>1326</v>
      </c>
      <c r="J1632" s="14" t="s">
        <v>56</v>
      </c>
      <c r="K1632" s="17" t="s">
        <v>3589</v>
      </c>
      <c r="L1632" s="14">
        <v>5237</v>
      </c>
      <c r="M1632" s="16" t="str">
        <f>HYPERLINK("https://stjsonora.gob.mx/acceso_informacion/InfoCurriculum.php?token=5237-5237-5237")</f>
        <v>https://stjsonora.gob.mx/acceso_informacion/InfoCurriculum.php?token=5237-5237-5237</v>
      </c>
      <c r="N1632" s="14" t="s">
        <v>64</v>
      </c>
      <c r="O1632" s="16" t="s">
        <v>3601</v>
      </c>
      <c r="P1632" s="17" t="s">
        <v>355</v>
      </c>
      <c r="Q1632" s="15">
        <v>45300</v>
      </c>
      <c r="R1632" s="15">
        <v>45291</v>
      </c>
      <c r="S1632" s="14"/>
    </row>
    <row r="1633" spans="1:19" ht="25.5" x14ac:dyDescent="0.25">
      <c r="A1633" s="14">
        <v>2023</v>
      </c>
      <c r="B1633" s="15">
        <v>45200</v>
      </c>
      <c r="C1633" s="15">
        <v>45291</v>
      </c>
      <c r="D1633" s="17" t="s">
        <v>185</v>
      </c>
      <c r="E1633" s="17" t="s">
        <v>185</v>
      </c>
      <c r="F1633" s="14" t="s">
        <v>2818</v>
      </c>
      <c r="G1633" s="14" t="s">
        <v>1170</v>
      </c>
      <c r="H1633" s="14" t="s">
        <v>737</v>
      </c>
      <c r="I1633" s="17" t="s">
        <v>1240</v>
      </c>
      <c r="J1633" s="14" t="s">
        <v>353</v>
      </c>
      <c r="K1633" s="17" t="s">
        <v>354</v>
      </c>
      <c r="L1633" s="14">
        <v>4724</v>
      </c>
      <c r="M1633" s="16" t="str">
        <f>HYPERLINK("https://stjsonora.gob.mx/acceso_informacion/InfoCurriculum.php?token=4724-4724-4724")</f>
        <v>https://stjsonora.gob.mx/acceso_informacion/InfoCurriculum.php?token=4724-4724-4724</v>
      </c>
      <c r="N1633" s="14" t="s">
        <v>64</v>
      </c>
      <c r="O1633" s="16" t="s">
        <v>3601</v>
      </c>
      <c r="P1633" s="17" t="s">
        <v>355</v>
      </c>
      <c r="Q1633" s="15">
        <v>45300</v>
      </c>
      <c r="R1633" s="15">
        <v>45291</v>
      </c>
      <c r="S1633" s="14"/>
    </row>
    <row r="1634" spans="1:19" ht="25.5" x14ac:dyDescent="0.25">
      <c r="A1634" s="14">
        <v>2023</v>
      </c>
      <c r="B1634" s="15">
        <v>45200</v>
      </c>
      <c r="C1634" s="15">
        <v>45291</v>
      </c>
      <c r="D1634" s="17" t="s">
        <v>187</v>
      </c>
      <c r="E1634" s="17" t="s">
        <v>187</v>
      </c>
      <c r="F1634" s="14" t="s">
        <v>2819</v>
      </c>
      <c r="G1634" s="14" t="s">
        <v>502</v>
      </c>
      <c r="H1634" s="14" t="s">
        <v>1205</v>
      </c>
      <c r="I1634" s="17" t="s">
        <v>1340</v>
      </c>
      <c r="J1634" s="14" t="s">
        <v>353</v>
      </c>
      <c r="K1634" s="17" t="s">
        <v>354</v>
      </c>
      <c r="L1634" s="14">
        <v>4765</v>
      </c>
      <c r="M1634" s="16" t="str">
        <f>HYPERLINK("https://stjsonora.gob.mx/acceso_informacion/InfoCurriculum.php?token=4765-4765-4765")</f>
        <v>https://stjsonora.gob.mx/acceso_informacion/InfoCurriculum.php?token=4765-4765-4765</v>
      </c>
      <c r="N1634" s="14" t="s">
        <v>64</v>
      </c>
      <c r="O1634" s="16" t="s">
        <v>3601</v>
      </c>
      <c r="P1634" s="17" t="s">
        <v>355</v>
      </c>
      <c r="Q1634" s="15">
        <v>45300</v>
      </c>
      <c r="R1634" s="15">
        <v>45291</v>
      </c>
      <c r="S1634" s="14"/>
    </row>
    <row r="1635" spans="1:19" ht="25.5" x14ac:dyDescent="0.25">
      <c r="A1635" s="14">
        <v>2023</v>
      </c>
      <c r="B1635" s="15">
        <v>45200</v>
      </c>
      <c r="C1635" s="15">
        <v>45291</v>
      </c>
      <c r="D1635" s="17" t="s">
        <v>185</v>
      </c>
      <c r="E1635" s="17" t="s">
        <v>185</v>
      </c>
      <c r="F1635" s="14" t="s">
        <v>2198</v>
      </c>
      <c r="G1635" s="14" t="s">
        <v>2556</v>
      </c>
      <c r="H1635" s="14" t="s">
        <v>982</v>
      </c>
      <c r="I1635" s="17" t="s">
        <v>1114</v>
      </c>
      <c r="J1635" s="14" t="s">
        <v>353</v>
      </c>
      <c r="K1635" s="17" t="s">
        <v>354</v>
      </c>
      <c r="L1635" s="14">
        <v>5203</v>
      </c>
      <c r="M1635" s="16" t="str">
        <f>HYPERLINK("https://stjsonora.gob.mx/acceso_informacion/InfoCurriculum.php?token=5203-5203-5203")</f>
        <v>https://stjsonora.gob.mx/acceso_informacion/InfoCurriculum.php?token=5203-5203-5203</v>
      </c>
      <c r="N1635" s="14" t="s">
        <v>64</v>
      </c>
      <c r="O1635" s="16" t="s">
        <v>3601</v>
      </c>
      <c r="P1635" s="17" t="s">
        <v>355</v>
      </c>
      <c r="Q1635" s="15">
        <v>45300</v>
      </c>
      <c r="R1635" s="15">
        <v>45291</v>
      </c>
      <c r="S1635" s="14"/>
    </row>
    <row r="1636" spans="1:19" ht="25.5" x14ac:dyDescent="0.25">
      <c r="A1636" s="14">
        <v>2023</v>
      </c>
      <c r="B1636" s="15">
        <v>45200</v>
      </c>
      <c r="C1636" s="15">
        <v>45291</v>
      </c>
      <c r="D1636" s="17" t="s">
        <v>175</v>
      </c>
      <c r="E1636" s="17" t="s">
        <v>175</v>
      </c>
      <c r="F1636" s="14" t="s">
        <v>2820</v>
      </c>
      <c r="G1636" s="14" t="s">
        <v>516</v>
      </c>
      <c r="H1636" s="14" t="s">
        <v>2821</v>
      </c>
      <c r="I1636" s="17" t="s">
        <v>1178</v>
      </c>
      <c r="J1636" s="14" t="s">
        <v>353</v>
      </c>
      <c r="K1636" s="17" t="s">
        <v>2406</v>
      </c>
      <c r="L1636" s="14">
        <v>1307</v>
      </c>
      <c r="M1636" s="16" t="str">
        <f>HYPERLINK("https://stjsonora.gob.mx/acceso_informacion/InfoCurriculum.php?token=1307-1307-1307")</f>
        <v>https://stjsonora.gob.mx/acceso_informacion/InfoCurriculum.php?token=1307-1307-1307</v>
      </c>
      <c r="N1636" s="14" t="s">
        <v>64</v>
      </c>
      <c r="O1636" s="16" t="s">
        <v>3601</v>
      </c>
      <c r="P1636" s="17" t="s">
        <v>355</v>
      </c>
      <c r="Q1636" s="15">
        <v>45300</v>
      </c>
      <c r="R1636" s="15">
        <v>45291</v>
      </c>
      <c r="S1636" s="14"/>
    </row>
    <row r="1637" spans="1:19" ht="25.5" x14ac:dyDescent="0.25">
      <c r="A1637" s="14">
        <v>2023</v>
      </c>
      <c r="B1637" s="15">
        <v>45200</v>
      </c>
      <c r="C1637" s="15">
        <v>45291</v>
      </c>
      <c r="D1637" s="17" t="s">
        <v>171</v>
      </c>
      <c r="E1637" s="17" t="s">
        <v>171</v>
      </c>
      <c r="F1637" s="14" t="s">
        <v>905</v>
      </c>
      <c r="G1637" s="14" t="s">
        <v>804</v>
      </c>
      <c r="H1637" s="14" t="s">
        <v>374</v>
      </c>
      <c r="I1637" s="17" t="s">
        <v>1233</v>
      </c>
      <c r="J1637" s="14" t="s">
        <v>353</v>
      </c>
      <c r="K1637" s="17" t="s">
        <v>354</v>
      </c>
      <c r="L1637" s="14">
        <v>3499</v>
      </c>
      <c r="M1637" s="16" t="str">
        <f>HYPERLINK("https://stjsonora.gob.mx/acceso_informacion/InfoCurriculum.php?token=3499-3499-3499")</f>
        <v>https://stjsonora.gob.mx/acceso_informacion/InfoCurriculum.php?token=3499-3499-3499</v>
      </c>
      <c r="N1637" s="14" t="s">
        <v>64</v>
      </c>
      <c r="O1637" s="16" t="s">
        <v>3601</v>
      </c>
      <c r="P1637" s="17" t="s">
        <v>355</v>
      </c>
      <c r="Q1637" s="15">
        <v>45300</v>
      </c>
      <c r="R1637" s="15">
        <v>45291</v>
      </c>
      <c r="S1637" s="14"/>
    </row>
    <row r="1638" spans="1:19" ht="25.5" x14ac:dyDescent="0.25">
      <c r="A1638" s="14">
        <v>2023</v>
      </c>
      <c r="B1638" s="15">
        <v>45200</v>
      </c>
      <c r="C1638" s="15">
        <v>45291</v>
      </c>
      <c r="D1638" s="17" t="s">
        <v>187</v>
      </c>
      <c r="E1638" s="17" t="s">
        <v>187</v>
      </c>
      <c r="F1638" s="14" t="s">
        <v>2822</v>
      </c>
      <c r="G1638" s="14" t="s">
        <v>752</v>
      </c>
      <c r="H1638" s="14" t="s">
        <v>952</v>
      </c>
      <c r="I1638" s="17" t="s">
        <v>1240</v>
      </c>
      <c r="J1638" s="14" t="s">
        <v>56</v>
      </c>
      <c r="K1638" s="17" t="s">
        <v>3589</v>
      </c>
      <c r="L1638" s="14">
        <v>114</v>
      </c>
      <c r="M1638" s="16" t="str">
        <f>HYPERLINK("https://stjsonora.gob.mx/acceso_informacion/InfoCurriculum.php?token=114-114-114")</f>
        <v>https://stjsonora.gob.mx/acceso_informacion/InfoCurriculum.php?token=114-114-114</v>
      </c>
      <c r="N1638" s="14" t="s">
        <v>64</v>
      </c>
      <c r="O1638" s="16" t="s">
        <v>3601</v>
      </c>
      <c r="P1638" s="17" t="s">
        <v>355</v>
      </c>
      <c r="Q1638" s="15">
        <v>45300</v>
      </c>
      <c r="R1638" s="15">
        <v>45291</v>
      </c>
      <c r="S1638" s="14"/>
    </row>
    <row r="1639" spans="1:19" ht="25.5" x14ac:dyDescent="0.25">
      <c r="A1639" s="14">
        <v>2023</v>
      </c>
      <c r="B1639" s="15">
        <v>45200</v>
      </c>
      <c r="C1639" s="15">
        <v>45291</v>
      </c>
      <c r="D1639" s="17" t="s">
        <v>203</v>
      </c>
      <c r="E1639" s="17" t="s">
        <v>203</v>
      </c>
      <c r="F1639" s="14" t="s">
        <v>2823</v>
      </c>
      <c r="G1639" s="14" t="s">
        <v>369</v>
      </c>
      <c r="H1639" s="14" t="s">
        <v>681</v>
      </c>
      <c r="I1639" s="17" t="s">
        <v>1249</v>
      </c>
      <c r="J1639" s="14" t="s">
        <v>353</v>
      </c>
      <c r="K1639" s="17" t="s">
        <v>354</v>
      </c>
      <c r="L1639" s="14">
        <v>2748</v>
      </c>
      <c r="M1639" s="16" t="str">
        <f>HYPERLINK("https://stjsonora.gob.mx/acceso_informacion/InfoCurriculum.php?token=2748-2748-2748")</f>
        <v>https://stjsonora.gob.mx/acceso_informacion/InfoCurriculum.php?token=2748-2748-2748</v>
      </c>
      <c r="N1639" s="14" t="s">
        <v>64</v>
      </c>
      <c r="O1639" s="16" t="s">
        <v>3601</v>
      </c>
      <c r="P1639" s="17" t="s">
        <v>355</v>
      </c>
      <c r="Q1639" s="15">
        <v>45300</v>
      </c>
      <c r="R1639" s="15">
        <v>45291</v>
      </c>
      <c r="S1639" s="14"/>
    </row>
    <row r="1640" spans="1:19" ht="25.5" x14ac:dyDescent="0.25">
      <c r="A1640" s="14">
        <v>2023</v>
      </c>
      <c r="B1640" s="15">
        <v>45200</v>
      </c>
      <c r="C1640" s="15">
        <v>45291</v>
      </c>
      <c r="D1640" s="17" t="s">
        <v>176</v>
      </c>
      <c r="E1640" s="17" t="s">
        <v>176</v>
      </c>
      <c r="F1640" s="14" t="s">
        <v>2824</v>
      </c>
      <c r="G1640" s="14" t="s">
        <v>1164</v>
      </c>
      <c r="H1640" s="14" t="s">
        <v>840</v>
      </c>
      <c r="I1640" s="17" t="s">
        <v>1114</v>
      </c>
      <c r="J1640" s="14" t="s">
        <v>353</v>
      </c>
      <c r="K1640" s="17" t="s">
        <v>354</v>
      </c>
      <c r="L1640" s="14">
        <v>5064</v>
      </c>
      <c r="M1640" s="16" t="str">
        <f>HYPERLINK("https://stjsonora.gob.mx/acceso_informacion/InfoCurriculum.php?token=5064-5064-5064")</f>
        <v>https://stjsonora.gob.mx/acceso_informacion/InfoCurriculum.php?token=5064-5064-5064</v>
      </c>
      <c r="N1640" s="14" t="s">
        <v>64</v>
      </c>
      <c r="O1640" s="16" t="s">
        <v>3601</v>
      </c>
      <c r="P1640" s="17" t="s">
        <v>355</v>
      </c>
      <c r="Q1640" s="15">
        <v>45300</v>
      </c>
      <c r="R1640" s="15">
        <v>45291</v>
      </c>
      <c r="S1640" s="14"/>
    </row>
    <row r="1641" spans="1:19" ht="25.5" x14ac:dyDescent="0.25">
      <c r="A1641" s="14">
        <v>2023</v>
      </c>
      <c r="B1641" s="15">
        <v>45200</v>
      </c>
      <c r="C1641" s="15">
        <v>45291</v>
      </c>
      <c r="D1641" s="17" t="s">
        <v>177</v>
      </c>
      <c r="E1641" s="17" t="s">
        <v>177</v>
      </c>
      <c r="F1641" s="14" t="s">
        <v>441</v>
      </c>
      <c r="G1641" s="14" t="s">
        <v>726</v>
      </c>
      <c r="H1641" s="14" t="s">
        <v>475</v>
      </c>
      <c r="I1641" s="17" t="s">
        <v>1010</v>
      </c>
      <c r="J1641" s="14" t="s">
        <v>353</v>
      </c>
      <c r="K1641" s="17" t="s">
        <v>354</v>
      </c>
      <c r="L1641" s="14">
        <v>4489</v>
      </c>
      <c r="M1641" s="16" t="str">
        <f>HYPERLINK("https://stjsonora.gob.mx/acceso_informacion/InfoCurriculum.php?token=4489-4489-4489")</f>
        <v>https://stjsonora.gob.mx/acceso_informacion/InfoCurriculum.php?token=4489-4489-4489</v>
      </c>
      <c r="N1641" s="14" t="s">
        <v>64</v>
      </c>
      <c r="O1641" s="16" t="s">
        <v>3601</v>
      </c>
      <c r="P1641" s="17" t="s">
        <v>355</v>
      </c>
      <c r="Q1641" s="15">
        <v>45300</v>
      </c>
      <c r="R1641" s="15">
        <v>45291</v>
      </c>
      <c r="S1641" s="14"/>
    </row>
    <row r="1642" spans="1:19" ht="25.5" x14ac:dyDescent="0.25">
      <c r="A1642" s="14">
        <v>2023</v>
      </c>
      <c r="B1642" s="15">
        <v>45200</v>
      </c>
      <c r="C1642" s="15">
        <v>45291</v>
      </c>
      <c r="D1642" s="17" t="s">
        <v>185</v>
      </c>
      <c r="E1642" s="17" t="s">
        <v>185</v>
      </c>
      <c r="F1642" s="14" t="s">
        <v>2825</v>
      </c>
      <c r="G1642" s="14" t="s">
        <v>1052</v>
      </c>
      <c r="H1642" s="14" t="s">
        <v>2597</v>
      </c>
      <c r="I1642" s="17" t="s">
        <v>1413</v>
      </c>
      <c r="J1642" s="14" t="s">
        <v>353</v>
      </c>
      <c r="K1642" s="17" t="s">
        <v>354</v>
      </c>
      <c r="L1642" s="14">
        <v>4824</v>
      </c>
      <c r="M1642" s="16" t="str">
        <f>HYPERLINK("https://stjsonora.gob.mx/acceso_informacion/InfoCurriculum.php?token=4824-4824-4824")</f>
        <v>https://stjsonora.gob.mx/acceso_informacion/InfoCurriculum.php?token=4824-4824-4824</v>
      </c>
      <c r="N1642" s="14" t="s">
        <v>64</v>
      </c>
      <c r="O1642" s="16" t="s">
        <v>3601</v>
      </c>
      <c r="P1642" s="17" t="s">
        <v>355</v>
      </c>
      <c r="Q1642" s="15">
        <v>45300</v>
      </c>
      <c r="R1642" s="15">
        <v>45291</v>
      </c>
      <c r="S1642" s="14"/>
    </row>
    <row r="1643" spans="1:19" ht="25.5" x14ac:dyDescent="0.25">
      <c r="A1643" s="14">
        <v>2023</v>
      </c>
      <c r="B1643" s="15">
        <v>45200</v>
      </c>
      <c r="C1643" s="15">
        <v>45291</v>
      </c>
      <c r="D1643" s="17" t="s">
        <v>170</v>
      </c>
      <c r="E1643" s="17" t="s">
        <v>170</v>
      </c>
      <c r="F1643" s="14" t="s">
        <v>2826</v>
      </c>
      <c r="G1643" s="14" t="s">
        <v>530</v>
      </c>
      <c r="H1643" s="14" t="s">
        <v>475</v>
      </c>
      <c r="I1643" s="17" t="s">
        <v>675</v>
      </c>
      <c r="J1643" s="14" t="s">
        <v>353</v>
      </c>
      <c r="K1643" s="17" t="s">
        <v>354</v>
      </c>
      <c r="L1643" s="14">
        <v>5067</v>
      </c>
      <c r="M1643" s="16" t="str">
        <f>HYPERLINK("https://stjsonora.gob.mx/acceso_informacion/InfoCurriculum.php?token=5067-5067-5067")</f>
        <v>https://stjsonora.gob.mx/acceso_informacion/InfoCurriculum.php?token=5067-5067-5067</v>
      </c>
      <c r="N1643" s="14" t="s">
        <v>64</v>
      </c>
      <c r="O1643" s="16" t="s">
        <v>3601</v>
      </c>
      <c r="P1643" s="17" t="s">
        <v>355</v>
      </c>
      <c r="Q1643" s="15">
        <v>45300</v>
      </c>
      <c r="R1643" s="15">
        <v>45291</v>
      </c>
      <c r="S1643" s="14"/>
    </row>
    <row r="1644" spans="1:19" ht="38.25" x14ac:dyDescent="0.25">
      <c r="A1644" s="14">
        <v>2023</v>
      </c>
      <c r="B1644" s="15">
        <v>45200</v>
      </c>
      <c r="C1644" s="15">
        <v>45291</v>
      </c>
      <c r="D1644" s="17" t="s">
        <v>184</v>
      </c>
      <c r="E1644" s="17" t="s">
        <v>184</v>
      </c>
      <c r="F1644" s="14" t="s">
        <v>2504</v>
      </c>
      <c r="G1644" s="14" t="s">
        <v>2827</v>
      </c>
      <c r="H1644" s="14" t="s">
        <v>2025</v>
      </c>
      <c r="I1644" s="17" t="s">
        <v>712</v>
      </c>
      <c r="J1644" s="14" t="s">
        <v>56</v>
      </c>
      <c r="K1644" s="17" t="s">
        <v>3589</v>
      </c>
      <c r="L1644" s="14">
        <v>5238</v>
      </c>
      <c r="M1644" s="16" t="str">
        <f>HYPERLINK("https://stjsonora.gob.mx/acceso_informacion/InfoCurriculum.php?token=5238-5238-5238")</f>
        <v>https://stjsonora.gob.mx/acceso_informacion/InfoCurriculum.php?token=5238-5238-5238</v>
      </c>
      <c r="N1644" s="14" t="s">
        <v>64</v>
      </c>
      <c r="O1644" s="16" t="s">
        <v>3601</v>
      </c>
      <c r="P1644" s="17" t="s">
        <v>355</v>
      </c>
      <c r="Q1644" s="15">
        <v>45300</v>
      </c>
      <c r="R1644" s="15">
        <v>45291</v>
      </c>
      <c r="S1644" s="14"/>
    </row>
    <row r="1645" spans="1:19" ht="25.5" x14ac:dyDescent="0.25">
      <c r="A1645" s="14">
        <v>2023</v>
      </c>
      <c r="B1645" s="15">
        <v>45200</v>
      </c>
      <c r="C1645" s="15">
        <v>45291</v>
      </c>
      <c r="D1645" s="17" t="s">
        <v>187</v>
      </c>
      <c r="E1645" s="17" t="s">
        <v>187</v>
      </c>
      <c r="F1645" s="14" t="s">
        <v>1554</v>
      </c>
      <c r="G1645" s="14" t="s">
        <v>523</v>
      </c>
      <c r="H1645" s="14" t="s">
        <v>475</v>
      </c>
      <c r="I1645" s="17" t="s">
        <v>629</v>
      </c>
      <c r="J1645" s="14" t="s">
        <v>353</v>
      </c>
      <c r="K1645" s="17" t="s">
        <v>354</v>
      </c>
      <c r="L1645" s="14">
        <v>4981</v>
      </c>
      <c r="M1645" s="16" t="str">
        <f>HYPERLINK("https://stjsonora.gob.mx/acceso_informacion/InfoCurriculum.php?token=4981-4981-4981")</f>
        <v>https://stjsonora.gob.mx/acceso_informacion/InfoCurriculum.php?token=4981-4981-4981</v>
      </c>
      <c r="N1645" s="14" t="s">
        <v>64</v>
      </c>
      <c r="O1645" s="16" t="s">
        <v>3601</v>
      </c>
      <c r="P1645" s="17" t="s">
        <v>355</v>
      </c>
      <c r="Q1645" s="15">
        <v>45300</v>
      </c>
      <c r="R1645" s="15">
        <v>45291</v>
      </c>
      <c r="S1645" s="14"/>
    </row>
    <row r="1646" spans="1:19" ht="25.5" x14ac:dyDescent="0.25">
      <c r="A1646" s="14">
        <v>2023</v>
      </c>
      <c r="B1646" s="15">
        <v>45200</v>
      </c>
      <c r="C1646" s="15">
        <v>45291</v>
      </c>
      <c r="D1646" s="17" t="s">
        <v>170</v>
      </c>
      <c r="E1646" s="17" t="s">
        <v>170</v>
      </c>
      <c r="F1646" s="14" t="s">
        <v>2828</v>
      </c>
      <c r="G1646" s="14" t="s">
        <v>2829</v>
      </c>
      <c r="H1646" s="14" t="s">
        <v>2830</v>
      </c>
      <c r="I1646" s="17" t="s">
        <v>718</v>
      </c>
      <c r="J1646" s="14" t="s">
        <v>353</v>
      </c>
      <c r="K1646" s="17" t="s">
        <v>391</v>
      </c>
      <c r="L1646" s="14">
        <v>4333</v>
      </c>
      <c r="M1646" s="16" t="str">
        <f>HYPERLINK("https://stjsonora.gob.mx/acceso_informacion/InfoCurriculum.php?token=4333-4333-4333")</f>
        <v>https://stjsonora.gob.mx/acceso_informacion/InfoCurriculum.php?token=4333-4333-4333</v>
      </c>
      <c r="N1646" s="14" t="s">
        <v>64</v>
      </c>
      <c r="O1646" s="16" t="s">
        <v>3601</v>
      </c>
      <c r="P1646" s="17" t="s">
        <v>355</v>
      </c>
      <c r="Q1646" s="15">
        <v>45300</v>
      </c>
      <c r="R1646" s="15">
        <v>45291</v>
      </c>
      <c r="S1646" s="14"/>
    </row>
    <row r="1647" spans="1:19" ht="25.5" x14ac:dyDescent="0.25">
      <c r="A1647" s="14">
        <v>2023</v>
      </c>
      <c r="B1647" s="15">
        <v>45200</v>
      </c>
      <c r="C1647" s="15">
        <v>45291</v>
      </c>
      <c r="D1647" s="17" t="s">
        <v>185</v>
      </c>
      <c r="E1647" s="17" t="s">
        <v>185</v>
      </c>
      <c r="F1647" s="14" t="s">
        <v>2831</v>
      </c>
      <c r="G1647" s="14" t="s">
        <v>2832</v>
      </c>
      <c r="H1647" s="14" t="s">
        <v>2141</v>
      </c>
      <c r="I1647" s="17" t="s">
        <v>1383</v>
      </c>
      <c r="J1647" s="14" t="s">
        <v>353</v>
      </c>
      <c r="K1647" s="17" t="s">
        <v>354</v>
      </c>
      <c r="L1647" s="14">
        <v>2627</v>
      </c>
      <c r="M1647" s="16" t="str">
        <f>HYPERLINK("https://stjsonora.gob.mx/acceso_informacion/InfoCurriculum.php?token=2627-2627-2627")</f>
        <v>https://stjsonora.gob.mx/acceso_informacion/InfoCurriculum.php?token=2627-2627-2627</v>
      </c>
      <c r="N1647" s="14" t="s">
        <v>64</v>
      </c>
      <c r="O1647" s="16" t="s">
        <v>3601</v>
      </c>
      <c r="P1647" s="17" t="s">
        <v>355</v>
      </c>
      <c r="Q1647" s="15">
        <v>45300</v>
      </c>
      <c r="R1647" s="15">
        <v>45291</v>
      </c>
      <c r="S1647" s="14"/>
    </row>
    <row r="1648" spans="1:19" ht="25.5" x14ac:dyDescent="0.25">
      <c r="A1648" s="14">
        <v>2023</v>
      </c>
      <c r="B1648" s="15">
        <v>45200</v>
      </c>
      <c r="C1648" s="15">
        <v>45291</v>
      </c>
      <c r="D1648" s="17" t="s">
        <v>187</v>
      </c>
      <c r="E1648" s="17" t="s">
        <v>187</v>
      </c>
      <c r="F1648" s="14" t="s">
        <v>2833</v>
      </c>
      <c r="G1648" s="14" t="s">
        <v>571</v>
      </c>
      <c r="H1648" s="14" t="s">
        <v>626</v>
      </c>
      <c r="I1648" s="17" t="s">
        <v>1298</v>
      </c>
      <c r="J1648" s="14" t="s">
        <v>353</v>
      </c>
      <c r="K1648" s="17" t="s">
        <v>354</v>
      </c>
      <c r="L1648" s="14">
        <v>4883</v>
      </c>
      <c r="M1648" s="16" t="str">
        <f>HYPERLINK("https://stjsonora.gob.mx/acceso_informacion/InfoCurriculum.php?token=4883-4883-4883")</f>
        <v>https://stjsonora.gob.mx/acceso_informacion/InfoCurriculum.php?token=4883-4883-4883</v>
      </c>
      <c r="N1648" s="14" t="s">
        <v>64</v>
      </c>
      <c r="O1648" s="16" t="s">
        <v>3601</v>
      </c>
      <c r="P1648" s="17" t="s">
        <v>355</v>
      </c>
      <c r="Q1648" s="15">
        <v>45300</v>
      </c>
      <c r="R1648" s="15">
        <v>45291</v>
      </c>
      <c r="S1648" s="14"/>
    </row>
    <row r="1649" spans="1:19" ht="25.5" x14ac:dyDescent="0.25">
      <c r="A1649" s="14">
        <v>2023</v>
      </c>
      <c r="B1649" s="15">
        <v>45200</v>
      </c>
      <c r="C1649" s="15">
        <v>45291</v>
      </c>
      <c r="D1649" s="17" t="s">
        <v>185</v>
      </c>
      <c r="E1649" s="17" t="s">
        <v>185</v>
      </c>
      <c r="F1649" s="14" t="s">
        <v>2834</v>
      </c>
      <c r="G1649" s="14" t="s">
        <v>2601</v>
      </c>
      <c r="H1649" s="14" t="s">
        <v>530</v>
      </c>
      <c r="I1649" s="17" t="s">
        <v>423</v>
      </c>
      <c r="J1649" s="14" t="s">
        <v>55</v>
      </c>
      <c r="K1649" s="17"/>
      <c r="L1649" s="14">
        <v>4201</v>
      </c>
      <c r="M1649" s="16" t="str">
        <f>HYPERLINK("https://stjsonora.gob.mx/acceso_informacion/InfoCurriculum.php?token=4201-4201-4201")</f>
        <v>https://stjsonora.gob.mx/acceso_informacion/InfoCurriculum.php?token=4201-4201-4201</v>
      </c>
      <c r="N1649" s="14" t="s">
        <v>64</v>
      </c>
      <c r="O1649" s="16" t="s">
        <v>3601</v>
      </c>
      <c r="P1649" s="17" t="s">
        <v>355</v>
      </c>
      <c r="Q1649" s="15">
        <v>45300</v>
      </c>
      <c r="R1649" s="15">
        <v>45291</v>
      </c>
      <c r="S1649" s="14"/>
    </row>
    <row r="1650" spans="1:19" ht="63.75" x14ac:dyDescent="0.25">
      <c r="A1650" s="14">
        <v>2023</v>
      </c>
      <c r="B1650" s="15">
        <v>45200</v>
      </c>
      <c r="C1650" s="15">
        <v>45291</v>
      </c>
      <c r="D1650" s="17" t="s">
        <v>185</v>
      </c>
      <c r="E1650" s="17" t="s">
        <v>185</v>
      </c>
      <c r="F1650" s="14" t="s">
        <v>2835</v>
      </c>
      <c r="G1650" s="14" t="s">
        <v>393</v>
      </c>
      <c r="H1650" s="14" t="s">
        <v>1080</v>
      </c>
      <c r="I1650" s="17" t="s">
        <v>1326</v>
      </c>
      <c r="J1650" s="14" t="s">
        <v>353</v>
      </c>
      <c r="K1650" s="17" t="s">
        <v>354</v>
      </c>
      <c r="L1650" s="14">
        <v>5143</v>
      </c>
      <c r="M1650" s="16" t="str">
        <f>HYPERLINK("https://stjsonora.gob.mx/acceso_informacion/InfoCurriculum.php?token=5143-5143-5143")</f>
        <v>https://stjsonora.gob.mx/acceso_informacion/InfoCurriculum.php?token=5143-5143-5143</v>
      </c>
      <c r="N1650" s="14" t="s">
        <v>64</v>
      </c>
      <c r="O1650" s="16" t="s">
        <v>3601</v>
      </c>
      <c r="P1650" s="17" t="s">
        <v>355</v>
      </c>
      <c r="Q1650" s="15">
        <v>45300</v>
      </c>
      <c r="R1650" s="15">
        <v>45291</v>
      </c>
      <c r="S1650" s="14"/>
    </row>
    <row r="1651" spans="1:19" ht="38.25" x14ac:dyDescent="0.25">
      <c r="A1651" s="14">
        <v>2023</v>
      </c>
      <c r="B1651" s="15">
        <v>45200</v>
      </c>
      <c r="C1651" s="15">
        <v>45291</v>
      </c>
      <c r="D1651" s="17" t="s">
        <v>204</v>
      </c>
      <c r="E1651" s="17" t="s">
        <v>204</v>
      </c>
      <c r="F1651" s="14" t="s">
        <v>2836</v>
      </c>
      <c r="G1651" s="14" t="s">
        <v>658</v>
      </c>
      <c r="H1651" s="14" t="s">
        <v>939</v>
      </c>
      <c r="I1651" s="17" t="s">
        <v>1306</v>
      </c>
      <c r="J1651" s="14" t="s">
        <v>56</v>
      </c>
      <c r="K1651" s="17" t="s">
        <v>3589</v>
      </c>
      <c r="L1651" s="14">
        <v>4657</v>
      </c>
      <c r="M1651" s="16" t="str">
        <f>HYPERLINK("https://stjsonora.gob.mx/acceso_informacion/InfoCurriculum.php?token=4657-4657-4657")</f>
        <v>https://stjsonora.gob.mx/acceso_informacion/InfoCurriculum.php?token=4657-4657-4657</v>
      </c>
      <c r="N1651" s="14" t="s">
        <v>64</v>
      </c>
      <c r="O1651" s="16" t="s">
        <v>3601</v>
      </c>
      <c r="P1651" s="17" t="s">
        <v>355</v>
      </c>
      <c r="Q1651" s="15">
        <v>45300</v>
      </c>
      <c r="R1651" s="15">
        <v>45291</v>
      </c>
      <c r="S1651" s="14"/>
    </row>
    <row r="1652" spans="1:19" ht="25.5" x14ac:dyDescent="0.25">
      <c r="A1652" s="14">
        <v>2023</v>
      </c>
      <c r="B1652" s="15">
        <v>45200</v>
      </c>
      <c r="C1652" s="15">
        <v>45291</v>
      </c>
      <c r="D1652" s="17" t="s">
        <v>185</v>
      </c>
      <c r="E1652" s="17" t="s">
        <v>185</v>
      </c>
      <c r="F1652" s="14" t="s">
        <v>2837</v>
      </c>
      <c r="G1652" s="14" t="s">
        <v>869</v>
      </c>
      <c r="H1652" s="14" t="s">
        <v>360</v>
      </c>
      <c r="I1652" s="17" t="s">
        <v>2567</v>
      </c>
      <c r="J1652" s="14" t="s">
        <v>353</v>
      </c>
      <c r="K1652" s="17" t="s">
        <v>354</v>
      </c>
      <c r="L1652" s="14">
        <v>2640</v>
      </c>
      <c r="M1652" s="16" t="str">
        <f>HYPERLINK("https://stjsonora.gob.mx/acceso_informacion/InfoCurriculum.php?token=2640-2640-2640")</f>
        <v>https://stjsonora.gob.mx/acceso_informacion/InfoCurriculum.php?token=2640-2640-2640</v>
      </c>
      <c r="N1652" s="14" t="s">
        <v>64</v>
      </c>
      <c r="O1652" s="16" t="s">
        <v>3601</v>
      </c>
      <c r="P1652" s="17" t="s">
        <v>355</v>
      </c>
      <c r="Q1652" s="15">
        <v>45300</v>
      </c>
      <c r="R1652" s="15">
        <v>45291</v>
      </c>
      <c r="S1652" s="14"/>
    </row>
    <row r="1653" spans="1:19" ht="25.5" x14ac:dyDescent="0.25">
      <c r="A1653" s="14">
        <v>2023</v>
      </c>
      <c r="B1653" s="15">
        <v>45200</v>
      </c>
      <c r="C1653" s="15">
        <v>45291</v>
      </c>
      <c r="D1653" s="17" t="s">
        <v>202</v>
      </c>
      <c r="E1653" s="17" t="s">
        <v>202</v>
      </c>
      <c r="F1653" s="14" t="s">
        <v>2838</v>
      </c>
      <c r="G1653" s="14" t="s">
        <v>1936</v>
      </c>
      <c r="H1653" s="14" t="s">
        <v>1937</v>
      </c>
      <c r="I1653" s="17" t="s">
        <v>640</v>
      </c>
      <c r="J1653" s="14" t="s">
        <v>353</v>
      </c>
      <c r="K1653" s="17" t="s">
        <v>354</v>
      </c>
      <c r="L1653" s="14">
        <v>3403</v>
      </c>
      <c r="M1653" s="16" t="str">
        <f>HYPERLINK("https://stjsonora.gob.mx/acceso_informacion/InfoCurriculum.php?token=3403-3403-3403")</f>
        <v>https://stjsonora.gob.mx/acceso_informacion/InfoCurriculum.php?token=3403-3403-3403</v>
      </c>
      <c r="N1653" s="14" t="s">
        <v>64</v>
      </c>
      <c r="O1653" s="16" t="s">
        <v>3601</v>
      </c>
      <c r="P1653" s="17" t="s">
        <v>355</v>
      </c>
      <c r="Q1653" s="15">
        <v>45300</v>
      </c>
      <c r="R1653" s="15">
        <v>45291</v>
      </c>
      <c r="S1653" s="14"/>
    </row>
    <row r="1654" spans="1:19" ht="25.5" x14ac:dyDescent="0.25">
      <c r="A1654" s="14">
        <v>2023</v>
      </c>
      <c r="B1654" s="15">
        <v>45200</v>
      </c>
      <c r="C1654" s="15">
        <v>45291</v>
      </c>
      <c r="D1654" s="17" t="s">
        <v>185</v>
      </c>
      <c r="E1654" s="17" t="s">
        <v>185</v>
      </c>
      <c r="F1654" s="14" t="s">
        <v>2839</v>
      </c>
      <c r="G1654" s="14" t="s">
        <v>2840</v>
      </c>
      <c r="H1654" s="14" t="s">
        <v>360</v>
      </c>
      <c r="I1654" s="17" t="s">
        <v>500</v>
      </c>
      <c r="J1654" s="14" t="s">
        <v>353</v>
      </c>
      <c r="K1654" s="17" t="s">
        <v>354</v>
      </c>
      <c r="L1654" s="14">
        <v>5165</v>
      </c>
      <c r="M1654" s="16" t="str">
        <f>HYPERLINK("https://stjsonora.gob.mx/acceso_informacion/InfoCurriculum.php?token=5165-5165-5165")</f>
        <v>https://stjsonora.gob.mx/acceso_informacion/InfoCurriculum.php?token=5165-5165-5165</v>
      </c>
      <c r="N1654" s="14" t="s">
        <v>64</v>
      </c>
      <c r="O1654" s="16" t="s">
        <v>3601</v>
      </c>
      <c r="P1654" s="17" t="s">
        <v>355</v>
      </c>
      <c r="Q1654" s="15">
        <v>45300</v>
      </c>
      <c r="R1654" s="15">
        <v>45291</v>
      </c>
      <c r="S1654" s="14"/>
    </row>
    <row r="1655" spans="1:19" ht="25.5" x14ac:dyDescent="0.25">
      <c r="A1655" s="14">
        <v>2023</v>
      </c>
      <c r="B1655" s="15">
        <v>45200</v>
      </c>
      <c r="C1655" s="15">
        <v>45291</v>
      </c>
      <c r="D1655" s="17" t="s">
        <v>185</v>
      </c>
      <c r="E1655" s="17" t="s">
        <v>185</v>
      </c>
      <c r="F1655" s="14" t="s">
        <v>2841</v>
      </c>
      <c r="G1655" s="14" t="s">
        <v>2842</v>
      </c>
      <c r="H1655" s="14" t="s">
        <v>465</v>
      </c>
      <c r="I1655" s="17" t="s">
        <v>500</v>
      </c>
      <c r="J1655" s="14" t="s">
        <v>353</v>
      </c>
      <c r="K1655" s="17" t="s">
        <v>354</v>
      </c>
      <c r="L1655" s="14">
        <v>5204</v>
      </c>
      <c r="M1655" s="16" t="str">
        <f>HYPERLINK("https://stjsonora.gob.mx/acceso_informacion/InfoCurriculum.php?token=5204-5204-5204")</f>
        <v>https://stjsonora.gob.mx/acceso_informacion/InfoCurriculum.php?token=5204-5204-5204</v>
      </c>
      <c r="N1655" s="14" t="s">
        <v>64</v>
      </c>
      <c r="O1655" s="16" t="s">
        <v>3601</v>
      </c>
      <c r="P1655" s="17" t="s">
        <v>355</v>
      </c>
      <c r="Q1655" s="15">
        <v>45300</v>
      </c>
      <c r="R1655" s="15">
        <v>45291</v>
      </c>
      <c r="S1655" s="14"/>
    </row>
    <row r="1656" spans="1:19" ht="25.5" x14ac:dyDescent="0.25">
      <c r="A1656" s="14">
        <v>2023</v>
      </c>
      <c r="B1656" s="15">
        <v>45200</v>
      </c>
      <c r="C1656" s="15">
        <v>45291</v>
      </c>
      <c r="D1656" s="17" t="s">
        <v>185</v>
      </c>
      <c r="E1656" s="17" t="s">
        <v>185</v>
      </c>
      <c r="F1656" s="14" t="s">
        <v>870</v>
      </c>
      <c r="G1656" s="14" t="s">
        <v>875</v>
      </c>
      <c r="H1656" s="14" t="s">
        <v>585</v>
      </c>
      <c r="I1656" s="17" t="s">
        <v>1111</v>
      </c>
      <c r="J1656" s="14" t="s">
        <v>365</v>
      </c>
      <c r="K1656" s="17" t="s">
        <v>366</v>
      </c>
      <c r="L1656" s="14">
        <v>4149</v>
      </c>
      <c r="M1656" s="16" t="str">
        <f>HYPERLINK("https://stjsonora.gob.mx/acceso_informacion/InfoCurriculum.php?token=4149-4149-4149")</f>
        <v>https://stjsonora.gob.mx/acceso_informacion/InfoCurriculum.php?token=4149-4149-4149</v>
      </c>
      <c r="N1656" s="14" t="s">
        <v>64</v>
      </c>
      <c r="O1656" s="16" t="s">
        <v>3601</v>
      </c>
      <c r="P1656" s="17" t="s">
        <v>355</v>
      </c>
      <c r="Q1656" s="15">
        <v>45300</v>
      </c>
      <c r="R1656" s="15">
        <v>45291</v>
      </c>
      <c r="S1656" s="14"/>
    </row>
    <row r="1657" spans="1:19" ht="25.5" x14ac:dyDescent="0.25">
      <c r="A1657" s="14">
        <v>2023</v>
      </c>
      <c r="B1657" s="15">
        <v>45200</v>
      </c>
      <c r="C1657" s="15">
        <v>45291</v>
      </c>
      <c r="D1657" s="17" t="s">
        <v>177</v>
      </c>
      <c r="E1657" s="17" t="s">
        <v>177</v>
      </c>
      <c r="F1657" s="14" t="s">
        <v>1186</v>
      </c>
      <c r="G1657" s="14" t="s">
        <v>2843</v>
      </c>
      <c r="H1657" s="14" t="s">
        <v>475</v>
      </c>
      <c r="I1657" s="17" t="s">
        <v>423</v>
      </c>
      <c r="J1657" s="14" t="s">
        <v>56</v>
      </c>
      <c r="K1657" s="17" t="s">
        <v>3589</v>
      </c>
      <c r="L1657" s="14">
        <v>4049</v>
      </c>
      <c r="M1657" s="16" t="str">
        <f>HYPERLINK("https://stjsonora.gob.mx/acceso_informacion/InfoCurriculum.php?token=4049-4049-4049")</f>
        <v>https://stjsonora.gob.mx/acceso_informacion/InfoCurriculum.php?token=4049-4049-4049</v>
      </c>
      <c r="N1657" s="14" t="s">
        <v>64</v>
      </c>
      <c r="O1657" s="16" t="s">
        <v>3601</v>
      </c>
      <c r="P1657" s="17" t="s">
        <v>355</v>
      </c>
      <c r="Q1657" s="15">
        <v>45300</v>
      </c>
      <c r="R1657" s="15">
        <v>45291</v>
      </c>
      <c r="S1657" s="14"/>
    </row>
    <row r="1658" spans="1:19" ht="25.5" x14ac:dyDescent="0.25">
      <c r="A1658" s="14">
        <v>2023</v>
      </c>
      <c r="B1658" s="15">
        <v>45200</v>
      </c>
      <c r="C1658" s="15">
        <v>45291</v>
      </c>
      <c r="D1658" s="17" t="s">
        <v>173</v>
      </c>
      <c r="E1658" s="17" t="s">
        <v>173</v>
      </c>
      <c r="F1658" s="14" t="s">
        <v>2844</v>
      </c>
      <c r="G1658" s="14" t="s">
        <v>1538</v>
      </c>
      <c r="H1658" s="14" t="s">
        <v>780</v>
      </c>
      <c r="I1658" s="17" t="s">
        <v>679</v>
      </c>
      <c r="J1658" s="14" t="s">
        <v>56</v>
      </c>
      <c r="K1658" s="17" t="s">
        <v>3589</v>
      </c>
      <c r="L1658" s="14">
        <v>4133</v>
      </c>
      <c r="M1658" s="16" t="str">
        <f>HYPERLINK("https://stjsonora.gob.mx/acceso_informacion/InfoCurriculum.php?token=4133-4133-4133")</f>
        <v>https://stjsonora.gob.mx/acceso_informacion/InfoCurriculum.php?token=4133-4133-4133</v>
      </c>
      <c r="N1658" s="14" t="s">
        <v>64</v>
      </c>
      <c r="O1658" s="16" t="s">
        <v>3601</v>
      </c>
      <c r="P1658" s="17" t="s">
        <v>355</v>
      </c>
      <c r="Q1658" s="15">
        <v>45300</v>
      </c>
      <c r="R1658" s="15">
        <v>45291</v>
      </c>
      <c r="S1658" s="14"/>
    </row>
    <row r="1659" spans="1:19" ht="25.5" x14ac:dyDescent="0.25">
      <c r="A1659" s="14">
        <v>2023</v>
      </c>
      <c r="B1659" s="15">
        <v>45200</v>
      </c>
      <c r="C1659" s="15">
        <v>45291</v>
      </c>
      <c r="D1659" s="17" t="s">
        <v>185</v>
      </c>
      <c r="E1659" s="17" t="s">
        <v>185</v>
      </c>
      <c r="F1659" s="14" t="s">
        <v>2845</v>
      </c>
      <c r="G1659" s="14" t="s">
        <v>877</v>
      </c>
      <c r="H1659" s="14" t="s">
        <v>479</v>
      </c>
      <c r="I1659" s="17" t="s">
        <v>1178</v>
      </c>
      <c r="J1659" s="14" t="s">
        <v>353</v>
      </c>
      <c r="K1659" s="17" t="s">
        <v>354</v>
      </c>
      <c r="L1659" s="14">
        <v>2604</v>
      </c>
      <c r="M1659" s="16" t="str">
        <f>HYPERLINK("https://stjsonora.gob.mx/acceso_informacion/InfoCurriculum.php?token=2604-2604-2604")</f>
        <v>https://stjsonora.gob.mx/acceso_informacion/InfoCurriculum.php?token=2604-2604-2604</v>
      </c>
      <c r="N1659" s="14" t="s">
        <v>64</v>
      </c>
      <c r="O1659" s="16" t="s">
        <v>3601</v>
      </c>
      <c r="P1659" s="17" t="s">
        <v>355</v>
      </c>
      <c r="Q1659" s="15">
        <v>45300</v>
      </c>
      <c r="R1659" s="15">
        <v>45291</v>
      </c>
      <c r="S1659" s="14"/>
    </row>
    <row r="1660" spans="1:19" ht="25.5" x14ac:dyDescent="0.25">
      <c r="A1660" s="14">
        <v>2023</v>
      </c>
      <c r="B1660" s="15">
        <v>45200</v>
      </c>
      <c r="C1660" s="15">
        <v>45291</v>
      </c>
      <c r="D1660" s="17" t="s">
        <v>177</v>
      </c>
      <c r="E1660" s="17" t="s">
        <v>177</v>
      </c>
      <c r="F1660" s="14" t="s">
        <v>1865</v>
      </c>
      <c r="G1660" s="14" t="s">
        <v>2412</v>
      </c>
      <c r="H1660" s="14" t="s">
        <v>658</v>
      </c>
      <c r="I1660" s="17" t="s">
        <v>773</v>
      </c>
      <c r="J1660" s="14" t="s">
        <v>353</v>
      </c>
      <c r="K1660" s="17" t="s">
        <v>424</v>
      </c>
      <c r="L1660" s="14">
        <v>2810</v>
      </c>
      <c r="M1660" s="16" t="str">
        <f>HYPERLINK("https://stjsonora.gob.mx/acceso_informacion/InfoCurriculum.php?token=2810-2810-2810")</f>
        <v>https://stjsonora.gob.mx/acceso_informacion/InfoCurriculum.php?token=2810-2810-2810</v>
      </c>
      <c r="N1660" s="14" t="s">
        <v>64</v>
      </c>
      <c r="O1660" s="16" t="s">
        <v>3601</v>
      </c>
      <c r="P1660" s="17" t="s">
        <v>355</v>
      </c>
      <c r="Q1660" s="15">
        <v>45300</v>
      </c>
      <c r="R1660" s="15">
        <v>45291</v>
      </c>
      <c r="S1660" s="14"/>
    </row>
    <row r="1661" spans="1:19" ht="25.5" x14ac:dyDescent="0.25">
      <c r="A1661" s="14">
        <v>2023</v>
      </c>
      <c r="B1661" s="15">
        <v>45200</v>
      </c>
      <c r="C1661" s="15">
        <v>45291</v>
      </c>
      <c r="D1661" s="17" t="s">
        <v>173</v>
      </c>
      <c r="E1661" s="17" t="s">
        <v>173</v>
      </c>
      <c r="F1661" s="14" t="s">
        <v>2846</v>
      </c>
      <c r="G1661" s="14" t="s">
        <v>666</v>
      </c>
      <c r="H1661" s="14" t="s">
        <v>409</v>
      </c>
      <c r="I1661" s="17" t="s">
        <v>1298</v>
      </c>
      <c r="J1661" s="14" t="s">
        <v>353</v>
      </c>
      <c r="K1661" s="17" t="s">
        <v>354</v>
      </c>
      <c r="L1661" s="14">
        <v>4945</v>
      </c>
      <c r="M1661" s="16" t="str">
        <f>HYPERLINK("https://stjsonora.gob.mx/acceso_informacion/InfoCurriculum.php?token=4945-4945-4945")</f>
        <v>https://stjsonora.gob.mx/acceso_informacion/InfoCurriculum.php?token=4945-4945-4945</v>
      </c>
      <c r="N1661" s="14" t="s">
        <v>64</v>
      </c>
      <c r="O1661" s="16" t="s">
        <v>3601</v>
      </c>
      <c r="P1661" s="17" t="s">
        <v>355</v>
      </c>
      <c r="Q1661" s="15">
        <v>45300</v>
      </c>
      <c r="R1661" s="15">
        <v>45291</v>
      </c>
      <c r="S1661" s="14"/>
    </row>
    <row r="1662" spans="1:19" ht="25.5" x14ac:dyDescent="0.25">
      <c r="A1662" s="14">
        <v>2023</v>
      </c>
      <c r="B1662" s="15">
        <v>45200</v>
      </c>
      <c r="C1662" s="15">
        <v>45291</v>
      </c>
      <c r="D1662" s="17" t="s">
        <v>177</v>
      </c>
      <c r="E1662" s="17" t="s">
        <v>177</v>
      </c>
      <c r="F1662" s="14" t="s">
        <v>2847</v>
      </c>
      <c r="G1662" s="14" t="s">
        <v>2020</v>
      </c>
      <c r="H1662" s="14" t="s">
        <v>530</v>
      </c>
      <c r="I1662" s="17" t="s">
        <v>703</v>
      </c>
      <c r="J1662" s="14" t="s">
        <v>353</v>
      </c>
      <c r="K1662" s="17" t="s">
        <v>354</v>
      </c>
      <c r="L1662" s="14">
        <v>4796</v>
      </c>
      <c r="M1662" s="16" t="str">
        <f>HYPERLINK("https://stjsonora.gob.mx/acceso_informacion/InfoCurriculum.php?token=4796-4796-4796")</f>
        <v>https://stjsonora.gob.mx/acceso_informacion/InfoCurriculum.php?token=4796-4796-4796</v>
      </c>
      <c r="N1662" s="14" t="s">
        <v>64</v>
      </c>
      <c r="O1662" s="16" t="s">
        <v>3601</v>
      </c>
      <c r="P1662" s="17" t="s">
        <v>355</v>
      </c>
      <c r="Q1662" s="15">
        <v>45300</v>
      </c>
      <c r="R1662" s="15">
        <v>45291</v>
      </c>
      <c r="S1662" s="14"/>
    </row>
    <row r="1663" spans="1:19" ht="25.5" x14ac:dyDescent="0.25">
      <c r="A1663" s="14">
        <v>2023</v>
      </c>
      <c r="B1663" s="15">
        <v>45200</v>
      </c>
      <c r="C1663" s="15">
        <v>45291</v>
      </c>
      <c r="D1663" s="17" t="s">
        <v>177</v>
      </c>
      <c r="E1663" s="17" t="s">
        <v>177</v>
      </c>
      <c r="F1663" s="14" t="s">
        <v>2848</v>
      </c>
      <c r="G1663" s="14" t="s">
        <v>650</v>
      </c>
      <c r="H1663" s="14" t="s">
        <v>2038</v>
      </c>
      <c r="I1663" s="17" t="s">
        <v>1413</v>
      </c>
      <c r="J1663" s="14" t="s">
        <v>353</v>
      </c>
      <c r="K1663" s="17" t="s">
        <v>354</v>
      </c>
      <c r="L1663" s="14">
        <v>5070</v>
      </c>
      <c r="M1663" s="16" t="str">
        <f>HYPERLINK("https://stjsonora.gob.mx/acceso_informacion/InfoCurriculum.php?token=5070-5070-5070")</f>
        <v>https://stjsonora.gob.mx/acceso_informacion/InfoCurriculum.php?token=5070-5070-5070</v>
      </c>
      <c r="N1663" s="14" t="s">
        <v>64</v>
      </c>
      <c r="O1663" s="16" t="s">
        <v>3601</v>
      </c>
      <c r="P1663" s="17" t="s">
        <v>355</v>
      </c>
      <c r="Q1663" s="15">
        <v>45300</v>
      </c>
      <c r="R1663" s="15">
        <v>45291</v>
      </c>
      <c r="S1663" s="14"/>
    </row>
    <row r="1664" spans="1:19" ht="25.5" x14ac:dyDescent="0.25">
      <c r="A1664" s="14">
        <v>2023</v>
      </c>
      <c r="B1664" s="15">
        <v>45200</v>
      </c>
      <c r="C1664" s="15">
        <v>45291</v>
      </c>
      <c r="D1664" s="17" t="s">
        <v>185</v>
      </c>
      <c r="E1664" s="17" t="s">
        <v>185</v>
      </c>
      <c r="F1664" s="14" t="s">
        <v>2849</v>
      </c>
      <c r="G1664" s="14" t="s">
        <v>660</v>
      </c>
      <c r="H1664" s="14" t="s">
        <v>1369</v>
      </c>
      <c r="I1664" s="17" t="s">
        <v>1361</v>
      </c>
      <c r="J1664" s="14" t="s">
        <v>56</v>
      </c>
      <c r="K1664" s="17" t="s">
        <v>3589</v>
      </c>
      <c r="L1664" s="14">
        <v>76</v>
      </c>
      <c r="M1664" s="16" t="str">
        <f>HYPERLINK("https://stjsonora.gob.mx/acceso_informacion/InfoCurriculum.php?token=76-76-76")</f>
        <v>https://stjsonora.gob.mx/acceso_informacion/InfoCurriculum.php?token=76-76-76</v>
      </c>
      <c r="N1664" s="14" t="s">
        <v>64</v>
      </c>
      <c r="O1664" s="16" t="s">
        <v>3601</v>
      </c>
      <c r="P1664" s="17" t="s">
        <v>355</v>
      </c>
      <c r="Q1664" s="15">
        <v>45300</v>
      </c>
      <c r="R1664" s="15">
        <v>45291</v>
      </c>
      <c r="S1664" s="14"/>
    </row>
    <row r="1665" spans="1:19" ht="25.5" x14ac:dyDescent="0.25">
      <c r="A1665" s="14">
        <v>2023</v>
      </c>
      <c r="B1665" s="15">
        <v>45200</v>
      </c>
      <c r="C1665" s="15">
        <v>45291</v>
      </c>
      <c r="D1665" s="17" t="s">
        <v>170</v>
      </c>
      <c r="E1665" s="17" t="s">
        <v>170</v>
      </c>
      <c r="F1665" s="14" t="s">
        <v>2850</v>
      </c>
      <c r="G1665" s="14" t="s">
        <v>582</v>
      </c>
      <c r="H1665" s="14" t="s">
        <v>377</v>
      </c>
      <c r="I1665" s="17" t="s">
        <v>773</v>
      </c>
      <c r="J1665" s="14" t="s">
        <v>403</v>
      </c>
      <c r="K1665" s="17" t="s">
        <v>2851</v>
      </c>
      <c r="L1665" s="14">
        <v>2852</v>
      </c>
      <c r="M1665" s="16" t="str">
        <f>HYPERLINK("https://stjsonora.gob.mx/acceso_informacion/InfoCurriculum.php?token=2852-2852-2852")</f>
        <v>https://stjsonora.gob.mx/acceso_informacion/InfoCurriculum.php?token=2852-2852-2852</v>
      </c>
      <c r="N1665" s="14" t="s">
        <v>64</v>
      </c>
      <c r="O1665" s="16" t="s">
        <v>3601</v>
      </c>
      <c r="P1665" s="17" t="s">
        <v>355</v>
      </c>
      <c r="Q1665" s="15">
        <v>45300</v>
      </c>
      <c r="R1665" s="15">
        <v>45291</v>
      </c>
      <c r="S1665" s="14"/>
    </row>
    <row r="1666" spans="1:19" ht="25.5" x14ac:dyDescent="0.25">
      <c r="A1666" s="14">
        <v>2023</v>
      </c>
      <c r="B1666" s="15">
        <v>45200</v>
      </c>
      <c r="C1666" s="15">
        <v>45291</v>
      </c>
      <c r="D1666" s="17" t="s">
        <v>170</v>
      </c>
      <c r="E1666" s="17" t="s">
        <v>170</v>
      </c>
      <c r="F1666" s="14" t="s">
        <v>519</v>
      </c>
      <c r="G1666" s="14" t="s">
        <v>1281</v>
      </c>
      <c r="H1666" s="14" t="s">
        <v>377</v>
      </c>
      <c r="I1666" s="17" t="s">
        <v>1240</v>
      </c>
      <c r="J1666" s="14" t="s">
        <v>55</v>
      </c>
      <c r="K1666" s="17"/>
      <c r="L1666" s="14">
        <v>2679</v>
      </c>
      <c r="M1666" s="16" t="str">
        <f>HYPERLINK("https://stjsonora.gob.mx/acceso_informacion/InfoCurriculum.php?token=2679-2679-2679")</f>
        <v>https://stjsonora.gob.mx/acceso_informacion/InfoCurriculum.php?token=2679-2679-2679</v>
      </c>
      <c r="N1666" s="14" t="s">
        <v>64</v>
      </c>
      <c r="O1666" s="16" t="s">
        <v>3601</v>
      </c>
      <c r="P1666" s="17" t="s">
        <v>355</v>
      </c>
      <c r="Q1666" s="15">
        <v>45300</v>
      </c>
      <c r="R1666" s="15">
        <v>45291</v>
      </c>
      <c r="S1666" s="14"/>
    </row>
    <row r="1667" spans="1:19" ht="25.5" x14ac:dyDescent="0.25">
      <c r="A1667" s="14">
        <v>2023</v>
      </c>
      <c r="B1667" s="15">
        <v>45200</v>
      </c>
      <c r="C1667" s="15">
        <v>45291</v>
      </c>
      <c r="D1667" s="17" t="s">
        <v>185</v>
      </c>
      <c r="E1667" s="17" t="s">
        <v>185</v>
      </c>
      <c r="F1667" s="14" t="s">
        <v>2852</v>
      </c>
      <c r="G1667" s="14" t="s">
        <v>662</v>
      </c>
      <c r="H1667" s="14" t="s">
        <v>626</v>
      </c>
      <c r="I1667" s="17" t="s">
        <v>1413</v>
      </c>
      <c r="J1667" s="14" t="s">
        <v>56</v>
      </c>
      <c r="K1667" s="17" t="s">
        <v>3589</v>
      </c>
      <c r="L1667" s="14">
        <v>4273</v>
      </c>
      <c r="M1667" s="16" t="str">
        <f>HYPERLINK("https://stjsonora.gob.mx/acceso_informacion/InfoCurriculum.php?token=4273-4273-4273")</f>
        <v>https://stjsonora.gob.mx/acceso_informacion/InfoCurriculum.php?token=4273-4273-4273</v>
      </c>
      <c r="N1667" s="14" t="s">
        <v>64</v>
      </c>
      <c r="O1667" s="16" t="s">
        <v>3601</v>
      </c>
      <c r="P1667" s="17" t="s">
        <v>355</v>
      </c>
      <c r="Q1667" s="15">
        <v>45300</v>
      </c>
      <c r="R1667" s="15">
        <v>45291</v>
      </c>
      <c r="S1667" s="14"/>
    </row>
    <row r="1668" spans="1:19" ht="25.5" x14ac:dyDescent="0.25">
      <c r="A1668" s="14">
        <v>2023</v>
      </c>
      <c r="B1668" s="15">
        <v>45200</v>
      </c>
      <c r="C1668" s="15">
        <v>45291</v>
      </c>
      <c r="D1668" s="17" t="s">
        <v>177</v>
      </c>
      <c r="E1668" s="17" t="s">
        <v>177</v>
      </c>
      <c r="F1668" s="14" t="s">
        <v>665</v>
      </c>
      <c r="G1668" s="14" t="s">
        <v>571</v>
      </c>
      <c r="H1668" s="14" t="s">
        <v>2853</v>
      </c>
      <c r="I1668" s="17" t="s">
        <v>1220</v>
      </c>
      <c r="J1668" s="14" t="s">
        <v>353</v>
      </c>
      <c r="K1668" s="17" t="s">
        <v>1479</v>
      </c>
      <c r="L1668" s="14">
        <v>4658</v>
      </c>
      <c r="M1668" s="16" t="str">
        <f>HYPERLINK("https://stjsonora.gob.mx/acceso_informacion/InfoCurriculum.php?token=4658-4658-4658")</f>
        <v>https://stjsonora.gob.mx/acceso_informacion/InfoCurriculum.php?token=4658-4658-4658</v>
      </c>
      <c r="N1668" s="14" t="s">
        <v>64</v>
      </c>
      <c r="O1668" s="16" t="s">
        <v>3601</v>
      </c>
      <c r="P1668" s="17" t="s">
        <v>355</v>
      </c>
      <c r="Q1668" s="15">
        <v>45300</v>
      </c>
      <c r="R1668" s="15">
        <v>45291</v>
      </c>
      <c r="S1668" s="14"/>
    </row>
    <row r="1669" spans="1:19" ht="25.5" x14ac:dyDescent="0.25">
      <c r="A1669" s="14">
        <v>2023</v>
      </c>
      <c r="B1669" s="15">
        <v>45200</v>
      </c>
      <c r="C1669" s="15">
        <v>45291</v>
      </c>
      <c r="D1669" s="17" t="s">
        <v>187</v>
      </c>
      <c r="E1669" s="17" t="s">
        <v>187</v>
      </c>
      <c r="F1669" s="14" t="s">
        <v>2854</v>
      </c>
      <c r="G1669" s="14" t="s">
        <v>2855</v>
      </c>
      <c r="H1669" s="14" t="s">
        <v>562</v>
      </c>
      <c r="I1669" s="17" t="s">
        <v>627</v>
      </c>
      <c r="J1669" s="14" t="s">
        <v>56</v>
      </c>
      <c r="K1669" s="17" t="s">
        <v>3589</v>
      </c>
      <c r="L1669" s="14">
        <v>4417</v>
      </c>
      <c r="M1669" s="16" t="str">
        <f>HYPERLINK("https://stjsonora.gob.mx/acceso_informacion/InfoCurriculum.php?token=4417-4417-4417")</f>
        <v>https://stjsonora.gob.mx/acceso_informacion/InfoCurriculum.php?token=4417-4417-4417</v>
      </c>
      <c r="N1669" s="14" t="s">
        <v>64</v>
      </c>
      <c r="O1669" s="16" t="s">
        <v>3601</v>
      </c>
      <c r="P1669" s="17" t="s">
        <v>355</v>
      </c>
      <c r="Q1669" s="15">
        <v>45300</v>
      </c>
      <c r="R1669" s="15">
        <v>45291</v>
      </c>
      <c r="S1669" s="14"/>
    </row>
    <row r="1670" spans="1:19" ht="25.5" x14ac:dyDescent="0.25">
      <c r="A1670" s="14">
        <v>2023</v>
      </c>
      <c r="B1670" s="15">
        <v>45200</v>
      </c>
      <c r="C1670" s="15">
        <v>45291</v>
      </c>
      <c r="D1670" s="17" t="s">
        <v>185</v>
      </c>
      <c r="E1670" s="17" t="s">
        <v>185</v>
      </c>
      <c r="F1670" s="14" t="s">
        <v>2856</v>
      </c>
      <c r="G1670" s="14" t="s">
        <v>1311</v>
      </c>
      <c r="H1670" s="14" t="s">
        <v>678</v>
      </c>
      <c r="I1670" s="17" t="s">
        <v>1249</v>
      </c>
      <c r="J1670" s="14" t="s">
        <v>353</v>
      </c>
      <c r="K1670" s="17" t="s">
        <v>354</v>
      </c>
      <c r="L1670" s="14">
        <v>3404</v>
      </c>
      <c r="M1670" s="16" t="str">
        <f>HYPERLINK("https://stjsonora.gob.mx/acceso_informacion/InfoCurriculum.php?token=3404-3404-3404")</f>
        <v>https://stjsonora.gob.mx/acceso_informacion/InfoCurriculum.php?token=3404-3404-3404</v>
      </c>
      <c r="N1670" s="14" t="s">
        <v>64</v>
      </c>
      <c r="O1670" s="16" t="s">
        <v>3601</v>
      </c>
      <c r="P1670" s="17" t="s">
        <v>355</v>
      </c>
      <c r="Q1670" s="15">
        <v>45300</v>
      </c>
      <c r="R1670" s="15">
        <v>45291</v>
      </c>
      <c r="S1670" s="14"/>
    </row>
    <row r="1671" spans="1:19" ht="25.5" x14ac:dyDescent="0.25">
      <c r="A1671" s="14">
        <v>2023</v>
      </c>
      <c r="B1671" s="15">
        <v>45200</v>
      </c>
      <c r="C1671" s="15">
        <v>45291</v>
      </c>
      <c r="D1671" s="17" t="s">
        <v>187</v>
      </c>
      <c r="E1671" s="17" t="s">
        <v>187</v>
      </c>
      <c r="F1671" s="14" t="s">
        <v>2857</v>
      </c>
      <c r="G1671" s="14" t="s">
        <v>2527</v>
      </c>
      <c r="H1671" s="14" t="s">
        <v>562</v>
      </c>
      <c r="I1671" s="17" t="s">
        <v>1224</v>
      </c>
      <c r="J1671" s="14" t="s">
        <v>56</v>
      </c>
      <c r="K1671" s="17" t="s">
        <v>3589</v>
      </c>
      <c r="L1671" s="14">
        <v>4298</v>
      </c>
      <c r="M1671" s="16" t="str">
        <f>HYPERLINK("https://stjsonora.gob.mx/acceso_informacion/InfoCurriculum.php?token=4298-4298-4298")</f>
        <v>https://stjsonora.gob.mx/acceso_informacion/InfoCurriculum.php?token=4298-4298-4298</v>
      </c>
      <c r="N1671" s="14" t="s">
        <v>64</v>
      </c>
      <c r="O1671" s="16" t="s">
        <v>3601</v>
      </c>
      <c r="P1671" s="17" t="s">
        <v>355</v>
      </c>
      <c r="Q1671" s="15">
        <v>45300</v>
      </c>
      <c r="R1671" s="15">
        <v>45291</v>
      </c>
      <c r="S1671" s="14"/>
    </row>
    <row r="1672" spans="1:19" ht="25.5" x14ac:dyDescent="0.25">
      <c r="A1672" s="14">
        <v>2023</v>
      </c>
      <c r="B1672" s="15">
        <v>45200</v>
      </c>
      <c r="C1672" s="15">
        <v>45291</v>
      </c>
      <c r="D1672" s="17" t="s">
        <v>170</v>
      </c>
      <c r="E1672" s="17" t="s">
        <v>170</v>
      </c>
      <c r="F1672" s="14" t="s">
        <v>2858</v>
      </c>
      <c r="G1672" s="14" t="s">
        <v>884</v>
      </c>
      <c r="H1672" s="14" t="s">
        <v>771</v>
      </c>
      <c r="I1672" s="17" t="s">
        <v>1413</v>
      </c>
      <c r="J1672" s="14" t="s">
        <v>403</v>
      </c>
      <c r="K1672" s="17"/>
      <c r="L1672" s="14">
        <v>2790</v>
      </c>
      <c r="M1672" s="16" t="str">
        <f>HYPERLINK("https://stjsonora.gob.mx/acceso_informacion/InfoCurriculum.php?token=2790-2790-2790")</f>
        <v>https://stjsonora.gob.mx/acceso_informacion/InfoCurriculum.php?token=2790-2790-2790</v>
      </c>
      <c r="N1672" s="14" t="s">
        <v>64</v>
      </c>
      <c r="O1672" s="16" t="s">
        <v>3601</v>
      </c>
      <c r="P1672" s="17" t="s">
        <v>355</v>
      </c>
      <c r="Q1672" s="15">
        <v>45300</v>
      </c>
      <c r="R1672" s="15">
        <v>45291</v>
      </c>
      <c r="S1672" s="14"/>
    </row>
    <row r="1673" spans="1:19" ht="25.5" x14ac:dyDescent="0.25">
      <c r="A1673" s="14">
        <v>2023</v>
      </c>
      <c r="B1673" s="15">
        <v>45200</v>
      </c>
      <c r="C1673" s="15">
        <v>45291</v>
      </c>
      <c r="D1673" s="17" t="s">
        <v>170</v>
      </c>
      <c r="E1673" s="17" t="s">
        <v>170</v>
      </c>
      <c r="F1673" s="14" t="s">
        <v>2859</v>
      </c>
      <c r="G1673" s="14" t="s">
        <v>1713</v>
      </c>
      <c r="H1673" s="14" t="s">
        <v>393</v>
      </c>
      <c r="I1673" s="17" t="s">
        <v>1298</v>
      </c>
      <c r="J1673" s="14" t="s">
        <v>353</v>
      </c>
      <c r="K1673" s="17" t="s">
        <v>354</v>
      </c>
      <c r="L1673" s="14">
        <v>4973</v>
      </c>
      <c r="M1673" s="16" t="str">
        <f>HYPERLINK("https://stjsonora.gob.mx/acceso_informacion/InfoCurriculum.php?token=4973-4973-4973")</f>
        <v>https://stjsonora.gob.mx/acceso_informacion/InfoCurriculum.php?token=4973-4973-4973</v>
      </c>
      <c r="N1673" s="14" t="s">
        <v>64</v>
      </c>
      <c r="O1673" s="16" t="s">
        <v>3601</v>
      </c>
      <c r="P1673" s="17" t="s">
        <v>355</v>
      </c>
      <c r="Q1673" s="15">
        <v>45300</v>
      </c>
      <c r="R1673" s="15">
        <v>45291</v>
      </c>
      <c r="S1673" s="14"/>
    </row>
    <row r="1674" spans="1:19" ht="25.5" x14ac:dyDescent="0.25">
      <c r="A1674" s="14">
        <v>2023</v>
      </c>
      <c r="B1674" s="15">
        <v>45200</v>
      </c>
      <c r="C1674" s="15">
        <v>45291</v>
      </c>
      <c r="D1674" s="17" t="s">
        <v>185</v>
      </c>
      <c r="E1674" s="17" t="s">
        <v>185</v>
      </c>
      <c r="F1674" s="14" t="s">
        <v>2860</v>
      </c>
      <c r="G1674" s="14" t="s">
        <v>701</v>
      </c>
      <c r="H1674" s="14" t="s">
        <v>2861</v>
      </c>
      <c r="I1674" s="17" t="s">
        <v>500</v>
      </c>
      <c r="J1674" s="14" t="s">
        <v>353</v>
      </c>
      <c r="K1674" s="17" t="s">
        <v>634</v>
      </c>
      <c r="L1674" s="14">
        <v>4633</v>
      </c>
      <c r="M1674" s="16" t="str">
        <f>HYPERLINK("https://stjsonora.gob.mx/acceso_informacion/InfoCurriculum.php?token=4633-4633-4633")</f>
        <v>https://stjsonora.gob.mx/acceso_informacion/InfoCurriculum.php?token=4633-4633-4633</v>
      </c>
      <c r="N1674" s="14" t="s">
        <v>64</v>
      </c>
      <c r="O1674" s="16" t="s">
        <v>3601</v>
      </c>
      <c r="P1674" s="17" t="s">
        <v>355</v>
      </c>
      <c r="Q1674" s="15">
        <v>45300</v>
      </c>
      <c r="R1674" s="15">
        <v>45291</v>
      </c>
      <c r="S1674" s="14"/>
    </row>
    <row r="1675" spans="1:19" ht="38.25" x14ac:dyDescent="0.25">
      <c r="A1675" s="14">
        <v>2023</v>
      </c>
      <c r="B1675" s="15">
        <v>45200</v>
      </c>
      <c r="C1675" s="15">
        <v>45291</v>
      </c>
      <c r="D1675" s="17" t="s">
        <v>185</v>
      </c>
      <c r="E1675" s="17" t="s">
        <v>185</v>
      </c>
      <c r="F1675" s="14" t="s">
        <v>2862</v>
      </c>
      <c r="G1675" s="14" t="s">
        <v>2863</v>
      </c>
      <c r="H1675" s="14" t="s">
        <v>574</v>
      </c>
      <c r="I1675" s="17" t="s">
        <v>1391</v>
      </c>
      <c r="J1675" s="14" t="s">
        <v>56</v>
      </c>
      <c r="K1675" s="17" t="s">
        <v>3589</v>
      </c>
      <c r="L1675" s="14">
        <v>4152</v>
      </c>
      <c r="M1675" s="16" t="str">
        <f>HYPERLINK("https://stjsonora.gob.mx/acceso_informacion/InfoCurriculum.php?token=4152-4152-4152")</f>
        <v>https://stjsonora.gob.mx/acceso_informacion/InfoCurriculum.php?token=4152-4152-4152</v>
      </c>
      <c r="N1675" s="14" t="s">
        <v>64</v>
      </c>
      <c r="O1675" s="16" t="s">
        <v>3601</v>
      </c>
      <c r="P1675" s="17" t="s">
        <v>355</v>
      </c>
      <c r="Q1675" s="15">
        <v>45300</v>
      </c>
      <c r="R1675" s="15">
        <v>45291</v>
      </c>
      <c r="S1675" s="14"/>
    </row>
    <row r="1676" spans="1:19" ht="25.5" x14ac:dyDescent="0.25">
      <c r="A1676" s="14">
        <v>2023</v>
      </c>
      <c r="B1676" s="15">
        <v>45200</v>
      </c>
      <c r="C1676" s="15">
        <v>45291</v>
      </c>
      <c r="D1676" s="17" t="s">
        <v>185</v>
      </c>
      <c r="E1676" s="17" t="s">
        <v>185</v>
      </c>
      <c r="F1676" s="14" t="s">
        <v>2864</v>
      </c>
      <c r="G1676" s="14" t="s">
        <v>585</v>
      </c>
      <c r="H1676" s="14" t="s">
        <v>636</v>
      </c>
      <c r="I1676" s="17" t="s">
        <v>1290</v>
      </c>
      <c r="J1676" s="14" t="s">
        <v>56</v>
      </c>
      <c r="K1676" s="17" t="s">
        <v>3589</v>
      </c>
      <c r="L1676" s="14">
        <v>5085</v>
      </c>
      <c r="M1676" s="16" t="str">
        <f>HYPERLINK("https://stjsonora.gob.mx/acceso_informacion/InfoCurriculum.php?token=5085-5085-5085")</f>
        <v>https://stjsonora.gob.mx/acceso_informacion/InfoCurriculum.php?token=5085-5085-5085</v>
      </c>
      <c r="N1676" s="14" t="s">
        <v>64</v>
      </c>
      <c r="O1676" s="16" t="s">
        <v>3601</v>
      </c>
      <c r="P1676" s="17" t="s">
        <v>355</v>
      </c>
      <c r="Q1676" s="15">
        <v>45300</v>
      </c>
      <c r="R1676" s="15">
        <v>45291</v>
      </c>
      <c r="S1676" s="14"/>
    </row>
    <row r="1677" spans="1:19" ht="25.5" x14ac:dyDescent="0.25">
      <c r="A1677" s="14">
        <v>2023</v>
      </c>
      <c r="B1677" s="15">
        <v>45200</v>
      </c>
      <c r="C1677" s="15">
        <v>45291</v>
      </c>
      <c r="D1677" s="17" t="s">
        <v>177</v>
      </c>
      <c r="E1677" s="17" t="s">
        <v>177</v>
      </c>
      <c r="F1677" s="14" t="s">
        <v>774</v>
      </c>
      <c r="G1677" s="14" t="s">
        <v>541</v>
      </c>
      <c r="H1677" s="14" t="s">
        <v>510</v>
      </c>
      <c r="I1677" s="17" t="s">
        <v>2865</v>
      </c>
      <c r="J1677" s="14" t="s">
        <v>353</v>
      </c>
      <c r="K1677" s="17" t="s">
        <v>2866</v>
      </c>
      <c r="L1677" s="14">
        <v>4402</v>
      </c>
      <c r="M1677" s="16" t="str">
        <f>HYPERLINK("https://stjsonora.gob.mx/acceso_informacion/InfoCurriculum.php?token=4402-4402-4402")</f>
        <v>https://stjsonora.gob.mx/acceso_informacion/InfoCurriculum.php?token=4402-4402-4402</v>
      </c>
      <c r="N1677" s="14" t="s">
        <v>64</v>
      </c>
      <c r="O1677" s="16" t="s">
        <v>3601</v>
      </c>
      <c r="P1677" s="17" t="s">
        <v>355</v>
      </c>
      <c r="Q1677" s="15">
        <v>45300</v>
      </c>
      <c r="R1677" s="15">
        <v>45291</v>
      </c>
      <c r="S1677" s="14"/>
    </row>
    <row r="1678" spans="1:19" ht="25.5" x14ac:dyDescent="0.25">
      <c r="A1678" s="14">
        <v>2023</v>
      </c>
      <c r="B1678" s="15">
        <v>45200</v>
      </c>
      <c r="C1678" s="15">
        <v>45291</v>
      </c>
      <c r="D1678" s="17" t="s">
        <v>185</v>
      </c>
      <c r="E1678" s="17" t="s">
        <v>185</v>
      </c>
      <c r="F1678" s="14" t="s">
        <v>2867</v>
      </c>
      <c r="G1678" s="14" t="s">
        <v>594</v>
      </c>
      <c r="H1678" s="14" t="s">
        <v>615</v>
      </c>
      <c r="I1678" s="17" t="s">
        <v>1240</v>
      </c>
      <c r="J1678" s="14" t="s">
        <v>403</v>
      </c>
      <c r="K1678" s="17"/>
      <c r="L1678" s="14">
        <v>3526</v>
      </c>
      <c r="M1678" s="16" t="str">
        <f>HYPERLINK("https://stjsonora.gob.mx/acceso_informacion/InfoCurriculum.php?token=3526-3526-3526")</f>
        <v>https://stjsonora.gob.mx/acceso_informacion/InfoCurriculum.php?token=3526-3526-3526</v>
      </c>
      <c r="N1678" s="14" t="s">
        <v>64</v>
      </c>
      <c r="O1678" s="16" t="s">
        <v>3601</v>
      </c>
      <c r="P1678" s="17" t="s">
        <v>355</v>
      </c>
      <c r="Q1678" s="15">
        <v>45300</v>
      </c>
      <c r="R1678" s="15">
        <v>45291</v>
      </c>
      <c r="S1678" s="14"/>
    </row>
    <row r="1679" spans="1:19" ht="25.5" x14ac:dyDescent="0.25">
      <c r="A1679" s="14">
        <v>2023</v>
      </c>
      <c r="B1679" s="15">
        <v>45200</v>
      </c>
      <c r="C1679" s="15">
        <v>45291</v>
      </c>
      <c r="D1679" s="17" t="s">
        <v>185</v>
      </c>
      <c r="E1679" s="17" t="s">
        <v>185</v>
      </c>
      <c r="F1679" s="14" t="s">
        <v>1414</v>
      </c>
      <c r="G1679" s="14" t="s">
        <v>1069</v>
      </c>
      <c r="H1679" s="14" t="s">
        <v>530</v>
      </c>
      <c r="I1679" s="17" t="s">
        <v>1425</v>
      </c>
      <c r="J1679" s="14" t="s">
        <v>353</v>
      </c>
      <c r="K1679" s="17" t="s">
        <v>2868</v>
      </c>
      <c r="L1679" s="14">
        <v>3320</v>
      </c>
      <c r="M1679" s="16" t="str">
        <f>HYPERLINK("https://stjsonora.gob.mx/acceso_informacion/InfoCurriculum.php?token=3320-3320-3320")</f>
        <v>https://stjsonora.gob.mx/acceso_informacion/InfoCurriculum.php?token=3320-3320-3320</v>
      </c>
      <c r="N1679" s="14" t="s">
        <v>64</v>
      </c>
      <c r="O1679" s="16" t="s">
        <v>3601</v>
      </c>
      <c r="P1679" s="17" t="s">
        <v>355</v>
      </c>
      <c r="Q1679" s="15">
        <v>45300</v>
      </c>
      <c r="R1679" s="15">
        <v>45291</v>
      </c>
      <c r="S1679" s="14"/>
    </row>
    <row r="1680" spans="1:19" ht="25.5" x14ac:dyDescent="0.25">
      <c r="A1680" s="14">
        <v>2023</v>
      </c>
      <c r="B1680" s="15">
        <v>45200</v>
      </c>
      <c r="C1680" s="15">
        <v>45291</v>
      </c>
      <c r="D1680" s="17" t="s">
        <v>185</v>
      </c>
      <c r="E1680" s="17" t="s">
        <v>185</v>
      </c>
      <c r="F1680" s="14" t="s">
        <v>2869</v>
      </c>
      <c r="G1680" s="14" t="s">
        <v>502</v>
      </c>
      <c r="H1680" s="14" t="s">
        <v>1441</v>
      </c>
      <c r="I1680" s="17" t="s">
        <v>640</v>
      </c>
      <c r="J1680" s="14" t="s">
        <v>353</v>
      </c>
      <c r="K1680" s="17" t="s">
        <v>354</v>
      </c>
      <c r="L1680" s="14">
        <v>5219</v>
      </c>
      <c r="M1680" s="16" t="str">
        <f>HYPERLINK("https://stjsonora.gob.mx/acceso_informacion/InfoCurriculum.php?token=5219-5219-5219")</f>
        <v>https://stjsonora.gob.mx/acceso_informacion/InfoCurriculum.php?token=5219-5219-5219</v>
      </c>
      <c r="N1680" s="14" t="s">
        <v>64</v>
      </c>
      <c r="O1680" s="16" t="s">
        <v>3601</v>
      </c>
      <c r="P1680" s="17" t="s">
        <v>355</v>
      </c>
      <c r="Q1680" s="15">
        <v>45300</v>
      </c>
      <c r="R1680" s="15">
        <v>45291</v>
      </c>
      <c r="S1680" s="14"/>
    </row>
    <row r="1681" spans="1:19" ht="63.75" x14ac:dyDescent="0.25">
      <c r="A1681" s="14">
        <v>2023</v>
      </c>
      <c r="B1681" s="15">
        <v>45200</v>
      </c>
      <c r="C1681" s="15">
        <v>45291</v>
      </c>
      <c r="D1681" s="17" t="s">
        <v>167</v>
      </c>
      <c r="E1681" s="17" t="s">
        <v>167</v>
      </c>
      <c r="F1681" s="14" t="s">
        <v>2870</v>
      </c>
      <c r="G1681" s="14" t="s">
        <v>361</v>
      </c>
      <c r="H1681" s="14" t="s">
        <v>2581</v>
      </c>
      <c r="I1681" s="17" t="s">
        <v>1367</v>
      </c>
      <c r="J1681" s="14" t="s">
        <v>56</v>
      </c>
      <c r="K1681" s="17" t="s">
        <v>3589</v>
      </c>
      <c r="L1681" s="14">
        <v>3944</v>
      </c>
      <c r="M1681" s="16" t="str">
        <f>HYPERLINK("https://stjsonora.gob.mx/acceso_informacion/InfoCurriculum.php?token=3944-3944-3944")</f>
        <v>https://stjsonora.gob.mx/acceso_informacion/InfoCurriculum.php?token=3944-3944-3944</v>
      </c>
      <c r="N1681" s="14" t="s">
        <v>64</v>
      </c>
      <c r="O1681" s="16" t="s">
        <v>3601</v>
      </c>
      <c r="P1681" s="17" t="s">
        <v>355</v>
      </c>
      <c r="Q1681" s="15">
        <v>45300</v>
      </c>
      <c r="R1681" s="15">
        <v>45291</v>
      </c>
      <c r="S1681" s="14"/>
    </row>
    <row r="1682" spans="1:19" ht="25.5" x14ac:dyDescent="0.25">
      <c r="A1682" s="14">
        <v>2023</v>
      </c>
      <c r="B1682" s="15">
        <v>45200</v>
      </c>
      <c r="C1682" s="15">
        <v>45291</v>
      </c>
      <c r="D1682" s="17" t="s">
        <v>185</v>
      </c>
      <c r="E1682" s="17" t="s">
        <v>185</v>
      </c>
      <c r="F1682" s="14" t="s">
        <v>2871</v>
      </c>
      <c r="G1682" s="14" t="s">
        <v>480</v>
      </c>
      <c r="H1682" s="14" t="s">
        <v>2021</v>
      </c>
      <c r="I1682" s="17" t="s">
        <v>1253</v>
      </c>
      <c r="J1682" s="14" t="s">
        <v>353</v>
      </c>
      <c r="K1682" s="17" t="s">
        <v>354</v>
      </c>
      <c r="L1682" s="14">
        <v>4948</v>
      </c>
      <c r="M1682" s="16" t="str">
        <f>HYPERLINK("https://stjsonora.gob.mx/acceso_informacion/InfoCurriculum.php?token=4948-4948-4948")</f>
        <v>https://stjsonora.gob.mx/acceso_informacion/InfoCurriculum.php?token=4948-4948-4948</v>
      </c>
      <c r="N1682" s="14" t="s">
        <v>64</v>
      </c>
      <c r="O1682" s="16" t="s">
        <v>3601</v>
      </c>
      <c r="P1682" s="17" t="s">
        <v>355</v>
      </c>
      <c r="Q1682" s="15">
        <v>45300</v>
      </c>
      <c r="R1682" s="15">
        <v>45291</v>
      </c>
      <c r="S1682" s="14"/>
    </row>
    <row r="1683" spans="1:19" ht="25.5" x14ac:dyDescent="0.25">
      <c r="A1683" s="14">
        <v>2023</v>
      </c>
      <c r="B1683" s="15">
        <v>45200</v>
      </c>
      <c r="C1683" s="15">
        <v>45291</v>
      </c>
      <c r="D1683" s="17" t="s">
        <v>187</v>
      </c>
      <c r="E1683" s="17" t="s">
        <v>187</v>
      </c>
      <c r="F1683" s="14" t="s">
        <v>2872</v>
      </c>
      <c r="G1683" s="14" t="s">
        <v>2873</v>
      </c>
      <c r="H1683" s="14" t="s">
        <v>1845</v>
      </c>
      <c r="I1683" s="17" t="s">
        <v>1240</v>
      </c>
      <c r="J1683" s="14" t="s">
        <v>353</v>
      </c>
      <c r="K1683" s="17" t="s">
        <v>354</v>
      </c>
      <c r="L1683" s="14">
        <v>5106</v>
      </c>
      <c r="M1683" s="16" t="str">
        <f>HYPERLINK("https://stjsonora.gob.mx/acceso_informacion/InfoCurriculum.php?token=5106-5106-5106")</f>
        <v>https://stjsonora.gob.mx/acceso_informacion/InfoCurriculum.php?token=5106-5106-5106</v>
      </c>
      <c r="N1683" s="14" t="s">
        <v>64</v>
      </c>
      <c r="O1683" s="16" t="s">
        <v>3601</v>
      </c>
      <c r="P1683" s="17" t="s">
        <v>355</v>
      </c>
      <c r="Q1683" s="15">
        <v>45300</v>
      </c>
      <c r="R1683" s="15">
        <v>45291</v>
      </c>
      <c r="S1683" s="14"/>
    </row>
    <row r="1684" spans="1:19" ht="38.25" x14ac:dyDescent="0.25">
      <c r="A1684" s="14">
        <v>2023</v>
      </c>
      <c r="B1684" s="15">
        <v>45200</v>
      </c>
      <c r="C1684" s="15">
        <v>45291</v>
      </c>
      <c r="D1684" s="17" t="s">
        <v>187</v>
      </c>
      <c r="E1684" s="17" t="s">
        <v>187</v>
      </c>
      <c r="F1684" s="14" t="s">
        <v>2874</v>
      </c>
      <c r="G1684" s="14" t="s">
        <v>585</v>
      </c>
      <c r="H1684" s="14" t="s">
        <v>660</v>
      </c>
      <c r="I1684" s="17" t="s">
        <v>1279</v>
      </c>
      <c r="J1684" s="14" t="s">
        <v>56</v>
      </c>
      <c r="K1684" s="17" t="s">
        <v>3589</v>
      </c>
      <c r="L1684" s="14">
        <v>2981</v>
      </c>
      <c r="M1684" s="16" t="str">
        <f>HYPERLINK("https://stjsonora.gob.mx/acceso_informacion/InfoCurriculum.php?token=2981-2981-2981")</f>
        <v>https://stjsonora.gob.mx/acceso_informacion/InfoCurriculum.php?token=2981-2981-2981</v>
      </c>
      <c r="N1684" s="14" t="s">
        <v>64</v>
      </c>
      <c r="O1684" s="16" t="s">
        <v>3601</v>
      </c>
      <c r="P1684" s="17" t="s">
        <v>355</v>
      </c>
      <c r="Q1684" s="15">
        <v>45300</v>
      </c>
      <c r="R1684" s="15">
        <v>45291</v>
      </c>
      <c r="S1684" s="14"/>
    </row>
    <row r="1685" spans="1:19" ht="25.5" x14ac:dyDescent="0.25">
      <c r="A1685" s="14">
        <v>2023</v>
      </c>
      <c r="B1685" s="15">
        <v>45200</v>
      </c>
      <c r="C1685" s="15">
        <v>45291</v>
      </c>
      <c r="D1685" s="17" t="s">
        <v>185</v>
      </c>
      <c r="E1685" s="17" t="s">
        <v>185</v>
      </c>
      <c r="F1685" s="14" t="s">
        <v>2875</v>
      </c>
      <c r="G1685" s="14" t="s">
        <v>452</v>
      </c>
      <c r="H1685" s="14" t="s">
        <v>475</v>
      </c>
      <c r="I1685" s="17" t="s">
        <v>629</v>
      </c>
      <c r="J1685" s="14" t="s">
        <v>353</v>
      </c>
      <c r="K1685" s="17" t="s">
        <v>603</v>
      </c>
      <c r="L1685" s="14">
        <v>2786</v>
      </c>
      <c r="M1685" s="16" t="str">
        <f>HYPERLINK("https://stjsonora.gob.mx/acceso_informacion/InfoCurriculum.php?token=2786-2786-2786")</f>
        <v>https://stjsonora.gob.mx/acceso_informacion/InfoCurriculum.php?token=2786-2786-2786</v>
      </c>
      <c r="N1685" s="14" t="s">
        <v>64</v>
      </c>
      <c r="O1685" s="16" t="s">
        <v>3601</v>
      </c>
      <c r="P1685" s="17" t="s">
        <v>355</v>
      </c>
      <c r="Q1685" s="15">
        <v>45300</v>
      </c>
      <c r="R1685" s="15">
        <v>45291</v>
      </c>
      <c r="S1685" s="14"/>
    </row>
    <row r="1686" spans="1:19" ht="25.5" x14ac:dyDescent="0.25">
      <c r="A1686" s="14">
        <v>2023</v>
      </c>
      <c r="B1686" s="15">
        <v>45200</v>
      </c>
      <c r="C1686" s="15">
        <v>45291</v>
      </c>
      <c r="D1686" s="17" t="s">
        <v>185</v>
      </c>
      <c r="E1686" s="17" t="s">
        <v>185</v>
      </c>
      <c r="F1686" s="14" t="s">
        <v>2876</v>
      </c>
      <c r="G1686" s="14" t="s">
        <v>867</v>
      </c>
      <c r="H1686" s="14" t="s">
        <v>364</v>
      </c>
      <c r="I1686" s="17" t="s">
        <v>1111</v>
      </c>
      <c r="J1686" s="14" t="s">
        <v>56</v>
      </c>
      <c r="K1686" s="17" t="s">
        <v>3589</v>
      </c>
      <c r="L1686" s="14">
        <v>3873</v>
      </c>
      <c r="M1686" s="16" t="str">
        <f>HYPERLINK("https://stjsonora.gob.mx/acceso_informacion/InfoCurriculum.php?token=3873-3873-3873")</f>
        <v>https://stjsonora.gob.mx/acceso_informacion/InfoCurriculum.php?token=3873-3873-3873</v>
      </c>
      <c r="N1686" s="14" t="s">
        <v>64</v>
      </c>
      <c r="O1686" s="16" t="s">
        <v>3601</v>
      </c>
      <c r="P1686" s="17" t="s">
        <v>355</v>
      </c>
      <c r="Q1686" s="15">
        <v>45300</v>
      </c>
      <c r="R1686" s="15">
        <v>45291</v>
      </c>
      <c r="S1686" s="14"/>
    </row>
    <row r="1687" spans="1:19" ht="25.5" x14ac:dyDescent="0.25">
      <c r="A1687" s="14">
        <v>2023</v>
      </c>
      <c r="B1687" s="15">
        <v>45200</v>
      </c>
      <c r="C1687" s="15">
        <v>45291</v>
      </c>
      <c r="D1687" s="17" t="s">
        <v>187</v>
      </c>
      <c r="E1687" s="17" t="s">
        <v>187</v>
      </c>
      <c r="F1687" s="14" t="s">
        <v>2877</v>
      </c>
      <c r="G1687" s="14" t="s">
        <v>442</v>
      </c>
      <c r="H1687" s="14" t="s">
        <v>1323</v>
      </c>
      <c r="I1687" s="17" t="s">
        <v>1413</v>
      </c>
      <c r="J1687" s="14" t="s">
        <v>353</v>
      </c>
      <c r="K1687" s="17" t="s">
        <v>354</v>
      </c>
      <c r="L1687" s="14">
        <v>2673</v>
      </c>
      <c r="M1687" s="16" t="str">
        <f>HYPERLINK("https://stjsonora.gob.mx/acceso_informacion/InfoCurriculum.php?token=2673-2673-2673")</f>
        <v>https://stjsonora.gob.mx/acceso_informacion/InfoCurriculum.php?token=2673-2673-2673</v>
      </c>
      <c r="N1687" s="14" t="s">
        <v>64</v>
      </c>
      <c r="O1687" s="16" t="s">
        <v>3601</v>
      </c>
      <c r="P1687" s="17" t="s">
        <v>355</v>
      </c>
      <c r="Q1687" s="15">
        <v>45300</v>
      </c>
      <c r="R1687" s="15">
        <v>45291</v>
      </c>
      <c r="S1687" s="14"/>
    </row>
    <row r="1688" spans="1:19" ht="25.5" x14ac:dyDescent="0.25">
      <c r="A1688" s="14">
        <v>2023</v>
      </c>
      <c r="B1688" s="15">
        <v>45200</v>
      </c>
      <c r="C1688" s="15">
        <v>45291</v>
      </c>
      <c r="D1688" s="17" t="s">
        <v>177</v>
      </c>
      <c r="E1688" s="17" t="s">
        <v>177</v>
      </c>
      <c r="F1688" s="14" t="s">
        <v>2878</v>
      </c>
      <c r="G1688" s="14" t="s">
        <v>626</v>
      </c>
      <c r="H1688" s="14" t="s">
        <v>2879</v>
      </c>
      <c r="I1688" s="17" t="s">
        <v>1404</v>
      </c>
      <c r="J1688" s="14" t="s">
        <v>353</v>
      </c>
      <c r="K1688" s="17" t="s">
        <v>354</v>
      </c>
      <c r="L1688" s="14">
        <v>5123</v>
      </c>
      <c r="M1688" s="16" t="str">
        <f>HYPERLINK("https://stjsonora.gob.mx/acceso_informacion/InfoCurriculum.php?token=5123-5123-5123")</f>
        <v>https://stjsonora.gob.mx/acceso_informacion/InfoCurriculum.php?token=5123-5123-5123</v>
      </c>
      <c r="N1688" s="14" t="s">
        <v>64</v>
      </c>
      <c r="O1688" s="16" t="s">
        <v>3601</v>
      </c>
      <c r="P1688" s="17" t="s">
        <v>355</v>
      </c>
      <c r="Q1688" s="15">
        <v>45300</v>
      </c>
      <c r="R1688" s="15">
        <v>45291</v>
      </c>
      <c r="S1688" s="14"/>
    </row>
    <row r="1689" spans="1:19" ht="25.5" x14ac:dyDescent="0.25">
      <c r="A1689" s="14">
        <v>2023</v>
      </c>
      <c r="B1689" s="15">
        <v>45200</v>
      </c>
      <c r="C1689" s="15">
        <v>45291</v>
      </c>
      <c r="D1689" s="17" t="s">
        <v>167</v>
      </c>
      <c r="E1689" s="17" t="s">
        <v>167</v>
      </c>
      <c r="F1689" s="14" t="s">
        <v>881</v>
      </c>
      <c r="G1689" s="14" t="s">
        <v>388</v>
      </c>
      <c r="H1689" s="14" t="s">
        <v>1749</v>
      </c>
      <c r="I1689" s="17" t="s">
        <v>991</v>
      </c>
      <c r="J1689" s="14" t="s">
        <v>56</v>
      </c>
      <c r="K1689" s="17" t="s">
        <v>3589</v>
      </c>
      <c r="L1689" s="14">
        <v>5152</v>
      </c>
      <c r="M1689" s="16" t="str">
        <f>HYPERLINK("https://stjsonora.gob.mx/acceso_informacion/InfoCurriculum.php?token=5152-5152-5152")</f>
        <v>https://stjsonora.gob.mx/acceso_informacion/InfoCurriculum.php?token=5152-5152-5152</v>
      </c>
      <c r="N1689" s="14" t="s">
        <v>64</v>
      </c>
      <c r="O1689" s="16" t="s">
        <v>3601</v>
      </c>
      <c r="P1689" s="17" t="s">
        <v>355</v>
      </c>
      <c r="Q1689" s="15">
        <v>45300</v>
      </c>
      <c r="R1689" s="15">
        <v>45291</v>
      </c>
      <c r="S1689" s="14"/>
    </row>
    <row r="1690" spans="1:19" ht="25.5" x14ac:dyDescent="0.25">
      <c r="A1690" s="14">
        <v>2023</v>
      </c>
      <c r="B1690" s="15">
        <v>45200</v>
      </c>
      <c r="C1690" s="15">
        <v>45291</v>
      </c>
      <c r="D1690" s="17" t="s">
        <v>176</v>
      </c>
      <c r="E1690" s="17" t="s">
        <v>176</v>
      </c>
      <c r="F1690" s="14" t="s">
        <v>2880</v>
      </c>
      <c r="G1690" s="14" t="s">
        <v>592</v>
      </c>
      <c r="H1690" s="14" t="s">
        <v>2881</v>
      </c>
      <c r="I1690" s="17" t="s">
        <v>1010</v>
      </c>
      <c r="J1690" s="14" t="s">
        <v>353</v>
      </c>
      <c r="K1690" s="17" t="s">
        <v>354</v>
      </c>
      <c r="L1690" s="14">
        <v>5002</v>
      </c>
      <c r="M1690" s="16" t="str">
        <f>HYPERLINK("https://stjsonora.gob.mx/acceso_informacion/InfoCurriculum.php?token=5002-5002-5002")</f>
        <v>https://stjsonora.gob.mx/acceso_informacion/InfoCurriculum.php?token=5002-5002-5002</v>
      </c>
      <c r="N1690" s="14" t="s">
        <v>64</v>
      </c>
      <c r="O1690" s="16" t="s">
        <v>3601</v>
      </c>
      <c r="P1690" s="17" t="s">
        <v>355</v>
      </c>
      <c r="Q1690" s="15">
        <v>45300</v>
      </c>
      <c r="R1690" s="15">
        <v>45291</v>
      </c>
      <c r="S1690" s="14"/>
    </row>
    <row r="1691" spans="1:19" ht="25.5" x14ac:dyDescent="0.25">
      <c r="A1691" s="14">
        <v>2023</v>
      </c>
      <c r="B1691" s="15">
        <v>45200</v>
      </c>
      <c r="C1691" s="15">
        <v>45291</v>
      </c>
      <c r="D1691" s="17" t="s">
        <v>185</v>
      </c>
      <c r="E1691" s="17" t="s">
        <v>185</v>
      </c>
      <c r="F1691" s="14" t="s">
        <v>881</v>
      </c>
      <c r="G1691" s="14" t="s">
        <v>487</v>
      </c>
      <c r="H1691" s="14" t="s">
        <v>795</v>
      </c>
      <c r="I1691" s="17" t="s">
        <v>686</v>
      </c>
      <c r="J1691" s="14" t="s">
        <v>353</v>
      </c>
      <c r="K1691" s="17" t="s">
        <v>354</v>
      </c>
      <c r="L1691" s="14">
        <v>4949</v>
      </c>
      <c r="M1691" s="16" t="str">
        <f>HYPERLINK("https://stjsonora.gob.mx/acceso_informacion/InfoCurriculum.php?token=4949-4949-4949")</f>
        <v>https://stjsonora.gob.mx/acceso_informacion/InfoCurriculum.php?token=4949-4949-4949</v>
      </c>
      <c r="N1691" s="14" t="s">
        <v>64</v>
      </c>
      <c r="O1691" s="16" t="s">
        <v>3601</v>
      </c>
      <c r="P1691" s="17" t="s">
        <v>355</v>
      </c>
      <c r="Q1691" s="15">
        <v>45300</v>
      </c>
      <c r="R1691" s="15">
        <v>45291</v>
      </c>
      <c r="S1691" s="14"/>
    </row>
    <row r="1692" spans="1:19" ht="25.5" x14ac:dyDescent="0.25">
      <c r="A1692" s="14">
        <v>2023</v>
      </c>
      <c r="B1692" s="15">
        <v>45200</v>
      </c>
      <c r="C1692" s="15">
        <v>45291</v>
      </c>
      <c r="D1692" s="17" t="s">
        <v>177</v>
      </c>
      <c r="E1692" s="17" t="s">
        <v>177</v>
      </c>
      <c r="F1692" s="14" t="s">
        <v>2882</v>
      </c>
      <c r="G1692" s="14" t="s">
        <v>869</v>
      </c>
      <c r="H1692" s="14" t="s">
        <v>871</v>
      </c>
      <c r="I1692" s="17" t="s">
        <v>1383</v>
      </c>
      <c r="J1692" s="14" t="s">
        <v>353</v>
      </c>
      <c r="K1692" s="17"/>
      <c r="L1692" s="14">
        <v>4090</v>
      </c>
      <c r="M1692" s="16" t="str">
        <f>HYPERLINK("https://stjsonora.gob.mx/acceso_informacion/InfoCurriculum.php?token=4090-4090-4090")</f>
        <v>https://stjsonora.gob.mx/acceso_informacion/InfoCurriculum.php?token=4090-4090-4090</v>
      </c>
      <c r="N1692" s="14" t="s">
        <v>64</v>
      </c>
      <c r="O1692" s="16" t="s">
        <v>3601</v>
      </c>
      <c r="P1692" s="17" t="s">
        <v>355</v>
      </c>
      <c r="Q1692" s="15">
        <v>45300</v>
      </c>
      <c r="R1692" s="15">
        <v>45291</v>
      </c>
      <c r="S1692" s="14"/>
    </row>
    <row r="1693" spans="1:19" ht="25.5" x14ac:dyDescent="0.25">
      <c r="A1693" s="14">
        <v>2023</v>
      </c>
      <c r="B1693" s="15">
        <v>45200</v>
      </c>
      <c r="C1693" s="15">
        <v>45291</v>
      </c>
      <c r="D1693" s="17" t="s">
        <v>177</v>
      </c>
      <c r="E1693" s="17" t="s">
        <v>177</v>
      </c>
      <c r="F1693" s="14" t="s">
        <v>1062</v>
      </c>
      <c r="G1693" s="14" t="s">
        <v>685</v>
      </c>
      <c r="H1693" s="14" t="s">
        <v>1037</v>
      </c>
      <c r="I1693" s="17" t="s">
        <v>1216</v>
      </c>
      <c r="J1693" s="14" t="s">
        <v>353</v>
      </c>
      <c r="K1693" s="17" t="s">
        <v>354</v>
      </c>
      <c r="L1693" s="14">
        <v>4978</v>
      </c>
      <c r="M1693" s="16" t="str">
        <f>HYPERLINK("https://stjsonora.gob.mx/acceso_informacion/InfoCurriculum.php?token=4978-4978-4978")</f>
        <v>https://stjsonora.gob.mx/acceso_informacion/InfoCurriculum.php?token=4978-4978-4978</v>
      </c>
      <c r="N1693" s="14" t="s">
        <v>64</v>
      </c>
      <c r="O1693" s="16" t="s">
        <v>3601</v>
      </c>
      <c r="P1693" s="17" t="s">
        <v>355</v>
      </c>
      <c r="Q1693" s="15">
        <v>45300</v>
      </c>
      <c r="R1693" s="15">
        <v>45291</v>
      </c>
      <c r="S1693" s="14"/>
    </row>
    <row r="1694" spans="1:19" ht="38.25" x14ac:dyDescent="0.25">
      <c r="A1694" s="14">
        <v>2023</v>
      </c>
      <c r="B1694" s="15">
        <v>45200</v>
      </c>
      <c r="C1694" s="15">
        <v>45291</v>
      </c>
      <c r="D1694" s="17" t="s">
        <v>185</v>
      </c>
      <c r="E1694" s="17" t="s">
        <v>185</v>
      </c>
      <c r="F1694" s="14" t="s">
        <v>2883</v>
      </c>
      <c r="G1694" s="14" t="s">
        <v>409</v>
      </c>
      <c r="H1694" s="14" t="s">
        <v>2412</v>
      </c>
      <c r="I1694" s="17" t="s">
        <v>1410</v>
      </c>
      <c r="J1694" s="14" t="s">
        <v>353</v>
      </c>
      <c r="K1694" s="17" t="s">
        <v>354</v>
      </c>
      <c r="L1694" s="14">
        <v>5172</v>
      </c>
      <c r="M1694" s="16" t="str">
        <f>HYPERLINK("https://stjsonora.gob.mx/acceso_informacion/InfoCurriculum.php?token=5172-5172-5172")</f>
        <v>https://stjsonora.gob.mx/acceso_informacion/InfoCurriculum.php?token=5172-5172-5172</v>
      </c>
      <c r="N1694" s="14" t="s">
        <v>64</v>
      </c>
      <c r="O1694" s="16" t="s">
        <v>3601</v>
      </c>
      <c r="P1694" s="17" t="s">
        <v>355</v>
      </c>
      <c r="Q1694" s="15">
        <v>45300</v>
      </c>
      <c r="R1694" s="15">
        <v>45291</v>
      </c>
      <c r="S1694" s="14"/>
    </row>
    <row r="1695" spans="1:19" ht="25.5" x14ac:dyDescent="0.25">
      <c r="A1695" s="14">
        <v>2023</v>
      </c>
      <c r="B1695" s="15">
        <v>45200</v>
      </c>
      <c r="C1695" s="15">
        <v>45291</v>
      </c>
      <c r="D1695" s="17" t="s">
        <v>167</v>
      </c>
      <c r="E1695" s="17" t="s">
        <v>167</v>
      </c>
      <c r="F1695" s="14" t="s">
        <v>1523</v>
      </c>
      <c r="G1695" s="14" t="s">
        <v>1934</v>
      </c>
      <c r="H1695" s="14" t="s">
        <v>364</v>
      </c>
      <c r="I1695" s="17" t="s">
        <v>1404</v>
      </c>
      <c r="J1695" s="14" t="s">
        <v>353</v>
      </c>
      <c r="K1695" s="17" t="s">
        <v>354</v>
      </c>
      <c r="L1695" s="14">
        <v>4114</v>
      </c>
      <c r="M1695" s="16" t="str">
        <f>HYPERLINK("https://stjsonora.gob.mx/acceso_informacion/InfoCurriculum.php?token=4114-4114-4114")</f>
        <v>https://stjsonora.gob.mx/acceso_informacion/InfoCurriculum.php?token=4114-4114-4114</v>
      </c>
      <c r="N1695" s="14" t="s">
        <v>64</v>
      </c>
      <c r="O1695" s="16" t="s">
        <v>3601</v>
      </c>
      <c r="P1695" s="17" t="s">
        <v>355</v>
      </c>
      <c r="Q1695" s="15">
        <v>45300</v>
      </c>
      <c r="R1695" s="15">
        <v>45291</v>
      </c>
      <c r="S1695" s="14"/>
    </row>
    <row r="1696" spans="1:19" ht="25.5" x14ac:dyDescent="0.25">
      <c r="A1696" s="14">
        <v>2023</v>
      </c>
      <c r="B1696" s="15">
        <v>45200</v>
      </c>
      <c r="C1696" s="15">
        <v>45291</v>
      </c>
      <c r="D1696" s="17" t="s">
        <v>202</v>
      </c>
      <c r="E1696" s="17" t="s">
        <v>202</v>
      </c>
      <c r="F1696" s="14" t="s">
        <v>2884</v>
      </c>
      <c r="G1696" s="14" t="s">
        <v>2885</v>
      </c>
      <c r="H1696" s="14" t="s">
        <v>2886</v>
      </c>
      <c r="I1696" s="17" t="s">
        <v>1178</v>
      </c>
      <c r="J1696" s="14" t="s">
        <v>353</v>
      </c>
      <c r="K1696" s="17" t="s">
        <v>354</v>
      </c>
      <c r="L1696" s="14">
        <v>3075</v>
      </c>
      <c r="M1696" s="16" t="str">
        <f>HYPERLINK("https://stjsonora.gob.mx/acceso_informacion/InfoCurriculum.php?token=3075-3075-3075")</f>
        <v>https://stjsonora.gob.mx/acceso_informacion/InfoCurriculum.php?token=3075-3075-3075</v>
      </c>
      <c r="N1696" s="14" t="s">
        <v>64</v>
      </c>
      <c r="O1696" s="16" t="s">
        <v>3601</v>
      </c>
      <c r="P1696" s="17" t="s">
        <v>355</v>
      </c>
      <c r="Q1696" s="15">
        <v>45300</v>
      </c>
      <c r="R1696" s="15">
        <v>45291</v>
      </c>
      <c r="S1696" s="14"/>
    </row>
    <row r="1697" spans="1:19" ht="25.5" x14ac:dyDescent="0.25">
      <c r="A1697" s="14">
        <v>2023</v>
      </c>
      <c r="B1697" s="15">
        <v>45200</v>
      </c>
      <c r="C1697" s="15">
        <v>45291</v>
      </c>
      <c r="D1697" s="17" t="s">
        <v>177</v>
      </c>
      <c r="E1697" s="17" t="s">
        <v>177</v>
      </c>
      <c r="F1697" s="14" t="s">
        <v>2887</v>
      </c>
      <c r="G1697" s="14" t="s">
        <v>520</v>
      </c>
      <c r="H1697" s="14" t="s">
        <v>1620</v>
      </c>
      <c r="I1697" s="17" t="s">
        <v>1404</v>
      </c>
      <c r="J1697" s="14" t="s">
        <v>353</v>
      </c>
      <c r="K1697" s="17" t="s">
        <v>354</v>
      </c>
      <c r="L1697" s="14">
        <v>4749</v>
      </c>
      <c r="M1697" s="16" t="str">
        <f>HYPERLINK("https://stjsonora.gob.mx/acceso_informacion/InfoCurriculum.php?token=4749-4749-4749")</f>
        <v>https://stjsonora.gob.mx/acceso_informacion/InfoCurriculum.php?token=4749-4749-4749</v>
      </c>
      <c r="N1697" s="14" t="s">
        <v>64</v>
      </c>
      <c r="O1697" s="16" t="s">
        <v>3601</v>
      </c>
      <c r="P1697" s="17" t="s">
        <v>355</v>
      </c>
      <c r="Q1697" s="15">
        <v>45300</v>
      </c>
      <c r="R1697" s="15">
        <v>45291</v>
      </c>
      <c r="S1697" s="14"/>
    </row>
    <row r="1698" spans="1:19" ht="51" x14ac:dyDescent="0.25">
      <c r="A1698" s="14">
        <v>2023</v>
      </c>
      <c r="B1698" s="15">
        <v>45200</v>
      </c>
      <c r="C1698" s="15">
        <v>45291</v>
      </c>
      <c r="D1698" s="17" t="s">
        <v>167</v>
      </c>
      <c r="E1698" s="17" t="s">
        <v>167</v>
      </c>
      <c r="F1698" s="14" t="s">
        <v>2888</v>
      </c>
      <c r="G1698" s="14" t="s">
        <v>1160</v>
      </c>
      <c r="H1698" s="14" t="s">
        <v>626</v>
      </c>
      <c r="I1698" s="17" t="s">
        <v>1138</v>
      </c>
      <c r="J1698" s="14" t="s">
        <v>353</v>
      </c>
      <c r="K1698" s="17" t="s">
        <v>354</v>
      </c>
      <c r="L1698" s="14">
        <v>5048</v>
      </c>
      <c r="M1698" s="16" t="str">
        <f>HYPERLINK("https://stjsonora.gob.mx/acceso_informacion/InfoCurriculum.php?token=5048-5048-5048")</f>
        <v>https://stjsonora.gob.mx/acceso_informacion/InfoCurriculum.php?token=5048-5048-5048</v>
      </c>
      <c r="N1698" s="14" t="s">
        <v>64</v>
      </c>
      <c r="O1698" s="16" t="s">
        <v>3601</v>
      </c>
      <c r="P1698" s="17" t="s">
        <v>355</v>
      </c>
      <c r="Q1698" s="15">
        <v>45300</v>
      </c>
      <c r="R1698" s="15">
        <v>45291</v>
      </c>
      <c r="S1698" s="14"/>
    </row>
    <row r="1699" spans="1:19" ht="63.75" x14ac:dyDescent="0.25">
      <c r="A1699" s="14">
        <v>2023</v>
      </c>
      <c r="B1699" s="15">
        <v>45200</v>
      </c>
      <c r="C1699" s="15">
        <v>45291</v>
      </c>
      <c r="D1699" s="17" t="s">
        <v>170</v>
      </c>
      <c r="E1699" s="17" t="s">
        <v>170</v>
      </c>
      <c r="F1699" s="14" t="s">
        <v>1499</v>
      </c>
      <c r="G1699" s="14" t="s">
        <v>2547</v>
      </c>
      <c r="H1699" s="14" t="s">
        <v>369</v>
      </c>
      <c r="I1699" s="17" t="s">
        <v>1367</v>
      </c>
      <c r="J1699" s="14" t="s">
        <v>353</v>
      </c>
      <c r="K1699" s="17" t="s">
        <v>354</v>
      </c>
      <c r="L1699" s="14">
        <v>5200</v>
      </c>
      <c r="M1699" s="16" t="str">
        <f>HYPERLINK("https://stjsonora.gob.mx/acceso_informacion/InfoCurriculum.php?token=5200-5200-5200")</f>
        <v>https://stjsonora.gob.mx/acceso_informacion/InfoCurriculum.php?token=5200-5200-5200</v>
      </c>
      <c r="N1699" s="14" t="s">
        <v>64</v>
      </c>
      <c r="O1699" s="16" t="s">
        <v>3601</v>
      </c>
      <c r="P1699" s="17" t="s">
        <v>355</v>
      </c>
      <c r="Q1699" s="15">
        <v>45300</v>
      </c>
      <c r="R1699" s="15">
        <v>45291</v>
      </c>
      <c r="S1699" s="14"/>
    </row>
    <row r="1700" spans="1:19" ht="25.5" x14ac:dyDescent="0.25">
      <c r="A1700" s="14">
        <v>2023</v>
      </c>
      <c r="B1700" s="15">
        <v>45200</v>
      </c>
      <c r="C1700" s="15">
        <v>45291</v>
      </c>
      <c r="D1700" s="17" t="s">
        <v>177</v>
      </c>
      <c r="E1700" s="17" t="s">
        <v>177</v>
      </c>
      <c r="F1700" s="14" t="s">
        <v>2889</v>
      </c>
      <c r="G1700" s="14" t="s">
        <v>1403</v>
      </c>
      <c r="H1700" s="14" t="s">
        <v>1826</v>
      </c>
      <c r="I1700" s="17" t="s">
        <v>1213</v>
      </c>
      <c r="J1700" s="14" t="s">
        <v>353</v>
      </c>
      <c r="K1700" s="17" t="s">
        <v>354</v>
      </c>
      <c r="L1700" s="14">
        <v>709</v>
      </c>
      <c r="M1700" s="16" t="str">
        <f>HYPERLINK("https://stjsonora.gob.mx/acceso_informacion/InfoCurriculum.php?token=709-709-709")</f>
        <v>https://stjsonora.gob.mx/acceso_informacion/InfoCurriculum.php?token=709-709-709</v>
      </c>
      <c r="N1700" s="14" t="s">
        <v>64</v>
      </c>
      <c r="O1700" s="16" t="s">
        <v>3601</v>
      </c>
      <c r="P1700" s="17" t="s">
        <v>355</v>
      </c>
      <c r="Q1700" s="15">
        <v>45300</v>
      </c>
      <c r="R1700" s="15">
        <v>45291</v>
      </c>
      <c r="S1700" s="14"/>
    </row>
    <row r="1701" spans="1:19" ht="25.5" x14ac:dyDescent="0.25">
      <c r="A1701" s="14">
        <v>2023</v>
      </c>
      <c r="B1701" s="15">
        <v>45200</v>
      </c>
      <c r="C1701" s="15">
        <v>45291</v>
      </c>
      <c r="D1701" s="17" t="s">
        <v>187</v>
      </c>
      <c r="E1701" s="17" t="s">
        <v>187</v>
      </c>
      <c r="F1701" s="14" t="s">
        <v>2890</v>
      </c>
      <c r="G1701" s="14" t="s">
        <v>701</v>
      </c>
      <c r="H1701" s="14" t="s">
        <v>763</v>
      </c>
      <c r="I1701" s="17" t="s">
        <v>679</v>
      </c>
      <c r="J1701" s="14" t="s">
        <v>353</v>
      </c>
      <c r="K1701" s="17" t="s">
        <v>354</v>
      </c>
      <c r="L1701" s="14">
        <v>5220</v>
      </c>
      <c r="M1701" s="16" t="str">
        <f>HYPERLINK("https://stjsonora.gob.mx/acceso_informacion/InfoCurriculum.php?token=5220-5220-5220")</f>
        <v>https://stjsonora.gob.mx/acceso_informacion/InfoCurriculum.php?token=5220-5220-5220</v>
      </c>
      <c r="N1701" s="14" t="s">
        <v>64</v>
      </c>
      <c r="O1701" s="16" t="s">
        <v>3601</v>
      </c>
      <c r="P1701" s="17" t="s">
        <v>355</v>
      </c>
      <c r="Q1701" s="15">
        <v>45300</v>
      </c>
      <c r="R1701" s="15">
        <v>45291</v>
      </c>
      <c r="S1701" s="14"/>
    </row>
    <row r="1702" spans="1:19" ht="25.5" x14ac:dyDescent="0.25">
      <c r="A1702" s="14">
        <v>2023</v>
      </c>
      <c r="B1702" s="15">
        <v>45200</v>
      </c>
      <c r="C1702" s="15">
        <v>45291</v>
      </c>
      <c r="D1702" s="17" t="s">
        <v>172</v>
      </c>
      <c r="E1702" s="17" t="s">
        <v>172</v>
      </c>
      <c r="F1702" s="14" t="s">
        <v>2891</v>
      </c>
      <c r="G1702" s="14" t="s">
        <v>1378</v>
      </c>
      <c r="H1702" s="14" t="s">
        <v>377</v>
      </c>
      <c r="I1702" s="17" t="s">
        <v>1237</v>
      </c>
      <c r="J1702" s="14" t="s">
        <v>353</v>
      </c>
      <c r="K1702" s="17" t="s">
        <v>354</v>
      </c>
      <c r="L1702" s="14">
        <v>2705</v>
      </c>
      <c r="M1702" s="16" t="str">
        <f>HYPERLINK("https://stjsonora.gob.mx/acceso_informacion/InfoCurriculum.php?token=2705-2705-2705")</f>
        <v>https://stjsonora.gob.mx/acceso_informacion/InfoCurriculum.php?token=2705-2705-2705</v>
      </c>
      <c r="N1702" s="14" t="s">
        <v>64</v>
      </c>
      <c r="O1702" s="16" t="s">
        <v>3601</v>
      </c>
      <c r="P1702" s="17" t="s">
        <v>355</v>
      </c>
      <c r="Q1702" s="15">
        <v>45300</v>
      </c>
      <c r="R1702" s="15">
        <v>45291</v>
      </c>
      <c r="S1702" s="14"/>
    </row>
    <row r="1703" spans="1:19" ht="25.5" x14ac:dyDescent="0.25">
      <c r="A1703" s="14">
        <v>2023</v>
      </c>
      <c r="B1703" s="15">
        <v>45200</v>
      </c>
      <c r="C1703" s="15">
        <v>45291</v>
      </c>
      <c r="D1703" s="17" t="s">
        <v>167</v>
      </c>
      <c r="E1703" s="17" t="s">
        <v>167</v>
      </c>
      <c r="F1703" s="14" t="s">
        <v>2892</v>
      </c>
      <c r="G1703" s="14" t="s">
        <v>869</v>
      </c>
      <c r="H1703" s="14" t="s">
        <v>833</v>
      </c>
      <c r="I1703" s="17" t="s">
        <v>1111</v>
      </c>
      <c r="J1703" s="14" t="s">
        <v>353</v>
      </c>
      <c r="K1703" s="17" t="s">
        <v>2868</v>
      </c>
      <c r="L1703" s="14">
        <v>3157</v>
      </c>
      <c r="M1703" s="16" t="str">
        <f>HYPERLINK("https://stjsonora.gob.mx/acceso_informacion/InfoCurriculum.php?token=3157-3157-3157")</f>
        <v>https://stjsonora.gob.mx/acceso_informacion/InfoCurriculum.php?token=3157-3157-3157</v>
      </c>
      <c r="N1703" s="14" t="s">
        <v>64</v>
      </c>
      <c r="O1703" s="16" t="s">
        <v>3601</v>
      </c>
      <c r="P1703" s="17" t="s">
        <v>355</v>
      </c>
      <c r="Q1703" s="15">
        <v>45300</v>
      </c>
      <c r="R1703" s="15">
        <v>45291</v>
      </c>
      <c r="S1703" s="14"/>
    </row>
    <row r="1704" spans="1:19" ht="25.5" x14ac:dyDescent="0.25">
      <c r="A1704" s="14">
        <v>2023</v>
      </c>
      <c r="B1704" s="15">
        <v>45200</v>
      </c>
      <c r="C1704" s="15">
        <v>45291</v>
      </c>
      <c r="D1704" s="17" t="s">
        <v>173</v>
      </c>
      <c r="E1704" s="17" t="s">
        <v>173</v>
      </c>
      <c r="F1704" s="14" t="s">
        <v>2893</v>
      </c>
      <c r="G1704" s="14" t="s">
        <v>1365</v>
      </c>
      <c r="H1704" s="14" t="s">
        <v>939</v>
      </c>
      <c r="I1704" s="17" t="s">
        <v>640</v>
      </c>
      <c r="J1704" s="14" t="s">
        <v>353</v>
      </c>
      <c r="K1704" s="17" t="s">
        <v>354</v>
      </c>
      <c r="L1704" s="14">
        <v>4624</v>
      </c>
      <c r="M1704" s="16" t="str">
        <f>HYPERLINK("https://stjsonora.gob.mx/acceso_informacion/InfoCurriculum.php?token=4624-4624-4624")</f>
        <v>https://stjsonora.gob.mx/acceso_informacion/InfoCurriculum.php?token=4624-4624-4624</v>
      </c>
      <c r="N1704" s="14" t="s">
        <v>64</v>
      </c>
      <c r="O1704" s="16" t="s">
        <v>3601</v>
      </c>
      <c r="P1704" s="17" t="s">
        <v>355</v>
      </c>
      <c r="Q1704" s="15">
        <v>45300</v>
      </c>
      <c r="R1704" s="15">
        <v>45291</v>
      </c>
      <c r="S1704" s="14"/>
    </row>
    <row r="1705" spans="1:19" ht="25.5" x14ac:dyDescent="0.25">
      <c r="A1705" s="14">
        <v>2023</v>
      </c>
      <c r="B1705" s="15">
        <v>45200</v>
      </c>
      <c r="C1705" s="15">
        <v>45291</v>
      </c>
      <c r="D1705" s="17" t="s">
        <v>167</v>
      </c>
      <c r="E1705" s="17" t="s">
        <v>167</v>
      </c>
      <c r="F1705" s="14" t="s">
        <v>2894</v>
      </c>
      <c r="G1705" s="14" t="s">
        <v>1870</v>
      </c>
      <c r="H1705" s="14" t="s">
        <v>2895</v>
      </c>
      <c r="I1705" s="17" t="s">
        <v>880</v>
      </c>
      <c r="J1705" s="14" t="s">
        <v>353</v>
      </c>
      <c r="K1705" s="17" t="s">
        <v>354</v>
      </c>
      <c r="L1705" s="14">
        <v>4758</v>
      </c>
      <c r="M1705" s="16" t="str">
        <f>HYPERLINK("https://stjsonora.gob.mx/acceso_informacion/InfoCurriculum.php?token=4758-4758-4758")</f>
        <v>https://stjsonora.gob.mx/acceso_informacion/InfoCurriculum.php?token=4758-4758-4758</v>
      </c>
      <c r="N1705" s="14" t="s">
        <v>64</v>
      </c>
      <c r="O1705" s="16" t="s">
        <v>3601</v>
      </c>
      <c r="P1705" s="17" t="s">
        <v>355</v>
      </c>
      <c r="Q1705" s="15">
        <v>45300</v>
      </c>
      <c r="R1705" s="15">
        <v>45291</v>
      </c>
      <c r="S1705" s="14"/>
    </row>
    <row r="1706" spans="1:19" ht="25.5" x14ac:dyDescent="0.25">
      <c r="A1706" s="14">
        <v>2023</v>
      </c>
      <c r="B1706" s="15">
        <v>45200</v>
      </c>
      <c r="C1706" s="15">
        <v>45291</v>
      </c>
      <c r="D1706" s="17" t="s">
        <v>167</v>
      </c>
      <c r="E1706" s="17" t="s">
        <v>167</v>
      </c>
      <c r="F1706" s="14" t="s">
        <v>2896</v>
      </c>
      <c r="G1706" s="14" t="s">
        <v>1155</v>
      </c>
      <c r="H1706" s="14" t="s">
        <v>592</v>
      </c>
      <c r="I1706" s="17" t="s">
        <v>629</v>
      </c>
      <c r="J1706" s="14" t="s">
        <v>353</v>
      </c>
      <c r="K1706" s="17" t="s">
        <v>1824</v>
      </c>
      <c r="L1706" s="14">
        <v>3191</v>
      </c>
      <c r="M1706" s="16" t="str">
        <f>HYPERLINK("https://stjsonora.gob.mx/acceso_informacion/InfoCurriculum.php?token=3191-3191-3191")</f>
        <v>https://stjsonora.gob.mx/acceso_informacion/InfoCurriculum.php?token=3191-3191-3191</v>
      </c>
      <c r="N1706" s="14" t="s">
        <v>64</v>
      </c>
      <c r="O1706" s="16" t="s">
        <v>3601</v>
      </c>
      <c r="P1706" s="17" t="s">
        <v>355</v>
      </c>
      <c r="Q1706" s="15">
        <v>45300</v>
      </c>
      <c r="R1706" s="15">
        <v>45291</v>
      </c>
      <c r="S1706" s="14"/>
    </row>
    <row r="1707" spans="1:19" ht="25.5" x14ac:dyDescent="0.25">
      <c r="A1707" s="14">
        <v>2023</v>
      </c>
      <c r="B1707" s="15">
        <v>45200</v>
      </c>
      <c r="C1707" s="15">
        <v>45291</v>
      </c>
      <c r="D1707" s="17" t="s">
        <v>207</v>
      </c>
      <c r="E1707" s="17" t="s">
        <v>207</v>
      </c>
      <c r="F1707" s="14" t="s">
        <v>2897</v>
      </c>
      <c r="G1707" s="14" t="s">
        <v>1502</v>
      </c>
      <c r="H1707" s="14" t="s">
        <v>636</v>
      </c>
      <c r="I1707" s="17" t="s">
        <v>1343</v>
      </c>
      <c r="J1707" s="14" t="s">
        <v>353</v>
      </c>
      <c r="K1707" s="17" t="s">
        <v>354</v>
      </c>
      <c r="L1707" s="14">
        <v>5124</v>
      </c>
      <c r="M1707" s="16" t="str">
        <f>HYPERLINK("https://stjsonora.gob.mx/acceso_informacion/InfoCurriculum.php?token=5124-5124-5124")</f>
        <v>https://stjsonora.gob.mx/acceso_informacion/InfoCurriculum.php?token=5124-5124-5124</v>
      </c>
      <c r="N1707" s="14" t="s">
        <v>64</v>
      </c>
      <c r="O1707" s="16" t="s">
        <v>3601</v>
      </c>
      <c r="P1707" s="17" t="s">
        <v>355</v>
      </c>
      <c r="Q1707" s="15">
        <v>45300</v>
      </c>
      <c r="R1707" s="15">
        <v>45291</v>
      </c>
      <c r="S1707" s="14"/>
    </row>
    <row r="1708" spans="1:19" ht="38.25" x14ac:dyDescent="0.25">
      <c r="A1708" s="14">
        <v>2023</v>
      </c>
      <c r="B1708" s="15">
        <v>45200</v>
      </c>
      <c r="C1708" s="15">
        <v>45291</v>
      </c>
      <c r="D1708" s="17" t="s">
        <v>184</v>
      </c>
      <c r="E1708" s="17" t="s">
        <v>184</v>
      </c>
      <c r="F1708" s="14" t="s">
        <v>2898</v>
      </c>
      <c r="G1708" s="14" t="s">
        <v>388</v>
      </c>
      <c r="H1708" s="14" t="s">
        <v>1072</v>
      </c>
      <c r="I1708" s="17" t="s">
        <v>712</v>
      </c>
      <c r="J1708" s="14" t="s">
        <v>353</v>
      </c>
      <c r="K1708" s="17" t="s">
        <v>354</v>
      </c>
      <c r="L1708" s="14">
        <v>4523</v>
      </c>
      <c r="M1708" s="16" t="str">
        <f>HYPERLINK("https://stjsonora.gob.mx/acceso_informacion/InfoCurriculum.php?token=4523-4523-4523")</f>
        <v>https://stjsonora.gob.mx/acceso_informacion/InfoCurriculum.php?token=4523-4523-4523</v>
      </c>
      <c r="N1708" s="14" t="s">
        <v>64</v>
      </c>
      <c r="O1708" s="16" t="s">
        <v>3601</v>
      </c>
      <c r="P1708" s="17" t="s">
        <v>355</v>
      </c>
      <c r="Q1708" s="15">
        <v>45300</v>
      </c>
      <c r="R1708" s="15">
        <v>45291</v>
      </c>
      <c r="S1708" s="14"/>
    </row>
    <row r="1709" spans="1:19" ht="25.5" x14ac:dyDescent="0.25">
      <c r="A1709" s="14">
        <v>2023</v>
      </c>
      <c r="B1709" s="15">
        <v>45200</v>
      </c>
      <c r="C1709" s="15">
        <v>45291</v>
      </c>
      <c r="D1709" s="17" t="s">
        <v>167</v>
      </c>
      <c r="E1709" s="17" t="s">
        <v>167</v>
      </c>
      <c r="F1709" s="14" t="s">
        <v>2899</v>
      </c>
      <c r="G1709" s="14" t="s">
        <v>626</v>
      </c>
      <c r="H1709" s="14" t="s">
        <v>1855</v>
      </c>
      <c r="I1709" s="17" t="s">
        <v>693</v>
      </c>
      <c r="J1709" s="14" t="s">
        <v>353</v>
      </c>
      <c r="K1709" s="17" t="s">
        <v>354</v>
      </c>
      <c r="L1709" s="14">
        <v>4967</v>
      </c>
      <c r="M1709" s="16" t="str">
        <f>HYPERLINK("https://stjsonora.gob.mx/acceso_informacion/InfoCurriculum.php?token=4967-4967-4967")</f>
        <v>https://stjsonora.gob.mx/acceso_informacion/InfoCurriculum.php?token=4967-4967-4967</v>
      </c>
      <c r="N1709" s="14" t="s">
        <v>64</v>
      </c>
      <c r="O1709" s="16" t="s">
        <v>3601</v>
      </c>
      <c r="P1709" s="17" t="s">
        <v>355</v>
      </c>
      <c r="Q1709" s="15">
        <v>45300</v>
      </c>
      <c r="R1709" s="15">
        <v>45291</v>
      </c>
      <c r="S1709" s="14"/>
    </row>
    <row r="1710" spans="1:19" ht="25.5" x14ac:dyDescent="0.25">
      <c r="A1710" s="14">
        <v>2023</v>
      </c>
      <c r="B1710" s="15">
        <v>45200</v>
      </c>
      <c r="C1710" s="15">
        <v>45291</v>
      </c>
      <c r="D1710" s="17" t="s">
        <v>171</v>
      </c>
      <c r="E1710" s="17" t="s">
        <v>171</v>
      </c>
      <c r="F1710" s="14" t="s">
        <v>900</v>
      </c>
      <c r="G1710" s="14" t="s">
        <v>1611</v>
      </c>
      <c r="H1710" s="14" t="s">
        <v>2336</v>
      </c>
      <c r="I1710" s="17" t="s">
        <v>1273</v>
      </c>
      <c r="J1710" s="14" t="s">
        <v>353</v>
      </c>
      <c r="K1710" s="17" t="s">
        <v>354</v>
      </c>
      <c r="L1710" s="14">
        <v>4063</v>
      </c>
      <c r="M1710" s="16" t="str">
        <f>HYPERLINK("https://stjsonora.gob.mx/acceso_informacion/InfoCurriculum.php?token=4063-4063-4063")</f>
        <v>https://stjsonora.gob.mx/acceso_informacion/InfoCurriculum.php?token=4063-4063-4063</v>
      </c>
      <c r="N1710" s="14" t="s">
        <v>64</v>
      </c>
      <c r="O1710" s="16" t="s">
        <v>3601</v>
      </c>
      <c r="P1710" s="17" t="s">
        <v>355</v>
      </c>
      <c r="Q1710" s="15">
        <v>45300</v>
      </c>
      <c r="R1710" s="15">
        <v>45291</v>
      </c>
      <c r="S1710" s="14"/>
    </row>
    <row r="1711" spans="1:19" ht="25.5" x14ac:dyDescent="0.25">
      <c r="A1711" s="14">
        <v>2023</v>
      </c>
      <c r="B1711" s="15">
        <v>45200</v>
      </c>
      <c r="C1711" s="15">
        <v>45291</v>
      </c>
      <c r="D1711" s="17" t="s">
        <v>173</v>
      </c>
      <c r="E1711" s="17" t="s">
        <v>173</v>
      </c>
      <c r="F1711" s="14" t="s">
        <v>2900</v>
      </c>
      <c r="G1711" s="14" t="s">
        <v>1157</v>
      </c>
      <c r="H1711" s="14" t="s">
        <v>2901</v>
      </c>
      <c r="I1711" s="17" t="s">
        <v>1265</v>
      </c>
      <c r="J1711" s="14" t="s">
        <v>353</v>
      </c>
      <c r="K1711" s="17" t="s">
        <v>354</v>
      </c>
      <c r="L1711" s="14">
        <v>4953</v>
      </c>
      <c r="M1711" s="16" t="str">
        <f>HYPERLINK("https://stjsonora.gob.mx/acceso_informacion/InfoCurriculum.php?token=4953-4953-4953")</f>
        <v>https://stjsonora.gob.mx/acceso_informacion/InfoCurriculum.php?token=4953-4953-4953</v>
      </c>
      <c r="N1711" s="14" t="s">
        <v>64</v>
      </c>
      <c r="O1711" s="16" t="s">
        <v>3601</v>
      </c>
      <c r="P1711" s="17" t="s">
        <v>355</v>
      </c>
      <c r="Q1711" s="15">
        <v>45300</v>
      </c>
      <c r="R1711" s="15">
        <v>45291</v>
      </c>
      <c r="S1711" s="14"/>
    </row>
    <row r="1712" spans="1:19" ht="25.5" x14ac:dyDescent="0.25">
      <c r="A1712" s="14">
        <v>2023</v>
      </c>
      <c r="B1712" s="15">
        <v>45200</v>
      </c>
      <c r="C1712" s="15">
        <v>45291</v>
      </c>
      <c r="D1712" s="17" t="s">
        <v>207</v>
      </c>
      <c r="E1712" s="17" t="s">
        <v>207</v>
      </c>
      <c r="F1712" s="14" t="s">
        <v>2902</v>
      </c>
      <c r="G1712" s="14" t="s">
        <v>2903</v>
      </c>
      <c r="H1712" s="14" t="s">
        <v>717</v>
      </c>
      <c r="I1712" s="17" t="s">
        <v>880</v>
      </c>
      <c r="J1712" s="14" t="s">
        <v>353</v>
      </c>
      <c r="K1712" s="17" t="s">
        <v>354</v>
      </c>
      <c r="L1712" s="14">
        <v>5221</v>
      </c>
      <c r="M1712" s="16" t="str">
        <f>HYPERLINK("https://stjsonora.gob.mx/acceso_informacion/InfoCurriculum.php?token=5221-5221-5221")</f>
        <v>https://stjsonora.gob.mx/acceso_informacion/InfoCurriculum.php?token=5221-5221-5221</v>
      </c>
      <c r="N1712" s="14" t="s">
        <v>64</v>
      </c>
      <c r="O1712" s="16" t="s">
        <v>3601</v>
      </c>
      <c r="P1712" s="17" t="s">
        <v>355</v>
      </c>
      <c r="Q1712" s="15">
        <v>45300</v>
      </c>
      <c r="R1712" s="15">
        <v>45291</v>
      </c>
      <c r="S1712" s="14"/>
    </row>
    <row r="1713" spans="1:19" ht="25.5" x14ac:dyDescent="0.25">
      <c r="A1713" s="14">
        <v>2023</v>
      </c>
      <c r="B1713" s="15">
        <v>45200</v>
      </c>
      <c r="C1713" s="15">
        <v>45291</v>
      </c>
      <c r="D1713" s="17" t="s">
        <v>180</v>
      </c>
      <c r="E1713" s="17" t="s">
        <v>180</v>
      </c>
      <c r="F1713" s="14" t="s">
        <v>2904</v>
      </c>
      <c r="G1713" s="14" t="s">
        <v>454</v>
      </c>
      <c r="H1713" s="14" t="s">
        <v>582</v>
      </c>
      <c r="I1713" s="17" t="s">
        <v>675</v>
      </c>
      <c r="J1713" s="14" t="s">
        <v>353</v>
      </c>
      <c r="K1713" s="17" t="s">
        <v>354</v>
      </c>
      <c r="L1713" s="14">
        <v>4976</v>
      </c>
      <c r="M1713" s="16" t="str">
        <f>HYPERLINK("https://stjsonora.gob.mx/acceso_informacion/InfoCurriculum.php?token=4976-4976-4976")</f>
        <v>https://stjsonora.gob.mx/acceso_informacion/InfoCurriculum.php?token=4976-4976-4976</v>
      </c>
      <c r="N1713" s="14" t="s">
        <v>64</v>
      </c>
      <c r="O1713" s="16" t="s">
        <v>3601</v>
      </c>
      <c r="P1713" s="17" t="s">
        <v>355</v>
      </c>
      <c r="Q1713" s="15">
        <v>45300</v>
      </c>
      <c r="R1713" s="15">
        <v>45291</v>
      </c>
      <c r="S1713" s="14"/>
    </row>
    <row r="1714" spans="1:19" ht="25.5" x14ac:dyDescent="0.25">
      <c r="A1714" s="14">
        <v>2023</v>
      </c>
      <c r="B1714" s="15">
        <v>45200</v>
      </c>
      <c r="C1714" s="15">
        <v>45291</v>
      </c>
      <c r="D1714" s="17" t="s">
        <v>167</v>
      </c>
      <c r="E1714" s="17" t="s">
        <v>167</v>
      </c>
      <c r="F1714" s="14" t="s">
        <v>908</v>
      </c>
      <c r="G1714" s="14" t="s">
        <v>406</v>
      </c>
      <c r="H1714" s="14" t="s">
        <v>664</v>
      </c>
      <c r="I1714" s="17" t="s">
        <v>786</v>
      </c>
      <c r="J1714" s="14" t="s">
        <v>353</v>
      </c>
      <c r="K1714" s="17" t="s">
        <v>354</v>
      </c>
      <c r="L1714" s="14">
        <v>4874</v>
      </c>
      <c r="M1714" s="16" t="str">
        <f>HYPERLINK("https://stjsonora.gob.mx/acceso_informacion/InfoCurriculum.php?token=4874-4874-4874")</f>
        <v>https://stjsonora.gob.mx/acceso_informacion/InfoCurriculum.php?token=4874-4874-4874</v>
      </c>
      <c r="N1714" s="14" t="s">
        <v>64</v>
      </c>
      <c r="O1714" s="16" t="s">
        <v>3601</v>
      </c>
      <c r="P1714" s="17" t="s">
        <v>355</v>
      </c>
      <c r="Q1714" s="15">
        <v>45300</v>
      </c>
      <c r="R1714" s="15">
        <v>45291</v>
      </c>
      <c r="S1714" s="14"/>
    </row>
    <row r="1715" spans="1:19" ht="25.5" x14ac:dyDescent="0.25">
      <c r="A1715" s="14">
        <v>2023</v>
      </c>
      <c r="B1715" s="15">
        <v>45200</v>
      </c>
      <c r="C1715" s="15">
        <v>45291</v>
      </c>
      <c r="D1715" s="17" t="s">
        <v>180</v>
      </c>
      <c r="E1715" s="17" t="s">
        <v>180</v>
      </c>
      <c r="F1715" s="14" t="s">
        <v>2905</v>
      </c>
      <c r="G1715" s="14" t="s">
        <v>542</v>
      </c>
      <c r="H1715" s="14" t="s">
        <v>364</v>
      </c>
      <c r="I1715" s="17" t="s">
        <v>1349</v>
      </c>
      <c r="J1715" s="14" t="s">
        <v>353</v>
      </c>
      <c r="K1715" s="17" t="s">
        <v>354</v>
      </c>
      <c r="L1715" s="14">
        <v>4742</v>
      </c>
      <c r="M1715" s="16" t="str">
        <f>HYPERLINK("https://stjsonora.gob.mx/acceso_informacion/InfoCurriculum.php?token=4742-4742-4742")</f>
        <v>https://stjsonora.gob.mx/acceso_informacion/InfoCurriculum.php?token=4742-4742-4742</v>
      </c>
      <c r="N1715" s="14" t="s">
        <v>64</v>
      </c>
      <c r="O1715" s="16" t="s">
        <v>3601</v>
      </c>
      <c r="P1715" s="17" t="s">
        <v>355</v>
      </c>
      <c r="Q1715" s="15">
        <v>45300</v>
      </c>
      <c r="R1715" s="15">
        <v>45291</v>
      </c>
      <c r="S1715" s="14"/>
    </row>
    <row r="1716" spans="1:19" ht="25.5" x14ac:dyDescent="0.25">
      <c r="A1716" s="14">
        <v>2023</v>
      </c>
      <c r="B1716" s="15">
        <v>45200</v>
      </c>
      <c r="C1716" s="15">
        <v>45291</v>
      </c>
      <c r="D1716" s="17" t="s">
        <v>299</v>
      </c>
      <c r="E1716" s="17" t="s">
        <v>299</v>
      </c>
      <c r="F1716" s="14" t="s">
        <v>2906</v>
      </c>
      <c r="G1716" s="14" t="s">
        <v>1235</v>
      </c>
      <c r="H1716" s="14" t="s">
        <v>1090</v>
      </c>
      <c r="I1716" s="17" t="s">
        <v>500</v>
      </c>
      <c r="J1716" s="14" t="s">
        <v>353</v>
      </c>
      <c r="K1716" s="17" t="s">
        <v>354</v>
      </c>
      <c r="L1716" s="14">
        <v>4988</v>
      </c>
      <c r="M1716" s="16" t="str">
        <f>HYPERLINK("https://stjsonora.gob.mx/acceso_informacion/InfoCurriculum.php?token=4988-4988-4988")</f>
        <v>https://stjsonora.gob.mx/acceso_informacion/InfoCurriculum.php?token=4988-4988-4988</v>
      </c>
      <c r="N1716" s="14" t="s">
        <v>64</v>
      </c>
      <c r="O1716" s="16" t="s">
        <v>3601</v>
      </c>
      <c r="P1716" s="17" t="s">
        <v>355</v>
      </c>
      <c r="Q1716" s="15">
        <v>45300</v>
      </c>
      <c r="R1716" s="15">
        <v>45291</v>
      </c>
      <c r="S1716" s="14"/>
    </row>
    <row r="1717" spans="1:19" ht="25.5" x14ac:dyDescent="0.25">
      <c r="A1717" s="14">
        <v>2023</v>
      </c>
      <c r="B1717" s="15">
        <v>45200</v>
      </c>
      <c r="C1717" s="15">
        <v>45291</v>
      </c>
      <c r="D1717" s="17" t="s">
        <v>173</v>
      </c>
      <c r="E1717" s="17" t="s">
        <v>173</v>
      </c>
      <c r="F1717" s="14" t="s">
        <v>537</v>
      </c>
      <c r="G1717" s="14" t="s">
        <v>369</v>
      </c>
      <c r="H1717" s="14" t="s">
        <v>406</v>
      </c>
      <c r="I1717" s="17" t="s">
        <v>1216</v>
      </c>
      <c r="J1717" s="14" t="s">
        <v>353</v>
      </c>
      <c r="K1717" s="17" t="s">
        <v>354</v>
      </c>
      <c r="L1717" s="14">
        <v>1272</v>
      </c>
      <c r="M1717" s="16" t="str">
        <f>HYPERLINK("https://stjsonora.gob.mx/acceso_informacion/InfoCurriculum.php?token=1272-1272-1272")</f>
        <v>https://stjsonora.gob.mx/acceso_informacion/InfoCurriculum.php?token=1272-1272-1272</v>
      </c>
      <c r="N1717" s="14" t="s">
        <v>64</v>
      </c>
      <c r="O1717" s="16" t="s">
        <v>3601</v>
      </c>
      <c r="P1717" s="17" t="s">
        <v>355</v>
      </c>
      <c r="Q1717" s="15">
        <v>45300</v>
      </c>
      <c r="R1717" s="15">
        <v>45291</v>
      </c>
      <c r="S1717" s="14"/>
    </row>
    <row r="1718" spans="1:19" ht="25.5" x14ac:dyDescent="0.25">
      <c r="A1718" s="14">
        <v>2023</v>
      </c>
      <c r="B1718" s="15">
        <v>45200</v>
      </c>
      <c r="C1718" s="15">
        <v>45291</v>
      </c>
      <c r="D1718" s="17" t="s">
        <v>211</v>
      </c>
      <c r="E1718" s="17" t="s">
        <v>211</v>
      </c>
      <c r="F1718" s="14" t="s">
        <v>2907</v>
      </c>
      <c r="G1718" s="14" t="s">
        <v>2341</v>
      </c>
      <c r="H1718" s="14" t="s">
        <v>2342</v>
      </c>
      <c r="I1718" s="17" t="s">
        <v>1273</v>
      </c>
      <c r="J1718" s="14" t="s">
        <v>353</v>
      </c>
      <c r="K1718" s="17"/>
      <c r="L1718" s="14">
        <v>4245</v>
      </c>
      <c r="M1718" s="16" t="str">
        <f>HYPERLINK("https://stjsonora.gob.mx/acceso_informacion/InfoCurriculum.php?token=4245-4245-4245")</f>
        <v>https://stjsonora.gob.mx/acceso_informacion/InfoCurriculum.php?token=4245-4245-4245</v>
      </c>
      <c r="N1718" s="14" t="s">
        <v>64</v>
      </c>
      <c r="O1718" s="16" t="s">
        <v>3601</v>
      </c>
      <c r="P1718" s="17" t="s">
        <v>355</v>
      </c>
      <c r="Q1718" s="15">
        <v>45300</v>
      </c>
      <c r="R1718" s="15">
        <v>45291</v>
      </c>
      <c r="S1718" s="14"/>
    </row>
    <row r="1719" spans="1:19" ht="38.25" x14ac:dyDescent="0.25">
      <c r="A1719" s="14">
        <v>2023</v>
      </c>
      <c r="B1719" s="15">
        <v>45200</v>
      </c>
      <c r="C1719" s="15">
        <v>45291</v>
      </c>
      <c r="D1719" s="17" t="s">
        <v>171</v>
      </c>
      <c r="E1719" s="17" t="s">
        <v>171</v>
      </c>
      <c r="F1719" s="14" t="s">
        <v>2908</v>
      </c>
      <c r="G1719" s="14" t="s">
        <v>1037</v>
      </c>
      <c r="H1719" s="14" t="s">
        <v>374</v>
      </c>
      <c r="I1719" s="17" t="s">
        <v>1375</v>
      </c>
      <c r="J1719" s="14" t="s">
        <v>353</v>
      </c>
      <c r="K1719" s="17" t="s">
        <v>354</v>
      </c>
      <c r="L1719" s="14">
        <v>5052</v>
      </c>
      <c r="M1719" s="16" t="str">
        <f>HYPERLINK("https://stjsonora.gob.mx/acceso_informacion/InfoCurriculum.php?token=5052-5052-5052")</f>
        <v>https://stjsonora.gob.mx/acceso_informacion/InfoCurriculum.php?token=5052-5052-5052</v>
      </c>
      <c r="N1719" s="14" t="s">
        <v>64</v>
      </c>
      <c r="O1719" s="16" t="s">
        <v>3601</v>
      </c>
      <c r="P1719" s="17" t="s">
        <v>355</v>
      </c>
      <c r="Q1719" s="15">
        <v>45300</v>
      </c>
      <c r="R1719" s="15">
        <v>45291</v>
      </c>
      <c r="S1719" s="14"/>
    </row>
    <row r="1720" spans="1:19" ht="25.5" x14ac:dyDescent="0.25">
      <c r="A1720" s="14">
        <v>2023</v>
      </c>
      <c r="B1720" s="15">
        <v>45200</v>
      </c>
      <c r="C1720" s="15">
        <v>45291</v>
      </c>
      <c r="D1720" s="17" t="s">
        <v>167</v>
      </c>
      <c r="E1720" s="17" t="s">
        <v>167</v>
      </c>
      <c r="F1720" s="14" t="s">
        <v>2909</v>
      </c>
      <c r="G1720" s="14" t="s">
        <v>530</v>
      </c>
      <c r="H1720" s="14" t="s">
        <v>1394</v>
      </c>
      <c r="I1720" s="17" t="s">
        <v>703</v>
      </c>
      <c r="J1720" s="14" t="s">
        <v>353</v>
      </c>
      <c r="K1720" s="17" t="s">
        <v>354</v>
      </c>
      <c r="L1720" s="14">
        <v>4759</v>
      </c>
      <c r="M1720" s="16" t="str">
        <f>HYPERLINK("https://stjsonora.gob.mx/acceso_informacion/InfoCurriculum.php?token=4759-4759-4759")</f>
        <v>https://stjsonora.gob.mx/acceso_informacion/InfoCurriculum.php?token=4759-4759-4759</v>
      </c>
      <c r="N1720" s="14" t="s">
        <v>64</v>
      </c>
      <c r="O1720" s="16" t="s">
        <v>3601</v>
      </c>
      <c r="P1720" s="17" t="s">
        <v>355</v>
      </c>
      <c r="Q1720" s="15">
        <v>45300</v>
      </c>
      <c r="R1720" s="15">
        <v>45291</v>
      </c>
      <c r="S1720" s="14"/>
    </row>
    <row r="1721" spans="1:19" ht="25.5" x14ac:dyDescent="0.25">
      <c r="A1721" s="14">
        <v>2023</v>
      </c>
      <c r="B1721" s="15">
        <v>45200</v>
      </c>
      <c r="C1721" s="15">
        <v>45291</v>
      </c>
      <c r="D1721" s="17" t="s">
        <v>176</v>
      </c>
      <c r="E1721" s="17" t="s">
        <v>176</v>
      </c>
      <c r="F1721" s="14" t="s">
        <v>2910</v>
      </c>
      <c r="G1721" s="14" t="s">
        <v>633</v>
      </c>
      <c r="H1721" s="14" t="s">
        <v>800</v>
      </c>
      <c r="I1721" s="17" t="s">
        <v>1265</v>
      </c>
      <c r="J1721" s="14" t="s">
        <v>353</v>
      </c>
      <c r="K1721" s="17" t="s">
        <v>354</v>
      </c>
      <c r="L1721" s="14">
        <v>5029</v>
      </c>
      <c r="M1721" s="16" t="str">
        <f>HYPERLINK("https://stjsonora.gob.mx/acceso_informacion/InfoCurriculum.php?token=5029-5029-5029")</f>
        <v>https://stjsonora.gob.mx/acceso_informacion/InfoCurriculum.php?token=5029-5029-5029</v>
      </c>
      <c r="N1721" s="14" t="s">
        <v>64</v>
      </c>
      <c r="O1721" s="16" t="s">
        <v>3601</v>
      </c>
      <c r="P1721" s="17" t="s">
        <v>355</v>
      </c>
      <c r="Q1721" s="15">
        <v>45300</v>
      </c>
      <c r="R1721" s="15">
        <v>45291</v>
      </c>
      <c r="S1721" s="14"/>
    </row>
    <row r="1722" spans="1:19" ht="25.5" x14ac:dyDescent="0.25">
      <c r="A1722" s="14">
        <v>2023</v>
      </c>
      <c r="B1722" s="15">
        <v>45200</v>
      </c>
      <c r="C1722" s="15">
        <v>45291</v>
      </c>
      <c r="D1722" s="17" t="s">
        <v>167</v>
      </c>
      <c r="E1722" s="17" t="s">
        <v>167</v>
      </c>
      <c r="F1722" s="14" t="s">
        <v>2911</v>
      </c>
      <c r="G1722" s="14" t="s">
        <v>1119</v>
      </c>
      <c r="H1722" s="14" t="s">
        <v>1196</v>
      </c>
      <c r="I1722" s="17" t="s">
        <v>693</v>
      </c>
      <c r="J1722" s="14" t="s">
        <v>365</v>
      </c>
      <c r="K1722" s="17" t="s">
        <v>467</v>
      </c>
      <c r="L1722" s="14">
        <v>5080</v>
      </c>
      <c r="M1722" s="16" t="str">
        <f>HYPERLINK("https://stjsonora.gob.mx/acceso_informacion/InfoCurriculum.php?token=5080-5080-5080")</f>
        <v>https://stjsonora.gob.mx/acceso_informacion/InfoCurriculum.php?token=5080-5080-5080</v>
      </c>
      <c r="N1722" s="14" t="s">
        <v>64</v>
      </c>
      <c r="O1722" s="16" t="s">
        <v>3601</v>
      </c>
      <c r="P1722" s="17" t="s">
        <v>355</v>
      </c>
      <c r="Q1722" s="15">
        <v>45300</v>
      </c>
      <c r="R1722" s="15">
        <v>45291</v>
      </c>
      <c r="S1722" s="14"/>
    </row>
    <row r="1723" spans="1:19" ht="25.5" x14ac:dyDescent="0.25">
      <c r="A1723" s="14">
        <v>2023</v>
      </c>
      <c r="B1723" s="15">
        <v>45200</v>
      </c>
      <c r="C1723" s="15">
        <v>45291</v>
      </c>
      <c r="D1723" s="17" t="s">
        <v>211</v>
      </c>
      <c r="E1723" s="17" t="s">
        <v>211</v>
      </c>
      <c r="F1723" s="14" t="s">
        <v>2912</v>
      </c>
      <c r="G1723" s="14" t="s">
        <v>1147</v>
      </c>
      <c r="H1723" s="14" t="s">
        <v>2913</v>
      </c>
      <c r="I1723" s="17" t="s">
        <v>1039</v>
      </c>
      <c r="J1723" s="14" t="s">
        <v>353</v>
      </c>
      <c r="K1723" s="17" t="s">
        <v>354</v>
      </c>
      <c r="L1723" s="14">
        <v>4524</v>
      </c>
      <c r="M1723" s="16" t="str">
        <f>HYPERLINK("https://stjsonora.gob.mx/acceso_informacion/InfoCurriculum.php?token=4524-4524-4524")</f>
        <v>https://stjsonora.gob.mx/acceso_informacion/InfoCurriculum.php?token=4524-4524-4524</v>
      </c>
      <c r="N1723" s="14" t="s">
        <v>64</v>
      </c>
      <c r="O1723" s="16" t="s">
        <v>3601</v>
      </c>
      <c r="P1723" s="17" t="s">
        <v>355</v>
      </c>
      <c r="Q1723" s="15">
        <v>45300</v>
      </c>
      <c r="R1723" s="15">
        <v>45291</v>
      </c>
      <c r="S1723" s="14"/>
    </row>
    <row r="1724" spans="1:19" ht="25.5" x14ac:dyDescent="0.25">
      <c r="A1724" s="14">
        <v>2023</v>
      </c>
      <c r="B1724" s="15">
        <v>45200</v>
      </c>
      <c r="C1724" s="15">
        <v>45291</v>
      </c>
      <c r="D1724" s="17" t="s">
        <v>176</v>
      </c>
      <c r="E1724" s="17" t="s">
        <v>176</v>
      </c>
      <c r="F1724" s="14" t="s">
        <v>2914</v>
      </c>
      <c r="G1724" s="14" t="s">
        <v>645</v>
      </c>
      <c r="H1724" s="14" t="s">
        <v>417</v>
      </c>
      <c r="I1724" s="17" t="s">
        <v>1338</v>
      </c>
      <c r="J1724" s="14" t="s">
        <v>353</v>
      </c>
      <c r="K1724" s="17" t="s">
        <v>354</v>
      </c>
      <c r="L1724" s="14">
        <v>4574</v>
      </c>
      <c r="M1724" s="16" t="str">
        <f>HYPERLINK("https://stjsonora.gob.mx/acceso_informacion/InfoCurriculum.php?token=4574-4574-4574")</f>
        <v>https://stjsonora.gob.mx/acceso_informacion/InfoCurriculum.php?token=4574-4574-4574</v>
      </c>
      <c r="N1724" s="14" t="s">
        <v>64</v>
      </c>
      <c r="O1724" s="16" t="s">
        <v>3601</v>
      </c>
      <c r="P1724" s="17" t="s">
        <v>355</v>
      </c>
      <c r="Q1724" s="15">
        <v>45300</v>
      </c>
      <c r="R1724" s="15">
        <v>45291</v>
      </c>
      <c r="S1724" s="14"/>
    </row>
    <row r="1725" spans="1:19" ht="25.5" x14ac:dyDescent="0.25">
      <c r="A1725" s="14">
        <v>2023</v>
      </c>
      <c r="B1725" s="15">
        <v>45200</v>
      </c>
      <c r="C1725" s="15">
        <v>45291</v>
      </c>
      <c r="D1725" s="17" t="s">
        <v>180</v>
      </c>
      <c r="E1725" s="17" t="s">
        <v>180</v>
      </c>
      <c r="F1725" s="14" t="s">
        <v>2915</v>
      </c>
      <c r="G1725" s="14" t="s">
        <v>1019</v>
      </c>
      <c r="H1725" s="14" t="s">
        <v>461</v>
      </c>
      <c r="I1725" s="17" t="s">
        <v>766</v>
      </c>
      <c r="J1725" s="14" t="s">
        <v>353</v>
      </c>
      <c r="K1725" s="17" t="s">
        <v>354</v>
      </c>
      <c r="L1725" s="14">
        <v>4156</v>
      </c>
      <c r="M1725" s="16" t="str">
        <f>HYPERLINK("https://stjsonora.gob.mx/acceso_informacion/InfoCurriculum.php?token=4156-4156-4156")</f>
        <v>https://stjsonora.gob.mx/acceso_informacion/InfoCurriculum.php?token=4156-4156-4156</v>
      </c>
      <c r="N1725" s="14" t="s">
        <v>64</v>
      </c>
      <c r="O1725" s="16" t="s">
        <v>3601</v>
      </c>
      <c r="P1725" s="17" t="s">
        <v>355</v>
      </c>
      <c r="Q1725" s="15">
        <v>45300</v>
      </c>
      <c r="R1725" s="15">
        <v>45291</v>
      </c>
      <c r="S1725" s="14"/>
    </row>
    <row r="1726" spans="1:19" ht="25.5" x14ac:dyDescent="0.25">
      <c r="A1726" s="14">
        <v>2023</v>
      </c>
      <c r="B1726" s="15">
        <v>45200</v>
      </c>
      <c r="C1726" s="15">
        <v>45291</v>
      </c>
      <c r="D1726" s="17" t="s">
        <v>172</v>
      </c>
      <c r="E1726" s="17" t="s">
        <v>172</v>
      </c>
      <c r="F1726" s="14" t="s">
        <v>2916</v>
      </c>
      <c r="G1726" s="14" t="s">
        <v>613</v>
      </c>
      <c r="H1726" s="14" t="s">
        <v>2917</v>
      </c>
      <c r="I1726" s="17" t="s">
        <v>675</v>
      </c>
      <c r="J1726" s="14" t="s">
        <v>56</v>
      </c>
      <c r="K1726" s="17" t="s">
        <v>3589</v>
      </c>
      <c r="L1726" s="14">
        <v>4422</v>
      </c>
      <c r="M1726" s="16" t="str">
        <f>HYPERLINK("https://stjsonora.gob.mx/acceso_informacion/InfoCurriculum.php?token=4422-4422-4422")</f>
        <v>https://stjsonora.gob.mx/acceso_informacion/InfoCurriculum.php?token=4422-4422-4422</v>
      </c>
      <c r="N1726" s="14" t="s">
        <v>64</v>
      </c>
      <c r="O1726" s="16" t="s">
        <v>3601</v>
      </c>
      <c r="P1726" s="17" t="s">
        <v>355</v>
      </c>
      <c r="Q1726" s="15">
        <v>45300</v>
      </c>
      <c r="R1726" s="15">
        <v>45291</v>
      </c>
      <c r="S1726" s="14"/>
    </row>
    <row r="1727" spans="1:19" ht="25.5" x14ac:dyDescent="0.25">
      <c r="A1727" s="14">
        <v>2023</v>
      </c>
      <c r="B1727" s="15">
        <v>45200</v>
      </c>
      <c r="C1727" s="15">
        <v>45291</v>
      </c>
      <c r="D1727" s="17" t="s">
        <v>167</v>
      </c>
      <c r="E1727" s="17" t="s">
        <v>167</v>
      </c>
      <c r="F1727" s="14" t="s">
        <v>1189</v>
      </c>
      <c r="G1727" s="14" t="s">
        <v>518</v>
      </c>
      <c r="H1727" s="14" t="s">
        <v>571</v>
      </c>
      <c r="I1727" s="17" t="s">
        <v>1383</v>
      </c>
      <c r="J1727" s="14" t="s">
        <v>353</v>
      </c>
      <c r="K1727" s="17" t="s">
        <v>354</v>
      </c>
      <c r="L1727" s="14">
        <v>4556</v>
      </c>
      <c r="M1727" s="16" t="str">
        <f>HYPERLINK("https://stjsonora.gob.mx/acceso_informacion/InfoCurriculum.php?token=4556-4556-4556")</f>
        <v>https://stjsonora.gob.mx/acceso_informacion/InfoCurriculum.php?token=4556-4556-4556</v>
      </c>
      <c r="N1727" s="14" t="s">
        <v>64</v>
      </c>
      <c r="O1727" s="16" t="s">
        <v>3601</v>
      </c>
      <c r="P1727" s="17" t="s">
        <v>355</v>
      </c>
      <c r="Q1727" s="15">
        <v>45300</v>
      </c>
      <c r="R1727" s="15">
        <v>45291</v>
      </c>
      <c r="S1727" s="14"/>
    </row>
    <row r="1728" spans="1:19" ht="25.5" x14ac:dyDescent="0.25">
      <c r="A1728" s="14">
        <v>2023</v>
      </c>
      <c r="B1728" s="15">
        <v>45200</v>
      </c>
      <c r="C1728" s="15">
        <v>45291</v>
      </c>
      <c r="D1728" s="17" t="s">
        <v>172</v>
      </c>
      <c r="E1728" s="17" t="s">
        <v>172</v>
      </c>
      <c r="F1728" s="14" t="s">
        <v>1522</v>
      </c>
      <c r="G1728" s="14" t="s">
        <v>670</v>
      </c>
      <c r="H1728" s="14" t="s">
        <v>369</v>
      </c>
      <c r="I1728" s="17" t="s">
        <v>640</v>
      </c>
      <c r="J1728" s="14" t="s">
        <v>353</v>
      </c>
      <c r="K1728" s="17" t="s">
        <v>354</v>
      </c>
      <c r="L1728" s="14">
        <v>5215</v>
      </c>
      <c r="M1728" s="16" t="str">
        <f>HYPERLINK("https://stjsonora.gob.mx/acceso_informacion/InfoCurriculum.php?token=5215-5215-5215")</f>
        <v>https://stjsonora.gob.mx/acceso_informacion/InfoCurriculum.php?token=5215-5215-5215</v>
      </c>
      <c r="N1728" s="14" t="s">
        <v>64</v>
      </c>
      <c r="O1728" s="16" t="s">
        <v>3601</v>
      </c>
      <c r="P1728" s="17" t="s">
        <v>355</v>
      </c>
      <c r="Q1728" s="15">
        <v>45300</v>
      </c>
      <c r="R1728" s="15">
        <v>45291</v>
      </c>
      <c r="S1728" s="14"/>
    </row>
    <row r="1729" spans="1:19" ht="25.5" x14ac:dyDescent="0.25">
      <c r="A1729" s="14">
        <v>2023</v>
      </c>
      <c r="B1729" s="15">
        <v>45200</v>
      </c>
      <c r="C1729" s="15">
        <v>45291</v>
      </c>
      <c r="D1729" s="17" t="s">
        <v>167</v>
      </c>
      <c r="E1729" s="17" t="s">
        <v>167</v>
      </c>
      <c r="F1729" s="14" t="s">
        <v>2918</v>
      </c>
      <c r="G1729" s="14" t="s">
        <v>2919</v>
      </c>
      <c r="H1729" s="14" t="s">
        <v>982</v>
      </c>
      <c r="I1729" s="17" t="s">
        <v>718</v>
      </c>
      <c r="J1729" s="14" t="s">
        <v>353</v>
      </c>
      <c r="K1729" s="17" t="s">
        <v>634</v>
      </c>
      <c r="L1729" s="14">
        <v>4783</v>
      </c>
      <c r="M1729" s="16" t="str">
        <f>HYPERLINK("https://stjsonora.gob.mx/acceso_informacion/InfoCurriculum.php?token=4783-4783-4783")</f>
        <v>https://stjsonora.gob.mx/acceso_informacion/InfoCurriculum.php?token=4783-4783-4783</v>
      </c>
      <c r="N1729" s="14" t="s">
        <v>64</v>
      </c>
      <c r="O1729" s="16" t="s">
        <v>3601</v>
      </c>
      <c r="P1729" s="17" t="s">
        <v>355</v>
      </c>
      <c r="Q1729" s="15">
        <v>45300</v>
      </c>
      <c r="R1729" s="15">
        <v>45291</v>
      </c>
      <c r="S1729" s="14"/>
    </row>
    <row r="1730" spans="1:19" ht="25.5" x14ac:dyDescent="0.25">
      <c r="A1730" s="14">
        <v>2023</v>
      </c>
      <c r="B1730" s="15">
        <v>45200</v>
      </c>
      <c r="C1730" s="15">
        <v>45291</v>
      </c>
      <c r="D1730" s="17" t="s">
        <v>167</v>
      </c>
      <c r="E1730" s="17" t="s">
        <v>167</v>
      </c>
      <c r="F1730" s="14" t="s">
        <v>2920</v>
      </c>
      <c r="G1730" s="14" t="s">
        <v>2043</v>
      </c>
      <c r="H1730" s="14" t="s">
        <v>615</v>
      </c>
      <c r="I1730" s="17" t="s">
        <v>761</v>
      </c>
      <c r="J1730" s="14" t="s">
        <v>353</v>
      </c>
      <c r="K1730" s="17" t="s">
        <v>354</v>
      </c>
      <c r="L1730" s="14">
        <v>4282</v>
      </c>
      <c r="M1730" s="16" t="str">
        <f>HYPERLINK("https://stjsonora.gob.mx/acceso_informacion/InfoCurriculum.php?token=4282-4282-4282")</f>
        <v>https://stjsonora.gob.mx/acceso_informacion/InfoCurriculum.php?token=4282-4282-4282</v>
      </c>
      <c r="N1730" s="14" t="s">
        <v>64</v>
      </c>
      <c r="O1730" s="16" t="s">
        <v>3601</v>
      </c>
      <c r="P1730" s="17" t="s">
        <v>355</v>
      </c>
      <c r="Q1730" s="15">
        <v>45300</v>
      </c>
      <c r="R1730" s="15">
        <v>45291</v>
      </c>
      <c r="S1730" s="14"/>
    </row>
    <row r="1731" spans="1:19" ht="25.5" x14ac:dyDescent="0.25">
      <c r="A1731" s="14">
        <v>2023</v>
      </c>
      <c r="B1731" s="15">
        <v>45200</v>
      </c>
      <c r="C1731" s="15">
        <v>45291</v>
      </c>
      <c r="D1731" s="17" t="s">
        <v>172</v>
      </c>
      <c r="E1731" s="17" t="s">
        <v>172</v>
      </c>
      <c r="F1731" s="14" t="s">
        <v>2921</v>
      </c>
      <c r="G1731" s="14" t="s">
        <v>2922</v>
      </c>
      <c r="H1731" s="14" t="s">
        <v>406</v>
      </c>
      <c r="I1731" s="17" t="s">
        <v>1178</v>
      </c>
      <c r="J1731" s="14" t="s">
        <v>56</v>
      </c>
      <c r="K1731" s="17" t="s">
        <v>3589</v>
      </c>
      <c r="L1731" s="14">
        <v>3870</v>
      </c>
      <c r="M1731" s="16" t="str">
        <f>HYPERLINK("https://stjsonora.gob.mx/acceso_informacion/InfoCurriculum.php?token=3870-3870-3870")</f>
        <v>https://stjsonora.gob.mx/acceso_informacion/InfoCurriculum.php?token=3870-3870-3870</v>
      </c>
      <c r="N1731" s="14" t="s">
        <v>64</v>
      </c>
      <c r="O1731" s="16" t="s">
        <v>3601</v>
      </c>
      <c r="P1731" s="17" t="s">
        <v>355</v>
      </c>
      <c r="Q1731" s="15">
        <v>45300</v>
      </c>
      <c r="R1731" s="15">
        <v>45291</v>
      </c>
      <c r="S1731" s="14"/>
    </row>
    <row r="1732" spans="1:19" ht="25.5" x14ac:dyDescent="0.25">
      <c r="A1732" s="14">
        <v>2023</v>
      </c>
      <c r="B1732" s="15">
        <v>45200</v>
      </c>
      <c r="C1732" s="15">
        <v>45291</v>
      </c>
      <c r="D1732" s="17" t="s">
        <v>173</v>
      </c>
      <c r="E1732" s="17" t="s">
        <v>173</v>
      </c>
      <c r="F1732" s="14" t="s">
        <v>2923</v>
      </c>
      <c r="G1732" s="14" t="s">
        <v>562</v>
      </c>
      <c r="H1732" s="14" t="s">
        <v>510</v>
      </c>
      <c r="I1732" s="17" t="s">
        <v>629</v>
      </c>
      <c r="J1732" s="14" t="s">
        <v>353</v>
      </c>
      <c r="K1732" s="17" t="s">
        <v>354</v>
      </c>
      <c r="L1732" s="14">
        <v>4580</v>
      </c>
      <c r="M1732" s="16" t="str">
        <f>HYPERLINK("https://stjsonora.gob.mx/acceso_informacion/InfoCurriculum.php?token=4580-4580-4580")</f>
        <v>https://stjsonora.gob.mx/acceso_informacion/InfoCurriculum.php?token=4580-4580-4580</v>
      </c>
      <c r="N1732" s="14" t="s">
        <v>64</v>
      </c>
      <c r="O1732" s="16" t="s">
        <v>3601</v>
      </c>
      <c r="P1732" s="17" t="s">
        <v>355</v>
      </c>
      <c r="Q1732" s="15">
        <v>45300</v>
      </c>
      <c r="R1732" s="15">
        <v>45291</v>
      </c>
      <c r="S1732" s="14"/>
    </row>
    <row r="1733" spans="1:19" ht="25.5" x14ac:dyDescent="0.25">
      <c r="A1733" s="14">
        <v>2023</v>
      </c>
      <c r="B1733" s="15">
        <v>45200</v>
      </c>
      <c r="C1733" s="15">
        <v>45291</v>
      </c>
      <c r="D1733" s="17" t="s">
        <v>180</v>
      </c>
      <c r="E1733" s="17" t="s">
        <v>180</v>
      </c>
      <c r="F1733" s="14" t="s">
        <v>2924</v>
      </c>
      <c r="G1733" s="14" t="s">
        <v>569</v>
      </c>
      <c r="H1733" s="14" t="s">
        <v>409</v>
      </c>
      <c r="I1733" s="17" t="s">
        <v>1346</v>
      </c>
      <c r="J1733" s="14" t="s">
        <v>353</v>
      </c>
      <c r="K1733" s="17" t="s">
        <v>2333</v>
      </c>
      <c r="L1733" s="14">
        <v>4846</v>
      </c>
      <c r="M1733" s="16" t="str">
        <f>HYPERLINK("https://stjsonora.gob.mx/acceso_informacion/InfoCurriculum.php?token=4846-4846-4846")</f>
        <v>https://stjsonora.gob.mx/acceso_informacion/InfoCurriculum.php?token=4846-4846-4846</v>
      </c>
      <c r="N1733" s="14" t="s">
        <v>64</v>
      </c>
      <c r="O1733" s="16" t="s">
        <v>3601</v>
      </c>
      <c r="P1733" s="17" t="s">
        <v>355</v>
      </c>
      <c r="Q1733" s="15">
        <v>45300</v>
      </c>
      <c r="R1733" s="15">
        <v>45291</v>
      </c>
      <c r="S1733" s="14"/>
    </row>
    <row r="1734" spans="1:19" ht="25.5" x14ac:dyDescent="0.25">
      <c r="A1734" s="14">
        <v>2023</v>
      </c>
      <c r="B1734" s="15">
        <v>45200</v>
      </c>
      <c r="C1734" s="15">
        <v>45291</v>
      </c>
      <c r="D1734" s="17" t="s">
        <v>173</v>
      </c>
      <c r="E1734" s="17" t="s">
        <v>173</v>
      </c>
      <c r="F1734" s="14" t="s">
        <v>2925</v>
      </c>
      <c r="G1734" s="14" t="s">
        <v>752</v>
      </c>
      <c r="H1734" s="14" t="s">
        <v>1513</v>
      </c>
      <c r="I1734" s="17" t="s">
        <v>439</v>
      </c>
      <c r="J1734" s="14" t="s">
        <v>365</v>
      </c>
      <c r="K1734" s="17" t="s">
        <v>366</v>
      </c>
      <c r="L1734" s="14">
        <v>2891</v>
      </c>
      <c r="M1734" s="16" t="str">
        <f>HYPERLINK("https://stjsonora.gob.mx/acceso_informacion/InfoCurriculum.php?token=2891-2891-2891")</f>
        <v>https://stjsonora.gob.mx/acceso_informacion/InfoCurriculum.php?token=2891-2891-2891</v>
      </c>
      <c r="N1734" s="14" t="s">
        <v>64</v>
      </c>
      <c r="O1734" s="16" t="s">
        <v>3601</v>
      </c>
      <c r="P1734" s="17" t="s">
        <v>355</v>
      </c>
      <c r="Q1734" s="15">
        <v>45300</v>
      </c>
      <c r="R1734" s="15">
        <v>45291</v>
      </c>
      <c r="S1734" s="14"/>
    </row>
    <row r="1735" spans="1:19" ht="25.5" x14ac:dyDescent="0.25">
      <c r="A1735" s="14">
        <v>2023</v>
      </c>
      <c r="B1735" s="15">
        <v>45200</v>
      </c>
      <c r="C1735" s="15">
        <v>45291</v>
      </c>
      <c r="D1735" s="17" t="s">
        <v>167</v>
      </c>
      <c r="E1735" s="17" t="s">
        <v>167</v>
      </c>
      <c r="F1735" s="14" t="s">
        <v>644</v>
      </c>
      <c r="G1735" s="14" t="s">
        <v>393</v>
      </c>
      <c r="H1735" s="14" t="s">
        <v>699</v>
      </c>
      <c r="I1735" s="17" t="s">
        <v>423</v>
      </c>
      <c r="J1735" s="14" t="s">
        <v>353</v>
      </c>
      <c r="K1735" s="17" t="s">
        <v>354</v>
      </c>
      <c r="L1735" s="14">
        <v>5114</v>
      </c>
      <c r="M1735" s="16" t="str">
        <f>HYPERLINK("https://stjsonora.gob.mx/acceso_informacion/InfoCurriculum.php?token=5114-5114-5114")</f>
        <v>https://stjsonora.gob.mx/acceso_informacion/InfoCurriculum.php?token=5114-5114-5114</v>
      </c>
      <c r="N1735" s="14" t="s">
        <v>64</v>
      </c>
      <c r="O1735" s="16" t="s">
        <v>3601</v>
      </c>
      <c r="P1735" s="17" t="s">
        <v>355</v>
      </c>
      <c r="Q1735" s="15">
        <v>45300</v>
      </c>
      <c r="R1735" s="15">
        <v>45291</v>
      </c>
      <c r="S1735" s="14"/>
    </row>
    <row r="1736" spans="1:19" ht="25.5" x14ac:dyDescent="0.25">
      <c r="A1736" s="14">
        <v>2023</v>
      </c>
      <c r="B1736" s="15">
        <v>45200</v>
      </c>
      <c r="C1736" s="15">
        <v>45291</v>
      </c>
      <c r="D1736" s="17" t="s">
        <v>173</v>
      </c>
      <c r="E1736" s="17" t="s">
        <v>173</v>
      </c>
      <c r="F1736" s="14" t="s">
        <v>2926</v>
      </c>
      <c r="G1736" s="14" t="s">
        <v>1124</v>
      </c>
      <c r="H1736" s="14" t="s">
        <v>613</v>
      </c>
      <c r="I1736" s="17" t="s">
        <v>1399</v>
      </c>
      <c r="J1736" s="14" t="s">
        <v>56</v>
      </c>
      <c r="K1736" s="17" t="s">
        <v>3589</v>
      </c>
      <c r="L1736" s="14">
        <v>3086</v>
      </c>
      <c r="M1736" s="16" t="str">
        <f>HYPERLINK("https://stjsonora.gob.mx/acceso_informacion/InfoCurriculum.php?token=3086-3086-3086")</f>
        <v>https://stjsonora.gob.mx/acceso_informacion/InfoCurriculum.php?token=3086-3086-3086</v>
      </c>
      <c r="N1736" s="14" t="s">
        <v>64</v>
      </c>
      <c r="O1736" s="16" t="s">
        <v>3601</v>
      </c>
      <c r="P1736" s="17" t="s">
        <v>355</v>
      </c>
      <c r="Q1736" s="15">
        <v>45300</v>
      </c>
      <c r="R1736" s="15">
        <v>45291</v>
      </c>
      <c r="S1736" s="14"/>
    </row>
    <row r="1737" spans="1:19" ht="25.5" x14ac:dyDescent="0.25">
      <c r="A1737" s="14">
        <v>2023</v>
      </c>
      <c r="B1737" s="15">
        <v>45200</v>
      </c>
      <c r="C1737" s="15">
        <v>45291</v>
      </c>
      <c r="D1737" s="17" t="s">
        <v>173</v>
      </c>
      <c r="E1737" s="17" t="s">
        <v>173</v>
      </c>
      <c r="F1737" s="14" t="s">
        <v>604</v>
      </c>
      <c r="G1737" s="14" t="s">
        <v>1239</v>
      </c>
      <c r="H1737" s="14" t="s">
        <v>2927</v>
      </c>
      <c r="I1737" s="17" t="s">
        <v>761</v>
      </c>
      <c r="J1737" s="14" t="s">
        <v>353</v>
      </c>
      <c r="K1737" s="17" t="s">
        <v>354</v>
      </c>
      <c r="L1737" s="14">
        <v>5133</v>
      </c>
      <c r="M1737" s="16" t="str">
        <f>HYPERLINK("https://stjsonora.gob.mx/acceso_informacion/InfoCurriculum.php?token=5133-5133-5133")</f>
        <v>https://stjsonora.gob.mx/acceso_informacion/InfoCurriculum.php?token=5133-5133-5133</v>
      </c>
      <c r="N1737" s="14" t="s">
        <v>64</v>
      </c>
      <c r="O1737" s="16" t="s">
        <v>3601</v>
      </c>
      <c r="P1737" s="17" t="s">
        <v>355</v>
      </c>
      <c r="Q1737" s="15">
        <v>45300</v>
      </c>
      <c r="R1737" s="15">
        <v>45291</v>
      </c>
      <c r="S1737" s="14"/>
    </row>
    <row r="1738" spans="1:19" ht="25.5" x14ac:dyDescent="0.25">
      <c r="A1738" s="14">
        <v>2023</v>
      </c>
      <c r="B1738" s="15">
        <v>45200</v>
      </c>
      <c r="C1738" s="15">
        <v>45291</v>
      </c>
      <c r="D1738" s="17" t="s">
        <v>167</v>
      </c>
      <c r="E1738" s="17" t="s">
        <v>167</v>
      </c>
      <c r="F1738" s="14" t="s">
        <v>2928</v>
      </c>
      <c r="G1738" s="14" t="s">
        <v>442</v>
      </c>
      <c r="H1738" s="14" t="s">
        <v>725</v>
      </c>
      <c r="I1738" s="17" t="s">
        <v>1233</v>
      </c>
      <c r="J1738" s="14" t="s">
        <v>353</v>
      </c>
      <c r="K1738" s="17" t="s">
        <v>354</v>
      </c>
      <c r="L1738" s="14">
        <v>3198</v>
      </c>
      <c r="M1738" s="16" t="str">
        <f>HYPERLINK("https://stjsonora.gob.mx/acceso_informacion/InfoCurriculum.php?token=3198-3198-3198")</f>
        <v>https://stjsonora.gob.mx/acceso_informacion/InfoCurriculum.php?token=3198-3198-3198</v>
      </c>
      <c r="N1738" s="14" t="s">
        <v>64</v>
      </c>
      <c r="O1738" s="16" t="s">
        <v>3601</v>
      </c>
      <c r="P1738" s="17" t="s">
        <v>355</v>
      </c>
      <c r="Q1738" s="15">
        <v>45300</v>
      </c>
      <c r="R1738" s="15">
        <v>45291</v>
      </c>
      <c r="S1738" s="14"/>
    </row>
    <row r="1739" spans="1:19" ht="38.25" x14ac:dyDescent="0.25">
      <c r="A1739" s="14">
        <v>2023</v>
      </c>
      <c r="B1739" s="15">
        <v>45200</v>
      </c>
      <c r="C1739" s="15">
        <v>45291</v>
      </c>
      <c r="D1739" s="17" t="s">
        <v>167</v>
      </c>
      <c r="E1739" s="17" t="s">
        <v>167</v>
      </c>
      <c r="F1739" s="14" t="s">
        <v>2929</v>
      </c>
      <c r="G1739" s="14" t="s">
        <v>552</v>
      </c>
      <c r="H1739" s="14" t="s">
        <v>626</v>
      </c>
      <c r="I1739" s="17" t="s">
        <v>712</v>
      </c>
      <c r="J1739" s="14" t="s">
        <v>365</v>
      </c>
      <c r="K1739" s="17" t="s">
        <v>467</v>
      </c>
      <c r="L1739" s="14">
        <v>4954</v>
      </c>
      <c r="M1739" s="16" t="str">
        <f>HYPERLINK("https://stjsonora.gob.mx/acceso_informacion/InfoCurriculum.php?token=4954-4954-4954")</f>
        <v>https://stjsonora.gob.mx/acceso_informacion/InfoCurriculum.php?token=4954-4954-4954</v>
      </c>
      <c r="N1739" s="14" t="s">
        <v>64</v>
      </c>
      <c r="O1739" s="16" t="s">
        <v>3601</v>
      </c>
      <c r="P1739" s="17" t="s">
        <v>355</v>
      </c>
      <c r="Q1739" s="15">
        <v>45300</v>
      </c>
      <c r="R1739" s="15">
        <v>45291</v>
      </c>
      <c r="S1739" s="14"/>
    </row>
    <row r="1740" spans="1:19" ht="25.5" x14ac:dyDescent="0.25">
      <c r="A1740" s="14">
        <v>2023</v>
      </c>
      <c r="B1740" s="15">
        <v>45200</v>
      </c>
      <c r="C1740" s="15">
        <v>45291</v>
      </c>
      <c r="D1740" s="17" t="s">
        <v>176</v>
      </c>
      <c r="E1740" s="17" t="s">
        <v>176</v>
      </c>
      <c r="F1740" s="14" t="s">
        <v>2930</v>
      </c>
      <c r="G1740" s="14" t="s">
        <v>612</v>
      </c>
      <c r="H1740" s="14" t="s">
        <v>2277</v>
      </c>
      <c r="I1740" s="17" t="s">
        <v>1224</v>
      </c>
      <c r="J1740" s="14" t="s">
        <v>1081</v>
      </c>
      <c r="K1740" s="17"/>
      <c r="L1740" s="14">
        <v>4526</v>
      </c>
      <c r="M1740" s="16" t="str">
        <f>HYPERLINK("https://stjsonora.gob.mx/acceso_informacion/InfoCurriculum.php?token=4526-4526-4526")</f>
        <v>https://stjsonora.gob.mx/acceso_informacion/InfoCurriculum.php?token=4526-4526-4526</v>
      </c>
      <c r="N1740" s="14" t="s">
        <v>64</v>
      </c>
      <c r="O1740" s="16" t="s">
        <v>3601</v>
      </c>
      <c r="P1740" s="17" t="s">
        <v>355</v>
      </c>
      <c r="Q1740" s="15">
        <v>45300</v>
      </c>
      <c r="R1740" s="15">
        <v>45291</v>
      </c>
      <c r="S1740" s="14"/>
    </row>
    <row r="1741" spans="1:19" ht="25.5" x14ac:dyDescent="0.25">
      <c r="A1741" s="14">
        <v>2023</v>
      </c>
      <c r="B1741" s="15">
        <v>45200</v>
      </c>
      <c r="C1741" s="15">
        <v>45291</v>
      </c>
      <c r="D1741" s="17" t="s">
        <v>173</v>
      </c>
      <c r="E1741" s="17" t="s">
        <v>173</v>
      </c>
      <c r="F1741" s="14" t="s">
        <v>2931</v>
      </c>
      <c r="G1741" s="14" t="s">
        <v>574</v>
      </c>
      <c r="H1741" s="14" t="s">
        <v>579</v>
      </c>
      <c r="I1741" s="17" t="s">
        <v>1413</v>
      </c>
      <c r="J1741" s="14" t="s">
        <v>56</v>
      </c>
      <c r="K1741" s="17" t="s">
        <v>3589</v>
      </c>
      <c r="L1741" s="14">
        <v>4104</v>
      </c>
      <c r="M1741" s="16" t="str">
        <f>HYPERLINK("https://stjsonora.gob.mx/acceso_informacion/InfoCurriculum.php?token=4104-4104-4104")</f>
        <v>https://stjsonora.gob.mx/acceso_informacion/InfoCurriculum.php?token=4104-4104-4104</v>
      </c>
      <c r="N1741" s="14" t="s">
        <v>64</v>
      </c>
      <c r="O1741" s="16" t="s">
        <v>3601</v>
      </c>
      <c r="P1741" s="17" t="s">
        <v>355</v>
      </c>
      <c r="Q1741" s="15">
        <v>45300</v>
      </c>
      <c r="R1741" s="15">
        <v>45291</v>
      </c>
      <c r="S1741" s="14"/>
    </row>
    <row r="1742" spans="1:19" ht="63.75" x14ac:dyDescent="0.25">
      <c r="A1742" s="14">
        <v>2023</v>
      </c>
      <c r="B1742" s="15">
        <v>45200</v>
      </c>
      <c r="C1742" s="15">
        <v>45291</v>
      </c>
      <c r="D1742" s="17" t="s">
        <v>167</v>
      </c>
      <c r="E1742" s="17" t="s">
        <v>167</v>
      </c>
      <c r="F1742" s="14" t="s">
        <v>2932</v>
      </c>
      <c r="G1742" s="14" t="s">
        <v>1600</v>
      </c>
      <c r="H1742" s="14" t="s">
        <v>562</v>
      </c>
      <c r="I1742" s="17" t="s">
        <v>1326</v>
      </c>
      <c r="J1742" s="14" t="s">
        <v>353</v>
      </c>
      <c r="K1742" s="17" t="s">
        <v>354</v>
      </c>
      <c r="L1742" s="14">
        <v>4772</v>
      </c>
      <c r="M1742" s="16" t="str">
        <f>HYPERLINK("https://stjsonora.gob.mx/acceso_informacion/InfoCurriculum.php?token=4772-4772-4772")</f>
        <v>https://stjsonora.gob.mx/acceso_informacion/InfoCurriculum.php?token=4772-4772-4772</v>
      </c>
      <c r="N1742" s="14" t="s">
        <v>64</v>
      </c>
      <c r="O1742" s="16" t="s">
        <v>3601</v>
      </c>
      <c r="P1742" s="17" t="s">
        <v>355</v>
      </c>
      <c r="Q1742" s="15">
        <v>45300</v>
      </c>
      <c r="R1742" s="15">
        <v>45291</v>
      </c>
      <c r="S1742" s="14"/>
    </row>
    <row r="1743" spans="1:19" ht="25.5" x14ac:dyDescent="0.25">
      <c r="A1743" s="14">
        <v>2023</v>
      </c>
      <c r="B1743" s="15">
        <v>45200</v>
      </c>
      <c r="C1743" s="15">
        <v>45291</v>
      </c>
      <c r="D1743" s="17" t="s">
        <v>167</v>
      </c>
      <c r="E1743" s="17" t="s">
        <v>167</v>
      </c>
      <c r="F1743" s="14" t="s">
        <v>2933</v>
      </c>
      <c r="G1743" s="14" t="s">
        <v>867</v>
      </c>
      <c r="H1743" s="14" t="s">
        <v>2934</v>
      </c>
      <c r="I1743" s="17" t="s">
        <v>1240</v>
      </c>
      <c r="J1743" s="14" t="s">
        <v>353</v>
      </c>
      <c r="K1743" s="17" t="s">
        <v>354</v>
      </c>
      <c r="L1743" s="14">
        <v>4798</v>
      </c>
      <c r="M1743" s="16" t="str">
        <f>HYPERLINK("https://stjsonora.gob.mx/acceso_informacion/InfoCurriculum.php?token=4798-4798-4798")</f>
        <v>https://stjsonora.gob.mx/acceso_informacion/InfoCurriculum.php?token=4798-4798-4798</v>
      </c>
      <c r="N1743" s="14" t="s">
        <v>64</v>
      </c>
      <c r="O1743" s="16" t="s">
        <v>3601</v>
      </c>
      <c r="P1743" s="17" t="s">
        <v>355</v>
      </c>
      <c r="Q1743" s="15">
        <v>45300</v>
      </c>
      <c r="R1743" s="15">
        <v>45291</v>
      </c>
      <c r="S1743" s="14"/>
    </row>
    <row r="1744" spans="1:19" ht="25.5" x14ac:dyDescent="0.25">
      <c r="A1744" s="14">
        <v>2023</v>
      </c>
      <c r="B1744" s="15">
        <v>45200</v>
      </c>
      <c r="C1744" s="15">
        <v>45291</v>
      </c>
      <c r="D1744" s="17" t="s">
        <v>208</v>
      </c>
      <c r="E1744" s="17" t="s">
        <v>208</v>
      </c>
      <c r="F1744" s="14" t="s">
        <v>2935</v>
      </c>
      <c r="G1744" s="14" t="s">
        <v>1555</v>
      </c>
      <c r="H1744" s="14" t="s">
        <v>421</v>
      </c>
      <c r="I1744" s="17" t="s">
        <v>1413</v>
      </c>
      <c r="J1744" s="14" t="s">
        <v>353</v>
      </c>
      <c r="K1744" s="17" t="s">
        <v>354</v>
      </c>
      <c r="L1744" s="14">
        <v>5178</v>
      </c>
      <c r="M1744" s="16" t="str">
        <f>HYPERLINK("https://stjsonora.gob.mx/acceso_informacion/InfoCurriculum.php?token=5178-5178-5178")</f>
        <v>https://stjsonora.gob.mx/acceso_informacion/InfoCurriculum.php?token=5178-5178-5178</v>
      </c>
      <c r="N1744" s="14" t="s">
        <v>64</v>
      </c>
      <c r="O1744" s="16" t="s">
        <v>3601</v>
      </c>
      <c r="P1744" s="17" t="s">
        <v>355</v>
      </c>
      <c r="Q1744" s="15">
        <v>45300</v>
      </c>
      <c r="R1744" s="15">
        <v>45291</v>
      </c>
      <c r="S1744" s="14"/>
    </row>
    <row r="1745" spans="1:19" ht="25.5" x14ac:dyDescent="0.25">
      <c r="A1745" s="14">
        <v>2023</v>
      </c>
      <c r="B1745" s="15">
        <v>45200</v>
      </c>
      <c r="C1745" s="15">
        <v>45291</v>
      </c>
      <c r="D1745" s="17" t="s">
        <v>172</v>
      </c>
      <c r="E1745" s="17" t="s">
        <v>172</v>
      </c>
      <c r="F1745" s="14" t="s">
        <v>2936</v>
      </c>
      <c r="G1745" s="14" t="s">
        <v>1445</v>
      </c>
      <c r="H1745" s="14" t="s">
        <v>755</v>
      </c>
      <c r="I1745" s="17" t="s">
        <v>423</v>
      </c>
      <c r="J1745" s="14" t="s">
        <v>353</v>
      </c>
      <c r="K1745" s="17" t="s">
        <v>354</v>
      </c>
      <c r="L1745" s="14">
        <v>4482</v>
      </c>
      <c r="M1745" s="16" t="str">
        <f>HYPERLINK("https://stjsonora.gob.mx/acceso_informacion/InfoCurriculum.php?token=4482-4482-4482")</f>
        <v>https://stjsonora.gob.mx/acceso_informacion/InfoCurriculum.php?token=4482-4482-4482</v>
      </c>
      <c r="N1745" s="14" t="s">
        <v>64</v>
      </c>
      <c r="O1745" s="16" t="s">
        <v>3601</v>
      </c>
      <c r="P1745" s="17" t="s">
        <v>355</v>
      </c>
      <c r="Q1745" s="15">
        <v>45300</v>
      </c>
      <c r="R1745" s="15">
        <v>45291</v>
      </c>
      <c r="S1745" s="14"/>
    </row>
    <row r="1746" spans="1:19" ht="25.5" x14ac:dyDescent="0.25">
      <c r="A1746" s="14">
        <v>2023</v>
      </c>
      <c r="B1746" s="15">
        <v>45200</v>
      </c>
      <c r="C1746" s="15">
        <v>45291</v>
      </c>
      <c r="D1746" s="17" t="s">
        <v>172</v>
      </c>
      <c r="E1746" s="17" t="s">
        <v>172</v>
      </c>
      <c r="F1746" s="14" t="s">
        <v>2937</v>
      </c>
      <c r="G1746" s="14" t="s">
        <v>495</v>
      </c>
      <c r="H1746" s="14" t="s">
        <v>364</v>
      </c>
      <c r="I1746" s="17" t="s">
        <v>703</v>
      </c>
      <c r="J1746" s="14" t="s">
        <v>353</v>
      </c>
      <c r="K1746" s="17" t="s">
        <v>354</v>
      </c>
      <c r="L1746" s="14">
        <v>5222</v>
      </c>
      <c r="M1746" s="16" t="str">
        <f>HYPERLINK("https://stjsonora.gob.mx/acceso_informacion/InfoCurriculum.php?token=5222-5222-5222")</f>
        <v>https://stjsonora.gob.mx/acceso_informacion/InfoCurriculum.php?token=5222-5222-5222</v>
      </c>
      <c r="N1746" s="14" t="s">
        <v>64</v>
      </c>
      <c r="O1746" s="16" t="s">
        <v>3601</v>
      </c>
      <c r="P1746" s="17" t="s">
        <v>355</v>
      </c>
      <c r="Q1746" s="15">
        <v>45300</v>
      </c>
      <c r="R1746" s="15">
        <v>45291</v>
      </c>
      <c r="S1746" s="14"/>
    </row>
    <row r="1747" spans="1:19" ht="25.5" x14ac:dyDescent="0.25">
      <c r="A1747" s="14">
        <v>2023</v>
      </c>
      <c r="B1747" s="15">
        <v>45200</v>
      </c>
      <c r="C1747" s="15">
        <v>45291</v>
      </c>
      <c r="D1747" s="17" t="s">
        <v>200</v>
      </c>
      <c r="E1747" s="17" t="s">
        <v>200</v>
      </c>
      <c r="F1747" s="14" t="s">
        <v>2938</v>
      </c>
      <c r="G1747" s="14" t="s">
        <v>369</v>
      </c>
      <c r="H1747" s="14" t="s">
        <v>2939</v>
      </c>
      <c r="I1747" s="17" t="s">
        <v>1249</v>
      </c>
      <c r="J1747" s="14" t="s">
        <v>353</v>
      </c>
      <c r="K1747" s="17" t="s">
        <v>354</v>
      </c>
      <c r="L1747" s="14">
        <v>4958</v>
      </c>
      <c r="M1747" s="16" t="str">
        <f>HYPERLINK("https://stjsonora.gob.mx/acceso_informacion/InfoCurriculum.php?token=4958-4958-4958")</f>
        <v>https://stjsonora.gob.mx/acceso_informacion/InfoCurriculum.php?token=4958-4958-4958</v>
      </c>
      <c r="N1747" s="14" t="s">
        <v>64</v>
      </c>
      <c r="O1747" s="16" t="s">
        <v>3601</v>
      </c>
      <c r="P1747" s="17" t="s">
        <v>355</v>
      </c>
      <c r="Q1747" s="15">
        <v>45300</v>
      </c>
      <c r="R1747" s="15">
        <v>45291</v>
      </c>
      <c r="S1747" s="14"/>
    </row>
    <row r="1748" spans="1:19" ht="25.5" x14ac:dyDescent="0.25">
      <c r="A1748" s="14">
        <v>2023</v>
      </c>
      <c r="B1748" s="15">
        <v>45200</v>
      </c>
      <c r="C1748" s="15">
        <v>45291</v>
      </c>
      <c r="D1748" s="17" t="s">
        <v>167</v>
      </c>
      <c r="E1748" s="17" t="s">
        <v>167</v>
      </c>
      <c r="F1748" s="14" t="s">
        <v>2940</v>
      </c>
      <c r="G1748" s="14" t="s">
        <v>666</v>
      </c>
      <c r="H1748" s="14" t="s">
        <v>1394</v>
      </c>
      <c r="I1748" s="17" t="s">
        <v>640</v>
      </c>
      <c r="J1748" s="14" t="s">
        <v>353</v>
      </c>
      <c r="K1748" s="17" t="s">
        <v>354</v>
      </c>
      <c r="L1748" s="14">
        <v>5198</v>
      </c>
      <c r="M1748" s="16" t="str">
        <f>HYPERLINK("https://stjsonora.gob.mx/acceso_informacion/InfoCurriculum.php?token=5198-5198-5198")</f>
        <v>https://stjsonora.gob.mx/acceso_informacion/InfoCurriculum.php?token=5198-5198-5198</v>
      </c>
      <c r="N1748" s="14" t="s">
        <v>64</v>
      </c>
      <c r="O1748" s="16" t="s">
        <v>3601</v>
      </c>
      <c r="P1748" s="17" t="s">
        <v>355</v>
      </c>
      <c r="Q1748" s="15">
        <v>45300</v>
      </c>
      <c r="R1748" s="15">
        <v>45291</v>
      </c>
      <c r="S1748" s="14"/>
    </row>
    <row r="1749" spans="1:19" ht="25.5" x14ac:dyDescent="0.25">
      <c r="A1749" s="14">
        <v>2023</v>
      </c>
      <c r="B1749" s="15">
        <v>45200</v>
      </c>
      <c r="C1749" s="15">
        <v>45291</v>
      </c>
      <c r="D1749" s="17" t="s">
        <v>176</v>
      </c>
      <c r="E1749" s="17" t="s">
        <v>176</v>
      </c>
      <c r="F1749" s="14" t="s">
        <v>2941</v>
      </c>
      <c r="G1749" s="14" t="s">
        <v>1378</v>
      </c>
      <c r="H1749" s="14" t="s">
        <v>523</v>
      </c>
      <c r="I1749" s="17" t="s">
        <v>1361</v>
      </c>
      <c r="J1749" s="14" t="s">
        <v>403</v>
      </c>
      <c r="K1749" s="17"/>
      <c r="L1749" s="14">
        <v>3062</v>
      </c>
      <c r="M1749" s="16" t="str">
        <f>HYPERLINK("https://stjsonora.gob.mx/acceso_informacion/InfoCurriculum.php?token=3062-3062-3062")</f>
        <v>https://stjsonora.gob.mx/acceso_informacion/InfoCurriculum.php?token=3062-3062-3062</v>
      </c>
      <c r="N1749" s="14" t="s">
        <v>64</v>
      </c>
      <c r="O1749" s="16" t="s">
        <v>3601</v>
      </c>
      <c r="P1749" s="17" t="s">
        <v>355</v>
      </c>
      <c r="Q1749" s="15">
        <v>45300</v>
      </c>
      <c r="R1749" s="15">
        <v>45291</v>
      </c>
      <c r="S1749" s="14"/>
    </row>
    <row r="1750" spans="1:19" ht="25.5" x14ac:dyDescent="0.25">
      <c r="A1750" s="14">
        <v>2023</v>
      </c>
      <c r="B1750" s="15">
        <v>45200</v>
      </c>
      <c r="C1750" s="15">
        <v>45291</v>
      </c>
      <c r="D1750" s="17" t="s">
        <v>208</v>
      </c>
      <c r="E1750" s="17" t="s">
        <v>208</v>
      </c>
      <c r="F1750" s="14" t="s">
        <v>908</v>
      </c>
      <c r="G1750" s="14" t="s">
        <v>615</v>
      </c>
      <c r="H1750" s="14" t="s">
        <v>1489</v>
      </c>
      <c r="I1750" s="17" t="s">
        <v>1178</v>
      </c>
      <c r="J1750" s="14" t="s">
        <v>353</v>
      </c>
      <c r="K1750" s="17" t="s">
        <v>354</v>
      </c>
      <c r="L1750" s="14">
        <v>5009</v>
      </c>
      <c r="M1750" s="16" t="str">
        <f>HYPERLINK("https://stjsonora.gob.mx/acceso_informacion/InfoCurriculum.php?token=5009-5009-5009")</f>
        <v>https://stjsonora.gob.mx/acceso_informacion/InfoCurriculum.php?token=5009-5009-5009</v>
      </c>
      <c r="N1750" s="14" t="s">
        <v>64</v>
      </c>
      <c r="O1750" s="16" t="s">
        <v>3601</v>
      </c>
      <c r="P1750" s="17" t="s">
        <v>355</v>
      </c>
      <c r="Q1750" s="15">
        <v>45300</v>
      </c>
      <c r="R1750" s="15">
        <v>45291</v>
      </c>
      <c r="S1750" s="14"/>
    </row>
    <row r="1751" spans="1:19" ht="25.5" x14ac:dyDescent="0.25">
      <c r="A1751" s="14">
        <v>2023</v>
      </c>
      <c r="B1751" s="15">
        <v>45200</v>
      </c>
      <c r="C1751" s="15">
        <v>45291</v>
      </c>
      <c r="D1751" s="17" t="s">
        <v>172</v>
      </c>
      <c r="E1751" s="17" t="s">
        <v>172</v>
      </c>
      <c r="F1751" s="14" t="s">
        <v>349</v>
      </c>
      <c r="G1751" s="14" t="s">
        <v>452</v>
      </c>
      <c r="H1751" s="14" t="s">
        <v>1311</v>
      </c>
      <c r="I1751" s="17" t="s">
        <v>1346</v>
      </c>
      <c r="J1751" s="14" t="s">
        <v>55</v>
      </c>
      <c r="K1751" s="17"/>
      <c r="L1751" s="14">
        <v>1494</v>
      </c>
      <c r="M1751" s="16" t="str">
        <f>HYPERLINK("https://stjsonora.gob.mx/acceso_informacion/InfoCurriculum.php?token=1494-1494-1494")</f>
        <v>https://stjsonora.gob.mx/acceso_informacion/InfoCurriculum.php?token=1494-1494-1494</v>
      </c>
      <c r="N1751" s="14" t="s">
        <v>64</v>
      </c>
      <c r="O1751" s="16" t="s">
        <v>3601</v>
      </c>
      <c r="P1751" s="17" t="s">
        <v>355</v>
      </c>
      <c r="Q1751" s="15">
        <v>45300</v>
      </c>
      <c r="R1751" s="15">
        <v>45291</v>
      </c>
      <c r="S1751" s="14"/>
    </row>
    <row r="1752" spans="1:19" ht="63.75" x14ac:dyDescent="0.25">
      <c r="A1752" s="14">
        <v>2023</v>
      </c>
      <c r="B1752" s="15">
        <v>45200</v>
      </c>
      <c r="C1752" s="15">
        <v>45291</v>
      </c>
      <c r="D1752" s="17" t="s">
        <v>171</v>
      </c>
      <c r="E1752" s="17" t="s">
        <v>171</v>
      </c>
      <c r="F1752" s="14" t="s">
        <v>2942</v>
      </c>
      <c r="G1752" s="14" t="s">
        <v>2180</v>
      </c>
      <c r="H1752" s="14" t="s">
        <v>495</v>
      </c>
      <c r="I1752" s="17" t="s">
        <v>1326</v>
      </c>
      <c r="J1752" s="14" t="s">
        <v>353</v>
      </c>
      <c r="K1752" s="17" t="s">
        <v>354</v>
      </c>
      <c r="L1752" s="14">
        <v>4544</v>
      </c>
      <c r="M1752" s="16" t="str">
        <f>HYPERLINK("https://stjsonora.gob.mx/acceso_informacion/InfoCurriculum.php?token=4544-4544-4544")</f>
        <v>https://stjsonora.gob.mx/acceso_informacion/InfoCurriculum.php?token=4544-4544-4544</v>
      </c>
      <c r="N1752" s="14" t="s">
        <v>64</v>
      </c>
      <c r="O1752" s="16" t="s">
        <v>3601</v>
      </c>
      <c r="P1752" s="17" t="s">
        <v>355</v>
      </c>
      <c r="Q1752" s="15">
        <v>45300</v>
      </c>
      <c r="R1752" s="15">
        <v>45291</v>
      </c>
      <c r="S1752" s="14"/>
    </row>
    <row r="1753" spans="1:19" ht="25.5" x14ac:dyDescent="0.25">
      <c r="A1753" s="14">
        <v>2023</v>
      </c>
      <c r="B1753" s="15">
        <v>45200</v>
      </c>
      <c r="C1753" s="15">
        <v>45291</v>
      </c>
      <c r="D1753" s="17" t="s">
        <v>171</v>
      </c>
      <c r="E1753" s="17" t="s">
        <v>171</v>
      </c>
      <c r="F1753" s="14" t="s">
        <v>2943</v>
      </c>
      <c r="G1753" s="14" t="s">
        <v>2944</v>
      </c>
      <c r="H1753" s="14" t="s">
        <v>541</v>
      </c>
      <c r="I1753" s="17" t="s">
        <v>352</v>
      </c>
      <c r="J1753" s="14" t="s">
        <v>353</v>
      </c>
      <c r="K1753" s="17" t="s">
        <v>354</v>
      </c>
      <c r="L1753" s="14">
        <v>5134</v>
      </c>
      <c r="M1753" s="16" t="str">
        <f>HYPERLINK("https://stjsonora.gob.mx/acceso_informacion/InfoCurriculum.php?token=5134-5134-5134")</f>
        <v>https://stjsonora.gob.mx/acceso_informacion/InfoCurriculum.php?token=5134-5134-5134</v>
      </c>
      <c r="N1753" s="14" t="s">
        <v>64</v>
      </c>
      <c r="O1753" s="16" t="s">
        <v>3601</v>
      </c>
      <c r="P1753" s="17" t="s">
        <v>355</v>
      </c>
      <c r="Q1753" s="15">
        <v>45300</v>
      </c>
      <c r="R1753" s="15">
        <v>45291</v>
      </c>
      <c r="S1753" s="14"/>
    </row>
    <row r="1754" spans="1:19" ht="25.5" x14ac:dyDescent="0.25">
      <c r="A1754" s="14">
        <v>2023</v>
      </c>
      <c r="B1754" s="15">
        <v>45200</v>
      </c>
      <c r="C1754" s="15">
        <v>45291</v>
      </c>
      <c r="D1754" s="17" t="s">
        <v>167</v>
      </c>
      <c r="E1754" s="17" t="s">
        <v>167</v>
      </c>
      <c r="F1754" s="14" t="s">
        <v>2945</v>
      </c>
      <c r="G1754" s="14" t="s">
        <v>374</v>
      </c>
      <c r="H1754" s="14" t="s">
        <v>685</v>
      </c>
      <c r="I1754" s="17" t="s">
        <v>773</v>
      </c>
      <c r="J1754" s="14" t="s">
        <v>353</v>
      </c>
      <c r="K1754" s="17" t="s">
        <v>354</v>
      </c>
      <c r="L1754" s="14">
        <v>4955</v>
      </c>
      <c r="M1754" s="16" t="str">
        <f>HYPERLINK("https://stjsonora.gob.mx/acceso_informacion/InfoCurriculum.php?token=4955-4955-4955")</f>
        <v>https://stjsonora.gob.mx/acceso_informacion/InfoCurriculum.php?token=4955-4955-4955</v>
      </c>
      <c r="N1754" s="14" t="s">
        <v>64</v>
      </c>
      <c r="O1754" s="16" t="s">
        <v>3601</v>
      </c>
      <c r="P1754" s="17" t="s">
        <v>355</v>
      </c>
      <c r="Q1754" s="15">
        <v>45300</v>
      </c>
      <c r="R1754" s="15">
        <v>45291</v>
      </c>
      <c r="S1754" s="14"/>
    </row>
    <row r="1755" spans="1:19" ht="25.5" x14ac:dyDescent="0.25">
      <c r="A1755" s="14">
        <v>2023</v>
      </c>
      <c r="B1755" s="15">
        <v>45200</v>
      </c>
      <c r="C1755" s="15">
        <v>45291</v>
      </c>
      <c r="D1755" s="17" t="s">
        <v>167</v>
      </c>
      <c r="E1755" s="17" t="s">
        <v>167</v>
      </c>
      <c r="F1755" s="14" t="s">
        <v>2946</v>
      </c>
      <c r="G1755" s="14" t="s">
        <v>374</v>
      </c>
      <c r="H1755" s="14" t="s">
        <v>455</v>
      </c>
      <c r="I1755" s="17" t="s">
        <v>703</v>
      </c>
      <c r="J1755" s="14" t="s">
        <v>353</v>
      </c>
      <c r="K1755" s="17" t="s">
        <v>354</v>
      </c>
      <c r="L1755" s="14">
        <v>4802</v>
      </c>
      <c r="M1755" s="16" t="str">
        <f>HYPERLINK("https://stjsonora.gob.mx/acceso_informacion/InfoCurriculum.php?token=4802-4802-4802")</f>
        <v>https://stjsonora.gob.mx/acceso_informacion/InfoCurriculum.php?token=4802-4802-4802</v>
      </c>
      <c r="N1755" s="14" t="s">
        <v>64</v>
      </c>
      <c r="O1755" s="16" t="s">
        <v>3601</v>
      </c>
      <c r="P1755" s="17" t="s">
        <v>355</v>
      </c>
      <c r="Q1755" s="15">
        <v>45300</v>
      </c>
      <c r="R1755" s="15">
        <v>45291</v>
      </c>
      <c r="S1755" s="14"/>
    </row>
    <row r="1756" spans="1:19" ht="25.5" x14ac:dyDescent="0.25">
      <c r="A1756" s="14">
        <v>2023</v>
      </c>
      <c r="B1756" s="15">
        <v>45200</v>
      </c>
      <c r="C1756" s="15">
        <v>45291</v>
      </c>
      <c r="D1756" s="17" t="s">
        <v>171</v>
      </c>
      <c r="E1756" s="17" t="s">
        <v>171</v>
      </c>
      <c r="F1756" s="14" t="s">
        <v>2947</v>
      </c>
      <c r="G1756" s="14" t="s">
        <v>364</v>
      </c>
      <c r="H1756" s="14" t="s">
        <v>475</v>
      </c>
      <c r="I1756" s="17" t="s">
        <v>1425</v>
      </c>
      <c r="J1756" s="14" t="s">
        <v>353</v>
      </c>
      <c r="K1756" s="17" t="s">
        <v>354</v>
      </c>
      <c r="L1756" s="14">
        <v>2807</v>
      </c>
      <c r="M1756" s="16" t="str">
        <f>HYPERLINK("https://stjsonora.gob.mx/acceso_informacion/InfoCurriculum.php?token=2807-2807-2807")</f>
        <v>https://stjsonora.gob.mx/acceso_informacion/InfoCurriculum.php?token=2807-2807-2807</v>
      </c>
      <c r="N1756" s="14" t="s">
        <v>64</v>
      </c>
      <c r="O1756" s="16" t="s">
        <v>3601</v>
      </c>
      <c r="P1756" s="17" t="s">
        <v>355</v>
      </c>
      <c r="Q1756" s="15">
        <v>45300</v>
      </c>
      <c r="R1756" s="15">
        <v>45291</v>
      </c>
      <c r="S1756" s="14"/>
    </row>
    <row r="1757" spans="1:19" ht="25.5" x14ac:dyDescent="0.25">
      <c r="A1757" s="14">
        <v>2023</v>
      </c>
      <c r="B1757" s="15">
        <v>45200</v>
      </c>
      <c r="C1757" s="15">
        <v>45291</v>
      </c>
      <c r="D1757" s="17" t="s">
        <v>207</v>
      </c>
      <c r="E1757" s="17" t="s">
        <v>207</v>
      </c>
      <c r="F1757" s="14" t="s">
        <v>2948</v>
      </c>
      <c r="G1757" s="14" t="s">
        <v>833</v>
      </c>
      <c r="H1757" s="14" t="s">
        <v>1262</v>
      </c>
      <c r="I1757" s="17" t="s">
        <v>786</v>
      </c>
      <c r="J1757" s="14" t="s">
        <v>353</v>
      </c>
      <c r="K1757" s="17" t="s">
        <v>354</v>
      </c>
      <c r="L1757" s="14">
        <v>4990</v>
      </c>
      <c r="M1757" s="16" t="str">
        <f>HYPERLINK("https://stjsonora.gob.mx/acceso_informacion/InfoCurriculum.php?token=4990-4990-4990")</f>
        <v>https://stjsonora.gob.mx/acceso_informacion/InfoCurriculum.php?token=4990-4990-4990</v>
      </c>
      <c r="N1757" s="14" t="s">
        <v>64</v>
      </c>
      <c r="O1757" s="16" t="s">
        <v>3601</v>
      </c>
      <c r="P1757" s="17" t="s">
        <v>355</v>
      </c>
      <c r="Q1757" s="15">
        <v>45300</v>
      </c>
      <c r="R1757" s="15">
        <v>45291</v>
      </c>
      <c r="S1757" s="14"/>
    </row>
    <row r="1758" spans="1:19" ht="25.5" x14ac:dyDescent="0.25">
      <c r="A1758" s="14">
        <v>2023</v>
      </c>
      <c r="B1758" s="15">
        <v>45200</v>
      </c>
      <c r="C1758" s="15">
        <v>45291</v>
      </c>
      <c r="D1758" s="17" t="s">
        <v>207</v>
      </c>
      <c r="E1758" s="17" t="s">
        <v>207</v>
      </c>
      <c r="F1758" s="14" t="s">
        <v>2949</v>
      </c>
      <c r="G1758" s="14" t="s">
        <v>1333</v>
      </c>
      <c r="H1758" s="14" t="s">
        <v>1378</v>
      </c>
      <c r="I1758" s="17" t="s">
        <v>880</v>
      </c>
      <c r="J1758" s="14" t="s">
        <v>353</v>
      </c>
      <c r="K1758" s="17" t="s">
        <v>354</v>
      </c>
      <c r="L1758" s="14">
        <v>4514</v>
      </c>
      <c r="M1758" s="16" t="str">
        <f>HYPERLINK("https://stjsonora.gob.mx/acceso_informacion/InfoCurriculum.php?token=4514-4514-4514")</f>
        <v>https://stjsonora.gob.mx/acceso_informacion/InfoCurriculum.php?token=4514-4514-4514</v>
      </c>
      <c r="N1758" s="14" t="s">
        <v>64</v>
      </c>
      <c r="O1758" s="16" t="s">
        <v>3601</v>
      </c>
      <c r="P1758" s="17" t="s">
        <v>355</v>
      </c>
      <c r="Q1758" s="15">
        <v>45300</v>
      </c>
      <c r="R1758" s="15">
        <v>45291</v>
      </c>
      <c r="S1758" s="14"/>
    </row>
    <row r="1759" spans="1:19" ht="51" x14ac:dyDescent="0.25">
      <c r="A1759" s="14">
        <v>2023</v>
      </c>
      <c r="B1759" s="15">
        <v>45200</v>
      </c>
      <c r="C1759" s="15">
        <v>45291</v>
      </c>
      <c r="D1759" s="17" t="s">
        <v>167</v>
      </c>
      <c r="E1759" s="17" t="s">
        <v>167</v>
      </c>
      <c r="F1759" s="14" t="s">
        <v>2950</v>
      </c>
      <c r="G1759" s="14" t="s">
        <v>1139</v>
      </c>
      <c r="H1759" s="14" t="s">
        <v>2951</v>
      </c>
      <c r="I1759" s="17" t="s">
        <v>1138</v>
      </c>
      <c r="J1759" s="14" t="s">
        <v>353</v>
      </c>
      <c r="K1759" s="17" t="s">
        <v>354</v>
      </c>
      <c r="L1759" s="14">
        <v>4971</v>
      </c>
      <c r="M1759" s="16" t="str">
        <f>HYPERLINK("https://stjsonora.gob.mx/acceso_informacion/InfoCurriculum.php?token=4971-4971-4971")</f>
        <v>https://stjsonora.gob.mx/acceso_informacion/InfoCurriculum.php?token=4971-4971-4971</v>
      </c>
      <c r="N1759" s="14" t="s">
        <v>64</v>
      </c>
      <c r="O1759" s="16" t="s">
        <v>3601</v>
      </c>
      <c r="P1759" s="17" t="s">
        <v>355</v>
      </c>
      <c r="Q1759" s="15">
        <v>45300</v>
      </c>
      <c r="R1759" s="15">
        <v>45291</v>
      </c>
      <c r="S1759" s="14"/>
    </row>
    <row r="1760" spans="1:19" ht="25.5" x14ac:dyDescent="0.25">
      <c r="A1760" s="14">
        <v>2023</v>
      </c>
      <c r="B1760" s="15">
        <v>45200</v>
      </c>
      <c r="C1760" s="15">
        <v>45291</v>
      </c>
      <c r="D1760" s="17" t="s">
        <v>176</v>
      </c>
      <c r="E1760" s="17" t="s">
        <v>176</v>
      </c>
      <c r="F1760" s="14" t="s">
        <v>2952</v>
      </c>
      <c r="G1760" s="14" t="s">
        <v>485</v>
      </c>
      <c r="H1760" s="14" t="s">
        <v>518</v>
      </c>
      <c r="I1760" s="17" t="s">
        <v>1346</v>
      </c>
      <c r="J1760" s="14" t="s">
        <v>353</v>
      </c>
      <c r="K1760" s="17" t="s">
        <v>354</v>
      </c>
      <c r="L1760" s="14">
        <v>4559</v>
      </c>
      <c r="M1760" s="16" t="str">
        <f>HYPERLINK("https://stjsonora.gob.mx/acceso_informacion/InfoCurriculum.php?token=4559-4559-4559")</f>
        <v>https://stjsonora.gob.mx/acceso_informacion/InfoCurriculum.php?token=4559-4559-4559</v>
      </c>
      <c r="N1760" s="14" t="s">
        <v>64</v>
      </c>
      <c r="O1760" s="16" t="s">
        <v>3601</v>
      </c>
      <c r="P1760" s="17" t="s">
        <v>355</v>
      </c>
      <c r="Q1760" s="15">
        <v>45300</v>
      </c>
      <c r="R1760" s="15">
        <v>45291</v>
      </c>
      <c r="S1760" s="14"/>
    </row>
    <row r="1761" spans="1:19" ht="25.5" x14ac:dyDescent="0.25">
      <c r="A1761" s="14">
        <v>2023</v>
      </c>
      <c r="B1761" s="15">
        <v>45200</v>
      </c>
      <c r="C1761" s="15">
        <v>45291</v>
      </c>
      <c r="D1761" s="17" t="s">
        <v>167</v>
      </c>
      <c r="E1761" s="17" t="s">
        <v>167</v>
      </c>
      <c r="F1761" s="14" t="s">
        <v>1376</v>
      </c>
      <c r="G1761" s="14" t="s">
        <v>1132</v>
      </c>
      <c r="H1761" s="14" t="s">
        <v>1182</v>
      </c>
      <c r="I1761" s="17" t="s">
        <v>773</v>
      </c>
      <c r="J1761" s="14" t="s">
        <v>353</v>
      </c>
      <c r="K1761" s="17" t="s">
        <v>354</v>
      </c>
      <c r="L1761" s="14">
        <v>5103</v>
      </c>
      <c r="M1761" s="16" t="str">
        <f>HYPERLINK("https://stjsonora.gob.mx/acceso_informacion/InfoCurriculum.php?token=5103-5103-5103")</f>
        <v>https://stjsonora.gob.mx/acceso_informacion/InfoCurriculum.php?token=5103-5103-5103</v>
      </c>
      <c r="N1761" s="14" t="s">
        <v>64</v>
      </c>
      <c r="O1761" s="16" t="s">
        <v>3601</v>
      </c>
      <c r="P1761" s="17" t="s">
        <v>355</v>
      </c>
      <c r="Q1761" s="15">
        <v>45300</v>
      </c>
      <c r="R1761" s="15">
        <v>45291</v>
      </c>
      <c r="S1761" s="14"/>
    </row>
    <row r="1762" spans="1:19" ht="25.5" x14ac:dyDescent="0.25">
      <c r="A1762" s="14">
        <v>2023</v>
      </c>
      <c r="B1762" s="15">
        <v>45200</v>
      </c>
      <c r="C1762" s="15">
        <v>45291</v>
      </c>
      <c r="D1762" s="17" t="s">
        <v>167</v>
      </c>
      <c r="E1762" s="17" t="s">
        <v>167</v>
      </c>
      <c r="F1762" s="14" t="s">
        <v>2953</v>
      </c>
      <c r="G1762" s="14" t="s">
        <v>1724</v>
      </c>
      <c r="H1762" s="14" t="s">
        <v>755</v>
      </c>
      <c r="I1762" s="17" t="s">
        <v>802</v>
      </c>
      <c r="J1762" s="14" t="s">
        <v>353</v>
      </c>
      <c r="K1762" s="17" t="s">
        <v>354</v>
      </c>
      <c r="L1762" s="14">
        <v>4881</v>
      </c>
      <c r="M1762" s="16" t="str">
        <f>HYPERLINK("https://stjsonora.gob.mx/acceso_informacion/InfoCurriculum.php?token=4881-4881-4881")</f>
        <v>https://stjsonora.gob.mx/acceso_informacion/InfoCurriculum.php?token=4881-4881-4881</v>
      </c>
      <c r="N1762" s="14" t="s">
        <v>64</v>
      </c>
      <c r="O1762" s="16" t="s">
        <v>3601</v>
      </c>
      <c r="P1762" s="17" t="s">
        <v>355</v>
      </c>
      <c r="Q1762" s="15">
        <v>45300</v>
      </c>
      <c r="R1762" s="15">
        <v>45291</v>
      </c>
      <c r="S1762" s="14"/>
    </row>
    <row r="1763" spans="1:19" ht="25.5" x14ac:dyDescent="0.25">
      <c r="A1763" s="14">
        <v>2023</v>
      </c>
      <c r="B1763" s="15">
        <v>45200</v>
      </c>
      <c r="C1763" s="15">
        <v>45291</v>
      </c>
      <c r="D1763" s="17" t="s">
        <v>180</v>
      </c>
      <c r="E1763" s="17" t="s">
        <v>180</v>
      </c>
      <c r="F1763" s="14" t="s">
        <v>2954</v>
      </c>
      <c r="G1763" s="14" t="s">
        <v>752</v>
      </c>
      <c r="H1763" s="14" t="s">
        <v>759</v>
      </c>
      <c r="I1763" s="17" t="s">
        <v>679</v>
      </c>
      <c r="J1763" s="14" t="s">
        <v>403</v>
      </c>
      <c r="K1763" s="17"/>
      <c r="L1763" s="14">
        <v>3345</v>
      </c>
      <c r="M1763" s="16" t="str">
        <f>HYPERLINK("https://stjsonora.gob.mx/acceso_informacion/InfoCurriculum.php?token=3345-3345-3345")</f>
        <v>https://stjsonora.gob.mx/acceso_informacion/InfoCurriculum.php?token=3345-3345-3345</v>
      </c>
      <c r="N1763" s="14" t="s">
        <v>64</v>
      </c>
      <c r="O1763" s="16" t="s">
        <v>3601</v>
      </c>
      <c r="P1763" s="17" t="s">
        <v>355</v>
      </c>
      <c r="Q1763" s="15">
        <v>45300</v>
      </c>
      <c r="R1763" s="15">
        <v>45291</v>
      </c>
      <c r="S1763" s="14"/>
    </row>
    <row r="1764" spans="1:19" ht="25.5" x14ac:dyDescent="0.25">
      <c r="A1764" s="14">
        <v>2023</v>
      </c>
      <c r="B1764" s="15">
        <v>45200</v>
      </c>
      <c r="C1764" s="15">
        <v>45291</v>
      </c>
      <c r="D1764" s="17" t="s">
        <v>167</v>
      </c>
      <c r="E1764" s="17" t="s">
        <v>167</v>
      </c>
      <c r="F1764" s="14" t="s">
        <v>2955</v>
      </c>
      <c r="G1764" s="14" t="s">
        <v>1489</v>
      </c>
      <c r="H1764" s="14" t="s">
        <v>617</v>
      </c>
      <c r="I1764" s="17" t="s">
        <v>640</v>
      </c>
      <c r="J1764" s="14" t="s">
        <v>353</v>
      </c>
      <c r="K1764" s="17" t="s">
        <v>603</v>
      </c>
      <c r="L1764" s="14">
        <v>4199</v>
      </c>
      <c r="M1764" s="16" t="str">
        <f>HYPERLINK("https://stjsonora.gob.mx/acceso_informacion/InfoCurriculum.php?token=4199-4199-4199")</f>
        <v>https://stjsonora.gob.mx/acceso_informacion/InfoCurriculum.php?token=4199-4199-4199</v>
      </c>
      <c r="N1764" s="14" t="s">
        <v>64</v>
      </c>
      <c r="O1764" s="16" t="s">
        <v>3601</v>
      </c>
      <c r="P1764" s="17" t="s">
        <v>355</v>
      </c>
      <c r="Q1764" s="15">
        <v>45300</v>
      </c>
      <c r="R1764" s="15">
        <v>45291</v>
      </c>
      <c r="S1764" s="14"/>
    </row>
    <row r="1765" spans="1:19" ht="25.5" x14ac:dyDescent="0.25">
      <c r="A1765" s="14">
        <v>2023</v>
      </c>
      <c r="B1765" s="15">
        <v>45200</v>
      </c>
      <c r="C1765" s="15">
        <v>45291</v>
      </c>
      <c r="D1765" s="17" t="s">
        <v>180</v>
      </c>
      <c r="E1765" s="17" t="s">
        <v>180</v>
      </c>
      <c r="F1765" s="14" t="s">
        <v>2956</v>
      </c>
      <c r="G1765" s="14" t="s">
        <v>637</v>
      </c>
      <c r="H1765" s="14" t="s">
        <v>647</v>
      </c>
      <c r="I1765" s="17" t="s">
        <v>703</v>
      </c>
      <c r="J1765" s="14" t="s">
        <v>353</v>
      </c>
      <c r="K1765" s="17" t="s">
        <v>354</v>
      </c>
      <c r="L1765" s="14">
        <v>4869</v>
      </c>
      <c r="M1765" s="16" t="str">
        <f>HYPERLINK("https://stjsonora.gob.mx/acceso_informacion/InfoCurriculum.php?token=4869-4869-4869")</f>
        <v>https://stjsonora.gob.mx/acceso_informacion/InfoCurriculum.php?token=4869-4869-4869</v>
      </c>
      <c r="N1765" s="14" t="s">
        <v>64</v>
      </c>
      <c r="O1765" s="16" t="s">
        <v>3601</v>
      </c>
      <c r="P1765" s="17" t="s">
        <v>355</v>
      </c>
      <c r="Q1765" s="15">
        <v>45300</v>
      </c>
      <c r="R1765" s="15">
        <v>45291</v>
      </c>
      <c r="S1765" s="14"/>
    </row>
    <row r="1766" spans="1:19" ht="25.5" x14ac:dyDescent="0.25">
      <c r="A1766" s="14">
        <v>2023</v>
      </c>
      <c r="B1766" s="15">
        <v>45200</v>
      </c>
      <c r="C1766" s="15">
        <v>45291</v>
      </c>
      <c r="D1766" s="17" t="s">
        <v>172</v>
      </c>
      <c r="E1766" s="17" t="s">
        <v>172</v>
      </c>
      <c r="F1766" s="14" t="s">
        <v>2957</v>
      </c>
      <c r="G1766" s="14" t="s">
        <v>702</v>
      </c>
      <c r="H1766" s="14" t="s">
        <v>452</v>
      </c>
      <c r="I1766" s="17" t="s">
        <v>773</v>
      </c>
      <c r="J1766" s="14" t="s">
        <v>353</v>
      </c>
      <c r="K1766" s="17" t="s">
        <v>354</v>
      </c>
      <c r="L1766" s="14">
        <v>5056</v>
      </c>
      <c r="M1766" s="16" t="str">
        <f>HYPERLINK("https://stjsonora.gob.mx/acceso_informacion/InfoCurriculum.php?token=5056-5056-5056")</f>
        <v>https://stjsonora.gob.mx/acceso_informacion/InfoCurriculum.php?token=5056-5056-5056</v>
      </c>
      <c r="N1766" s="14" t="s">
        <v>64</v>
      </c>
      <c r="O1766" s="16" t="s">
        <v>3601</v>
      </c>
      <c r="P1766" s="17" t="s">
        <v>355</v>
      </c>
      <c r="Q1766" s="15">
        <v>45300</v>
      </c>
      <c r="R1766" s="15">
        <v>45291</v>
      </c>
      <c r="S1766" s="14"/>
    </row>
    <row r="1767" spans="1:19" ht="25.5" x14ac:dyDescent="0.25">
      <c r="A1767" s="14">
        <v>2023</v>
      </c>
      <c r="B1767" s="15">
        <v>45200</v>
      </c>
      <c r="C1767" s="15">
        <v>45291</v>
      </c>
      <c r="D1767" s="17" t="s">
        <v>173</v>
      </c>
      <c r="E1767" s="17" t="s">
        <v>173</v>
      </c>
      <c r="F1767" s="14" t="s">
        <v>2958</v>
      </c>
      <c r="G1767" s="14" t="s">
        <v>928</v>
      </c>
      <c r="H1767" s="14" t="s">
        <v>388</v>
      </c>
      <c r="I1767" s="17" t="s">
        <v>693</v>
      </c>
      <c r="J1767" s="14" t="s">
        <v>353</v>
      </c>
      <c r="K1767" s="17" t="s">
        <v>354</v>
      </c>
      <c r="L1767" s="14">
        <v>5147</v>
      </c>
      <c r="M1767" s="16" t="str">
        <f>HYPERLINK("https://stjsonora.gob.mx/acceso_informacion/InfoCurriculum.php?token=5147-5147-5147")</f>
        <v>https://stjsonora.gob.mx/acceso_informacion/InfoCurriculum.php?token=5147-5147-5147</v>
      </c>
      <c r="N1767" s="14" t="s">
        <v>64</v>
      </c>
      <c r="O1767" s="16" t="s">
        <v>3601</v>
      </c>
      <c r="P1767" s="17" t="s">
        <v>355</v>
      </c>
      <c r="Q1767" s="15">
        <v>45300</v>
      </c>
      <c r="R1767" s="15">
        <v>45291</v>
      </c>
      <c r="S1767" s="14"/>
    </row>
    <row r="1768" spans="1:19" ht="25.5" x14ac:dyDescent="0.25">
      <c r="A1768" s="14">
        <v>2023</v>
      </c>
      <c r="B1768" s="15">
        <v>45200</v>
      </c>
      <c r="C1768" s="15">
        <v>45291</v>
      </c>
      <c r="D1768" s="17" t="s">
        <v>180</v>
      </c>
      <c r="E1768" s="17" t="s">
        <v>180</v>
      </c>
      <c r="F1768" s="14" t="s">
        <v>2959</v>
      </c>
      <c r="G1768" s="14" t="s">
        <v>485</v>
      </c>
      <c r="H1768" s="14" t="s">
        <v>998</v>
      </c>
      <c r="I1768" s="17" t="s">
        <v>1290</v>
      </c>
      <c r="J1768" s="14" t="s">
        <v>353</v>
      </c>
      <c r="K1768" s="17" t="s">
        <v>354</v>
      </c>
      <c r="L1768" s="14">
        <v>3092</v>
      </c>
      <c r="M1768" s="16" t="str">
        <f>HYPERLINK("https://stjsonora.gob.mx/acceso_informacion/InfoCurriculum.php?token=3092-3092-3092")</f>
        <v>https://stjsonora.gob.mx/acceso_informacion/InfoCurriculum.php?token=3092-3092-3092</v>
      </c>
      <c r="N1768" s="14" t="s">
        <v>64</v>
      </c>
      <c r="O1768" s="16" t="s">
        <v>3601</v>
      </c>
      <c r="P1768" s="17" t="s">
        <v>355</v>
      </c>
      <c r="Q1768" s="15">
        <v>45300</v>
      </c>
      <c r="R1768" s="15">
        <v>45291</v>
      </c>
      <c r="S1768" s="14"/>
    </row>
    <row r="1769" spans="1:19" ht="38.25" x14ac:dyDescent="0.25">
      <c r="A1769" s="14">
        <v>2023</v>
      </c>
      <c r="B1769" s="15">
        <v>45200</v>
      </c>
      <c r="C1769" s="15">
        <v>45291</v>
      </c>
      <c r="D1769" s="17" t="s">
        <v>167</v>
      </c>
      <c r="E1769" s="17" t="s">
        <v>167</v>
      </c>
      <c r="F1769" s="14" t="s">
        <v>2960</v>
      </c>
      <c r="G1769" s="14" t="s">
        <v>2103</v>
      </c>
      <c r="H1769" s="14" t="s">
        <v>594</v>
      </c>
      <c r="I1769" s="17" t="s">
        <v>712</v>
      </c>
      <c r="J1769" s="14" t="s">
        <v>353</v>
      </c>
      <c r="K1769" s="17" t="s">
        <v>354</v>
      </c>
      <c r="L1769" s="14">
        <v>4218</v>
      </c>
      <c r="M1769" s="16" t="str">
        <f>HYPERLINK("https://stjsonora.gob.mx/acceso_informacion/InfoCurriculum.php?token=4218-4218-4218")</f>
        <v>https://stjsonora.gob.mx/acceso_informacion/InfoCurriculum.php?token=4218-4218-4218</v>
      </c>
      <c r="N1769" s="14" t="s">
        <v>64</v>
      </c>
      <c r="O1769" s="16" t="s">
        <v>3601</v>
      </c>
      <c r="P1769" s="17" t="s">
        <v>355</v>
      </c>
      <c r="Q1769" s="15">
        <v>45300</v>
      </c>
      <c r="R1769" s="15">
        <v>45291</v>
      </c>
      <c r="S1769" s="14"/>
    </row>
    <row r="1770" spans="1:19" ht="25.5" x14ac:dyDescent="0.25">
      <c r="A1770" s="14">
        <v>2023</v>
      </c>
      <c r="B1770" s="15">
        <v>45200</v>
      </c>
      <c r="C1770" s="15">
        <v>45291</v>
      </c>
      <c r="D1770" s="17" t="s">
        <v>173</v>
      </c>
      <c r="E1770" s="17" t="s">
        <v>173</v>
      </c>
      <c r="F1770" s="14" t="s">
        <v>2499</v>
      </c>
      <c r="G1770" s="14" t="s">
        <v>869</v>
      </c>
      <c r="H1770" s="14" t="s">
        <v>2961</v>
      </c>
      <c r="I1770" s="17" t="s">
        <v>1216</v>
      </c>
      <c r="J1770" s="14" t="s">
        <v>56</v>
      </c>
      <c r="K1770" s="17" t="s">
        <v>3589</v>
      </c>
      <c r="L1770" s="14">
        <v>3846</v>
      </c>
      <c r="M1770" s="16" t="str">
        <f>HYPERLINK("https://stjsonora.gob.mx/acceso_informacion/InfoCurriculum.php?token=3846-3846-3846")</f>
        <v>https://stjsonora.gob.mx/acceso_informacion/InfoCurriculum.php?token=3846-3846-3846</v>
      </c>
      <c r="N1770" s="14" t="s">
        <v>64</v>
      </c>
      <c r="O1770" s="16" t="s">
        <v>3601</v>
      </c>
      <c r="P1770" s="17" t="s">
        <v>355</v>
      </c>
      <c r="Q1770" s="15">
        <v>45300</v>
      </c>
      <c r="R1770" s="15">
        <v>45291</v>
      </c>
      <c r="S1770" s="14"/>
    </row>
    <row r="1771" spans="1:19" ht="25.5" x14ac:dyDescent="0.25">
      <c r="A1771" s="14">
        <v>2023</v>
      </c>
      <c r="B1771" s="15">
        <v>45200</v>
      </c>
      <c r="C1771" s="15">
        <v>45291</v>
      </c>
      <c r="D1771" s="17" t="s">
        <v>167</v>
      </c>
      <c r="E1771" s="17" t="s">
        <v>167</v>
      </c>
      <c r="F1771" s="14" t="s">
        <v>2962</v>
      </c>
      <c r="G1771" s="14" t="s">
        <v>973</v>
      </c>
      <c r="H1771" s="14" t="s">
        <v>1947</v>
      </c>
      <c r="I1771" s="17" t="s">
        <v>675</v>
      </c>
      <c r="J1771" s="14" t="s">
        <v>56</v>
      </c>
      <c r="K1771" s="17" t="s">
        <v>3589</v>
      </c>
      <c r="L1771" s="14">
        <v>5160</v>
      </c>
      <c r="M1771" s="16" t="str">
        <f>HYPERLINK("https://stjsonora.gob.mx/acceso_informacion/InfoCurriculum.php?token=5160-5160-5160")</f>
        <v>https://stjsonora.gob.mx/acceso_informacion/InfoCurriculum.php?token=5160-5160-5160</v>
      </c>
      <c r="N1771" s="14" t="s">
        <v>64</v>
      </c>
      <c r="O1771" s="16" t="s">
        <v>3601</v>
      </c>
      <c r="P1771" s="17" t="s">
        <v>355</v>
      </c>
      <c r="Q1771" s="15">
        <v>45300</v>
      </c>
      <c r="R1771" s="15">
        <v>45291</v>
      </c>
      <c r="S1771" s="14"/>
    </row>
    <row r="1772" spans="1:19" ht="25.5" x14ac:dyDescent="0.25">
      <c r="A1772" s="14">
        <v>2023</v>
      </c>
      <c r="B1772" s="15">
        <v>45200</v>
      </c>
      <c r="C1772" s="15">
        <v>45291</v>
      </c>
      <c r="D1772" s="17" t="s">
        <v>180</v>
      </c>
      <c r="E1772" s="17" t="s">
        <v>180</v>
      </c>
      <c r="F1772" s="14" t="s">
        <v>436</v>
      </c>
      <c r="G1772" s="14" t="s">
        <v>615</v>
      </c>
      <c r="H1772" s="14" t="s">
        <v>788</v>
      </c>
      <c r="I1772" s="17" t="s">
        <v>683</v>
      </c>
      <c r="J1772" s="14" t="s">
        <v>353</v>
      </c>
      <c r="K1772" s="17" t="s">
        <v>354</v>
      </c>
      <c r="L1772" s="14">
        <v>4147</v>
      </c>
      <c r="M1772" s="16" t="str">
        <f>HYPERLINK("https://stjsonora.gob.mx/acceso_informacion/InfoCurriculum.php?token=4147-4147-4147")</f>
        <v>https://stjsonora.gob.mx/acceso_informacion/InfoCurriculum.php?token=4147-4147-4147</v>
      </c>
      <c r="N1772" s="14" t="s">
        <v>64</v>
      </c>
      <c r="O1772" s="16" t="s">
        <v>3601</v>
      </c>
      <c r="P1772" s="17" t="s">
        <v>355</v>
      </c>
      <c r="Q1772" s="15">
        <v>45300</v>
      </c>
      <c r="R1772" s="15">
        <v>45291</v>
      </c>
      <c r="S1772" s="14"/>
    </row>
    <row r="1773" spans="1:19" ht="25.5" x14ac:dyDescent="0.25">
      <c r="A1773" s="14">
        <v>2023</v>
      </c>
      <c r="B1773" s="15">
        <v>45200</v>
      </c>
      <c r="C1773" s="15">
        <v>45291</v>
      </c>
      <c r="D1773" s="17" t="s">
        <v>180</v>
      </c>
      <c r="E1773" s="17" t="s">
        <v>180</v>
      </c>
      <c r="F1773" s="14" t="s">
        <v>2963</v>
      </c>
      <c r="G1773" s="14" t="s">
        <v>763</v>
      </c>
      <c r="H1773" s="14" t="s">
        <v>2964</v>
      </c>
      <c r="I1773" s="17" t="s">
        <v>1596</v>
      </c>
      <c r="J1773" s="14" t="s">
        <v>353</v>
      </c>
      <c r="K1773" s="17" t="s">
        <v>1438</v>
      </c>
      <c r="L1773" s="14">
        <v>5083</v>
      </c>
      <c r="M1773" s="16" t="str">
        <f>HYPERLINK("https://stjsonora.gob.mx/acceso_informacion/InfoCurriculum.php?token=5083-5083-5083")</f>
        <v>https://stjsonora.gob.mx/acceso_informacion/InfoCurriculum.php?token=5083-5083-5083</v>
      </c>
      <c r="N1773" s="14" t="s">
        <v>64</v>
      </c>
      <c r="O1773" s="16" t="s">
        <v>3601</v>
      </c>
      <c r="P1773" s="17" t="s">
        <v>355</v>
      </c>
      <c r="Q1773" s="15">
        <v>45300</v>
      </c>
      <c r="R1773" s="15">
        <v>45291</v>
      </c>
      <c r="S1773" s="14"/>
    </row>
    <row r="1774" spans="1:19" ht="25.5" x14ac:dyDescent="0.25">
      <c r="A1774" s="14">
        <v>2023</v>
      </c>
      <c r="B1774" s="15">
        <v>45200</v>
      </c>
      <c r="C1774" s="15">
        <v>45291</v>
      </c>
      <c r="D1774" s="17" t="s">
        <v>180</v>
      </c>
      <c r="E1774" s="17" t="s">
        <v>180</v>
      </c>
      <c r="F1774" s="14" t="s">
        <v>2965</v>
      </c>
      <c r="G1774" s="14" t="s">
        <v>513</v>
      </c>
      <c r="H1774" s="14" t="s">
        <v>2966</v>
      </c>
      <c r="I1774" s="17" t="s">
        <v>1294</v>
      </c>
      <c r="J1774" s="14" t="s">
        <v>353</v>
      </c>
      <c r="K1774" s="17" t="s">
        <v>354</v>
      </c>
      <c r="L1774" s="14">
        <v>4957</v>
      </c>
      <c r="M1774" s="16" t="str">
        <f>HYPERLINK("https://stjsonora.gob.mx/acceso_informacion/InfoCurriculum.php?token=4957-4957-4957")</f>
        <v>https://stjsonora.gob.mx/acceso_informacion/InfoCurriculum.php?token=4957-4957-4957</v>
      </c>
      <c r="N1774" s="14" t="s">
        <v>64</v>
      </c>
      <c r="O1774" s="16" t="s">
        <v>3601</v>
      </c>
      <c r="P1774" s="17" t="s">
        <v>355</v>
      </c>
      <c r="Q1774" s="15">
        <v>45300</v>
      </c>
      <c r="R1774" s="15">
        <v>45291</v>
      </c>
      <c r="S1774" s="14"/>
    </row>
    <row r="1775" spans="1:19" ht="25.5" x14ac:dyDescent="0.25">
      <c r="A1775" s="14">
        <v>2023</v>
      </c>
      <c r="B1775" s="15">
        <v>45200</v>
      </c>
      <c r="C1775" s="15">
        <v>45291</v>
      </c>
      <c r="D1775" s="17" t="s">
        <v>207</v>
      </c>
      <c r="E1775" s="17" t="s">
        <v>207</v>
      </c>
      <c r="F1775" s="14" t="s">
        <v>1398</v>
      </c>
      <c r="G1775" s="14" t="s">
        <v>552</v>
      </c>
      <c r="H1775" s="14" t="s">
        <v>626</v>
      </c>
      <c r="I1775" s="17" t="s">
        <v>1273</v>
      </c>
      <c r="J1775" s="14" t="s">
        <v>403</v>
      </c>
      <c r="K1775" s="17"/>
      <c r="L1775" s="14">
        <v>2992</v>
      </c>
      <c r="M1775" s="16" t="str">
        <f>HYPERLINK("https://stjsonora.gob.mx/acceso_informacion/InfoCurriculum.php?token=2992-2992-2992")</f>
        <v>https://stjsonora.gob.mx/acceso_informacion/InfoCurriculum.php?token=2992-2992-2992</v>
      </c>
      <c r="N1775" s="14" t="s">
        <v>64</v>
      </c>
      <c r="O1775" s="16" t="s">
        <v>3601</v>
      </c>
      <c r="P1775" s="17" t="s">
        <v>355</v>
      </c>
      <c r="Q1775" s="15">
        <v>45300</v>
      </c>
      <c r="R1775" s="15">
        <v>45291</v>
      </c>
      <c r="S1775" s="14"/>
    </row>
    <row r="1776" spans="1:19" ht="38.25" x14ac:dyDescent="0.25">
      <c r="A1776" s="14">
        <v>2023</v>
      </c>
      <c r="B1776" s="15">
        <v>45200</v>
      </c>
      <c r="C1776" s="15">
        <v>45291</v>
      </c>
      <c r="D1776" s="17" t="s">
        <v>173</v>
      </c>
      <c r="E1776" s="17" t="s">
        <v>173</v>
      </c>
      <c r="F1776" s="14" t="s">
        <v>2967</v>
      </c>
      <c r="G1776" s="14" t="s">
        <v>592</v>
      </c>
      <c r="H1776" s="14" t="s">
        <v>685</v>
      </c>
      <c r="I1776" s="17" t="s">
        <v>1306</v>
      </c>
      <c r="J1776" s="14" t="s">
        <v>353</v>
      </c>
      <c r="K1776" s="17" t="s">
        <v>354</v>
      </c>
      <c r="L1776" s="14">
        <v>4048</v>
      </c>
      <c r="M1776" s="16" t="str">
        <f>HYPERLINK("https://stjsonora.gob.mx/acceso_informacion/InfoCurriculum.php?token=4048-4048-4048")</f>
        <v>https://stjsonora.gob.mx/acceso_informacion/InfoCurriculum.php?token=4048-4048-4048</v>
      </c>
      <c r="N1776" s="14" t="s">
        <v>64</v>
      </c>
      <c r="O1776" s="16" t="s">
        <v>3601</v>
      </c>
      <c r="P1776" s="17" t="s">
        <v>355</v>
      </c>
      <c r="Q1776" s="15">
        <v>45300</v>
      </c>
      <c r="R1776" s="15">
        <v>45291</v>
      </c>
      <c r="S1776" s="14"/>
    </row>
    <row r="1777" spans="1:19" ht="25.5" x14ac:dyDescent="0.25">
      <c r="A1777" s="14">
        <v>2023</v>
      </c>
      <c r="B1777" s="15">
        <v>45200</v>
      </c>
      <c r="C1777" s="15">
        <v>45291</v>
      </c>
      <c r="D1777" s="17" t="s">
        <v>167</v>
      </c>
      <c r="E1777" s="17" t="s">
        <v>167</v>
      </c>
      <c r="F1777" s="14" t="s">
        <v>2968</v>
      </c>
      <c r="G1777" s="14" t="s">
        <v>571</v>
      </c>
      <c r="H1777" s="14" t="s">
        <v>2969</v>
      </c>
      <c r="I1777" s="17" t="s">
        <v>629</v>
      </c>
      <c r="J1777" s="14" t="s">
        <v>353</v>
      </c>
      <c r="K1777" s="17" t="s">
        <v>354</v>
      </c>
      <c r="L1777" s="14">
        <v>5187</v>
      </c>
      <c r="M1777" s="16" t="str">
        <f>HYPERLINK("https://stjsonora.gob.mx/acceso_informacion/InfoCurriculum.php?token=5187-5187-5187")</f>
        <v>https://stjsonora.gob.mx/acceso_informacion/InfoCurriculum.php?token=5187-5187-5187</v>
      </c>
      <c r="N1777" s="14" t="s">
        <v>64</v>
      </c>
      <c r="O1777" s="16" t="s">
        <v>3601</v>
      </c>
      <c r="P1777" s="17" t="s">
        <v>355</v>
      </c>
      <c r="Q1777" s="15">
        <v>45300</v>
      </c>
      <c r="R1777" s="15">
        <v>45291</v>
      </c>
      <c r="S1777" s="14"/>
    </row>
    <row r="1778" spans="1:19" ht="25.5" x14ac:dyDescent="0.25">
      <c r="A1778" s="14">
        <v>2023</v>
      </c>
      <c r="B1778" s="15">
        <v>45200</v>
      </c>
      <c r="C1778" s="15">
        <v>45291</v>
      </c>
      <c r="D1778" s="17" t="s">
        <v>167</v>
      </c>
      <c r="E1778" s="17" t="s">
        <v>167</v>
      </c>
      <c r="F1778" s="14" t="s">
        <v>992</v>
      </c>
      <c r="G1778" s="14" t="s">
        <v>480</v>
      </c>
      <c r="H1778" s="14" t="s">
        <v>1132</v>
      </c>
      <c r="I1778" s="17" t="s">
        <v>686</v>
      </c>
      <c r="J1778" s="14" t="s">
        <v>353</v>
      </c>
      <c r="K1778" s="17" t="s">
        <v>354</v>
      </c>
      <c r="L1778" s="14">
        <v>4972</v>
      </c>
      <c r="M1778" s="16" t="str">
        <f>HYPERLINK("https://stjsonora.gob.mx/acceso_informacion/InfoCurriculum.php?token=4972-4972-4972")</f>
        <v>https://stjsonora.gob.mx/acceso_informacion/InfoCurriculum.php?token=4972-4972-4972</v>
      </c>
      <c r="N1778" s="14" t="s">
        <v>64</v>
      </c>
      <c r="O1778" s="16" t="s">
        <v>3601</v>
      </c>
      <c r="P1778" s="17" t="s">
        <v>355</v>
      </c>
      <c r="Q1778" s="15">
        <v>45300</v>
      </c>
      <c r="R1778" s="15">
        <v>45291</v>
      </c>
      <c r="S1778" s="14"/>
    </row>
    <row r="1779" spans="1:19" ht="25.5" x14ac:dyDescent="0.25">
      <c r="A1779" s="14">
        <v>2023</v>
      </c>
      <c r="B1779" s="15">
        <v>45200</v>
      </c>
      <c r="C1779" s="15">
        <v>45291</v>
      </c>
      <c r="D1779" s="17" t="s">
        <v>173</v>
      </c>
      <c r="E1779" s="17" t="s">
        <v>173</v>
      </c>
      <c r="F1779" s="14" t="s">
        <v>2970</v>
      </c>
      <c r="G1779" s="14" t="s">
        <v>928</v>
      </c>
      <c r="H1779" s="14" t="s">
        <v>475</v>
      </c>
      <c r="I1779" s="17" t="s">
        <v>761</v>
      </c>
      <c r="J1779" s="14" t="s">
        <v>353</v>
      </c>
      <c r="K1779" s="17" t="s">
        <v>2971</v>
      </c>
      <c r="L1779" s="14">
        <v>2739</v>
      </c>
      <c r="M1779" s="16" t="str">
        <f>HYPERLINK("https://stjsonora.gob.mx/acceso_informacion/InfoCurriculum.php?token=2739-2739-2739")</f>
        <v>https://stjsonora.gob.mx/acceso_informacion/InfoCurriculum.php?token=2739-2739-2739</v>
      </c>
      <c r="N1779" s="14" t="s">
        <v>64</v>
      </c>
      <c r="O1779" s="16" t="s">
        <v>3601</v>
      </c>
      <c r="P1779" s="17" t="s">
        <v>355</v>
      </c>
      <c r="Q1779" s="15">
        <v>45300</v>
      </c>
      <c r="R1779" s="15">
        <v>45291</v>
      </c>
      <c r="S1779" s="14"/>
    </row>
    <row r="1780" spans="1:19" ht="25.5" x14ac:dyDescent="0.25">
      <c r="A1780" s="14">
        <v>2023</v>
      </c>
      <c r="B1780" s="15">
        <v>45200</v>
      </c>
      <c r="C1780" s="15">
        <v>45291</v>
      </c>
      <c r="D1780" s="17" t="s">
        <v>176</v>
      </c>
      <c r="E1780" s="17" t="s">
        <v>176</v>
      </c>
      <c r="F1780" s="14" t="s">
        <v>2972</v>
      </c>
      <c r="G1780" s="14" t="s">
        <v>446</v>
      </c>
      <c r="H1780" s="14" t="s">
        <v>350</v>
      </c>
      <c r="I1780" s="17" t="s">
        <v>802</v>
      </c>
      <c r="J1780" s="14" t="s">
        <v>353</v>
      </c>
      <c r="K1780" s="17" t="s">
        <v>354</v>
      </c>
      <c r="L1780" s="14">
        <v>4787</v>
      </c>
      <c r="M1780" s="16" t="str">
        <f>HYPERLINK("https://stjsonora.gob.mx/acceso_informacion/InfoCurriculum.php?token=4787-4787-4787")</f>
        <v>https://stjsonora.gob.mx/acceso_informacion/InfoCurriculum.php?token=4787-4787-4787</v>
      </c>
      <c r="N1780" s="14" t="s">
        <v>64</v>
      </c>
      <c r="O1780" s="16" t="s">
        <v>3601</v>
      </c>
      <c r="P1780" s="17" t="s">
        <v>355</v>
      </c>
      <c r="Q1780" s="15">
        <v>45300</v>
      </c>
      <c r="R1780" s="15">
        <v>45291</v>
      </c>
      <c r="S1780" s="14"/>
    </row>
    <row r="1781" spans="1:19" ht="25.5" x14ac:dyDescent="0.25">
      <c r="A1781" s="14">
        <v>2023</v>
      </c>
      <c r="B1781" s="15">
        <v>45200</v>
      </c>
      <c r="C1781" s="15">
        <v>45291</v>
      </c>
      <c r="D1781" s="17" t="s">
        <v>186</v>
      </c>
      <c r="E1781" s="17" t="s">
        <v>186</v>
      </c>
      <c r="F1781" s="14" t="s">
        <v>1799</v>
      </c>
      <c r="G1781" s="14" t="s">
        <v>406</v>
      </c>
      <c r="H1781" s="14" t="s">
        <v>901</v>
      </c>
      <c r="I1781" s="17" t="s">
        <v>766</v>
      </c>
      <c r="J1781" s="14" t="s">
        <v>353</v>
      </c>
      <c r="K1781" s="17" t="s">
        <v>354</v>
      </c>
      <c r="L1781" s="14">
        <v>4294</v>
      </c>
      <c r="M1781" s="16" t="str">
        <f>HYPERLINK("https://stjsonora.gob.mx/acceso_informacion/InfoCurriculum.php?token=4294-4294-4294")</f>
        <v>https://stjsonora.gob.mx/acceso_informacion/InfoCurriculum.php?token=4294-4294-4294</v>
      </c>
      <c r="N1781" s="14" t="s">
        <v>64</v>
      </c>
      <c r="O1781" s="16" t="s">
        <v>3601</v>
      </c>
      <c r="P1781" s="17" t="s">
        <v>355</v>
      </c>
      <c r="Q1781" s="15">
        <v>45300</v>
      </c>
      <c r="R1781" s="15">
        <v>45291</v>
      </c>
      <c r="S1781" s="14"/>
    </row>
    <row r="1782" spans="1:19" ht="25.5" x14ac:dyDescent="0.25">
      <c r="A1782" s="14">
        <v>2023</v>
      </c>
      <c r="B1782" s="15">
        <v>45200</v>
      </c>
      <c r="C1782" s="15">
        <v>45291</v>
      </c>
      <c r="D1782" s="17" t="s">
        <v>176</v>
      </c>
      <c r="E1782" s="17" t="s">
        <v>176</v>
      </c>
      <c r="F1782" s="14" t="s">
        <v>2973</v>
      </c>
      <c r="G1782" s="14" t="s">
        <v>462</v>
      </c>
      <c r="H1782" s="14" t="s">
        <v>2277</v>
      </c>
      <c r="I1782" s="17" t="s">
        <v>629</v>
      </c>
      <c r="J1782" s="14" t="s">
        <v>353</v>
      </c>
      <c r="K1782" s="17" t="s">
        <v>354</v>
      </c>
      <c r="L1782" s="14">
        <v>4729</v>
      </c>
      <c r="M1782" s="16" t="str">
        <f>HYPERLINK("https://stjsonora.gob.mx/acceso_informacion/InfoCurriculum.php?token=4729-4729-4729")</f>
        <v>https://stjsonora.gob.mx/acceso_informacion/InfoCurriculum.php?token=4729-4729-4729</v>
      </c>
      <c r="N1782" s="14" t="s">
        <v>64</v>
      </c>
      <c r="O1782" s="16" t="s">
        <v>3601</v>
      </c>
      <c r="P1782" s="17" t="s">
        <v>355</v>
      </c>
      <c r="Q1782" s="15">
        <v>45300</v>
      </c>
      <c r="R1782" s="15">
        <v>45291</v>
      </c>
      <c r="S1782" s="14"/>
    </row>
    <row r="1783" spans="1:19" ht="25.5" x14ac:dyDescent="0.25">
      <c r="A1783" s="14">
        <v>2023</v>
      </c>
      <c r="B1783" s="15">
        <v>45200</v>
      </c>
      <c r="C1783" s="15">
        <v>45291</v>
      </c>
      <c r="D1783" s="17" t="s">
        <v>176</v>
      </c>
      <c r="E1783" s="17" t="s">
        <v>176</v>
      </c>
      <c r="F1783" s="14" t="s">
        <v>2974</v>
      </c>
      <c r="G1783" s="14" t="s">
        <v>452</v>
      </c>
      <c r="H1783" s="14" t="s">
        <v>350</v>
      </c>
      <c r="I1783" s="17" t="s">
        <v>802</v>
      </c>
      <c r="J1783" s="14" t="s">
        <v>353</v>
      </c>
      <c r="K1783" s="17" t="s">
        <v>354</v>
      </c>
      <c r="L1783" s="14">
        <v>4766</v>
      </c>
      <c r="M1783" s="16" t="str">
        <f>HYPERLINK("https://stjsonora.gob.mx/acceso_informacion/InfoCurriculum.php?token=4766-4766-4766")</f>
        <v>https://stjsonora.gob.mx/acceso_informacion/InfoCurriculum.php?token=4766-4766-4766</v>
      </c>
      <c r="N1783" s="14" t="s">
        <v>64</v>
      </c>
      <c r="O1783" s="16" t="s">
        <v>3601</v>
      </c>
      <c r="P1783" s="17" t="s">
        <v>355</v>
      </c>
      <c r="Q1783" s="15">
        <v>45300</v>
      </c>
      <c r="R1783" s="15">
        <v>45291</v>
      </c>
      <c r="S1783" s="14"/>
    </row>
    <row r="1784" spans="1:19" ht="25.5" x14ac:dyDescent="0.25">
      <c r="A1784" s="14">
        <v>2023</v>
      </c>
      <c r="B1784" s="15">
        <v>45200</v>
      </c>
      <c r="C1784" s="15">
        <v>45291</v>
      </c>
      <c r="D1784" s="17" t="s">
        <v>176</v>
      </c>
      <c r="E1784" s="17" t="s">
        <v>176</v>
      </c>
      <c r="F1784" s="14" t="s">
        <v>2975</v>
      </c>
      <c r="G1784" s="14" t="s">
        <v>374</v>
      </c>
      <c r="H1784" s="14" t="s">
        <v>1160</v>
      </c>
      <c r="I1784" s="17" t="s">
        <v>1114</v>
      </c>
      <c r="J1784" s="14" t="s">
        <v>353</v>
      </c>
      <c r="K1784" s="17" t="s">
        <v>354</v>
      </c>
      <c r="L1784" s="14">
        <v>4854</v>
      </c>
      <c r="M1784" s="16" t="str">
        <f>HYPERLINK("https://stjsonora.gob.mx/acceso_informacion/InfoCurriculum.php?token=4854-4854-4854")</f>
        <v>https://stjsonora.gob.mx/acceso_informacion/InfoCurriculum.php?token=4854-4854-4854</v>
      </c>
      <c r="N1784" s="14" t="s">
        <v>64</v>
      </c>
      <c r="O1784" s="16" t="s">
        <v>3601</v>
      </c>
      <c r="P1784" s="17" t="s">
        <v>355</v>
      </c>
      <c r="Q1784" s="15">
        <v>45300</v>
      </c>
      <c r="R1784" s="15">
        <v>45291</v>
      </c>
      <c r="S1784" s="14"/>
    </row>
    <row r="1785" spans="1:19" ht="25.5" x14ac:dyDescent="0.25">
      <c r="A1785" s="14">
        <v>2023</v>
      </c>
      <c r="B1785" s="15">
        <v>45200</v>
      </c>
      <c r="C1785" s="15">
        <v>45291</v>
      </c>
      <c r="D1785" s="17" t="s">
        <v>180</v>
      </c>
      <c r="E1785" s="17" t="s">
        <v>180</v>
      </c>
      <c r="F1785" s="14" t="s">
        <v>2976</v>
      </c>
      <c r="G1785" s="14" t="s">
        <v>409</v>
      </c>
      <c r="H1785" s="14" t="s">
        <v>2771</v>
      </c>
      <c r="I1785" s="17" t="s">
        <v>2977</v>
      </c>
      <c r="J1785" s="14" t="s">
        <v>353</v>
      </c>
      <c r="K1785" s="17" t="s">
        <v>354</v>
      </c>
      <c r="L1785" s="14">
        <v>4434</v>
      </c>
      <c r="M1785" s="16" t="str">
        <f>HYPERLINK("https://stjsonora.gob.mx/acceso_informacion/InfoCurriculum.php?token=4434-4434-4434")</f>
        <v>https://stjsonora.gob.mx/acceso_informacion/InfoCurriculum.php?token=4434-4434-4434</v>
      </c>
      <c r="N1785" s="14" t="s">
        <v>64</v>
      </c>
      <c r="O1785" s="16" t="s">
        <v>3601</v>
      </c>
      <c r="P1785" s="17" t="s">
        <v>355</v>
      </c>
      <c r="Q1785" s="15">
        <v>45300</v>
      </c>
      <c r="R1785" s="15">
        <v>45291</v>
      </c>
      <c r="S1785" s="14"/>
    </row>
    <row r="1786" spans="1:19" ht="25.5" x14ac:dyDescent="0.25">
      <c r="A1786" s="14">
        <v>2023</v>
      </c>
      <c r="B1786" s="15">
        <v>45200</v>
      </c>
      <c r="C1786" s="15">
        <v>45291</v>
      </c>
      <c r="D1786" s="17" t="s">
        <v>176</v>
      </c>
      <c r="E1786" s="17" t="s">
        <v>176</v>
      </c>
      <c r="F1786" s="14" t="s">
        <v>881</v>
      </c>
      <c r="G1786" s="14" t="s">
        <v>2038</v>
      </c>
      <c r="H1786" s="14" t="s">
        <v>1170</v>
      </c>
      <c r="I1786" s="17" t="s">
        <v>1253</v>
      </c>
      <c r="J1786" s="14" t="s">
        <v>353</v>
      </c>
      <c r="K1786" s="17" t="s">
        <v>354</v>
      </c>
      <c r="L1786" s="14">
        <v>4407</v>
      </c>
      <c r="M1786" s="16" t="str">
        <f>HYPERLINK("https://stjsonora.gob.mx/acceso_informacion/InfoCurriculum.php?token=4407-4407-4407")</f>
        <v>https://stjsonora.gob.mx/acceso_informacion/InfoCurriculum.php?token=4407-4407-4407</v>
      </c>
      <c r="N1786" s="14" t="s">
        <v>64</v>
      </c>
      <c r="O1786" s="16" t="s">
        <v>3601</v>
      </c>
      <c r="P1786" s="17" t="s">
        <v>355</v>
      </c>
      <c r="Q1786" s="15">
        <v>45300</v>
      </c>
      <c r="R1786" s="15">
        <v>45291</v>
      </c>
      <c r="S1786" s="14"/>
    </row>
    <row r="1787" spans="1:19" ht="25.5" x14ac:dyDescent="0.25">
      <c r="A1787" s="14">
        <v>2023</v>
      </c>
      <c r="B1787" s="15">
        <v>45200</v>
      </c>
      <c r="C1787" s="15">
        <v>45291</v>
      </c>
      <c r="D1787" s="17" t="s">
        <v>173</v>
      </c>
      <c r="E1787" s="17" t="s">
        <v>173</v>
      </c>
      <c r="F1787" s="14" t="s">
        <v>1534</v>
      </c>
      <c r="G1787" s="14" t="s">
        <v>794</v>
      </c>
      <c r="H1787" s="14" t="s">
        <v>369</v>
      </c>
      <c r="I1787" s="17" t="s">
        <v>1220</v>
      </c>
      <c r="J1787" s="14" t="s">
        <v>56</v>
      </c>
      <c r="K1787" s="17" t="s">
        <v>3589</v>
      </c>
      <c r="L1787" s="14">
        <v>3500</v>
      </c>
      <c r="M1787" s="16" t="str">
        <f>HYPERLINK("https://stjsonora.gob.mx/acceso_informacion/InfoCurriculum.php?token=3500-3500-3500")</f>
        <v>https://stjsonora.gob.mx/acceso_informacion/InfoCurriculum.php?token=3500-3500-3500</v>
      </c>
      <c r="N1787" s="14" t="s">
        <v>64</v>
      </c>
      <c r="O1787" s="16" t="s">
        <v>3601</v>
      </c>
      <c r="P1787" s="17" t="s">
        <v>355</v>
      </c>
      <c r="Q1787" s="15">
        <v>45300</v>
      </c>
      <c r="R1787" s="15">
        <v>45291</v>
      </c>
      <c r="S1787" s="14"/>
    </row>
    <row r="1788" spans="1:19" ht="25.5" x14ac:dyDescent="0.25">
      <c r="A1788" s="14">
        <v>2023</v>
      </c>
      <c r="B1788" s="15">
        <v>45200</v>
      </c>
      <c r="C1788" s="15">
        <v>45291</v>
      </c>
      <c r="D1788" s="17" t="s">
        <v>176</v>
      </c>
      <c r="E1788" s="17" t="s">
        <v>176</v>
      </c>
      <c r="F1788" s="14" t="s">
        <v>2978</v>
      </c>
      <c r="G1788" s="14" t="s">
        <v>2979</v>
      </c>
      <c r="H1788" s="14" t="s">
        <v>472</v>
      </c>
      <c r="I1788" s="17" t="s">
        <v>640</v>
      </c>
      <c r="J1788" s="14" t="s">
        <v>353</v>
      </c>
      <c r="K1788" s="17" t="s">
        <v>354</v>
      </c>
      <c r="L1788" s="14">
        <v>4807</v>
      </c>
      <c r="M1788" s="16" t="str">
        <f>HYPERLINK("https://stjsonora.gob.mx/acceso_informacion/InfoCurriculum.php?token=4807-4807-4807")</f>
        <v>https://stjsonora.gob.mx/acceso_informacion/InfoCurriculum.php?token=4807-4807-4807</v>
      </c>
      <c r="N1788" s="14" t="s">
        <v>64</v>
      </c>
      <c r="O1788" s="16" t="s">
        <v>3601</v>
      </c>
      <c r="P1788" s="17" t="s">
        <v>355</v>
      </c>
      <c r="Q1788" s="15">
        <v>45300</v>
      </c>
      <c r="R1788" s="15">
        <v>45291</v>
      </c>
      <c r="S1788" s="14"/>
    </row>
    <row r="1789" spans="1:19" ht="25.5" x14ac:dyDescent="0.25">
      <c r="A1789" s="14">
        <v>2023</v>
      </c>
      <c r="B1789" s="15">
        <v>45200</v>
      </c>
      <c r="C1789" s="15">
        <v>45291</v>
      </c>
      <c r="D1789" s="17" t="s">
        <v>184</v>
      </c>
      <c r="E1789" s="17" t="s">
        <v>184</v>
      </c>
      <c r="F1789" s="14" t="s">
        <v>2980</v>
      </c>
      <c r="G1789" s="14" t="s">
        <v>2981</v>
      </c>
      <c r="H1789" s="14" t="s">
        <v>530</v>
      </c>
      <c r="I1789" s="17" t="s">
        <v>629</v>
      </c>
      <c r="J1789" s="14" t="s">
        <v>353</v>
      </c>
      <c r="K1789" s="17" t="s">
        <v>354</v>
      </c>
      <c r="L1789" s="14">
        <v>4386</v>
      </c>
      <c r="M1789" s="16" t="str">
        <f>HYPERLINK("https://stjsonora.gob.mx/acceso_informacion/InfoCurriculum.php?token=4386-4386-4386")</f>
        <v>https://stjsonora.gob.mx/acceso_informacion/InfoCurriculum.php?token=4386-4386-4386</v>
      </c>
      <c r="N1789" s="14" t="s">
        <v>64</v>
      </c>
      <c r="O1789" s="16" t="s">
        <v>3601</v>
      </c>
      <c r="P1789" s="17" t="s">
        <v>355</v>
      </c>
      <c r="Q1789" s="15">
        <v>45300</v>
      </c>
      <c r="R1789" s="15">
        <v>45291</v>
      </c>
      <c r="S1789" s="14"/>
    </row>
    <row r="1790" spans="1:19" ht="25.5" x14ac:dyDescent="0.25">
      <c r="A1790" s="14">
        <v>2023</v>
      </c>
      <c r="B1790" s="15">
        <v>45200</v>
      </c>
      <c r="C1790" s="15">
        <v>45291</v>
      </c>
      <c r="D1790" s="17" t="s">
        <v>167</v>
      </c>
      <c r="E1790" s="17" t="s">
        <v>167</v>
      </c>
      <c r="F1790" s="14" t="s">
        <v>2982</v>
      </c>
      <c r="G1790" s="14" t="s">
        <v>592</v>
      </c>
      <c r="H1790" s="14" t="s">
        <v>1164</v>
      </c>
      <c r="I1790" s="17" t="s">
        <v>500</v>
      </c>
      <c r="J1790" s="14" t="s">
        <v>353</v>
      </c>
      <c r="K1790" s="17" t="s">
        <v>354</v>
      </c>
      <c r="L1790" s="14">
        <v>5188</v>
      </c>
      <c r="M1790" s="16" t="str">
        <f>HYPERLINK("https://stjsonora.gob.mx/acceso_informacion/InfoCurriculum.php?token=5188-5188-5188")</f>
        <v>https://stjsonora.gob.mx/acceso_informacion/InfoCurriculum.php?token=5188-5188-5188</v>
      </c>
      <c r="N1790" s="14" t="s">
        <v>64</v>
      </c>
      <c r="O1790" s="16" t="s">
        <v>3601</v>
      </c>
      <c r="P1790" s="17" t="s">
        <v>355</v>
      </c>
      <c r="Q1790" s="15">
        <v>45300</v>
      </c>
      <c r="R1790" s="15">
        <v>45291</v>
      </c>
      <c r="S1790" s="14"/>
    </row>
    <row r="1791" spans="1:19" ht="25.5" x14ac:dyDescent="0.25">
      <c r="A1791" s="14">
        <v>2023</v>
      </c>
      <c r="B1791" s="15">
        <v>45200</v>
      </c>
      <c r="C1791" s="15">
        <v>45291</v>
      </c>
      <c r="D1791" s="17" t="s">
        <v>176</v>
      </c>
      <c r="E1791" s="17" t="s">
        <v>176</v>
      </c>
      <c r="F1791" s="14" t="s">
        <v>2983</v>
      </c>
      <c r="G1791" s="14" t="s">
        <v>626</v>
      </c>
      <c r="H1791" s="14" t="s">
        <v>2984</v>
      </c>
      <c r="I1791" s="17" t="s">
        <v>1349</v>
      </c>
      <c r="J1791" s="14" t="s">
        <v>353</v>
      </c>
      <c r="K1791" s="17" t="s">
        <v>354</v>
      </c>
      <c r="L1791" s="14">
        <v>4668</v>
      </c>
      <c r="M1791" s="16" t="str">
        <f>HYPERLINK("https://stjsonora.gob.mx/acceso_informacion/InfoCurriculum.php?token=4668-4668-4668")</f>
        <v>https://stjsonora.gob.mx/acceso_informacion/InfoCurriculum.php?token=4668-4668-4668</v>
      </c>
      <c r="N1791" s="14" t="s">
        <v>64</v>
      </c>
      <c r="O1791" s="16" t="s">
        <v>3601</v>
      </c>
      <c r="P1791" s="17" t="s">
        <v>355</v>
      </c>
      <c r="Q1791" s="15">
        <v>45300</v>
      </c>
      <c r="R1791" s="15">
        <v>45291</v>
      </c>
      <c r="S1791" s="14"/>
    </row>
    <row r="1792" spans="1:19" ht="38.25" x14ac:dyDescent="0.25">
      <c r="A1792" s="14">
        <v>2023</v>
      </c>
      <c r="B1792" s="15">
        <v>45200</v>
      </c>
      <c r="C1792" s="15">
        <v>45291</v>
      </c>
      <c r="D1792" s="17" t="s">
        <v>167</v>
      </c>
      <c r="E1792" s="17" t="s">
        <v>167</v>
      </c>
      <c r="F1792" s="14" t="s">
        <v>2985</v>
      </c>
      <c r="G1792" s="14" t="s">
        <v>1511</v>
      </c>
      <c r="H1792" s="14" t="s">
        <v>2141</v>
      </c>
      <c r="I1792" s="17" t="s">
        <v>1391</v>
      </c>
      <c r="J1792" s="14" t="s">
        <v>353</v>
      </c>
      <c r="K1792" s="17" t="s">
        <v>354</v>
      </c>
      <c r="L1792" s="14">
        <v>4135</v>
      </c>
      <c r="M1792" s="16" t="str">
        <f>HYPERLINK("https://stjsonora.gob.mx/acceso_informacion/InfoCurriculum.php?token=4135-4135-4135")</f>
        <v>https://stjsonora.gob.mx/acceso_informacion/InfoCurriculum.php?token=4135-4135-4135</v>
      </c>
      <c r="N1792" s="14" t="s">
        <v>64</v>
      </c>
      <c r="O1792" s="16" t="s">
        <v>3601</v>
      </c>
      <c r="P1792" s="17" t="s">
        <v>355</v>
      </c>
      <c r="Q1792" s="15">
        <v>45300</v>
      </c>
      <c r="R1792" s="15">
        <v>45291</v>
      </c>
      <c r="S1792" s="14"/>
    </row>
    <row r="1793" spans="1:19" ht="25.5" x14ac:dyDescent="0.25">
      <c r="A1793" s="14">
        <v>2023</v>
      </c>
      <c r="B1793" s="15">
        <v>45200</v>
      </c>
      <c r="C1793" s="15">
        <v>45291</v>
      </c>
      <c r="D1793" s="17" t="s">
        <v>171</v>
      </c>
      <c r="E1793" s="17" t="s">
        <v>171</v>
      </c>
      <c r="F1793" s="14" t="s">
        <v>1492</v>
      </c>
      <c r="G1793" s="14" t="s">
        <v>1132</v>
      </c>
      <c r="H1793" s="14" t="s">
        <v>2986</v>
      </c>
      <c r="I1793" s="17" t="s">
        <v>640</v>
      </c>
      <c r="J1793" s="14" t="s">
        <v>353</v>
      </c>
      <c r="K1793" s="17" t="s">
        <v>354</v>
      </c>
      <c r="L1793" s="14">
        <v>4433</v>
      </c>
      <c r="M1793" s="16" t="str">
        <f>HYPERLINK("https://stjsonora.gob.mx/acceso_informacion/InfoCurriculum.php?token=4433-4433-4433")</f>
        <v>https://stjsonora.gob.mx/acceso_informacion/InfoCurriculum.php?token=4433-4433-4433</v>
      </c>
      <c r="N1793" s="14" t="s">
        <v>64</v>
      </c>
      <c r="O1793" s="16" t="s">
        <v>3601</v>
      </c>
      <c r="P1793" s="17" t="s">
        <v>355</v>
      </c>
      <c r="Q1793" s="15">
        <v>45300</v>
      </c>
      <c r="R1793" s="15">
        <v>45291</v>
      </c>
      <c r="S1793" s="14"/>
    </row>
    <row r="1794" spans="1:19" ht="25.5" x14ac:dyDescent="0.25">
      <c r="A1794" s="14">
        <v>2023</v>
      </c>
      <c r="B1794" s="15">
        <v>45200</v>
      </c>
      <c r="C1794" s="15">
        <v>45291</v>
      </c>
      <c r="D1794" s="17" t="s">
        <v>180</v>
      </c>
      <c r="E1794" s="17" t="s">
        <v>180</v>
      </c>
      <c r="F1794" s="14" t="s">
        <v>1225</v>
      </c>
      <c r="G1794" s="14" t="s">
        <v>2969</v>
      </c>
      <c r="H1794" s="14" t="s">
        <v>495</v>
      </c>
      <c r="I1794" s="17" t="s">
        <v>1253</v>
      </c>
      <c r="J1794" s="14" t="s">
        <v>353</v>
      </c>
      <c r="K1794" s="17" t="s">
        <v>354</v>
      </c>
      <c r="L1794" s="14">
        <v>2770</v>
      </c>
      <c r="M1794" s="16" t="str">
        <f>HYPERLINK("https://stjsonora.gob.mx/acceso_informacion/InfoCurriculum.php?token=2770-2770-2770")</f>
        <v>https://stjsonora.gob.mx/acceso_informacion/InfoCurriculum.php?token=2770-2770-2770</v>
      </c>
      <c r="N1794" s="14" t="s">
        <v>64</v>
      </c>
      <c r="O1794" s="16" t="s">
        <v>3601</v>
      </c>
      <c r="P1794" s="17" t="s">
        <v>355</v>
      </c>
      <c r="Q1794" s="15">
        <v>45300</v>
      </c>
      <c r="R1794" s="15">
        <v>45291</v>
      </c>
      <c r="S1794" s="14"/>
    </row>
    <row r="1795" spans="1:19" ht="25.5" x14ac:dyDescent="0.25">
      <c r="A1795" s="14">
        <v>2023</v>
      </c>
      <c r="B1795" s="15">
        <v>45200</v>
      </c>
      <c r="C1795" s="15">
        <v>45291</v>
      </c>
      <c r="D1795" s="17" t="s">
        <v>167</v>
      </c>
      <c r="E1795" s="17" t="s">
        <v>167</v>
      </c>
      <c r="F1795" s="14" t="s">
        <v>2987</v>
      </c>
      <c r="G1795" s="14" t="s">
        <v>1495</v>
      </c>
      <c r="H1795" s="14" t="s">
        <v>764</v>
      </c>
      <c r="I1795" s="17" t="s">
        <v>1237</v>
      </c>
      <c r="J1795" s="14" t="s">
        <v>353</v>
      </c>
      <c r="K1795" s="17" t="s">
        <v>354</v>
      </c>
      <c r="L1795" s="14">
        <v>5105</v>
      </c>
      <c r="M1795" s="16" t="str">
        <f>HYPERLINK("https://stjsonora.gob.mx/acceso_informacion/InfoCurriculum.php?token=5105-5105-5105")</f>
        <v>https://stjsonora.gob.mx/acceso_informacion/InfoCurriculum.php?token=5105-5105-5105</v>
      </c>
      <c r="N1795" s="14" t="s">
        <v>64</v>
      </c>
      <c r="O1795" s="16" t="s">
        <v>3601</v>
      </c>
      <c r="P1795" s="17" t="s">
        <v>355</v>
      </c>
      <c r="Q1795" s="15">
        <v>45300</v>
      </c>
      <c r="R1795" s="15">
        <v>45291</v>
      </c>
      <c r="S1795" s="14"/>
    </row>
    <row r="1796" spans="1:19" ht="25.5" x14ac:dyDescent="0.25">
      <c r="A1796" s="14">
        <v>2023</v>
      </c>
      <c r="B1796" s="15">
        <v>45200</v>
      </c>
      <c r="C1796" s="15">
        <v>45291</v>
      </c>
      <c r="D1796" s="17" t="s">
        <v>167</v>
      </c>
      <c r="E1796" s="17" t="s">
        <v>167</v>
      </c>
      <c r="F1796" s="14" t="s">
        <v>2988</v>
      </c>
      <c r="G1796" s="14" t="s">
        <v>701</v>
      </c>
      <c r="H1796" s="14" t="s">
        <v>601</v>
      </c>
      <c r="I1796" s="17" t="s">
        <v>1010</v>
      </c>
      <c r="J1796" s="14" t="s">
        <v>353</v>
      </c>
      <c r="K1796" s="17" t="s">
        <v>354</v>
      </c>
      <c r="L1796" s="14">
        <v>4861</v>
      </c>
      <c r="M1796" s="16" t="str">
        <f>HYPERLINK("https://stjsonora.gob.mx/acceso_informacion/InfoCurriculum.php?token=4861-4861-4861")</f>
        <v>https://stjsonora.gob.mx/acceso_informacion/InfoCurriculum.php?token=4861-4861-4861</v>
      </c>
      <c r="N1796" s="14" t="s">
        <v>64</v>
      </c>
      <c r="O1796" s="16" t="s">
        <v>3601</v>
      </c>
      <c r="P1796" s="17" t="s">
        <v>355</v>
      </c>
      <c r="Q1796" s="15">
        <v>45300</v>
      </c>
      <c r="R1796" s="15">
        <v>45291</v>
      </c>
      <c r="S1796" s="14"/>
    </row>
    <row r="1797" spans="1:19" ht="25.5" x14ac:dyDescent="0.25">
      <c r="A1797" s="14">
        <v>2023</v>
      </c>
      <c r="B1797" s="15">
        <v>45200</v>
      </c>
      <c r="C1797" s="15">
        <v>45291</v>
      </c>
      <c r="D1797" s="17" t="s">
        <v>167</v>
      </c>
      <c r="E1797" s="17" t="s">
        <v>167</v>
      </c>
      <c r="F1797" s="14" t="s">
        <v>2989</v>
      </c>
      <c r="G1797" s="14" t="s">
        <v>442</v>
      </c>
      <c r="H1797" s="14" t="s">
        <v>406</v>
      </c>
      <c r="I1797" s="17" t="s">
        <v>640</v>
      </c>
      <c r="J1797" s="14" t="s">
        <v>353</v>
      </c>
      <c r="K1797" s="17" t="s">
        <v>354</v>
      </c>
      <c r="L1797" s="14">
        <v>1555</v>
      </c>
      <c r="M1797" s="16" t="str">
        <f>HYPERLINK("https://stjsonora.gob.mx/acceso_informacion/InfoCurriculum.php?token=1555-1555-1555")</f>
        <v>https://stjsonora.gob.mx/acceso_informacion/InfoCurriculum.php?token=1555-1555-1555</v>
      </c>
      <c r="N1797" s="14" t="s">
        <v>64</v>
      </c>
      <c r="O1797" s="16" t="s">
        <v>3601</v>
      </c>
      <c r="P1797" s="17" t="s">
        <v>355</v>
      </c>
      <c r="Q1797" s="15">
        <v>45300</v>
      </c>
      <c r="R1797" s="15">
        <v>45291</v>
      </c>
      <c r="S1797" s="14"/>
    </row>
    <row r="1798" spans="1:19" ht="25.5" x14ac:dyDescent="0.25">
      <c r="A1798" s="14">
        <v>2023</v>
      </c>
      <c r="B1798" s="15">
        <v>45200</v>
      </c>
      <c r="C1798" s="15">
        <v>45291</v>
      </c>
      <c r="D1798" s="17" t="s">
        <v>208</v>
      </c>
      <c r="E1798" s="17" t="s">
        <v>208</v>
      </c>
      <c r="F1798" s="14" t="s">
        <v>2990</v>
      </c>
      <c r="G1798" s="14" t="s">
        <v>2991</v>
      </c>
      <c r="H1798" s="14" t="s">
        <v>2992</v>
      </c>
      <c r="I1798" s="17" t="s">
        <v>1415</v>
      </c>
      <c r="J1798" s="14" t="s">
        <v>353</v>
      </c>
      <c r="K1798" s="17" t="s">
        <v>354</v>
      </c>
      <c r="L1798" s="14">
        <v>5120</v>
      </c>
      <c r="M1798" s="16" t="str">
        <f>HYPERLINK("https://stjsonora.gob.mx/acceso_informacion/InfoCurriculum.php?token=5120-5120-5120")</f>
        <v>https://stjsonora.gob.mx/acceso_informacion/InfoCurriculum.php?token=5120-5120-5120</v>
      </c>
      <c r="N1798" s="14" t="s">
        <v>64</v>
      </c>
      <c r="O1798" s="16" t="s">
        <v>3601</v>
      </c>
      <c r="P1798" s="17" t="s">
        <v>355</v>
      </c>
      <c r="Q1798" s="15">
        <v>45300</v>
      </c>
      <c r="R1798" s="15">
        <v>45291</v>
      </c>
      <c r="S1798" s="14"/>
    </row>
    <row r="1799" spans="1:19" ht="25.5" x14ac:dyDescent="0.25">
      <c r="A1799" s="14">
        <v>2023</v>
      </c>
      <c r="B1799" s="15">
        <v>45200</v>
      </c>
      <c r="C1799" s="15">
        <v>45291</v>
      </c>
      <c r="D1799" s="17" t="s">
        <v>167</v>
      </c>
      <c r="E1799" s="17" t="s">
        <v>167</v>
      </c>
      <c r="F1799" s="14" t="s">
        <v>2993</v>
      </c>
      <c r="G1799" s="14" t="s">
        <v>1264</v>
      </c>
      <c r="H1799" s="14" t="s">
        <v>454</v>
      </c>
      <c r="I1799" s="17" t="s">
        <v>2865</v>
      </c>
      <c r="J1799" s="14" t="s">
        <v>353</v>
      </c>
      <c r="K1799" s="17" t="s">
        <v>2994</v>
      </c>
      <c r="L1799" s="14">
        <v>4871</v>
      </c>
      <c r="M1799" s="16" t="str">
        <f>HYPERLINK("https://stjsonora.gob.mx/acceso_informacion/InfoCurriculum.php?token=4871-4871-4871")</f>
        <v>https://stjsonora.gob.mx/acceso_informacion/InfoCurriculum.php?token=4871-4871-4871</v>
      </c>
      <c r="N1799" s="14" t="s">
        <v>64</v>
      </c>
      <c r="O1799" s="16" t="s">
        <v>3601</v>
      </c>
      <c r="P1799" s="17" t="s">
        <v>355</v>
      </c>
      <c r="Q1799" s="15">
        <v>45300</v>
      </c>
      <c r="R1799" s="15">
        <v>45291</v>
      </c>
      <c r="S1799" s="14"/>
    </row>
    <row r="1800" spans="1:19" ht="25.5" x14ac:dyDescent="0.25">
      <c r="A1800" s="14">
        <v>2023</v>
      </c>
      <c r="B1800" s="15">
        <v>45200</v>
      </c>
      <c r="C1800" s="15">
        <v>45291</v>
      </c>
      <c r="D1800" s="17" t="s">
        <v>176</v>
      </c>
      <c r="E1800" s="17" t="s">
        <v>176</v>
      </c>
      <c r="F1800" s="14" t="s">
        <v>2995</v>
      </c>
      <c r="G1800" s="14" t="s">
        <v>1074</v>
      </c>
      <c r="H1800" s="14" t="s">
        <v>2996</v>
      </c>
      <c r="I1800" s="17" t="s">
        <v>766</v>
      </c>
      <c r="J1800" s="14" t="s">
        <v>353</v>
      </c>
      <c r="K1800" s="17" t="s">
        <v>354</v>
      </c>
      <c r="L1800" s="14">
        <v>4789</v>
      </c>
      <c r="M1800" s="16" t="str">
        <f>HYPERLINK("https://stjsonora.gob.mx/acceso_informacion/InfoCurriculum.php?token=4789-4789-4789")</f>
        <v>https://stjsonora.gob.mx/acceso_informacion/InfoCurriculum.php?token=4789-4789-4789</v>
      </c>
      <c r="N1800" s="14" t="s">
        <v>64</v>
      </c>
      <c r="O1800" s="16" t="s">
        <v>3601</v>
      </c>
      <c r="P1800" s="17" t="s">
        <v>355</v>
      </c>
      <c r="Q1800" s="15">
        <v>45300</v>
      </c>
      <c r="R1800" s="15">
        <v>45291</v>
      </c>
      <c r="S1800" s="14"/>
    </row>
    <row r="1801" spans="1:19" ht="38.25" x14ac:dyDescent="0.25">
      <c r="A1801" s="14">
        <v>2023</v>
      </c>
      <c r="B1801" s="15">
        <v>45200</v>
      </c>
      <c r="C1801" s="15">
        <v>45291</v>
      </c>
      <c r="D1801" s="17" t="s">
        <v>167</v>
      </c>
      <c r="E1801" s="17" t="s">
        <v>167</v>
      </c>
      <c r="F1801" s="14" t="s">
        <v>2997</v>
      </c>
      <c r="G1801" s="14" t="s">
        <v>1037</v>
      </c>
      <c r="H1801" s="14" t="s">
        <v>2998</v>
      </c>
      <c r="I1801" s="17" t="s">
        <v>1410</v>
      </c>
      <c r="J1801" s="14" t="s">
        <v>353</v>
      </c>
      <c r="K1801" s="17"/>
      <c r="L1801" s="14">
        <v>3074</v>
      </c>
      <c r="M1801" s="16" t="str">
        <f>HYPERLINK("https://stjsonora.gob.mx/acceso_informacion/InfoCurriculum.php?token=3074-3074-3074")</f>
        <v>https://stjsonora.gob.mx/acceso_informacion/InfoCurriculum.php?token=3074-3074-3074</v>
      </c>
      <c r="N1801" s="14" t="s">
        <v>64</v>
      </c>
      <c r="O1801" s="16" t="s">
        <v>3601</v>
      </c>
      <c r="P1801" s="17" t="s">
        <v>355</v>
      </c>
      <c r="Q1801" s="15">
        <v>45300</v>
      </c>
      <c r="R1801" s="15">
        <v>45291</v>
      </c>
      <c r="S1801" s="14"/>
    </row>
    <row r="1802" spans="1:19" ht="25.5" x14ac:dyDescent="0.25">
      <c r="A1802" s="14">
        <v>2023</v>
      </c>
      <c r="B1802" s="15">
        <v>45200</v>
      </c>
      <c r="C1802" s="15">
        <v>45291</v>
      </c>
      <c r="D1802" s="17" t="s">
        <v>173</v>
      </c>
      <c r="E1802" s="17" t="s">
        <v>173</v>
      </c>
      <c r="F1802" s="14" t="s">
        <v>1932</v>
      </c>
      <c r="G1802" s="14" t="s">
        <v>552</v>
      </c>
      <c r="H1802" s="14" t="s">
        <v>2999</v>
      </c>
      <c r="I1802" s="17" t="s">
        <v>679</v>
      </c>
      <c r="J1802" s="14" t="s">
        <v>353</v>
      </c>
      <c r="K1802" s="17" t="s">
        <v>354</v>
      </c>
      <c r="L1802" s="14">
        <v>4695</v>
      </c>
      <c r="M1802" s="16" t="str">
        <f>HYPERLINK("https://stjsonora.gob.mx/acceso_informacion/InfoCurriculum.php?token=4695-4695-4695")</f>
        <v>https://stjsonora.gob.mx/acceso_informacion/InfoCurriculum.php?token=4695-4695-4695</v>
      </c>
      <c r="N1802" s="14" t="s">
        <v>64</v>
      </c>
      <c r="O1802" s="16" t="s">
        <v>3601</v>
      </c>
      <c r="P1802" s="17" t="s">
        <v>355</v>
      </c>
      <c r="Q1802" s="15">
        <v>45300</v>
      </c>
      <c r="R1802" s="15">
        <v>45291</v>
      </c>
      <c r="S1802" s="14"/>
    </row>
    <row r="1803" spans="1:19" ht="25.5" x14ac:dyDescent="0.25">
      <c r="A1803" s="14">
        <v>2023</v>
      </c>
      <c r="B1803" s="15">
        <v>45200</v>
      </c>
      <c r="C1803" s="15">
        <v>45291</v>
      </c>
      <c r="D1803" s="17" t="s">
        <v>167</v>
      </c>
      <c r="E1803" s="17" t="s">
        <v>167</v>
      </c>
      <c r="F1803" s="14" t="s">
        <v>3000</v>
      </c>
      <c r="G1803" s="14" t="s">
        <v>1270</v>
      </c>
      <c r="H1803" s="14" t="s">
        <v>2741</v>
      </c>
      <c r="I1803" s="17" t="s">
        <v>423</v>
      </c>
      <c r="J1803" s="14" t="s">
        <v>353</v>
      </c>
      <c r="K1803" s="17" t="s">
        <v>634</v>
      </c>
      <c r="L1803" s="14">
        <v>4960</v>
      </c>
      <c r="M1803" s="16" t="str">
        <f>HYPERLINK("https://stjsonora.gob.mx/acceso_informacion/InfoCurriculum.php?token=4960-4960-4960")</f>
        <v>https://stjsonora.gob.mx/acceso_informacion/InfoCurriculum.php?token=4960-4960-4960</v>
      </c>
      <c r="N1803" s="14" t="s">
        <v>64</v>
      </c>
      <c r="O1803" s="16" t="s">
        <v>3601</v>
      </c>
      <c r="P1803" s="17" t="s">
        <v>355</v>
      </c>
      <c r="Q1803" s="15">
        <v>45300</v>
      </c>
      <c r="R1803" s="15">
        <v>45291</v>
      </c>
      <c r="S1803" s="14"/>
    </row>
    <row r="1804" spans="1:19" ht="25.5" x14ac:dyDescent="0.25">
      <c r="A1804" s="14">
        <v>2023</v>
      </c>
      <c r="B1804" s="15">
        <v>45200</v>
      </c>
      <c r="C1804" s="15">
        <v>45291</v>
      </c>
      <c r="D1804" s="17" t="s">
        <v>173</v>
      </c>
      <c r="E1804" s="17" t="s">
        <v>173</v>
      </c>
      <c r="F1804" s="14" t="s">
        <v>3001</v>
      </c>
      <c r="G1804" s="14" t="s">
        <v>660</v>
      </c>
      <c r="H1804" s="14" t="s">
        <v>3002</v>
      </c>
      <c r="I1804" s="17" t="s">
        <v>3003</v>
      </c>
      <c r="J1804" s="14" t="s">
        <v>353</v>
      </c>
      <c r="K1804" s="17" t="s">
        <v>354</v>
      </c>
      <c r="L1804" s="14">
        <v>3611</v>
      </c>
      <c r="M1804" s="16" t="str">
        <f>HYPERLINK("https://stjsonora.gob.mx/acceso_informacion/InfoCurriculum.php?token=3611-3611-3611")</f>
        <v>https://stjsonora.gob.mx/acceso_informacion/InfoCurriculum.php?token=3611-3611-3611</v>
      </c>
      <c r="N1804" s="14" t="s">
        <v>64</v>
      </c>
      <c r="O1804" s="16" t="s">
        <v>3601</v>
      </c>
      <c r="P1804" s="17" t="s">
        <v>355</v>
      </c>
      <c r="Q1804" s="15">
        <v>45300</v>
      </c>
      <c r="R1804" s="15">
        <v>45291</v>
      </c>
      <c r="S1804" s="14"/>
    </row>
    <row r="1805" spans="1:19" ht="25.5" x14ac:dyDescent="0.25">
      <c r="A1805" s="14">
        <v>2023</v>
      </c>
      <c r="B1805" s="15">
        <v>45200</v>
      </c>
      <c r="C1805" s="15">
        <v>45291</v>
      </c>
      <c r="D1805" s="17" t="s">
        <v>211</v>
      </c>
      <c r="E1805" s="17" t="s">
        <v>211</v>
      </c>
      <c r="F1805" s="14" t="s">
        <v>3004</v>
      </c>
      <c r="G1805" s="14" t="s">
        <v>1709</v>
      </c>
      <c r="H1805" s="14" t="s">
        <v>442</v>
      </c>
      <c r="I1805" s="17" t="s">
        <v>1383</v>
      </c>
      <c r="J1805" s="14" t="s">
        <v>353</v>
      </c>
      <c r="K1805" s="17" t="s">
        <v>354</v>
      </c>
      <c r="L1805" s="14">
        <v>3087</v>
      </c>
      <c r="M1805" s="16" t="str">
        <f>HYPERLINK("https://stjsonora.gob.mx/acceso_informacion/InfoCurriculum.php?token=3087-3087-3087")</f>
        <v>https://stjsonora.gob.mx/acceso_informacion/InfoCurriculum.php?token=3087-3087-3087</v>
      </c>
      <c r="N1805" s="14" t="s">
        <v>64</v>
      </c>
      <c r="O1805" s="16" t="s">
        <v>3601</v>
      </c>
      <c r="P1805" s="17" t="s">
        <v>355</v>
      </c>
      <c r="Q1805" s="15">
        <v>45300</v>
      </c>
      <c r="R1805" s="15">
        <v>45291</v>
      </c>
      <c r="S1805" s="14"/>
    </row>
    <row r="1806" spans="1:19" ht="25.5" x14ac:dyDescent="0.25">
      <c r="A1806" s="14">
        <v>2023</v>
      </c>
      <c r="B1806" s="15">
        <v>45200</v>
      </c>
      <c r="C1806" s="15">
        <v>45291</v>
      </c>
      <c r="D1806" s="17" t="s">
        <v>171</v>
      </c>
      <c r="E1806" s="17" t="s">
        <v>171</v>
      </c>
      <c r="F1806" s="14" t="s">
        <v>1362</v>
      </c>
      <c r="G1806" s="14" t="s">
        <v>3005</v>
      </c>
      <c r="H1806" s="14" t="s">
        <v>563</v>
      </c>
      <c r="I1806" s="17" t="s">
        <v>640</v>
      </c>
      <c r="J1806" s="14" t="s">
        <v>353</v>
      </c>
      <c r="K1806" s="17" t="s">
        <v>354</v>
      </c>
      <c r="L1806" s="14">
        <v>4725</v>
      </c>
      <c r="M1806" s="16" t="str">
        <f>HYPERLINK("https://stjsonora.gob.mx/acceso_informacion/InfoCurriculum.php?token=4725-4725-4725")</f>
        <v>https://stjsonora.gob.mx/acceso_informacion/InfoCurriculum.php?token=4725-4725-4725</v>
      </c>
      <c r="N1806" s="14" t="s">
        <v>64</v>
      </c>
      <c r="O1806" s="16" t="s">
        <v>3601</v>
      </c>
      <c r="P1806" s="17" t="s">
        <v>355</v>
      </c>
      <c r="Q1806" s="15">
        <v>45300</v>
      </c>
      <c r="R1806" s="15">
        <v>45291</v>
      </c>
      <c r="S1806" s="14"/>
    </row>
    <row r="1807" spans="1:19" ht="25.5" x14ac:dyDescent="0.25">
      <c r="A1807" s="14">
        <v>2023</v>
      </c>
      <c r="B1807" s="15">
        <v>45200</v>
      </c>
      <c r="C1807" s="15">
        <v>45291</v>
      </c>
      <c r="D1807" s="17" t="s">
        <v>171</v>
      </c>
      <c r="E1807" s="17" t="s">
        <v>171</v>
      </c>
      <c r="F1807" s="14" t="s">
        <v>3006</v>
      </c>
      <c r="G1807" s="14" t="s">
        <v>400</v>
      </c>
      <c r="H1807" s="14" t="s">
        <v>2191</v>
      </c>
      <c r="I1807" s="17" t="s">
        <v>686</v>
      </c>
      <c r="J1807" s="14" t="s">
        <v>353</v>
      </c>
      <c r="K1807" s="17" t="s">
        <v>354</v>
      </c>
      <c r="L1807" s="14">
        <v>3192</v>
      </c>
      <c r="M1807" s="16" t="str">
        <f>HYPERLINK("https://stjsonora.gob.mx/acceso_informacion/InfoCurriculum.php?token=3192-3192-3192")</f>
        <v>https://stjsonora.gob.mx/acceso_informacion/InfoCurriculum.php?token=3192-3192-3192</v>
      </c>
      <c r="N1807" s="14" t="s">
        <v>64</v>
      </c>
      <c r="O1807" s="16" t="s">
        <v>3601</v>
      </c>
      <c r="P1807" s="17" t="s">
        <v>355</v>
      </c>
      <c r="Q1807" s="15">
        <v>45300</v>
      </c>
      <c r="R1807" s="15">
        <v>45291</v>
      </c>
      <c r="S1807" s="14"/>
    </row>
    <row r="1808" spans="1:19" ht="25.5" x14ac:dyDescent="0.25">
      <c r="A1808" s="14">
        <v>2023</v>
      </c>
      <c r="B1808" s="15">
        <v>45200</v>
      </c>
      <c r="C1808" s="15">
        <v>45291</v>
      </c>
      <c r="D1808" s="17" t="s">
        <v>167</v>
      </c>
      <c r="E1808" s="17" t="s">
        <v>167</v>
      </c>
      <c r="F1808" s="14" t="s">
        <v>3007</v>
      </c>
      <c r="G1808" s="14" t="s">
        <v>2141</v>
      </c>
      <c r="H1808" s="14" t="s">
        <v>1139</v>
      </c>
      <c r="I1808" s="17" t="s">
        <v>1114</v>
      </c>
      <c r="J1808" s="14" t="s">
        <v>353</v>
      </c>
      <c r="K1808" s="17" t="s">
        <v>354</v>
      </c>
      <c r="L1808" s="14">
        <v>5066</v>
      </c>
      <c r="M1808" s="16" t="str">
        <f>HYPERLINK("https://stjsonora.gob.mx/acceso_informacion/InfoCurriculum.php?token=5066-5066-5066")</f>
        <v>https://stjsonora.gob.mx/acceso_informacion/InfoCurriculum.php?token=5066-5066-5066</v>
      </c>
      <c r="N1808" s="14" t="s">
        <v>64</v>
      </c>
      <c r="O1808" s="16" t="s">
        <v>3601</v>
      </c>
      <c r="P1808" s="17" t="s">
        <v>355</v>
      </c>
      <c r="Q1808" s="15">
        <v>45300</v>
      </c>
      <c r="R1808" s="15">
        <v>45291</v>
      </c>
      <c r="S1808" s="14"/>
    </row>
    <row r="1809" spans="1:19" ht="25.5" x14ac:dyDescent="0.25">
      <c r="A1809" s="14">
        <v>2023</v>
      </c>
      <c r="B1809" s="15">
        <v>45200</v>
      </c>
      <c r="C1809" s="15">
        <v>45291</v>
      </c>
      <c r="D1809" s="17" t="s">
        <v>207</v>
      </c>
      <c r="E1809" s="17" t="s">
        <v>207</v>
      </c>
      <c r="F1809" s="14" t="s">
        <v>3008</v>
      </c>
      <c r="G1809" s="14" t="s">
        <v>601</v>
      </c>
      <c r="H1809" s="14" t="s">
        <v>502</v>
      </c>
      <c r="I1809" s="17" t="s">
        <v>1343</v>
      </c>
      <c r="J1809" s="14" t="s">
        <v>353</v>
      </c>
      <c r="K1809" s="17" t="s">
        <v>354</v>
      </c>
      <c r="L1809" s="14">
        <v>4872</v>
      </c>
      <c r="M1809" s="16" t="str">
        <f>HYPERLINK("https://stjsonora.gob.mx/acceso_informacion/InfoCurriculum.php?token=4872-4872-4872")</f>
        <v>https://stjsonora.gob.mx/acceso_informacion/InfoCurriculum.php?token=4872-4872-4872</v>
      </c>
      <c r="N1809" s="14" t="s">
        <v>64</v>
      </c>
      <c r="O1809" s="16" t="s">
        <v>3601</v>
      </c>
      <c r="P1809" s="17" t="s">
        <v>355</v>
      </c>
      <c r="Q1809" s="15">
        <v>45300</v>
      </c>
      <c r="R1809" s="15">
        <v>45291</v>
      </c>
      <c r="S1809" s="14"/>
    </row>
    <row r="1810" spans="1:19" ht="25.5" x14ac:dyDescent="0.25">
      <c r="A1810" s="14">
        <v>2023</v>
      </c>
      <c r="B1810" s="15">
        <v>45200</v>
      </c>
      <c r="C1810" s="15">
        <v>45291</v>
      </c>
      <c r="D1810" s="17" t="s">
        <v>167</v>
      </c>
      <c r="E1810" s="17" t="s">
        <v>167</v>
      </c>
      <c r="F1810" s="14" t="s">
        <v>1189</v>
      </c>
      <c r="G1810" s="14" t="s">
        <v>1244</v>
      </c>
      <c r="H1810" s="14" t="s">
        <v>1132</v>
      </c>
      <c r="I1810" s="17" t="s">
        <v>1413</v>
      </c>
      <c r="J1810" s="14" t="s">
        <v>353</v>
      </c>
      <c r="K1810" s="17" t="s">
        <v>354</v>
      </c>
      <c r="L1810" s="14">
        <v>4691</v>
      </c>
      <c r="M1810" s="16" t="str">
        <f>HYPERLINK("https://stjsonora.gob.mx/acceso_informacion/InfoCurriculum.php?token=4691-4691-4691")</f>
        <v>https://stjsonora.gob.mx/acceso_informacion/InfoCurriculum.php?token=4691-4691-4691</v>
      </c>
      <c r="N1810" s="14" t="s">
        <v>64</v>
      </c>
      <c r="O1810" s="16" t="s">
        <v>3601</v>
      </c>
      <c r="P1810" s="17" t="s">
        <v>355</v>
      </c>
      <c r="Q1810" s="15">
        <v>45300</v>
      </c>
      <c r="R1810" s="15">
        <v>45291</v>
      </c>
      <c r="S1810" s="14"/>
    </row>
    <row r="1811" spans="1:19" ht="63.75" x14ac:dyDescent="0.25">
      <c r="A1811" s="14">
        <v>2023</v>
      </c>
      <c r="B1811" s="15">
        <v>45200</v>
      </c>
      <c r="C1811" s="15">
        <v>45291</v>
      </c>
      <c r="D1811" s="17" t="s">
        <v>171</v>
      </c>
      <c r="E1811" s="17" t="s">
        <v>171</v>
      </c>
      <c r="F1811" s="14" t="s">
        <v>2543</v>
      </c>
      <c r="G1811" s="14" t="s">
        <v>3009</v>
      </c>
      <c r="H1811" s="14" t="s">
        <v>811</v>
      </c>
      <c r="I1811" s="17" t="s">
        <v>1367</v>
      </c>
      <c r="J1811" s="14" t="s">
        <v>353</v>
      </c>
      <c r="K1811" s="17" t="s">
        <v>354</v>
      </c>
      <c r="L1811" s="14">
        <v>4887</v>
      </c>
      <c r="M1811" s="16" t="str">
        <f>HYPERLINK("https://stjsonora.gob.mx/acceso_informacion/InfoCurriculum.php?token=4887-4887-4887")</f>
        <v>https://stjsonora.gob.mx/acceso_informacion/InfoCurriculum.php?token=4887-4887-4887</v>
      </c>
      <c r="N1811" s="14" t="s">
        <v>64</v>
      </c>
      <c r="O1811" s="16" t="s">
        <v>3601</v>
      </c>
      <c r="P1811" s="17" t="s">
        <v>355</v>
      </c>
      <c r="Q1811" s="15">
        <v>45300</v>
      </c>
      <c r="R1811" s="15">
        <v>45291</v>
      </c>
      <c r="S1811" s="14"/>
    </row>
    <row r="1812" spans="1:19" ht="25.5" x14ac:dyDescent="0.25">
      <c r="A1812" s="14">
        <v>2023</v>
      </c>
      <c r="B1812" s="15">
        <v>45200</v>
      </c>
      <c r="C1812" s="15">
        <v>45291</v>
      </c>
      <c r="D1812" s="17" t="s">
        <v>171</v>
      </c>
      <c r="E1812" s="17" t="s">
        <v>171</v>
      </c>
      <c r="F1812" s="14" t="s">
        <v>2106</v>
      </c>
      <c r="G1812" s="14" t="s">
        <v>475</v>
      </c>
      <c r="H1812" s="14" t="s">
        <v>3010</v>
      </c>
      <c r="I1812" s="17" t="s">
        <v>1349</v>
      </c>
      <c r="J1812" s="14" t="s">
        <v>353</v>
      </c>
      <c r="K1812" s="17" t="s">
        <v>354</v>
      </c>
      <c r="L1812" s="14">
        <v>4609</v>
      </c>
      <c r="M1812" s="16" t="str">
        <f>HYPERLINK("https://stjsonora.gob.mx/acceso_informacion/InfoCurriculum.php?token=4609-4609-4609")</f>
        <v>https://stjsonora.gob.mx/acceso_informacion/InfoCurriculum.php?token=4609-4609-4609</v>
      </c>
      <c r="N1812" s="14" t="s">
        <v>64</v>
      </c>
      <c r="O1812" s="16" t="s">
        <v>3601</v>
      </c>
      <c r="P1812" s="17" t="s">
        <v>355</v>
      </c>
      <c r="Q1812" s="15">
        <v>45300</v>
      </c>
      <c r="R1812" s="15">
        <v>45291</v>
      </c>
      <c r="S1812" s="14"/>
    </row>
    <row r="1813" spans="1:19" ht="25.5" x14ac:dyDescent="0.25">
      <c r="A1813" s="14">
        <v>2023</v>
      </c>
      <c r="B1813" s="15">
        <v>45200</v>
      </c>
      <c r="C1813" s="15">
        <v>45291</v>
      </c>
      <c r="D1813" s="17" t="s">
        <v>167</v>
      </c>
      <c r="E1813" s="17" t="s">
        <v>167</v>
      </c>
      <c r="F1813" s="14" t="s">
        <v>3011</v>
      </c>
      <c r="G1813" s="14" t="s">
        <v>510</v>
      </c>
      <c r="H1813" s="14" t="s">
        <v>430</v>
      </c>
      <c r="I1813" s="17" t="s">
        <v>1265</v>
      </c>
      <c r="J1813" s="14" t="s">
        <v>353</v>
      </c>
      <c r="K1813" s="17" t="s">
        <v>354</v>
      </c>
      <c r="L1813" s="14">
        <v>4885</v>
      </c>
      <c r="M1813" s="16" t="str">
        <f>HYPERLINK("https://stjsonora.gob.mx/acceso_informacion/InfoCurriculum.php?token=4885-4885-4885")</f>
        <v>https://stjsonora.gob.mx/acceso_informacion/InfoCurriculum.php?token=4885-4885-4885</v>
      </c>
      <c r="N1813" s="14" t="s">
        <v>64</v>
      </c>
      <c r="O1813" s="16" t="s">
        <v>3601</v>
      </c>
      <c r="P1813" s="17" t="s">
        <v>355</v>
      </c>
      <c r="Q1813" s="15">
        <v>45300</v>
      </c>
      <c r="R1813" s="15">
        <v>45291</v>
      </c>
      <c r="S1813" s="14"/>
    </row>
    <row r="1814" spans="1:19" ht="25.5" x14ac:dyDescent="0.25">
      <c r="A1814" s="14">
        <v>2023</v>
      </c>
      <c r="B1814" s="15">
        <v>45200</v>
      </c>
      <c r="C1814" s="15">
        <v>45291</v>
      </c>
      <c r="D1814" s="17" t="s">
        <v>172</v>
      </c>
      <c r="E1814" s="17" t="s">
        <v>172</v>
      </c>
      <c r="F1814" s="14" t="s">
        <v>1504</v>
      </c>
      <c r="G1814" s="14" t="s">
        <v>1656</v>
      </c>
      <c r="H1814" s="14" t="s">
        <v>360</v>
      </c>
      <c r="I1814" s="17" t="s">
        <v>1340</v>
      </c>
      <c r="J1814" s="14" t="s">
        <v>353</v>
      </c>
      <c r="K1814" s="17" t="s">
        <v>354</v>
      </c>
      <c r="L1814" s="14">
        <v>4659</v>
      </c>
      <c r="M1814" s="16" t="str">
        <f>HYPERLINK("https://stjsonora.gob.mx/acceso_informacion/InfoCurriculum.php?token=4659-4659-4659")</f>
        <v>https://stjsonora.gob.mx/acceso_informacion/InfoCurriculum.php?token=4659-4659-4659</v>
      </c>
      <c r="N1814" s="14" t="s">
        <v>64</v>
      </c>
      <c r="O1814" s="16" t="s">
        <v>3601</v>
      </c>
      <c r="P1814" s="17" t="s">
        <v>355</v>
      </c>
      <c r="Q1814" s="15">
        <v>45300</v>
      </c>
      <c r="R1814" s="15">
        <v>45291</v>
      </c>
      <c r="S1814" s="14"/>
    </row>
    <row r="1815" spans="1:19" ht="25.5" x14ac:dyDescent="0.25">
      <c r="A1815" s="14">
        <v>2023</v>
      </c>
      <c r="B1815" s="15">
        <v>45200</v>
      </c>
      <c r="C1815" s="15">
        <v>45291</v>
      </c>
      <c r="D1815" s="17" t="s">
        <v>180</v>
      </c>
      <c r="E1815" s="17" t="s">
        <v>180</v>
      </c>
      <c r="F1815" s="14" t="s">
        <v>2950</v>
      </c>
      <c r="G1815" s="14" t="s">
        <v>2228</v>
      </c>
      <c r="H1815" s="14" t="s">
        <v>1475</v>
      </c>
      <c r="I1815" s="17" t="s">
        <v>1111</v>
      </c>
      <c r="J1815" s="14" t="s">
        <v>56</v>
      </c>
      <c r="K1815" s="17" t="s">
        <v>3589</v>
      </c>
      <c r="L1815" s="14">
        <v>3538</v>
      </c>
      <c r="M1815" s="16" t="str">
        <f>HYPERLINK("https://stjsonora.gob.mx/acceso_informacion/InfoCurriculum.php?token=3538-3538-3538")</f>
        <v>https://stjsonora.gob.mx/acceso_informacion/InfoCurriculum.php?token=3538-3538-3538</v>
      </c>
      <c r="N1815" s="14" t="s">
        <v>64</v>
      </c>
      <c r="O1815" s="16" t="s">
        <v>3601</v>
      </c>
      <c r="P1815" s="17" t="s">
        <v>355</v>
      </c>
      <c r="Q1815" s="15">
        <v>45300</v>
      </c>
      <c r="R1815" s="15">
        <v>45291</v>
      </c>
      <c r="S1815" s="14"/>
    </row>
    <row r="1816" spans="1:19" ht="25.5" x14ac:dyDescent="0.25">
      <c r="A1816" s="14">
        <v>2023</v>
      </c>
      <c r="B1816" s="15">
        <v>45200</v>
      </c>
      <c r="C1816" s="15">
        <v>45291</v>
      </c>
      <c r="D1816" s="17" t="s">
        <v>173</v>
      </c>
      <c r="E1816" s="17" t="s">
        <v>173</v>
      </c>
      <c r="F1816" s="14" t="s">
        <v>604</v>
      </c>
      <c r="G1816" s="14" t="s">
        <v>752</v>
      </c>
      <c r="H1816" s="14" t="s">
        <v>1193</v>
      </c>
      <c r="I1816" s="17" t="s">
        <v>1233</v>
      </c>
      <c r="J1816" s="14" t="s">
        <v>353</v>
      </c>
      <c r="K1816" s="17" t="s">
        <v>354</v>
      </c>
      <c r="L1816" s="14">
        <v>4495</v>
      </c>
      <c r="M1816" s="16" t="str">
        <f>HYPERLINK("https://stjsonora.gob.mx/acceso_informacion/InfoCurriculum.php?token=4495-4495-4495")</f>
        <v>https://stjsonora.gob.mx/acceso_informacion/InfoCurriculum.php?token=4495-4495-4495</v>
      </c>
      <c r="N1816" s="14" t="s">
        <v>64</v>
      </c>
      <c r="O1816" s="16" t="s">
        <v>3601</v>
      </c>
      <c r="P1816" s="17" t="s">
        <v>355</v>
      </c>
      <c r="Q1816" s="15">
        <v>45300</v>
      </c>
      <c r="R1816" s="15">
        <v>45291</v>
      </c>
      <c r="S1816" s="14"/>
    </row>
    <row r="1817" spans="1:19" ht="25.5" x14ac:dyDescent="0.25">
      <c r="A1817" s="14">
        <v>2023</v>
      </c>
      <c r="B1817" s="15">
        <v>45200</v>
      </c>
      <c r="C1817" s="15">
        <v>45291</v>
      </c>
      <c r="D1817" s="17" t="s">
        <v>207</v>
      </c>
      <c r="E1817" s="17" t="s">
        <v>207</v>
      </c>
      <c r="F1817" s="14" t="s">
        <v>1195</v>
      </c>
      <c r="G1817" s="14" t="s">
        <v>904</v>
      </c>
      <c r="H1817" s="14" t="s">
        <v>664</v>
      </c>
      <c r="I1817" s="17" t="s">
        <v>1216</v>
      </c>
      <c r="J1817" s="14" t="s">
        <v>353</v>
      </c>
      <c r="K1817" s="17" t="s">
        <v>354</v>
      </c>
      <c r="L1817" s="14">
        <v>3433</v>
      </c>
      <c r="M1817" s="16" t="str">
        <f>HYPERLINK("https://stjsonora.gob.mx/acceso_informacion/InfoCurriculum.php?token=3433-3433-3433")</f>
        <v>https://stjsonora.gob.mx/acceso_informacion/InfoCurriculum.php?token=3433-3433-3433</v>
      </c>
      <c r="N1817" s="14" t="s">
        <v>64</v>
      </c>
      <c r="O1817" s="16" t="s">
        <v>3601</v>
      </c>
      <c r="P1817" s="17" t="s">
        <v>355</v>
      </c>
      <c r="Q1817" s="15">
        <v>45300</v>
      </c>
      <c r="R1817" s="15">
        <v>45291</v>
      </c>
      <c r="S1817" s="14"/>
    </row>
    <row r="1818" spans="1:19" ht="38.25" x14ac:dyDescent="0.25">
      <c r="A1818" s="14">
        <v>2023</v>
      </c>
      <c r="B1818" s="15">
        <v>45200</v>
      </c>
      <c r="C1818" s="15">
        <v>45291</v>
      </c>
      <c r="D1818" s="17" t="s">
        <v>180</v>
      </c>
      <c r="E1818" s="17" t="s">
        <v>180</v>
      </c>
      <c r="F1818" s="14" t="s">
        <v>3012</v>
      </c>
      <c r="G1818" s="14" t="s">
        <v>2575</v>
      </c>
      <c r="H1818" s="14" t="s">
        <v>660</v>
      </c>
      <c r="I1818" s="17" t="s">
        <v>712</v>
      </c>
      <c r="J1818" s="14" t="s">
        <v>353</v>
      </c>
      <c r="K1818" s="17" t="s">
        <v>354</v>
      </c>
      <c r="L1818" s="14">
        <v>3511</v>
      </c>
      <c r="M1818" s="16" t="str">
        <f>HYPERLINK("https://stjsonora.gob.mx/acceso_informacion/InfoCurriculum.php?token=3511-3511-3511")</f>
        <v>https://stjsonora.gob.mx/acceso_informacion/InfoCurriculum.php?token=3511-3511-3511</v>
      </c>
      <c r="N1818" s="14" t="s">
        <v>64</v>
      </c>
      <c r="O1818" s="16" t="s">
        <v>3601</v>
      </c>
      <c r="P1818" s="17" t="s">
        <v>355</v>
      </c>
      <c r="Q1818" s="15">
        <v>45300</v>
      </c>
      <c r="R1818" s="15">
        <v>45291</v>
      </c>
      <c r="S1818" s="14"/>
    </row>
    <row r="1819" spans="1:19" ht="25.5" x14ac:dyDescent="0.25">
      <c r="A1819" s="14">
        <v>2023</v>
      </c>
      <c r="B1819" s="15">
        <v>45200</v>
      </c>
      <c r="C1819" s="15">
        <v>45291</v>
      </c>
      <c r="D1819" s="17" t="s">
        <v>167</v>
      </c>
      <c r="E1819" s="17" t="s">
        <v>167</v>
      </c>
      <c r="F1819" s="14" t="s">
        <v>3013</v>
      </c>
      <c r="G1819" s="14" t="s">
        <v>647</v>
      </c>
      <c r="H1819" s="14" t="s">
        <v>789</v>
      </c>
      <c r="I1819" s="17" t="s">
        <v>1010</v>
      </c>
      <c r="J1819" s="14" t="s">
        <v>395</v>
      </c>
      <c r="K1819" s="17" t="s">
        <v>3014</v>
      </c>
      <c r="L1819" s="14">
        <v>3302</v>
      </c>
      <c r="M1819" s="16" t="str">
        <f>HYPERLINK("https://stjsonora.gob.mx/acceso_informacion/InfoCurriculum.php?token=3302-3302-3302")</f>
        <v>https://stjsonora.gob.mx/acceso_informacion/InfoCurriculum.php?token=3302-3302-3302</v>
      </c>
      <c r="N1819" s="14" t="s">
        <v>64</v>
      </c>
      <c r="O1819" s="16" t="s">
        <v>3601</v>
      </c>
      <c r="P1819" s="17" t="s">
        <v>355</v>
      </c>
      <c r="Q1819" s="15">
        <v>45300</v>
      </c>
      <c r="R1819" s="15">
        <v>45291</v>
      </c>
      <c r="S1819" s="14"/>
    </row>
    <row r="1820" spans="1:19" ht="25.5" x14ac:dyDescent="0.25">
      <c r="A1820" s="14">
        <v>2023</v>
      </c>
      <c r="B1820" s="15">
        <v>45200</v>
      </c>
      <c r="C1820" s="15">
        <v>45291</v>
      </c>
      <c r="D1820" s="17" t="s">
        <v>172</v>
      </c>
      <c r="E1820" s="17" t="s">
        <v>172</v>
      </c>
      <c r="F1820" s="14" t="s">
        <v>3015</v>
      </c>
      <c r="G1820" s="14" t="s">
        <v>530</v>
      </c>
      <c r="H1820" s="14" t="s">
        <v>374</v>
      </c>
      <c r="I1820" s="17" t="s">
        <v>1111</v>
      </c>
      <c r="J1820" s="14" t="s">
        <v>56</v>
      </c>
      <c r="K1820" s="17" t="s">
        <v>3589</v>
      </c>
      <c r="L1820" s="14">
        <v>3853</v>
      </c>
      <c r="M1820" s="16" t="str">
        <f>HYPERLINK("https://stjsonora.gob.mx/acceso_informacion/InfoCurriculum.php?token=3853-3853-3853")</f>
        <v>https://stjsonora.gob.mx/acceso_informacion/InfoCurriculum.php?token=3853-3853-3853</v>
      </c>
      <c r="N1820" s="14" t="s">
        <v>64</v>
      </c>
      <c r="O1820" s="16" t="s">
        <v>3601</v>
      </c>
      <c r="P1820" s="17" t="s">
        <v>355</v>
      </c>
      <c r="Q1820" s="15">
        <v>45300</v>
      </c>
      <c r="R1820" s="15">
        <v>45291</v>
      </c>
      <c r="S1820" s="14"/>
    </row>
    <row r="1821" spans="1:19" ht="38.25" x14ac:dyDescent="0.25">
      <c r="A1821" s="14">
        <v>2023</v>
      </c>
      <c r="B1821" s="15">
        <v>45200</v>
      </c>
      <c r="C1821" s="15">
        <v>45291</v>
      </c>
      <c r="D1821" s="17" t="s">
        <v>167</v>
      </c>
      <c r="E1821" s="17" t="s">
        <v>167</v>
      </c>
      <c r="F1821" s="14" t="s">
        <v>3016</v>
      </c>
      <c r="G1821" s="14" t="s">
        <v>1611</v>
      </c>
      <c r="H1821" s="14" t="s">
        <v>484</v>
      </c>
      <c r="I1821" s="17" t="s">
        <v>825</v>
      </c>
      <c r="J1821" s="14" t="s">
        <v>353</v>
      </c>
      <c r="K1821" s="17" t="s">
        <v>354</v>
      </c>
      <c r="L1821" s="14">
        <v>4599</v>
      </c>
      <c r="M1821" s="16" t="str">
        <f>HYPERLINK("https://stjsonora.gob.mx/acceso_informacion/InfoCurriculum.php?token=4599-4599-4599")</f>
        <v>https://stjsonora.gob.mx/acceso_informacion/InfoCurriculum.php?token=4599-4599-4599</v>
      </c>
      <c r="N1821" s="14" t="s">
        <v>64</v>
      </c>
      <c r="O1821" s="16" t="s">
        <v>3601</v>
      </c>
      <c r="P1821" s="17" t="s">
        <v>355</v>
      </c>
      <c r="Q1821" s="15">
        <v>45300</v>
      </c>
      <c r="R1821" s="15">
        <v>45291</v>
      </c>
      <c r="S1821" s="14"/>
    </row>
    <row r="1822" spans="1:19" ht="25.5" x14ac:dyDescent="0.25">
      <c r="A1822" s="14">
        <v>2023</v>
      </c>
      <c r="B1822" s="15">
        <v>45200</v>
      </c>
      <c r="C1822" s="15">
        <v>45291</v>
      </c>
      <c r="D1822" s="17" t="s">
        <v>167</v>
      </c>
      <c r="E1822" s="17" t="s">
        <v>167</v>
      </c>
      <c r="F1822" s="14" t="s">
        <v>3017</v>
      </c>
      <c r="G1822" s="14" t="s">
        <v>1832</v>
      </c>
      <c r="H1822" s="14" t="s">
        <v>3018</v>
      </c>
      <c r="I1822" s="17" t="s">
        <v>1249</v>
      </c>
      <c r="J1822" s="14" t="s">
        <v>56</v>
      </c>
      <c r="K1822" s="17" t="s">
        <v>3589</v>
      </c>
      <c r="L1822" s="14">
        <v>4153</v>
      </c>
      <c r="M1822" s="16" t="str">
        <f>HYPERLINK("https://stjsonora.gob.mx/acceso_informacion/InfoCurriculum.php?token=4153-4153-4153")</f>
        <v>https://stjsonora.gob.mx/acceso_informacion/InfoCurriculum.php?token=4153-4153-4153</v>
      </c>
      <c r="N1822" s="14" t="s">
        <v>64</v>
      </c>
      <c r="O1822" s="16" t="s">
        <v>3601</v>
      </c>
      <c r="P1822" s="17" t="s">
        <v>355</v>
      </c>
      <c r="Q1822" s="15">
        <v>45300</v>
      </c>
      <c r="R1822" s="15">
        <v>45291</v>
      </c>
      <c r="S1822" s="14"/>
    </row>
    <row r="1823" spans="1:19" ht="25.5" x14ac:dyDescent="0.25">
      <c r="A1823" s="14">
        <v>2023</v>
      </c>
      <c r="B1823" s="15">
        <v>45200</v>
      </c>
      <c r="C1823" s="15">
        <v>45291</v>
      </c>
      <c r="D1823" s="17" t="s">
        <v>172</v>
      </c>
      <c r="E1823" s="17" t="s">
        <v>172</v>
      </c>
      <c r="F1823" s="14" t="s">
        <v>3019</v>
      </c>
      <c r="G1823" s="14" t="s">
        <v>1487</v>
      </c>
      <c r="H1823" s="14" t="s">
        <v>3020</v>
      </c>
      <c r="I1823" s="17" t="s">
        <v>560</v>
      </c>
      <c r="J1823" s="14" t="s">
        <v>353</v>
      </c>
      <c r="K1823" s="17" t="s">
        <v>354</v>
      </c>
      <c r="L1823" s="14">
        <v>3525</v>
      </c>
      <c r="M1823" s="16" t="str">
        <f>HYPERLINK("https://stjsonora.gob.mx/acceso_informacion/InfoCurriculum.php?token=3525-3525-3525")</f>
        <v>https://stjsonora.gob.mx/acceso_informacion/InfoCurriculum.php?token=3525-3525-3525</v>
      </c>
      <c r="N1823" s="14" t="s">
        <v>64</v>
      </c>
      <c r="O1823" s="16" t="s">
        <v>3601</v>
      </c>
      <c r="P1823" s="17" t="s">
        <v>355</v>
      </c>
      <c r="Q1823" s="15">
        <v>45300</v>
      </c>
      <c r="R1823" s="15">
        <v>45291</v>
      </c>
      <c r="S1823" s="14"/>
    </row>
    <row r="1824" spans="1:19" ht="25.5" x14ac:dyDescent="0.25">
      <c r="A1824" s="14">
        <v>2023</v>
      </c>
      <c r="B1824" s="15">
        <v>45200</v>
      </c>
      <c r="C1824" s="15">
        <v>45291</v>
      </c>
      <c r="D1824" s="17" t="s">
        <v>167</v>
      </c>
      <c r="E1824" s="17" t="s">
        <v>167</v>
      </c>
      <c r="F1824" s="14" t="s">
        <v>913</v>
      </c>
      <c r="G1824" s="14" t="s">
        <v>2105</v>
      </c>
      <c r="H1824" s="14" t="s">
        <v>452</v>
      </c>
      <c r="I1824" s="17" t="s">
        <v>693</v>
      </c>
      <c r="J1824" s="14" t="s">
        <v>353</v>
      </c>
      <c r="K1824" s="17" t="s">
        <v>354</v>
      </c>
      <c r="L1824" s="14">
        <v>4966</v>
      </c>
      <c r="M1824" s="16" t="str">
        <f>HYPERLINK("https://stjsonora.gob.mx/acceso_informacion/InfoCurriculum.php?token=4966-4966-4966")</f>
        <v>https://stjsonora.gob.mx/acceso_informacion/InfoCurriculum.php?token=4966-4966-4966</v>
      </c>
      <c r="N1824" s="14" t="s">
        <v>64</v>
      </c>
      <c r="O1824" s="16" t="s">
        <v>3601</v>
      </c>
      <c r="P1824" s="17" t="s">
        <v>355</v>
      </c>
      <c r="Q1824" s="15">
        <v>45300</v>
      </c>
      <c r="R1824" s="15">
        <v>45291</v>
      </c>
      <c r="S1824" s="14"/>
    </row>
    <row r="1825" spans="1:19" ht="25.5" x14ac:dyDescent="0.25">
      <c r="A1825" s="14">
        <v>2023</v>
      </c>
      <c r="B1825" s="15">
        <v>45200</v>
      </c>
      <c r="C1825" s="15">
        <v>45291</v>
      </c>
      <c r="D1825" s="17" t="s">
        <v>167</v>
      </c>
      <c r="E1825" s="17" t="s">
        <v>167</v>
      </c>
      <c r="F1825" s="14" t="s">
        <v>3021</v>
      </c>
      <c r="G1825" s="14" t="s">
        <v>928</v>
      </c>
      <c r="H1825" s="14" t="s">
        <v>472</v>
      </c>
      <c r="I1825" s="17" t="s">
        <v>1346</v>
      </c>
      <c r="J1825" s="14" t="s">
        <v>353</v>
      </c>
      <c r="K1825" s="17" t="s">
        <v>354</v>
      </c>
      <c r="L1825" s="14">
        <v>4595</v>
      </c>
      <c r="M1825" s="16" t="str">
        <f>HYPERLINK("https://stjsonora.gob.mx/acceso_informacion/InfoCurriculum.php?token=4595-4595-4595")</f>
        <v>https://stjsonora.gob.mx/acceso_informacion/InfoCurriculum.php?token=4595-4595-4595</v>
      </c>
      <c r="N1825" s="14" t="s">
        <v>64</v>
      </c>
      <c r="O1825" s="16" t="s">
        <v>3601</v>
      </c>
      <c r="P1825" s="17" t="s">
        <v>355</v>
      </c>
      <c r="Q1825" s="15">
        <v>45300</v>
      </c>
      <c r="R1825" s="15">
        <v>45291</v>
      </c>
      <c r="S1825" s="14"/>
    </row>
    <row r="1826" spans="1:19" ht="25.5" x14ac:dyDescent="0.25">
      <c r="A1826" s="14">
        <v>2023</v>
      </c>
      <c r="B1826" s="15">
        <v>45200</v>
      </c>
      <c r="C1826" s="15">
        <v>45291</v>
      </c>
      <c r="D1826" s="17" t="s">
        <v>171</v>
      </c>
      <c r="E1826" s="17" t="s">
        <v>171</v>
      </c>
      <c r="F1826" s="14" t="s">
        <v>3022</v>
      </c>
      <c r="G1826" s="14" t="s">
        <v>1182</v>
      </c>
      <c r="H1826" s="14" t="s">
        <v>3023</v>
      </c>
      <c r="I1826" s="17" t="s">
        <v>693</v>
      </c>
      <c r="J1826" s="14" t="s">
        <v>353</v>
      </c>
      <c r="K1826" s="17" t="s">
        <v>354</v>
      </c>
      <c r="L1826" s="14">
        <v>4144</v>
      </c>
      <c r="M1826" s="16" t="str">
        <f>HYPERLINK("https://stjsonora.gob.mx/acceso_informacion/InfoCurriculum.php?token=4144-4144-4144")</f>
        <v>https://stjsonora.gob.mx/acceso_informacion/InfoCurriculum.php?token=4144-4144-4144</v>
      </c>
      <c r="N1826" s="14" t="s">
        <v>64</v>
      </c>
      <c r="O1826" s="16" t="s">
        <v>3601</v>
      </c>
      <c r="P1826" s="17" t="s">
        <v>355</v>
      </c>
      <c r="Q1826" s="15">
        <v>45300</v>
      </c>
      <c r="R1826" s="15">
        <v>45291</v>
      </c>
      <c r="S1826" s="14"/>
    </row>
    <row r="1827" spans="1:19" ht="25.5" x14ac:dyDescent="0.25">
      <c r="A1827" s="14">
        <v>2023</v>
      </c>
      <c r="B1827" s="15">
        <v>45200</v>
      </c>
      <c r="C1827" s="15">
        <v>45291</v>
      </c>
      <c r="D1827" s="17" t="s">
        <v>180</v>
      </c>
      <c r="E1827" s="17" t="s">
        <v>180</v>
      </c>
      <c r="F1827" s="14" t="s">
        <v>364</v>
      </c>
      <c r="G1827" s="14" t="s">
        <v>1139</v>
      </c>
      <c r="H1827" s="14" t="s">
        <v>3024</v>
      </c>
      <c r="I1827" s="17" t="s">
        <v>1353</v>
      </c>
      <c r="J1827" s="14" t="s">
        <v>353</v>
      </c>
      <c r="K1827" s="17" t="s">
        <v>354</v>
      </c>
      <c r="L1827" s="14">
        <v>4140</v>
      </c>
      <c r="M1827" s="16" t="str">
        <f>HYPERLINK("https://stjsonora.gob.mx/acceso_informacion/InfoCurriculum.php?token=4140-4140-4140")</f>
        <v>https://stjsonora.gob.mx/acceso_informacion/InfoCurriculum.php?token=4140-4140-4140</v>
      </c>
      <c r="N1827" s="14" t="s">
        <v>64</v>
      </c>
      <c r="O1827" s="16" t="s">
        <v>3601</v>
      </c>
      <c r="P1827" s="17" t="s">
        <v>355</v>
      </c>
      <c r="Q1827" s="15">
        <v>45300</v>
      </c>
      <c r="R1827" s="15">
        <v>45291</v>
      </c>
      <c r="S1827" s="14"/>
    </row>
    <row r="1828" spans="1:19" ht="25.5" x14ac:dyDescent="0.25">
      <c r="A1828" s="14">
        <v>2023</v>
      </c>
      <c r="B1828" s="15">
        <v>45200</v>
      </c>
      <c r="C1828" s="15">
        <v>45291</v>
      </c>
      <c r="D1828" s="17" t="s">
        <v>173</v>
      </c>
      <c r="E1828" s="17" t="s">
        <v>173</v>
      </c>
      <c r="F1828" s="14" t="s">
        <v>1029</v>
      </c>
      <c r="G1828" s="14" t="s">
        <v>753</v>
      </c>
      <c r="H1828" s="14" t="s">
        <v>2082</v>
      </c>
      <c r="I1828" s="17" t="s">
        <v>629</v>
      </c>
      <c r="J1828" s="14" t="s">
        <v>353</v>
      </c>
      <c r="K1828" s="17" t="s">
        <v>354</v>
      </c>
      <c r="L1828" s="14">
        <v>4805</v>
      </c>
      <c r="M1828" s="16" t="str">
        <f>HYPERLINK("https://stjsonora.gob.mx/acceso_informacion/InfoCurriculum.php?token=4805-4805-4805")</f>
        <v>https://stjsonora.gob.mx/acceso_informacion/InfoCurriculum.php?token=4805-4805-4805</v>
      </c>
      <c r="N1828" s="14" t="s">
        <v>64</v>
      </c>
      <c r="O1828" s="16" t="s">
        <v>3601</v>
      </c>
      <c r="P1828" s="17" t="s">
        <v>355</v>
      </c>
      <c r="Q1828" s="15">
        <v>45300</v>
      </c>
      <c r="R1828" s="15">
        <v>45291</v>
      </c>
      <c r="S1828" s="14"/>
    </row>
    <row r="1829" spans="1:19" ht="25.5" x14ac:dyDescent="0.25">
      <c r="A1829" s="14">
        <v>2023</v>
      </c>
      <c r="B1829" s="15">
        <v>45200</v>
      </c>
      <c r="C1829" s="15">
        <v>45291</v>
      </c>
      <c r="D1829" s="17" t="s">
        <v>173</v>
      </c>
      <c r="E1829" s="17" t="s">
        <v>173</v>
      </c>
      <c r="F1829" s="14" t="s">
        <v>2042</v>
      </c>
      <c r="G1829" s="14" t="s">
        <v>702</v>
      </c>
      <c r="H1829" s="14" t="s">
        <v>1167</v>
      </c>
      <c r="I1829" s="17" t="s">
        <v>1010</v>
      </c>
      <c r="J1829" s="14" t="s">
        <v>353</v>
      </c>
      <c r="K1829" s="17" t="s">
        <v>354</v>
      </c>
      <c r="L1829" s="14">
        <v>3401</v>
      </c>
      <c r="M1829" s="16" t="str">
        <f>HYPERLINK("https://stjsonora.gob.mx/acceso_informacion/InfoCurriculum.php?token=3401-3401-3401")</f>
        <v>https://stjsonora.gob.mx/acceso_informacion/InfoCurriculum.php?token=3401-3401-3401</v>
      </c>
      <c r="N1829" s="14" t="s">
        <v>64</v>
      </c>
      <c r="O1829" s="16" t="s">
        <v>3601</v>
      </c>
      <c r="P1829" s="17" t="s">
        <v>355</v>
      </c>
      <c r="Q1829" s="15">
        <v>45300</v>
      </c>
      <c r="R1829" s="15">
        <v>45291</v>
      </c>
      <c r="S1829" s="14"/>
    </row>
    <row r="1830" spans="1:19" ht="25.5" x14ac:dyDescent="0.25">
      <c r="A1830" s="14">
        <v>2023</v>
      </c>
      <c r="B1830" s="15">
        <v>45200</v>
      </c>
      <c r="C1830" s="15">
        <v>45291</v>
      </c>
      <c r="D1830" s="17" t="s">
        <v>176</v>
      </c>
      <c r="E1830" s="17" t="s">
        <v>176</v>
      </c>
      <c r="F1830" s="14" t="s">
        <v>3025</v>
      </c>
      <c r="G1830" s="14" t="s">
        <v>1552</v>
      </c>
      <c r="H1830" s="14" t="s">
        <v>3026</v>
      </c>
      <c r="I1830" s="17" t="s">
        <v>686</v>
      </c>
      <c r="J1830" s="14" t="s">
        <v>56</v>
      </c>
      <c r="K1830" s="17" t="s">
        <v>3589</v>
      </c>
      <c r="L1830" s="14">
        <v>3945</v>
      </c>
      <c r="M1830" s="16" t="str">
        <f>HYPERLINK("https://stjsonora.gob.mx/acceso_informacion/InfoCurriculum.php?token=3945-3945-3945")</f>
        <v>https://stjsonora.gob.mx/acceso_informacion/InfoCurriculum.php?token=3945-3945-3945</v>
      </c>
      <c r="N1830" s="14" t="s">
        <v>64</v>
      </c>
      <c r="O1830" s="16" t="s">
        <v>3601</v>
      </c>
      <c r="P1830" s="17" t="s">
        <v>355</v>
      </c>
      <c r="Q1830" s="15">
        <v>45300</v>
      </c>
      <c r="R1830" s="15">
        <v>45291</v>
      </c>
      <c r="S1830" s="14"/>
    </row>
    <row r="1831" spans="1:19" ht="38.25" x14ac:dyDescent="0.25">
      <c r="A1831" s="14">
        <v>2023</v>
      </c>
      <c r="B1831" s="15">
        <v>45200</v>
      </c>
      <c r="C1831" s="15">
        <v>45291</v>
      </c>
      <c r="D1831" s="17" t="s">
        <v>191</v>
      </c>
      <c r="E1831" s="17" t="s">
        <v>191</v>
      </c>
      <c r="F1831" s="14" t="s">
        <v>3027</v>
      </c>
      <c r="G1831" s="14" t="s">
        <v>1074</v>
      </c>
      <c r="H1831" s="14" t="s">
        <v>523</v>
      </c>
      <c r="I1831" s="17" t="s">
        <v>845</v>
      </c>
      <c r="J1831" s="14" t="s">
        <v>353</v>
      </c>
      <c r="K1831" s="17" t="s">
        <v>354</v>
      </c>
      <c r="L1831" s="14">
        <v>4952</v>
      </c>
      <c r="M1831" s="16" t="str">
        <f>HYPERLINK("https://stjsonora.gob.mx/acceso_informacion/InfoCurriculum.php?token=4952-4952-4952")</f>
        <v>https://stjsonora.gob.mx/acceso_informacion/InfoCurriculum.php?token=4952-4952-4952</v>
      </c>
      <c r="N1831" s="14" t="s">
        <v>64</v>
      </c>
      <c r="O1831" s="16" t="s">
        <v>3601</v>
      </c>
      <c r="P1831" s="17" t="s">
        <v>355</v>
      </c>
      <c r="Q1831" s="15">
        <v>45300</v>
      </c>
      <c r="R1831" s="15">
        <v>45291</v>
      </c>
      <c r="S1831" s="14"/>
    </row>
    <row r="1832" spans="1:19" ht="25.5" x14ac:dyDescent="0.25">
      <c r="A1832" s="14">
        <v>2023</v>
      </c>
      <c r="B1832" s="15">
        <v>45200</v>
      </c>
      <c r="C1832" s="15">
        <v>45291</v>
      </c>
      <c r="D1832" s="17" t="s">
        <v>212</v>
      </c>
      <c r="E1832" s="17" t="s">
        <v>212</v>
      </c>
      <c r="F1832" s="14" t="s">
        <v>2041</v>
      </c>
      <c r="G1832" s="14" t="s">
        <v>3028</v>
      </c>
      <c r="H1832" s="14" t="s">
        <v>562</v>
      </c>
      <c r="I1832" s="17" t="s">
        <v>773</v>
      </c>
      <c r="J1832" s="14" t="s">
        <v>353</v>
      </c>
      <c r="K1832" s="17" t="s">
        <v>354</v>
      </c>
      <c r="L1832" s="14">
        <v>4956</v>
      </c>
      <c r="M1832" s="16" t="str">
        <f>HYPERLINK("https://stjsonora.gob.mx/acceso_informacion/InfoCurriculum.php?token=4956-4956-4956")</f>
        <v>https://stjsonora.gob.mx/acceso_informacion/InfoCurriculum.php?token=4956-4956-4956</v>
      </c>
      <c r="N1832" s="14" t="s">
        <v>64</v>
      </c>
      <c r="O1832" s="16" t="s">
        <v>3601</v>
      </c>
      <c r="P1832" s="17" t="s">
        <v>355</v>
      </c>
      <c r="Q1832" s="15">
        <v>45300</v>
      </c>
      <c r="R1832" s="15">
        <v>45291</v>
      </c>
      <c r="S1832" s="14"/>
    </row>
    <row r="1833" spans="1:19" ht="25.5" x14ac:dyDescent="0.25">
      <c r="A1833" s="14">
        <v>2023</v>
      </c>
      <c r="B1833" s="15">
        <v>45200</v>
      </c>
      <c r="C1833" s="15">
        <v>45291</v>
      </c>
      <c r="D1833" s="17" t="s">
        <v>191</v>
      </c>
      <c r="E1833" s="17" t="s">
        <v>191</v>
      </c>
      <c r="F1833" s="14" t="s">
        <v>3029</v>
      </c>
      <c r="G1833" s="14" t="s">
        <v>2255</v>
      </c>
      <c r="H1833" s="14" t="s">
        <v>571</v>
      </c>
      <c r="I1833" s="17" t="s">
        <v>1413</v>
      </c>
      <c r="J1833" s="14" t="s">
        <v>403</v>
      </c>
      <c r="K1833" s="17" t="s">
        <v>1173</v>
      </c>
      <c r="L1833" s="14">
        <v>5126</v>
      </c>
      <c r="M1833" s="16" t="str">
        <f>HYPERLINK("https://stjsonora.gob.mx/acceso_informacion/InfoCurriculum.php?token=5126-5126-5126")</f>
        <v>https://stjsonora.gob.mx/acceso_informacion/InfoCurriculum.php?token=5126-5126-5126</v>
      </c>
      <c r="N1833" s="14" t="s">
        <v>64</v>
      </c>
      <c r="O1833" s="16" t="s">
        <v>3601</v>
      </c>
      <c r="P1833" s="17" t="s">
        <v>355</v>
      </c>
      <c r="Q1833" s="15">
        <v>45300</v>
      </c>
      <c r="R1833" s="15">
        <v>45291</v>
      </c>
      <c r="S1833" s="14"/>
    </row>
    <row r="1834" spans="1:19" ht="25.5" x14ac:dyDescent="0.25">
      <c r="A1834" s="14">
        <v>2023</v>
      </c>
      <c r="B1834" s="15">
        <v>45200</v>
      </c>
      <c r="C1834" s="15">
        <v>45291</v>
      </c>
      <c r="D1834" s="17" t="s">
        <v>191</v>
      </c>
      <c r="E1834" s="17" t="s">
        <v>191</v>
      </c>
      <c r="F1834" s="14" t="s">
        <v>3030</v>
      </c>
      <c r="G1834" s="14" t="s">
        <v>3031</v>
      </c>
      <c r="H1834" s="14" t="s">
        <v>3032</v>
      </c>
      <c r="I1834" s="17" t="s">
        <v>1338</v>
      </c>
      <c r="J1834" s="14" t="s">
        <v>353</v>
      </c>
      <c r="K1834" s="17" t="s">
        <v>354</v>
      </c>
      <c r="L1834" s="14">
        <v>5155</v>
      </c>
      <c r="M1834" s="16" t="str">
        <f>HYPERLINK("https://stjsonora.gob.mx/acceso_informacion/InfoCurriculum.php?token=5155-5155-5155")</f>
        <v>https://stjsonora.gob.mx/acceso_informacion/InfoCurriculum.php?token=5155-5155-5155</v>
      </c>
      <c r="N1834" s="14" t="s">
        <v>64</v>
      </c>
      <c r="O1834" s="16" t="s">
        <v>3601</v>
      </c>
      <c r="P1834" s="17" t="s">
        <v>355</v>
      </c>
      <c r="Q1834" s="15">
        <v>45300</v>
      </c>
      <c r="R1834" s="15">
        <v>45291</v>
      </c>
      <c r="S1834" s="14"/>
    </row>
    <row r="1835" spans="1:19" ht="25.5" x14ac:dyDescent="0.25">
      <c r="A1835" s="14">
        <v>2023</v>
      </c>
      <c r="B1835" s="15">
        <v>45200</v>
      </c>
      <c r="C1835" s="15">
        <v>45291</v>
      </c>
      <c r="D1835" s="17" t="s">
        <v>191</v>
      </c>
      <c r="E1835" s="17" t="s">
        <v>191</v>
      </c>
      <c r="F1835" s="14" t="s">
        <v>3033</v>
      </c>
      <c r="G1835" s="14" t="s">
        <v>364</v>
      </c>
      <c r="H1835" s="14" t="s">
        <v>393</v>
      </c>
      <c r="I1835" s="17" t="s">
        <v>1010</v>
      </c>
      <c r="J1835" s="14" t="s">
        <v>353</v>
      </c>
      <c r="K1835" s="17" t="s">
        <v>354</v>
      </c>
      <c r="L1835" s="14">
        <v>5158</v>
      </c>
      <c r="M1835" s="16" t="str">
        <f>HYPERLINK("https://stjsonora.gob.mx/acceso_informacion/InfoCurriculum.php?token=5158-5158-5158")</f>
        <v>https://stjsonora.gob.mx/acceso_informacion/InfoCurriculum.php?token=5158-5158-5158</v>
      </c>
      <c r="N1835" s="14" t="s">
        <v>64</v>
      </c>
      <c r="O1835" s="16" t="s">
        <v>3601</v>
      </c>
      <c r="P1835" s="17" t="s">
        <v>355</v>
      </c>
      <c r="Q1835" s="15">
        <v>45300</v>
      </c>
      <c r="R1835" s="15">
        <v>45291</v>
      </c>
      <c r="S1835" s="14"/>
    </row>
    <row r="1836" spans="1:19" ht="25.5" x14ac:dyDescent="0.25">
      <c r="A1836" s="14">
        <v>2023</v>
      </c>
      <c r="B1836" s="15">
        <v>45200</v>
      </c>
      <c r="C1836" s="15">
        <v>45291</v>
      </c>
      <c r="D1836" s="17" t="s">
        <v>211</v>
      </c>
      <c r="E1836" s="17" t="s">
        <v>211</v>
      </c>
      <c r="F1836" s="14" t="s">
        <v>3001</v>
      </c>
      <c r="G1836" s="14" t="s">
        <v>1417</v>
      </c>
      <c r="H1836" s="14" t="s">
        <v>417</v>
      </c>
      <c r="I1836" s="17" t="s">
        <v>640</v>
      </c>
      <c r="J1836" s="14" t="s">
        <v>56</v>
      </c>
      <c r="K1836" s="17" t="s">
        <v>3589</v>
      </c>
      <c r="L1836" s="14">
        <v>4014</v>
      </c>
      <c r="M1836" s="16" t="str">
        <f>HYPERLINK("https://stjsonora.gob.mx/acceso_informacion/InfoCurriculum.php?token=4014-4014-4014")</f>
        <v>https://stjsonora.gob.mx/acceso_informacion/InfoCurriculum.php?token=4014-4014-4014</v>
      </c>
      <c r="N1836" s="14" t="s">
        <v>64</v>
      </c>
      <c r="O1836" s="16" t="s">
        <v>3601</v>
      </c>
      <c r="P1836" s="17" t="s">
        <v>355</v>
      </c>
      <c r="Q1836" s="15">
        <v>45300</v>
      </c>
      <c r="R1836" s="15">
        <v>45291</v>
      </c>
      <c r="S1836" s="14"/>
    </row>
    <row r="1837" spans="1:19" ht="25.5" x14ac:dyDescent="0.25">
      <c r="A1837" s="14">
        <v>2023</v>
      </c>
      <c r="B1837" s="15">
        <v>45200</v>
      </c>
      <c r="C1837" s="15">
        <v>45291</v>
      </c>
      <c r="D1837" s="17" t="s">
        <v>211</v>
      </c>
      <c r="E1837" s="17" t="s">
        <v>211</v>
      </c>
      <c r="F1837" s="14" t="s">
        <v>747</v>
      </c>
      <c r="G1837" s="14" t="s">
        <v>3034</v>
      </c>
      <c r="H1837" s="14" t="s">
        <v>361</v>
      </c>
      <c r="I1837" s="17" t="s">
        <v>402</v>
      </c>
      <c r="J1837" s="14" t="s">
        <v>353</v>
      </c>
      <c r="K1837" s="17" t="s">
        <v>3035</v>
      </c>
      <c r="L1837" s="14">
        <v>4545</v>
      </c>
      <c r="M1837" s="16" t="str">
        <f>HYPERLINK("https://stjsonora.gob.mx/acceso_informacion/InfoCurriculum.php?token=4545-4545-4545")</f>
        <v>https://stjsonora.gob.mx/acceso_informacion/InfoCurriculum.php?token=4545-4545-4545</v>
      </c>
      <c r="N1837" s="14" t="s">
        <v>64</v>
      </c>
      <c r="O1837" s="16" t="s">
        <v>3601</v>
      </c>
      <c r="P1837" s="17" t="s">
        <v>355</v>
      </c>
      <c r="Q1837" s="15">
        <v>45300</v>
      </c>
      <c r="R1837" s="15">
        <v>45291</v>
      </c>
      <c r="S1837" s="14"/>
    </row>
    <row r="1838" spans="1:19" ht="25.5" x14ac:dyDescent="0.25">
      <c r="A1838" s="14">
        <v>2023</v>
      </c>
      <c r="B1838" s="15">
        <v>45200</v>
      </c>
      <c r="C1838" s="15">
        <v>45291</v>
      </c>
      <c r="D1838" s="17" t="s">
        <v>83</v>
      </c>
      <c r="E1838" s="17" t="s">
        <v>83</v>
      </c>
      <c r="F1838" s="14" t="s">
        <v>3036</v>
      </c>
      <c r="G1838" s="14" t="s">
        <v>446</v>
      </c>
      <c r="H1838" s="14" t="s">
        <v>806</v>
      </c>
      <c r="I1838" s="17" t="s">
        <v>583</v>
      </c>
      <c r="J1838" s="14" t="s">
        <v>365</v>
      </c>
      <c r="K1838" s="17" t="s">
        <v>957</v>
      </c>
      <c r="L1838" s="14">
        <v>518</v>
      </c>
      <c r="M1838" s="16" t="str">
        <f>HYPERLINK("https://stjsonora.gob.mx/acceso_informacion/InfoCurriculum.php?token=518-518-518")</f>
        <v>https://stjsonora.gob.mx/acceso_informacion/InfoCurriculum.php?token=518-518-518</v>
      </c>
      <c r="N1838" s="14" t="s">
        <v>64</v>
      </c>
      <c r="O1838" s="16" t="s">
        <v>3601</v>
      </c>
      <c r="P1838" s="17" t="s">
        <v>355</v>
      </c>
      <c r="Q1838" s="15">
        <v>45300</v>
      </c>
      <c r="R1838" s="15">
        <v>45291</v>
      </c>
      <c r="S1838" s="14"/>
    </row>
    <row r="1839" spans="1:19" ht="25.5" x14ac:dyDescent="0.25">
      <c r="A1839" s="14">
        <v>2023</v>
      </c>
      <c r="B1839" s="15">
        <v>45200</v>
      </c>
      <c r="C1839" s="15">
        <v>45291</v>
      </c>
      <c r="D1839" s="17" t="s">
        <v>98</v>
      </c>
      <c r="E1839" s="17" t="s">
        <v>98</v>
      </c>
      <c r="F1839" s="14" t="s">
        <v>550</v>
      </c>
      <c r="G1839" s="14" t="s">
        <v>594</v>
      </c>
      <c r="H1839" s="14" t="s">
        <v>406</v>
      </c>
      <c r="I1839" s="17" t="s">
        <v>560</v>
      </c>
      <c r="J1839" s="14" t="s">
        <v>353</v>
      </c>
      <c r="K1839" s="17" t="s">
        <v>354</v>
      </c>
      <c r="L1839" s="14">
        <v>977</v>
      </c>
      <c r="M1839" s="16" t="str">
        <f>HYPERLINK("https://stjsonora.gob.mx/acceso_informacion/InfoCurriculum.php?token=977-977-977")</f>
        <v>https://stjsonora.gob.mx/acceso_informacion/InfoCurriculum.php?token=977-977-977</v>
      </c>
      <c r="N1839" s="14" t="s">
        <v>64</v>
      </c>
      <c r="O1839" s="16" t="s">
        <v>3601</v>
      </c>
      <c r="P1839" s="17" t="s">
        <v>355</v>
      </c>
      <c r="Q1839" s="15">
        <v>45300</v>
      </c>
      <c r="R1839" s="15">
        <v>45291</v>
      </c>
      <c r="S1839" s="14"/>
    </row>
    <row r="1840" spans="1:19" ht="25.5" x14ac:dyDescent="0.25">
      <c r="A1840" s="14">
        <v>2023</v>
      </c>
      <c r="B1840" s="15">
        <v>45200</v>
      </c>
      <c r="C1840" s="15">
        <v>45291</v>
      </c>
      <c r="D1840" s="17" t="s">
        <v>122</v>
      </c>
      <c r="E1840" s="17" t="s">
        <v>122</v>
      </c>
      <c r="F1840" s="14" t="s">
        <v>3037</v>
      </c>
      <c r="G1840" s="14" t="s">
        <v>3038</v>
      </c>
      <c r="H1840" s="14" t="s">
        <v>3039</v>
      </c>
      <c r="I1840" s="17" t="s">
        <v>583</v>
      </c>
      <c r="J1840" s="14" t="s">
        <v>353</v>
      </c>
      <c r="K1840" s="17" t="s">
        <v>354</v>
      </c>
      <c r="L1840" s="14">
        <v>865</v>
      </c>
      <c r="M1840" s="16" t="str">
        <f>HYPERLINK("https://stjsonora.gob.mx/acceso_informacion/InfoCurriculum.php?token=865-865-865")</f>
        <v>https://stjsonora.gob.mx/acceso_informacion/InfoCurriculum.php?token=865-865-865</v>
      </c>
      <c r="N1840" s="14" t="s">
        <v>64</v>
      </c>
      <c r="O1840" s="16" t="s">
        <v>3601</v>
      </c>
      <c r="P1840" s="17" t="s">
        <v>355</v>
      </c>
      <c r="Q1840" s="15">
        <v>45300</v>
      </c>
      <c r="R1840" s="15">
        <v>45291</v>
      </c>
      <c r="S1840" s="14"/>
    </row>
    <row r="1841" spans="1:19" ht="25.5" x14ac:dyDescent="0.25">
      <c r="A1841" s="14">
        <v>2023</v>
      </c>
      <c r="B1841" s="15">
        <v>45200</v>
      </c>
      <c r="C1841" s="15">
        <v>45291</v>
      </c>
      <c r="D1841" s="17" t="s">
        <v>122</v>
      </c>
      <c r="E1841" s="17" t="s">
        <v>122</v>
      </c>
      <c r="F1841" s="14" t="s">
        <v>436</v>
      </c>
      <c r="G1841" s="14" t="s">
        <v>417</v>
      </c>
      <c r="H1841" s="14" t="s">
        <v>639</v>
      </c>
      <c r="I1841" s="17" t="s">
        <v>560</v>
      </c>
      <c r="J1841" s="14" t="s">
        <v>353</v>
      </c>
      <c r="K1841" s="17" t="s">
        <v>354</v>
      </c>
      <c r="L1841" s="14">
        <v>536</v>
      </c>
      <c r="M1841" s="16" t="str">
        <f>HYPERLINK("https://stjsonora.gob.mx/acceso_informacion/InfoCurriculum.php?token=536-536-536")</f>
        <v>https://stjsonora.gob.mx/acceso_informacion/InfoCurriculum.php?token=536-536-536</v>
      </c>
      <c r="N1841" s="14" t="s">
        <v>64</v>
      </c>
      <c r="O1841" s="16" t="s">
        <v>3601</v>
      </c>
      <c r="P1841" s="17" t="s">
        <v>355</v>
      </c>
      <c r="Q1841" s="15">
        <v>45300</v>
      </c>
      <c r="R1841" s="15">
        <v>45291</v>
      </c>
      <c r="S1841" s="14"/>
    </row>
    <row r="1842" spans="1:19" ht="25.5" x14ac:dyDescent="0.25">
      <c r="A1842" s="14">
        <v>2023</v>
      </c>
      <c r="B1842" s="15">
        <v>45200</v>
      </c>
      <c r="C1842" s="15">
        <v>45291</v>
      </c>
      <c r="D1842" s="17" t="s">
        <v>122</v>
      </c>
      <c r="E1842" s="17" t="s">
        <v>122</v>
      </c>
      <c r="F1842" s="14" t="s">
        <v>2198</v>
      </c>
      <c r="G1842" s="14" t="s">
        <v>569</v>
      </c>
      <c r="H1842" s="14" t="s">
        <v>523</v>
      </c>
      <c r="I1842" s="17" t="s">
        <v>583</v>
      </c>
      <c r="J1842" s="14" t="s">
        <v>353</v>
      </c>
      <c r="K1842" s="17" t="s">
        <v>354</v>
      </c>
      <c r="L1842" s="14">
        <v>999</v>
      </c>
      <c r="M1842" s="16" t="str">
        <f>HYPERLINK("https://stjsonora.gob.mx/acceso_informacion/InfoCurriculum.php?token=999-999-999")</f>
        <v>https://stjsonora.gob.mx/acceso_informacion/InfoCurriculum.php?token=999-999-999</v>
      </c>
      <c r="N1842" s="14" t="s">
        <v>64</v>
      </c>
      <c r="O1842" s="16" t="s">
        <v>3601</v>
      </c>
      <c r="P1842" s="17" t="s">
        <v>355</v>
      </c>
      <c r="Q1842" s="15">
        <v>45300</v>
      </c>
      <c r="R1842" s="15">
        <v>45291</v>
      </c>
      <c r="S1842" s="14"/>
    </row>
    <row r="1843" spans="1:19" ht="25.5" x14ac:dyDescent="0.25">
      <c r="A1843" s="14">
        <v>2023</v>
      </c>
      <c r="B1843" s="15">
        <v>45200</v>
      </c>
      <c r="C1843" s="15">
        <v>45291</v>
      </c>
      <c r="D1843" s="17" t="s">
        <v>122</v>
      </c>
      <c r="E1843" s="17" t="s">
        <v>122</v>
      </c>
      <c r="F1843" s="14" t="s">
        <v>3040</v>
      </c>
      <c r="G1843" s="14" t="s">
        <v>530</v>
      </c>
      <c r="H1843" s="14" t="s">
        <v>373</v>
      </c>
      <c r="I1843" s="17" t="s">
        <v>583</v>
      </c>
      <c r="J1843" s="14" t="s">
        <v>353</v>
      </c>
      <c r="K1843" s="17" t="s">
        <v>354</v>
      </c>
      <c r="L1843" s="14">
        <v>153</v>
      </c>
      <c r="M1843" s="16" t="str">
        <f>HYPERLINK("https://stjsonora.gob.mx/acceso_informacion/InfoCurriculum.php?token=153-153-153")</f>
        <v>https://stjsonora.gob.mx/acceso_informacion/InfoCurriculum.php?token=153-153-153</v>
      </c>
      <c r="N1843" s="14" t="s">
        <v>64</v>
      </c>
      <c r="O1843" s="16" t="s">
        <v>3601</v>
      </c>
      <c r="P1843" s="17" t="s">
        <v>355</v>
      </c>
      <c r="Q1843" s="15">
        <v>45300</v>
      </c>
      <c r="R1843" s="15">
        <v>45291</v>
      </c>
      <c r="S1843" s="14"/>
    </row>
    <row r="1844" spans="1:19" ht="25.5" x14ac:dyDescent="0.25">
      <c r="A1844" s="14">
        <v>2023</v>
      </c>
      <c r="B1844" s="15">
        <v>45200</v>
      </c>
      <c r="C1844" s="15">
        <v>45291</v>
      </c>
      <c r="D1844" s="17" t="s">
        <v>194</v>
      </c>
      <c r="E1844" s="17" t="s">
        <v>194</v>
      </c>
      <c r="F1844" s="14" t="s">
        <v>2499</v>
      </c>
      <c r="G1844" s="14" t="s">
        <v>3041</v>
      </c>
      <c r="H1844" s="14" t="s">
        <v>759</v>
      </c>
      <c r="I1844" s="17" t="s">
        <v>583</v>
      </c>
      <c r="J1844" s="14" t="s">
        <v>353</v>
      </c>
      <c r="K1844" s="17" t="s">
        <v>354</v>
      </c>
      <c r="L1844" s="14">
        <v>3039</v>
      </c>
      <c r="M1844" s="16" t="str">
        <f>HYPERLINK("https://stjsonora.gob.mx/acceso_informacion/InfoCurriculum.php?token=3039-3039-3039")</f>
        <v>https://stjsonora.gob.mx/acceso_informacion/InfoCurriculum.php?token=3039-3039-3039</v>
      </c>
      <c r="N1844" s="14" t="s">
        <v>64</v>
      </c>
      <c r="O1844" s="16" t="s">
        <v>3601</v>
      </c>
      <c r="P1844" s="17" t="s">
        <v>355</v>
      </c>
      <c r="Q1844" s="15">
        <v>45300</v>
      </c>
      <c r="R1844" s="15">
        <v>45291</v>
      </c>
      <c r="S1844" s="14"/>
    </row>
    <row r="1845" spans="1:19" ht="25.5" x14ac:dyDescent="0.25">
      <c r="A1845" s="14">
        <v>2023</v>
      </c>
      <c r="B1845" s="15">
        <v>45200</v>
      </c>
      <c r="C1845" s="15">
        <v>45291</v>
      </c>
      <c r="D1845" s="17" t="s">
        <v>125</v>
      </c>
      <c r="E1845" s="17" t="s">
        <v>125</v>
      </c>
      <c r="F1845" s="14" t="s">
        <v>3042</v>
      </c>
      <c r="G1845" s="14" t="s">
        <v>1369</v>
      </c>
      <c r="H1845" s="14" t="s">
        <v>512</v>
      </c>
      <c r="I1845" s="17" t="s">
        <v>583</v>
      </c>
      <c r="J1845" s="14" t="s">
        <v>353</v>
      </c>
      <c r="K1845" s="17" t="s">
        <v>354</v>
      </c>
      <c r="L1845" s="14">
        <v>1085</v>
      </c>
      <c r="M1845" s="16" t="str">
        <f>HYPERLINK("https://stjsonora.gob.mx/acceso_informacion/InfoCurriculum.php?token=1085-1085-1085")</f>
        <v>https://stjsonora.gob.mx/acceso_informacion/InfoCurriculum.php?token=1085-1085-1085</v>
      </c>
      <c r="N1845" s="14" t="s">
        <v>64</v>
      </c>
      <c r="O1845" s="16" t="s">
        <v>3601</v>
      </c>
      <c r="P1845" s="17" t="s">
        <v>355</v>
      </c>
      <c r="Q1845" s="15">
        <v>45300</v>
      </c>
      <c r="R1845" s="15">
        <v>45291</v>
      </c>
      <c r="S1845" s="14"/>
    </row>
    <row r="1846" spans="1:19" ht="25.5" x14ac:dyDescent="0.25">
      <c r="A1846" s="14">
        <v>2023</v>
      </c>
      <c r="B1846" s="15">
        <v>45200</v>
      </c>
      <c r="C1846" s="15">
        <v>45291</v>
      </c>
      <c r="D1846" s="17" t="s">
        <v>116</v>
      </c>
      <c r="E1846" s="17" t="s">
        <v>116</v>
      </c>
      <c r="F1846" s="14" t="s">
        <v>3043</v>
      </c>
      <c r="G1846" s="14" t="s">
        <v>580</v>
      </c>
      <c r="H1846" s="14" t="s">
        <v>495</v>
      </c>
      <c r="I1846" s="17" t="s">
        <v>583</v>
      </c>
      <c r="J1846" s="14" t="s">
        <v>353</v>
      </c>
      <c r="K1846" s="17" t="s">
        <v>354</v>
      </c>
      <c r="L1846" s="14">
        <v>3877</v>
      </c>
      <c r="M1846" s="16" t="str">
        <f>HYPERLINK("https://stjsonora.gob.mx/acceso_informacion/InfoCurriculum.php?token=3877-3877-3877")</f>
        <v>https://stjsonora.gob.mx/acceso_informacion/InfoCurriculum.php?token=3877-3877-3877</v>
      </c>
      <c r="N1846" s="14" t="s">
        <v>64</v>
      </c>
      <c r="O1846" s="16" t="s">
        <v>3601</v>
      </c>
      <c r="P1846" s="17" t="s">
        <v>355</v>
      </c>
      <c r="Q1846" s="15">
        <v>45300</v>
      </c>
      <c r="R1846" s="15">
        <v>45291</v>
      </c>
      <c r="S1846" s="14"/>
    </row>
    <row r="1847" spans="1:19" ht="25.5" x14ac:dyDescent="0.25">
      <c r="A1847" s="14">
        <v>2023</v>
      </c>
      <c r="B1847" s="15">
        <v>45200</v>
      </c>
      <c r="C1847" s="15">
        <v>45291</v>
      </c>
      <c r="D1847" s="17" t="s">
        <v>116</v>
      </c>
      <c r="E1847" s="17" t="s">
        <v>116</v>
      </c>
      <c r="F1847" s="14" t="s">
        <v>3044</v>
      </c>
      <c r="G1847" s="14" t="s">
        <v>658</v>
      </c>
      <c r="H1847" s="14" t="s">
        <v>369</v>
      </c>
      <c r="I1847" s="17" t="s">
        <v>583</v>
      </c>
      <c r="J1847" s="14" t="s">
        <v>353</v>
      </c>
      <c r="K1847" s="17" t="s">
        <v>354</v>
      </c>
      <c r="L1847" s="14">
        <v>91</v>
      </c>
      <c r="M1847" s="16" t="str">
        <f>HYPERLINK("https://stjsonora.gob.mx/acceso_informacion/InfoCurriculum.php?token=91-91-91")</f>
        <v>https://stjsonora.gob.mx/acceso_informacion/InfoCurriculum.php?token=91-91-91</v>
      </c>
      <c r="N1847" s="14" t="s">
        <v>64</v>
      </c>
      <c r="O1847" s="16" t="s">
        <v>3601</v>
      </c>
      <c r="P1847" s="17" t="s">
        <v>355</v>
      </c>
      <c r="Q1847" s="15">
        <v>45300</v>
      </c>
      <c r="R1847" s="15">
        <v>45291</v>
      </c>
      <c r="S1847" s="14"/>
    </row>
    <row r="1848" spans="1:19" ht="25.5" x14ac:dyDescent="0.25">
      <c r="A1848" s="14">
        <v>2023</v>
      </c>
      <c r="B1848" s="15">
        <v>45200</v>
      </c>
      <c r="C1848" s="15">
        <v>45291</v>
      </c>
      <c r="D1848" s="17" t="s">
        <v>116</v>
      </c>
      <c r="E1848" s="17" t="s">
        <v>116</v>
      </c>
      <c r="F1848" s="14" t="s">
        <v>3045</v>
      </c>
      <c r="G1848" s="14" t="s">
        <v>1390</v>
      </c>
      <c r="H1848" s="14" t="s">
        <v>350</v>
      </c>
      <c r="I1848" s="17" t="s">
        <v>1010</v>
      </c>
      <c r="J1848" s="14" t="s">
        <v>353</v>
      </c>
      <c r="K1848" s="17" t="s">
        <v>354</v>
      </c>
      <c r="L1848" s="14">
        <v>3292</v>
      </c>
      <c r="M1848" s="16" t="str">
        <f>HYPERLINK("https://stjsonora.gob.mx/acceso_informacion/InfoCurriculum.php?token=3292-3292-3292")</f>
        <v>https://stjsonora.gob.mx/acceso_informacion/InfoCurriculum.php?token=3292-3292-3292</v>
      </c>
      <c r="N1848" s="14" t="s">
        <v>64</v>
      </c>
      <c r="O1848" s="16" t="s">
        <v>3601</v>
      </c>
      <c r="P1848" s="17" t="s">
        <v>355</v>
      </c>
      <c r="Q1848" s="15">
        <v>45300</v>
      </c>
      <c r="R1848" s="15">
        <v>45291</v>
      </c>
      <c r="S1848" s="14"/>
    </row>
    <row r="1849" spans="1:19" ht="25.5" x14ac:dyDescent="0.25">
      <c r="A1849" s="14">
        <v>2023</v>
      </c>
      <c r="B1849" s="15">
        <v>45200</v>
      </c>
      <c r="C1849" s="15">
        <v>45291</v>
      </c>
      <c r="D1849" s="17" t="s">
        <v>116</v>
      </c>
      <c r="E1849" s="17" t="s">
        <v>116</v>
      </c>
      <c r="F1849" s="14" t="s">
        <v>3046</v>
      </c>
      <c r="G1849" s="14" t="s">
        <v>3047</v>
      </c>
      <c r="H1849" s="14" t="s">
        <v>1157</v>
      </c>
      <c r="I1849" s="17" t="s">
        <v>880</v>
      </c>
      <c r="J1849" s="14" t="s">
        <v>353</v>
      </c>
      <c r="K1849" s="17" t="s">
        <v>354</v>
      </c>
      <c r="L1849" s="14">
        <v>4045</v>
      </c>
      <c r="M1849" s="16" t="str">
        <f>HYPERLINK("https://stjsonora.gob.mx/acceso_informacion/InfoCurriculum.php?token=4045-4045-4045")</f>
        <v>https://stjsonora.gob.mx/acceso_informacion/InfoCurriculum.php?token=4045-4045-4045</v>
      </c>
      <c r="N1849" s="14" t="s">
        <v>64</v>
      </c>
      <c r="O1849" s="16" t="s">
        <v>3601</v>
      </c>
      <c r="P1849" s="17" t="s">
        <v>355</v>
      </c>
      <c r="Q1849" s="15">
        <v>45300</v>
      </c>
      <c r="R1849" s="15">
        <v>45291</v>
      </c>
      <c r="S1849" s="14"/>
    </row>
    <row r="1850" spans="1:19" ht="25.5" x14ac:dyDescent="0.25">
      <c r="A1850" s="14">
        <v>2023</v>
      </c>
      <c r="B1850" s="15">
        <v>45200</v>
      </c>
      <c r="C1850" s="15">
        <v>45291</v>
      </c>
      <c r="D1850" s="17" t="s">
        <v>125</v>
      </c>
      <c r="E1850" s="17" t="s">
        <v>125</v>
      </c>
      <c r="F1850" s="14" t="s">
        <v>2566</v>
      </c>
      <c r="G1850" s="14" t="s">
        <v>585</v>
      </c>
      <c r="H1850" s="14" t="s">
        <v>1248</v>
      </c>
      <c r="I1850" s="17" t="s">
        <v>1413</v>
      </c>
      <c r="J1850" s="14" t="s">
        <v>353</v>
      </c>
      <c r="K1850" s="17" t="s">
        <v>354</v>
      </c>
      <c r="L1850" s="14">
        <v>2840</v>
      </c>
      <c r="M1850" s="16" t="str">
        <f>HYPERLINK("https://stjsonora.gob.mx/acceso_informacion/InfoCurriculum.php?token=2840-2840-2840")</f>
        <v>https://stjsonora.gob.mx/acceso_informacion/InfoCurriculum.php?token=2840-2840-2840</v>
      </c>
      <c r="N1850" s="14" t="s">
        <v>64</v>
      </c>
      <c r="O1850" s="16" t="s">
        <v>3601</v>
      </c>
      <c r="P1850" s="17" t="s">
        <v>355</v>
      </c>
      <c r="Q1850" s="15">
        <v>45300</v>
      </c>
      <c r="R1850" s="15">
        <v>45291</v>
      </c>
      <c r="S1850" s="14"/>
    </row>
    <row r="1851" spans="1:19" ht="25.5" x14ac:dyDescent="0.25">
      <c r="A1851" s="14">
        <v>2023</v>
      </c>
      <c r="B1851" s="15">
        <v>45200</v>
      </c>
      <c r="C1851" s="15">
        <v>45291</v>
      </c>
      <c r="D1851" s="17" t="s">
        <v>116</v>
      </c>
      <c r="E1851" s="17" t="s">
        <v>116</v>
      </c>
      <c r="F1851" s="14" t="s">
        <v>3048</v>
      </c>
      <c r="G1851" s="14" t="s">
        <v>752</v>
      </c>
      <c r="H1851" s="14" t="s">
        <v>2927</v>
      </c>
      <c r="I1851" s="17" t="s">
        <v>423</v>
      </c>
      <c r="J1851" s="14" t="s">
        <v>353</v>
      </c>
      <c r="K1851" s="17"/>
      <c r="L1851" s="14">
        <v>1126</v>
      </c>
      <c r="M1851" s="16" t="str">
        <f>HYPERLINK("https://stjsonora.gob.mx/acceso_informacion/InfoCurriculum.php?token=1126-1126-1126")</f>
        <v>https://stjsonora.gob.mx/acceso_informacion/InfoCurriculum.php?token=1126-1126-1126</v>
      </c>
      <c r="N1851" s="14" t="s">
        <v>64</v>
      </c>
      <c r="O1851" s="16" t="s">
        <v>3601</v>
      </c>
      <c r="P1851" s="17" t="s">
        <v>355</v>
      </c>
      <c r="Q1851" s="15">
        <v>45300</v>
      </c>
      <c r="R1851" s="15">
        <v>45291</v>
      </c>
      <c r="S1851" s="14"/>
    </row>
    <row r="1852" spans="1:19" ht="25.5" x14ac:dyDescent="0.25">
      <c r="A1852" s="14">
        <v>2023</v>
      </c>
      <c r="B1852" s="15">
        <v>45200</v>
      </c>
      <c r="C1852" s="15">
        <v>45291</v>
      </c>
      <c r="D1852" s="17" t="s">
        <v>213</v>
      </c>
      <c r="E1852" s="17" t="s">
        <v>213</v>
      </c>
      <c r="F1852" s="14" t="s">
        <v>839</v>
      </c>
      <c r="G1852" s="14" t="s">
        <v>585</v>
      </c>
      <c r="H1852" s="14" t="s">
        <v>2427</v>
      </c>
      <c r="I1852" s="17" t="s">
        <v>686</v>
      </c>
      <c r="J1852" s="14" t="s">
        <v>353</v>
      </c>
      <c r="K1852" s="17" t="s">
        <v>354</v>
      </c>
      <c r="L1852" s="14">
        <v>3933</v>
      </c>
      <c r="M1852" s="16" t="str">
        <f>HYPERLINK("https://stjsonora.gob.mx/acceso_informacion/InfoCurriculum.php?token=3933-3933-3933")</f>
        <v>https://stjsonora.gob.mx/acceso_informacion/InfoCurriculum.php?token=3933-3933-3933</v>
      </c>
      <c r="N1852" s="14" t="s">
        <v>64</v>
      </c>
      <c r="O1852" s="16" t="s">
        <v>3601</v>
      </c>
      <c r="P1852" s="17" t="s">
        <v>355</v>
      </c>
      <c r="Q1852" s="15">
        <v>45300</v>
      </c>
      <c r="R1852" s="15">
        <v>45291</v>
      </c>
      <c r="S1852" s="14"/>
    </row>
    <row r="1853" spans="1:19" ht="25.5" x14ac:dyDescent="0.25">
      <c r="A1853" s="14">
        <v>2023</v>
      </c>
      <c r="B1853" s="15">
        <v>45200</v>
      </c>
      <c r="C1853" s="15">
        <v>45291</v>
      </c>
      <c r="D1853" s="17" t="s">
        <v>125</v>
      </c>
      <c r="E1853" s="17" t="s">
        <v>125</v>
      </c>
      <c r="F1853" s="14" t="s">
        <v>3049</v>
      </c>
      <c r="G1853" s="14" t="s">
        <v>475</v>
      </c>
      <c r="H1853" s="14" t="s">
        <v>945</v>
      </c>
      <c r="I1853" s="17" t="s">
        <v>583</v>
      </c>
      <c r="J1853" s="14" t="s">
        <v>353</v>
      </c>
      <c r="K1853" s="17" t="s">
        <v>354</v>
      </c>
      <c r="L1853" s="14">
        <v>3888</v>
      </c>
      <c r="M1853" s="16" t="str">
        <f>HYPERLINK("https://stjsonora.gob.mx/acceso_informacion/InfoCurriculum.php?token=3888-3888-3888")</f>
        <v>https://stjsonora.gob.mx/acceso_informacion/InfoCurriculum.php?token=3888-3888-3888</v>
      </c>
      <c r="N1853" s="14" t="s">
        <v>64</v>
      </c>
      <c r="O1853" s="16" t="s">
        <v>3601</v>
      </c>
      <c r="P1853" s="17" t="s">
        <v>355</v>
      </c>
      <c r="Q1853" s="15">
        <v>45300</v>
      </c>
      <c r="R1853" s="15">
        <v>45291</v>
      </c>
      <c r="S1853" s="14"/>
    </row>
    <row r="1854" spans="1:19" ht="25.5" x14ac:dyDescent="0.25">
      <c r="A1854" s="14">
        <v>2023</v>
      </c>
      <c r="B1854" s="15">
        <v>45200</v>
      </c>
      <c r="C1854" s="15">
        <v>45291</v>
      </c>
      <c r="D1854" s="17" t="s">
        <v>125</v>
      </c>
      <c r="E1854" s="17" t="s">
        <v>125</v>
      </c>
      <c r="F1854" s="14" t="s">
        <v>2397</v>
      </c>
      <c r="G1854" s="14" t="s">
        <v>571</v>
      </c>
      <c r="H1854" s="14" t="s">
        <v>559</v>
      </c>
      <c r="I1854" s="17" t="s">
        <v>583</v>
      </c>
      <c r="J1854" s="14" t="s">
        <v>353</v>
      </c>
      <c r="K1854" s="17" t="s">
        <v>354</v>
      </c>
      <c r="L1854" s="14">
        <v>3284</v>
      </c>
      <c r="M1854" s="16" t="str">
        <f>HYPERLINK("https://stjsonora.gob.mx/acceso_informacion/InfoCurriculum.php?token=3284-3284-3284")</f>
        <v>https://stjsonora.gob.mx/acceso_informacion/InfoCurriculum.php?token=3284-3284-3284</v>
      </c>
      <c r="N1854" s="14" t="s">
        <v>64</v>
      </c>
      <c r="O1854" s="16" t="s">
        <v>3601</v>
      </c>
      <c r="P1854" s="17" t="s">
        <v>355</v>
      </c>
      <c r="Q1854" s="15">
        <v>45300</v>
      </c>
      <c r="R1854" s="15">
        <v>45291</v>
      </c>
      <c r="S1854" s="14"/>
    </row>
    <row r="1855" spans="1:19" ht="25.5" x14ac:dyDescent="0.25">
      <c r="A1855" s="14">
        <v>2023</v>
      </c>
      <c r="B1855" s="15">
        <v>45200</v>
      </c>
      <c r="C1855" s="15">
        <v>45291</v>
      </c>
      <c r="D1855" s="17" t="s">
        <v>125</v>
      </c>
      <c r="E1855" s="17" t="s">
        <v>125</v>
      </c>
      <c r="F1855" s="14" t="s">
        <v>2513</v>
      </c>
      <c r="G1855" s="14" t="s">
        <v>1241</v>
      </c>
      <c r="H1855" s="14" t="s">
        <v>512</v>
      </c>
      <c r="I1855" s="17" t="s">
        <v>583</v>
      </c>
      <c r="J1855" s="14" t="s">
        <v>353</v>
      </c>
      <c r="K1855" s="17" t="s">
        <v>354</v>
      </c>
      <c r="L1855" s="14">
        <v>1266</v>
      </c>
      <c r="M1855" s="16" t="str">
        <f>HYPERLINK("https://stjsonora.gob.mx/acceso_informacion/InfoCurriculum.php?token=1266-1266-1266")</f>
        <v>https://stjsonora.gob.mx/acceso_informacion/InfoCurriculum.php?token=1266-1266-1266</v>
      </c>
      <c r="N1855" s="14" t="s">
        <v>64</v>
      </c>
      <c r="O1855" s="16" t="s">
        <v>3601</v>
      </c>
      <c r="P1855" s="17" t="s">
        <v>355</v>
      </c>
      <c r="Q1855" s="15">
        <v>45300</v>
      </c>
      <c r="R1855" s="15">
        <v>45291</v>
      </c>
      <c r="S1855" s="14"/>
    </row>
    <row r="1856" spans="1:19" ht="25.5" x14ac:dyDescent="0.25">
      <c r="A1856" s="14">
        <v>2023</v>
      </c>
      <c r="B1856" s="15">
        <v>45200</v>
      </c>
      <c r="C1856" s="15">
        <v>45291</v>
      </c>
      <c r="D1856" s="17" t="s">
        <v>116</v>
      </c>
      <c r="E1856" s="17" t="s">
        <v>116</v>
      </c>
      <c r="F1856" s="14" t="s">
        <v>3050</v>
      </c>
      <c r="G1856" s="14" t="s">
        <v>1303</v>
      </c>
      <c r="H1856" s="14" t="s">
        <v>406</v>
      </c>
      <c r="I1856" s="17" t="s">
        <v>583</v>
      </c>
      <c r="J1856" s="14" t="s">
        <v>353</v>
      </c>
      <c r="K1856" s="17" t="s">
        <v>354</v>
      </c>
      <c r="L1856" s="14">
        <v>1117</v>
      </c>
      <c r="M1856" s="16" t="str">
        <f>HYPERLINK("https://stjsonora.gob.mx/acceso_informacion/InfoCurriculum.php?token=1117-1117-1117")</f>
        <v>https://stjsonora.gob.mx/acceso_informacion/InfoCurriculum.php?token=1117-1117-1117</v>
      </c>
      <c r="N1856" s="14" t="s">
        <v>64</v>
      </c>
      <c r="O1856" s="16" t="s">
        <v>3601</v>
      </c>
      <c r="P1856" s="17" t="s">
        <v>355</v>
      </c>
      <c r="Q1856" s="15">
        <v>45300</v>
      </c>
      <c r="R1856" s="15">
        <v>45291</v>
      </c>
      <c r="S1856" s="14"/>
    </row>
    <row r="1857" spans="1:19" ht="25.5" x14ac:dyDescent="0.25">
      <c r="A1857" s="14">
        <v>2023</v>
      </c>
      <c r="B1857" s="15">
        <v>45200</v>
      </c>
      <c r="C1857" s="15">
        <v>45291</v>
      </c>
      <c r="D1857" s="17" t="s">
        <v>175</v>
      </c>
      <c r="E1857" s="17" t="s">
        <v>175</v>
      </c>
      <c r="F1857" s="14" t="s">
        <v>3051</v>
      </c>
      <c r="G1857" s="14" t="s">
        <v>666</v>
      </c>
      <c r="H1857" s="14" t="s">
        <v>670</v>
      </c>
      <c r="I1857" s="17" t="s">
        <v>655</v>
      </c>
      <c r="J1857" s="14" t="s">
        <v>353</v>
      </c>
      <c r="K1857" s="17" t="s">
        <v>996</v>
      </c>
      <c r="L1857" s="14">
        <v>604</v>
      </c>
      <c r="M1857" s="16" t="str">
        <f>HYPERLINK("https://stjsonora.gob.mx/acceso_informacion/InfoCurriculum.php?token=604-604-604")</f>
        <v>https://stjsonora.gob.mx/acceso_informacion/InfoCurriculum.php?token=604-604-604</v>
      </c>
      <c r="N1857" s="14" t="s">
        <v>64</v>
      </c>
      <c r="O1857" s="16" t="s">
        <v>3601</v>
      </c>
      <c r="P1857" s="17" t="s">
        <v>355</v>
      </c>
      <c r="Q1857" s="15">
        <v>45300</v>
      </c>
      <c r="R1857" s="15">
        <v>45291</v>
      </c>
      <c r="S1857" s="14"/>
    </row>
    <row r="1858" spans="1:19" ht="25.5" x14ac:dyDescent="0.25">
      <c r="A1858" s="14">
        <v>2023</v>
      </c>
      <c r="B1858" s="15">
        <v>45200</v>
      </c>
      <c r="C1858" s="15">
        <v>45291</v>
      </c>
      <c r="D1858" s="17" t="s">
        <v>134</v>
      </c>
      <c r="E1858" s="17" t="s">
        <v>134</v>
      </c>
      <c r="F1858" s="14" t="s">
        <v>3052</v>
      </c>
      <c r="G1858" s="14" t="s">
        <v>373</v>
      </c>
      <c r="H1858" s="14" t="s">
        <v>3053</v>
      </c>
      <c r="I1858" s="17" t="s">
        <v>583</v>
      </c>
      <c r="J1858" s="14" t="s">
        <v>353</v>
      </c>
      <c r="K1858" s="17" t="s">
        <v>603</v>
      </c>
      <c r="L1858" s="14">
        <v>3422</v>
      </c>
      <c r="M1858" s="16" t="str">
        <f>HYPERLINK("https://stjsonora.gob.mx/acceso_informacion/InfoCurriculum.php?token=3422-3422-3422")</f>
        <v>https://stjsonora.gob.mx/acceso_informacion/InfoCurriculum.php?token=3422-3422-3422</v>
      </c>
      <c r="N1858" s="14" t="s">
        <v>64</v>
      </c>
      <c r="O1858" s="16" t="s">
        <v>3601</v>
      </c>
      <c r="P1858" s="17" t="s">
        <v>355</v>
      </c>
      <c r="Q1858" s="15">
        <v>45300</v>
      </c>
      <c r="R1858" s="15">
        <v>45291</v>
      </c>
      <c r="S1858" s="14"/>
    </row>
    <row r="1859" spans="1:19" ht="25.5" x14ac:dyDescent="0.25">
      <c r="A1859" s="14">
        <v>2023</v>
      </c>
      <c r="B1859" s="15">
        <v>45200</v>
      </c>
      <c r="C1859" s="15">
        <v>45291</v>
      </c>
      <c r="D1859" s="17" t="s">
        <v>169</v>
      </c>
      <c r="E1859" s="17" t="s">
        <v>169</v>
      </c>
      <c r="F1859" s="14" t="s">
        <v>2471</v>
      </c>
      <c r="G1859" s="14" t="s">
        <v>3054</v>
      </c>
      <c r="H1859" s="14" t="s">
        <v>1632</v>
      </c>
      <c r="I1859" s="17" t="s">
        <v>560</v>
      </c>
      <c r="J1859" s="14" t="s">
        <v>353</v>
      </c>
      <c r="K1859" s="17" t="s">
        <v>354</v>
      </c>
      <c r="L1859" s="14">
        <v>714</v>
      </c>
      <c r="M1859" s="16" t="str">
        <f>HYPERLINK("https://stjsonora.gob.mx/acceso_informacion/InfoCurriculum.php?token=714-714-714")</f>
        <v>https://stjsonora.gob.mx/acceso_informacion/InfoCurriculum.php?token=714-714-714</v>
      </c>
      <c r="N1859" s="14" t="s">
        <v>64</v>
      </c>
      <c r="O1859" s="16" t="s">
        <v>3601</v>
      </c>
      <c r="P1859" s="17" t="s">
        <v>355</v>
      </c>
      <c r="Q1859" s="15">
        <v>45300</v>
      </c>
      <c r="R1859" s="15">
        <v>45291</v>
      </c>
      <c r="S1859" s="14"/>
    </row>
    <row r="1860" spans="1:19" ht="25.5" x14ac:dyDescent="0.25">
      <c r="A1860" s="14">
        <v>2023</v>
      </c>
      <c r="B1860" s="15">
        <v>45200</v>
      </c>
      <c r="C1860" s="15">
        <v>45291</v>
      </c>
      <c r="D1860" s="17" t="s">
        <v>134</v>
      </c>
      <c r="E1860" s="17" t="s">
        <v>134</v>
      </c>
      <c r="F1860" s="14" t="s">
        <v>3055</v>
      </c>
      <c r="G1860" s="14" t="s">
        <v>804</v>
      </c>
      <c r="H1860" s="14" t="s">
        <v>520</v>
      </c>
      <c r="I1860" s="17" t="s">
        <v>583</v>
      </c>
      <c r="J1860" s="14" t="s">
        <v>353</v>
      </c>
      <c r="K1860" s="17" t="s">
        <v>354</v>
      </c>
      <c r="L1860" s="14">
        <v>2914</v>
      </c>
      <c r="M1860" s="16" t="str">
        <f>HYPERLINK("https://stjsonora.gob.mx/acceso_informacion/InfoCurriculum.php?token=2914-2914-2914")</f>
        <v>https://stjsonora.gob.mx/acceso_informacion/InfoCurriculum.php?token=2914-2914-2914</v>
      </c>
      <c r="N1860" s="14" t="s">
        <v>64</v>
      </c>
      <c r="O1860" s="16" t="s">
        <v>3601</v>
      </c>
      <c r="P1860" s="17" t="s">
        <v>355</v>
      </c>
      <c r="Q1860" s="15">
        <v>45300</v>
      </c>
      <c r="R1860" s="15">
        <v>45291</v>
      </c>
      <c r="S1860" s="14"/>
    </row>
    <row r="1861" spans="1:19" ht="25.5" x14ac:dyDescent="0.25">
      <c r="A1861" s="14">
        <v>2023</v>
      </c>
      <c r="B1861" s="15">
        <v>45200</v>
      </c>
      <c r="C1861" s="15">
        <v>45291</v>
      </c>
      <c r="D1861" s="17" t="s">
        <v>169</v>
      </c>
      <c r="E1861" s="17" t="s">
        <v>169</v>
      </c>
      <c r="F1861" s="14" t="s">
        <v>3056</v>
      </c>
      <c r="G1861" s="14" t="s">
        <v>904</v>
      </c>
      <c r="H1861" s="14" t="s">
        <v>417</v>
      </c>
      <c r="I1861" s="17" t="s">
        <v>583</v>
      </c>
      <c r="J1861" s="14" t="s">
        <v>395</v>
      </c>
      <c r="K1861" s="17" t="s">
        <v>2416</v>
      </c>
      <c r="L1861" s="14">
        <v>1445</v>
      </c>
      <c r="M1861" s="16" t="str">
        <f>HYPERLINK("https://stjsonora.gob.mx/acceso_informacion/InfoCurriculum.php?token=1445-1445-1445")</f>
        <v>https://stjsonora.gob.mx/acceso_informacion/InfoCurriculum.php?token=1445-1445-1445</v>
      </c>
      <c r="N1861" s="14" t="s">
        <v>64</v>
      </c>
      <c r="O1861" s="16" t="s">
        <v>3601</v>
      </c>
      <c r="P1861" s="17" t="s">
        <v>355</v>
      </c>
      <c r="Q1861" s="15">
        <v>45300</v>
      </c>
      <c r="R1861" s="15">
        <v>45291</v>
      </c>
      <c r="S1861" s="14"/>
    </row>
    <row r="1862" spans="1:19" ht="25.5" x14ac:dyDescent="0.25">
      <c r="A1862" s="14">
        <v>2023</v>
      </c>
      <c r="B1862" s="15">
        <v>45200</v>
      </c>
      <c r="C1862" s="15">
        <v>45291</v>
      </c>
      <c r="D1862" s="17" t="s">
        <v>175</v>
      </c>
      <c r="E1862" s="17" t="s">
        <v>175</v>
      </c>
      <c r="F1862" s="14" t="s">
        <v>3057</v>
      </c>
      <c r="G1862" s="14" t="s">
        <v>393</v>
      </c>
      <c r="H1862" s="14" t="s">
        <v>1270</v>
      </c>
      <c r="I1862" s="17" t="s">
        <v>703</v>
      </c>
      <c r="J1862" s="14" t="s">
        <v>353</v>
      </c>
      <c r="K1862" s="17" t="s">
        <v>354</v>
      </c>
      <c r="L1862" s="14">
        <v>1163</v>
      </c>
      <c r="M1862" s="16" t="str">
        <f>HYPERLINK("https://stjsonora.gob.mx/acceso_informacion/InfoCurriculum.php?token=1163-1163-1163")</f>
        <v>https://stjsonora.gob.mx/acceso_informacion/InfoCurriculum.php?token=1163-1163-1163</v>
      </c>
      <c r="N1862" s="14" t="s">
        <v>64</v>
      </c>
      <c r="O1862" s="16" t="s">
        <v>3601</v>
      </c>
      <c r="P1862" s="17" t="s">
        <v>355</v>
      </c>
      <c r="Q1862" s="15">
        <v>45300</v>
      </c>
      <c r="R1862" s="15">
        <v>45291</v>
      </c>
      <c r="S1862" s="14"/>
    </row>
    <row r="1863" spans="1:19" ht="25.5" x14ac:dyDescent="0.25">
      <c r="A1863" s="14">
        <v>2023</v>
      </c>
      <c r="B1863" s="15">
        <v>45200</v>
      </c>
      <c r="C1863" s="15">
        <v>45291</v>
      </c>
      <c r="D1863" s="17" t="s">
        <v>169</v>
      </c>
      <c r="E1863" s="17" t="s">
        <v>169</v>
      </c>
      <c r="F1863" s="14" t="s">
        <v>3058</v>
      </c>
      <c r="G1863" s="14" t="s">
        <v>3059</v>
      </c>
      <c r="H1863" s="14" t="s">
        <v>3060</v>
      </c>
      <c r="I1863" s="17" t="s">
        <v>583</v>
      </c>
      <c r="J1863" s="14" t="s">
        <v>56</v>
      </c>
      <c r="K1863" s="17" t="s">
        <v>3589</v>
      </c>
      <c r="L1863" s="14">
        <v>980</v>
      </c>
      <c r="M1863" s="16" t="str">
        <f>HYPERLINK("https://stjsonora.gob.mx/acceso_informacion/InfoCurriculum.php?token=980-980-980")</f>
        <v>https://stjsonora.gob.mx/acceso_informacion/InfoCurriculum.php?token=980-980-980</v>
      </c>
      <c r="N1863" s="14" t="s">
        <v>64</v>
      </c>
      <c r="O1863" s="16" t="s">
        <v>3601</v>
      </c>
      <c r="P1863" s="17" t="s">
        <v>355</v>
      </c>
      <c r="Q1863" s="15">
        <v>45300</v>
      </c>
      <c r="R1863" s="15">
        <v>45291</v>
      </c>
      <c r="S1863" s="14"/>
    </row>
    <row r="1864" spans="1:19" ht="25.5" x14ac:dyDescent="0.25">
      <c r="A1864" s="14">
        <v>2023</v>
      </c>
      <c r="B1864" s="15">
        <v>45200</v>
      </c>
      <c r="C1864" s="15">
        <v>45291</v>
      </c>
      <c r="D1864" s="17" t="s">
        <v>201</v>
      </c>
      <c r="E1864" s="17" t="s">
        <v>201</v>
      </c>
      <c r="F1864" s="14" t="s">
        <v>3061</v>
      </c>
      <c r="G1864" s="14" t="s">
        <v>563</v>
      </c>
      <c r="H1864" s="14" t="s">
        <v>3062</v>
      </c>
      <c r="I1864" s="17" t="s">
        <v>402</v>
      </c>
      <c r="J1864" s="14" t="s">
        <v>353</v>
      </c>
      <c r="K1864" s="17" t="s">
        <v>996</v>
      </c>
      <c r="L1864" s="14">
        <v>3937</v>
      </c>
      <c r="M1864" s="16" t="str">
        <f>HYPERLINK("https://stjsonora.gob.mx/acceso_informacion/InfoCurriculum.php?token=3937-3937-3937")</f>
        <v>https://stjsonora.gob.mx/acceso_informacion/InfoCurriculum.php?token=3937-3937-3937</v>
      </c>
      <c r="N1864" s="14" t="s">
        <v>64</v>
      </c>
      <c r="O1864" s="16" t="s">
        <v>3601</v>
      </c>
      <c r="P1864" s="17" t="s">
        <v>355</v>
      </c>
      <c r="Q1864" s="15">
        <v>45300</v>
      </c>
      <c r="R1864" s="15">
        <v>45291</v>
      </c>
      <c r="S1864" s="14"/>
    </row>
    <row r="1865" spans="1:19" ht="25.5" x14ac:dyDescent="0.25">
      <c r="A1865" s="14">
        <v>2023</v>
      </c>
      <c r="B1865" s="15">
        <v>45200</v>
      </c>
      <c r="C1865" s="15">
        <v>45291</v>
      </c>
      <c r="D1865" s="17" t="s">
        <v>177</v>
      </c>
      <c r="E1865" s="17" t="s">
        <v>177</v>
      </c>
      <c r="F1865" s="14" t="s">
        <v>3063</v>
      </c>
      <c r="G1865" s="14" t="s">
        <v>2262</v>
      </c>
      <c r="H1865" s="14" t="s">
        <v>3064</v>
      </c>
      <c r="I1865" s="17" t="s">
        <v>773</v>
      </c>
      <c r="J1865" s="14" t="s">
        <v>353</v>
      </c>
      <c r="K1865" s="17" t="s">
        <v>354</v>
      </c>
      <c r="L1865" s="14">
        <v>4750</v>
      </c>
      <c r="M1865" s="16" t="str">
        <f>HYPERLINK("https://stjsonora.gob.mx/acceso_informacion/InfoCurriculum.php?token=4750-4750-4750")</f>
        <v>https://stjsonora.gob.mx/acceso_informacion/InfoCurriculum.php?token=4750-4750-4750</v>
      </c>
      <c r="N1865" s="14" t="s">
        <v>64</v>
      </c>
      <c r="O1865" s="16" t="s">
        <v>3601</v>
      </c>
      <c r="P1865" s="17" t="s">
        <v>355</v>
      </c>
      <c r="Q1865" s="15">
        <v>45300</v>
      </c>
      <c r="R1865" s="15">
        <v>45291</v>
      </c>
      <c r="S1865" s="14"/>
    </row>
    <row r="1866" spans="1:19" ht="25.5" x14ac:dyDescent="0.25">
      <c r="A1866" s="14">
        <v>2023</v>
      </c>
      <c r="B1866" s="15">
        <v>45200</v>
      </c>
      <c r="C1866" s="15">
        <v>45291</v>
      </c>
      <c r="D1866" s="17" t="s">
        <v>187</v>
      </c>
      <c r="E1866" s="17" t="s">
        <v>187</v>
      </c>
      <c r="F1866" s="14" t="s">
        <v>3065</v>
      </c>
      <c r="G1866" s="14" t="s">
        <v>409</v>
      </c>
      <c r="H1866" s="14" t="s">
        <v>374</v>
      </c>
      <c r="I1866" s="17" t="s">
        <v>583</v>
      </c>
      <c r="J1866" s="14" t="s">
        <v>403</v>
      </c>
      <c r="K1866" s="17"/>
      <c r="L1866" s="14">
        <v>924</v>
      </c>
      <c r="M1866" s="16" t="str">
        <f>HYPERLINK("https://stjsonora.gob.mx/acceso_informacion/InfoCurriculum.php?token=924-924-924")</f>
        <v>https://stjsonora.gob.mx/acceso_informacion/InfoCurriculum.php?token=924-924-924</v>
      </c>
      <c r="N1866" s="14" t="s">
        <v>64</v>
      </c>
      <c r="O1866" s="16" t="s">
        <v>3601</v>
      </c>
      <c r="P1866" s="17" t="s">
        <v>355</v>
      </c>
      <c r="Q1866" s="15">
        <v>45300</v>
      </c>
      <c r="R1866" s="15">
        <v>45291</v>
      </c>
      <c r="S1866" s="14"/>
    </row>
    <row r="1867" spans="1:19" ht="25.5" x14ac:dyDescent="0.25">
      <c r="A1867" s="14">
        <v>2023</v>
      </c>
      <c r="B1867" s="15">
        <v>45200</v>
      </c>
      <c r="C1867" s="15">
        <v>45291</v>
      </c>
      <c r="D1867" s="17" t="s">
        <v>187</v>
      </c>
      <c r="E1867" s="17" t="s">
        <v>187</v>
      </c>
      <c r="F1867" s="14" t="s">
        <v>3066</v>
      </c>
      <c r="G1867" s="14" t="s">
        <v>2463</v>
      </c>
      <c r="H1867" s="14" t="s">
        <v>3067</v>
      </c>
      <c r="I1867" s="17" t="s">
        <v>560</v>
      </c>
      <c r="J1867" s="14" t="s">
        <v>353</v>
      </c>
      <c r="K1867" s="17" t="s">
        <v>354</v>
      </c>
      <c r="L1867" s="14">
        <v>1471</v>
      </c>
      <c r="M1867" s="16" t="str">
        <f>HYPERLINK("https://stjsonora.gob.mx/acceso_informacion/InfoCurriculum.php?token=1471-1471-1471")</f>
        <v>https://stjsonora.gob.mx/acceso_informacion/InfoCurriculum.php?token=1471-1471-1471</v>
      </c>
      <c r="N1867" s="14" t="s">
        <v>64</v>
      </c>
      <c r="O1867" s="16" t="s">
        <v>3601</v>
      </c>
      <c r="P1867" s="17" t="s">
        <v>355</v>
      </c>
      <c r="Q1867" s="15">
        <v>45300</v>
      </c>
      <c r="R1867" s="15">
        <v>45291</v>
      </c>
      <c r="S1867" s="14"/>
    </row>
    <row r="1868" spans="1:19" ht="25.5" x14ac:dyDescent="0.25">
      <c r="A1868" s="14">
        <v>2023</v>
      </c>
      <c r="B1868" s="15">
        <v>45200</v>
      </c>
      <c r="C1868" s="15">
        <v>45291</v>
      </c>
      <c r="D1868" s="17" t="s">
        <v>208</v>
      </c>
      <c r="E1868" s="17" t="s">
        <v>208</v>
      </c>
      <c r="F1868" s="14" t="s">
        <v>3068</v>
      </c>
      <c r="G1868" s="14" t="s">
        <v>2682</v>
      </c>
      <c r="H1868" s="14" t="s">
        <v>756</v>
      </c>
      <c r="I1868" s="17" t="s">
        <v>640</v>
      </c>
      <c r="J1868" s="14" t="s">
        <v>353</v>
      </c>
      <c r="K1868" s="17" t="s">
        <v>354</v>
      </c>
      <c r="L1868" s="14">
        <v>3409</v>
      </c>
      <c r="M1868" s="16" t="str">
        <f>HYPERLINK("https://stjsonora.gob.mx/acceso_informacion/InfoCurriculum.php?token=3409-3409-3409")</f>
        <v>https://stjsonora.gob.mx/acceso_informacion/InfoCurriculum.php?token=3409-3409-3409</v>
      </c>
      <c r="N1868" s="14" t="s">
        <v>64</v>
      </c>
      <c r="O1868" s="16" t="s">
        <v>3601</v>
      </c>
      <c r="P1868" s="17" t="s">
        <v>355</v>
      </c>
      <c r="Q1868" s="15">
        <v>45300</v>
      </c>
      <c r="R1868" s="15">
        <v>45291</v>
      </c>
      <c r="S1868" s="14"/>
    </row>
    <row r="1869" spans="1:19" ht="25.5" x14ac:dyDescent="0.25">
      <c r="A1869" s="14">
        <v>2023</v>
      </c>
      <c r="B1869" s="15">
        <v>45200</v>
      </c>
      <c r="C1869" s="15">
        <v>45291</v>
      </c>
      <c r="D1869" s="17" t="s">
        <v>176</v>
      </c>
      <c r="E1869" s="17" t="s">
        <v>176</v>
      </c>
      <c r="F1869" s="14" t="s">
        <v>3069</v>
      </c>
      <c r="G1869" s="14" t="s">
        <v>1982</v>
      </c>
      <c r="H1869" s="14" t="s">
        <v>901</v>
      </c>
      <c r="I1869" s="17" t="s">
        <v>583</v>
      </c>
      <c r="J1869" s="14" t="s">
        <v>353</v>
      </c>
      <c r="K1869" s="17" t="s">
        <v>634</v>
      </c>
      <c r="L1869" s="14">
        <v>4603</v>
      </c>
      <c r="M1869" s="16" t="str">
        <f>HYPERLINK("https://stjsonora.gob.mx/acceso_informacion/InfoCurriculum.php?token=4603-4603-4603")</f>
        <v>https://stjsonora.gob.mx/acceso_informacion/InfoCurriculum.php?token=4603-4603-4603</v>
      </c>
      <c r="N1869" s="14" t="s">
        <v>64</v>
      </c>
      <c r="O1869" s="16" t="s">
        <v>3601</v>
      </c>
      <c r="P1869" s="17" t="s">
        <v>355</v>
      </c>
      <c r="Q1869" s="15">
        <v>45300</v>
      </c>
      <c r="R1869" s="15">
        <v>45291</v>
      </c>
      <c r="S1869" s="14"/>
    </row>
    <row r="1870" spans="1:19" ht="25.5" x14ac:dyDescent="0.25">
      <c r="A1870" s="14">
        <v>2023</v>
      </c>
      <c r="B1870" s="15">
        <v>45200</v>
      </c>
      <c r="C1870" s="15">
        <v>45291</v>
      </c>
      <c r="D1870" s="17" t="s">
        <v>173</v>
      </c>
      <c r="E1870" s="17" t="s">
        <v>173</v>
      </c>
      <c r="F1870" s="14" t="s">
        <v>3070</v>
      </c>
      <c r="G1870" s="14" t="s">
        <v>728</v>
      </c>
      <c r="H1870" s="14" t="s">
        <v>455</v>
      </c>
      <c r="I1870" s="17" t="s">
        <v>583</v>
      </c>
      <c r="J1870" s="14" t="s">
        <v>56</v>
      </c>
      <c r="K1870" s="17" t="s">
        <v>3589</v>
      </c>
      <c r="L1870" s="14">
        <v>4260</v>
      </c>
      <c r="M1870" s="16" t="str">
        <f>HYPERLINK("https://stjsonora.gob.mx/acceso_informacion/InfoCurriculum.php?token=4260-4260-4260")</f>
        <v>https://stjsonora.gob.mx/acceso_informacion/InfoCurriculum.php?token=4260-4260-4260</v>
      </c>
      <c r="N1870" s="14" t="s">
        <v>64</v>
      </c>
      <c r="O1870" s="16" t="s">
        <v>3601</v>
      </c>
      <c r="P1870" s="17" t="s">
        <v>355</v>
      </c>
      <c r="Q1870" s="15">
        <v>45300</v>
      </c>
      <c r="R1870" s="15">
        <v>45291</v>
      </c>
      <c r="S1870" s="14"/>
    </row>
    <row r="1871" spans="1:19" ht="25.5" x14ac:dyDescent="0.25">
      <c r="A1871" s="14">
        <v>2023</v>
      </c>
      <c r="B1871" s="15">
        <v>45200</v>
      </c>
      <c r="C1871" s="15">
        <v>45291</v>
      </c>
      <c r="D1871" s="17" t="s">
        <v>176</v>
      </c>
      <c r="E1871" s="17" t="s">
        <v>176</v>
      </c>
      <c r="F1871" s="14" t="s">
        <v>3071</v>
      </c>
      <c r="G1871" s="14" t="s">
        <v>461</v>
      </c>
      <c r="H1871" s="14" t="s">
        <v>406</v>
      </c>
      <c r="I1871" s="17" t="s">
        <v>560</v>
      </c>
      <c r="J1871" s="14" t="s">
        <v>407</v>
      </c>
      <c r="K1871" s="17" t="s">
        <v>3072</v>
      </c>
      <c r="L1871" s="14">
        <v>2750</v>
      </c>
      <c r="M1871" s="16" t="str">
        <f>HYPERLINK("https://stjsonora.gob.mx/acceso_informacion/InfoCurriculum.php?token=2750-2750-2750")</f>
        <v>https://stjsonora.gob.mx/acceso_informacion/InfoCurriculum.php?token=2750-2750-2750</v>
      </c>
      <c r="N1871" s="14" t="s">
        <v>64</v>
      </c>
      <c r="O1871" s="16" t="s">
        <v>3601</v>
      </c>
      <c r="P1871" s="17" t="s">
        <v>355</v>
      </c>
      <c r="Q1871" s="15">
        <v>45300</v>
      </c>
      <c r="R1871" s="15">
        <v>45291</v>
      </c>
      <c r="S1871" s="14"/>
    </row>
    <row r="1872" spans="1:19" ht="25.5" x14ac:dyDescent="0.25">
      <c r="A1872" s="14">
        <v>2023</v>
      </c>
      <c r="B1872" s="15">
        <v>45200</v>
      </c>
      <c r="C1872" s="15">
        <v>45291</v>
      </c>
      <c r="D1872" s="17" t="s">
        <v>212</v>
      </c>
      <c r="E1872" s="17" t="s">
        <v>212</v>
      </c>
      <c r="F1872" s="14" t="s">
        <v>3073</v>
      </c>
      <c r="G1872" s="14" t="s">
        <v>915</v>
      </c>
      <c r="H1872" s="14" t="s">
        <v>520</v>
      </c>
      <c r="I1872" s="17" t="s">
        <v>583</v>
      </c>
      <c r="J1872" s="14" t="s">
        <v>353</v>
      </c>
      <c r="K1872" s="17" t="s">
        <v>354</v>
      </c>
      <c r="L1872" s="14">
        <v>4547</v>
      </c>
      <c r="M1872" s="16" t="str">
        <f>HYPERLINK("https://stjsonora.gob.mx/acceso_informacion/InfoCurriculum.php?token=4547-4547-4547")</f>
        <v>https://stjsonora.gob.mx/acceso_informacion/InfoCurriculum.php?token=4547-4547-4547</v>
      </c>
      <c r="N1872" s="14" t="s">
        <v>64</v>
      </c>
      <c r="O1872" s="16" t="s">
        <v>3601</v>
      </c>
      <c r="P1872" s="17" t="s">
        <v>355</v>
      </c>
      <c r="Q1872" s="15">
        <v>45300</v>
      </c>
      <c r="R1872" s="15">
        <v>45291</v>
      </c>
      <c r="S1872" s="14"/>
    </row>
    <row r="1873" spans="1:19" ht="25.5" x14ac:dyDescent="0.25">
      <c r="A1873" s="14">
        <v>2023</v>
      </c>
      <c r="B1873" s="15">
        <v>45200</v>
      </c>
      <c r="C1873" s="15">
        <v>45291</v>
      </c>
      <c r="D1873" s="17" t="s">
        <v>98</v>
      </c>
      <c r="E1873" s="17" t="s">
        <v>98</v>
      </c>
      <c r="F1873" s="14" t="s">
        <v>3074</v>
      </c>
      <c r="G1873" s="14" t="s">
        <v>2128</v>
      </c>
      <c r="H1873" s="14" t="s">
        <v>1170</v>
      </c>
      <c r="I1873" s="17" t="s">
        <v>1467</v>
      </c>
      <c r="J1873" s="14" t="s">
        <v>61</v>
      </c>
      <c r="K1873" s="17" t="s">
        <v>440</v>
      </c>
      <c r="L1873" s="14">
        <v>1063</v>
      </c>
      <c r="M1873" s="16" t="str">
        <f>HYPERLINK("https://stjsonora.gob.mx/acceso_informacion/InfoCurriculum.php?token=1063-1063-1063")</f>
        <v>https://stjsonora.gob.mx/acceso_informacion/InfoCurriculum.php?token=1063-1063-1063</v>
      </c>
      <c r="N1873" s="14" t="s">
        <v>64</v>
      </c>
      <c r="O1873" s="16" t="s">
        <v>3601</v>
      </c>
      <c r="P1873" s="17" t="s">
        <v>355</v>
      </c>
      <c r="Q1873" s="15">
        <v>45300</v>
      </c>
      <c r="R1873" s="15">
        <v>45291</v>
      </c>
      <c r="S1873" s="14"/>
    </row>
    <row r="1874" spans="1:19" ht="25.5" x14ac:dyDescent="0.25">
      <c r="A1874" s="14">
        <v>2023</v>
      </c>
      <c r="B1874" s="15">
        <v>45200</v>
      </c>
      <c r="C1874" s="15">
        <v>45291</v>
      </c>
      <c r="D1874" s="17" t="s">
        <v>98</v>
      </c>
      <c r="E1874" s="17" t="s">
        <v>98</v>
      </c>
      <c r="F1874" s="14" t="s">
        <v>3075</v>
      </c>
      <c r="G1874" s="14" t="s">
        <v>1155</v>
      </c>
      <c r="H1874" s="14" t="s">
        <v>1754</v>
      </c>
      <c r="I1874" s="17" t="s">
        <v>1573</v>
      </c>
      <c r="J1874" s="14" t="s">
        <v>353</v>
      </c>
      <c r="K1874" s="17" t="s">
        <v>354</v>
      </c>
      <c r="L1874" s="14">
        <v>1195</v>
      </c>
      <c r="M1874" s="16" t="str">
        <f>HYPERLINK("https://stjsonora.gob.mx/acceso_informacion/InfoCurriculum.php?token=1195-1195-1195")</f>
        <v>https://stjsonora.gob.mx/acceso_informacion/InfoCurriculum.php?token=1195-1195-1195</v>
      </c>
      <c r="N1874" s="14" t="s">
        <v>64</v>
      </c>
      <c r="O1874" s="16" t="s">
        <v>3601</v>
      </c>
      <c r="P1874" s="17" t="s">
        <v>355</v>
      </c>
      <c r="Q1874" s="15">
        <v>45300</v>
      </c>
      <c r="R1874" s="15">
        <v>45291</v>
      </c>
      <c r="S1874" s="14"/>
    </row>
    <row r="1875" spans="1:19" ht="25.5" x14ac:dyDescent="0.25">
      <c r="A1875" s="14">
        <v>2023</v>
      </c>
      <c r="B1875" s="15">
        <v>45200</v>
      </c>
      <c r="C1875" s="15">
        <v>45291</v>
      </c>
      <c r="D1875" s="17" t="s">
        <v>97</v>
      </c>
      <c r="E1875" s="17" t="s">
        <v>97</v>
      </c>
      <c r="F1875" s="14" t="s">
        <v>3076</v>
      </c>
      <c r="G1875" s="14" t="s">
        <v>2262</v>
      </c>
      <c r="H1875" s="14" t="s">
        <v>1686</v>
      </c>
      <c r="I1875" s="17" t="s">
        <v>643</v>
      </c>
      <c r="J1875" s="14" t="s">
        <v>365</v>
      </c>
      <c r="K1875" s="17" t="s">
        <v>3077</v>
      </c>
      <c r="L1875" s="14">
        <v>1364</v>
      </c>
      <c r="M1875" s="16" t="str">
        <f>HYPERLINK("https://stjsonora.gob.mx/acceso_informacion/InfoCurriculum.php?token=1364-1364-1364")</f>
        <v>https://stjsonora.gob.mx/acceso_informacion/InfoCurriculum.php?token=1364-1364-1364</v>
      </c>
      <c r="N1875" s="14" t="s">
        <v>64</v>
      </c>
      <c r="O1875" s="16" t="s">
        <v>3601</v>
      </c>
      <c r="P1875" s="17" t="s">
        <v>355</v>
      </c>
      <c r="Q1875" s="15">
        <v>45300</v>
      </c>
      <c r="R1875" s="15">
        <v>45291</v>
      </c>
      <c r="S1875" s="14"/>
    </row>
    <row r="1876" spans="1:19" ht="25.5" x14ac:dyDescent="0.25">
      <c r="A1876" s="14">
        <v>2023</v>
      </c>
      <c r="B1876" s="15">
        <v>45200</v>
      </c>
      <c r="C1876" s="15">
        <v>45291</v>
      </c>
      <c r="D1876" s="17" t="s">
        <v>98</v>
      </c>
      <c r="E1876" s="17" t="s">
        <v>98</v>
      </c>
      <c r="F1876" s="14" t="s">
        <v>684</v>
      </c>
      <c r="G1876" s="14" t="s">
        <v>409</v>
      </c>
      <c r="H1876" s="14" t="s">
        <v>374</v>
      </c>
      <c r="I1876" s="17" t="s">
        <v>3003</v>
      </c>
      <c r="J1876" s="14" t="s">
        <v>353</v>
      </c>
      <c r="K1876" s="17" t="s">
        <v>354</v>
      </c>
      <c r="L1876" s="14">
        <v>1013</v>
      </c>
      <c r="M1876" s="16" t="str">
        <f>HYPERLINK("https://stjsonora.gob.mx/acceso_informacion/InfoCurriculum.php?token=1013-1013-1013")</f>
        <v>https://stjsonora.gob.mx/acceso_informacion/InfoCurriculum.php?token=1013-1013-1013</v>
      </c>
      <c r="N1876" s="14" t="s">
        <v>64</v>
      </c>
      <c r="O1876" s="16" t="s">
        <v>3601</v>
      </c>
      <c r="P1876" s="17" t="s">
        <v>355</v>
      </c>
      <c r="Q1876" s="15">
        <v>45300</v>
      </c>
      <c r="R1876" s="15">
        <v>45291</v>
      </c>
      <c r="S1876" s="14"/>
    </row>
    <row r="1877" spans="1:19" ht="25.5" x14ac:dyDescent="0.25">
      <c r="A1877" s="14">
        <v>2023</v>
      </c>
      <c r="B1877" s="15">
        <v>45200</v>
      </c>
      <c r="C1877" s="15">
        <v>45291</v>
      </c>
      <c r="D1877" s="17" t="s">
        <v>118</v>
      </c>
      <c r="E1877" s="17" t="s">
        <v>118</v>
      </c>
      <c r="F1877" s="14" t="s">
        <v>644</v>
      </c>
      <c r="G1877" s="14" t="s">
        <v>1432</v>
      </c>
      <c r="H1877" s="14" t="s">
        <v>3078</v>
      </c>
      <c r="I1877" s="17" t="s">
        <v>1343</v>
      </c>
      <c r="J1877" s="14" t="s">
        <v>353</v>
      </c>
      <c r="K1877" s="17" t="s">
        <v>354</v>
      </c>
      <c r="L1877" s="14">
        <v>2683</v>
      </c>
      <c r="M1877" s="16" t="str">
        <f>HYPERLINK("https://stjsonora.gob.mx/acceso_informacion/InfoCurriculum.php?token=2683-2683-2683")</f>
        <v>https://stjsonora.gob.mx/acceso_informacion/InfoCurriculum.php?token=2683-2683-2683</v>
      </c>
      <c r="N1877" s="14" t="s">
        <v>64</v>
      </c>
      <c r="O1877" s="16" t="s">
        <v>3601</v>
      </c>
      <c r="P1877" s="17" t="s">
        <v>355</v>
      </c>
      <c r="Q1877" s="15">
        <v>45300</v>
      </c>
      <c r="R1877" s="15">
        <v>45291</v>
      </c>
      <c r="S1877" s="14"/>
    </row>
    <row r="1878" spans="1:19" ht="25.5" x14ac:dyDescent="0.25">
      <c r="A1878" s="14">
        <v>2023</v>
      </c>
      <c r="B1878" s="15">
        <v>45200</v>
      </c>
      <c r="C1878" s="15">
        <v>45291</v>
      </c>
      <c r="D1878" s="17" t="s">
        <v>115</v>
      </c>
      <c r="E1878" s="17" t="s">
        <v>115</v>
      </c>
      <c r="F1878" s="14" t="s">
        <v>2701</v>
      </c>
      <c r="G1878" s="14" t="s">
        <v>1155</v>
      </c>
      <c r="H1878" s="14" t="s">
        <v>406</v>
      </c>
      <c r="I1878" s="17" t="s">
        <v>1818</v>
      </c>
      <c r="J1878" s="14" t="s">
        <v>365</v>
      </c>
      <c r="K1878" s="17" t="s">
        <v>467</v>
      </c>
      <c r="L1878" s="14">
        <v>1238</v>
      </c>
      <c r="M1878" s="16" t="str">
        <f>HYPERLINK("https://stjsonora.gob.mx/acceso_informacion/InfoCurriculum.php?token=1238-1238-1238")</f>
        <v>https://stjsonora.gob.mx/acceso_informacion/InfoCurriculum.php?token=1238-1238-1238</v>
      </c>
      <c r="N1878" s="14" t="s">
        <v>64</v>
      </c>
      <c r="O1878" s="16" t="s">
        <v>3601</v>
      </c>
      <c r="P1878" s="17" t="s">
        <v>355</v>
      </c>
      <c r="Q1878" s="15">
        <v>45300</v>
      </c>
      <c r="R1878" s="15">
        <v>45291</v>
      </c>
      <c r="S1878" s="14"/>
    </row>
    <row r="1879" spans="1:19" ht="25.5" x14ac:dyDescent="0.25">
      <c r="A1879" s="14">
        <v>2023</v>
      </c>
      <c r="B1879" s="15">
        <v>45200</v>
      </c>
      <c r="C1879" s="15">
        <v>45291</v>
      </c>
      <c r="D1879" s="17" t="s">
        <v>115</v>
      </c>
      <c r="E1879" s="17" t="s">
        <v>115</v>
      </c>
      <c r="F1879" s="14" t="s">
        <v>684</v>
      </c>
      <c r="G1879" s="14" t="s">
        <v>409</v>
      </c>
      <c r="H1879" s="14" t="s">
        <v>1090</v>
      </c>
      <c r="I1879" s="17" t="s">
        <v>1573</v>
      </c>
      <c r="J1879" s="14" t="s">
        <v>58</v>
      </c>
      <c r="K1879" s="17" t="s">
        <v>3590</v>
      </c>
      <c r="L1879" s="14">
        <v>3913</v>
      </c>
      <c r="M1879" s="16" t="str">
        <f>HYPERLINK("https://stjsonora.gob.mx/acceso_informacion/InfoCurriculum.php?token=3913-3913-3913")</f>
        <v>https://stjsonora.gob.mx/acceso_informacion/InfoCurriculum.php?token=3913-3913-3913</v>
      </c>
      <c r="N1879" s="14" t="s">
        <v>64</v>
      </c>
      <c r="O1879" s="16" t="s">
        <v>3601</v>
      </c>
      <c r="P1879" s="17" t="s">
        <v>355</v>
      </c>
      <c r="Q1879" s="15">
        <v>45300</v>
      </c>
      <c r="R1879" s="15">
        <v>45291</v>
      </c>
      <c r="S1879" s="14"/>
    </row>
    <row r="1880" spans="1:19" ht="25.5" x14ac:dyDescent="0.25">
      <c r="A1880" s="14">
        <v>2023</v>
      </c>
      <c r="B1880" s="15">
        <v>45200</v>
      </c>
      <c r="C1880" s="15">
        <v>45291</v>
      </c>
      <c r="D1880" s="17" t="s">
        <v>118</v>
      </c>
      <c r="E1880" s="17" t="s">
        <v>118</v>
      </c>
      <c r="F1880" s="14" t="s">
        <v>3079</v>
      </c>
      <c r="G1880" s="14" t="s">
        <v>542</v>
      </c>
      <c r="H1880" s="14" t="s">
        <v>510</v>
      </c>
      <c r="I1880" s="17" t="s">
        <v>1111</v>
      </c>
      <c r="J1880" s="14" t="s">
        <v>365</v>
      </c>
      <c r="K1880" s="17" t="s">
        <v>719</v>
      </c>
      <c r="L1880" s="14">
        <v>1376</v>
      </c>
      <c r="M1880" s="16" t="str">
        <f>HYPERLINK("https://stjsonora.gob.mx/acceso_informacion/InfoCurriculum.php?token=1376-1376-1376")</f>
        <v>https://stjsonora.gob.mx/acceso_informacion/InfoCurriculum.php?token=1376-1376-1376</v>
      </c>
      <c r="N1880" s="14" t="s">
        <v>64</v>
      </c>
      <c r="O1880" s="16" t="s">
        <v>3601</v>
      </c>
      <c r="P1880" s="17" t="s">
        <v>355</v>
      </c>
      <c r="Q1880" s="15">
        <v>45300</v>
      </c>
      <c r="R1880" s="15">
        <v>45291</v>
      </c>
      <c r="S1880" s="14"/>
    </row>
    <row r="1881" spans="1:19" ht="25.5" x14ac:dyDescent="0.25">
      <c r="A1881" s="14">
        <v>2023</v>
      </c>
      <c r="B1881" s="15">
        <v>45200</v>
      </c>
      <c r="C1881" s="15">
        <v>45291</v>
      </c>
      <c r="D1881" s="17" t="s">
        <v>115</v>
      </c>
      <c r="E1881" s="17" t="s">
        <v>115</v>
      </c>
      <c r="F1881" s="14" t="s">
        <v>3080</v>
      </c>
      <c r="G1881" s="14" t="s">
        <v>1335</v>
      </c>
      <c r="H1881" s="14" t="s">
        <v>417</v>
      </c>
      <c r="I1881" s="17" t="s">
        <v>1216</v>
      </c>
      <c r="J1881" s="14" t="s">
        <v>353</v>
      </c>
      <c r="K1881" s="17" t="s">
        <v>354</v>
      </c>
      <c r="L1881" s="14">
        <v>916</v>
      </c>
      <c r="M1881" s="16" t="str">
        <f>HYPERLINK("https://stjsonora.gob.mx/acceso_informacion/InfoCurriculum.php?token=916-916-916")</f>
        <v>https://stjsonora.gob.mx/acceso_informacion/InfoCurriculum.php?token=916-916-916</v>
      </c>
      <c r="N1881" s="14" t="s">
        <v>64</v>
      </c>
      <c r="O1881" s="16" t="s">
        <v>3601</v>
      </c>
      <c r="P1881" s="17" t="s">
        <v>355</v>
      </c>
      <c r="Q1881" s="15">
        <v>45300</v>
      </c>
      <c r="R1881" s="15">
        <v>45291</v>
      </c>
      <c r="S1881" s="14"/>
    </row>
    <row r="1882" spans="1:19" ht="25.5" x14ac:dyDescent="0.25">
      <c r="A1882" s="14">
        <v>2023</v>
      </c>
      <c r="B1882" s="15">
        <v>45200</v>
      </c>
      <c r="C1882" s="15">
        <v>45291</v>
      </c>
      <c r="D1882" s="17" t="s">
        <v>115</v>
      </c>
      <c r="E1882" s="17" t="s">
        <v>115</v>
      </c>
      <c r="F1882" s="14" t="s">
        <v>3081</v>
      </c>
      <c r="G1882" s="14" t="s">
        <v>764</v>
      </c>
      <c r="H1882" s="14" t="s">
        <v>3082</v>
      </c>
      <c r="I1882" s="17" t="s">
        <v>880</v>
      </c>
      <c r="J1882" s="14" t="s">
        <v>353</v>
      </c>
      <c r="K1882" s="17" t="s">
        <v>354</v>
      </c>
      <c r="L1882" s="14">
        <v>4681</v>
      </c>
      <c r="M1882" s="16" t="str">
        <f>HYPERLINK("https://stjsonora.gob.mx/acceso_informacion/InfoCurriculum.php?token=4681-4681-4681")</f>
        <v>https://stjsonora.gob.mx/acceso_informacion/InfoCurriculum.php?token=4681-4681-4681</v>
      </c>
      <c r="N1882" s="14" t="s">
        <v>64</v>
      </c>
      <c r="O1882" s="16" t="s">
        <v>3601</v>
      </c>
      <c r="P1882" s="17" t="s">
        <v>355</v>
      </c>
      <c r="Q1882" s="15">
        <v>45300</v>
      </c>
      <c r="R1882" s="15">
        <v>45291</v>
      </c>
      <c r="S1882" s="14"/>
    </row>
    <row r="1883" spans="1:19" ht="25.5" x14ac:dyDescent="0.25">
      <c r="A1883" s="14">
        <v>2023</v>
      </c>
      <c r="B1883" s="15">
        <v>45200</v>
      </c>
      <c r="C1883" s="15">
        <v>45291</v>
      </c>
      <c r="D1883" s="17" t="s">
        <v>115</v>
      </c>
      <c r="E1883" s="17" t="s">
        <v>115</v>
      </c>
      <c r="F1883" s="14" t="s">
        <v>3083</v>
      </c>
      <c r="G1883" s="14" t="s">
        <v>592</v>
      </c>
      <c r="H1883" s="14" t="s">
        <v>3062</v>
      </c>
      <c r="I1883" s="17" t="s">
        <v>1220</v>
      </c>
      <c r="J1883" s="14" t="s">
        <v>353</v>
      </c>
      <c r="K1883" s="17" t="s">
        <v>1438</v>
      </c>
      <c r="L1883" s="14">
        <v>4469</v>
      </c>
      <c r="M1883" s="16" t="str">
        <f>HYPERLINK("https://stjsonora.gob.mx/acceso_informacion/InfoCurriculum.php?token=4469-4469-4469")</f>
        <v>https://stjsonora.gob.mx/acceso_informacion/InfoCurriculum.php?token=4469-4469-4469</v>
      </c>
      <c r="N1883" s="14" t="s">
        <v>64</v>
      </c>
      <c r="O1883" s="16" t="s">
        <v>3601</v>
      </c>
      <c r="P1883" s="17" t="s">
        <v>355</v>
      </c>
      <c r="Q1883" s="15">
        <v>45300</v>
      </c>
      <c r="R1883" s="15">
        <v>45291</v>
      </c>
      <c r="S1883" s="14"/>
    </row>
    <row r="1884" spans="1:19" ht="25.5" x14ac:dyDescent="0.25">
      <c r="A1884" s="14">
        <v>2023</v>
      </c>
      <c r="B1884" s="15">
        <v>45200</v>
      </c>
      <c r="C1884" s="15">
        <v>45291</v>
      </c>
      <c r="D1884" s="17" t="s">
        <v>127</v>
      </c>
      <c r="E1884" s="17" t="s">
        <v>127</v>
      </c>
      <c r="F1884" s="14" t="s">
        <v>3084</v>
      </c>
      <c r="G1884" s="14" t="s">
        <v>385</v>
      </c>
      <c r="H1884" s="14" t="s">
        <v>562</v>
      </c>
      <c r="I1884" s="17" t="s">
        <v>1039</v>
      </c>
      <c r="J1884" s="14" t="s">
        <v>353</v>
      </c>
      <c r="K1884" s="17" t="s">
        <v>354</v>
      </c>
      <c r="L1884" s="14">
        <v>1545</v>
      </c>
      <c r="M1884" s="16" t="str">
        <f>HYPERLINK("https://stjsonora.gob.mx/acceso_informacion/InfoCurriculum.php?token=1545-1545-1545")</f>
        <v>https://stjsonora.gob.mx/acceso_informacion/InfoCurriculum.php?token=1545-1545-1545</v>
      </c>
      <c r="N1884" s="14" t="s">
        <v>64</v>
      </c>
      <c r="O1884" s="16" t="s">
        <v>3601</v>
      </c>
      <c r="P1884" s="17" t="s">
        <v>355</v>
      </c>
      <c r="Q1884" s="15">
        <v>45300</v>
      </c>
      <c r="R1884" s="15">
        <v>45291</v>
      </c>
      <c r="S1884" s="14"/>
    </row>
    <row r="1885" spans="1:19" ht="25.5" x14ac:dyDescent="0.25">
      <c r="A1885" s="14">
        <v>2023</v>
      </c>
      <c r="B1885" s="15">
        <v>45200</v>
      </c>
      <c r="C1885" s="15">
        <v>45291</v>
      </c>
      <c r="D1885" s="17" t="s">
        <v>118</v>
      </c>
      <c r="E1885" s="17" t="s">
        <v>118</v>
      </c>
      <c r="F1885" s="14" t="s">
        <v>3085</v>
      </c>
      <c r="G1885" s="14" t="s">
        <v>434</v>
      </c>
      <c r="H1885" s="14" t="s">
        <v>804</v>
      </c>
      <c r="I1885" s="17" t="s">
        <v>1573</v>
      </c>
      <c r="J1885" s="14" t="s">
        <v>353</v>
      </c>
      <c r="K1885" s="17" t="s">
        <v>354</v>
      </c>
      <c r="L1885" s="14">
        <v>19</v>
      </c>
      <c r="M1885" s="16" t="str">
        <f>HYPERLINK("https://stjsonora.gob.mx/acceso_informacion/InfoCurriculum.php?token=19-19-19")</f>
        <v>https://stjsonora.gob.mx/acceso_informacion/InfoCurriculum.php?token=19-19-19</v>
      </c>
      <c r="N1885" s="14" t="s">
        <v>64</v>
      </c>
      <c r="O1885" s="16" t="s">
        <v>3601</v>
      </c>
      <c r="P1885" s="17" t="s">
        <v>355</v>
      </c>
      <c r="Q1885" s="15">
        <v>45300</v>
      </c>
      <c r="R1885" s="15">
        <v>45291</v>
      </c>
      <c r="S1885" s="14"/>
    </row>
    <row r="1886" spans="1:19" ht="25.5" x14ac:dyDescent="0.25">
      <c r="A1886" s="14">
        <v>2023</v>
      </c>
      <c r="B1886" s="15">
        <v>45200</v>
      </c>
      <c r="C1886" s="15">
        <v>45291</v>
      </c>
      <c r="D1886" s="17" t="s">
        <v>115</v>
      </c>
      <c r="E1886" s="17" t="s">
        <v>115</v>
      </c>
      <c r="F1886" s="14" t="s">
        <v>1334</v>
      </c>
      <c r="G1886" s="14" t="s">
        <v>475</v>
      </c>
      <c r="H1886" s="14" t="s">
        <v>559</v>
      </c>
      <c r="I1886" s="17" t="s">
        <v>1573</v>
      </c>
      <c r="J1886" s="14" t="s">
        <v>1665</v>
      </c>
      <c r="K1886" s="17" t="s">
        <v>1666</v>
      </c>
      <c r="L1886" s="14">
        <v>447</v>
      </c>
      <c r="M1886" s="16" t="str">
        <f>HYPERLINK("https://stjsonora.gob.mx/acceso_informacion/InfoCurriculum.php?token=447-447-447")</f>
        <v>https://stjsonora.gob.mx/acceso_informacion/InfoCurriculum.php?token=447-447-447</v>
      </c>
      <c r="N1886" s="14" t="s">
        <v>64</v>
      </c>
      <c r="O1886" s="16" t="s">
        <v>3601</v>
      </c>
      <c r="P1886" s="17" t="s">
        <v>355</v>
      </c>
      <c r="Q1886" s="15">
        <v>45300</v>
      </c>
      <c r="R1886" s="15">
        <v>45291</v>
      </c>
      <c r="S1886" s="14"/>
    </row>
    <row r="1887" spans="1:19" ht="25.5" x14ac:dyDescent="0.25">
      <c r="A1887" s="14">
        <v>2023</v>
      </c>
      <c r="B1887" s="15">
        <v>45200</v>
      </c>
      <c r="C1887" s="15">
        <v>45291</v>
      </c>
      <c r="D1887" s="17" t="s">
        <v>118</v>
      </c>
      <c r="E1887" s="17" t="s">
        <v>118</v>
      </c>
      <c r="F1887" s="14" t="s">
        <v>3086</v>
      </c>
      <c r="G1887" s="14" t="s">
        <v>562</v>
      </c>
      <c r="H1887" s="14" t="s">
        <v>3087</v>
      </c>
      <c r="I1887" s="17" t="s">
        <v>786</v>
      </c>
      <c r="J1887" s="14" t="s">
        <v>353</v>
      </c>
      <c r="K1887" s="17" t="s">
        <v>354</v>
      </c>
      <c r="L1887" s="14">
        <v>3205</v>
      </c>
      <c r="M1887" s="16" t="str">
        <f>HYPERLINK("https://stjsonora.gob.mx/acceso_informacion/InfoCurriculum.php?token=3205-3205-3205")</f>
        <v>https://stjsonora.gob.mx/acceso_informacion/InfoCurriculum.php?token=3205-3205-3205</v>
      </c>
      <c r="N1887" s="14" t="s">
        <v>64</v>
      </c>
      <c r="O1887" s="16" t="s">
        <v>3601</v>
      </c>
      <c r="P1887" s="17" t="s">
        <v>355</v>
      </c>
      <c r="Q1887" s="15">
        <v>45300</v>
      </c>
      <c r="R1887" s="15">
        <v>45291</v>
      </c>
      <c r="S1887" s="14"/>
    </row>
    <row r="1888" spans="1:19" ht="25.5" x14ac:dyDescent="0.25">
      <c r="A1888" s="14">
        <v>2023</v>
      </c>
      <c r="B1888" s="15">
        <v>45200</v>
      </c>
      <c r="C1888" s="15">
        <v>45291</v>
      </c>
      <c r="D1888" s="17" t="s">
        <v>118</v>
      </c>
      <c r="E1888" s="17" t="s">
        <v>118</v>
      </c>
      <c r="F1888" s="14" t="s">
        <v>3088</v>
      </c>
      <c r="G1888" s="14" t="s">
        <v>562</v>
      </c>
      <c r="H1888" s="14" t="s">
        <v>3089</v>
      </c>
      <c r="I1888" s="17" t="s">
        <v>1249</v>
      </c>
      <c r="J1888" s="14" t="s">
        <v>365</v>
      </c>
      <c r="K1888" s="17" t="s">
        <v>450</v>
      </c>
      <c r="L1888" s="14">
        <v>2941</v>
      </c>
      <c r="M1888" s="16" t="str">
        <f>HYPERLINK("https://stjsonora.gob.mx/acceso_informacion/InfoCurriculum.php?token=2941-2941-2941")</f>
        <v>https://stjsonora.gob.mx/acceso_informacion/InfoCurriculum.php?token=2941-2941-2941</v>
      </c>
      <c r="N1888" s="14" t="s">
        <v>64</v>
      </c>
      <c r="O1888" s="16" t="s">
        <v>3601</v>
      </c>
      <c r="P1888" s="17" t="s">
        <v>355</v>
      </c>
      <c r="Q1888" s="15">
        <v>45300</v>
      </c>
      <c r="R1888" s="15">
        <v>45291</v>
      </c>
      <c r="S1888" s="14"/>
    </row>
    <row r="1889" spans="1:19" ht="25.5" x14ac:dyDescent="0.25">
      <c r="A1889" s="14">
        <v>2023</v>
      </c>
      <c r="B1889" s="15">
        <v>45200</v>
      </c>
      <c r="C1889" s="15">
        <v>45291</v>
      </c>
      <c r="D1889" s="17" t="s">
        <v>115</v>
      </c>
      <c r="E1889" s="17" t="s">
        <v>115</v>
      </c>
      <c r="F1889" s="14" t="s">
        <v>3090</v>
      </c>
      <c r="G1889" s="14" t="s">
        <v>3091</v>
      </c>
      <c r="H1889" s="14" t="s">
        <v>3092</v>
      </c>
      <c r="I1889" s="17" t="s">
        <v>718</v>
      </c>
      <c r="J1889" s="14" t="s">
        <v>1665</v>
      </c>
      <c r="K1889" s="17"/>
      <c r="L1889" s="14">
        <v>2301</v>
      </c>
      <c r="M1889" s="16" t="str">
        <f>HYPERLINK("https://stjsonora.gob.mx/acceso_informacion/InfoCurriculum.php?token=2301-2301-2301")</f>
        <v>https://stjsonora.gob.mx/acceso_informacion/InfoCurriculum.php?token=2301-2301-2301</v>
      </c>
      <c r="N1889" s="14" t="s">
        <v>64</v>
      </c>
      <c r="O1889" s="16" t="s">
        <v>3601</v>
      </c>
      <c r="P1889" s="17" t="s">
        <v>355</v>
      </c>
      <c r="Q1889" s="15">
        <v>45300</v>
      </c>
      <c r="R1889" s="15">
        <v>45291</v>
      </c>
      <c r="S1889" s="14"/>
    </row>
    <row r="1890" spans="1:19" ht="25.5" x14ac:dyDescent="0.25">
      <c r="A1890" s="14">
        <v>2023</v>
      </c>
      <c r="B1890" s="15">
        <v>45200</v>
      </c>
      <c r="C1890" s="15">
        <v>45291</v>
      </c>
      <c r="D1890" s="17" t="s">
        <v>118</v>
      </c>
      <c r="E1890" s="17" t="s">
        <v>118</v>
      </c>
      <c r="F1890" s="14" t="s">
        <v>3093</v>
      </c>
      <c r="G1890" s="14" t="s">
        <v>1264</v>
      </c>
      <c r="H1890" s="14" t="s">
        <v>3094</v>
      </c>
      <c r="I1890" s="17" t="s">
        <v>1573</v>
      </c>
      <c r="J1890" s="14" t="s">
        <v>61</v>
      </c>
      <c r="K1890" s="17" t="s">
        <v>440</v>
      </c>
      <c r="L1890" s="14">
        <v>2918</v>
      </c>
      <c r="M1890" s="16" t="str">
        <f>HYPERLINK("https://stjsonora.gob.mx/acceso_informacion/InfoCurriculum.php?token=2918-2918-2918")</f>
        <v>https://stjsonora.gob.mx/acceso_informacion/InfoCurriculum.php?token=2918-2918-2918</v>
      </c>
      <c r="N1890" s="14" t="s">
        <v>64</v>
      </c>
      <c r="O1890" s="16" t="s">
        <v>3601</v>
      </c>
      <c r="P1890" s="17" t="s">
        <v>355</v>
      </c>
      <c r="Q1890" s="15">
        <v>45300</v>
      </c>
      <c r="R1890" s="15">
        <v>45291</v>
      </c>
      <c r="S1890" s="14"/>
    </row>
    <row r="1891" spans="1:19" ht="25.5" x14ac:dyDescent="0.25">
      <c r="A1891" s="14">
        <v>2023</v>
      </c>
      <c r="B1891" s="15">
        <v>45200</v>
      </c>
      <c r="C1891" s="15">
        <v>45291</v>
      </c>
      <c r="D1891" s="17" t="s">
        <v>115</v>
      </c>
      <c r="E1891" s="17" t="s">
        <v>115</v>
      </c>
      <c r="F1891" s="14" t="s">
        <v>2798</v>
      </c>
      <c r="G1891" s="14" t="s">
        <v>374</v>
      </c>
      <c r="H1891" s="14" t="s">
        <v>430</v>
      </c>
      <c r="I1891" s="17" t="s">
        <v>786</v>
      </c>
      <c r="J1891" s="14" t="s">
        <v>365</v>
      </c>
      <c r="K1891" s="17" t="s">
        <v>450</v>
      </c>
      <c r="L1891" s="14">
        <v>1497</v>
      </c>
      <c r="M1891" s="16" t="str">
        <f>HYPERLINK("https://stjsonora.gob.mx/acceso_informacion/InfoCurriculum.php?token=1497-1497-1497")</f>
        <v>https://stjsonora.gob.mx/acceso_informacion/InfoCurriculum.php?token=1497-1497-1497</v>
      </c>
      <c r="N1891" s="14" t="s">
        <v>64</v>
      </c>
      <c r="O1891" s="16" t="s">
        <v>3601</v>
      </c>
      <c r="P1891" s="17" t="s">
        <v>355</v>
      </c>
      <c r="Q1891" s="15">
        <v>45300</v>
      </c>
      <c r="R1891" s="15">
        <v>45291</v>
      </c>
      <c r="S1891" s="14"/>
    </row>
    <row r="1892" spans="1:19" ht="51" x14ac:dyDescent="0.25">
      <c r="A1892" s="14">
        <v>2023</v>
      </c>
      <c r="B1892" s="15">
        <v>45200</v>
      </c>
      <c r="C1892" s="15">
        <v>45291</v>
      </c>
      <c r="D1892" s="17" t="s">
        <v>115</v>
      </c>
      <c r="E1892" s="17" t="s">
        <v>115</v>
      </c>
      <c r="F1892" s="14" t="s">
        <v>3095</v>
      </c>
      <c r="G1892" s="14" t="s">
        <v>753</v>
      </c>
      <c r="H1892" s="14" t="s">
        <v>580</v>
      </c>
      <c r="I1892" s="17" t="s">
        <v>1138</v>
      </c>
      <c r="J1892" s="14" t="s">
        <v>58</v>
      </c>
      <c r="K1892" s="17" t="s">
        <v>3590</v>
      </c>
      <c r="L1892" s="14">
        <v>3860</v>
      </c>
      <c r="M1892" s="16" t="str">
        <f>HYPERLINK("https://stjsonora.gob.mx/acceso_informacion/InfoCurriculum.php?token=3860-3860-3860")</f>
        <v>https://stjsonora.gob.mx/acceso_informacion/InfoCurriculum.php?token=3860-3860-3860</v>
      </c>
      <c r="N1892" s="14" t="s">
        <v>64</v>
      </c>
      <c r="O1892" s="16" t="s">
        <v>3601</v>
      </c>
      <c r="P1892" s="17" t="s">
        <v>355</v>
      </c>
      <c r="Q1892" s="15">
        <v>45300</v>
      </c>
      <c r="R1892" s="15">
        <v>45291</v>
      </c>
      <c r="S1892" s="14"/>
    </row>
    <row r="1893" spans="1:19" ht="25.5" x14ac:dyDescent="0.25">
      <c r="A1893" s="14">
        <v>2023</v>
      </c>
      <c r="B1893" s="15">
        <v>45200</v>
      </c>
      <c r="C1893" s="15">
        <v>45291</v>
      </c>
      <c r="D1893" s="17" t="s">
        <v>115</v>
      </c>
      <c r="E1893" s="17" t="s">
        <v>115</v>
      </c>
      <c r="F1893" s="14" t="s">
        <v>3096</v>
      </c>
      <c r="G1893" s="14" t="s">
        <v>732</v>
      </c>
      <c r="H1893" s="14" t="s">
        <v>804</v>
      </c>
      <c r="I1893" s="17" t="s">
        <v>1573</v>
      </c>
      <c r="J1893" s="14" t="s">
        <v>353</v>
      </c>
      <c r="K1893" s="17" t="s">
        <v>354</v>
      </c>
      <c r="L1893" s="14">
        <v>880</v>
      </c>
      <c r="M1893" s="16" t="str">
        <f>HYPERLINK("https://stjsonora.gob.mx/acceso_informacion/InfoCurriculum.php?token=880-880-880")</f>
        <v>https://stjsonora.gob.mx/acceso_informacion/InfoCurriculum.php?token=880-880-880</v>
      </c>
      <c r="N1893" s="14" t="s">
        <v>64</v>
      </c>
      <c r="O1893" s="16" t="s">
        <v>3601</v>
      </c>
      <c r="P1893" s="17" t="s">
        <v>355</v>
      </c>
      <c r="Q1893" s="15">
        <v>45300</v>
      </c>
      <c r="R1893" s="15">
        <v>45291</v>
      </c>
      <c r="S1893" s="14"/>
    </row>
    <row r="1894" spans="1:19" ht="25.5" x14ac:dyDescent="0.25">
      <c r="A1894" s="14">
        <v>2023</v>
      </c>
      <c r="B1894" s="15">
        <v>45200</v>
      </c>
      <c r="C1894" s="15">
        <v>45291</v>
      </c>
      <c r="D1894" s="17" t="s">
        <v>118</v>
      </c>
      <c r="E1894" s="17" t="s">
        <v>118</v>
      </c>
      <c r="F1894" s="14" t="s">
        <v>3097</v>
      </c>
      <c r="G1894" s="14" t="s">
        <v>904</v>
      </c>
      <c r="H1894" s="14" t="s">
        <v>999</v>
      </c>
      <c r="I1894" s="17" t="s">
        <v>1467</v>
      </c>
      <c r="J1894" s="14" t="s">
        <v>365</v>
      </c>
      <c r="K1894" s="17" t="s">
        <v>3098</v>
      </c>
      <c r="L1894" s="14">
        <v>2919</v>
      </c>
      <c r="M1894" s="16" t="str">
        <f>HYPERLINK("https://stjsonora.gob.mx/acceso_informacion/InfoCurriculum.php?token=2919-2919-2919")</f>
        <v>https://stjsonora.gob.mx/acceso_informacion/InfoCurriculum.php?token=2919-2919-2919</v>
      </c>
      <c r="N1894" s="14" t="s">
        <v>64</v>
      </c>
      <c r="O1894" s="16" t="s">
        <v>3601</v>
      </c>
      <c r="P1894" s="17" t="s">
        <v>355</v>
      </c>
      <c r="Q1894" s="15">
        <v>45300</v>
      </c>
      <c r="R1894" s="15">
        <v>45291</v>
      </c>
      <c r="S1894" s="14"/>
    </row>
    <row r="1895" spans="1:19" ht="38.25" x14ac:dyDescent="0.25">
      <c r="A1895" s="14">
        <v>2023</v>
      </c>
      <c r="B1895" s="15">
        <v>45200</v>
      </c>
      <c r="C1895" s="15">
        <v>45291</v>
      </c>
      <c r="D1895" s="17" t="s">
        <v>115</v>
      </c>
      <c r="E1895" s="17" t="s">
        <v>115</v>
      </c>
      <c r="F1895" s="14" t="s">
        <v>3099</v>
      </c>
      <c r="G1895" s="14" t="s">
        <v>1069</v>
      </c>
      <c r="H1895" s="14" t="s">
        <v>585</v>
      </c>
      <c r="I1895" s="17" t="s">
        <v>624</v>
      </c>
      <c r="J1895" s="14" t="s">
        <v>403</v>
      </c>
      <c r="K1895" s="17"/>
      <c r="L1895" s="14">
        <v>3533</v>
      </c>
      <c r="M1895" s="16" t="str">
        <f>HYPERLINK("https://stjsonora.gob.mx/acceso_informacion/InfoCurriculum.php?token=3533-3533-3533")</f>
        <v>https://stjsonora.gob.mx/acceso_informacion/InfoCurriculum.php?token=3533-3533-3533</v>
      </c>
      <c r="N1895" s="14" t="s">
        <v>64</v>
      </c>
      <c r="O1895" s="16" t="s">
        <v>3601</v>
      </c>
      <c r="P1895" s="17" t="s">
        <v>355</v>
      </c>
      <c r="Q1895" s="15">
        <v>45300</v>
      </c>
      <c r="R1895" s="15">
        <v>45291</v>
      </c>
      <c r="S1895" s="14"/>
    </row>
    <row r="1896" spans="1:19" ht="25.5" x14ac:dyDescent="0.25">
      <c r="A1896" s="14">
        <v>2023</v>
      </c>
      <c r="B1896" s="15">
        <v>45200</v>
      </c>
      <c r="C1896" s="15">
        <v>45291</v>
      </c>
      <c r="D1896" s="17" t="s">
        <v>115</v>
      </c>
      <c r="E1896" s="17" t="s">
        <v>115</v>
      </c>
      <c r="F1896" s="14" t="s">
        <v>3100</v>
      </c>
      <c r="G1896" s="14" t="s">
        <v>442</v>
      </c>
      <c r="H1896" s="14" t="s">
        <v>475</v>
      </c>
      <c r="I1896" s="17" t="s">
        <v>1573</v>
      </c>
      <c r="J1896" s="14" t="s">
        <v>365</v>
      </c>
      <c r="K1896" s="17" t="s">
        <v>3101</v>
      </c>
      <c r="L1896" s="14">
        <v>1548</v>
      </c>
      <c r="M1896" s="16" t="str">
        <f>HYPERLINK("https://stjsonora.gob.mx/acceso_informacion/InfoCurriculum.php?token=1548-1548-1548")</f>
        <v>https://stjsonora.gob.mx/acceso_informacion/InfoCurriculum.php?token=1548-1548-1548</v>
      </c>
      <c r="N1896" s="14" t="s">
        <v>64</v>
      </c>
      <c r="O1896" s="16" t="s">
        <v>3601</v>
      </c>
      <c r="P1896" s="17" t="s">
        <v>355</v>
      </c>
      <c r="Q1896" s="15">
        <v>45300</v>
      </c>
      <c r="R1896" s="15">
        <v>45291</v>
      </c>
      <c r="S1896" s="14"/>
    </row>
    <row r="1897" spans="1:19" ht="25.5" x14ac:dyDescent="0.25">
      <c r="A1897" s="14">
        <v>2023</v>
      </c>
      <c r="B1897" s="15">
        <v>45200</v>
      </c>
      <c r="C1897" s="15">
        <v>45291</v>
      </c>
      <c r="D1897" s="17" t="s">
        <v>118</v>
      </c>
      <c r="E1897" s="17" t="s">
        <v>118</v>
      </c>
      <c r="F1897" s="14" t="s">
        <v>3102</v>
      </c>
      <c r="G1897" s="14" t="s">
        <v>622</v>
      </c>
      <c r="H1897" s="14" t="s">
        <v>3089</v>
      </c>
      <c r="I1897" s="17" t="s">
        <v>1249</v>
      </c>
      <c r="J1897" s="14" t="s">
        <v>353</v>
      </c>
      <c r="K1897" s="17" t="s">
        <v>354</v>
      </c>
      <c r="L1897" s="14">
        <v>4644</v>
      </c>
      <c r="M1897" s="16" t="str">
        <f>HYPERLINK("https://stjsonora.gob.mx/acceso_informacion/InfoCurriculum.php?token=4644-4644-4644")</f>
        <v>https://stjsonora.gob.mx/acceso_informacion/InfoCurriculum.php?token=4644-4644-4644</v>
      </c>
      <c r="N1897" s="14" t="s">
        <v>64</v>
      </c>
      <c r="O1897" s="16" t="s">
        <v>3601</v>
      </c>
      <c r="P1897" s="17" t="s">
        <v>355</v>
      </c>
      <c r="Q1897" s="15">
        <v>45300</v>
      </c>
      <c r="R1897" s="15">
        <v>45291</v>
      </c>
      <c r="S1897" s="14"/>
    </row>
    <row r="1898" spans="1:19" ht="25.5" x14ac:dyDescent="0.25">
      <c r="A1898" s="14">
        <v>2023</v>
      </c>
      <c r="B1898" s="15">
        <v>45200</v>
      </c>
      <c r="C1898" s="15">
        <v>45291</v>
      </c>
      <c r="D1898" s="17" t="s">
        <v>115</v>
      </c>
      <c r="E1898" s="17" t="s">
        <v>115</v>
      </c>
      <c r="F1898" s="14" t="s">
        <v>547</v>
      </c>
      <c r="G1898" s="14" t="s">
        <v>622</v>
      </c>
      <c r="H1898" s="14" t="s">
        <v>927</v>
      </c>
      <c r="I1898" s="17" t="s">
        <v>1290</v>
      </c>
      <c r="J1898" s="14" t="s">
        <v>353</v>
      </c>
      <c r="K1898" s="17" t="s">
        <v>676</v>
      </c>
      <c r="L1898" s="14">
        <v>93</v>
      </c>
      <c r="M1898" s="16" t="str">
        <f>HYPERLINK("https://stjsonora.gob.mx/acceso_informacion/InfoCurriculum.php?token=93-93-93")</f>
        <v>https://stjsonora.gob.mx/acceso_informacion/InfoCurriculum.php?token=93-93-93</v>
      </c>
      <c r="N1898" s="14" t="s">
        <v>64</v>
      </c>
      <c r="O1898" s="16" t="s">
        <v>3601</v>
      </c>
      <c r="P1898" s="17" t="s">
        <v>355</v>
      </c>
      <c r="Q1898" s="15">
        <v>45300</v>
      </c>
      <c r="R1898" s="15">
        <v>45291</v>
      </c>
      <c r="S1898" s="14"/>
    </row>
    <row r="1899" spans="1:19" ht="25.5" x14ac:dyDescent="0.25">
      <c r="A1899" s="14">
        <v>2023</v>
      </c>
      <c r="B1899" s="15">
        <v>45200</v>
      </c>
      <c r="C1899" s="15">
        <v>45291</v>
      </c>
      <c r="D1899" s="17" t="s">
        <v>115</v>
      </c>
      <c r="E1899" s="17" t="s">
        <v>115</v>
      </c>
      <c r="F1899" s="14" t="s">
        <v>2152</v>
      </c>
      <c r="G1899" s="14" t="s">
        <v>3103</v>
      </c>
      <c r="H1899" s="14" t="s">
        <v>574</v>
      </c>
      <c r="I1899" s="17" t="s">
        <v>773</v>
      </c>
      <c r="J1899" s="14" t="s">
        <v>353</v>
      </c>
      <c r="K1899" s="17" t="s">
        <v>354</v>
      </c>
      <c r="L1899" s="14">
        <v>761</v>
      </c>
      <c r="M1899" s="16" t="str">
        <f>HYPERLINK("https://stjsonora.gob.mx/acceso_informacion/InfoCurriculum.php?token=761-761-761")</f>
        <v>https://stjsonora.gob.mx/acceso_informacion/InfoCurriculum.php?token=761-761-761</v>
      </c>
      <c r="N1899" s="14" t="s">
        <v>64</v>
      </c>
      <c r="O1899" s="16" t="s">
        <v>3601</v>
      </c>
      <c r="P1899" s="17" t="s">
        <v>355</v>
      </c>
      <c r="Q1899" s="15">
        <v>45300</v>
      </c>
      <c r="R1899" s="15">
        <v>45291</v>
      </c>
      <c r="S1899" s="14"/>
    </row>
    <row r="1900" spans="1:19" ht="25.5" x14ac:dyDescent="0.25">
      <c r="A1900" s="14">
        <v>2023</v>
      </c>
      <c r="B1900" s="15">
        <v>45200</v>
      </c>
      <c r="C1900" s="15">
        <v>45291</v>
      </c>
      <c r="D1900" s="17" t="s">
        <v>115</v>
      </c>
      <c r="E1900" s="17" t="s">
        <v>115</v>
      </c>
      <c r="F1900" s="14" t="s">
        <v>3104</v>
      </c>
      <c r="G1900" s="14" t="s">
        <v>1286</v>
      </c>
      <c r="H1900" s="14" t="s">
        <v>1441</v>
      </c>
      <c r="I1900" s="17" t="s">
        <v>629</v>
      </c>
      <c r="J1900" s="14" t="s">
        <v>353</v>
      </c>
      <c r="K1900" s="17" t="s">
        <v>354</v>
      </c>
      <c r="L1900" s="14">
        <v>3833</v>
      </c>
      <c r="M1900" s="16" t="str">
        <f>HYPERLINK("https://stjsonora.gob.mx/acceso_informacion/InfoCurriculum.php?token=3833-3833-3833")</f>
        <v>https://stjsonora.gob.mx/acceso_informacion/InfoCurriculum.php?token=3833-3833-3833</v>
      </c>
      <c r="N1900" s="14" t="s">
        <v>64</v>
      </c>
      <c r="O1900" s="16" t="s">
        <v>3601</v>
      </c>
      <c r="P1900" s="17" t="s">
        <v>355</v>
      </c>
      <c r="Q1900" s="15">
        <v>45300</v>
      </c>
      <c r="R1900" s="15">
        <v>45291</v>
      </c>
      <c r="S1900" s="14"/>
    </row>
    <row r="1901" spans="1:19" ht="25.5" x14ac:dyDescent="0.25">
      <c r="A1901" s="14">
        <v>2023</v>
      </c>
      <c r="B1901" s="15">
        <v>45200</v>
      </c>
      <c r="C1901" s="15">
        <v>45291</v>
      </c>
      <c r="D1901" s="17" t="s">
        <v>115</v>
      </c>
      <c r="E1901" s="17" t="s">
        <v>115</v>
      </c>
      <c r="F1901" s="14" t="s">
        <v>635</v>
      </c>
      <c r="G1901" s="14" t="s">
        <v>2180</v>
      </c>
      <c r="H1901" s="14" t="s">
        <v>1552</v>
      </c>
      <c r="I1901" s="17" t="s">
        <v>1573</v>
      </c>
      <c r="J1901" s="14" t="s">
        <v>353</v>
      </c>
      <c r="K1901" s="17" t="s">
        <v>354</v>
      </c>
      <c r="L1901" s="14">
        <v>75</v>
      </c>
      <c r="M1901" s="16" t="str">
        <f>HYPERLINK("https://stjsonora.gob.mx/acceso_informacion/InfoCurriculum.php?token=75-75-75")</f>
        <v>https://stjsonora.gob.mx/acceso_informacion/InfoCurriculum.php?token=75-75-75</v>
      </c>
      <c r="N1901" s="14" t="s">
        <v>64</v>
      </c>
      <c r="O1901" s="16" t="s">
        <v>3601</v>
      </c>
      <c r="P1901" s="17" t="s">
        <v>355</v>
      </c>
      <c r="Q1901" s="15">
        <v>45300</v>
      </c>
      <c r="R1901" s="15">
        <v>45291</v>
      </c>
      <c r="S1901" s="14"/>
    </row>
    <row r="1902" spans="1:19" ht="25.5" x14ac:dyDescent="0.25">
      <c r="A1902" s="14">
        <v>2023</v>
      </c>
      <c r="B1902" s="15">
        <v>45200</v>
      </c>
      <c r="C1902" s="15">
        <v>45291</v>
      </c>
      <c r="D1902" s="17" t="s">
        <v>115</v>
      </c>
      <c r="E1902" s="17" t="s">
        <v>115</v>
      </c>
      <c r="F1902" s="14" t="s">
        <v>954</v>
      </c>
      <c r="G1902" s="14" t="s">
        <v>1046</v>
      </c>
      <c r="H1902" s="14" t="s">
        <v>452</v>
      </c>
      <c r="I1902" s="17" t="s">
        <v>1294</v>
      </c>
      <c r="J1902" s="14" t="s">
        <v>353</v>
      </c>
      <c r="K1902" s="17" t="s">
        <v>354</v>
      </c>
      <c r="L1902" s="14">
        <v>215</v>
      </c>
      <c r="M1902" s="16" t="str">
        <f>HYPERLINK("https://stjsonora.gob.mx/acceso_informacion/InfoCurriculum.php?token=215-215-215")</f>
        <v>https://stjsonora.gob.mx/acceso_informacion/InfoCurriculum.php?token=215-215-215</v>
      </c>
      <c r="N1902" s="14" t="s">
        <v>64</v>
      </c>
      <c r="O1902" s="16" t="s">
        <v>3601</v>
      </c>
      <c r="P1902" s="17" t="s">
        <v>355</v>
      </c>
      <c r="Q1902" s="15">
        <v>45300</v>
      </c>
      <c r="R1902" s="15">
        <v>45291</v>
      </c>
      <c r="S1902" s="14"/>
    </row>
    <row r="1903" spans="1:19" ht="25.5" x14ac:dyDescent="0.25">
      <c r="A1903" s="14">
        <v>2023</v>
      </c>
      <c r="B1903" s="15">
        <v>45200</v>
      </c>
      <c r="C1903" s="15">
        <v>45291</v>
      </c>
      <c r="D1903" s="17" t="s">
        <v>115</v>
      </c>
      <c r="E1903" s="17" t="s">
        <v>115</v>
      </c>
      <c r="F1903" s="14" t="s">
        <v>864</v>
      </c>
      <c r="G1903" s="14" t="s">
        <v>3105</v>
      </c>
      <c r="H1903" s="14" t="s">
        <v>620</v>
      </c>
      <c r="I1903" s="17" t="s">
        <v>1573</v>
      </c>
      <c r="J1903" s="14" t="s">
        <v>353</v>
      </c>
      <c r="K1903" s="17" t="s">
        <v>354</v>
      </c>
      <c r="L1903" s="14">
        <v>4959</v>
      </c>
      <c r="M1903" s="16" t="str">
        <f>HYPERLINK("https://stjsonora.gob.mx/acceso_informacion/InfoCurriculum.php?token=4959-4959-4959")</f>
        <v>https://stjsonora.gob.mx/acceso_informacion/InfoCurriculum.php?token=4959-4959-4959</v>
      </c>
      <c r="N1903" s="14" t="s">
        <v>64</v>
      </c>
      <c r="O1903" s="16" t="s">
        <v>3601</v>
      </c>
      <c r="P1903" s="17" t="s">
        <v>355</v>
      </c>
      <c r="Q1903" s="15">
        <v>45300</v>
      </c>
      <c r="R1903" s="15">
        <v>45291</v>
      </c>
      <c r="S1903" s="14"/>
    </row>
    <row r="1904" spans="1:19" ht="25.5" x14ac:dyDescent="0.25">
      <c r="A1904" s="14">
        <v>2023</v>
      </c>
      <c r="B1904" s="15">
        <v>45200</v>
      </c>
      <c r="C1904" s="15">
        <v>45291</v>
      </c>
      <c r="D1904" s="17" t="s">
        <v>115</v>
      </c>
      <c r="E1904" s="17" t="s">
        <v>115</v>
      </c>
      <c r="F1904" s="14" t="s">
        <v>2709</v>
      </c>
      <c r="G1904" s="14" t="s">
        <v>569</v>
      </c>
      <c r="H1904" s="14" t="s">
        <v>1770</v>
      </c>
      <c r="I1904" s="17" t="s">
        <v>1249</v>
      </c>
      <c r="J1904" s="14" t="s">
        <v>353</v>
      </c>
      <c r="K1904" s="17" t="s">
        <v>354</v>
      </c>
      <c r="L1904" s="14">
        <v>2912</v>
      </c>
      <c r="M1904" s="16" t="str">
        <f>HYPERLINK("https://stjsonora.gob.mx/acceso_informacion/InfoCurriculum.php?token=2912-2912-2912")</f>
        <v>https://stjsonora.gob.mx/acceso_informacion/InfoCurriculum.php?token=2912-2912-2912</v>
      </c>
      <c r="N1904" s="14" t="s">
        <v>64</v>
      </c>
      <c r="O1904" s="16" t="s">
        <v>3601</v>
      </c>
      <c r="P1904" s="17" t="s">
        <v>355</v>
      </c>
      <c r="Q1904" s="15">
        <v>45300</v>
      </c>
      <c r="R1904" s="15">
        <v>45291</v>
      </c>
      <c r="S1904" s="14"/>
    </row>
    <row r="1905" spans="1:19" ht="25.5" x14ac:dyDescent="0.25">
      <c r="A1905" s="14">
        <v>2023</v>
      </c>
      <c r="B1905" s="15">
        <v>45200</v>
      </c>
      <c r="C1905" s="15">
        <v>45291</v>
      </c>
      <c r="D1905" s="17" t="s">
        <v>118</v>
      </c>
      <c r="E1905" s="17" t="s">
        <v>118</v>
      </c>
      <c r="F1905" s="14" t="s">
        <v>3106</v>
      </c>
      <c r="G1905" s="14" t="s">
        <v>626</v>
      </c>
      <c r="H1905" s="14" t="s">
        <v>520</v>
      </c>
      <c r="I1905" s="17" t="s">
        <v>1237</v>
      </c>
      <c r="J1905" s="14" t="s">
        <v>353</v>
      </c>
      <c r="K1905" s="17" t="s">
        <v>354</v>
      </c>
      <c r="L1905" s="14">
        <v>1165</v>
      </c>
      <c r="M1905" s="16" t="str">
        <f>HYPERLINK("https://stjsonora.gob.mx/acceso_informacion/InfoCurriculum.php?token=1165-1165-1165")</f>
        <v>https://stjsonora.gob.mx/acceso_informacion/InfoCurriculum.php?token=1165-1165-1165</v>
      </c>
      <c r="N1905" s="14" t="s">
        <v>64</v>
      </c>
      <c r="O1905" s="16" t="s">
        <v>3601</v>
      </c>
      <c r="P1905" s="17" t="s">
        <v>355</v>
      </c>
      <c r="Q1905" s="15">
        <v>45300</v>
      </c>
      <c r="R1905" s="15">
        <v>45291</v>
      </c>
      <c r="S1905" s="14"/>
    </row>
    <row r="1906" spans="1:19" ht="25.5" x14ac:dyDescent="0.25">
      <c r="A1906" s="14">
        <v>2023</v>
      </c>
      <c r="B1906" s="15">
        <v>45200</v>
      </c>
      <c r="C1906" s="15">
        <v>45291</v>
      </c>
      <c r="D1906" s="17" t="s">
        <v>115</v>
      </c>
      <c r="E1906" s="17" t="s">
        <v>115</v>
      </c>
      <c r="F1906" s="14" t="s">
        <v>3107</v>
      </c>
      <c r="G1906" s="14" t="s">
        <v>884</v>
      </c>
      <c r="H1906" s="14" t="s">
        <v>771</v>
      </c>
      <c r="I1906" s="17" t="s">
        <v>1573</v>
      </c>
      <c r="J1906" s="14" t="s">
        <v>365</v>
      </c>
      <c r="K1906" s="17" t="s">
        <v>467</v>
      </c>
      <c r="L1906" s="14">
        <v>2799</v>
      </c>
      <c r="M1906" s="16" t="str">
        <f>HYPERLINK("https://stjsonora.gob.mx/acceso_informacion/InfoCurriculum.php?token=2799-2799-2799")</f>
        <v>https://stjsonora.gob.mx/acceso_informacion/InfoCurriculum.php?token=2799-2799-2799</v>
      </c>
      <c r="N1906" s="14" t="s">
        <v>64</v>
      </c>
      <c r="O1906" s="16" t="s">
        <v>3601</v>
      </c>
      <c r="P1906" s="17" t="s">
        <v>355</v>
      </c>
      <c r="Q1906" s="15">
        <v>45300</v>
      </c>
      <c r="R1906" s="15">
        <v>45291</v>
      </c>
      <c r="S1906" s="14"/>
    </row>
    <row r="1907" spans="1:19" ht="25.5" x14ac:dyDescent="0.25">
      <c r="A1907" s="14">
        <v>2023</v>
      </c>
      <c r="B1907" s="15">
        <v>45200</v>
      </c>
      <c r="C1907" s="15">
        <v>45291</v>
      </c>
      <c r="D1907" s="17" t="s">
        <v>115</v>
      </c>
      <c r="E1907" s="17" t="s">
        <v>115</v>
      </c>
      <c r="F1907" s="14" t="s">
        <v>1376</v>
      </c>
      <c r="G1907" s="14" t="s">
        <v>571</v>
      </c>
      <c r="H1907" s="14" t="s">
        <v>3108</v>
      </c>
      <c r="I1907" s="17" t="s">
        <v>3109</v>
      </c>
      <c r="J1907" s="14" t="s">
        <v>365</v>
      </c>
      <c r="K1907" s="17" t="s">
        <v>467</v>
      </c>
      <c r="L1907" s="14">
        <v>3508</v>
      </c>
      <c r="M1907" s="16" t="str">
        <f>HYPERLINK("https://stjsonora.gob.mx/acceso_informacion/InfoCurriculum.php?token=3508-3508-3508")</f>
        <v>https://stjsonora.gob.mx/acceso_informacion/InfoCurriculum.php?token=3508-3508-3508</v>
      </c>
      <c r="N1907" s="14" t="s">
        <v>64</v>
      </c>
      <c r="O1907" s="16" t="s">
        <v>3601</v>
      </c>
      <c r="P1907" s="17" t="s">
        <v>355</v>
      </c>
      <c r="Q1907" s="15">
        <v>45300</v>
      </c>
      <c r="R1907" s="15">
        <v>45291</v>
      </c>
      <c r="S1907" s="14"/>
    </row>
    <row r="1908" spans="1:19" ht="38.25" x14ac:dyDescent="0.25">
      <c r="A1908" s="14">
        <v>2023</v>
      </c>
      <c r="B1908" s="15">
        <v>45200</v>
      </c>
      <c r="C1908" s="15">
        <v>45291</v>
      </c>
      <c r="D1908" s="17" t="s">
        <v>118</v>
      </c>
      <c r="E1908" s="17" t="s">
        <v>118</v>
      </c>
      <c r="F1908" s="14" t="s">
        <v>3110</v>
      </c>
      <c r="G1908" s="14" t="s">
        <v>2023</v>
      </c>
      <c r="H1908" s="14" t="s">
        <v>502</v>
      </c>
      <c r="I1908" s="17" t="s">
        <v>1410</v>
      </c>
      <c r="J1908" s="14" t="s">
        <v>353</v>
      </c>
      <c r="K1908" s="17" t="s">
        <v>354</v>
      </c>
      <c r="L1908" s="14">
        <v>2885</v>
      </c>
      <c r="M1908" s="16" t="str">
        <f>HYPERLINK("https://stjsonora.gob.mx/acceso_informacion/InfoCurriculum.php?token=2885-2885-2885")</f>
        <v>https://stjsonora.gob.mx/acceso_informacion/InfoCurriculum.php?token=2885-2885-2885</v>
      </c>
      <c r="N1908" s="14" t="s">
        <v>64</v>
      </c>
      <c r="O1908" s="16" t="s">
        <v>3601</v>
      </c>
      <c r="P1908" s="17" t="s">
        <v>355</v>
      </c>
      <c r="Q1908" s="15">
        <v>45300</v>
      </c>
      <c r="R1908" s="15">
        <v>45291</v>
      </c>
      <c r="S1908" s="14"/>
    </row>
    <row r="1909" spans="1:19" ht="25.5" x14ac:dyDescent="0.25">
      <c r="A1909" s="14">
        <v>2023</v>
      </c>
      <c r="B1909" s="15">
        <v>45200</v>
      </c>
      <c r="C1909" s="15">
        <v>45291</v>
      </c>
      <c r="D1909" s="17" t="s">
        <v>115</v>
      </c>
      <c r="E1909" s="17" t="s">
        <v>115</v>
      </c>
      <c r="F1909" s="14" t="s">
        <v>1953</v>
      </c>
      <c r="G1909" s="14" t="s">
        <v>373</v>
      </c>
      <c r="H1909" s="14" t="s">
        <v>3111</v>
      </c>
      <c r="I1909" s="17" t="s">
        <v>640</v>
      </c>
      <c r="J1909" s="14" t="s">
        <v>365</v>
      </c>
      <c r="K1909" s="17" t="s">
        <v>450</v>
      </c>
      <c r="L1909" s="14">
        <v>3836</v>
      </c>
      <c r="M1909" s="16" t="str">
        <f>HYPERLINK("https://stjsonora.gob.mx/acceso_informacion/InfoCurriculum.php?token=3836-3836-3836")</f>
        <v>https://stjsonora.gob.mx/acceso_informacion/InfoCurriculum.php?token=3836-3836-3836</v>
      </c>
      <c r="N1909" s="14" t="s">
        <v>64</v>
      </c>
      <c r="O1909" s="16" t="s">
        <v>3601</v>
      </c>
      <c r="P1909" s="17" t="s">
        <v>355</v>
      </c>
      <c r="Q1909" s="15">
        <v>45300</v>
      </c>
      <c r="R1909" s="15">
        <v>45291</v>
      </c>
      <c r="S1909" s="14"/>
    </row>
    <row r="1910" spans="1:19" ht="25.5" x14ac:dyDescent="0.25">
      <c r="A1910" s="14">
        <v>2023</v>
      </c>
      <c r="B1910" s="15">
        <v>45200</v>
      </c>
      <c r="C1910" s="15">
        <v>45291</v>
      </c>
      <c r="D1910" s="17" t="s">
        <v>115</v>
      </c>
      <c r="E1910" s="17" t="s">
        <v>115</v>
      </c>
      <c r="F1910" s="14" t="s">
        <v>3112</v>
      </c>
      <c r="G1910" s="14" t="s">
        <v>601</v>
      </c>
      <c r="H1910" s="14" t="s">
        <v>1119</v>
      </c>
      <c r="I1910" s="17" t="s">
        <v>693</v>
      </c>
      <c r="J1910" s="14" t="s">
        <v>353</v>
      </c>
      <c r="K1910" s="17" t="s">
        <v>1824</v>
      </c>
      <c r="L1910" s="14">
        <v>4494</v>
      </c>
      <c r="M1910" s="16" t="str">
        <f>HYPERLINK("https://stjsonora.gob.mx/acceso_informacion/InfoCurriculum.php?token=4494-4494-4494")</f>
        <v>https://stjsonora.gob.mx/acceso_informacion/InfoCurriculum.php?token=4494-4494-4494</v>
      </c>
      <c r="N1910" s="14" t="s">
        <v>64</v>
      </c>
      <c r="O1910" s="16" t="s">
        <v>3601</v>
      </c>
      <c r="P1910" s="17" t="s">
        <v>355</v>
      </c>
      <c r="Q1910" s="15">
        <v>45300</v>
      </c>
      <c r="R1910" s="15">
        <v>45291</v>
      </c>
      <c r="S1910" s="14"/>
    </row>
    <row r="1911" spans="1:19" ht="25.5" x14ac:dyDescent="0.25">
      <c r="A1911" s="14">
        <v>2023</v>
      </c>
      <c r="B1911" s="15">
        <v>45200</v>
      </c>
      <c r="C1911" s="15">
        <v>45291</v>
      </c>
      <c r="D1911" s="17" t="s">
        <v>118</v>
      </c>
      <c r="E1911" s="17" t="s">
        <v>118</v>
      </c>
      <c r="F1911" s="14" t="s">
        <v>3113</v>
      </c>
      <c r="G1911" s="14" t="s">
        <v>617</v>
      </c>
      <c r="H1911" s="14" t="s">
        <v>1418</v>
      </c>
      <c r="I1911" s="17" t="s">
        <v>675</v>
      </c>
      <c r="J1911" s="14" t="s">
        <v>365</v>
      </c>
      <c r="K1911" s="17" t="s">
        <v>450</v>
      </c>
      <c r="L1911" s="14">
        <v>3990</v>
      </c>
      <c r="M1911" s="16" t="str">
        <f>HYPERLINK("https://stjsonora.gob.mx/acceso_informacion/InfoCurriculum.php?token=3990-3990-3990")</f>
        <v>https://stjsonora.gob.mx/acceso_informacion/InfoCurriculum.php?token=3990-3990-3990</v>
      </c>
      <c r="N1911" s="14" t="s">
        <v>64</v>
      </c>
      <c r="O1911" s="16" t="s">
        <v>3601</v>
      </c>
      <c r="P1911" s="17" t="s">
        <v>355</v>
      </c>
      <c r="Q1911" s="15">
        <v>45300</v>
      </c>
      <c r="R1911" s="15">
        <v>45291</v>
      </c>
      <c r="S1911" s="14"/>
    </row>
    <row r="1912" spans="1:19" ht="25.5" x14ac:dyDescent="0.25">
      <c r="A1912" s="14">
        <v>2023</v>
      </c>
      <c r="B1912" s="15">
        <v>45200</v>
      </c>
      <c r="C1912" s="15">
        <v>45291</v>
      </c>
      <c r="D1912" s="17" t="s">
        <v>115</v>
      </c>
      <c r="E1912" s="17" t="s">
        <v>115</v>
      </c>
      <c r="F1912" s="14" t="s">
        <v>3114</v>
      </c>
      <c r="G1912" s="14" t="s">
        <v>475</v>
      </c>
      <c r="H1912" s="14" t="s">
        <v>647</v>
      </c>
      <c r="I1912" s="17" t="s">
        <v>693</v>
      </c>
      <c r="J1912" s="14" t="s">
        <v>365</v>
      </c>
      <c r="K1912" s="17" t="s">
        <v>3115</v>
      </c>
      <c r="L1912" s="14">
        <v>1001</v>
      </c>
      <c r="M1912" s="16" t="str">
        <f>HYPERLINK("https://stjsonora.gob.mx/acceso_informacion/InfoCurriculum.php?token=1001-1001-1001")</f>
        <v>https://stjsonora.gob.mx/acceso_informacion/InfoCurriculum.php?token=1001-1001-1001</v>
      </c>
      <c r="N1912" s="14" t="s">
        <v>64</v>
      </c>
      <c r="O1912" s="16" t="s">
        <v>3601</v>
      </c>
      <c r="P1912" s="17" t="s">
        <v>355</v>
      </c>
      <c r="Q1912" s="15">
        <v>45300</v>
      </c>
      <c r="R1912" s="15">
        <v>45291</v>
      </c>
      <c r="S1912" s="14"/>
    </row>
    <row r="1913" spans="1:19" ht="25.5" x14ac:dyDescent="0.25">
      <c r="A1913" s="14">
        <v>2023</v>
      </c>
      <c r="B1913" s="15">
        <v>45200</v>
      </c>
      <c r="C1913" s="15">
        <v>45291</v>
      </c>
      <c r="D1913" s="17" t="s">
        <v>118</v>
      </c>
      <c r="E1913" s="17" t="s">
        <v>118</v>
      </c>
      <c r="F1913" s="14" t="s">
        <v>837</v>
      </c>
      <c r="G1913" s="14" t="s">
        <v>530</v>
      </c>
      <c r="H1913" s="14" t="s">
        <v>369</v>
      </c>
      <c r="I1913" s="17" t="s">
        <v>1340</v>
      </c>
      <c r="J1913" s="14" t="s">
        <v>365</v>
      </c>
      <c r="K1913" s="17" t="s">
        <v>467</v>
      </c>
      <c r="L1913" s="14">
        <v>2800</v>
      </c>
      <c r="M1913" s="16" t="str">
        <f>HYPERLINK("https://stjsonora.gob.mx/acceso_informacion/InfoCurriculum.php?token=2800-2800-2800")</f>
        <v>https://stjsonora.gob.mx/acceso_informacion/InfoCurriculum.php?token=2800-2800-2800</v>
      </c>
      <c r="N1913" s="14" t="s">
        <v>64</v>
      </c>
      <c r="O1913" s="16" t="s">
        <v>3601</v>
      </c>
      <c r="P1913" s="17" t="s">
        <v>355</v>
      </c>
      <c r="Q1913" s="15">
        <v>45300</v>
      </c>
      <c r="R1913" s="15">
        <v>45291</v>
      </c>
      <c r="S1913" s="14"/>
    </row>
    <row r="1914" spans="1:19" ht="25.5" x14ac:dyDescent="0.25">
      <c r="A1914" s="14">
        <v>2023</v>
      </c>
      <c r="B1914" s="15">
        <v>45200</v>
      </c>
      <c r="C1914" s="15">
        <v>45291</v>
      </c>
      <c r="D1914" s="17" t="s">
        <v>115</v>
      </c>
      <c r="E1914" s="17" t="s">
        <v>115</v>
      </c>
      <c r="F1914" s="14" t="s">
        <v>3116</v>
      </c>
      <c r="G1914" s="14" t="s">
        <v>3064</v>
      </c>
      <c r="H1914" s="14" t="s">
        <v>1798</v>
      </c>
      <c r="I1914" s="17" t="s">
        <v>1573</v>
      </c>
      <c r="J1914" s="14" t="s">
        <v>353</v>
      </c>
      <c r="K1914" s="17" t="s">
        <v>354</v>
      </c>
      <c r="L1914" s="14">
        <v>1103</v>
      </c>
      <c r="M1914" s="16" t="str">
        <f>HYPERLINK("https://stjsonora.gob.mx/acceso_informacion/InfoCurriculum.php?token=1103-1103-1103")</f>
        <v>https://stjsonora.gob.mx/acceso_informacion/InfoCurriculum.php?token=1103-1103-1103</v>
      </c>
      <c r="N1914" s="14" t="s">
        <v>64</v>
      </c>
      <c r="O1914" s="16" t="s">
        <v>3601</v>
      </c>
      <c r="P1914" s="17" t="s">
        <v>355</v>
      </c>
      <c r="Q1914" s="15">
        <v>45300</v>
      </c>
      <c r="R1914" s="15">
        <v>45291</v>
      </c>
      <c r="S1914" s="14"/>
    </row>
    <row r="1915" spans="1:19" ht="25.5" x14ac:dyDescent="0.25">
      <c r="A1915" s="14">
        <v>2023</v>
      </c>
      <c r="B1915" s="15">
        <v>45200</v>
      </c>
      <c r="C1915" s="15">
        <v>45291</v>
      </c>
      <c r="D1915" s="17" t="s">
        <v>115</v>
      </c>
      <c r="E1915" s="17" t="s">
        <v>115</v>
      </c>
      <c r="F1915" s="14" t="s">
        <v>528</v>
      </c>
      <c r="G1915" s="14" t="s">
        <v>3117</v>
      </c>
      <c r="H1915" s="14" t="s">
        <v>1080</v>
      </c>
      <c r="I1915" s="17" t="s">
        <v>640</v>
      </c>
      <c r="J1915" s="14" t="s">
        <v>353</v>
      </c>
      <c r="K1915" s="17" t="s">
        <v>354</v>
      </c>
      <c r="L1915" s="14">
        <v>1303</v>
      </c>
      <c r="M1915" s="16" t="str">
        <f>HYPERLINK("https://stjsonora.gob.mx/acceso_informacion/InfoCurriculum.php?token=1303-1303-1303")</f>
        <v>https://stjsonora.gob.mx/acceso_informacion/InfoCurriculum.php?token=1303-1303-1303</v>
      </c>
      <c r="N1915" s="14" t="s">
        <v>64</v>
      </c>
      <c r="O1915" s="16" t="s">
        <v>3601</v>
      </c>
      <c r="P1915" s="17" t="s">
        <v>355</v>
      </c>
      <c r="Q1915" s="15">
        <v>45300</v>
      </c>
      <c r="R1915" s="15">
        <v>45291</v>
      </c>
      <c r="S1915" s="14"/>
    </row>
    <row r="1916" spans="1:19" ht="25.5" x14ac:dyDescent="0.25">
      <c r="A1916" s="14">
        <v>2023</v>
      </c>
      <c r="B1916" s="15">
        <v>45200</v>
      </c>
      <c r="C1916" s="15">
        <v>45291</v>
      </c>
      <c r="D1916" s="17" t="s">
        <v>115</v>
      </c>
      <c r="E1916" s="17" t="s">
        <v>115</v>
      </c>
      <c r="F1916" s="14" t="s">
        <v>3118</v>
      </c>
      <c r="G1916" s="14" t="s">
        <v>3119</v>
      </c>
      <c r="H1916" s="14" t="s">
        <v>2487</v>
      </c>
      <c r="I1916" s="17" t="s">
        <v>1467</v>
      </c>
      <c r="J1916" s="14" t="s">
        <v>353</v>
      </c>
      <c r="K1916" s="17" t="s">
        <v>354</v>
      </c>
      <c r="L1916" s="14">
        <v>154</v>
      </c>
      <c r="M1916" s="16" t="str">
        <f>HYPERLINK("https://stjsonora.gob.mx/acceso_informacion/InfoCurriculum.php?token=154-154-154")</f>
        <v>https://stjsonora.gob.mx/acceso_informacion/InfoCurriculum.php?token=154-154-154</v>
      </c>
      <c r="N1916" s="14" t="s">
        <v>64</v>
      </c>
      <c r="O1916" s="16" t="s">
        <v>3601</v>
      </c>
      <c r="P1916" s="17" t="s">
        <v>355</v>
      </c>
      <c r="Q1916" s="15">
        <v>45300</v>
      </c>
      <c r="R1916" s="15">
        <v>45291</v>
      </c>
      <c r="S1916" s="14"/>
    </row>
    <row r="1917" spans="1:19" ht="25.5" x14ac:dyDescent="0.25">
      <c r="A1917" s="14">
        <v>2023</v>
      </c>
      <c r="B1917" s="15">
        <v>45200</v>
      </c>
      <c r="C1917" s="15">
        <v>45291</v>
      </c>
      <c r="D1917" s="17" t="s">
        <v>112</v>
      </c>
      <c r="E1917" s="17" t="s">
        <v>112</v>
      </c>
      <c r="F1917" s="14" t="s">
        <v>3120</v>
      </c>
      <c r="G1917" s="14" t="s">
        <v>2342</v>
      </c>
      <c r="H1917" s="14" t="s">
        <v>518</v>
      </c>
      <c r="I1917" s="17" t="s">
        <v>1573</v>
      </c>
      <c r="J1917" s="14" t="s">
        <v>58</v>
      </c>
      <c r="K1917" s="17" t="s">
        <v>3590</v>
      </c>
      <c r="L1917" s="14">
        <v>3911</v>
      </c>
      <c r="M1917" s="16" t="str">
        <f>HYPERLINK("https://stjsonora.gob.mx/acceso_informacion/InfoCurriculum.php?token=3911-3911-3911")</f>
        <v>https://stjsonora.gob.mx/acceso_informacion/InfoCurriculum.php?token=3911-3911-3911</v>
      </c>
      <c r="N1917" s="14" t="s">
        <v>64</v>
      </c>
      <c r="O1917" s="16" t="s">
        <v>3601</v>
      </c>
      <c r="P1917" s="17" t="s">
        <v>355</v>
      </c>
      <c r="Q1917" s="15">
        <v>45300</v>
      </c>
      <c r="R1917" s="15">
        <v>45291</v>
      </c>
      <c r="S1917" s="14"/>
    </row>
    <row r="1918" spans="1:19" ht="25.5" x14ac:dyDescent="0.25">
      <c r="A1918" s="14">
        <v>2023</v>
      </c>
      <c r="B1918" s="15">
        <v>45200</v>
      </c>
      <c r="C1918" s="15">
        <v>45291</v>
      </c>
      <c r="D1918" s="17" t="s">
        <v>116</v>
      </c>
      <c r="E1918" s="17" t="s">
        <v>116</v>
      </c>
      <c r="F1918" s="14" t="s">
        <v>3121</v>
      </c>
      <c r="G1918" s="14" t="s">
        <v>3122</v>
      </c>
      <c r="H1918" s="14" t="s">
        <v>571</v>
      </c>
      <c r="I1918" s="17" t="s">
        <v>1467</v>
      </c>
      <c r="J1918" s="14" t="s">
        <v>353</v>
      </c>
      <c r="K1918" s="17" t="s">
        <v>354</v>
      </c>
      <c r="L1918" s="14">
        <v>3912</v>
      </c>
      <c r="M1918" s="16" t="str">
        <f>HYPERLINK("https://stjsonora.gob.mx/acceso_informacion/InfoCurriculum.php?token=3912-3912-3912")</f>
        <v>https://stjsonora.gob.mx/acceso_informacion/InfoCurriculum.php?token=3912-3912-3912</v>
      </c>
      <c r="N1918" s="14" t="s">
        <v>64</v>
      </c>
      <c r="O1918" s="16" t="s">
        <v>3601</v>
      </c>
      <c r="P1918" s="17" t="s">
        <v>355</v>
      </c>
      <c r="Q1918" s="15">
        <v>45300</v>
      </c>
      <c r="R1918" s="15">
        <v>45291</v>
      </c>
      <c r="S1918" s="14"/>
    </row>
    <row r="1919" spans="1:19" ht="25.5" x14ac:dyDescent="0.25">
      <c r="A1919" s="14">
        <v>2023</v>
      </c>
      <c r="B1919" s="15">
        <v>45200</v>
      </c>
      <c r="C1919" s="15">
        <v>45291</v>
      </c>
      <c r="D1919" s="17" t="s">
        <v>174</v>
      </c>
      <c r="E1919" s="17" t="s">
        <v>174</v>
      </c>
      <c r="F1919" s="14" t="s">
        <v>3123</v>
      </c>
      <c r="G1919" s="14" t="s">
        <v>479</v>
      </c>
      <c r="H1919" s="14" t="s">
        <v>1132</v>
      </c>
      <c r="I1919" s="17" t="s">
        <v>693</v>
      </c>
      <c r="J1919" s="14" t="s">
        <v>353</v>
      </c>
      <c r="K1919" s="17" t="s">
        <v>354</v>
      </c>
      <c r="L1919" s="14">
        <v>827</v>
      </c>
      <c r="M1919" s="16" t="str">
        <f>HYPERLINK("https://stjsonora.gob.mx/acceso_informacion/InfoCurriculum.php?token=827-827-827")</f>
        <v>https://stjsonora.gob.mx/acceso_informacion/InfoCurriculum.php?token=827-827-827</v>
      </c>
      <c r="N1919" s="14" t="s">
        <v>64</v>
      </c>
      <c r="O1919" s="16" t="s">
        <v>3601</v>
      </c>
      <c r="P1919" s="17" t="s">
        <v>355</v>
      </c>
      <c r="Q1919" s="15">
        <v>45300</v>
      </c>
      <c r="R1919" s="15">
        <v>45291</v>
      </c>
      <c r="S1919" s="14"/>
    </row>
    <row r="1920" spans="1:19" ht="25.5" x14ac:dyDescent="0.25">
      <c r="A1920" s="14">
        <v>2023</v>
      </c>
      <c r="B1920" s="15">
        <v>45200</v>
      </c>
      <c r="C1920" s="15">
        <v>45291</v>
      </c>
      <c r="D1920" s="17" t="s">
        <v>174</v>
      </c>
      <c r="E1920" s="17" t="s">
        <v>174</v>
      </c>
      <c r="F1920" s="14" t="s">
        <v>3124</v>
      </c>
      <c r="G1920" s="14" t="s">
        <v>530</v>
      </c>
      <c r="H1920" s="14" t="s">
        <v>1139</v>
      </c>
      <c r="I1920" s="17" t="s">
        <v>2865</v>
      </c>
      <c r="J1920" s="14" t="s">
        <v>353</v>
      </c>
      <c r="K1920" s="17" t="s">
        <v>391</v>
      </c>
      <c r="L1920" s="14">
        <v>3131</v>
      </c>
      <c r="M1920" s="16" t="str">
        <f>HYPERLINK("https://stjsonora.gob.mx/acceso_informacion/InfoCurriculum.php?token=3131-3131-3131")</f>
        <v>https://stjsonora.gob.mx/acceso_informacion/InfoCurriculum.php?token=3131-3131-3131</v>
      </c>
      <c r="N1920" s="14" t="s">
        <v>64</v>
      </c>
      <c r="O1920" s="16" t="s">
        <v>3601</v>
      </c>
      <c r="P1920" s="17" t="s">
        <v>355</v>
      </c>
      <c r="Q1920" s="15">
        <v>45300</v>
      </c>
      <c r="R1920" s="15">
        <v>45291</v>
      </c>
      <c r="S1920" s="14"/>
    </row>
    <row r="1921" spans="1:19" ht="25.5" x14ac:dyDescent="0.25">
      <c r="A1921" s="14">
        <v>2023</v>
      </c>
      <c r="B1921" s="15">
        <v>45200</v>
      </c>
      <c r="C1921" s="15">
        <v>45291</v>
      </c>
      <c r="D1921" s="17" t="s">
        <v>166</v>
      </c>
      <c r="E1921" s="17" t="s">
        <v>166</v>
      </c>
      <c r="F1921" s="14" t="s">
        <v>3125</v>
      </c>
      <c r="G1921" s="14" t="s">
        <v>601</v>
      </c>
      <c r="H1921" s="14"/>
      <c r="I1921" s="17" t="s">
        <v>1573</v>
      </c>
      <c r="J1921" s="14" t="s">
        <v>353</v>
      </c>
      <c r="K1921" s="17" t="s">
        <v>354</v>
      </c>
      <c r="L1921" s="14">
        <v>665</v>
      </c>
      <c r="M1921" s="16" t="str">
        <f>HYPERLINK("https://stjsonora.gob.mx/acceso_informacion/InfoCurriculum.php?token=665-665-665")</f>
        <v>https://stjsonora.gob.mx/acceso_informacion/InfoCurriculum.php?token=665-665-665</v>
      </c>
      <c r="N1921" s="14" t="s">
        <v>64</v>
      </c>
      <c r="O1921" s="16" t="s">
        <v>3601</v>
      </c>
      <c r="P1921" s="17" t="s">
        <v>355</v>
      </c>
      <c r="Q1921" s="15">
        <v>45300</v>
      </c>
      <c r="R1921" s="15">
        <v>45291</v>
      </c>
      <c r="S1921" s="14"/>
    </row>
    <row r="1922" spans="1:19" ht="25.5" x14ac:dyDescent="0.25">
      <c r="A1922" s="14">
        <v>2023</v>
      </c>
      <c r="B1922" s="15">
        <v>45200</v>
      </c>
      <c r="C1922" s="15">
        <v>45291</v>
      </c>
      <c r="D1922" s="17" t="s">
        <v>134</v>
      </c>
      <c r="E1922" s="17" t="s">
        <v>134</v>
      </c>
      <c r="F1922" s="14" t="s">
        <v>3126</v>
      </c>
      <c r="G1922" s="14" t="s">
        <v>3127</v>
      </c>
      <c r="H1922" s="14" t="s">
        <v>3128</v>
      </c>
      <c r="I1922" s="17" t="s">
        <v>1573</v>
      </c>
      <c r="J1922" s="14" t="s">
        <v>1266</v>
      </c>
      <c r="K1922" s="17"/>
      <c r="L1922" s="14">
        <v>1359</v>
      </c>
      <c r="M1922" s="16" t="str">
        <f>HYPERLINK("https://stjsonora.gob.mx/acceso_informacion/InfoCurriculum.php?token=1359-1359-1359")</f>
        <v>https://stjsonora.gob.mx/acceso_informacion/InfoCurriculum.php?token=1359-1359-1359</v>
      </c>
      <c r="N1922" s="14" t="s">
        <v>64</v>
      </c>
      <c r="O1922" s="16" t="s">
        <v>3601</v>
      </c>
      <c r="P1922" s="17" t="s">
        <v>355</v>
      </c>
      <c r="Q1922" s="15">
        <v>45300</v>
      </c>
      <c r="R1922" s="15">
        <v>45291</v>
      </c>
      <c r="S1922" s="14"/>
    </row>
    <row r="1923" spans="1:19" ht="25.5" x14ac:dyDescent="0.25">
      <c r="A1923" s="14">
        <v>2023</v>
      </c>
      <c r="B1923" s="15">
        <v>45200</v>
      </c>
      <c r="C1923" s="15">
        <v>45291</v>
      </c>
      <c r="D1923" s="17" t="s">
        <v>175</v>
      </c>
      <c r="E1923" s="17" t="s">
        <v>175</v>
      </c>
      <c r="F1923" s="14" t="s">
        <v>2900</v>
      </c>
      <c r="G1923" s="14" t="s">
        <v>1396</v>
      </c>
      <c r="H1923" s="14" t="s">
        <v>1139</v>
      </c>
      <c r="I1923" s="17" t="s">
        <v>1467</v>
      </c>
      <c r="J1923" s="14" t="s">
        <v>353</v>
      </c>
      <c r="K1923" s="17" t="s">
        <v>2866</v>
      </c>
      <c r="L1923" s="14">
        <v>3894</v>
      </c>
      <c r="M1923" s="16" t="str">
        <f>HYPERLINK("https://stjsonora.gob.mx/acceso_informacion/InfoCurriculum.php?token=3894-3894-3894")</f>
        <v>https://stjsonora.gob.mx/acceso_informacion/InfoCurriculum.php?token=3894-3894-3894</v>
      </c>
      <c r="N1923" s="14" t="s">
        <v>64</v>
      </c>
      <c r="O1923" s="16" t="s">
        <v>3601</v>
      </c>
      <c r="P1923" s="17" t="s">
        <v>355</v>
      </c>
      <c r="Q1923" s="15">
        <v>45300</v>
      </c>
      <c r="R1923" s="15">
        <v>45291</v>
      </c>
      <c r="S1923" s="14"/>
    </row>
    <row r="1924" spans="1:19" ht="25.5" x14ac:dyDescent="0.25">
      <c r="A1924" s="14">
        <v>2023</v>
      </c>
      <c r="B1924" s="15">
        <v>45200</v>
      </c>
      <c r="C1924" s="15">
        <v>45291</v>
      </c>
      <c r="D1924" s="17" t="s">
        <v>185</v>
      </c>
      <c r="E1924" s="17" t="s">
        <v>185</v>
      </c>
      <c r="F1924" s="14" t="s">
        <v>3129</v>
      </c>
      <c r="G1924" s="14" t="s">
        <v>1749</v>
      </c>
      <c r="H1924" s="14" t="s">
        <v>568</v>
      </c>
      <c r="I1924" s="17" t="s">
        <v>1467</v>
      </c>
      <c r="J1924" s="14" t="s">
        <v>365</v>
      </c>
      <c r="K1924" s="17" t="s">
        <v>860</v>
      </c>
      <c r="L1924" s="14">
        <v>5088</v>
      </c>
      <c r="M1924" s="16" t="str">
        <f>HYPERLINK("https://stjsonora.gob.mx/acceso_informacion/InfoCurriculum.php?token=5088-5088-5088")</f>
        <v>https://stjsonora.gob.mx/acceso_informacion/InfoCurriculum.php?token=5088-5088-5088</v>
      </c>
      <c r="N1924" s="14" t="s">
        <v>64</v>
      </c>
      <c r="O1924" s="16" t="s">
        <v>3601</v>
      </c>
      <c r="P1924" s="17" t="s">
        <v>355</v>
      </c>
      <c r="Q1924" s="15">
        <v>45300</v>
      </c>
      <c r="R1924" s="15">
        <v>45291</v>
      </c>
      <c r="S1924" s="14"/>
    </row>
    <row r="1925" spans="1:19" ht="25.5" x14ac:dyDescent="0.25">
      <c r="A1925" s="14">
        <v>2023</v>
      </c>
      <c r="B1925" s="15">
        <v>45200</v>
      </c>
      <c r="C1925" s="15">
        <v>45291</v>
      </c>
      <c r="D1925" s="17" t="s">
        <v>185</v>
      </c>
      <c r="E1925" s="17" t="s">
        <v>185</v>
      </c>
      <c r="F1925" s="14" t="s">
        <v>3130</v>
      </c>
      <c r="G1925" s="14" t="s">
        <v>475</v>
      </c>
      <c r="H1925" s="14" t="s">
        <v>409</v>
      </c>
      <c r="I1925" s="17" t="s">
        <v>355</v>
      </c>
      <c r="J1925" s="14" t="s">
        <v>353</v>
      </c>
      <c r="K1925" s="17" t="s">
        <v>603</v>
      </c>
      <c r="L1925" s="14">
        <v>5104</v>
      </c>
      <c r="M1925" s="16" t="str">
        <f>HYPERLINK("https://stjsonora.gob.mx/acceso_informacion/InfoCurriculum.php?token=5104-5104-5104")</f>
        <v>https://stjsonora.gob.mx/acceso_informacion/InfoCurriculum.php?token=5104-5104-5104</v>
      </c>
      <c r="N1925" s="14" t="s">
        <v>64</v>
      </c>
      <c r="O1925" s="16" t="s">
        <v>3601</v>
      </c>
      <c r="P1925" s="17" t="s">
        <v>355</v>
      </c>
      <c r="Q1925" s="15">
        <v>45300</v>
      </c>
      <c r="R1925" s="15">
        <v>45291</v>
      </c>
      <c r="S1925" s="14"/>
    </row>
    <row r="1926" spans="1:19" ht="25.5" x14ac:dyDescent="0.25">
      <c r="A1926" s="14">
        <v>2023</v>
      </c>
      <c r="B1926" s="15">
        <v>45200</v>
      </c>
      <c r="C1926" s="15">
        <v>45291</v>
      </c>
      <c r="D1926" s="17" t="s">
        <v>176</v>
      </c>
      <c r="E1926" s="17" t="s">
        <v>176</v>
      </c>
      <c r="F1926" s="14" t="s">
        <v>992</v>
      </c>
      <c r="G1926" s="14" t="s">
        <v>3131</v>
      </c>
      <c r="H1926" s="14" t="s">
        <v>3132</v>
      </c>
      <c r="I1926" s="17" t="s">
        <v>1290</v>
      </c>
      <c r="J1926" s="14" t="s">
        <v>353</v>
      </c>
      <c r="K1926" s="17" t="s">
        <v>354</v>
      </c>
      <c r="L1926" s="14">
        <v>4888</v>
      </c>
      <c r="M1926" s="16" t="str">
        <f>HYPERLINK("https://stjsonora.gob.mx/acceso_informacion/InfoCurriculum.php?token=4888-4888-4888")</f>
        <v>https://stjsonora.gob.mx/acceso_informacion/InfoCurriculum.php?token=4888-4888-4888</v>
      </c>
      <c r="N1926" s="14" t="s">
        <v>64</v>
      </c>
      <c r="O1926" s="16" t="s">
        <v>3601</v>
      </c>
      <c r="P1926" s="17" t="s">
        <v>355</v>
      </c>
      <c r="Q1926" s="15">
        <v>45300</v>
      </c>
      <c r="R1926" s="15">
        <v>45291</v>
      </c>
      <c r="S1926" s="14"/>
    </row>
    <row r="1927" spans="1:19" ht="25.5" x14ac:dyDescent="0.25">
      <c r="A1927" s="14">
        <v>2023</v>
      </c>
      <c r="B1927" s="15">
        <v>45200</v>
      </c>
      <c r="C1927" s="15">
        <v>45291</v>
      </c>
      <c r="D1927" s="17" t="s">
        <v>176</v>
      </c>
      <c r="E1927" s="17" t="s">
        <v>176</v>
      </c>
      <c r="F1927" s="14" t="s">
        <v>3133</v>
      </c>
      <c r="G1927" s="14" t="s">
        <v>710</v>
      </c>
      <c r="H1927" s="14" t="s">
        <v>1369</v>
      </c>
      <c r="I1927" s="17" t="s">
        <v>640</v>
      </c>
      <c r="J1927" s="14" t="s">
        <v>58</v>
      </c>
      <c r="K1927" s="17" t="s">
        <v>3594</v>
      </c>
      <c r="L1927" s="14">
        <v>5057</v>
      </c>
      <c r="M1927" s="16" t="str">
        <f>HYPERLINK("https://stjsonora.gob.mx/acceso_informacion/InfoCurriculum.php?token=5057-5057-5057")</f>
        <v>https://stjsonora.gob.mx/acceso_informacion/InfoCurriculum.php?token=5057-5057-5057</v>
      </c>
      <c r="N1927" s="14" t="s">
        <v>64</v>
      </c>
      <c r="O1927" s="16" t="s">
        <v>3601</v>
      </c>
      <c r="P1927" s="17" t="s">
        <v>355</v>
      </c>
      <c r="Q1927" s="15">
        <v>45300</v>
      </c>
      <c r="R1927" s="15">
        <v>45291</v>
      </c>
      <c r="S1927" s="14"/>
    </row>
    <row r="1928" spans="1:19" ht="25.5" x14ac:dyDescent="0.25">
      <c r="A1928" s="14">
        <v>2023</v>
      </c>
      <c r="B1928" s="15">
        <v>45200</v>
      </c>
      <c r="C1928" s="15">
        <v>45291</v>
      </c>
      <c r="D1928" s="17" t="s">
        <v>173</v>
      </c>
      <c r="E1928" s="17" t="s">
        <v>173</v>
      </c>
      <c r="F1928" s="14" t="s">
        <v>1753</v>
      </c>
      <c r="G1928" s="14" t="s">
        <v>831</v>
      </c>
      <c r="H1928" s="14" t="s">
        <v>998</v>
      </c>
      <c r="I1928" s="17" t="s">
        <v>693</v>
      </c>
      <c r="J1928" s="14" t="s">
        <v>55</v>
      </c>
      <c r="K1928" s="17" t="s">
        <v>2679</v>
      </c>
      <c r="L1928" s="14">
        <v>4634</v>
      </c>
      <c r="M1928" s="16" t="str">
        <f>HYPERLINK("https://stjsonora.gob.mx/acceso_informacion/InfoCurriculum.php?token=4634-4634-4634")</f>
        <v>https://stjsonora.gob.mx/acceso_informacion/InfoCurriculum.php?token=4634-4634-4634</v>
      </c>
      <c r="N1928" s="14" t="s">
        <v>64</v>
      </c>
      <c r="O1928" s="16" t="s">
        <v>3601</v>
      </c>
      <c r="P1928" s="17" t="s">
        <v>355</v>
      </c>
      <c r="Q1928" s="15">
        <v>45300</v>
      </c>
      <c r="R1928" s="15">
        <v>45291</v>
      </c>
      <c r="S1928" s="14"/>
    </row>
    <row r="1929" spans="1:19" ht="25.5" x14ac:dyDescent="0.25">
      <c r="A1929" s="14">
        <v>2023</v>
      </c>
      <c r="B1929" s="15">
        <v>45200</v>
      </c>
      <c r="C1929" s="15">
        <v>45291</v>
      </c>
      <c r="D1929" s="17" t="s">
        <v>167</v>
      </c>
      <c r="E1929" s="17" t="s">
        <v>167</v>
      </c>
      <c r="F1929" s="14" t="s">
        <v>3134</v>
      </c>
      <c r="G1929" s="14" t="s">
        <v>660</v>
      </c>
      <c r="H1929" s="14" t="s">
        <v>612</v>
      </c>
      <c r="I1929" s="17" t="s">
        <v>693</v>
      </c>
      <c r="J1929" s="14" t="s">
        <v>353</v>
      </c>
      <c r="K1929" s="17" t="s">
        <v>354</v>
      </c>
      <c r="L1929" s="14">
        <v>4667</v>
      </c>
      <c r="M1929" s="16" t="str">
        <f>HYPERLINK("https://stjsonora.gob.mx/acceso_informacion/InfoCurriculum.php?token=4667-4667-4667")</f>
        <v>https://stjsonora.gob.mx/acceso_informacion/InfoCurriculum.php?token=4667-4667-4667</v>
      </c>
      <c r="N1929" s="14" t="s">
        <v>64</v>
      </c>
      <c r="O1929" s="16" t="s">
        <v>3601</v>
      </c>
      <c r="P1929" s="17" t="s">
        <v>355</v>
      </c>
      <c r="Q1929" s="15">
        <v>45300</v>
      </c>
      <c r="R1929" s="15">
        <v>45291</v>
      </c>
      <c r="S1929" s="14"/>
    </row>
    <row r="1930" spans="1:19" ht="25.5" x14ac:dyDescent="0.25">
      <c r="A1930" s="14">
        <v>2023</v>
      </c>
      <c r="B1930" s="15">
        <v>45200</v>
      </c>
      <c r="C1930" s="15">
        <v>45291</v>
      </c>
      <c r="D1930" s="17" t="s">
        <v>176</v>
      </c>
      <c r="E1930" s="17" t="s">
        <v>176</v>
      </c>
      <c r="F1930" s="14" t="s">
        <v>3135</v>
      </c>
      <c r="G1930" s="14" t="s">
        <v>513</v>
      </c>
      <c r="H1930" s="14" t="s">
        <v>717</v>
      </c>
      <c r="I1930" s="17" t="s">
        <v>1596</v>
      </c>
      <c r="J1930" s="14" t="s">
        <v>56</v>
      </c>
      <c r="K1930" s="17" t="s">
        <v>3589</v>
      </c>
      <c r="L1930" s="14">
        <v>4182</v>
      </c>
      <c r="M1930" s="16" t="str">
        <f>HYPERLINK("https://stjsonora.gob.mx/acceso_informacion/InfoCurriculum.php?token=4182-4182-4182")</f>
        <v>https://stjsonora.gob.mx/acceso_informacion/InfoCurriculum.php?token=4182-4182-4182</v>
      </c>
      <c r="N1930" s="14" t="s">
        <v>64</v>
      </c>
      <c r="O1930" s="16" t="s">
        <v>3601</v>
      </c>
      <c r="P1930" s="17" t="s">
        <v>355</v>
      </c>
      <c r="Q1930" s="15">
        <v>45300</v>
      </c>
      <c r="R1930" s="15">
        <v>45291</v>
      </c>
      <c r="S1930" s="14"/>
    </row>
    <row r="1931" spans="1:19" ht="25.5" x14ac:dyDescent="0.25">
      <c r="A1931" s="14">
        <v>2023</v>
      </c>
      <c r="B1931" s="15">
        <v>45200</v>
      </c>
      <c r="C1931" s="15">
        <v>45291</v>
      </c>
      <c r="D1931" s="17" t="s">
        <v>167</v>
      </c>
      <c r="E1931" s="17" t="s">
        <v>167</v>
      </c>
      <c r="F1931" s="14" t="s">
        <v>3136</v>
      </c>
      <c r="G1931" s="14" t="s">
        <v>1868</v>
      </c>
      <c r="H1931" s="14" t="s">
        <v>1090</v>
      </c>
      <c r="I1931" s="17" t="s">
        <v>1596</v>
      </c>
      <c r="J1931" s="14" t="s">
        <v>365</v>
      </c>
      <c r="K1931" s="17" t="s">
        <v>575</v>
      </c>
      <c r="L1931" s="14">
        <v>4732</v>
      </c>
      <c r="M1931" s="16" t="str">
        <f>HYPERLINK("https://stjsonora.gob.mx/acceso_informacion/InfoCurriculum.php?token=4732-4732-4732")</f>
        <v>https://stjsonora.gob.mx/acceso_informacion/InfoCurriculum.php?token=4732-4732-4732</v>
      </c>
      <c r="N1931" s="14" t="s">
        <v>64</v>
      </c>
      <c r="O1931" s="16" t="s">
        <v>3601</v>
      </c>
      <c r="P1931" s="17" t="s">
        <v>355</v>
      </c>
      <c r="Q1931" s="15">
        <v>45300</v>
      </c>
      <c r="R1931" s="15">
        <v>45291</v>
      </c>
      <c r="S1931" s="14"/>
    </row>
    <row r="1932" spans="1:19" ht="25.5" x14ac:dyDescent="0.25">
      <c r="A1932" s="14">
        <v>2023</v>
      </c>
      <c r="B1932" s="15">
        <v>45200</v>
      </c>
      <c r="C1932" s="15">
        <v>45291</v>
      </c>
      <c r="D1932" s="17" t="s">
        <v>167</v>
      </c>
      <c r="E1932" s="17" t="s">
        <v>167</v>
      </c>
      <c r="F1932" s="14" t="s">
        <v>3137</v>
      </c>
      <c r="G1932" s="14" t="s">
        <v>647</v>
      </c>
      <c r="H1932" s="14" t="s">
        <v>380</v>
      </c>
      <c r="I1932" s="17" t="s">
        <v>1573</v>
      </c>
      <c r="J1932" s="14" t="s">
        <v>56</v>
      </c>
      <c r="K1932" s="17" t="s">
        <v>3589</v>
      </c>
      <c r="L1932" s="14">
        <v>4571</v>
      </c>
      <c r="M1932" s="16" t="str">
        <f>HYPERLINK("https://stjsonora.gob.mx/acceso_informacion/InfoCurriculum.php?token=4571-4571-4571")</f>
        <v>https://stjsonora.gob.mx/acceso_informacion/InfoCurriculum.php?token=4571-4571-4571</v>
      </c>
      <c r="N1932" s="14" t="s">
        <v>64</v>
      </c>
      <c r="O1932" s="16" t="s">
        <v>3601</v>
      </c>
      <c r="P1932" s="17" t="s">
        <v>355</v>
      </c>
      <c r="Q1932" s="15">
        <v>45300</v>
      </c>
      <c r="R1932" s="15">
        <v>45291</v>
      </c>
      <c r="S1932" s="14"/>
    </row>
    <row r="1933" spans="1:19" ht="25.5" x14ac:dyDescent="0.25">
      <c r="A1933" s="14">
        <v>2023</v>
      </c>
      <c r="B1933" s="15">
        <v>45200</v>
      </c>
      <c r="C1933" s="15">
        <v>45291</v>
      </c>
      <c r="D1933" s="17" t="s">
        <v>78</v>
      </c>
      <c r="E1933" s="17" t="s">
        <v>78</v>
      </c>
      <c r="F1933" s="14" t="s">
        <v>3138</v>
      </c>
      <c r="G1933" s="14" t="s">
        <v>3139</v>
      </c>
      <c r="H1933" s="14" t="s">
        <v>1486</v>
      </c>
      <c r="I1933" s="17" t="s">
        <v>390</v>
      </c>
      <c r="J1933" s="14" t="s">
        <v>353</v>
      </c>
      <c r="K1933" s="17" t="s">
        <v>391</v>
      </c>
      <c r="L1933" s="14">
        <v>4764</v>
      </c>
      <c r="M1933" s="16" t="str">
        <f>HYPERLINK("https://stjsonora.gob.mx/acceso_informacion/InfoCurriculum.php?token=4764-4764-4764")</f>
        <v>https://stjsonora.gob.mx/acceso_informacion/InfoCurriculum.php?token=4764-4764-4764</v>
      </c>
      <c r="N1933" s="14" t="s">
        <v>64</v>
      </c>
      <c r="O1933" s="16" t="s">
        <v>3601</v>
      </c>
      <c r="P1933" s="17" t="s">
        <v>355</v>
      </c>
      <c r="Q1933" s="15">
        <v>45300</v>
      </c>
      <c r="R1933" s="15">
        <v>45291</v>
      </c>
      <c r="S1933" s="14"/>
    </row>
    <row r="1934" spans="1:19" ht="25.5" x14ac:dyDescent="0.25">
      <c r="A1934" s="14">
        <v>2023</v>
      </c>
      <c r="B1934" s="15">
        <v>45200</v>
      </c>
      <c r="C1934" s="15">
        <v>45291</v>
      </c>
      <c r="D1934" s="17" t="s">
        <v>88</v>
      </c>
      <c r="E1934" s="17" t="s">
        <v>88</v>
      </c>
      <c r="F1934" s="14" t="s">
        <v>744</v>
      </c>
      <c r="G1934" s="14" t="s">
        <v>623</v>
      </c>
      <c r="H1934" s="14" t="s">
        <v>3140</v>
      </c>
      <c r="I1934" s="17" t="s">
        <v>3003</v>
      </c>
      <c r="J1934" s="14" t="s">
        <v>1081</v>
      </c>
      <c r="K1934" s="17" t="s">
        <v>3141</v>
      </c>
      <c r="L1934" s="14">
        <v>1661</v>
      </c>
      <c r="M1934" s="16" t="str">
        <f>HYPERLINK("https://stjsonora.gob.mx/acceso_informacion/InfoCurriculum.php?token=1661-1661-1661")</f>
        <v>https://stjsonora.gob.mx/acceso_informacion/InfoCurriculum.php?token=1661-1661-1661</v>
      </c>
      <c r="N1934" s="14" t="s">
        <v>64</v>
      </c>
      <c r="O1934" s="16" t="s">
        <v>3601</v>
      </c>
      <c r="P1934" s="17" t="s">
        <v>355</v>
      </c>
      <c r="Q1934" s="15">
        <v>45300</v>
      </c>
      <c r="R1934" s="15">
        <v>45291</v>
      </c>
      <c r="S1934" s="14"/>
    </row>
    <row r="1935" spans="1:19" ht="25.5" x14ac:dyDescent="0.25">
      <c r="A1935" s="14">
        <v>2023</v>
      </c>
      <c r="B1935" s="15">
        <v>45200</v>
      </c>
      <c r="C1935" s="15">
        <v>45291</v>
      </c>
      <c r="D1935" s="17" t="s">
        <v>88</v>
      </c>
      <c r="E1935" s="17" t="s">
        <v>88</v>
      </c>
      <c r="F1935" s="14" t="s">
        <v>3142</v>
      </c>
      <c r="G1935" s="14" t="s">
        <v>508</v>
      </c>
      <c r="H1935" s="14" t="s">
        <v>360</v>
      </c>
      <c r="I1935" s="17" t="s">
        <v>355</v>
      </c>
      <c r="J1935" s="14" t="s">
        <v>365</v>
      </c>
      <c r="K1935" s="17" t="s">
        <v>378</v>
      </c>
      <c r="L1935" s="14">
        <v>1089</v>
      </c>
      <c r="M1935" s="16" t="str">
        <f>HYPERLINK("https://stjsonora.gob.mx/acceso_informacion/InfoCurriculum.php?token=1089-1089-1089")</f>
        <v>https://stjsonora.gob.mx/acceso_informacion/InfoCurriculum.php?token=1089-1089-1089</v>
      </c>
      <c r="N1935" s="14" t="s">
        <v>64</v>
      </c>
      <c r="O1935" s="16" t="s">
        <v>3601</v>
      </c>
      <c r="P1935" s="17" t="s">
        <v>355</v>
      </c>
      <c r="Q1935" s="15">
        <v>45300</v>
      </c>
      <c r="R1935" s="15">
        <v>45291</v>
      </c>
      <c r="S1935" s="14"/>
    </row>
    <row r="1936" spans="1:19" ht="25.5" x14ac:dyDescent="0.25">
      <c r="A1936" s="14">
        <v>2023</v>
      </c>
      <c r="B1936" s="15">
        <v>45200</v>
      </c>
      <c r="C1936" s="15">
        <v>45291</v>
      </c>
      <c r="D1936" s="17" t="s">
        <v>90</v>
      </c>
      <c r="E1936" s="17" t="s">
        <v>90</v>
      </c>
      <c r="F1936" s="14" t="s">
        <v>3143</v>
      </c>
      <c r="G1936" s="14" t="s">
        <v>875</v>
      </c>
      <c r="H1936" s="14" t="s">
        <v>1037</v>
      </c>
      <c r="I1936" s="17" t="s">
        <v>402</v>
      </c>
      <c r="J1936" s="14" t="s">
        <v>365</v>
      </c>
      <c r="K1936" s="17" t="s">
        <v>957</v>
      </c>
      <c r="L1936" s="14">
        <v>2882</v>
      </c>
      <c r="M1936" s="16" t="str">
        <f>HYPERLINK("https://stjsonora.gob.mx/acceso_informacion/InfoCurriculum.php?token=2882-2882-2882")</f>
        <v>https://stjsonora.gob.mx/acceso_informacion/InfoCurriculum.php?token=2882-2882-2882</v>
      </c>
      <c r="N1936" s="14" t="s">
        <v>64</v>
      </c>
      <c r="O1936" s="16" t="s">
        <v>3601</v>
      </c>
      <c r="P1936" s="17" t="s">
        <v>355</v>
      </c>
      <c r="Q1936" s="15">
        <v>45300</v>
      </c>
      <c r="R1936" s="15">
        <v>45291</v>
      </c>
      <c r="S1936" s="14"/>
    </row>
    <row r="1937" spans="1:19" ht="25.5" x14ac:dyDescent="0.25">
      <c r="A1937" s="14">
        <v>2023</v>
      </c>
      <c r="B1937" s="15">
        <v>45200</v>
      </c>
      <c r="C1937" s="15">
        <v>45291</v>
      </c>
      <c r="D1937" s="17" t="s">
        <v>90</v>
      </c>
      <c r="E1937" s="17" t="s">
        <v>90</v>
      </c>
      <c r="F1937" s="14" t="s">
        <v>2358</v>
      </c>
      <c r="G1937" s="14" t="s">
        <v>1264</v>
      </c>
      <c r="H1937" s="14" t="s">
        <v>3144</v>
      </c>
      <c r="I1937" s="17" t="s">
        <v>1573</v>
      </c>
      <c r="J1937" s="14" t="s">
        <v>58</v>
      </c>
      <c r="K1937" s="17" t="s">
        <v>3590</v>
      </c>
      <c r="L1937" s="14">
        <v>4376</v>
      </c>
      <c r="M1937" s="16" t="str">
        <f>HYPERLINK("https://stjsonora.gob.mx/acceso_informacion/InfoCurriculum.php?token=4376-4376-4376")</f>
        <v>https://stjsonora.gob.mx/acceso_informacion/InfoCurriculum.php?token=4376-4376-4376</v>
      </c>
      <c r="N1937" s="14" t="s">
        <v>64</v>
      </c>
      <c r="O1937" s="16" t="s">
        <v>3601</v>
      </c>
      <c r="P1937" s="17" t="s">
        <v>355</v>
      </c>
      <c r="Q1937" s="15">
        <v>45300</v>
      </c>
      <c r="R1937" s="15">
        <v>45291</v>
      </c>
      <c r="S1937" s="14"/>
    </row>
    <row r="1938" spans="1:19" ht="25.5" x14ac:dyDescent="0.25">
      <c r="A1938" s="14">
        <v>2023</v>
      </c>
      <c r="B1938" s="15">
        <v>45200</v>
      </c>
      <c r="C1938" s="15">
        <v>45291</v>
      </c>
      <c r="D1938" s="17" t="s">
        <v>88</v>
      </c>
      <c r="E1938" s="17" t="s">
        <v>88</v>
      </c>
      <c r="F1938" s="14" t="s">
        <v>3145</v>
      </c>
      <c r="G1938" s="14" t="s">
        <v>3146</v>
      </c>
      <c r="H1938" s="14" t="s">
        <v>3147</v>
      </c>
      <c r="I1938" s="17" t="s">
        <v>546</v>
      </c>
      <c r="J1938" s="14" t="s">
        <v>353</v>
      </c>
      <c r="K1938" s="17" t="s">
        <v>3148</v>
      </c>
      <c r="L1938" s="14">
        <v>4743</v>
      </c>
      <c r="M1938" s="16" t="str">
        <f>HYPERLINK("https://stjsonora.gob.mx/acceso_informacion/InfoCurriculum.php?token=4743-4743-4743")</f>
        <v>https://stjsonora.gob.mx/acceso_informacion/InfoCurriculum.php?token=4743-4743-4743</v>
      </c>
      <c r="N1938" s="14" t="s">
        <v>64</v>
      </c>
      <c r="O1938" s="16" t="s">
        <v>3601</v>
      </c>
      <c r="P1938" s="17" t="s">
        <v>355</v>
      </c>
      <c r="Q1938" s="15">
        <v>45300</v>
      </c>
      <c r="R1938" s="15">
        <v>45291</v>
      </c>
      <c r="S1938" s="14"/>
    </row>
    <row r="1939" spans="1:19" ht="25.5" x14ac:dyDescent="0.25">
      <c r="A1939" s="14">
        <v>2023</v>
      </c>
      <c r="B1939" s="15">
        <v>45200</v>
      </c>
      <c r="C1939" s="15">
        <v>45291</v>
      </c>
      <c r="D1939" s="17" t="s">
        <v>90</v>
      </c>
      <c r="E1939" s="17" t="s">
        <v>90</v>
      </c>
      <c r="F1939" s="14" t="s">
        <v>1073</v>
      </c>
      <c r="G1939" s="14" t="s">
        <v>1363</v>
      </c>
      <c r="H1939" s="14" t="s">
        <v>1706</v>
      </c>
      <c r="I1939" s="17" t="s">
        <v>1425</v>
      </c>
      <c r="J1939" s="14" t="s">
        <v>61</v>
      </c>
      <c r="K1939" s="17"/>
      <c r="L1939" s="14">
        <v>3317</v>
      </c>
      <c r="M1939" s="16" t="str">
        <f>HYPERLINK("https://stjsonora.gob.mx/acceso_informacion/InfoCurriculum.php?token=3317-3317-3317")</f>
        <v>https://stjsonora.gob.mx/acceso_informacion/InfoCurriculum.php?token=3317-3317-3317</v>
      </c>
      <c r="N1939" s="14" t="s">
        <v>64</v>
      </c>
      <c r="O1939" s="16" t="s">
        <v>3601</v>
      </c>
      <c r="P1939" s="17" t="s">
        <v>355</v>
      </c>
      <c r="Q1939" s="15">
        <v>45300</v>
      </c>
      <c r="R1939" s="15">
        <v>45291</v>
      </c>
      <c r="S1939" s="14"/>
    </row>
    <row r="1940" spans="1:19" ht="25.5" x14ac:dyDescent="0.25">
      <c r="A1940" s="14">
        <v>2023</v>
      </c>
      <c r="B1940" s="15">
        <v>45200</v>
      </c>
      <c r="C1940" s="15">
        <v>45291</v>
      </c>
      <c r="D1940" s="17" t="s">
        <v>90</v>
      </c>
      <c r="E1940" s="17" t="s">
        <v>90</v>
      </c>
      <c r="F1940" s="14" t="s">
        <v>3149</v>
      </c>
      <c r="G1940" s="14" t="s">
        <v>364</v>
      </c>
      <c r="H1940" s="14" t="s">
        <v>3150</v>
      </c>
      <c r="I1940" s="17" t="s">
        <v>3151</v>
      </c>
      <c r="J1940" s="14" t="s">
        <v>353</v>
      </c>
      <c r="K1940" s="17" t="s">
        <v>391</v>
      </c>
      <c r="L1940" s="14">
        <v>752</v>
      </c>
      <c r="M1940" s="16" t="str">
        <f>HYPERLINK("https://stjsonora.gob.mx/acceso_informacion/InfoCurriculum.php?token=752-752-752")</f>
        <v>https://stjsonora.gob.mx/acceso_informacion/InfoCurriculum.php?token=752-752-752</v>
      </c>
      <c r="N1940" s="14" t="s">
        <v>64</v>
      </c>
      <c r="O1940" s="16" t="s">
        <v>3601</v>
      </c>
      <c r="P1940" s="17" t="s">
        <v>355</v>
      </c>
      <c r="Q1940" s="15">
        <v>45300</v>
      </c>
      <c r="R1940" s="15">
        <v>45291</v>
      </c>
      <c r="S1940" s="14"/>
    </row>
    <row r="1941" spans="1:19" ht="25.5" x14ac:dyDescent="0.25">
      <c r="A1941" s="14">
        <v>2023</v>
      </c>
      <c r="B1941" s="15">
        <v>45200</v>
      </c>
      <c r="C1941" s="15">
        <v>45291</v>
      </c>
      <c r="D1941" s="17" t="s">
        <v>88</v>
      </c>
      <c r="E1941" s="17" t="s">
        <v>88</v>
      </c>
      <c r="F1941" s="14" t="s">
        <v>1594</v>
      </c>
      <c r="G1941" s="14" t="s">
        <v>594</v>
      </c>
      <c r="H1941" s="14" t="s">
        <v>406</v>
      </c>
      <c r="I1941" s="17" t="s">
        <v>2865</v>
      </c>
      <c r="J1941" s="14" t="s">
        <v>1081</v>
      </c>
      <c r="K1941" s="17" t="s">
        <v>2866</v>
      </c>
      <c r="L1941" s="14">
        <v>593</v>
      </c>
      <c r="M1941" s="16" t="str">
        <f>HYPERLINK("https://stjsonora.gob.mx/acceso_informacion/InfoCurriculum.php?token=593-593-593")</f>
        <v>https://stjsonora.gob.mx/acceso_informacion/InfoCurriculum.php?token=593-593-593</v>
      </c>
      <c r="N1941" s="14" t="s">
        <v>64</v>
      </c>
      <c r="O1941" s="16" t="s">
        <v>3601</v>
      </c>
      <c r="P1941" s="17" t="s">
        <v>355</v>
      </c>
      <c r="Q1941" s="15">
        <v>45300</v>
      </c>
      <c r="R1941" s="15">
        <v>45291</v>
      </c>
      <c r="S1941" s="14"/>
    </row>
    <row r="1942" spans="1:19" ht="25.5" x14ac:dyDescent="0.25">
      <c r="A1942" s="14">
        <v>2023</v>
      </c>
      <c r="B1942" s="15">
        <v>45200</v>
      </c>
      <c r="C1942" s="15">
        <v>45291</v>
      </c>
      <c r="D1942" s="17" t="s">
        <v>90</v>
      </c>
      <c r="E1942" s="17" t="s">
        <v>90</v>
      </c>
      <c r="F1942" s="14" t="s">
        <v>1480</v>
      </c>
      <c r="G1942" s="14" t="s">
        <v>2706</v>
      </c>
      <c r="H1942" s="14" t="s">
        <v>417</v>
      </c>
      <c r="I1942" s="17" t="s">
        <v>3152</v>
      </c>
      <c r="J1942" s="14" t="s">
        <v>365</v>
      </c>
      <c r="K1942" s="17" t="s">
        <v>448</v>
      </c>
      <c r="L1942" s="14">
        <v>4618</v>
      </c>
      <c r="M1942" s="16" t="str">
        <f>HYPERLINK("https://stjsonora.gob.mx/acceso_informacion/InfoCurriculum.php?token=4618-4618-4618")</f>
        <v>https://stjsonora.gob.mx/acceso_informacion/InfoCurriculum.php?token=4618-4618-4618</v>
      </c>
      <c r="N1942" s="14" t="s">
        <v>64</v>
      </c>
      <c r="O1942" s="16" t="s">
        <v>3601</v>
      </c>
      <c r="P1942" s="17" t="s">
        <v>355</v>
      </c>
      <c r="Q1942" s="15">
        <v>45300</v>
      </c>
      <c r="R1942" s="15">
        <v>45291</v>
      </c>
      <c r="S1942" s="14"/>
    </row>
    <row r="1943" spans="1:19" ht="25.5" x14ac:dyDescent="0.25">
      <c r="A1943" s="14">
        <v>2023</v>
      </c>
      <c r="B1943" s="15">
        <v>45200</v>
      </c>
      <c r="C1943" s="15">
        <v>45291</v>
      </c>
      <c r="D1943" s="17" t="s">
        <v>98</v>
      </c>
      <c r="E1943" s="17" t="s">
        <v>98</v>
      </c>
      <c r="F1943" s="14" t="s">
        <v>3153</v>
      </c>
      <c r="G1943" s="14" t="s">
        <v>1804</v>
      </c>
      <c r="H1943" s="14" t="s">
        <v>622</v>
      </c>
      <c r="I1943" s="17" t="s">
        <v>3154</v>
      </c>
      <c r="J1943" s="14" t="s">
        <v>58</v>
      </c>
      <c r="K1943" s="17" t="s">
        <v>3590</v>
      </c>
      <c r="L1943" s="14">
        <v>2931</v>
      </c>
      <c r="M1943" s="16" t="str">
        <f>HYPERLINK("https://stjsonora.gob.mx/acceso_informacion/InfoCurriculum.php?token=2931-2931-2931")</f>
        <v>https://stjsonora.gob.mx/acceso_informacion/InfoCurriculum.php?token=2931-2931-2931</v>
      </c>
      <c r="N1943" s="14" t="s">
        <v>64</v>
      </c>
      <c r="O1943" s="16" t="s">
        <v>3601</v>
      </c>
      <c r="P1943" s="17" t="s">
        <v>355</v>
      </c>
      <c r="Q1943" s="15">
        <v>45300</v>
      </c>
      <c r="R1943" s="15">
        <v>45291</v>
      </c>
      <c r="S1943" s="14"/>
    </row>
    <row r="1944" spans="1:19" ht="25.5" x14ac:dyDescent="0.25">
      <c r="A1944" s="14">
        <v>2023</v>
      </c>
      <c r="B1944" s="15">
        <v>45200</v>
      </c>
      <c r="C1944" s="15">
        <v>45291</v>
      </c>
      <c r="D1944" s="17" t="s">
        <v>97</v>
      </c>
      <c r="E1944" s="17" t="s">
        <v>97</v>
      </c>
      <c r="F1944" s="14" t="s">
        <v>3155</v>
      </c>
      <c r="G1944" s="14" t="s">
        <v>973</v>
      </c>
      <c r="H1944" s="14" t="s">
        <v>1270</v>
      </c>
      <c r="I1944" s="17" t="s">
        <v>355</v>
      </c>
      <c r="J1944" s="14" t="s">
        <v>353</v>
      </c>
      <c r="K1944" s="17" t="s">
        <v>3156</v>
      </c>
      <c r="L1944" s="14">
        <v>2754</v>
      </c>
      <c r="M1944" s="16" t="str">
        <f>HYPERLINK("https://stjsonora.gob.mx/acceso_informacion/InfoCurriculum.php?token=2754-2754-2754")</f>
        <v>https://stjsonora.gob.mx/acceso_informacion/InfoCurriculum.php?token=2754-2754-2754</v>
      </c>
      <c r="N1944" s="14" t="s">
        <v>64</v>
      </c>
      <c r="O1944" s="16" t="s">
        <v>3601</v>
      </c>
      <c r="P1944" s="17" t="s">
        <v>355</v>
      </c>
      <c r="Q1944" s="15">
        <v>45300</v>
      </c>
      <c r="R1944" s="15">
        <v>45291</v>
      </c>
      <c r="S1944" s="14"/>
    </row>
    <row r="1945" spans="1:19" ht="25.5" x14ac:dyDescent="0.25">
      <c r="A1945" s="14">
        <v>2023</v>
      </c>
      <c r="B1945" s="15">
        <v>45200</v>
      </c>
      <c r="C1945" s="15">
        <v>45291</v>
      </c>
      <c r="D1945" s="17" t="s">
        <v>97</v>
      </c>
      <c r="E1945" s="17" t="s">
        <v>97</v>
      </c>
      <c r="F1945" s="14" t="s">
        <v>3157</v>
      </c>
      <c r="G1945" s="14" t="s">
        <v>562</v>
      </c>
      <c r="H1945" s="14" t="s">
        <v>562</v>
      </c>
      <c r="I1945" s="17" t="s">
        <v>390</v>
      </c>
      <c r="J1945" s="14" t="s">
        <v>353</v>
      </c>
      <c r="K1945" s="17" t="s">
        <v>3158</v>
      </c>
      <c r="L1945" s="14">
        <v>4708</v>
      </c>
      <c r="M1945" s="16" t="str">
        <f>HYPERLINK("https://stjsonora.gob.mx/acceso_informacion/InfoCurriculum.php?token=4708-4708-4708")</f>
        <v>https://stjsonora.gob.mx/acceso_informacion/InfoCurriculum.php?token=4708-4708-4708</v>
      </c>
      <c r="N1945" s="14" t="s">
        <v>64</v>
      </c>
      <c r="O1945" s="16" t="s">
        <v>3601</v>
      </c>
      <c r="P1945" s="17" t="s">
        <v>355</v>
      </c>
      <c r="Q1945" s="15">
        <v>45300</v>
      </c>
      <c r="R1945" s="15">
        <v>45291</v>
      </c>
      <c r="S1945" s="14"/>
    </row>
    <row r="1946" spans="1:19" ht="25.5" x14ac:dyDescent="0.25">
      <c r="A1946" s="14">
        <v>2023</v>
      </c>
      <c r="B1946" s="15">
        <v>45200</v>
      </c>
      <c r="C1946" s="15">
        <v>45291</v>
      </c>
      <c r="D1946" s="17" t="s">
        <v>100</v>
      </c>
      <c r="E1946" s="17" t="s">
        <v>100</v>
      </c>
      <c r="F1946" s="14" t="s">
        <v>3159</v>
      </c>
      <c r="G1946" s="14" t="s">
        <v>2043</v>
      </c>
      <c r="H1946" s="14" t="s">
        <v>804</v>
      </c>
      <c r="I1946" s="17" t="s">
        <v>390</v>
      </c>
      <c r="J1946" s="14" t="s">
        <v>353</v>
      </c>
      <c r="K1946" s="17" t="s">
        <v>354</v>
      </c>
      <c r="L1946" s="14">
        <v>746</v>
      </c>
      <c r="M1946" s="16" t="str">
        <f>HYPERLINK("https://stjsonora.gob.mx/acceso_informacion/InfoCurriculum.php?token=746-746-746")</f>
        <v>https://stjsonora.gob.mx/acceso_informacion/InfoCurriculum.php?token=746-746-746</v>
      </c>
      <c r="N1946" s="14" t="s">
        <v>64</v>
      </c>
      <c r="O1946" s="16" t="s">
        <v>3601</v>
      </c>
      <c r="P1946" s="17" t="s">
        <v>355</v>
      </c>
      <c r="Q1946" s="15">
        <v>45300</v>
      </c>
      <c r="R1946" s="15">
        <v>45291</v>
      </c>
      <c r="S1946" s="14"/>
    </row>
    <row r="1947" spans="1:19" ht="25.5" x14ac:dyDescent="0.25">
      <c r="A1947" s="14">
        <v>2023</v>
      </c>
      <c r="B1947" s="15">
        <v>45200</v>
      </c>
      <c r="C1947" s="15">
        <v>45291</v>
      </c>
      <c r="D1947" s="17" t="s">
        <v>98</v>
      </c>
      <c r="E1947" s="17" t="s">
        <v>98</v>
      </c>
      <c r="F1947" s="14" t="s">
        <v>2026</v>
      </c>
      <c r="G1947" s="14" t="s">
        <v>446</v>
      </c>
      <c r="H1947" s="14" t="s">
        <v>447</v>
      </c>
      <c r="I1947" s="17" t="s">
        <v>402</v>
      </c>
      <c r="J1947" s="14" t="s">
        <v>365</v>
      </c>
      <c r="K1947" s="17" t="s">
        <v>382</v>
      </c>
      <c r="L1947" s="14">
        <v>2871</v>
      </c>
      <c r="M1947" s="16" t="str">
        <f>HYPERLINK("https://stjsonora.gob.mx/acceso_informacion/InfoCurriculum.php?token=2871-2871-2871")</f>
        <v>https://stjsonora.gob.mx/acceso_informacion/InfoCurriculum.php?token=2871-2871-2871</v>
      </c>
      <c r="N1947" s="14" t="s">
        <v>64</v>
      </c>
      <c r="O1947" s="16" t="s">
        <v>3601</v>
      </c>
      <c r="P1947" s="17" t="s">
        <v>355</v>
      </c>
      <c r="Q1947" s="15">
        <v>45300</v>
      </c>
      <c r="R1947" s="15">
        <v>45291</v>
      </c>
      <c r="S1947" s="14"/>
    </row>
    <row r="1948" spans="1:19" ht="25.5" x14ac:dyDescent="0.25">
      <c r="A1948" s="14">
        <v>2023</v>
      </c>
      <c r="B1948" s="15">
        <v>45200</v>
      </c>
      <c r="C1948" s="15">
        <v>45291</v>
      </c>
      <c r="D1948" s="17" t="s">
        <v>106</v>
      </c>
      <c r="E1948" s="17" t="s">
        <v>106</v>
      </c>
      <c r="F1948" s="14" t="s">
        <v>3160</v>
      </c>
      <c r="G1948" s="14" t="s">
        <v>562</v>
      </c>
      <c r="H1948" s="14" t="s">
        <v>415</v>
      </c>
      <c r="I1948" s="17" t="s">
        <v>546</v>
      </c>
      <c r="J1948" s="14" t="s">
        <v>353</v>
      </c>
      <c r="K1948" s="17" t="s">
        <v>610</v>
      </c>
      <c r="L1948" s="14">
        <v>4889</v>
      </c>
      <c r="M1948" s="16" t="str">
        <f>HYPERLINK("https://stjsonora.gob.mx/acceso_informacion/InfoCurriculum.php?token=4889-4889-4889")</f>
        <v>https://stjsonora.gob.mx/acceso_informacion/InfoCurriculum.php?token=4889-4889-4889</v>
      </c>
      <c r="N1948" s="14" t="s">
        <v>64</v>
      </c>
      <c r="O1948" s="16" t="s">
        <v>3601</v>
      </c>
      <c r="P1948" s="17" t="s">
        <v>355</v>
      </c>
      <c r="Q1948" s="15">
        <v>45300</v>
      </c>
      <c r="R1948" s="15">
        <v>45291</v>
      </c>
      <c r="S1948" s="14"/>
    </row>
    <row r="1949" spans="1:19" ht="25.5" x14ac:dyDescent="0.25">
      <c r="A1949" s="14">
        <v>2023</v>
      </c>
      <c r="B1949" s="15">
        <v>45200</v>
      </c>
      <c r="C1949" s="15">
        <v>45291</v>
      </c>
      <c r="D1949" s="17" t="s">
        <v>109</v>
      </c>
      <c r="E1949" s="17" t="s">
        <v>109</v>
      </c>
      <c r="F1949" s="14" t="s">
        <v>1594</v>
      </c>
      <c r="G1949" s="14" t="s">
        <v>1264</v>
      </c>
      <c r="H1949" s="14" t="s">
        <v>3161</v>
      </c>
      <c r="I1949" s="17" t="s">
        <v>3151</v>
      </c>
      <c r="J1949" s="14" t="s">
        <v>353</v>
      </c>
      <c r="K1949" s="17" t="s">
        <v>3162</v>
      </c>
      <c r="L1949" s="14">
        <v>1396</v>
      </c>
      <c r="M1949" s="16" t="str">
        <f>HYPERLINK("https://stjsonora.gob.mx/acceso_informacion/InfoCurriculum.php?token=1396-1396-1396")</f>
        <v>https://stjsonora.gob.mx/acceso_informacion/InfoCurriculum.php?token=1396-1396-1396</v>
      </c>
      <c r="N1949" s="14" t="s">
        <v>64</v>
      </c>
      <c r="O1949" s="16" t="s">
        <v>3601</v>
      </c>
      <c r="P1949" s="17" t="s">
        <v>355</v>
      </c>
      <c r="Q1949" s="15">
        <v>45300</v>
      </c>
      <c r="R1949" s="15">
        <v>45291</v>
      </c>
      <c r="S1949" s="14"/>
    </row>
    <row r="1950" spans="1:19" ht="25.5" x14ac:dyDescent="0.25">
      <c r="A1950" s="14">
        <v>2023</v>
      </c>
      <c r="B1950" s="15">
        <v>45200</v>
      </c>
      <c r="C1950" s="15">
        <v>45291</v>
      </c>
      <c r="D1950" s="17" t="s">
        <v>106</v>
      </c>
      <c r="E1950" s="17" t="s">
        <v>106</v>
      </c>
      <c r="F1950" s="14" t="s">
        <v>729</v>
      </c>
      <c r="G1950" s="14" t="s">
        <v>795</v>
      </c>
      <c r="H1950" s="14" t="s">
        <v>1054</v>
      </c>
      <c r="I1950" s="17" t="s">
        <v>3151</v>
      </c>
      <c r="J1950" s="14" t="s">
        <v>353</v>
      </c>
      <c r="K1950" s="17" t="s">
        <v>603</v>
      </c>
      <c r="L1950" s="14">
        <v>2635</v>
      </c>
      <c r="M1950" s="16" t="str">
        <f>HYPERLINK("https://stjsonora.gob.mx/acceso_informacion/InfoCurriculum.php?token=2635-2635-2635")</f>
        <v>https://stjsonora.gob.mx/acceso_informacion/InfoCurriculum.php?token=2635-2635-2635</v>
      </c>
      <c r="N1950" s="14" t="s">
        <v>64</v>
      </c>
      <c r="O1950" s="16" t="s">
        <v>3601</v>
      </c>
      <c r="P1950" s="17" t="s">
        <v>355</v>
      </c>
      <c r="Q1950" s="15">
        <v>45300</v>
      </c>
      <c r="R1950" s="15">
        <v>45291</v>
      </c>
      <c r="S1950" s="14"/>
    </row>
    <row r="1951" spans="1:19" ht="25.5" x14ac:dyDescent="0.25">
      <c r="A1951" s="14">
        <v>2023</v>
      </c>
      <c r="B1951" s="15">
        <v>45200</v>
      </c>
      <c r="C1951" s="15">
        <v>45291</v>
      </c>
      <c r="D1951" s="17" t="s">
        <v>106</v>
      </c>
      <c r="E1951" s="17" t="s">
        <v>106</v>
      </c>
      <c r="F1951" s="14" t="s">
        <v>3163</v>
      </c>
      <c r="G1951" s="14" t="s">
        <v>1758</v>
      </c>
      <c r="H1951" s="14" t="s">
        <v>562</v>
      </c>
      <c r="I1951" s="17" t="s">
        <v>595</v>
      </c>
      <c r="J1951" s="14" t="s">
        <v>353</v>
      </c>
      <c r="K1951" s="17" t="s">
        <v>536</v>
      </c>
      <c r="L1951" s="14">
        <v>4310</v>
      </c>
      <c r="M1951" s="16" t="str">
        <f>HYPERLINK("https://stjsonora.gob.mx/acceso_informacion/InfoCurriculum.php?token=4310-4310-4310")</f>
        <v>https://stjsonora.gob.mx/acceso_informacion/InfoCurriculum.php?token=4310-4310-4310</v>
      </c>
      <c r="N1951" s="14" t="s">
        <v>64</v>
      </c>
      <c r="O1951" s="16" t="s">
        <v>3601</v>
      </c>
      <c r="P1951" s="17" t="s">
        <v>355</v>
      </c>
      <c r="Q1951" s="15">
        <v>45300</v>
      </c>
      <c r="R1951" s="15">
        <v>45291</v>
      </c>
      <c r="S1951" s="14"/>
    </row>
    <row r="1952" spans="1:19" ht="25.5" x14ac:dyDescent="0.25">
      <c r="A1952" s="14">
        <v>2023</v>
      </c>
      <c r="B1952" s="15">
        <v>45200</v>
      </c>
      <c r="C1952" s="15">
        <v>45291</v>
      </c>
      <c r="D1952" s="17" t="s">
        <v>109</v>
      </c>
      <c r="E1952" s="17" t="s">
        <v>109</v>
      </c>
      <c r="F1952" s="14" t="s">
        <v>2516</v>
      </c>
      <c r="G1952" s="14" t="s">
        <v>875</v>
      </c>
      <c r="H1952" s="14" t="s">
        <v>3164</v>
      </c>
      <c r="I1952" s="17" t="s">
        <v>402</v>
      </c>
      <c r="J1952" s="14" t="s">
        <v>353</v>
      </c>
      <c r="K1952" s="17" t="s">
        <v>536</v>
      </c>
      <c r="L1952" s="14">
        <v>1149</v>
      </c>
      <c r="M1952" s="16" t="str">
        <f>HYPERLINK("https://stjsonora.gob.mx/acceso_informacion/InfoCurriculum.php?token=1149-1149-1149")</f>
        <v>https://stjsonora.gob.mx/acceso_informacion/InfoCurriculum.php?token=1149-1149-1149</v>
      </c>
      <c r="N1952" s="14" t="s">
        <v>64</v>
      </c>
      <c r="O1952" s="16" t="s">
        <v>3601</v>
      </c>
      <c r="P1952" s="17" t="s">
        <v>355</v>
      </c>
      <c r="Q1952" s="15">
        <v>45300</v>
      </c>
      <c r="R1952" s="15">
        <v>45291</v>
      </c>
      <c r="S1952" s="14"/>
    </row>
    <row r="1953" spans="1:19" ht="25.5" x14ac:dyDescent="0.25">
      <c r="A1953" s="14">
        <v>2023</v>
      </c>
      <c r="B1953" s="15">
        <v>45200</v>
      </c>
      <c r="C1953" s="15">
        <v>45291</v>
      </c>
      <c r="D1953" s="17" t="s">
        <v>112</v>
      </c>
      <c r="E1953" s="17" t="s">
        <v>112</v>
      </c>
      <c r="F1953" s="14" t="s">
        <v>367</v>
      </c>
      <c r="G1953" s="14" t="s">
        <v>530</v>
      </c>
      <c r="H1953" s="14" t="s">
        <v>3165</v>
      </c>
      <c r="I1953" s="17" t="s">
        <v>595</v>
      </c>
      <c r="J1953" s="14" t="s">
        <v>365</v>
      </c>
      <c r="K1953" s="17" t="s">
        <v>448</v>
      </c>
      <c r="L1953" s="14">
        <v>374</v>
      </c>
      <c r="M1953" s="16" t="str">
        <f>HYPERLINK("https://stjsonora.gob.mx/acceso_informacion/InfoCurriculum.php?token=374-374-374")</f>
        <v>https://stjsonora.gob.mx/acceso_informacion/InfoCurriculum.php?token=374-374-374</v>
      </c>
      <c r="N1953" s="14" t="s">
        <v>64</v>
      </c>
      <c r="O1953" s="16" t="s">
        <v>3601</v>
      </c>
      <c r="P1953" s="17" t="s">
        <v>355</v>
      </c>
      <c r="Q1953" s="15">
        <v>45300</v>
      </c>
      <c r="R1953" s="15">
        <v>45291</v>
      </c>
      <c r="S1953" s="14"/>
    </row>
    <row r="1954" spans="1:19" ht="25.5" x14ac:dyDescent="0.25">
      <c r="A1954" s="14">
        <v>2023</v>
      </c>
      <c r="B1954" s="15">
        <v>45200</v>
      </c>
      <c r="C1954" s="15">
        <v>45291</v>
      </c>
      <c r="D1954" s="17" t="s">
        <v>113</v>
      </c>
      <c r="E1954" s="17" t="s">
        <v>113</v>
      </c>
      <c r="F1954" s="14" t="s">
        <v>3166</v>
      </c>
      <c r="G1954" s="14" t="s">
        <v>1149</v>
      </c>
      <c r="H1954" s="14" t="s">
        <v>393</v>
      </c>
      <c r="I1954" s="17" t="s">
        <v>402</v>
      </c>
      <c r="J1954" s="14" t="s">
        <v>365</v>
      </c>
      <c r="K1954" s="17" t="s">
        <v>448</v>
      </c>
      <c r="L1954" s="14">
        <v>2759</v>
      </c>
      <c r="M1954" s="16" t="str">
        <f>HYPERLINK("https://stjsonora.gob.mx/acceso_informacion/InfoCurriculum.php?token=2759-2759-2759")</f>
        <v>https://stjsonora.gob.mx/acceso_informacion/InfoCurriculum.php?token=2759-2759-2759</v>
      </c>
      <c r="N1954" s="14" t="s">
        <v>64</v>
      </c>
      <c r="O1954" s="16" t="s">
        <v>3601</v>
      </c>
      <c r="P1954" s="17" t="s">
        <v>355</v>
      </c>
      <c r="Q1954" s="15">
        <v>45300</v>
      </c>
      <c r="R1954" s="15">
        <v>45291</v>
      </c>
      <c r="S1954" s="14"/>
    </row>
    <row r="1955" spans="1:19" ht="25.5" x14ac:dyDescent="0.25">
      <c r="A1955" s="14">
        <v>2023</v>
      </c>
      <c r="B1955" s="15">
        <v>45200</v>
      </c>
      <c r="C1955" s="15">
        <v>45291</v>
      </c>
      <c r="D1955" s="17" t="s">
        <v>110</v>
      </c>
      <c r="E1955" s="17" t="s">
        <v>110</v>
      </c>
      <c r="F1955" s="14" t="s">
        <v>2677</v>
      </c>
      <c r="G1955" s="14" t="s">
        <v>670</v>
      </c>
      <c r="H1955" s="14" t="s">
        <v>613</v>
      </c>
      <c r="I1955" s="17" t="s">
        <v>595</v>
      </c>
      <c r="J1955" s="14" t="s">
        <v>58</v>
      </c>
      <c r="K1955" s="17" t="s">
        <v>3592</v>
      </c>
      <c r="L1955" s="14">
        <v>3999</v>
      </c>
      <c r="M1955" s="16" t="str">
        <f>HYPERLINK("https://stjsonora.gob.mx/acceso_informacion/InfoCurriculum.php?token=3999-3999-3999")</f>
        <v>https://stjsonora.gob.mx/acceso_informacion/InfoCurriculum.php?token=3999-3999-3999</v>
      </c>
      <c r="N1955" s="14" t="s">
        <v>64</v>
      </c>
      <c r="O1955" s="16" t="s">
        <v>3601</v>
      </c>
      <c r="P1955" s="17" t="s">
        <v>355</v>
      </c>
      <c r="Q1955" s="15">
        <v>45300</v>
      </c>
      <c r="R1955" s="15">
        <v>45291</v>
      </c>
      <c r="S1955" s="14"/>
    </row>
    <row r="1956" spans="1:19" ht="25.5" x14ac:dyDescent="0.25">
      <c r="A1956" s="14">
        <v>2023</v>
      </c>
      <c r="B1956" s="15">
        <v>45200</v>
      </c>
      <c r="C1956" s="15">
        <v>45291</v>
      </c>
      <c r="D1956" s="17" t="s">
        <v>110</v>
      </c>
      <c r="E1956" s="17" t="s">
        <v>110</v>
      </c>
      <c r="F1956" s="14" t="s">
        <v>1231</v>
      </c>
      <c r="G1956" s="14" t="s">
        <v>973</v>
      </c>
      <c r="H1956" s="14" t="s">
        <v>753</v>
      </c>
      <c r="I1956" s="17" t="s">
        <v>546</v>
      </c>
      <c r="J1956" s="14" t="s">
        <v>58</v>
      </c>
      <c r="K1956" s="17" t="s">
        <v>3594</v>
      </c>
      <c r="L1956" s="14">
        <v>4447</v>
      </c>
      <c r="M1956" s="16" t="str">
        <f>HYPERLINK("https://stjsonora.gob.mx/acceso_informacion/InfoCurriculum.php?token=4447-4447-4447")</f>
        <v>https://stjsonora.gob.mx/acceso_informacion/InfoCurriculum.php?token=4447-4447-4447</v>
      </c>
      <c r="N1956" s="14" t="s">
        <v>64</v>
      </c>
      <c r="O1956" s="16" t="s">
        <v>3601</v>
      </c>
      <c r="P1956" s="17" t="s">
        <v>355</v>
      </c>
      <c r="Q1956" s="15">
        <v>45300</v>
      </c>
      <c r="R1956" s="15">
        <v>45291</v>
      </c>
      <c r="S1956" s="14"/>
    </row>
    <row r="1957" spans="1:19" ht="25.5" x14ac:dyDescent="0.25">
      <c r="A1957" s="14">
        <v>2023</v>
      </c>
      <c r="B1957" s="15">
        <v>45200</v>
      </c>
      <c r="C1957" s="15">
        <v>45291</v>
      </c>
      <c r="D1957" s="17" t="s">
        <v>110</v>
      </c>
      <c r="E1957" s="17" t="s">
        <v>110</v>
      </c>
      <c r="F1957" s="14" t="s">
        <v>3167</v>
      </c>
      <c r="G1957" s="14" t="s">
        <v>3111</v>
      </c>
      <c r="H1957" s="14" t="s">
        <v>3168</v>
      </c>
      <c r="I1957" s="17" t="s">
        <v>595</v>
      </c>
      <c r="J1957" s="14" t="s">
        <v>353</v>
      </c>
      <c r="K1957" s="17" t="s">
        <v>2282</v>
      </c>
      <c r="L1957" s="14">
        <v>4712</v>
      </c>
      <c r="M1957" s="16" t="str">
        <f>HYPERLINK("https://stjsonora.gob.mx/acceso_informacion/InfoCurriculum.php?token=4712-4712-4712")</f>
        <v>https://stjsonora.gob.mx/acceso_informacion/InfoCurriculum.php?token=4712-4712-4712</v>
      </c>
      <c r="N1957" s="14" t="s">
        <v>64</v>
      </c>
      <c r="O1957" s="16" t="s">
        <v>3601</v>
      </c>
      <c r="P1957" s="17" t="s">
        <v>355</v>
      </c>
      <c r="Q1957" s="15">
        <v>45300</v>
      </c>
      <c r="R1957" s="15">
        <v>45291</v>
      </c>
      <c r="S1957" s="14"/>
    </row>
    <row r="1958" spans="1:19" ht="25.5" x14ac:dyDescent="0.25">
      <c r="A1958" s="14">
        <v>2023</v>
      </c>
      <c r="B1958" s="15">
        <v>45200</v>
      </c>
      <c r="C1958" s="15">
        <v>45291</v>
      </c>
      <c r="D1958" s="17" t="s">
        <v>110</v>
      </c>
      <c r="E1958" s="17" t="s">
        <v>110</v>
      </c>
      <c r="F1958" s="14" t="s">
        <v>3169</v>
      </c>
      <c r="G1958" s="14" t="s">
        <v>816</v>
      </c>
      <c r="H1958" s="14" t="s">
        <v>1107</v>
      </c>
      <c r="I1958" s="17" t="s">
        <v>595</v>
      </c>
      <c r="J1958" s="14" t="s">
        <v>58</v>
      </c>
      <c r="K1958" s="17" t="s">
        <v>3592</v>
      </c>
      <c r="L1958" s="14">
        <v>4423</v>
      </c>
      <c r="M1958" s="16" t="str">
        <f>HYPERLINK("https://stjsonora.gob.mx/acceso_informacion/InfoCurriculum.php?token=4423-4423-4423")</f>
        <v>https://stjsonora.gob.mx/acceso_informacion/InfoCurriculum.php?token=4423-4423-4423</v>
      </c>
      <c r="N1958" s="14" t="s">
        <v>64</v>
      </c>
      <c r="O1958" s="16" t="s">
        <v>3601</v>
      </c>
      <c r="P1958" s="17" t="s">
        <v>355</v>
      </c>
      <c r="Q1958" s="15">
        <v>45300</v>
      </c>
      <c r="R1958" s="15">
        <v>45291</v>
      </c>
      <c r="S1958" s="14"/>
    </row>
    <row r="1959" spans="1:19" ht="25.5" x14ac:dyDescent="0.25">
      <c r="A1959" s="14">
        <v>2023</v>
      </c>
      <c r="B1959" s="15">
        <v>45200</v>
      </c>
      <c r="C1959" s="15">
        <v>45291</v>
      </c>
      <c r="D1959" s="17" t="s">
        <v>110</v>
      </c>
      <c r="E1959" s="17" t="s">
        <v>110</v>
      </c>
      <c r="F1959" s="14" t="s">
        <v>3170</v>
      </c>
      <c r="G1959" s="14" t="s">
        <v>1147</v>
      </c>
      <c r="H1959" s="14" t="s">
        <v>452</v>
      </c>
      <c r="I1959" s="17" t="s">
        <v>595</v>
      </c>
      <c r="J1959" s="14" t="s">
        <v>58</v>
      </c>
      <c r="K1959" s="17" t="s">
        <v>3592</v>
      </c>
      <c r="L1959" s="14">
        <v>4398</v>
      </c>
      <c r="M1959" s="16" t="str">
        <f>HYPERLINK("https://stjsonora.gob.mx/acceso_informacion/InfoCurriculum.php?token=4398-4398-4398")</f>
        <v>https://stjsonora.gob.mx/acceso_informacion/InfoCurriculum.php?token=4398-4398-4398</v>
      </c>
      <c r="N1959" s="14" t="s">
        <v>64</v>
      </c>
      <c r="O1959" s="16" t="s">
        <v>3601</v>
      </c>
      <c r="P1959" s="17" t="s">
        <v>355</v>
      </c>
      <c r="Q1959" s="15">
        <v>45300</v>
      </c>
      <c r="R1959" s="15">
        <v>45291</v>
      </c>
      <c r="S1959" s="14"/>
    </row>
    <row r="1960" spans="1:19" ht="25.5" x14ac:dyDescent="0.25">
      <c r="A1960" s="14">
        <v>2023</v>
      </c>
      <c r="B1960" s="15">
        <v>45200</v>
      </c>
      <c r="C1960" s="15">
        <v>45291</v>
      </c>
      <c r="D1960" s="17" t="s">
        <v>118</v>
      </c>
      <c r="E1960" s="17" t="s">
        <v>118</v>
      </c>
      <c r="F1960" s="14" t="s">
        <v>2722</v>
      </c>
      <c r="G1960" s="14" t="s">
        <v>626</v>
      </c>
      <c r="H1960" s="14" t="s">
        <v>3171</v>
      </c>
      <c r="I1960" s="17" t="s">
        <v>423</v>
      </c>
      <c r="J1960" s="14" t="s">
        <v>365</v>
      </c>
      <c r="K1960" s="17" t="s">
        <v>448</v>
      </c>
      <c r="L1960" s="14">
        <v>3165</v>
      </c>
      <c r="M1960" s="16" t="str">
        <f>HYPERLINK("https://stjsonora.gob.mx/acceso_informacion/InfoCurriculum.php?token=3165-3165-3165")</f>
        <v>https://stjsonora.gob.mx/acceso_informacion/InfoCurriculum.php?token=3165-3165-3165</v>
      </c>
      <c r="N1960" s="14" t="s">
        <v>64</v>
      </c>
      <c r="O1960" s="16" t="s">
        <v>3601</v>
      </c>
      <c r="P1960" s="17" t="s">
        <v>355</v>
      </c>
      <c r="Q1960" s="15">
        <v>45300</v>
      </c>
      <c r="R1960" s="15">
        <v>45291</v>
      </c>
      <c r="S1960" s="14"/>
    </row>
    <row r="1961" spans="1:19" ht="25.5" x14ac:dyDescent="0.25">
      <c r="A1961" s="14">
        <v>2023</v>
      </c>
      <c r="B1961" s="15">
        <v>45200</v>
      </c>
      <c r="C1961" s="15">
        <v>45291</v>
      </c>
      <c r="D1961" s="17" t="s">
        <v>110</v>
      </c>
      <c r="E1961" s="17" t="s">
        <v>110</v>
      </c>
      <c r="F1961" s="14" t="s">
        <v>3172</v>
      </c>
      <c r="G1961" s="14" t="s">
        <v>664</v>
      </c>
      <c r="H1961" s="14" t="s">
        <v>1037</v>
      </c>
      <c r="I1961" s="17" t="s">
        <v>2865</v>
      </c>
      <c r="J1961" s="14" t="s">
        <v>353</v>
      </c>
      <c r="K1961" s="17" t="s">
        <v>586</v>
      </c>
      <c r="L1961" s="14">
        <v>4074</v>
      </c>
      <c r="M1961" s="16" t="str">
        <f>HYPERLINK("https://stjsonora.gob.mx/acceso_informacion/InfoCurriculum.php?token=4074-4074-4074")</f>
        <v>https://stjsonora.gob.mx/acceso_informacion/InfoCurriculum.php?token=4074-4074-4074</v>
      </c>
      <c r="N1961" s="14" t="s">
        <v>64</v>
      </c>
      <c r="O1961" s="16" t="s">
        <v>3601</v>
      </c>
      <c r="P1961" s="17" t="s">
        <v>355</v>
      </c>
      <c r="Q1961" s="15">
        <v>45300</v>
      </c>
      <c r="R1961" s="15">
        <v>45291</v>
      </c>
      <c r="S1961" s="14"/>
    </row>
    <row r="1962" spans="1:19" ht="25.5" x14ac:dyDescent="0.25">
      <c r="A1962" s="14">
        <v>2023</v>
      </c>
      <c r="B1962" s="15">
        <v>45200</v>
      </c>
      <c r="C1962" s="15">
        <v>45291</v>
      </c>
      <c r="D1962" s="17" t="s">
        <v>110</v>
      </c>
      <c r="E1962" s="17" t="s">
        <v>110</v>
      </c>
      <c r="F1962" s="14" t="s">
        <v>3019</v>
      </c>
      <c r="G1962" s="14" t="s">
        <v>615</v>
      </c>
      <c r="H1962" s="14" t="s">
        <v>485</v>
      </c>
      <c r="I1962" s="17" t="s">
        <v>355</v>
      </c>
      <c r="J1962" s="14" t="s">
        <v>353</v>
      </c>
      <c r="K1962" s="17" t="s">
        <v>586</v>
      </c>
      <c r="L1962" s="14">
        <v>2851</v>
      </c>
      <c r="M1962" s="16" t="str">
        <f>HYPERLINK("https://stjsonora.gob.mx/acceso_informacion/InfoCurriculum.php?token=2851-2851-2851")</f>
        <v>https://stjsonora.gob.mx/acceso_informacion/InfoCurriculum.php?token=2851-2851-2851</v>
      </c>
      <c r="N1962" s="14" t="s">
        <v>64</v>
      </c>
      <c r="O1962" s="16" t="s">
        <v>3601</v>
      </c>
      <c r="P1962" s="17" t="s">
        <v>355</v>
      </c>
      <c r="Q1962" s="15">
        <v>45300</v>
      </c>
      <c r="R1962" s="15">
        <v>45291</v>
      </c>
      <c r="S1962" s="14"/>
    </row>
    <row r="1963" spans="1:19" ht="25.5" x14ac:dyDescent="0.25">
      <c r="A1963" s="14">
        <v>2023</v>
      </c>
      <c r="B1963" s="15">
        <v>45200</v>
      </c>
      <c r="C1963" s="15">
        <v>45291</v>
      </c>
      <c r="D1963" s="17" t="s">
        <v>110</v>
      </c>
      <c r="E1963" s="17" t="s">
        <v>110</v>
      </c>
      <c r="F1963" s="14" t="s">
        <v>3173</v>
      </c>
      <c r="G1963" s="14" t="s">
        <v>2079</v>
      </c>
      <c r="H1963" s="14" t="s">
        <v>3174</v>
      </c>
      <c r="I1963" s="17" t="s">
        <v>546</v>
      </c>
      <c r="J1963" s="14" t="s">
        <v>353</v>
      </c>
      <c r="K1963" s="17" t="s">
        <v>610</v>
      </c>
      <c r="L1963" s="14">
        <v>3981</v>
      </c>
      <c r="M1963" s="16" t="str">
        <f>HYPERLINK("https://stjsonora.gob.mx/acceso_informacion/InfoCurriculum.php?token=3981-3981-3981")</f>
        <v>https://stjsonora.gob.mx/acceso_informacion/InfoCurriculum.php?token=3981-3981-3981</v>
      </c>
      <c r="N1963" s="14" t="s">
        <v>64</v>
      </c>
      <c r="O1963" s="16" t="s">
        <v>3601</v>
      </c>
      <c r="P1963" s="17" t="s">
        <v>355</v>
      </c>
      <c r="Q1963" s="15">
        <v>45300</v>
      </c>
      <c r="R1963" s="15">
        <v>45291</v>
      </c>
      <c r="S1963" s="14"/>
    </row>
    <row r="1964" spans="1:19" ht="25.5" x14ac:dyDescent="0.25">
      <c r="A1964" s="14">
        <v>2023</v>
      </c>
      <c r="B1964" s="15">
        <v>45200</v>
      </c>
      <c r="C1964" s="15">
        <v>45291</v>
      </c>
      <c r="D1964" s="17" t="s">
        <v>115</v>
      </c>
      <c r="E1964" s="17" t="s">
        <v>115</v>
      </c>
      <c r="F1964" s="14" t="s">
        <v>3175</v>
      </c>
      <c r="G1964" s="14" t="s">
        <v>563</v>
      </c>
      <c r="H1964" s="14" t="s">
        <v>1432</v>
      </c>
      <c r="I1964" s="17" t="s">
        <v>1425</v>
      </c>
      <c r="J1964" s="14" t="s">
        <v>353</v>
      </c>
      <c r="K1964" s="17" t="s">
        <v>1438</v>
      </c>
      <c r="L1964" s="14">
        <v>3171</v>
      </c>
      <c r="M1964" s="16" t="str">
        <f>HYPERLINK("https://stjsonora.gob.mx/acceso_informacion/InfoCurriculum.php?token=3171-3171-3171")</f>
        <v>https://stjsonora.gob.mx/acceso_informacion/InfoCurriculum.php?token=3171-3171-3171</v>
      </c>
      <c r="N1964" s="14" t="s">
        <v>64</v>
      </c>
      <c r="O1964" s="16" t="s">
        <v>3601</v>
      </c>
      <c r="P1964" s="17" t="s">
        <v>355</v>
      </c>
      <c r="Q1964" s="15">
        <v>45300</v>
      </c>
      <c r="R1964" s="15">
        <v>45291</v>
      </c>
      <c r="S1964" s="14"/>
    </row>
    <row r="1965" spans="1:19" ht="25.5" x14ac:dyDescent="0.25">
      <c r="A1965" s="14">
        <v>2023</v>
      </c>
      <c r="B1965" s="15">
        <v>45200</v>
      </c>
      <c r="C1965" s="15">
        <v>45291</v>
      </c>
      <c r="D1965" s="17" t="s">
        <v>117</v>
      </c>
      <c r="E1965" s="17" t="s">
        <v>117</v>
      </c>
      <c r="F1965" s="14" t="s">
        <v>3176</v>
      </c>
      <c r="G1965" s="14" t="s">
        <v>594</v>
      </c>
      <c r="H1965" s="14" t="s">
        <v>510</v>
      </c>
      <c r="I1965" s="17" t="s">
        <v>546</v>
      </c>
      <c r="J1965" s="14" t="s">
        <v>353</v>
      </c>
      <c r="K1965" s="17" t="s">
        <v>610</v>
      </c>
      <c r="L1965" s="14">
        <v>4551</v>
      </c>
      <c r="M1965" s="16" t="str">
        <f>HYPERLINK("https://stjsonora.gob.mx/acceso_informacion/InfoCurriculum.php?token=4551-4551-4551")</f>
        <v>https://stjsonora.gob.mx/acceso_informacion/InfoCurriculum.php?token=4551-4551-4551</v>
      </c>
      <c r="N1965" s="14" t="s">
        <v>64</v>
      </c>
      <c r="O1965" s="16" t="s">
        <v>3601</v>
      </c>
      <c r="P1965" s="17" t="s">
        <v>355</v>
      </c>
      <c r="Q1965" s="15">
        <v>45300</v>
      </c>
      <c r="R1965" s="15">
        <v>45291</v>
      </c>
      <c r="S1965" s="14"/>
    </row>
    <row r="1966" spans="1:19" ht="25.5" x14ac:dyDescent="0.25">
      <c r="A1966" s="14">
        <v>2023</v>
      </c>
      <c r="B1966" s="15">
        <v>45200</v>
      </c>
      <c r="C1966" s="15">
        <v>45291</v>
      </c>
      <c r="D1966" s="17" t="s">
        <v>118</v>
      </c>
      <c r="E1966" s="17" t="s">
        <v>118</v>
      </c>
      <c r="F1966" s="14" t="s">
        <v>3177</v>
      </c>
      <c r="G1966" s="14" t="s">
        <v>939</v>
      </c>
      <c r="H1966" s="14" t="s">
        <v>1941</v>
      </c>
      <c r="I1966" s="17" t="s">
        <v>390</v>
      </c>
      <c r="J1966" s="14" t="s">
        <v>365</v>
      </c>
      <c r="K1966" s="17" t="s">
        <v>467</v>
      </c>
      <c r="L1966" s="14">
        <v>888</v>
      </c>
      <c r="M1966" s="16" t="str">
        <f>HYPERLINK("https://stjsonora.gob.mx/acceso_informacion/InfoCurriculum.php?token=888-888-888")</f>
        <v>https://stjsonora.gob.mx/acceso_informacion/InfoCurriculum.php?token=888-888-888</v>
      </c>
      <c r="N1966" s="14" t="s">
        <v>64</v>
      </c>
      <c r="O1966" s="16" t="s">
        <v>3601</v>
      </c>
      <c r="P1966" s="17" t="s">
        <v>355</v>
      </c>
      <c r="Q1966" s="15">
        <v>45300</v>
      </c>
      <c r="R1966" s="15">
        <v>45291</v>
      </c>
      <c r="S1966" s="14"/>
    </row>
    <row r="1967" spans="1:19" ht="25.5" x14ac:dyDescent="0.25">
      <c r="A1967" s="14">
        <v>2023</v>
      </c>
      <c r="B1967" s="15">
        <v>45200</v>
      </c>
      <c r="C1967" s="15">
        <v>45291</v>
      </c>
      <c r="D1967" s="17" t="s">
        <v>111</v>
      </c>
      <c r="E1967" s="17" t="s">
        <v>111</v>
      </c>
      <c r="F1967" s="14" t="s">
        <v>3178</v>
      </c>
      <c r="G1967" s="14" t="s">
        <v>1222</v>
      </c>
      <c r="H1967" s="14" t="s">
        <v>1090</v>
      </c>
      <c r="I1967" s="17" t="s">
        <v>390</v>
      </c>
      <c r="J1967" s="14" t="s">
        <v>353</v>
      </c>
      <c r="K1967" s="17" t="s">
        <v>1824</v>
      </c>
      <c r="L1967" s="14">
        <v>2929</v>
      </c>
      <c r="M1967" s="16" t="str">
        <f>HYPERLINK("https://stjsonora.gob.mx/acceso_informacion/InfoCurriculum.php?token=2929-2929-2929")</f>
        <v>https://stjsonora.gob.mx/acceso_informacion/InfoCurriculum.php?token=2929-2929-2929</v>
      </c>
      <c r="N1967" s="14" t="s">
        <v>64</v>
      </c>
      <c r="O1967" s="16" t="s">
        <v>3601</v>
      </c>
      <c r="P1967" s="17" t="s">
        <v>355</v>
      </c>
      <c r="Q1967" s="15">
        <v>45300</v>
      </c>
      <c r="R1967" s="15">
        <v>45291</v>
      </c>
      <c r="S1967" s="14"/>
    </row>
    <row r="1968" spans="1:19" ht="25.5" x14ac:dyDescent="0.25">
      <c r="A1968" s="14">
        <v>2023</v>
      </c>
      <c r="B1968" s="15">
        <v>45200</v>
      </c>
      <c r="C1968" s="15">
        <v>45291</v>
      </c>
      <c r="D1968" s="17" t="s">
        <v>174</v>
      </c>
      <c r="E1968" s="17" t="s">
        <v>174</v>
      </c>
      <c r="F1968" s="14" t="s">
        <v>3075</v>
      </c>
      <c r="G1968" s="14" t="s">
        <v>615</v>
      </c>
      <c r="H1968" s="14" t="s">
        <v>485</v>
      </c>
      <c r="I1968" s="17" t="s">
        <v>352</v>
      </c>
      <c r="J1968" s="14" t="s">
        <v>395</v>
      </c>
      <c r="K1968" s="17" t="s">
        <v>3179</v>
      </c>
      <c r="L1968" s="14">
        <v>4740</v>
      </c>
      <c r="M1968" s="16" t="str">
        <f>HYPERLINK("https://stjsonora.gob.mx/acceso_informacion/InfoCurriculum.php?token=4740-4740-4740")</f>
        <v>https://stjsonora.gob.mx/acceso_informacion/InfoCurriculum.php?token=4740-4740-4740</v>
      </c>
      <c r="N1968" s="14" t="s">
        <v>64</v>
      </c>
      <c r="O1968" s="16" t="s">
        <v>3601</v>
      </c>
      <c r="P1968" s="17" t="s">
        <v>355</v>
      </c>
      <c r="Q1968" s="15">
        <v>45300</v>
      </c>
      <c r="R1968" s="15">
        <v>45291</v>
      </c>
      <c r="S1968" s="14"/>
    </row>
    <row r="1969" spans="1:19" ht="25.5" x14ac:dyDescent="0.25">
      <c r="A1969" s="14">
        <v>2023</v>
      </c>
      <c r="B1969" s="15">
        <v>45200</v>
      </c>
      <c r="C1969" s="15">
        <v>45291</v>
      </c>
      <c r="D1969" s="17" t="s">
        <v>174</v>
      </c>
      <c r="E1969" s="17" t="s">
        <v>174</v>
      </c>
      <c r="F1969" s="14" t="s">
        <v>3180</v>
      </c>
      <c r="G1969" s="14" t="s">
        <v>523</v>
      </c>
      <c r="H1969" s="14" t="s">
        <v>422</v>
      </c>
      <c r="I1969" s="17" t="s">
        <v>402</v>
      </c>
      <c r="J1969" s="14" t="s">
        <v>353</v>
      </c>
      <c r="K1969" s="17" t="s">
        <v>2333</v>
      </c>
      <c r="L1969" s="14">
        <v>3419</v>
      </c>
      <c r="M1969" s="16" t="str">
        <f>HYPERLINK("https://stjsonora.gob.mx/acceso_informacion/InfoCurriculum.php?token=3419-3419-3419")</f>
        <v>https://stjsonora.gob.mx/acceso_informacion/InfoCurriculum.php?token=3419-3419-3419</v>
      </c>
      <c r="N1969" s="14" t="s">
        <v>64</v>
      </c>
      <c r="O1969" s="16" t="s">
        <v>3601</v>
      </c>
      <c r="P1969" s="17" t="s">
        <v>355</v>
      </c>
      <c r="Q1969" s="15">
        <v>45300</v>
      </c>
      <c r="R1969" s="15">
        <v>45291</v>
      </c>
      <c r="S1969" s="14"/>
    </row>
    <row r="1970" spans="1:19" ht="25.5" x14ac:dyDescent="0.25">
      <c r="A1970" s="14">
        <v>2023</v>
      </c>
      <c r="B1970" s="15">
        <v>45200</v>
      </c>
      <c r="C1970" s="15">
        <v>45291</v>
      </c>
      <c r="D1970" s="17" t="s">
        <v>174</v>
      </c>
      <c r="E1970" s="17" t="s">
        <v>174</v>
      </c>
      <c r="F1970" s="14" t="s">
        <v>3181</v>
      </c>
      <c r="G1970" s="14" t="s">
        <v>350</v>
      </c>
      <c r="H1970" s="14" t="s">
        <v>615</v>
      </c>
      <c r="I1970" s="17" t="s">
        <v>718</v>
      </c>
      <c r="J1970" s="14" t="s">
        <v>353</v>
      </c>
      <c r="K1970" s="17" t="s">
        <v>354</v>
      </c>
      <c r="L1970" s="14">
        <v>2848</v>
      </c>
      <c r="M1970" s="16" t="str">
        <f>HYPERLINK("https://stjsonora.gob.mx/acceso_informacion/InfoCurriculum.php?token=2848-2848-2848")</f>
        <v>https://stjsonora.gob.mx/acceso_informacion/InfoCurriculum.php?token=2848-2848-2848</v>
      </c>
      <c r="N1970" s="14" t="s">
        <v>64</v>
      </c>
      <c r="O1970" s="16" t="s">
        <v>3601</v>
      </c>
      <c r="P1970" s="17" t="s">
        <v>355</v>
      </c>
      <c r="Q1970" s="15">
        <v>45300</v>
      </c>
      <c r="R1970" s="15">
        <v>45291</v>
      </c>
      <c r="S1970" s="14"/>
    </row>
    <row r="1971" spans="1:19" ht="25.5" x14ac:dyDescent="0.25">
      <c r="A1971" s="14">
        <v>2023</v>
      </c>
      <c r="B1971" s="15">
        <v>45200</v>
      </c>
      <c r="C1971" s="15">
        <v>45291</v>
      </c>
      <c r="D1971" s="17" t="s">
        <v>112</v>
      </c>
      <c r="E1971" s="17" t="s">
        <v>112</v>
      </c>
      <c r="F1971" s="14" t="s">
        <v>3182</v>
      </c>
      <c r="G1971" s="14" t="s">
        <v>592</v>
      </c>
      <c r="H1971" s="14" t="s">
        <v>2046</v>
      </c>
      <c r="I1971" s="17" t="s">
        <v>3003</v>
      </c>
      <c r="J1971" s="14" t="s">
        <v>57</v>
      </c>
      <c r="K1971" s="17" t="s">
        <v>733</v>
      </c>
      <c r="L1971" s="14">
        <v>712</v>
      </c>
      <c r="M1971" s="16" t="str">
        <f>HYPERLINK("https://stjsonora.gob.mx/acceso_informacion/InfoCurriculum.php?token=712-712-712")</f>
        <v>https://stjsonora.gob.mx/acceso_informacion/InfoCurriculum.php?token=712-712-712</v>
      </c>
      <c r="N1971" s="14" t="s">
        <v>64</v>
      </c>
      <c r="O1971" s="16" t="s">
        <v>3601</v>
      </c>
      <c r="P1971" s="17" t="s">
        <v>355</v>
      </c>
      <c r="Q1971" s="15">
        <v>45300</v>
      </c>
      <c r="R1971" s="15">
        <v>45291</v>
      </c>
      <c r="S1971" s="14"/>
    </row>
    <row r="1972" spans="1:19" ht="25.5" x14ac:dyDescent="0.25">
      <c r="A1972" s="14">
        <v>2023</v>
      </c>
      <c r="B1972" s="15">
        <v>45200</v>
      </c>
      <c r="C1972" s="15">
        <v>45291</v>
      </c>
      <c r="D1972" s="17" t="s">
        <v>174</v>
      </c>
      <c r="E1972" s="17" t="s">
        <v>174</v>
      </c>
      <c r="F1972" s="14" t="s">
        <v>3183</v>
      </c>
      <c r="G1972" s="14" t="s">
        <v>393</v>
      </c>
      <c r="H1972" s="14" t="s">
        <v>664</v>
      </c>
      <c r="I1972" s="17" t="s">
        <v>3003</v>
      </c>
      <c r="J1972" s="14" t="s">
        <v>353</v>
      </c>
      <c r="K1972" s="17" t="s">
        <v>603</v>
      </c>
      <c r="L1972" s="14">
        <v>1022</v>
      </c>
      <c r="M1972" s="16" t="str">
        <f>HYPERLINK("https://stjsonora.gob.mx/acceso_informacion/InfoCurriculum.php?token=1022-1022-1022")</f>
        <v>https://stjsonora.gob.mx/acceso_informacion/InfoCurriculum.php?token=1022-1022-1022</v>
      </c>
      <c r="N1972" s="14" t="s">
        <v>64</v>
      </c>
      <c r="O1972" s="16" t="s">
        <v>3601</v>
      </c>
      <c r="P1972" s="17" t="s">
        <v>355</v>
      </c>
      <c r="Q1972" s="15">
        <v>45300</v>
      </c>
      <c r="R1972" s="15">
        <v>45291</v>
      </c>
      <c r="S1972" s="14"/>
    </row>
    <row r="1973" spans="1:19" ht="25.5" x14ac:dyDescent="0.25">
      <c r="A1973" s="14">
        <v>2023</v>
      </c>
      <c r="B1973" s="15">
        <v>45200</v>
      </c>
      <c r="C1973" s="15">
        <v>45291</v>
      </c>
      <c r="D1973" s="17" t="s">
        <v>113</v>
      </c>
      <c r="E1973" s="17" t="s">
        <v>113</v>
      </c>
      <c r="F1973" s="14" t="s">
        <v>3184</v>
      </c>
      <c r="G1973" s="14" t="s">
        <v>2014</v>
      </c>
      <c r="H1973" s="14" t="s">
        <v>819</v>
      </c>
      <c r="I1973" s="17" t="s">
        <v>390</v>
      </c>
      <c r="J1973" s="14" t="s">
        <v>58</v>
      </c>
      <c r="K1973" s="17" t="s">
        <v>3590</v>
      </c>
      <c r="L1973" s="14">
        <v>3059</v>
      </c>
      <c r="M1973" s="16" t="str">
        <f>HYPERLINK("https://stjsonora.gob.mx/acceso_informacion/InfoCurriculum.php?token=3059-3059-3059")</f>
        <v>https://stjsonora.gob.mx/acceso_informacion/InfoCurriculum.php?token=3059-3059-3059</v>
      </c>
      <c r="N1973" s="14" t="s">
        <v>64</v>
      </c>
      <c r="O1973" s="16" t="s">
        <v>3601</v>
      </c>
      <c r="P1973" s="17" t="s">
        <v>355</v>
      </c>
      <c r="Q1973" s="15">
        <v>45300</v>
      </c>
      <c r="R1973" s="15">
        <v>45291</v>
      </c>
      <c r="S1973" s="14"/>
    </row>
    <row r="1974" spans="1:19" ht="25.5" x14ac:dyDescent="0.25">
      <c r="A1974" s="14">
        <v>2023</v>
      </c>
      <c r="B1974" s="15">
        <v>45200</v>
      </c>
      <c r="C1974" s="15">
        <v>45291</v>
      </c>
      <c r="D1974" s="17" t="s">
        <v>112</v>
      </c>
      <c r="E1974" s="17" t="s">
        <v>112</v>
      </c>
      <c r="F1974" s="14" t="s">
        <v>777</v>
      </c>
      <c r="G1974" s="14" t="s">
        <v>1244</v>
      </c>
      <c r="H1974" s="14" t="s">
        <v>2843</v>
      </c>
      <c r="I1974" s="17" t="s">
        <v>3152</v>
      </c>
      <c r="J1974" s="14" t="s">
        <v>353</v>
      </c>
      <c r="K1974" s="17" t="s">
        <v>3185</v>
      </c>
      <c r="L1974" s="14">
        <v>4862</v>
      </c>
      <c r="M1974" s="16" t="str">
        <f>HYPERLINK("https://stjsonora.gob.mx/acceso_informacion/InfoCurriculum.php?token=4862-4862-4862")</f>
        <v>https://stjsonora.gob.mx/acceso_informacion/InfoCurriculum.php?token=4862-4862-4862</v>
      </c>
      <c r="N1974" s="14" t="s">
        <v>64</v>
      </c>
      <c r="O1974" s="16" t="s">
        <v>3601</v>
      </c>
      <c r="P1974" s="17" t="s">
        <v>355</v>
      </c>
      <c r="Q1974" s="15">
        <v>45300</v>
      </c>
      <c r="R1974" s="15">
        <v>45291</v>
      </c>
      <c r="S1974" s="14"/>
    </row>
    <row r="1975" spans="1:19" ht="25.5" x14ac:dyDescent="0.25">
      <c r="A1975" s="14">
        <v>2023</v>
      </c>
      <c r="B1975" s="15">
        <v>45200</v>
      </c>
      <c r="C1975" s="15">
        <v>45291</v>
      </c>
      <c r="D1975" s="17" t="s">
        <v>113</v>
      </c>
      <c r="E1975" s="17" t="s">
        <v>113</v>
      </c>
      <c r="F1975" s="14" t="s">
        <v>3186</v>
      </c>
      <c r="G1975" s="14" t="s">
        <v>928</v>
      </c>
      <c r="H1975" s="14" t="s">
        <v>626</v>
      </c>
      <c r="I1975" s="17" t="s">
        <v>3151</v>
      </c>
      <c r="J1975" s="14" t="s">
        <v>353</v>
      </c>
      <c r="K1975" s="17" t="s">
        <v>603</v>
      </c>
      <c r="L1975" s="14">
        <v>1112</v>
      </c>
      <c r="M1975" s="16" t="str">
        <f>HYPERLINK("https://stjsonora.gob.mx/acceso_informacion/InfoCurriculum.php?token=1112-1112-1112")</f>
        <v>https://stjsonora.gob.mx/acceso_informacion/InfoCurriculum.php?token=1112-1112-1112</v>
      </c>
      <c r="N1975" s="14" t="s">
        <v>64</v>
      </c>
      <c r="O1975" s="16" t="s">
        <v>3601</v>
      </c>
      <c r="P1975" s="17" t="s">
        <v>355</v>
      </c>
      <c r="Q1975" s="15">
        <v>45300</v>
      </c>
      <c r="R1975" s="15">
        <v>45291</v>
      </c>
      <c r="S1975" s="14"/>
    </row>
    <row r="1976" spans="1:19" ht="25.5" x14ac:dyDescent="0.25">
      <c r="A1976" s="14">
        <v>2023</v>
      </c>
      <c r="B1976" s="15">
        <v>45200</v>
      </c>
      <c r="C1976" s="15">
        <v>45291</v>
      </c>
      <c r="D1976" s="17" t="s">
        <v>163</v>
      </c>
      <c r="E1976" s="17" t="s">
        <v>163</v>
      </c>
      <c r="F1976" s="14" t="s">
        <v>2083</v>
      </c>
      <c r="G1976" s="14" t="s">
        <v>452</v>
      </c>
      <c r="H1976" s="14" t="s">
        <v>518</v>
      </c>
      <c r="I1976" s="17" t="s">
        <v>3003</v>
      </c>
      <c r="J1976" s="14" t="s">
        <v>1081</v>
      </c>
      <c r="K1976" s="17" t="s">
        <v>1076</v>
      </c>
      <c r="L1976" s="14">
        <v>621</v>
      </c>
      <c r="M1976" s="16" t="str">
        <f>HYPERLINK("https://stjsonora.gob.mx/acceso_informacion/InfoCurriculum.php?token=621-621-621")</f>
        <v>https://stjsonora.gob.mx/acceso_informacion/InfoCurriculum.php?token=621-621-621</v>
      </c>
      <c r="N1976" s="14" t="s">
        <v>64</v>
      </c>
      <c r="O1976" s="16" t="s">
        <v>3601</v>
      </c>
      <c r="P1976" s="17" t="s">
        <v>355</v>
      </c>
      <c r="Q1976" s="15">
        <v>45300</v>
      </c>
      <c r="R1976" s="15">
        <v>45291</v>
      </c>
      <c r="S1976" s="14"/>
    </row>
    <row r="1977" spans="1:19" ht="25.5" x14ac:dyDescent="0.25">
      <c r="A1977" s="14">
        <v>2023</v>
      </c>
      <c r="B1977" s="15">
        <v>45200</v>
      </c>
      <c r="C1977" s="15">
        <v>45291</v>
      </c>
      <c r="D1977" s="17" t="s">
        <v>113</v>
      </c>
      <c r="E1977" s="17" t="s">
        <v>113</v>
      </c>
      <c r="F1977" s="14" t="s">
        <v>3187</v>
      </c>
      <c r="G1977" s="14" t="s">
        <v>819</v>
      </c>
      <c r="H1977" s="14" t="s">
        <v>562</v>
      </c>
      <c r="I1977" s="17" t="s">
        <v>390</v>
      </c>
      <c r="J1977" s="14" t="s">
        <v>353</v>
      </c>
      <c r="K1977" s="17" t="s">
        <v>634</v>
      </c>
      <c r="L1977" s="14">
        <v>4785</v>
      </c>
      <c r="M1977" s="16" t="str">
        <f>HYPERLINK("https://stjsonora.gob.mx/acceso_informacion/InfoCurriculum.php?token=4785-4785-4785")</f>
        <v>https://stjsonora.gob.mx/acceso_informacion/InfoCurriculum.php?token=4785-4785-4785</v>
      </c>
      <c r="N1977" s="14" t="s">
        <v>64</v>
      </c>
      <c r="O1977" s="16" t="s">
        <v>3601</v>
      </c>
      <c r="P1977" s="17" t="s">
        <v>355</v>
      </c>
      <c r="Q1977" s="15">
        <v>45300</v>
      </c>
      <c r="R1977" s="15">
        <v>45291</v>
      </c>
      <c r="S1977" s="14"/>
    </row>
    <row r="1978" spans="1:19" ht="25.5" x14ac:dyDescent="0.25">
      <c r="A1978" s="14">
        <v>2023</v>
      </c>
      <c r="B1978" s="15">
        <v>45200</v>
      </c>
      <c r="C1978" s="15">
        <v>45291</v>
      </c>
      <c r="D1978" s="17" t="s">
        <v>113</v>
      </c>
      <c r="E1978" s="17" t="s">
        <v>113</v>
      </c>
      <c r="F1978" s="14" t="s">
        <v>553</v>
      </c>
      <c r="G1978" s="14" t="s">
        <v>555</v>
      </c>
      <c r="H1978" s="14" t="s">
        <v>417</v>
      </c>
      <c r="I1978" s="17" t="s">
        <v>432</v>
      </c>
      <c r="J1978" s="14" t="s">
        <v>407</v>
      </c>
      <c r="K1978" s="17" t="s">
        <v>1112</v>
      </c>
      <c r="L1978" s="14">
        <v>630</v>
      </c>
      <c r="M1978" s="16" t="str">
        <f>HYPERLINK("https://stjsonora.gob.mx/acceso_informacion/InfoCurriculum.php?token=630-630-630")</f>
        <v>https://stjsonora.gob.mx/acceso_informacion/InfoCurriculum.php?token=630-630-630</v>
      </c>
      <c r="N1978" s="14" t="s">
        <v>64</v>
      </c>
      <c r="O1978" s="16" t="s">
        <v>3601</v>
      </c>
      <c r="P1978" s="17" t="s">
        <v>355</v>
      </c>
      <c r="Q1978" s="15">
        <v>45300</v>
      </c>
      <c r="R1978" s="15">
        <v>45291</v>
      </c>
      <c r="S1978" s="14"/>
    </row>
    <row r="1979" spans="1:19" ht="25.5" x14ac:dyDescent="0.25">
      <c r="A1979" s="14">
        <v>2023</v>
      </c>
      <c r="B1979" s="15">
        <v>45200</v>
      </c>
      <c r="C1979" s="15">
        <v>45291</v>
      </c>
      <c r="D1979" s="17" t="s">
        <v>112</v>
      </c>
      <c r="E1979" s="17" t="s">
        <v>112</v>
      </c>
      <c r="F1979" s="14" t="s">
        <v>3188</v>
      </c>
      <c r="G1979" s="14" t="s">
        <v>840</v>
      </c>
      <c r="H1979" s="14" t="s">
        <v>1132</v>
      </c>
      <c r="I1979" s="17" t="s">
        <v>355</v>
      </c>
      <c r="J1979" s="14" t="s">
        <v>353</v>
      </c>
      <c r="K1979" s="17" t="s">
        <v>536</v>
      </c>
      <c r="L1979" s="14">
        <v>713</v>
      </c>
      <c r="M1979" s="16" t="str">
        <f>HYPERLINK("https://stjsonora.gob.mx/acceso_informacion/InfoCurriculum.php?token=713-713-713")</f>
        <v>https://stjsonora.gob.mx/acceso_informacion/InfoCurriculum.php?token=713-713-713</v>
      </c>
      <c r="N1979" s="14" t="s">
        <v>64</v>
      </c>
      <c r="O1979" s="16" t="s">
        <v>3601</v>
      </c>
      <c r="P1979" s="17" t="s">
        <v>355</v>
      </c>
      <c r="Q1979" s="15">
        <v>45300</v>
      </c>
      <c r="R1979" s="15">
        <v>45291</v>
      </c>
      <c r="S1979" s="14"/>
    </row>
    <row r="1980" spans="1:19" ht="25.5" x14ac:dyDescent="0.25">
      <c r="A1980" s="14">
        <v>2023</v>
      </c>
      <c r="B1980" s="15">
        <v>45200</v>
      </c>
      <c r="C1980" s="15">
        <v>45291</v>
      </c>
      <c r="D1980" s="17" t="s">
        <v>134</v>
      </c>
      <c r="E1980" s="17" t="s">
        <v>134</v>
      </c>
      <c r="F1980" s="14" t="s">
        <v>3189</v>
      </c>
      <c r="G1980" s="14" t="s">
        <v>1749</v>
      </c>
      <c r="H1980" s="14" t="s">
        <v>523</v>
      </c>
      <c r="I1980" s="17" t="s">
        <v>3151</v>
      </c>
      <c r="J1980" s="14" t="s">
        <v>353</v>
      </c>
      <c r="K1980" s="17" t="s">
        <v>603</v>
      </c>
      <c r="L1980" s="14">
        <v>1449</v>
      </c>
      <c r="M1980" s="16" t="str">
        <f>HYPERLINK("https://stjsonora.gob.mx/acceso_informacion/InfoCurriculum.php?token=1449-1449-1449")</f>
        <v>https://stjsonora.gob.mx/acceso_informacion/InfoCurriculum.php?token=1449-1449-1449</v>
      </c>
      <c r="N1980" s="14" t="s">
        <v>64</v>
      </c>
      <c r="O1980" s="16" t="s">
        <v>3601</v>
      </c>
      <c r="P1980" s="17" t="s">
        <v>355</v>
      </c>
      <c r="Q1980" s="15">
        <v>45300</v>
      </c>
      <c r="R1980" s="15">
        <v>45291</v>
      </c>
      <c r="S1980" s="14"/>
    </row>
    <row r="1981" spans="1:19" ht="25.5" x14ac:dyDescent="0.25">
      <c r="A1981" s="14">
        <v>2023</v>
      </c>
      <c r="B1981" s="15">
        <v>45200</v>
      </c>
      <c r="C1981" s="15">
        <v>45291</v>
      </c>
      <c r="D1981" s="17" t="s">
        <v>113</v>
      </c>
      <c r="E1981" s="17" t="s">
        <v>113</v>
      </c>
      <c r="F1981" s="14" t="s">
        <v>2489</v>
      </c>
      <c r="G1981" s="14" t="s">
        <v>592</v>
      </c>
      <c r="H1981" s="14" t="s">
        <v>3190</v>
      </c>
      <c r="I1981" s="17" t="s">
        <v>2865</v>
      </c>
      <c r="J1981" s="14" t="s">
        <v>407</v>
      </c>
      <c r="K1981" s="17"/>
      <c r="L1981" s="14">
        <v>632</v>
      </c>
      <c r="M1981" s="16" t="str">
        <f>HYPERLINK("https://stjsonora.gob.mx/acceso_informacion/InfoCurriculum.php?token=632-632-632")</f>
        <v>https://stjsonora.gob.mx/acceso_informacion/InfoCurriculum.php?token=632-632-632</v>
      </c>
      <c r="N1981" s="14" t="s">
        <v>64</v>
      </c>
      <c r="O1981" s="16" t="s">
        <v>3601</v>
      </c>
      <c r="P1981" s="17" t="s">
        <v>355</v>
      </c>
      <c r="Q1981" s="15">
        <v>45300</v>
      </c>
      <c r="R1981" s="15">
        <v>45291</v>
      </c>
      <c r="S1981" s="14"/>
    </row>
    <row r="1982" spans="1:19" ht="25.5" x14ac:dyDescent="0.25">
      <c r="A1982" s="14">
        <v>2023</v>
      </c>
      <c r="B1982" s="15">
        <v>45200</v>
      </c>
      <c r="C1982" s="15">
        <v>45291</v>
      </c>
      <c r="D1982" s="17" t="s">
        <v>113</v>
      </c>
      <c r="E1982" s="17" t="s">
        <v>113</v>
      </c>
      <c r="F1982" s="14" t="s">
        <v>3191</v>
      </c>
      <c r="G1982" s="14" t="s">
        <v>1447</v>
      </c>
      <c r="H1982" s="14" t="s">
        <v>2771</v>
      </c>
      <c r="I1982" s="17" t="s">
        <v>595</v>
      </c>
      <c r="J1982" s="14" t="s">
        <v>353</v>
      </c>
      <c r="K1982" s="17" t="s">
        <v>536</v>
      </c>
      <c r="L1982" s="14">
        <v>1008</v>
      </c>
      <c r="M1982" s="16" t="str">
        <f>HYPERLINK("https://stjsonora.gob.mx/acceso_informacion/InfoCurriculum.php?token=1008-1008-1008")</f>
        <v>https://stjsonora.gob.mx/acceso_informacion/InfoCurriculum.php?token=1008-1008-1008</v>
      </c>
      <c r="N1982" s="14" t="s">
        <v>64</v>
      </c>
      <c r="O1982" s="16" t="s">
        <v>3601</v>
      </c>
      <c r="P1982" s="17" t="s">
        <v>355</v>
      </c>
      <c r="Q1982" s="15">
        <v>45300</v>
      </c>
      <c r="R1982" s="15">
        <v>45291</v>
      </c>
      <c r="S1982" s="14"/>
    </row>
    <row r="1983" spans="1:19" ht="25.5" x14ac:dyDescent="0.25">
      <c r="A1983" s="14">
        <v>2023</v>
      </c>
      <c r="B1983" s="15">
        <v>45200</v>
      </c>
      <c r="C1983" s="15">
        <v>45291</v>
      </c>
      <c r="D1983" s="17" t="s">
        <v>113</v>
      </c>
      <c r="E1983" s="17" t="s">
        <v>113</v>
      </c>
      <c r="F1983" s="14" t="s">
        <v>3192</v>
      </c>
      <c r="G1983" s="14" t="s">
        <v>523</v>
      </c>
      <c r="H1983" s="14" t="s">
        <v>735</v>
      </c>
      <c r="I1983" s="17" t="s">
        <v>546</v>
      </c>
      <c r="J1983" s="14" t="s">
        <v>58</v>
      </c>
      <c r="K1983" s="17" t="s">
        <v>3600</v>
      </c>
      <c r="L1983" s="14">
        <v>4102</v>
      </c>
      <c r="M1983" s="16" t="str">
        <f>HYPERLINK("https://stjsonora.gob.mx/acceso_informacion/InfoCurriculum.php?token=4102-4102-4102")</f>
        <v>https://stjsonora.gob.mx/acceso_informacion/InfoCurriculum.php?token=4102-4102-4102</v>
      </c>
      <c r="N1983" s="14" t="s">
        <v>64</v>
      </c>
      <c r="O1983" s="16" t="s">
        <v>3601</v>
      </c>
      <c r="P1983" s="17" t="s">
        <v>355</v>
      </c>
      <c r="Q1983" s="15">
        <v>45300</v>
      </c>
      <c r="R1983" s="15">
        <v>45291</v>
      </c>
      <c r="S1983" s="14"/>
    </row>
    <row r="1984" spans="1:19" ht="25.5" x14ac:dyDescent="0.25">
      <c r="A1984" s="14">
        <v>2023</v>
      </c>
      <c r="B1984" s="15">
        <v>45200</v>
      </c>
      <c r="C1984" s="15">
        <v>45291</v>
      </c>
      <c r="D1984" s="17" t="s">
        <v>112</v>
      </c>
      <c r="E1984" s="17" t="s">
        <v>112</v>
      </c>
      <c r="F1984" s="14" t="s">
        <v>1322</v>
      </c>
      <c r="G1984" s="14" t="s">
        <v>3193</v>
      </c>
      <c r="H1984" s="14" t="s">
        <v>442</v>
      </c>
      <c r="I1984" s="17" t="s">
        <v>402</v>
      </c>
      <c r="J1984" s="14" t="s">
        <v>353</v>
      </c>
      <c r="K1984" s="17" t="s">
        <v>354</v>
      </c>
      <c r="L1984" s="14">
        <v>686</v>
      </c>
      <c r="M1984" s="16" t="str">
        <f>HYPERLINK("https://stjsonora.gob.mx/acceso_informacion/InfoCurriculum.php?token=686-686-686")</f>
        <v>https://stjsonora.gob.mx/acceso_informacion/InfoCurriculum.php?token=686-686-686</v>
      </c>
      <c r="N1984" s="14" t="s">
        <v>64</v>
      </c>
      <c r="O1984" s="16" t="s">
        <v>3601</v>
      </c>
      <c r="P1984" s="17" t="s">
        <v>355</v>
      </c>
      <c r="Q1984" s="15">
        <v>45300</v>
      </c>
      <c r="R1984" s="15">
        <v>45291</v>
      </c>
      <c r="S1984" s="14"/>
    </row>
    <row r="1985" spans="1:19" ht="25.5" x14ac:dyDescent="0.25">
      <c r="A1985" s="14">
        <v>2023</v>
      </c>
      <c r="B1985" s="15">
        <v>45200</v>
      </c>
      <c r="C1985" s="15">
        <v>45291</v>
      </c>
      <c r="D1985" s="17" t="s">
        <v>112</v>
      </c>
      <c r="E1985" s="17" t="s">
        <v>112</v>
      </c>
      <c r="F1985" s="14" t="s">
        <v>1507</v>
      </c>
      <c r="G1985" s="14" t="s">
        <v>615</v>
      </c>
      <c r="H1985" s="14" t="s">
        <v>840</v>
      </c>
      <c r="I1985" s="17" t="s">
        <v>3151</v>
      </c>
      <c r="J1985" s="14" t="s">
        <v>56</v>
      </c>
      <c r="K1985" s="17" t="s">
        <v>3589</v>
      </c>
      <c r="L1985" s="14">
        <v>548</v>
      </c>
      <c r="M1985" s="16" t="str">
        <f>HYPERLINK("https://stjsonora.gob.mx/acceso_informacion/InfoCurriculum.php?token=548-548-548")</f>
        <v>https://stjsonora.gob.mx/acceso_informacion/InfoCurriculum.php?token=548-548-548</v>
      </c>
      <c r="N1985" s="14" t="s">
        <v>64</v>
      </c>
      <c r="O1985" s="16" t="s">
        <v>3601</v>
      </c>
      <c r="P1985" s="17" t="s">
        <v>355</v>
      </c>
      <c r="Q1985" s="15">
        <v>45300</v>
      </c>
      <c r="R1985" s="15">
        <v>45291</v>
      </c>
      <c r="S1985" s="14"/>
    </row>
    <row r="1986" spans="1:19" ht="25.5" x14ac:dyDescent="0.25">
      <c r="A1986" s="14">
        <v>2023</v>
      </c>
      <c r="B1986" s="15">
        <v>45200</v>
      </c>
      <c r="C1986" s="15">
        <v>45291</v>
      </c>
      <c r="D1986" s="17" t="s">
        <v>112</v>
      </c>
      <c r="E1986" s="17" t="s">
        <v>112</v>
      </c>
      <c r="F1986" s="14" t="s">
        <v>3194</v>
      </c>
      <c r="G1986" s="14" t="s">
        <v>3195</v>
      </c>
      <c r="H1986" s="14" t="s">
        <v>2863</v>
      </c>
      <c r="I1986" s="17" t="s">
        <v>640</v>
      </c>
      <c r="J1986" s="14" t="s">
        <v>353</v>
      </c>
      <c r="K1986" s="17" t="s">
        <v>2282</v>
      </c>
      <c r="L1986" s="14">
        <v>2722</v>
      </c>
      <c r="M1986" s="16" t="str">
        <f>HYPERLINK("https://stjsonora.gob.mx/acceso_informacion/InfoCurriculum.php?token=2722-2722-2722")</f>
        <v>https://stjsonora.gob.mx/acceso_informacion/InfoCurriculum.php?token=2722-2722-2722</v>
      </c>
      <c r="N1986" s="14" t="s">
        <v>64</v>
      </c>
      <c r="O1986" s="16" t="s">
        <v>3601</v>
      </c>
      <c r="P1986" s="17" t="s">
        <v>355</v>
      </c>
      <c r="Q1986" s="15">
        <v>45300</v>
      </c>
      <c r="R1986" s="15">
        <v>45291</v>
      </c>
      <c r="S1986" s="14"/>
    </row>
    <row r="1987" spans="1:19" ht="25.5" x14ac:dyDescent="0.25">
      <c r="A1987" s="14">
        <v>2023</v>
      </c>
      <c r="B1987" s="15">
        <v>45200</v>
      </c>
      <c r="C1987" s="15">
        <v>45291</v>
      </c>
      <c r="D1987" s="17" t="s">
        <v>112</v>
      </c>
      <c r="E1987" s="17" t="s">
        <v>112</v>
      </c>
      <c r="F1987" s="14" t="s">
        <v>1918</v>
      </c>
      <c r="G1987" s="14" t="s">
        <v>804</v>
      </c>
      <c r="H1987" s="14" t="s">
        <v>350</v>
      </c>
      <c r="I1987" s="17" t="s">
        <v>595</v>
      </c>
      <c r="J1987" s="14" t="s">
        <v>353</v>
      </c>
      <c r="K1987" s="17" t="s">
        <v>536</v>
      </c>
      <c r="L1987" s="14">
        <v>900</v>
      </c>
      <c r="M1987" s="16" t="str">
        <f>HYPERLINK("https://stjsonora.gob.mx/acceso_informacion/InfoCurriculum.php?token=900-900-900")</f>
        <v>https://stjsonora.gob.mx/acceso_informacion/InfoCurriculum.php?token=900-900-900</v>
      </c>
      <c r="N1987" s="14" t="s">
        <v>64</v>
      </c>
      <c r="O1987" s="16" t="s">
        <v>3601</v>
      </c>
      <c r="P1987" s="17" t="s">
        <v>355</v>
      </c>
      <c r="Q1987" s="15">
        <v>45300</v>
      </c>
      <c r="R1987" s="15">
        <v>45291</v>
      </c>
      <c r="S1987" s="14"/>
    </row>
    <row r="1988" spans="1:19" ht="25.5" x14ac:dyDescent="0.25">
      <c r="A1988" s="14">
        <v>2023</v>
      </c>
      <c r="B1988" s="15">
        <v>45200</v>
      </c>
      <c r="C1988" s="15">
        <v>45291</v>
      </c>
      <c r="D1988" s="17" t="s">
        <v>113</v>
      </c>
      <c r="E1988" s="17" t="s">
        <v>113</v>
      </c>
      <c r="F1988" s="14" t="s">
        <v>3196</v>
      </c>
      <c r="G1988" s="14" t="s">
        <v>2108</v>
      </c>
      <c r="H1988" s="14" t="s">
        <v>585</v>
      </c>
      <c r="I1988" s="17" t="s">
        <v>595</v>
      </c>
      <c r="J1988" s="14" t="s">
        <v>353</v>
      </c>
      <c r="K1988" s="17" t="s">
        <v>3156</v>
      </c>
      <c r="L1988" s="14">
        <v>4</v>
      </c>
      <c r="M1988" s="16" t="str">
        <f>HYPERLINK("https://stjsonora.gob.mx/acceso_informacion/InfoCurriculum.php?token=4-4-4")</f>
        <v>https://stjsonora.gob.mx/acceso_informacion/InfoCurriculum.php?token=4-4-4</v>
      </c>
      <c r="N1988" s="14" t="s">
        <v>64</v>
      </c>
      <c r="O1988" s="16" t="s">
        <v>3601</v>
      </c>
      <c r="P1988" s="17" t="s">
        <v>355</v>
      </c>
      <c r="Q1988" s="15">
        <v>45300</v>
      </c>
      <c r="R1988" s="15">
        <v>45291</v>
      </c>
      <c r="S1988" s="14"/>
    </row>
    <row r="1989" spans="1:19" ht="25.5" x14ac:dyDescent="0.25">
      <c r="A1989" s="14">
        <v>2023</v>
      </c>
      <c r="B1989" s="15">
        <v>45200</v>
      </c>
      <c r="C1989" s="15">
        <v>45291</v>
      </c>
      <c r="D1989" s="17" t="s">
        <v>195</v>
      </c>
      <c r="E1989" s="17" t="s">
        <v>195</v>
      </c>
      <c r="F1989" s="14" t="s">
        <v>488</v>
      </c>
      <c r="G1989" s="14" t="s">
        <v>1228</v>
      </c>
      <c r="H1989" s="14" t="s">
        <v>2127</v>
      </c>
      <c r="I1989" s="17" t="s">
        <v>3197</v>
      </c>
      <c r="J1989" s="14" t="s">
        <v>403</v>
      </c>
      <c r="K1989" s="17" t="s">
        <v>3198</v>
      </c>
      <c r="L1989" s="14">
        <v>553</v>
      </c>
      <c r="M1989" s="16" t="str">
        <f>HYPERLINK("https://stjsonora.gob.mx/acceso_informacion/InfoCurriculum.php?token=553-553-553")</f>
        <v>https://stjsonora.gob.mx/acceso_informacion/InfoCurriculum.php?token=553-553-553</v>
      </c>
      <c r="N1989" s="14" t="s">
        <v>64</v>
      </c>
      <c r="O1989" s="16" t="s">
        <v>3601</v>
      </c>
      <c r="P1989" s="17" t="s">
        <v>355</v>
      </c>
      <c r="Q1989" s="15">
        <v>45300</v>
      </c>
      <c r="R1989" s="15">
        <v>45291</v>
      </c>
      <c r="S1989" s="14"/>
    </row>
    <row r="1990" spans="1:19" ht="25.5" x14ac:dyDescent="0.25">
      <c r="A1990" s="14">
        <v>2023</v>
      </c>
      <c r="B1990" s="15">
        <v>45200</v>
      </c>
      <c r="C1990" s="15">
        <v>45291</v>
      </c>
      <c r="D1990" s="17" t="s">
        <v>112</v>
      </c>
      <c r="E1990" s="17" t="s">
        <v>112</v>
      </c>
      <c r="F1990" s="14" t="s">
        <v>3199</v>
      </c>
      <c r="G1990" s="14" t="s">
        <v>1080</v>
      </c>
      <c r="H1990" s="14" t="s">
        <v>1419</v>
      </c>
      <c r="I1990" s="17" t="s">
        <v>3152</v>
      </c>
      <c r="J1990" s="14" t="s">
        <v>365</v>
      </c>
      <c r="K1990" s="17" t="s">
        <v>448</v>
      </c>
      <c r="L1990" s="14">
        <v>967</v>
      </c>
      <c r="M1990" s="16" t="str">
        <f>HYPERLINK("https://stjsonora.gob.mx/acceso_informacion/InfoCurriculum.php?token=967-967-967")</f>
        <v>https://stjsonora.gob.mx/acceso_informacion/InfoCurriculum.php?token=967-967-967</v>
      </c>
      <c r="N1990" s="14" t="s">
        <v>64</v>
      </c>
      <c r="O1990" s="16" t="s">
        <v>3601</v>
      </c>
      <c r="P1990" s="17" t="s">
        <v>355</v>
      </c>
      <c r="Q1990" s="15">
        <v>45300</v>
      </c>
      <c r="R1990" s="15">
        <v>45291</v>
      </c>
      <c r="S1990" s="14"/>
    </row>
    <row r="1991" spans="1:19" ht="25.5" x14ac:dyDescent="0.25">
      <c r="A1991" s="14">
        <v>2023</v>
      </c>
      <c r="B1991" s="15">
        <v>45200</v>
      </c>
      <c r="C1991" s="15">
        <v>45291</v>
      </c>
      <c r="D1991" s="17" t="s">
        <v>113</v>
      </c>
      <c r="E1991" s="17" t="s">
        <v>113</v>
      </c>
      <c r="F1991" s="14" t="s">
        <v>3200</v>
      </c>
      <c r="G1991" s="14" t="s">
        <v>3201</v>
      </c>
      <c r="H1991" s="14" t="s">
        <v>692</v>
      </c>
      <c r="I1991" s="17" t="s">
        <v>355</v>
      </c>
      <c r="J1991" s="14" t="s">
        <v>353</v>
      </c>
      <c r="K1991" s="17" t="s">
        <v>391</v>
      </c>
      <c r="L1991" s="14">
        <v>3096</v>
      </c>
      <c r="M1991" s="16" t="str">
        <f>HYPERLINK("https://stjsonora.gob.mx/acceso_informacion/InfoCurriculum.php?token=3096-3096-3096")</f>
        <v>https://stjsonora.gob.mx/acceso_informacion/InfoCurriculum.php?token=3096-3096-3096</v>
      </c>
      <c r="N1991" s="14" t="s">
        <v>64</v>
      </c>
      <c r="O1991" s="16" t="s">
        <v>3601</v>
      </c>
      <c r="P1991" s="17" t="s">
        <v>355</v>
      </c>
      <c r="Q1991" s="15">
        <v>45300</v>
      </c>
      <c r="R1991" s="15">
        <v>45291</v>
      </c>
      <c r="S1991" s="14"/>
    </row>
    <row r="1992" spans="1:19" ht="25.5" x14ac:dyDescent="0.25">
      <c r="A1992" s="14">
        <v>2023</v>
      </c>
      <c r="B1992" s="15">
        <v>45200</v>
      </c>
      <c r="C1992" s="15">
        <v>45291</v>
      </c>
      <c r="D1992" s="17" t="s">
        <v>112</v>
      </c>
      <c r="E1992" s="17" t="s">
        <v>112</v>
      </c>
      <c r="F1992" s="14" t="s">
        <v>1236</v>
      </c>
      <c r="G1992" s="14" t="s">
        <v>1025</v>
      </c>
      <c r="H1992" s="14" t="s">
        <v>592</v>
      </c>
      <c r="I1992" s="17" t="s">
        <v>390</v>
      </c>
      <c r="J1992" s="14" t="s">
        <v>365</v>
      </c>
      <c r="K1992" s="17" t="s">
        <v>3202</v>
      </c>
      <c r="L1992" s="14">
        <v>358</v>
      </c>
      <c r="M1992" s="16" t="str">
        <f>HYPERLINK("https://stjsonora.gob.mx/acceso_informacion/InfoCurriculum.php?token=358-358-358")</f>
        <v>https://stjsonora.gob.mx/acceso_informacion/InfoCurriculum.php?token=358-358-358</v>
      </c>
      <c r="N1992" s="14" t="s">
        <v>64</v>
      </c>
      <c r="O1992" s="16" t="s">
        <v>3601</v>
      </c>
      <c r="P1992" s="17" t="s">
        <v>355</v>
      </c>
      <c r="Q1992" s="15">
        <v>45300</v>
      </c>
      <c r="R1992" s="15">
        <v>45291</v>
      </c>
      <c r="S1992" s="14"/>
    </row>
    <row r="1993" spans="1:19" ht="25.5" x14ac:dyDescent="0.25">
      <c r="A1993" s="14">
        <v>2023</v>
      </c>
      <c r="B1993" s="15">
        <v>45200</v>
      </c>
      <c r="C1993" s="15">
        <v>45291</v>
      </c>
      <c r="D1993" s="17" t="s">
        <v>113</v>
      </c>
      <c r="E1993" s="17" t="s">
        <v>113</v>
      </c>
      <c r="F1993" s="14" t="s">
        <v>958</v>
      </c>
      <c r="G1993" s="14" t="s">
        <v>434</v>
      </c>
      <c r="H1993" s="14" t="s">
        <v>571</v>
      </c>
      <c r="I1993" s="17" t="s">
        <v>355</v>
      </c>
      <c r="J1993" s="14" t="s">
        <v>365</v>
      </c>
      <c r="K1993" s="17" t="s">
        <v>378</v>
      </c>
      <c r="L1993" s="14">
        <v>2630</v>
      </c>
      <c r="M1993" s="16" t="str">
        <f>HYPERLINK("https://stjsonora.gob.mx/acceso_informacion/InfoCurriculum.php?token=2630-2630-2630")</f>
        <v>https://stjsonora.gob.mx/acceso_informacion/InfoCurriculum.php?token=2630-2630-2630</v>
      </c>
      <c r="N1993" s="14" t="s">
        <v>64</v>
      </c>
      <c r="O1993" s="16" t="s">
        <v>3601</v>
      </c>
      <c r="P1993" s="17" t="s">
        <v>355</v>
      </c>
      <c r="Q1993" s="15">
        <v>45300</v>
      </c>
      <c r="R1993" s="15">
        <v>45291</v>
      </c>
      <c r="S1993" s="14"/>
    </row>
    <row r="1994" spans="1:19" ht="25.5" x14ac:dyDescent="0.25">
      <c r="A1994" s="14">
        <v>2023</v>
      </c>
      <c r="B1994" s="15">
        <v>45200</v>
      </c>
      <c r="C1994" s="15">
        <v>45291</v>
      </c>
      <c r="D1994" s="17" t="s">
        <v>112</v>
      </c>
      <c r="E1994" s="17" t="s">
        <v>112</v>
      </c>
      <c r="F1994" s="14" t="s">
        <v>3203</v>
      </c>
      <c r="G1994" s="14" t="s">
        <v>555</v>
      </c>
      <c r="H1994" s="14" t="s">
        <v>417</v>
      </c>
      <c r="I1994" s="17" t="s">
        <v>2865</v>
      </c>
      <c r="J1994" s="14" t="s">
        <v>403</v>
      </c>
      <c r="K1994" s="17"/>
      <c r="L1994" s="14">
        <v>2853</v>
      </c>
      <c r="M1994" s="16" t="str">
        <f>HYPERLINK("https://stjsonora.gob.mx/acceso_informacion/InfoCurriculum.php?token=2853-2853-2853")</f>
        <v>https://stjsonora.gob.mx/acceso_informacion/InfoCurriculum.php?token=2853-2853-2853</v>
      </c>
      <c r="N1994" s="14" t="s">
        <v>64</v>
      </c>
      <c r="O1994" s="16" t="s">
        <v>3601</v>
      </c>
      <c r="P1994" s="17" t="s">
        <v>355</v>
      </c>
      <c r="Q1994" s="15">
        <v>45300</v>
      </c>
      <c r="R1994" s="15">
        <v>45291</v>
      </c>
      <c r="S1994" s="14"/>
    </row>
    <row r="1995" spans="1:19" ht="25.5" x14ac:dyDescent="0.25">
      <c r="A1995" s="14">
        <v>2023</v>
      </c>
      <c r="B1995" s="15">
        <v>45200</v>
      </c>
      <c r="C1995" s="15">
        <v>45291</v>
      </c>
      <c r="D1995" s="17" t="s">
        <v>112</v>
      </c>
      <c r="E1995" s="17" t="s">
        <v>112</v>
      </c>
      <c r="F1995" s="14" t="s">
        <v>3204</v>
      </c>
      <c r="G1995" s="14" t="s">
        <v>3205</v>
      </c>
      <c r="H1995" s="14" t="s">
        <v>998</v>
      </c>
      <c r="I1995" s="17" t="s">
        <v>2865</v>
      </c>
      <c r="J1995" s="14" t="s">
        <v>353</v>
      </c>
      <c r="K1995" s="17" t="s">
        <v>2452</v>
      </c>
      <c r="L1995" s="14">
        <v>5043</v>
      </c>
      <c r="M1995" s="16" t="str">
        <f>HYPERLINK("https://stjsonora.gob.mx/acceso_informacion/InfoCurriculum.php?token=5043-5043-5043")</f>
        <v>https://stjsonora.gob.mx/acceso_informacion/InfoCurriculum.php?token=5043-5043-5043</v>
      </c>
      <c r="N1995" s="14" t="s">
        <v>64</v>
      </c>
      <c r="O1995" s="16" t="s">
        <v>3601</v>
      </c>
      <c r="P1995" s="17" t="s">
        <v>355</v>
      </c>
      <c r="Q1995" s="15">
        <v>45300</v>
      </c>
      <c r="R1995" s="15">
        <v>45291</v>
      </c>
      <c r="S1995" s="14"/>
    </row>
    <row r="1996" spans="1:19" ht="25.5" x14ac:dyDescent="0.25">
      <c r="A1996" s="14">
        <v>2023</v>
      </c>
      <c r="B1996" s="15">
        <v>45200</v>
      </c>
      <c r="C1996" s="15">
        <v>45291</v>
      </c>
      <c r="D1996" s="17" t="s">
        <v>113</v>
      </c>
      <c r="E1996" s="17" t="s">
        <v>113</v>
      </c>
      <c r="F1996" s="14" t="s">
        <v>747</v>
      </c>
      <c r="G1996" s="14" t="s">
        <v>554</v>
      </c>
      <c r="H1996" s="14" t="s">
        <v>555</v>
      </c>
      <c r="I1996" s="17" t="s">
        <v>355</v>
      </c>
      <c r="J1996" s="14" t="s">
        <v>353</v>
      </c>
      <c r="K1996" s="17"/>
      <c r="L1996" s="14">
        <v>3118</v>
      </c>
      <c r="M1996" s="16" t="str">
        <f>HYPERLINK("https://stjsonora.gob.mx/acceso_informacion/InfoCurriculum.php?token=3118-3118-3118")</f>
        <v>https://stjsonora.gob.mx/acceso_informacion/InfoCurriculum.php?token=3118-3118-3118</v>
      </c>
      <c r="N1996" s="14" t="s">
        <v>64</v>
      </c>
      <c r="O1996" s="16" t="s">
        <v>3601</v>
      </c>
      <c r="P1996" s="17" t="s">
        <v>355</v>
      </c>
      <c r="Q1996" s="15">
        <v>45300</v>
      </c>
      <c r="R1996" s="15">
        <v>45291</v>
      </c>
      <c r="S1996" s="14"/>
    </row>
    <row r="1997" spans="1:19" ht="25.5" x14ac:dyDescent="0.25">
      <c r="A1997" s="14">
        <v>2023</v>
      </c>
      <c r="B1997" s="15">
        <v>45200</v>
      </c>
      <c r="C1997" s="15">
        <v>45291</v>
      </c>
      <c r="D1997" s="17" t="s">
        <v>112</v>
      </c>
      <c r="E1997" s="17" t="s">
        <v>112</v>
      </c>
      <c r="F1997" s="14" t="s">
        <v>774</v>
      </c>
      <c r="G1997" s="14" t="s">
        <v>2951</v>
      </c>
      <c r="H1997" s="14" t="s">
        <v>373</v>
      </c>
      <c r="I1997" s="17" t="s">
        <v>3206</v>
      </c>
      <c r="J1997" s="14" t="s">
        <v>353</v>
      </c>
      <c r="K1997" s="17" t="s">
        <v>391</v>
      </c>
      <c r="L1997" s="14">
        <v>889</v>
      </c>
      <c r="M1997" s="16" t="str">
        <f>HYPERLINK("https://stjsonora.gob.mx/acceso_informacion/InfoCurriculum.php?token=889-889-889")</f>
        <v>https://stjsonora.gob.mx/acceso_informacion/InfoCurriculum.php?token=889-889-889</v>
      </c>
      <c r="N1997" s="14" t="s">
        <v>64</v>
      </c>
      <c r="O1997" s="16" t="s">
        <v>3601</v>
      </c>
      <c r="P1997" s="17" t="s">
        <v>355</v>
      </c>
      <c r="Q1997" s="15">
        <v>45300</v>
      </c>
      <c r="R1997" s="15">
        <v>45291</v>
      </c>
      <c r="S1997" s="14"/>
    </row>
    <row r="1998" spans="1:19" ht="25.5" x14ac:dyDescent="0.25">
      <c r="A1998" s="14">
        <v>2023</v>
      </c>
      <c r="B1998" s="15">
        <v>45200</v>
      </c>
      <c r="C1998" s="15">
        <v>45291</v>
      </c>
      <c r="D1998" s="17" t="s">
        <v>174</v>
      </c>
      <c r="E1998" s="17" t="s">
        <v>174</v>
      </c>
      <c r="F1998" s="14" t="s">
        <v>3207</v>
      </c>
      <c r="G1998" s="14" t="s">
        <v>393</v>
      </c>
      <c r="H1998" s="14" t="s">
        <v>3208</v>
      </c>
      <c r="I1998" s="17" t="s">
        <v>3003</v>
      </c>
      <c r="J1998" s="14" t="s">
        <v>353</v>
      </c>
      <c r="K1998" s="17" t="s">
        <v>603</v>
      </c>
      <c r="L1998" s="14">
        <v>659</v>
      </c>
      <c r="M1998" s="16" t="str">
        <f>HYPERLINK("https://stjsonora.gob.mx/acceso_informacion/InfoCurriculum.php?token=659-659-659")</f>
        <v>https://stjsonora.gob.mx/acceso_informacion/InfoCurriculum.php?token=659-659-659</v>
      </c>
      <c r="N1998" s="14" t="s">
        <v>64</v>
      </c>
      <c r="O1998" s="16" t="s">
        <v>3601</v>
      </c>
      <c r="P1998" s="17" t="s">
        <v>355</v>
      </c>
      <c r="Q1998" s="15">
        <v>45300</v>
      </c>
      <c r="R1998" s="15">
        <v>45291</v>
      </c>
      <c r="S1998" s="14"/>
    </row>
    <row r="1999" spans="1:19" ht="25.5" x14ac:dyDescent="0.25">
      <c r="A1999" s="14">
        <v>2023</v>
      </c>
      <c r="B1999" s="15">
        <v>45200</v>
      </c>
      <c r="C1999" s="15">
        <v>45291</v>
      </c>
      <c r="D1999" s="17" t="s">
        <v>163</v>
      </c>
      <c r="E1999" s="17" t="s">
        <v>163</v>
      </c>
      <c r="F1999" s="14" t="s">
        <v>680</v>
      </c>
      <c r="G1999" s="14" t="s">
        <v>3209</v>
      </c>
      <c r="H1999" s="14" t="s">
        <v>788</v>
      </c>
      <c r="I1999" s="17" t="s">
        <v>595</v>
      </c>
      <c r="J1999" s="14" t="s">
        <v>1665</v>
      </c>
      <c r="K1999" s="17"/>
      <c r="L1999" s="14">
        <v>4359</v>
      </c>
      <c r="M1999" s="16" t="str">
        <f>HYPERLINK("https://stjsonora.gob.mx/acceso_informacion/InfoCurriculum.php?token=4359-4359-4359")</f>
        <v>https://stjsonora.gob.mx/acceso_informacion/InfoCurriculum.php?token=4359-4359-4359</v>
      </c>
      <c r="N1999" s="14" t="s">
        <v>64</v>
      </c>
      <c r="O1999" s="16" t="s">
        <v>3601</v>
      </c>
      <c r="P1999" s="17" t="s">
        <v>355</v>
      </c>
      <c r="Q1999" s="15">
        <v>45300</v>
      </c>
      <c r="R1999" s="15">
        <v>45291</v>
      </c>
      <c r="S1999" s="14"/>
    </row>
    <row r="2000" spans="1:19" ht="25.5" x14ac:dyDescent="0.25">
      <c r="A2000" s="14">
        <v>2023</v>
      </c>
      <c r="B2000" s="15">
        <v>45200</v>
      </c>
      <c r="C2000" s="15">
        <v>45291</v>
      </c>
      <c r="D2000" s="17" t="s">
        <v>163</v>
      </c>
      <c r="E2000" s="17" t="s">
        <v>163</v>
      </c>
      <c r="F2000" s="14" t="s">
        <v>3210</v>
      </c>
      <c r="G2000" s="14" t="s">
        <v>1495</v>
      </c>
      <c r="H2000" s="14" t="s">
        <v>422</v>
      </c>
      <c r="I2000" s="17" t="s">
        <v>595</v>
      </c>
      <c r="J2000" s="14" t="s">
        <v>353</v>
      </c>
      <c r="K2000" s="17" t="s">
        <v>2282</v>
      </c>
      <c r="L2000" s="14">
        <v>5171</v>
      </c>
      <c r="M2000" s="16" t="str">
        <f>HYPERLINK("https://stjsonora.gob.mx/acceso_informacion/InfoCurriculum.php?token=5171-5171-5171")</f>
        <v>https://stjsonora.gob.mx/acceso_informacion/InfoCurriculum.php?token=5171-5171-5171</v>
      </c>
      <c r="N2000" s="14" t="s">
        <v>64</v>
      </c>
      <c r="O2000" s="16" t="s">
        <v>3601</v>
      </c>
      <c r="P2000" s="17" t="s">
        <v>355</v>
      </c>
      <c r="Q2000" s="15">
        <v>45300</v>
      </c>
      <c r="R2000" s="15">
        <v>45291</v>
      </c>
      <c r="S2000" s="14"/>
    </row>
    <row r="2001" spans="1:19" ht="25.5" x14ac:dyDescent="0.25">
      <c r="A2001" s="14">
        <v>2023</v>
      </c>
      <c r="B2001" s="15">
        <v>45200</v>
      </c>
      <c r="C2001" s="15">
        <v>45291</v>
      </c>
      <c r="D2001" s="17" t="s">
        <v>163</v>
      </c>
      <c r="E2001" s="17" t="s">
        <v>163</v>
      </c>
      <c r="F2001" s="14" t="s">
        <v>3211</v>
      </c>
      <c r="G2001" s="14" t="s">
        <v>452</v>
      </c>
      <c r="H2001" s="14" t="s">
        <v>1855</v>
      </c>
      <c r="I2001" s="17" t="s">
        <v>595</v>
      </c>
      <c r="J2001" s="14" t="s">
        <v>1081</v>
      </c>
      <c r="K2001" s="17" t="s">
        <v>2345</v>
      </c>
      <c r="L2001" s="14">
        <v>2757</v>
      </c>
      <c r="M2001" s="16" t="str">
        <f>HYPERLINK("https://stjsonora.gob.mx/acceso_informacion/InfoCurriculum.php?token=2757-2757-2757")</f>
        <v>https://stjsonora.gob.mx/acceso_informacion/InfoCurriculum.php?token=2757-2757-2757</v>
      </c>
      <c r="N2001" s="14" t="s">
        <v>64</v>
      </c>
      <c r="O2001" s="16" t="s">
        <v>3601</v>
      </c>
      <c r="P2001" s="17" t="s">
        <v>355</v>
      </c>
      <c r="Q2001" s="15">
        <v>45300</v>
      </c>
      <c r="R2001" s="15">
        <v>45291</v>
      </c>
      <c r="S2001" s="14"/>
    </row>
    <row r="2002" spans="1:19" ht="25.5" x14ac:dyDescent="0.25">
      <c r="A2002" s="14">
        <v>2023</v>
      </c>
      <c r="B2002" s="15">
        <v>45200</v>
      </c>
      <c r="C2002" s="15">
        <v>45291</v>
      </c>
      <c r="D2002" s="17" t="s">
        <v>174</v>
      </c>
      <c r="E2002" s="17" t="s">
        <v>174</v>
      </c>
      <c r="F2002" s="14" t="s">
        <v>3212</v>
      </c>
      <c r="G2002" s="14" t="s">
        <v>1314</v>
      </c>
      <c r="H2002" s="14" t="s">
        <v>869</v>
      </c>
      <c r="I2002" s="17" t="s">
        <v>3003</v>
      </c>
      <c r="J2002" s="14" t="s">
        <v>353</v>
      </c>
      <c r="K2002" s="17" t="s">
        <v>391</v>
      </c>
      <c r="L2002" s="14">
        <v>257</v>
      </c>
      <c r="M2002" s="16" t="str">
        <f>HYPERLINK("https://stjsonora.gob.mx/acceso_informacion/InfoCurriculum.php?token=257-257-257")</f>
        <v>https://stjsonora.gob.mx/acceso_informacion/InfoCurriculum.php?token=257-257-257</v>
      </c>
      <c r="N2002" s="14" t="s">
        <v>64</v>
      </c>
      <c r="O2002" s="16" t="s">
        <v>3601</v>
      </c>
      <c r="P2002" s="17" t="s">
        <v>355</v>
      </c>
      <c r="Q2002" s="15">
        <v>45300</v>
      </c>
      <c r="R2002" s="15">
        <v>45291</v>
      </c>
      <c r="S2002" s="14"/>
    </row>
    <row r="2003" spans="1:19" ht="25.5" x14ac:dyDescent="0.25">
      <c r="A2003" s="14">
        <v>2023</v>
      </c>
      <c r="B2003" s="15">
        <v>45200</v>
      </c>
      <c r="C2003" s="15">
        <v>45291</v>
      </c>
      <c r="D2003" s="17" t="s">
        <v>174</v>
      </c>
      <c r="E2003" s="17" t="s">
        <v>174</v>
      </c>
      <c r="F2003" s="14" t="s">
        <v>497</v>
      </c>
      <c r="G2003" s="14" t="s">
        <v>442</v>
      </c>
      <c r="H2003" s="14" t="s">
        <v>479</v>
      </c>
      <c r="I2003" s="17" t="s">
        <v>802</v>
      </c>
      <c r="J2003" s="14" t="s">
        <v>353</v>
      </c>
      <c r="K2003" s="17" t="s">
        <v>354</v>
      </c>
      <c r="L2003" s="14">
        <v>4195</v>
      </c>
      <c r="M2003" s="16" t="str">
        <f>HYPERLINK("https://stjsonora.gob.mx/acceso_informacion/InfoCurriculum.php?token=4195-4195-4195")</f>
        <v>https://stjsonora.gob.mx/acceso_informacion/InfoCurriculum.php?token=4195-4195-4195</v>
      </c>
      <c r="N2003" s="14" t="s">
        <v>64</v>
      </c>
      <c r="O2003" s="16" t="s">
        <v>3601</v>
      </c>
      <c r="P2003" s="17" t="s">
        <v>355</v>
      </c>
      <c r="Q2003" s="15">
        <v>45300</v>
      </c>
      <c r="R2003" s="15">
        <v>45291</v>
      </c>
      <c r="S2003" s="14"/>
    </row>
    <row r="2004" spans="1:19" ht="25.5" x14ac:dyDescent="0.25">
      <c r="A2004" s="14">
        <v>2023</v>
      </c>
      <c r="B2004" s="15">
        <v>45200</v>
      </c>
      <c r="C2004" s="15">
        <v>45291</v>
      </c>
      <c r="D2004" s="17" t="s">
        <v>174</v>
      </c>
      <c r="E2004" s="17" t="s">
        <v>174</v>
      </c>
      <c r="F2004" s="14" t="s">
        <v>1247</v>
      </c>
      <c r="G2004" s="14" t="s">
        <v>2661</v>
      </c>
      <c r="H2004" s="14" t="s">
        <v>3213</v>
      </c>
      <c r="I2004" s="17" t="s">
        <v>3003</v>
      </c>
      <c r="J2004" s="14" t="s">
        <v>353</v>
      </c>
      <c r="K2004" s="17" t="s">
        <v>354</v>
      </c>
      <c r="L2004" s="14">
        <v>1281</v>
      </c>
      <c r="M2004" s="16" t="str">
        <f>HYPERLINK("https://stjsonora.gob.mx/acceso_informacion/InfoCurriculum.php?token=1281-1281-1281")</f>
        <v>https://stjsonora.gob.mx/acceso_informacion/InfoCurriculum.php?token=1281-1281-1281</v>
      </c>
      <c r="N2004" s="14" t="s">
        <v>64</v>
      </c>
      <c r="O2004" s="16" t="s">
        <v>3601</v>
      </c>
      <c r="P2004" s="17" t="s">
        <v>355</v>
      </c>
      <c r="Q2004" s="15">
        <v>45300</v>
      </c>
      <c r="R2004" s="15">
        <v>45291</v>
      </c>
      <c r="S2004" s="14"/>
    </row>
    <row r="2005" spans="1:19" ht="25.5" x14ac:dyDescent="0.25">
      <c r="A2005" s="14">
        <v>2023</v>
      </c>
      <c r="B2005" s="15">
        <v>45200</v>
      </c>
      <c r="C2005" s="15">
        <v>45291</v>
      </c>
      <c r="D2005" s="17" t="s">
        <v>163</v>
      </c>
      <c r="E2005" s="17" t="s">
        <v>163</v>
      </c>
      <c r="F2005" s="14" t="s">
        <v>1278</v>
      </c>
      <c r="G2005" s="14" t="s">
        <v>374</v>
      </c>
      <c r="H2005" s="14" t="s">
        <v>530</v>
      </c>
      <c r="I2005" s="17" t="s">
        <v>402</v>
      </c>
      <c r="J2005" s="14" t="s">
        <v>1081</v>
      </c>
      <c r="K2005" s="17" t="s">
        <v>354</v>
      </c>
      <c r="L2005" s="14">
        <v>2588</v>
      </c>
      <c r="M2005" s="16" t="str">
        <f>HYPERLINK("https://stjsonora.gob.mx/acceso_informacion/InfoCurriculum.php?token=2588-2588-2588")</f>
        <v>https://stjsonora.gob.mx/acceso_informacion/InfoCurriculum.php?token=2588-2588-2588</v>
      </c>
      <c r="N2005" s="14" t="s">
        <v>64</v>
      </c>
      <c r="O2005" s="16" t="s">
        <v>3601</v>
      </c>
      <c r="P2005" s="17" t="s">
        <v>355</v>
      </c>
      <c r="Q2005" s="15">
        <v>45300</v>
      </c>
      <c r="R2005" s="15">
        <v>45291</v>
      </c>
      <c r="S2005" s="14"/>
    </row>
    <row r="2006" spans="1:19" ht="25.5" x14ac:dyDescent="0.25">
      <c r="A2006" s="14">
        <v>2023</v>
      </c>
      <c r="B2006" s="15">
        <v>45200</v>
      </c>
      <c r="C2006" s="15">
        <v>45291</v>
      </c>
      <c r="D2006" s="17" t="s">
        <v>163</v>
      </c>
      <c r="E2006" s="17" t="s">
        <v>163</v>
      </c>
      <c r="F2006" s="14" t="s">
        <v>651</v>
      </c>
      <c r="G2006" s="14" t="s">
        <v>3214</v>
      </c>
      <c r="H2006" s="14" t="s">
        <v>552</v>
      </c>
      <c r="I2006" s="17" t="s">
        <v>402</v>
      </c>
      <c r="J2006" s="14" t="s">
        <v>353</v>
      </c>
      <c r="K2006" s="17"/>
      <c r="L2006" s="14">
        <v>2761</v>
      </c>
      <c r="M2006" s="16" t="str">
        <f>HYPERLINK("https://stjsonora.gob.mx/acceso_informacion/InfoCurriculum.php?token=2761-2761-2761")</f>
        <v>https://stjsonora.gob.mx/acceso_informacion/InfoCurriculum.php?token=2761-2761-2761</v>
      </c>
      <c r="N2006" s="14" t="s">
        <v>64</v>
      </c>
      <c r="O2006" s="16" t="s">
        <v>3601</v>
      </c>
      <c r="P2006" s="17" t="s">
        <v>355</v>
      </c>
      <c r="Q2006" s="15">
        <v>45300</v>
      </c>
      <c r="R2006" s="15">
        <v>45291</v>
      </c>
      <c r="S2006" s="14"/>
    </row>
    <row r="2007" spans="1:19" ht="25.5" x14ac:dyDescent="0.25">
      <c r="A2007" s="14">
        <v>2023</v>
      </c>
      <c r="B2007" s="15">
        <v>45200</v>
      </c>
      <c r="C2007" s="15">
        <v>45291</v>
      </c>
      <c r="D2007" s="17" t="s">
        <v>166</v>
      </c>
      <c r="E2007" s="17" t="s">
        <v>166</v>
      </c>
      <c r="F2007" s="14" t="s">
        <v>3215</v>
      </c>
      <c r="G2007" s="14" t="s">
        <v>502</v>
      </c>
      <c r="H2007" s="14" t="s">
        <v>364</v>
      </c>
      <c r="I2007" s="17" t="s">
        <v>355</v>
      </c>
      <c r="J2007" s="14" t="s">
        <v>353</v>
      </c>
      <c r="K2007" s="17" t="s">
        <v>586</v>
      </c>
      <c r="L2007" s="14">
        <v>4607</v>
      </c>
      <c r="M2007" s="16" t="str">
        <f>HYPERLINK("https://stjsonora.gob.mx/acceso_informacion/InfoCurriculum.php?token=4607-4607-4607")</f>
        <v>https://stjsonora.gob.mx/acceso_informacion/InfoCurriculum.php?token=4607-4607-4607</v>
      </c>
      <c r="N2007" s="14" t="s">
        <v>64</v>
      </c>
      <c r="O2007" s="16" t="s">
        <v>3601</v>
      </c>
      <c r="P2007" s="17" t="s">
        <v>355</v>
      </c>
      <c r="Q2007" s="15">
        <v>45300</v>
      </c>
      <c r="R2007" s="15">
        <v>45291</v>
      </c>
      <c r="S2007" s="14"/>
    </row>
    <row r="2008" spans="1:19" ht="25.5" x14ac:dyDescent="0.25">
      <c r="A2008" s="14">
        <v>2023</v>
      </c>
      <c r="B2008" s="15">
        <v>45200</v>
      </c>
      <c r="C2008" s="15">
        <v>45291</v>
      </c>
      <c r="D2008" s="17" t="s">
        <v>163</v>
      </c>
      <c r="E2008" s="17" t="s">
        <v>163</v>
      </c>
      <c r="F2008" s="14" t="s">
        <v>436</v>
      </c>
      <c r="G2008" s="14" t="s">
        <v>452</v>
      </c>
      <c r="H2008" s="14" t="s">
        <v>1252</v>
      </c>
      <c r="I2008" s="17" t="s">
        <v>3197</v>
      </c>
      <c r="J2008" s="14" t="s">
        <v>54</v>
      </c>
      <c r="K2008" s="17" t="s">
        <v>1076</v>
      </c>
      <c r="L2008" s="14">
        <v>685</v>
      </c>
      <c r="M2008" s="16" t="str">
        <f>HYPERLINK("https://stjsonora.gob.mx/acceso_informacion/InfoCurriculum.php?token=685-685-685")</f>
        <v>https://stjsonora.gob.mx/acceso_informacion/InfoCurriculum.php?token=685-685-685</v>
      </c>
      <c r="N2008" s="14" t="s">
        <v>64</v>
      </c>
      <c r="O2008" s="16" t="s">
        <v>3601</v>
      </c>
      <c r="P2008" s="17" t="s">
        <v>355</v>
      </c>
      <c r="Q2008" s="15">
        <v>45300</v>
      </c>
      <c r="R2008" s="15">
        <v>45291</v>
      </c>
      <c r="S2008" s="14"/>
    </row>
    <row r="2009" spans="1:19" ht="25.5" x14ac:dyDescent="0.25">
      <c r="A2009" s="14">
        <v>2023</v>
      </c>
      <c r="B2009" s="15">
        <v>45200</v>
      </c>
      <c r="C2009" s="15">
        <v>45291</v>
      </c>
      <c r="D2009" s="17" t="s">
        <v>174</v>
      </c>
      <c r="E2009" s="17" t="s">
        <v>174</v>
      </c>
      <c r="F2009" s="14" t="s">
        <v>810</v>
      </c>
      <c r="G2009" s="14" t="s">
        <v>454</v>
      </c>
      <c r="H2009" s="14" t="s">
        <v>571</v>
      </c>
      <c r="I2009" s="17" t="s">
        <v>595</v>
      </c>
      <c r="J2009" s="14" t="s">
        <v>353</v>
      </c>
      <c r="K2009" s="17" t="s">
        <v>354</v>
      </c>
      <c r="L2009" s="14">
        <v>1228</v>
      </c>
      <c r="M2009" s="16" t="str">
        <f>HYPERLINK("https://stjsonora.gob.mx/acceso_informacion/InfoCurriculum.php?token=1228-1228-1228")</f>
        <v>https://stjsonora.gob.mx/acceso_informacion/InfoCurriculum.php?token=1228-1228-1228</v>
      </c>
      <c r="N2009" s="14" t="s">
        <v>64</v>
      </c>
      <c r="O2009" s="16" t="s">
        <v>3601</v>
      </c>
      <c r="P2009" s="17" t="s">
        <v>355</v>
      </c>
      <c r="Q2009" s="15">
        <v>45300</v>
      </c>
      <c r="R2009" s="15">
        <v>45291</v>
      </c>
      <c r="S2009" s="14"/>
    </row>
    <row r="2010" spans="1:19" ht="25.5" x14ac:dyDescent="0.25">
      <c r="A2010" s="14">
        <v>2023</v>
      </c>
      <c r="B2010" s="15">
        <v>45200</v>
      </c>
      <c r="C2010" s="15">
        <v>45291</v>
      </c>
      <c r="D2010" s="17" t="s">
        <v>174</v>
      </c>
      <c r="E2010" s="17" t="s">
        <v>174</v>
      </c>
      <c r="F2010" s="14" t="s">
        <v>684</v>
      </c>
      <c r="G2010" s="14" t="s">
        <v>2082</v>
      </c>
      <c r="H2010" s="14" t="s">
        <v>726</v>
      </c>
      <c r="I2010" s="17" t="s">
        <v>3151</v>
      </c>
      <c r="J2010" s="14" t="s">
        <v>353</v>
      </c>
      <c r="K2010" s="17" t="s">
        <v>3216</v>
      </c>
      <c r="L2010" s="14">
        <v>4822</v>
      </c>
      <c r="M2010" s="16" t="str">
        <f>HYPERLINK("https://stjsonora.gob.mx/acceso_informacion/InfoCurriculum.php?token=4822-4822-4822")</f>
        <v>https://stjsonora.gob.mx/acceso_informacion/InfoCurriculum.php?token=4822-4822-4822</v>
      </c>
      <c r="N2010" s="14" t="s">
        <v>64</v>
      </c>
      <c r="O2010" s="16" t="s">
        <v>3601</v>
      </c>
      <c r="P2010" s="17" t="s">
        <v>355</v>
      </c>
      <c r="Q2010" s="15">
        <v>45300</v>
      </c>
      <c r="R2010" s="15">
        <v>45291</v>
      </c>
      <c r="S2010" s="14"/>
    </row>
    <row r="2011" spans="1:19" ht="25.5" x14ac:dyDescent="0.25">
      <c r="A2011" s="14">
        <v>2023</v>
      </c>
      <c r="B2011" s="15">
        <v>45200</v>
      </c>
      <c r="C2011" s="15">
        <v>45291</v>
      </c>
      <c r="D2011" s="17" t="s">
        <v>163</v>
      </c>
      <c r="E2011" s="17" t="s">
        <v>163</v>
      </c>
      <c r="F2011" s="14" t="s">
        <v>2633</v>
      </c>
      <c r="G2011" s="14" t="s">
        <v>475</v>
      </c>
      <c r="H2011" s="14" t="s">
        <v>485</v>
      </c>
      <c r="I2011" s="17" t="s">
        <v>402</v>
      </c>
      <c r="J2011" s="14" t="s">
        <v>353</v>
      </c>
      <c r="K2011" s="17" t="s">
        <v>3162</v>
      </c>
      <c r="L2011" s="14">
        <v>670</v>
      </c>
      <c r="M2011" s="16" t="str">
        <f>HYPERLINK("https://stjsonora.gob.mx/acceso_informacion/InfoCurriculum.php?token=670-670-670")</f>
        <v>https://stjsonora.gob.mx/acceso_informacion/InfoCurriculum.php?token=670-670-670</v>
      </c>
      <c r="N2011" s="14" t="s">
        <v>64</v>
      </c>
      <c r="O2011" s="16" t="s">
        <v>3601</v>
      </c>
      <c r="P2011" s="17" t="s">
        <v>355</v>
      </c>
      <c r="Q2011" s="15">
        <v>45300</v>
      </c>
      <c r="R2011" s="15">
        <v>45291</v>
      </c>
      <c r="S2011" s="14"/>
    </row>
    <row r="2012" spans="1:19" ht="25.5" x14ac:dyDescent="0.25">
      <c r="A2012" s="14">
        <v>2023</v>
      </c>
      <c r="B2012" s="15">
        <v>45200</v>
      </c>
      <c r="C2012" s="15">
        <v>45291</v>
      </c>
      <c r="D2012" s="17" t="s">
        <v>174</v>
      </c>
      <c r="E2012" s="17" t="s">
        <v>174</v>
      </c>
      <c r="F2012" s="14" t="s">
        <v>3217</v>
      </c>
      <c r="G2012" s="14" t="s">
        <v>1369</v>
      </c>
      <c r="H2012" s="14" t="s">
        <v>1314</v>
      </c>
      <c r="I2012" s="17" t="s">
        <v>1596</v>
      </c>
      <c r="J2012" s="14" t="s">
        <v>403</v>
      </c>
      <c r="K2012" s="17" t="s">
        <v>1076</v>
      </c>
      <c r="L2012" s="14">
        <v>580</v>
      </c>
      <c r="M2012" s="16" t="str">
        <f>HYPERLINK("https://stjsonora.gob.mx/acceso_informacion/InfoCurriculum.php?token=580-580-580")</f>
        <v>https://stjsonora.gob.mx/acceso_informacion/InfoCurriculum.php?token=580-580-580</v>
      </c>
      <c r="N2012" s="14" t="s">
        <v>64</v>
      </c>
      <c r="O2012" s="16" t="s">
        <v>3601</v>
      </c>
      <c r="P2012" s="17" t="s">
        <v>355</v>
      </c>
      <c r="Q2012" s="15">
        <v>45300</v>
      </c>
      <c r="R2012" s="15">
        <v>45291</v>
      </c>
      <c r="S2012" s="14"/>
    </row>
    <row r="2013" spans="1:19" ht="25.5" x14ac:dyDescent="0.25">
      <c r="A2013" s="14">
        <v>2023</v>
      </c>
      <c r="B2013" s="15">
        <v>45200</v>
      </c>
      <c r="C2013" s="15">
        <v>45291</v>
      </c>
      <c r="D2013" s="17" t="s">
        <v>174</v>
      </c>
      <c r="E2013" s="17" t="s">
        <v>174</v>
      </c>
      <c r="F2013" s="14" t="s">
        <v>3218</v>
      </c>
      <c r="G2013" s="14" t="s">
        <v>3219</v>
      </c>
      <c r="H2013" s="14" t="s">
        <v>3220</v>
      </c>
      <c r="I2013" s="17" t="s">
        <v>1596</v>
      </c>
      <c r="J2013" s="14" t="s">
        <v>353</v>
      </c>
      <c r="K2013" s="17" t="s">
        <v>354</v>
      </c>
      <c r="L2013" s="14">
        <v>5093</v>
      </c>
      <c r="M2013" s="16" t="str">
        <f>HYPERLINK("https://stjsonora.gob.mx/acceso_informacion/InfoCurriculum.php?token=5093-5093-5093")</f>
        <v>https://stjsonora.gob.mx/acceso_informacion/InfoCurriculum.php?token=5093-5093-5093</v>
      </c>
      <c r="N2013" s="14" t="s">
        <v>64</v>
      </c>
      <c r="O2013" s="16" t="s">
        <v>3601</v>
      </c>
      <c r="P2013" s="17" t="s">
        <v>355</v>
      </c>
      <c r="Q2013" s="15">
        <v>45300</v>
      </c>
      <c r="R2013" s="15">
        <v>45291</v>
      </c>
      <c r="S2013" s="14"/>
    </row>
    <row r="2014" spans="1:19" ht="25.5" x14ac:dyDescent="0.25">
      <c r="A2014" s="14">
        <v>2023</v>
      </c>
      <c r="B2014" s="15">
        <v>45200</v>
      </c>
      <c r="C2014" s="15">
        <v>45291</v>
      </c>
      <c r="D2014" s="17" t="s">
        <v>163</v>
      </c>
      <c r="E2014" s="17" t="s">
        <v>163</v>
      </c>
      <c r="F2014" s="14" t="s">
        <v>3221</v>
      </c>
      <c r="G2014" s="14" t="s">
        <v>594</v>
      </c>
      <c r="H2014" s="14" t="s">
        <v>510</v>
      </c>
      <c r="I2014" s="17" t="s">
        <v>595</v>
      </c>
      <c r="J2014" s="14" t="s">
        <v>403</v>
      </c>
      <c r="K2014" s="17"/>
      <c r="L2014" s="14">
        <v>2744</v>
      </c>
      <c r="M2014" s="16" t="str">
        <f>HYPERLINK("https://stjsonora.gob.mx/acceso_informacion/InfoCurriculum.php?token=2744-2744-2744")</f>
        <v>https://stjsonora.gob.mx/acceso_informacion/InfoCurriculum.php?token=2744-2744-2744</v>
      </c>
      <c r="N2014" s="14" t="s">
        <v>64</v>
      </c>
      <c r="O2014" s="16" t="s">
        <v>3601</v>
      </c>
      <c r="P2014" s="17" t="s">
        <v>355</v>
      </c>
      <c r="Q2014" s="15">
        <v>45300</v>
      </c>
      <c r="R2014" s="15">
        <v>45291</v>
      </c>
      <c r="S2014" s="14"/>
    </row>
    <row r="2015" spans="1:19" ht="25.5" x14ac:dyDescent="0.25">
      <c r="A2015" s="14">
        <v>2023</v>
      </c>
      <c r="B2015" s="15">
        <v>45200</v>
      </c>
      <c r="C2015" s="15">
        <v>45291</v>
      </c>
      <c r="D2015" s="17" t="s">
        <v>163</v>
      </c>
      <c r="E2015" s="17" t="s">
        <v>163</v>
      </c>
      <c r="F2015" s="14" t="s">
        <v>3222</v>
      </c>
      <c r="G2015" s="14" t="s">
        <v>417</v>
      </c>
      <c r="H2015" s="14" t="s">
        <v>573</v>
      </c>
      <c r="I2015" s="17" t="s">
        <v>1224</v>
      </c>
      <c r="J2015" s="14" t="s">
        <v>353</v>
      </c>
      <c r="K2015" s="17" t="s">
        <v>3223</v>
      </c>
      <c r="L2015" s="14">
        <v>4969</v>
      </c>
      <c r="M2015" s="16" t="str">
        <f>HYPERLINK("https://stjsonora.gob.mx/acceso_informacion/InfoCurriculum.php?token=4969-4969-4969")</f>
        <v>https://stjsonora.gob.mx/acceso_informacion/InfoCurriculum.php?token=4969-4969-4969</v>
      </c>
      <c r="N2015" s="14" t="s">
        <v>64</v>
      </c>
      <c r="O2015" s="16" t="s">
        <v>3601</v>
      </c>
      <c r="P2015" s="17" t="s">
        <v>355</v>
      </c>
      <c r="Q2015" s="15">
        <v>45300</v>
      </c>
      <c r="R2015" s="15">
        <v>45291</v>
      </c>
      <c r="S2015" s="14"/>
    </row>
    <row r="2016" spans="1:19" ht="25.5" x14ac:dyDescent="0.25">
      <c r="A2016" s="14">
        <v>2023</v>
      </c>
      <c r="B2016" s="15">
        <v>45200</v>
      </c>
      <c r="C2016" s="15">
        <v>45291</v>
      </c>
      <c r="D2016" s="17" t="s">
        <v>163</v>
      </c>
      <c r="E2016" s="17" t="s">
        <v>163</v>
      </c>
      <c r="F2016" s="14" t="s">
        <v>519</v>
      </c>
      <c r="G2016" s="14" t="s">
        <v>421</v>
      </c>
      <c r="H2016" s="14" t="s">
        <v>654</v>
      </c>
      <c r="I2016" s="17" t="s">
        <v>546</v>
      </c>
      <c r="J2016" s="14" t="s">
        <v>353</v>
      </c>
      <c r="K2016" s="17" t="s">
        <v>3158</v>
      </c>
      <c r="L2016" s="14">
        <v>5191</v>
      </c>
      <c r="M2016" s="16" t="str">
        <f>HYPERLINK("https://stjsonora.gob.mx/acceso_informacion/InfoCurriculum.php?token=5191-5191-5191")</f>
        <v>https://stjsonora.gob.mx/acceso_informacion/InfoCurriculum.php?token=5191-5191-5191</v>
      </c>
      <c r="N2016" s="14" t="s">
        <v>64</v>
      </c>
      <c r="O2016" s="16" t="s">
        <v>3601</v>
      </c>
      <c r="P2016" s="17" t="s">
        <v>355</v>
      </c>
      <c r="Q2016" s="15">
        <v>45300</v>
      </c>
      <c r="R2016" s="15">
        <v>45291</v>
      </c>
      <c r="S2016" s="14"/>
    </row>
    <row r="2017" spans="1:19" ht="25.5" x14ac:dyDescent="0.25">
      <c r="A2017" s="14">
        <v>2023</v>
      </c>
      <c r="B2017" s="15">
        <v>45200</v>
      </c>
      <c r="C2017" s="15">
        <v>45291</v>
      </c>
      <c r="D2017" s="17" t="s">
        <v>163</v>
      </c>
      <c r="E2017" s="17" t="s">
        <v>163</v>
      </c>
      <c r="F2017" s="14" t="s">
        <v>1492</v>
      </c>
      <c r="G2017" s="14" t="s">
        <v>3224</v>
      </c>
      <c r="H2017" s="14" t="s">
        <v>702</v>
      </c>
      <c r="I2017" s="17" t="s">
        <v>1596</v>
      </c>
      <c r="J2017" s="14" t="s">
        <v>54</v>
      </c>
      <c r="K2017" s="17"/>
      <c r="L2017" s="14">
        <v>635</v>
      </c>
      <c r="M2017" s="16" t="str">
        <f>HYPERLINK("https://stjsonora.gob.mx/acceso_informacion/InfoCurriculum.php?token=635-635-635")</f>
        <v>https://stjsonora.gob.mx/acceso_informacion/InfoCurriculum.php?token=635-635-635</v>
      </c>
      <c r="N2017" s="14" t="s">
        <v>64</v>
      </c>
      <c r="O2017" s="16" t="s">
        <v>3601</v>
      </c>
      <c r="P2017" s="17" t="s">
        <v>355</v>
      </c>
      <c r="Q2017" s="15">
        <v>45300</v>
      </c>
      <c r="R2017" s="15">
        <v>45291</v>
      </c>
      <c r="S2017" s="14"/>
    </row>
    <row r="2018" spans="1:19" ht="25.5" x14ac:dyDescent="0.25">
      <c r="A2018" s="14">
        <v>2023</v>
      </c>
      <c r="B2018" s="15">
        <v>45200</v>
      </c>
      <c r="C2018" s="15">
        <v>45291</v>
      </c>
      <c r="D2018" s="17" t="s">
        <v>174</v>
      </c>
      <c r="E2018" s="17" t="s">
        <v>174</v>
      </c>
      <c r="F2018" s="14" t="s">
        <v>3225</v>
      </c>
      <c r="G2018" s="14" t="s">
        <v>555</v>
      </c>
      <c r="H2018" s="14" t="s">
        <v>409</v>
      </c>
      <c r="I2018" s="17" t="s">
        <v>3151</v>
      </c>
      <c r="J2018" s="14" t="s">
        <v>353</v>
      </c>
      <c r="K2018" s="17" t="s">
        <v>391</v>
      </c>
      <c r="L2018" s="14">
        <v>2844</v>
      </c>
      <c r="M2018" s="16" t="str">
        <f>HYPERLINK("https://stjsonora.gob.mx/acceso_informacion/InfoCurriculum.php?token=2844-2844-2844")</f>
        <v>https://stjsonora.gob.mx/acceso_informacion/InfoCurriculum.php?token=2844-2844-2844</v>
      </c>
      <c r="N2018" s="14" t="s">
        <v>64</v>
      </c>
      <c r="O2018" s="16" t="s">
        <v>3601</v>
      </c>
      <c r="P2018" s="17" t="s">
        <v>355</v>
      </c>
      <c r="Q2018" s="15">
        <v>45300</v>
      </c>
      <c r="R2018" s="15">
        <v>45291</v>
      </c>
      <c r="S2018" s="14"/>
    </row>
    <row r="2019" spans="1:19" ht="25.5" x14ac:dyDescent="0.25">
      <c r="A2019" s="14">
        <v>2023</v>
      </c>
      <c r="B2019" s="15">
        <v>45200</v>
      </c>
      <c r="C2019" s="15">
        <v>45291</v>
      </c>
      <c r="D2019" s="17" t="s">
        <v>163</v>
      </c>
      <c r="E2019" s="17" t="s">
        <v>163</v>
      </c>
      <c r="F2019" s="14" t="s">
        <v>3226</v>
      </c>
      <c r="G2019" s="14" t="s">
        <v>3227</v>
      </c>
      <c r="H2019" s="14" t="s">
        <v>1473</v>
      </c>
      <c r="I2019" s="17" t="s">
        <v>595</v>
      </c>
      <c r="J2019" s="14" t="s">
        <v>353</v>
      </c>
      <c r="K2019" s="17" t="s">
        <v>2282</v>
      </c>
      <c r="L2019" s="14">
        <v>3923</v>
      </c>
      <c r="M2019" s="16" t="str">
        <f>HYPERLINK("https://stjsonora.gob.mx/acceso_informacion/InfoCurriculum.php?token=3923-3923-3923")</f>
        <v>https://stjsonora.gob.mx/acceso_informacion/InfoCurriculum.php?token=3923-3923-3923</v>
      </c>
      <c r="N2019" s="14" t="s">
        <v>64</v>
      </c>
      <c r="O2019" s="16" t="s">
        <v>3601</v>
      </c>
      <c r="P2019" s="17" t="s">
        <v>355</v>
      </c>
      <c r="Q2019" s="15">
        <v>45300</v>
      </c>
      <c r="R2019" s="15">
        <v>45291</v>
      </c>
      <c r="S2019" s="14"/>
    </row>
    <row r="2020" spans="1:19" ht="25.5" x14ac:dyDescent="0.25">
      <c r="A2020" s="14">
        <v>2023</v>
      </c>
      <c r="B2020" s="15">
        <v>45200</v>
      </c>
      <c r="C2020" s="15">
        <v>45291</v>
      </c>
      <c r="D2020" s="17" t="s">
        <v>163</v>
      </c>
      <c r="E2020" s="17" t="s">
        <v>163</v>
      </c>
      <c r="F2020" s="14" t="s">
        <v>1362</v>
      </c>
      <c r="G2020" s="14" t="s">
        <v>574</v>
      </c>
      <c r="H2020" s="14" t="s">
        <v>1289</v>
      </c>
      <c r="I2020" s="17" t="s">
        <v>595</v>
      </c>
      <c r="J2020" s="14" t="s">
        <v>395</v>
      </c>
      <c r="K2020" s="17" t="s">
        <v>2345</v>
      </c>
      <c r="L2020" s="14">
        <v>1447</v>
      </c>
      <c r="M2020" s="16" t="str">
        <f>HYPERLINK("https://stjsonora.gob.mx/acceso_informacion/InfoCurriculum.php?token=1447-1447-1447")</f>
        <v>https://stjsonora.gob.mx/acceso_informacion/InfoCurriculum.php?token=1447-1447-1447</v>
      </c>
      <c r="N2020" s="14" t="s">
        <v>64</v>
      </c>
      <c r="O2020" s="16" t="s">
        <v>3601</v>
      </c>
      <c r="P2020" s="17" t="s">
        <v>355</v>
      </c>
      <c r="Q2020" s="15">
        <v>45300</v>
      </c>
      <c r="R2020" s="15">
        <v>45291</v>
      </c>
      <c r="S2020" s="14"/>
    </row>
    <row r="2021" spans="1:19" ht="25.5" x14ac:dyDescent="0.25">
      <c r="A2021" s="14">
        <v>2023</v>
      </c>
      <c r="B2021" s="15">
        <v>45200</v>
      </c>
      <c r="C2021" s="15">
        <v>45291</v>
      </c>
      <c r="D2021" s="17" t="s">
        <v>134</v>
      </c>
      <c r="E2021" s="17" t="s">
        <v>134</v>
      </c>
      <c r="F2021" s="14" t="s">
        <v>3228</v>
      </c>
      <c r="G2021" s="14" t="s">
        <v>728</v>
      </c>
      <c r="H2021" s="14" t="s">
        <v>373</v>
      </c>
      <c r="I2021" s="17" t="s">
        <v>355</v>
      </c>
      <c r="J2021" s="14" t="s">
        <v>353</v>
      </c>
      <c r="K2021" s="17" t="s">
        <v>2579</v>
      </c>
      <c r="L2021" s="14">
        <v>4693</v>
      </c>
      <c r="M2021" s="16" t="str">
        <f>HYPERLINK("https://stjsonora.gob.mx/acceso_informacion/InfoCurriculum.php?token=4693-4693-4693")</f>
        <v>https://stjsonora.gob.mx/acceso_informacion/InfoCurriculum.php?token=4693-4693-4693</v>
      </c>
      <c r="N2021" s="14" t="s">
        <v>64</v>
      </c>
      <c r="O2021" s="16" t="s">
        <v>3601</v>
      </c>
      <c r="P2021" s="17" t="s">
        <v>355</v>
      </c>
      <c r="Q2021" s="15">
        <v>45300</v>
      </c>
      <c r="R2021" s="15">
        <v>45291</v>
      </c>
      <c r="S2021" s="14"/>
    </row>
    <row r="2022" spans="1:19" ht="25.5" x14ac:dyDescent="0.25">
      <c r="A2022" s="14">
        <v>2023</v>
      </c>
      <c r="B2022" s="15">
        <v>45200</v>
      </c>
      <c r="C2022" s="15">
        <v>45291</v>
      </c>
      <c r="D2022" s="17" t="s">
        <v>165</v>
      </c>
      <c r="E2022" s="17" t="s">
        <v>165</v>
      </c>
      <c r="F2022" s="14" t="s">
        <v>3229</v>
      </c>
      <c r="G2022" s="14" t="s">
        <v>551</v>
      </c>
      <c r="H2022" s="14" t="s">
        <v>1239</v>
      </c>
      <c r="I2022" s="17" t="s">
        <v>3151</v>
      </c>
      <c r="J2022" s="14" t="s">
        <v>403</v>
      </c>
      <c r="K2022" s="17"/>
      <c r="L2022" s="14">
        <v>840</v>
      </c>
      <c r="M2022" s="16" t="str">
        <f>HYPERLINK("https://stjsonora.gob.mx/acceso_informacion/InfoCurriculum.php?token=840-840-840")</f>
        <v>https://stjsonora.gob.mx/acceso_informacion/InfoCurriculum.php?token=840-840-840</v>
      </c>
      <c r="N2022" s="14" t="s">
        <v>64</v>
      </c>
      <c r="O2022" s="16" t="s">
        <v>3601</v>
      </c>
      <c r="P2022" s="17" t="s">
        <v>355</v>
      </c>
      <c r="Q2022" s="15">
        <v>45300</v>
      </c>
      <c r="R2022" s="15">
        <v>45291</v>
      </c>
      <c r="S2022" s="14"/>
    </row>
    <row r="2023" spans="1:19" ht="25.5" x14ac:dyDescent="0.25">
      <c r="A2023" s="14">
        <v>2023</v>
      </c>
      <c r="B2023" s="15">
        <v>45200</v>
      </c>
      <c r="C2023" s="15">
        <v>45291</v>
      </c>
      <c r="D2023" s="17" t="s">
        <v>165</v>
      </c>
      <c r="E2023" s="17" t="s">
        <v>165</v>
      </c>
      <c r="F2023" s="14" t="s">
        <v>3230</v>
      </c>
      <c r="G2023" s="14" t="s">
        <v>752</v>
      </c>
      <c r="H2023" s="14" t="s">
        <v>592</v>
      </c>
      <c r="I2023" s="17" t="s">
        <v>390</v>
      </c>
      <c r="J2023" s="14" t="s">
        <v>55</v>
      </c>
      <c r="K2023" s="17" t="s">
        <v>2679</v>
      </c>
      <c r="L2023" s="14">
        <v>4496</v>
      </c>
      <c r="M2023" s="16" t="str">
        <f>HYPERLINK("https://stjsonora.gob.mx/acceso_informacion/InfoCurriculum.php?token=4496-4496-4496")</f>
        <v>https://stjsonora.gob.mx/acceso_informacion/InfoCurriculum.php?token=4496-4496-4496</v>
      </c>
      <c r="N2023" s="14" t="s">
        <v>64</v>
      </c>
      <c r="O2023" s="16" t="s">
        <v>3601</v>
      </c>
      <c r="P2023" s="17" t="s">
        <v>355</v>
      </c>
      <c r="Q2023" s="15">
        <v>45300</v>
      </c>
      <c r="R2023" s="15">
        <v>45291</v>
      </c>
      <c r="S2023" s="14"/>
    </row>
    <row r="2024" spans="1:19" ht="25.5" x14ac:dyDescent="0.25">
      <c r="A2024" s="14">
        <v>2023</v>
      </c>
      <c r="B2024" s="15">
        <v>45200</v>
      </c>
      <c r="C2024" s="15">
        <v>45291</v>
      </c>
      <c r="D2024" s="17" t="s">
        <v>168</v>
      </c>
      <c r="E2024" s="17" t="s">
        <v>168</v>
      </c>
      <c r="F2024" s="14" t="s">
        <v>3231</v>
      </c>
      <c r="G2024" s="14" t="s">
        <v>569</v>
      </c>
      <c r="H2024" s="14" t="s">
        <v>1335</v>
      </c>
      <c r="I2024" s="17" t="s">
        <v>546</v>
      </c>
      <c r="J2024" s="14" t="s">
        <v>353</v>
      </c>
      <c r="K2024" s="17" t="s">
        <v>610</v>
      </c>
      <c r="L2024" s="14">
        <v>5211</v>
      </c>
      <c r="M2024" s="16" t="str">
        <f>HYPERLINK("https://stjsonora.gob.mx/acceso_informacion/InfoCurriculum.php?token=5211-5211-5211")</f>
        <v>https://stjsonora.gob.mx/acceso_informacion/InfoCurriculum.php?token=5211-5211-5211</v>
      </c>
      <c r="N2024" s="14" t="s">
        <v>64</v>
      </c>
      <c r="O2024" s="16" t="s">
        <v>3601</v>
      </c>
      <c r="P2024" s="17" t="s">
        <v>355</v>
      </c>
      <c r="Q2024" s="15">
        <v>45300</v>
      </c>
      <c r="R2024" s="15">
        <v>45291</v>
      </c>
      <c r="S2024" s="14"/>
    </row>
    <row r="2025" spans="1:19" ht="25.5" x14ac:dyDescent="0.25">
      <c r="A2025" s="14">
        <v>2023</v>
      </c>
      <c r="B2025" s="15">
        <v>45200</v>
      </c>
      <c r="C2025" s="15">
        <v>45291</v>
      </c>
      <c r="D2025" s="17" t="s">
        <v>165</v>
      </c>
      <c r="E2025" s="17" t="s">
        <v>165</v>
      </c>
      <c r="F2025" s="14" t="s">
        <v>3232</v>
      </c>
      <c r="G2025" s="14" t="s">
        <v>691</v>
      </c>
      <c r="H2025" s="14" t="s">
        <v>508</v>
      </c>
      <c r="I2025" s="17" t="s">
        <v>595</v>
      </c>
      <c r="J2025" s="14" t="s">
        <v>353</v>
      </c>
      <c r="K2025" s="17"/>
      <c r="L2025" s="14">
        <v>3049</v>
      </c>
      <c r="M2025" s="16" t="str">
        <f>HYPERLINK("https://stjsonora.gob.mx/acceso_informacion/InfoCurriculum.php?token=3049-3049-3049")</f>
        <v>https://stjsonora.gob.mx/acceso_informacion/InfoCurriculum.php?token=3049-3049-3049</v>
      </c>
      <c r="N2025" s="14" t="s">
        <v>64</v>
      </c>
      <c r="O2025" s="16" t="s">
        <v>3601</v>
      </c>
      <c r="P2025" s="17" t="s">
        <v>355</v>
      </c>
      <c r="Q2025" s="15">
        <v>45300</v>
      </c>
      <c r="R2025" s="15">
        <v>45291</v>
      </c>
      <c r="S2025" s="14"/>
    </row>
    <row r="2026" spans="1:19" ht="25.5" x14ac:dyDescent="0.25">
      <c r="A2026" s="14">
        <v>2023</v>
      </c>
      <c r="B2026" s="15">
        <v>45200</v>
      </c>
      <c r="C2026" s="15">
        <v>45291</v>
      </c>
      <c r="D2026" s="17" t="s">
        <v>134</v>
      </c>
      <c r="E2026" s="17" t="s">
        <v>134</v>
      </c>
      <c r="F2026" s="14" t="s">
        <v>3233</v>
      </c>
      <c r="G2026" s="14" t="s">
        <v>3234</v>
      </c>
      <c r="H2026" s="14" t="s">
        <v>1709</v>
      </c>
      <c r="I2026" s="17" t="s">
        <v>3003</v>
      </c>
      <c r="J2026" s="14" t="s">
        <v>353</v>
      </c>
      <c r="K2026" s="17" t="s">
        <v>391</v>
      </c>
      <c r="L2026" s="14">
        <v>4697</v>
      </c>
      <c r="M2026" s="16" t="str">
        <f>HYPERLINK("https://stjsonora.gob.mx/acceso_informacion/InfoCurriculum.php?token=4697-4697-4697")</f>
        <v>https://stjsonora.gob.mx/acceso_informacion/InfoCurriculum.php?token=4697-4697-4697</v>
      </c>
      <c r="N2026" s="14" t="s">
        <v>64</v>
      </c>
      <c r="O2026" s="16" t="s">
        <v>3601</v>
      </c>
      <c r="P2026" s="17" t="s">
        <v>355</v>
      </c>
      <c r="Q2026" s="15">
        <v>45300</v>
      </c>
      <c r="R2026" s="15">
        <v>45291</v>
      </c>
      <c r="S2026" s="14"/>
    </row>
    <row r="2027" spans="1:19" ht="25.5" x14ac:dyDescent="0.25">
      <c r="A2027" s="14">
        <v>2023</v>
      </c>
      <c r="B2027" s="15">
        <v>45200</v>
      </c>
      <c r="C2027" s="15">
        <v>45291</v>
      </c>
      <c r="D2027" s="17" t="s">
        <v>134</v>
      </c>
      <c r="E2027" s="17" t="s">
        <v>134</v>
      </c>
      <c r="F2027" s="14" t="s">
        <v>3235</v>
      </c>
      <c r="G2027" s="14" t="s">
        <v>1037</v>
      </c>
      <c r="H2027" s="14" t="s">
        <v>3236</v>
      </c>
      <c r="I2027" s="17" t="s">
        <v>352</v>
      </c>
      <c r="J2027" s="14" t="s">
        <v>353</v>
      </c>
      <c r="K2027" s="17" t="s">
        <v>354</v>
      </c>
      <c r="L2027" s="14">
        <v>4820</v>
      </c>
      <c r="M2027" s="16" t="str">
        <f>HYPERLINK("https://stjsonora.gob.mx/acceso_informacion/InfoCurriculum.php?token=4820-4820-4820")</f>
        <v>https://stjsonora.gob.mx/acceso_informacion/InfoCurriculum.php?token=4820-4820-4820</v>
      </c>
      <c r="N2027" s="14" t="s">
        <v>64</v>
      </c>
      <c r="O2027" s="16" t="s">
        <v>3601</v>
      </c>
      <c r="P2027" s="17" t="s">
        <v>355</v>
      </c>
      <c r="Q2027" s="15">
        <v>45300</v>
      </c>
      <c r="R2027" s="15">
        <v>45291</v>
      </c>
      <c r="S2027" s="14"/>
    </row>
    <row r="2028" spans="1:19" ht="25.5" x14ac:dyDescent="0.25">
      <c r="A2028" s="14">
        <v>2023</v>
      </c>
      <c r="B2028" s="15">
        <v>45200</v>
      </c>
      <c r="C2028" s="15">
        <v>45291</v>
      </c>
      <c r="D2028" s="17" t="s">
        <v>134</v>
      </c>
      <c r="E2028" s="17" t="s">
        <v>134</v>
      </c>
      <c r="F2028" s="14" t="s">
        <v>3237</v>
      </c>
      <c r="G2028" s="14" t="s">
        <v>3238</v>
      </c>
      <c r="H2028" s="14" t="s">
        <v>1754</v>
      </c>
      <c r="I2028" s="17" t="s">
        <v>352</v>
      </c>
      <c r="J2028" s="14" t="s">
        <v>353</v>
      </c>
      <c r="K2028" s="17" t="s">
        <v>354</v>
      </c>
      <c r="L2028" s="14">
        <v>4344</v>
      </c>
      <c r="M2028" s="16" t="str">
        <f>HYPERLINK("https://stjsonora.gob.mx/acceso_informacion/InfoCurriculum.php?token=4344-4344-4344")</f>
        <v>https://stjsonora.gob.mx/acceso_informacion/InfoCurriculum.php?token=4344-4344-4344</v>
      </c>
      <c r="N2028" s="14" t="s">
        <v>64</v>
      </c>
      <c r="O2028" s="16" t="s">
        <v>3601</v>
      </c>
      <c r="P2028" s="17" t="s">
        <v>355</v>
      </c>
      <c r="Q2028" s="15">
        <v>45300</v>
      </c>
      <c r="R2028" s="15">
        <v>45291</v>
      </c>
      <c r="S2028" s="14"/>
    </row>
    <row r="2029" spans="1:19" ht="25.5" x14ac:dyDescent="0.25">
      <c r="A2029" s="14">
        <v>2023</v>
      </c>
      <c r="B2029" s="15">
        <v>45200</v>
      </c>
      <c r="C2029" s="15">
        <v>45291</v>
      </c>
      <c r="D2029" s="17" t="s">
        <v>169</v>
      </c>
      <c r="E2029" s="17" t="s">
        <v>169</v>
      </c>
      <c r="F2029" s="14" t="s">
        <v>3239</v>
      </c>
      <c r="G2029" s="14" t="s">
        <v>660</v>
      </c>
      <c r="H2029" s="14" t="s">
        <v>3240</v>
      </c>
      <c r="I2029" s="17" t="s">
        <v>2865</v>
      </c>
      <c r="J2029" s="14" t="s">
        <v>55</v>
      </c>
      <c r="K2029" s="17"/>
      <c r="L2029" s="14">
        <v>3324</v>
      </c>
      <c r="M2029" s="16" t="str">
        <f>HYPERLINK("https://stjsonora.gob.mx/acceso_informacion/InfoCurriculum.php?token=3324-3324-3324")</f>
        <v>https://stjsonora.gob.mx/acceso_informacion/InfoCurriculum.php?token=3324-3324-3324</v>
      </c>
      <c r="N2029" s="14" t="s">
        <v>64</v>
      </c>
      <c r="O2029" s="16" t="s">
        <v>3601</v>
      </c>
      <c r="P2029" s="17" t="s">
        <v>355</v>
      </c>
      <c r="Q2029" s="15">
        <v>45300</v>
      </c>
      <c r="R2029" s="15">
        <v>45291</v>
      </c>
      <c r="S2029" s="14"/>
    </row>
    <row r="2030" spans="1:19" ht="25.5" x14ac:dyDescent="0.25">
      <c r="A2030" s="14">
        <v>2023</v>
      </c>
      <c r="B2030" s="15">
        <v>45200</v>
      </c>
      <c r="C2030" s="15">
        <v>45291</v>
      </c>
      <c r="D2030" s="17" t="s">
        <v>134</v>
      </c>
      <c r="E2030" s="17" t="s">
        <v>134</v>
      </c>
      <c r="F2030" s="14" t="s">
        <v>3241</v>
      </c>
      <c r="G2030" s="14" t="s">
        <v>454</v>
      </c>
      <c r="H2030" s="14" t="s">
        <v>1832</v>
      </c>
      <c r="I2030" s="17" t="s">
        <v>390</v>
      </c>
      <c r="J2030" s="14" t="s">
        <v>353</v>
      </c>
      <c r="K2030" s="17" t="s">
        <v>3242</v>
      </c>
      <c r="L2030" s="14">
        <v>3951</v>
      </c>
      <c r="M2030" s="16" t="str">
        <f>HYPERLINK("https://stjsonora.gob.mx/acceso_informacion/InfoCurriculum.php?token=3951-3951-3951")</f>
        <v>https://stjsonora.gob.mx/acceso_informacion/InfoCurriculum.php?token=3951-3951-3951</v>
      </c>
      <c r="N2030" s="14" t="s">
        <v>64</v>
      </c>
      <c r="O2030" s="16" t="s">
        <v>3601</v>
      </c>
      <c r="P2030" s="17" t="s">
        <v>355</v>
      </c>
      <c r="Q2030" s="15">
        <v>45300</v>
      </c>
      <c r="R2030" s="15">
        <v>45291</v>
      </c>
      <c r="S2030" s="14"/>
    </row>
    <row r="2031" spans="1:19" ht="25.5" x14ac:dyDescent="0.25">
      <c r="A2031" s="14">
        <v>2023</v>
      </c>
      <c r="B2031" s="15">
        <v>45200</v>
      </c>
      <c r="C2031" s="15">
        <v>45291</v>
      </c>
      <c r="D2031" s="17" t="s">
        <v>169</v>
      </c>
      <c r="E2031" s="17" t="s">
        <v>169</v>
      </c>
      <c r="F2031" s="14" t="s">
        <v>2157</v>
      </c>
      <c r="G2031" s="14" t="s">
        <v>406</v>
      </c>
      <c r="H2031" s="14" t="s">
        <v>1264</v>
      </c>
      <c r="I2031" s="17" t="s">
        <v>595</v>
      </c>
      <c r="J2031" s="14" t="s">
        <v>353</v>
      </c>
      <c r="K2031" s="17" t="s">
        <v>2282</v>
      </c>
      <c r="L2031" s="14">
        <v>5216</v>
      </c>
      <c r="M2031" s="16" t="str">
        <f>HYPERLINK("https://stjsonora.gob.mx/acceso_informacion/InfoCurriculum.php?token=5216-5216-5216")</f>
        <v>https://stjsonora.gob.mx/acceso_informacion/InfoCurriculum.php?token=5216-5216-5216</v>
      </c>
      <c r="N2031" s="14" t="s">
        <v>64</v>
      </c>
      <c r="O2031" s="16" t="s">
        <v>3601</v>
      </c>
      <c r="P2031" s="17" t="s">
        <v>355</v>
      </c>
      <c r="Q2031" s="15">
        <v>45300</v>
      </c>
      <c r="R2031" s="15">
        <v>45291</v>
      </c>
      <c r="S2031" s="14"/>
    </row>
    <row r="2032" spans="1:19" ht="25.5" x14ac:dyDescent="0.25">
      <c r="A2032" s="14">
        <v>2023</v>
      </c>
      <c r="B2032" s="15">
        <v>45200</v>
      </c>
      <c r="C2032" s="15">
        <v>45291</v>
      </c>
      <c r="D2032" s="17" t="s">
        <v>165</v>
      </c>
      <c r="E2032" s="17" t="s">
        <v>165</v>
      </c>
      <c r="F2032" s="14" t="s">
        <v>3243</v>
      </c>
      <c r="G2032" s="14" t="s">
        <v>364</v>
      </c>
      <c r="H2032" s="14" t="s">
        <v>715</v>
      </c>
      <c r="I2032" s="17" t="s">
        <v>2865</v>
      </c>
      <c r="J2032" s="14" t="s">
        <v>353</v>
      </c>
      <c r="K2032" s="17" t="s">
        <v>603</v>
      </c>
      <c r="L2032" s="14">
        <v>2737</v>
      </c>
      <c r="M2032" s="16" t="str">
        <f>HYPERLINK("https://stjsonora.gob.mx/acceso_informacion/InfoCurriculum.php?token=2737-2737-2737")</f>
        <v>https://stjsonora.gob.mx/acceso_informacion/InfoCurriculum.php?token=2737-2737-2737</v>
      </c>
      <c r="N2032" s="14" t="s">
        <v>64</v>
      </c>
      <c r="O2032" s="16" t="s">
        <v>3601</v>
      </c>
      <c r="P2032" s="17" t="s">
        <v>355</v>
      </c>
      <c r="Q2032" s="15">
        <v>45300</v>
      </c>
      <c r="R2032" s="15">
        <v>45291</v>
      </c>
      <c r="S2032" s="14"/>
    </row>
    <row r="2033" spans="1:19" ht="25.5" x14ac:dyDescent="0.25">
      <c r="A2033" s="14">
        <v>2023</v>
      </c>
      <c r="B2033" s="15">
        <v>45200</v>
      </c>
      <c r="C2033" s="15">
        <v>45291</v>
      </c>
      <c r="D2033" s="17" t="s">
        <v>165</v>
      </c>
      <c r="E2033" s="17" t="s">
        <v>165</v>
      </c>
      <c r="F2033" s="14" t="s">
        <v>2101</v>
      </c>
      <c r="G2033" s="14" t="s">
        <v>840</v>
      </c>
      <c r="H2033" s="14" t="s">
        <v>475</v>
      </c>
      <c r="I2033" s="17" t="s">
        <v>595</v>
      </c>
      <c r="J2033" s="14" t="s">
        <v>55</v>
      </c>
      <c r="K2033" s="17"/>
      <c r="L2033" s="14">
        <v>2845</v>
      </c>
      <c r="M2033" s="16" t="str">
        <f>HYPERLINK("https://stjsonora.gob.mx/acceso_informacion/InfoCurriculum.php?token=2845-2845-2845")</f>
        <v>https://stjsonora.gob.mx/acceso_informacion/InfoCurriculum.php?token=2845-2845-2845</v>
      </c>
      <c r="N2033" s="14" t="s">
        <v>64</v>
      </c>
      <c r="O2033" s="16" t="s">
        <v>3601</v>
      </c>
      <c r="P2033" s="17" t="s">
        <v>355</v>
      </c>
      <c r="Q2033" s="15">
        <v>45300</v>
      </c>
      <c r="R2033" s="15">
        <v>45291</v>
      </c>
      <c r="S2033" s="14"/>
    </row>
    <row r="2034" spans="1:19" ht="25.5" x14ac:dyDescent="0.25">
      <c r="A2034" s="14">
        <v>2023</v>
      </c>
      <c r="B2034" s="15">
        <v>45200</v>
      </c>
      <c r="C2034" s="15">
        <v>45291</v>
      </c>
      <c r="D2034" s="17" t="s">
        <v>134</v>
      </c>
      <c r="E2034" s="17" t="s">
        <v>134</v>
      </c>
      <c r="F2034" s="14" t="s">
        <v>3244</v>
      </c>
      <c r="G2034" s="14" t="s">
        <v>1692</v>
      </c>
      <c r="H2034" s="14" t="s">
        <v>495</v>
      </c>
      <c r="I2034" s="17" t="s">
        <v>435</v>
      </c>
      <c r="J2034" s="14" t="s">
        <v>395</v>
      </c>
      <c r="K2034" s="17" t="s">
        <v>722</v>
      </c>
      <c r="L2034" s="14">
        <v>773</v>
      </c>
      <c r="M2034" s="16" t="str">
        <f>HYPERLINK("https://stjsonora.gob.mx/acceso_informacion/InfoCurriculum.php?token=773-773-773")</f>
        <v>https://stjsonora.gob.mx/acceso_informacion/InfoCurriculum.php?token=773-773-773</v>
      </c>
      <c r="N2034" s="14" t="s">
        <v>64</v>
      </c>
      <c r="O2034" s="16" t="s">
        <v>3601</v>
      </c>
      <c r="P2034" s="17" t="s">
        <v>355</v>
      </c>
      <c r="Q2034" s="15">
        <v>45300</v>
      </c>
      <c r="R2034" s="15">
        <v>45291</v>
      </c>
      <c r="S2034" s="14"/>
    </row>
    <row r="2035" spans="1:19" ht="25.5" x14ac:dyDescent="0.25">
      <c r="A2035" s="14">
        <v>2023</v>
      </c>
      <c r="B2035" s="15">
        <v>45200</v>
      </c>
      <c r="C2035" s="15">
        <v>45291</v>
      </c>
      <c r="D2035" s="17" t="s">
        <v>134</v>
      </c>
      <c r="E2035" s="17" t="s">
        <v>134</v>
      </c>
      <c r="F2035" s="14" t="s">
        <v>2356</v>
      </c>
      <c r="G2035" s="14" t="s">
        <v>442</v>
      </c>
      <c r="H2035" s="14" t="s">
        <v>3245</v>
      </c>
      <c r="I2035" s="17" t="s">
        <v>546</v>
      </c>
      <c r="J2035" s="14" t="s">
        <v>353</v>
      </c>
      <c r="K2035" s="17" t="s">
        <v>610</v>
      </c>
      <c r="L2035" s="14">
        <v>1515</v>
      </c>
      <c r="M2035" s="16" t="str">
        <f>HYPERLINK("https://stjsonora.gob.mx/acceso_informacion/InfoCurriculum.php?token=1515-1515-1515")</f>
        <v>https://stjsonora.gob.mx/acceso_informacion/InfoCurriculum.php?token=1515-1515-1515</v>
      </c>
      <c r="N2035" s="14" t="s">
        <v>64</v>
      </c>
      <c r="O2035" s="16" t="s">
        <v>3601</v>
      </c>
      <c r="P2035" s="17" t="s">
        <v>355</v>
      </c>
      <c r="Q2035" s="15">
        <v>45300</v>
      </c>
      <c r="R2035" s="15">
        <v>45291</v>
      </c>
      <c r="S2035" s="14"/>
    </row>
    <row r="2036" spans="1:19" ht="25.5" x14ac:dyDescent="0.25">
      <c r="A2036" s="14">
        <v>2023</v>
      </c>
      <c r="B2036" s="15">
        <v>45200</v>
      </c>
      <c r="C2036" s="15">
        <v>45291</v>
      </c>
      <c r="D2036" s="17" t="s">
        <v>169</v>
      </c>
      <c r="E2036" s="17" t="s">
        <v>169</v>
      </c>
      <c r="F2036" s="14" t="s">
        <v>2352</v>
      </c>
      <c r="G2036" s="14" t="s">
        <v>999</v>
      </c>
      <c r="H2036" s="14" t="s">
        <v>615</v>
      </c>
      <c r="I2036" s="17" t="s">
        <v>355</v>
      </c>
      <c r="J2036" s="14" t="s">
        <v>353</v>
      </c>
      <c r="K2036" s="17" t="s">
        <v>3246</v>
      </c>
      <c r="L2036" s="14">
        <v>4005</v>
      </c>
      <c r="M2036" s="16" t="str">
        <f>HYPERLINK("https://stjsonora.gob.mx/acceso_informacion/InfoCurriculum.php?token=4005-4005-4005")</f>
        <v>https://stjsonora.gob.mx/acceso_informacion/InfoCurriculum.php?token=4005-4005-4005</v>
      </c>
      <c r="N2036" s="14" t="s">
        <v>64</v>
      </c>
      <c r="O2036" s="16" t="s">
        <v>3601</v>
      </c>
      <c r="P2036" s="17" t="s">
        <v>355</v>
      </c>
      <c r="Q2036" s="15">
        <v>45300</v>
      </c>
      <c r="R2036" s="15">
        <v>45291</v>
      </c>
      <c r="S2036" s="14"/>
    </row>
    <row r="2037" spans="1:19" ht="25.5" x14ac:dyDescent="0.25">
      <c r="A2037" s="14">
        <v>2023</v>
      </c>
      <c r="B2037" s="15">
        <v>45200</v>
      </c>
      <c r="C2037" s="15">
        <v>45291</v>
      </c>
      <c r="D2037" s="17" t="s">
        <v>134</v>
      </c>
      <c r="E2037" s="17" t="s">
        <v>134</v>
      </c>
      <c r="F2037" s="14" t="s">
        <v>3247</v>
      </c>
      <c r="G2037" s="14" t="s">
        <v>442</v>
      </c>
      <c r="H2037" s="14" t="s">
        <v>800</v>
      </c>
      <c r="I2037" s="17" t="s">
        <v>390</v>
      </c>
      <c r="J2037" s="14" t="s">
        <v>403</v>
      </c>
      <c r="K2037" s="17"/>
      <c r="L2037" s="14">
        <v>3300</v>
      </c>
      <c r="M2037" s="16" t="str">
        <f>HYPERLINK("https://stjsonora.gob.mx/acceso_informacion/InfoCurriculum.php?token=3300-3300-3300")</f>
        <v>https://stjsonora.gob.mx/acceso_informacion/InfoCurriculum.php?token=3300-3300-3300</v>
      </c>
      <c r="N2037" s="14" t="s">
        <v>64</v>
      </c>
      <c r="O2037" s="16" t="s">
        <v>3601</v>
      </c>
      <c r="P2037" s="17" t="s">
        <v>355</v>
      </c>
      <c r="Q2037" s="15">
        <v>45300</v>
      </c>
      <c r="R2037" s="15">
        <v>45291</v>
      </c>
      <c r="S2037" s="14"/>
    </row>
    <row r="2038" spans="1:19" ht="25.5" x14ac:dyDescent="0.25">
      <c r="A2038" s="14">
        <v>2023</v>
      </c>
      <c r="B2038" s="15">
        <v>45200</v>
      </c>
      <c r="C2038" s="15">
        <v>45291</v>
      </c>
      <c r="D2038" s="17" t="s">
        <v>134</v>
      </c>
      <c r="E2038" s="17" t="s">
        <v>134</v>
      </c>
      <c r="F2038" s="14" t="s">
        <v>3248</v>
      </c>
      <c r="G2038" s="14" t="s">
        <v>409</v>
      </c>
      <c r="H2038" s="14" t="s">
        <v>385</v>
      </c>
      <c r="I2038" s="17" t="s">
        <v>3151</v>
      </c>
      <c r="J2038" s="14" t="s">
        <v>395</v>
      </c>
      <c r="K2038" s="17" t="s">
        <v>2685</v>
      </c>
      <c r="L2038" s="14">
        <v>1026</v>
      </c>
      <c r="M2038" s="16" t="str">
        <f>HYPERLINK("https://stjsonora.gob.mx/acceso_informacion/InfoCurriculum.php?token=1026-1026-1026")</f>
        <v>https://stjsonora.gob.mx/acceso_informacion/InfoCurriculum.php?token=1026-1026-1026</v>
      </c>
      <c r="N2038" s="14" t="s">
        <v>64</v>
      </c>
      <c r="O2038" s="16" t="s">
        <v>3601</v>
      </c>
      <c r="P2038" s="17" t="s">
        <v>355</v>
      </c>
      <c r="Q2038" s="15">
        <v>45300</v>
      </c>
      <c r="R2038" s="15">
        <v>45291</v>
      </c>
      <c r="S2038" s="14"/>
    </row>
    <row r="2039" spans="1:19" ht="25.5" x14ac:dyDescent="0.25">
      <c r="A2039" s="14">
        <v>2023</v>
      </c>
      <c r="B2039" s="15">
        <v>45200</v>
      </c>
      <c r="C2039" s="15">
        <v>45291</v>
      </c>
      <c r="D2039" s="17" t="s">
        <v>165</v>
      </c>
      <c r="E2039" s="17" t="s">
        <v>165</v>
      </c>
      <c r="F2039" s="14" t="s">
        <v>2161</v>
      </c>
      <c r="G2039" s="14" t="s">
        <v>3249</v>
      </c>
      <c r="H2039" s="14" t="s">
        <v>1739</v>
      </c>
      <c r="I2039" s="17" t="s">
        <v>355</v>
      </c>
      <c r="J2039" s="14" t="s">
        <v>365</v>
      </c>
      <c r="K2039" s="17" t="s">
        <v>448</v>
      </c>
      <c r="L2039" s="14">
        <v>4995</v>
      </c>
      <c r="M2039" s="16" t="str">
        <f>HYPERLINK("https://stjsonora.gob.mx/acceso_informacion/InfoCurriculum.php?token=4995-4995-4995")</f>
        <v>https://stjsonora.gob.mx/acceso_informacion/InfoCurriculum.php?token=4995-4995-4995</v>
      </c>
      <c r="N2039" s="14" t="s">
        <v>64</v>
      </c>
      <c r="O2039" s="16" t="s">
        <v>3601</v>
      </c>
      <c r="P2039" s="17" t="s">
        <v>355</v>
      </c>
      <c r="Q2039" s="15">
        <v>45300</v>
      </c>
      <c r="R2039" s="15">
        <v>45291</v>
      </c>
      <c r="S2039" s="14"/>
    </row>
    <row r="2040" spans="1:19" ht="25.5" x14ac:dyDescent="0.25">
      <c r="A2040" s="14">
        <v>2023</v>
      </c>
      <c r="B2040" s="15">
        <v>45200</v>
      </c>
      <c r="C2040" s="15">
        <v>45291</v>
      </c>
      <c r="D2040" s="17" t="s">
        <v>165</v>
      </c>
      <c r="E2040" s="17" t="s">
        <v>165</v>
      </c>
      <c r="F2040" s="14" t="s">
        <v>2926</v>
      </c>
      <c r="G2040" s="14" t="s">
        <v>612</v>
      </c>
      <c r="H2040" s="14" t="s">
        <v>613</v>
      </c>
      <c r="I2040" s="17" t="s">
        <v>355</v>
      </c>
      <c r="J2040" s="14" t="s">
        <v>56</v>
      </c>
      <c r="K2040" s="17" t="s">
        <v>3589</v>
      </c>
      <c r="L2040" s="14">
        <v>2925</v>
      </c>
      <c r="M2040" s="16" t="str">
        <f>HYPERLINK("https://stjsonora.gob.mx/acceso_informacion/InfoCurriculum.php?token=2925-2925-2925")</f>
        <v>https://stjsonora.gob.mx/acceso_informacion/InfoCurriculum.php?token=2925-2925-2925</v>
      </c>
      <c r="N2040" s="14" t="s">
        <v>64</v>
      </c>
      <c r="O2040" s="16" t="s">
        <v>3601</v>
      </c>
      <c r="P2040" s="17" t="s">
        <v>355</v>
      </c>
      <c r="Q2040" s="15">
        <v>45300</v>
      </c>
      <c r="R2040" s="15">
        <v>45291</v>
      </c>
      <c r="S2040" s="14"/>
    </row>
    <row r="2041" spans="1:19" ht="25.5" x14ac:dyDescent="0.25">
      <c r="A2041" s="14">
        <v>2023</v>
      </c>
      <c r="B2041" s="15">
        <v>45200</v>
      </c>
      <c r="C2041" s="15">
        <v>45291</v>
      </c>
      <c r="D2041" s="17" t="s">
        <v>134</v>
      </c>
      <c r="E2041" s="17" t="s">
        <v>134</v>
      </c>
      <c r="F2041" s="14" t="s">
        <v>3250</v>
      </c>
      <c r="G2041" s="14" t="s">
        <v>800</v>
      </c>
      <c r="H2041" s="14" t="s">
        <v>809</v>
      </c>
      <c r="I2041" s="17" t="s">
        <v>355</v>
      </c>
      <c r="J2041" s="14" t="s">
        <v>353</v>
      </c>
      <c r="K2041" s="17" t="s">
        <v>634</v>
      </c>
      <c r="L2041" s="14">
        <v>4016</v>
      </c>
      <c r="M2041" s="16" t="str">
        <f>HYPERLINK("https://stjsonora.gob.mx/acceso_informacion/InfoCurriculum.php?token=4016-4016-4016")</f>
        <v>https://stjsonora.gob.mx/acceso_informacion/InfoCurriculum.php?token=4016-4016-4016</v>
      </c>
      <c r="N2041" s="14" t="s">
        <v>64</v>
      </c>
      <c r="O2041" s="16" t="s">
        <v>3601</v>
      </c>
      <c r="P2041" s="17" t="s">
        <v>355</v>
      </c>
      <c r="Q2041" s="15">
        <v>45300</v>
      </c>
      <c r="R2041" s="15">
        <v>45291</v>
      </c>
      <c r="S2041" s="14"/>
    </row>
    <row r="2042" spans="1:19" ht="25.5" x14ac:dyDescent="0.25">
      <c r="A2042" s="14">
        <v>2023</v>
      </c>
      <c r="B2042" s="15">
        <v>45200</v>
      </c>
      <c r="C2042" s="15">
        <v>45291</v>
      </c>
      <c r="D2042" s="17" t="s">
        <v>169</v>
      </c>
      <c r="E2042" s="17" t="s">
        <v>169</v>
      </c>
      <c r="F2042" s="14" t="s">
        <v>1195</v>
      </c>
      <c r="G2042" s="14" t="s">
        <v>1182</v>
      </c>
      <c r="H2042" s="14" t="s">
        <v>417</v>
      </c>
      <c r="I2042" s="17" t="s">
        <v>718</v>
      </c>
      <c r="J2042" s="14" t="s">
        <v>353</v>
      </c>
      <c r="K2042" s="17" t="s">
        <v>354</v>
      </c>
      <c r="L2042" s="14">
        <v>1190</v>
      </c>
      <c r="M2042" s="16" t="str">
        <f>HYPERLINK("https://stjsonora.gob.mx/acceso_informacion/InfoCurriculum.php?token=1190-1190-1190")</f>
        <v>https://stjsonora.gob.mx/acceso_informacion/InfoCurriculum.php?token=1190-1190-1190</v>
      </c>
      <c r="N2042" s="14" t="s">
        <v>64</v>
      </c>
      <c r="O2042" s="16" t="s">
        <v>3601</v>
      </c>
      <c r="P2042" s="17" t="s">
        <v>355</v>
      </c>
      <c r="Q2042" s="15">
        <v>45300</v>
      </c>
      <c r="R2042" s="15">
        <v>45291</v>
      </c>
      <c r="S2042" s="14"/>
    </row>
    <row r="2043" spans="1:19" ht="25.5" x14ac:dyDescent="0.25">
      <c r="A2043" s="14">
        <v>2023</v>
      </c>
      <c r="B2043" s="15">
        <v>45200</v>
      </c>
      <c r="C2043" s="15">
        <v>45291</v>
      </c>
      <c r="D2043" s="17" t="s">
        <v>165</v>
      </c>
      <c r="E2043" s="17" t="s">
        <v>165</v>
      </c>
      <c r="F2043" s="14" t="s">
        <v>3251</v>
      </c>
      <c r="G2043" s="14" t="s">
        <v>585</v>
      </c>
      <c r="H2043" s="14" t="s">
        <v>660</v>
      </c>
      <c r="I2043" s="17" t="s">
        <v>595</v>
      </c>
      <c r="J2043" s="14" t="s">
        <v>353</v>
      </c>
      <c r="K2043" s="17" t="s">
        <v>2406</v>
      </c>
      <c r="L2043" s="14">
        <v>5001</v>
      </c>
      <c r="M2043" s="16" t="str">
        <f>HYPERLINK("https://stjsonora.gob.mx/acceso_informacion/InfoCurriculum.php?token=5001-5001-5001")</f>
        <v>https://stjsonora.gob.mx/acceso_informacion/InfoCurriculum.php?token=5001-5001-5001</v>
      </c>
      <c r="N2043" s="14" t="s">
        <v>64</v>
      </c>
      <c r="O2043" s="16" t="s">
        <v>3601</v>
      </c>
      <c r="P2043" s="17" t="s">
        <v>355</v>
      </c>
      <c r="Q2043" s="15">
        <v>45300</v>
      </c>
      <c r="R2043" s="15">
        <v>45291</v>
      </c>
      <c r="S2043" s="14"/>
    </row>
    <row r="2044" spans="1:19" ht="25.5" x14ac:dyDescent="0.25">
      <c r="A2044" s="14">
        <v>2023</v>
      </c>
      <c r="B2044" s="15">
        <v>45200</v>
      </c>
      <c r="C2044" s="15">
        <v>45291</v>
      </c>
      <c r="D2044" s="17" t="s">
        <v>175</v>
      </c>
      <c r="E2044" s="17" t="s">
        <v>175</v>
      </c>
      <c r="F2044" s="14" t="s">
        <v>1344</v>
      </c>
      <c r="G2044" s="14" t="s">
        <v>406</v>
      </c>
      <c r="H2044" s="14" t="s">
        <v>1749</v>
      </c>
      <c r="I2044" s="17" t="s">
        <v>802</v>
      </c>
      <c r="J2044" s="14" t="s">
        <v>353</v>
      </c>
      <c r="K2044" s="17" t="s">
        <v>354</v>
      </c>
      <c r="L2044" s="14">
        <v>4529</v>
      </c>
      <c r="M2044" s="16" t="str">
        <f>HYPERLINK("https://stjsonora.gob.mx/acceso_informacion/InfoCurriculum.php?token=4529-4529-4529")</f>
        <v>https://stjsonora.gob.mx/acceso_informacion/InfoCurriculum.php?token=4529-4529-4529</v>
      </c>
      <c r="N2044" s="14" t="s">
        <v>64</v>
      </c>
      <c r="O2044" s="16" t="s">
        <v>3601</v>
      </c>
      <c r="P2044" s="17" t="s">
        <v>355</v>
      </c>
      <c r="Q2044" s="15">
        <v>45300</v>
      </c>
      <c r="R2044" s="15">
        <v>45291</v>
      </c>
      <c r="S2044" s="14"/>
    </row>
    <row r="2045" spans="1:19" ht="25.5" x14ac:dyDescent="0.25">
      <c r="A2045" s="14">
        <v>2023</v>
      </c>
      <c r="B2045" s="15">
        <v>45200</v>
      </c>
      <c r="C2045" s="15">
        <v>45291</v>
      </c>
      <c r="D2045" s="17" t="s">
        <v>182</v>
      </c>
      <c r="E2045" s="17" t="s">
        <v>182</v>
      </c>
      <c r="F2045" s="14" t="s">
        <v>3252</v>
      </c>
      <c r="G2045" s="14" t="s">
        <v>1270</v>
      </c>
      <c r="H2045" s="14" t="s">
        <v>452</v>
      </c>
      <c r="I2045" s="17" t="s">
        <v>2865</v>
      </c>
      <c r="J2045" s="14" t="s">
        <v>353</v>
      </c>
      <c r="K2045" s="17" t="s">
        <v>1824</v>
      </c>
      <c r="L2045" s="14">
        <v>3123</v>
      </c>
      <c r="M2045" s="16" t="str">
        <f>HYPERLINK("https://stjsonora.gob.mx/acceso_informacion/InfoCurriculum.php?token=3123-3123-3123")</f>
        <v>https://stjsonora.gob.mx/acceso_informacion/InfoCurriculum.php?token=3123-3123-3123</v>
      </c>
      <c r="N2045" s="14" t="s">
        <v>64</v>
      </c>
      <c r="O2045" s="16" t="s">
        <v>3601</v>
      </c>
      <c r="P2045" s="17" t="s">
        <v>355</v>
      </c>
      <c r="Q2045" s="15">
        <v>45300</v>
      </c>
      <c r="R2045" s="15">
        <v>45291</v>
      </c>
      <c r="S2045" s="14"/>
    </row>
    <row r="2046" spans="1:19" ht="25.5" x14ac:dyDescent="0.25">
      <c r="A2046" s="14">
        <v>2023</v>
      </c>
      <c r="B2046" s="15">
        <v>45200</v>
      </c>
      <c r="C2046" s="15">
        <v>45291</v>
      </c>
      <c r="D2046" s="17" t="s">
        <v>182</v>
      </c>
      <c r="E2046" s="17" t="s">
        <v>182</v>
      </c>
      <c r="F2046" s="14" t="s">
        <v>3253</v>
      </c>
      <c r="G2046" s="14" t="s">
        <v>417</v>
      </c>
      <c r="H2046" s="14" t="s">
        <v>554</v>
      </c>
      <c r="I2046" s="17" t="s">
        <v>355</v>
      </c>
      <c r="J2046" s="14" t="s">
        <v>403</v>
      </c>
      <c r="K2046" s="17"/>
      <c r="L2046" s="14">
        <v>3948</v>
      </c>
      <c r="M2046" s="16" t="str">
        <f>HYPERLINK("https://stjsonora.gob.mx/acceso_informacion/InfoCurriculum.php?token=3948-3948-3948")</f>
        <v>https://stjsonora.gob.mx/acceso_informacion/InfoCurriculum.php?token=3948-3948-3948</v>
      </c>
      <c r="N2046" s="14" t="s">
        <v>64</v>
      </c>
      <c r="O2046" s="16" t="s">
        <v>3601</v>
      </c>
      <c r="P2046" s="17" t="s">
        <v>355</v>
      </c>
      <c r="Q2046" s="15">
        <v>45300</v>
      </c>
      <c r="R2046" s="15">
        <v>45291</v>
      </c>
      <c r="S2046" s="14"/>
    </row>
    <row r="2047" spans="1:19" ht="25.5" x14ac:dyDescent="0.25">
      <c r="A2047" s="14">
        <v>2023</v>
      </c>
      <c r="B2047" s="15">
        <v>45200</v>
      </c>
      <c r="C2047" s="15">
        <v>45291</v>
      </c>
      <c r="D2047" s="17" t="s">
        <v>182</v>
      </c>
      <c r="E2047" s="17" t="s">
        <v>182</v>
      </c>
      <c r="F2047" s="14" t="s">
        <v>3254</v>
      </c>
      <c r="G2047" s="14" t="s">
        <v>3255</v>
      </c>
      <c r="H2047" s="14" t="s">
        <v>3256</v>
      </c>
      <c r="I2047" s="17" t="s">
        <v>2865</v>
      </c>
      <c r="J2047" s="14" t="s">
        <v>353</v>
      </c>
      <c r="K2047" s="17" t="s">
        <v>634</v>
      </c>
      <c r="L2047" s="14">
        <v>3309</v>
      </c>
      <c r="M2047" s="16" t="str">
        <f>HYPERLINK("https://stjsonora.gob.mx/acceso_informacion/InfoCurriculum.php?token=3309-3309-3309")</f>
        <v>https://stjsonora.gob.mx/acceso_informacion/InfoCurriculum.php?token=3309-3309-3309</v>
      </c>
      <c r="N2047" s="14" t="s">
        <v>64</v>
      </c>
      <c r="O2047" s="16" t="s">
        <v>3601</v>
      </c>
      <c r="P2047" s="17" t="s">
        <v>355</v>
      </c>
      <c r="Q2047" s="15">
        <v>45300</v>
      </c>
      <c r="R2047" s="15">
        <v>45291</v>
      </c>
      <c r="S2047" s="14"/>
    </row>
    <row r="2048" spans="1:19" ht="25.5" x14ac:dyDescent="0.25">
      <c r="A2048" s="14">
        <v>2023</v>
      </c>
      <c r="B2048" s="15">
        <v>45200</v>
      </c>
      <c r="C2048" s="15">
        <v>45291</v>
      </c>
      <c r="D2048" s="17" t="s">
        <v>175</v>
      </c>
      <c r="E2048" s="17" t="s">
        <v>175</v>
      </c>
      <c r="F2048" s="14" t="s">
        <v>1106</v>
      </c>
      <c r="G2048" s="14" t="s">
        <v>1611</v>
      </c>
      <c r="H2048" s="14" t="s">
        <v>3257</v>
      </c>
      <c r="I2048" s="17" t="s">
        <v>595</v>
      </c>
      <c r="J2048" s="14" t="s">
        <v>353</v>
      </c>
      <c r="K2048" s="17" t="s">
        <v>3258</v>
      </c>
      <c r="L2048" s="14">
        <v>4713</v>
      </c>
      <c r="M2048" s="16" t="str">
        <f>HYPERLINK("https://stjsonora.gob.mx/acceso_informacion/InfoCurriculum.php?token=4713-4713-4713")</f>
        <v>https://stjsonora.gob.mx/acceso_informacion/InfoCurriculum.php?token=4713-4713-4713</v>
      </c>
      <c r="N2048" s="14" t="s">
        <v>64</v>
      </c>
      <c r="O2048" s="16" t="s">
        <v>3601</v>
      </c>
      <c r="P2048" s="17" t="s">
        <v>355</v>
      </c>
      <c r="Q2048" s="15">
        <v>45300</v>
      </c>
      <c r="R2048" s="15">
        <v>45291</v>
      </c>
      <c r="S2048" s="14"/>
    </row>
    <row r="2049" spans="1:19" ht="25.5" x14ac:dyDescent="0.25">
      <c r="A2049" s="14">
        <v>2023</v>
      </c>
      <c r="B2049" s="15">
        <v>45200</v>
      </c>
      <c r="C2049" s="15">
        <v>45291</v>
      </c>
      <c r="D2049" s="17" t="s">
        <v>175</v>
      </c>
      <c r="E2049" s="17" t="s">
        <v>175</v>
      </c>
      <c r="F2049" s="14" t="s">
        <v>3259</v>
      </c>
      <c r="G2049" s="14" t="s">
        <v>1087</v>
      </c>
      <c r="H2049" s="14" t="s">
        <v>1581</v>
      </c>
      <c r="I2049" s="17" t="s">
        <v>3152</v>
      </c>
      <c r="J2049" s="14" t="s">
        <v>56</v>
      </c>
      <c r="K2049" s="17" t="s">
        <v>3589</v>
      </c>
      <c r="L2049" s="14">
        <v>4261</v>
      </c>
      <c r="M2049" s="16" t="str">
        <f>HYPERLINK("https://stjsonora.gob.mx/acceso_informacion/InfoCurriculum.php?token=4261-4261-4261")</f>
        <v>https://stjsonora.gob.mx/acceso_informacion/InfoCurriculum.php?token=4261-4261-4261</v>
      </c>
      <c r="N2049" s="14" t="s">
        <v>64</v>
      </c>
      <c r="O2049" s="16" t="s">
        <v>3601</v>
      </c>
      <c r="P2049" s="17" t="s">
        <v>355</v>
      </c>
      <c r="Q2049" s="15">
        <v>45300</v>
      </c>
      <c r="R2049" s="15">
        <v>45291</v>
      </c>
      <c r="S2049" s="14"/>
    </row>
    <row r="2050" spans="1:19" ht="25.5" x14ac:dyDescent="0.25">
      <c r="A2050" s="14">
        <v>2023</v>
      </c>
      <c r="B2050" s="15">
        <v>45200</v>
      </c>
      <c r="C2050" s="15">
        <v>45291</v>
      </c>
      <c r="D2050" s="17" t="s">
        <v>175</v>
      </c>
      <c r="E2050" s="17" t="s">
        <v>175</v>
      </c>
      <c r="F2050" s="14" t="s">
        <v>3260</v>
      </c>
      <c r="G2050" s="14" t="s">
        <v>2175</v>
      </c>
      <c r="H2050" s="14" t="s">
        <v>360</v>
      </c>
      <c r="I2050" s="17" t="s">
        <v>355</v>
      </c>
      <c r="J2050" s="14" t="s">
        <v>353</v>
      </c>
      <c r="K2050" s="17" t="s">
        <v>603</v>
      </c>
      <c r="L2050" s="14">
        <v>4461</v>
      </c>
      <c r="M2050" s="16" t="str">
        <f>HYPERLINK("https://stjsonora.gob.mx/acceso_informacion/InfoCurriculum.php?token=4461-4461-4461")</f>
        <v>https://stjsonora.gob.mx/acceso_informacion/InfoCurriculum.php?token=4461-4461-4461</v>
      </c>
      <c r="N2050" s="14" t="s">
        <v>64</v>
      </c>
      <c r="O2050" s="16" t="s">
        <v>3601</v>
      </c>
      <c r="P2050" s="17" t="s">
        <v>355</v>
      </c>
      <c r="Q2050" s="15">
        <v>45300</v>
      </c>
      <c r="R2050" s="15">
        <v>45291</v>
      </c>
      <c r="S2050" s="14"/>
    </row>
    <row r="2051" spans="1:19" ht="25.5" x14ac:dyDescent="0.25">
      <c r="A2051" s="14">
        <v>2023</v>
      </c>
      <c r="B2051" s="15">
        <v>45200</v>
      </c>
      <c r="C2051" s="15">
        <v>45291</v>
      </c>
      <c r="D2051" s="17" t="s">
        <v>175</v>
      </c>
      <c r="E2051" s="17" t="s">
        <v>175</v>
      </c>
      <c r="F2051" s="14" t="s">
        <v>829</v>
      </c>
      <c r="G2051" s="14" t="s">
        <v>613</v>
      </c>
      <c r="H2051" s="14" t="s">
        <v>508</v>
      </c>
      <c r="I2051" s="17" t="s">
        <v>595</v>
      </c>
      <c r="J2051" s="14" t="s">
        <v>353</v>
      </c>
      <c r="K2051" s="17" t="s">
        <v>603</v>
      </c>
      <c r="L2051" s="14">
        <v>4718</v>
      </c>
      <c r="M2051" s="16" t="str">
        <f>HYPERLINK("https://stjsonora.gob.mx/acceso_informacion/InfoCurriculum.php?token=4718-4718-4718")</f>
        <v>https://stjsonora.gob.mx/acceso_informacion/InfoCurriculum.php?token=4718-4718-4718</v>
      </c>
      <c r="N2051" s="14" t="s">
        <v>64</v>
      </c>
      <c r="O2051" s="16" t="s">
        <v>3601</v>
      </c>
      <c r="P2051" s="17" t="s">
        <v>355</v>
      </c>
      <c r="Q2051" s="15">
        <v>45300</v>
      </c>
      <c r="R2051" s="15">
        <v>45291</v>
      </c>
      <c r="S2051" s="14"/>
    </row>
    <row r="2052" spans="1:19" ht="25.5" x14ac:dyDescent="0.25">
      <c r="A2052" s="14">
        <v>2023</v>
      </c>
      <c r="B2052" s="15">
        <v>45200</v>
      </c>
      <c r="C2052" s="15">
        <v>45291</v>
      </c>
      <c r="D2052" s="17" t="s">
        <v>163</v>
      </c>
      <c r="E2052" s="17" t="s">
        <v>163</v>
      </c>
      <c r="F2052" s="14" t="s">
        <v>3261</v>
      </c>
      <c r="G2052" s="14" t="s">
        <v>3262</v>
      </c>
      <c r="H2052" s="14" t="s">
        <v>3263</v>
      </c>
      <c r="I2052" s="17" t="s">
        <v>595</v>
      </c>
      <c r="J2052" s="14" t="s">
        <v>58</v>
      </c>
      <c r="K2052" s="17" t="s">
        <v>3592</v>
      </c>
      <c r="L2052" s="14">
        <v>3916</v>
      </c>
      <c r="M2052" s="16" t="str">
        <f>HYPERLINK("https://stjsonora.gob.mx/acceso_informacion/InfoCurriculum.php?token=3916-3916-3916")</f>
        <v>https://stjsonora.gob.mx/acceso_informacion/InfoCurriculum.php?token=3916-3916-3916</v>
      </c>
      <c r="N2052" s="14" t="s">
        <v>64</v>
      </c>
      <c r="O2052" s="16" t="s">
        <v>3601</v>
      </c>
      <c r="P2052" s="17" t="s">
        <v>355</v>
      </c>
      <c r="Q2052" s="15">
        <v>45300</v>
      </c>
      <c r="R2052" s="15">
        <v>45291</v>
      </c>
      <c r="S2052" s="14"/>
    </row>
    <row r="2053" spans="1:19" ht="25.5" x14ac:dyDescent="0.25">
      <c r="A2053" s="14">
        <v>2023</v>
      </c>
      <c r="B2053" s="15">
        <v>45200</v>
      </c>
      <c r="C2053" s="15">
        <v>45291</v>
      </c>
      <c r="D2053" s="17" t="s">
        <v>197</v>
      </c>
      <c r="E2053" s="17" t="s">
        <v>197</v>
      </c>
      <c r="F2053" s="14" t="s">
        <v>3264</v>
      </c>
      <c r="G2053" s="14" t="s">
        <v>594</v>
      </c>
      <c r="H2053" s="14" t="s">
        <v>3117</v>
      </c>
      <c r="I2053" s="17" t="s">
        <v>595</v>
      </c>
      <c r="J2053" s="14" t="s">
        <v>58</v>
      </c>
      <c r="K2053" s="17" t="s">
        <v>3592</v>
      </c>
      <c r="L2053" s="14">
        <v>4491</v>
      </c>
      <c r="M2053" s="16" t="str">
        <f>HYPERLINK("https://stjsonora.gob.mx/acceso_informacion/InfoCurriculum.php?token=4491-4491-4491")</f>
        <v>https://stjsonora.gob.mx/acceso_informacion/InfoCurriculum.php?token=4491-4491-4491</v>
      </c>
      <c r="N2053" s="14" t="s">
        <v>64</v>
      </c>
      <c r="O2053" s="16" t="s">
        <v>3601</v>
      </c>
      <c r="P2053" s="17" t="s">
        <v>355</v>
      </c>
      <c r="Q2053" s="15">
        <v>45300</v>
      </c>
      <c r="R2053" s="15">
        <v>45291</v>
      </c>
      <c r="S2053" s="14"/>
    </row>
    <row r="2054" spans="1:19" ht="25.5" x14ac:dyDescent="0.25">
      <c r="A2054" s="14">
        <v>2023</v>
      </c>
      <c r="B2054" s="15">
        <v>45200</v>
      </c>
      <c r="C2054" s="15">
        <v>45291</v>
      </c>
      <c r="D2054" s="17" t="s">
        <v>169</v>
      </c>
      <c r="E2054" s="17" t="s">
        <v>169</v>
      </c>
      <c r="F2054" s="14" t="s">
        <v>3265</v>
      </c>
      <c r="G2054" s="14" t="s">
        <v>357</v>
      </c>
      <c r="H2054" s="14" t="s">
        <v>3266</v>
      </c>
      <c r="I2054" s="17" t="s">
        <v>595</v>
      </c>
      <c r="J2054" s="14" t="s">
        <v>353</v>
      </c>
      <c r="K2054" s="17" t="s">
        <v>536</v>
      </c>
      <c r="L2054" s="14">
        <v>4421</v>
      </c>
      <c r="M2054" s="16" t="str">
        <f>HYPERLINK("https://stjsonora.gob.mx/acceso_informacion/InfoCurriculum.php?token=4421-4421-4421")</f>
        <v>https://stjsonora.gob.mx/acceso_informacion/InfoCurriculum.php?token=4421-4421-4421</v>
      </c>
      <c r="N2054" s="14" t="s">
        <v>64</v>
      </c>
      <c r="O2054" s="16" t="s">
        <v>3601</v>
      </c>
      <c r="P2054" s="17" t="s">
        <v>355</v>
      </c>
      <c r="Q2054" s="15">
        <v>45300</v>
      </c>
      <c r="R2054" s="15">
        <v>45291</v>
      </c>
      <c r="S2054" s="14"/>
    </row>
    <row r="2055" spans="1:19" ht="25.5" x14ac:dyDescent="0.25">
      <c r="A2055" s="14">
        <v>2023</v>
      </c>
      <c r="B2055" s="15">
        <v>45200</v>
      </c>
      <c r="C2055" s="15">
        <v>45291</v>
      </c>
      <c r="D2055" s="17" t="s">
        <v>204</v>
      </c>
      <c r="E2055" s="17" t="s">
        <v>204</v>
      </c>
      <c r="F2055" s="14" t="s">
        <v>777</v>
      </c>
      <c r="G2055" s="14" t="s">
        <v>541</v>
      </c>
      <c r="H2055" s="14" t="s">
        <v>780</v>
      </c>
      <c r="I2055" s="17" t="s">
        <v>655</v>
      </c>
      <c r="J2055" s="14" t="s">
        <v>1081</v>
      </c>
      <c r="K2055" s="17" t="s">
        <v>3267</v>
      </c>
      <c r="L2055" s="14">
        <v>1066</v>
      </c>
      <c r="M2055" s="16" t="str">
        <f>HYPERLINK("https://stjsonora.gob.mx/acceso_informacion/InfoCurriculum.php?token=1066-1066-1066")</f>
        <v>https://stjsonora.gob.mx/acceso_informacion/InfoCurriculum.php?token=1066-1066-1066</v>
      </c>
      <c r="N2055" s="14" t="s">
        <v>64</v>
      </c>
      <c r="O2055" s="16" t="s">
        <v>3601</v>
      </c>
      <c r="P2055" s="17" t="s">
        <v>355</v>
      </c>
      <c r="Q2055" s="15">
        <v>45300</v>
      </c>
      <c r="R2055" s="15">
        <v>45291</v>
      </c>
      <c r="S2055" s="14"/>
    </row>
    <row r="2056" spans="1:19" ht="25.5" x14ac:dyDescent="0.25">
      <c r="A2056" s="14">
        <v>2023</v>
      </c>
      <c r="B2056" s="15">
        <v>45200</v>
      </c>
      <c r="C2056" s="15">
        <v>45291</v>
      </c>
      <c r="D2056" s="17" t="s">
        <v>182</v>
      </c>
      <c r="E2056" s="17" t="s">
        <v>182</v>
      </c>
      <c r="F2056" s="14" t="s">
        <v>1113</v>
      </c>
      <c r="G2056" s="14" t="s">
        <v>658</v>
      </c>
      <c r="H2056" s="14" t="s">
        <v>369</v>
      </c>
      <c r="I2056" s="17" t="s">
        <v>3151</v>
      </c>
      <c r="J2056" s="14" t="s">
        <v>353</v>
      </c>
      <c r="K2056" s="17" t="s">
        <v>2994</v>
      </c>
      <c r="L2056" s="14">
        <v>4811</v>
      </c>
      <c r="M2056" s="16" t="str">
        <f>HYPERLINK("https://stjsonora.gob.mx/acceso_informacion/InfoCurriculum.php?token=4811-4811-4811")</f>
        <v>https://stjsonora.gob.mx/acceso_informacion/InfoCurriculum.php?token=4811-4811-4811</v>
      </c>
      <c r="N2056" s="14" t="s">
        <v>64</v>
      </c>
      <c r="O2056" s="16" t="s">
        <v>3601</v>
      </c>
      <c r="P2056" s="17" t="s">
        <v>355</v>
      </c>
      <c r="Q2056" s="15">
        <v>45300</v>
      </c>
      <c r="R2056" s="15">
        <v>45291</v>
      </c>
      <c r="S2056" s="14"/>
    </row>
    <row r="2057" spans="1:19" ht="25.5" x14ac:dyDescent="0.25">
      <c r="A2057" s="14">
        <v>2023</v>
      </c>
      <c r="B2057" s="15">
        <v>45200</v>
      </c>
      <c r="C2057" s="15">
        <v>45291</v>
      </c>
      <c r="D2057" s="17" t="s">
        <v>206</v>
      </c>
      <c r="E2057" s="17" t="s">
        <v>206</v>
      </c>
      <c r="F2057" s="14" t="s">
        <v>3268</v>
      </c>
      <c r="G2057" s="14" t="s">
        <v>791</v>
      </c>
      <c r="H2057" s="14" t="s">
        <v>666</v>
      </c>
      <c r="I2057" s="17" t="s">
        <v>761</v>
      </c>
      <c r="J2057" s="14" t="s">
        <v>403</v>
      </c>
      <c r="K2057" s="17" t="s">
        <v>769</v>
      </c>
      <c r="L2057" s="14">
        <v>4355</v>
      </c>
      <c r="M2057" s="16" t="str">
        <f>HYPERLINK("https://stjsonora.gob.mx/acceso_informacion/InfoCurriculum.php?token=4355-4355-4355")</f>
        <v>https://stjsonora.gob.mx/acceso_informacion/InfoCurriculum.php?token=4355-4355-4355</v>
      </c>
      <c r="N2057" s="14" t="s">
        <v>64</v>
      </c>
      <c r="O2057" s="16" t="s">
        <v>3601</v>
      </c>
      <c r="P2057" s="17" t="s">
        <v>355</v>
      </c>
      <c r="Q2057" s="15">
        <v>45300</v>
      </c>
      <c r="R2057" s="15">
        <v>45291</v>
      </c>
      <c r="S2057" s="14"/>
    </row>
    <row r="2058" spans="1:19" ht="25.5" x14ac:dyDescent="0.25">
      <c r="A2058" s="14">
        <v>2023</v>
      </c>
      <c r="B2058" s="15">
        <v>45200</v>
      </c>
      <c r="C2058" s="15">
        <v>45291</v>
      </c>
      <c r="D2058" s="17" t="s">
        <v>170</v>
      </c>
      <c r="E2058" s="17" t="s">
        <v>170</v>
      </c>
      <c r="F2058" s="14" t="s">
        <v>3269</v>
      </c>
      <c r="G2058" s="14" t="s">
        <v>2555</v>
      </c>
      <c r="H2058" s="14" t="s">
        <v>753</v>
      </c>
      <c r="I2058" s="17" t="s">
        <v>2865</v>
      </c>
      <c r="J2058" s="14" t="s">
        <v>353</v>
      </c>
      <c r="K2058" s="17" t="s">
        <v>3270</v>
      </c>
      <c r="L2058" s="14">
        <v>4573</v>
      </c>
      <c r="M2058" s="16" t="str">
        <f>HYPERLINK("https://stjsonora.gob.mx/acceso_informacion/InfoCurriculum.php?token=4573-4573-4573")</f>
        <v>https://stjsonora.gob.mx/acceso_informacion/InfoCurriculum.php?token=4573-4573-4573</v>
      </c>
      <c r="N2058" s="14" t="s">
        <v>64</v>
      </c>
      <c r="O2058" s="16" t="s">
        <v>3601</v>
      </c>
      <c r="P2058" s="17" t="s">
        <v>355</v>
      </c>
      <c r="Q2058" s="15">
        <v>45300</v>
      </c>
      <c r="R2058" s="15">
        <v>45291</v>
      </c>
      <c r="S2058" s="14"/>
    </row>
    <row r="2059" spans="1:19" ht="25.5" x14ac:dyDescent="0.25">
      <c r="A2059" s="14">
        <v>2023</v>
      </c>
      <c r="B2059" s="15">
        <v>45200</v>
      </c>
      <c r="C2059" s="15">
        <v>45291</v>
      </c>
      <c r="D2059" s="17" t="s">
        <v>206</v>
      </c>
      <c r="E2059" s="17" t="s">
        <v>206</v>
      </c>
      <c r="F2059" s="14" t="s">
        <v>3271</v>
      </c>
      <c r="G2059" s="14" t="s">
        <v>2944</v>
      </c>
      <c r="H2059" s="14" t="s">
        <v>406</v>
      </c>
      <c r="I2059" s="17" t="s">
        <v>1596</v>
      </c>
      <c r="J2059" s="14" t="s">
        <v>353</v>
      </c>
      <c r="K2059" s="17" t="s">
        <v>3272</v>
      </c>
      <c r="L2059" s="14">
        <v>1173</v>
      </c>
      <c r="M2059" s="16" t="str">
        <f>HYPERLINK("https://stjsonora.gob.mx/acceso_informacion/InfoCurriculum.php?token=1173-1173-1173")</f>
        <v>https://stjsonora.gob.mx/acceso_informacion/InfoCurriculum.php?token=1173-1173-1173</v>
      </c>
      <c r="N2059" s="14" t="s">
        <v>64</v>
      </c>
      <c r="O2059" s="16" t="s">
        <v>3601</v>
      </c>
      <c r="P2059" s="17" t="s">
        <v>355</v>
      </c>
      <c r="Q2059" s="15">
        <v>45300</v>
      </c>
      <c r="R2059" s="15">
        <v>45291</v>
      </c>
      <c r="S2059" s="14"/>
    </row>
    <row r="2060" spans="1:19" ht="25.5" x14ac:dyDescent="0.25">
      <c r="A2060" s="14">
        <v>2023</v>
      </c>
      <c r="B2060" s="15">
        <v>45200</v>
      </c>
      <c r="C2060" s="15">
        <v>45291</v>
      </c>
      <c r="D2060" s="17" t="s">
        <v>170</v>
      </c>
      <c r="E2060" s="17" t="s">
        <v>170</v>
      </c>
      <c r="F2060" s="14" t="s">
        <v>1601</v>
      </c>
      <c r="G2060" s="14" t="s">
        <v>3273</v>
      </c>
      <c r="H2060" s="14" t="s">
        <v>527</v>
      </c>
      <c r="I2060" s="17" t="s">
        <v>402</v>
      </c>
      <c r="J2060" s="14" t="s">
        <v>353</v>
      </c>
      <c r="K2060" s="17" t="s">
        <v>603</v>
      </c>
      <c r="L2060" s="14">
        <v>4983</v>
      </c>
      <c r="M2060" s="16" t="str">
        <f>HYPERLINK("https://stjsonora.gob.mx/acceso_informacion/InfoCurriculum.php?token=4983-4983-4983")</f>
        <v>https://stjsonora.gob.mx/acceso_informacion/InfoCurriculum.php?token=4983-4983-4983</v>
      </c>
      <c r="N2060" s="14" t="s">
        <v>64</v>
      </c>
      <c r="O2060" s="16" t="s">
        <v>3601</v>
      </c>
      <c r="P2060" s="17" t="s">
        <v>355</v>
      </c>
      <c r="Q2060" s="15">
        <v>45300</v>
      </c>
      <c r="R2060" s="15">
        <v>45291</v>
      </c>
      <c r="S2060" s="14"/>
    </row>
    <row r="2061" spans="1:19" ht="25.5" x14ac:dyDescent="0.25">
      <c r="A2061" s="14">
        <v>2023</v>
      </c>
      <c r="B2061" s="15">
        <v>45200</v>
      </c>
      <c r="C2061" s="15">
        <v>45291</v>
      </c>
      <c r="D2061" s="17" t="s">
        <v>187</v>
      </c>
      <c r="E2061" s="17" t="s">
        <v>187</v>
      </c>
      <c r="F2061" s="14" t="s">
        <v>3274</v>
      </c>
      <c r="G2061" s="14" t="s">
        <v>3275</v>
      </c>
      <c r="H2061" s="14" t="s">
        <v>588</v>
      </c>
      <c r="I2061" s="17" t="s">
        <v>703</v>
      </c>
      <c r="J2061" s="14" t="s">
        <v>365</v>
      </c>
      <c r="K2061" s="17" t="s">
        <v>450</v>
      </c>
      <c r="L2061" s="14">
        <v>4553</v>
      </c>
      <c r="M2061" s="16" t="str">
        <f>HYPERLINK("https://stjsonora.gob.mx/acceso_informacion/InfoCurriculum.php?token=4553-4553-4553")</f>
        <v>https://stjsonora.gob.mx/acceso_informacion/InfoCurriculum.php?token=4553-4553-4553</v>
      </c>
      <c r="N2061" s="14" t="s">
        <v>64</v>
      </c>
      <c r="O2061" s="16" t="s">
        <v>3601</v>
      </c>
      <c r="P2061" s="17" t="s">
        <v>355</v>
      </c>
      <c r="Q2061" s="15">
        <v>45300</v>
      </c>
      <c r="R2061" s="15">
        <v>45291</v>
      </c>
      <c r="S2061" s="14"/>
    </row>
    <row r="2062" spans="1:19" ht="25.5" x14ac:dyDescent="0.25">
      <c r="A2062" s="14">
        <v>2023</v>
      </c>
      <c r="B2062" s="15">
        <v>45200</v>
      </c>
      <c r="C2062" s="15">
        <v>45291</v>
      </c>
      <c r="D2062" s="17" t="s">
        <v>167</v>
      </c>
      <c r="E2062" s="17" t="s">
        <v>167</v>
      </c>
      <c r="F2062" s="14" t="s">
        <v>3276</v>
      </c>
      <c r="G2062" s="14" t="s">
        <v>1529</v>
      </c>
      <c r="H2062" s="14" t="s">
        <v>1300</v>
      </c>
      <c r="I2062" s="17" t="s">
        <v>500</v>
      </c>
      <c r="J2062" s="14" t="s">
        <v>353</v>
      </c>
      <c r="K2062" s="17" t="s">
        <v>603</v>
      </c>
      <c r="L2062" s="14">
        <v>4832</v>
      </c>
      <c r="M2062" s="16" t="str">
        <f>HYPERLINK("https://stjsonora.gob.mx/acceso_informacion/InfoCurriculum.php?token=4832-4832-4832")</f>
        <v>https://stjsonora.gob.mx/acceso_informacion/InfoCurriculum.php?token=4832-4832-4832</v>
      </c>
      <c r="N2062" s="14" t="s">
        <v>64</v>
      </c>
      <c r="O2062" s="16" t="s">
        <v>3601</v>
      </c>
      <c r="P2062" s="17" t="s">
        <v>355</v>
      </c>
      <c r="Q2062" s="15">
        <v>45300</v>
      </c>
      <c r="R2062" s="15">
        <v>45291</v>
      </c>
      <c r="S2062" s="14"/>
    </row>
    <row r="2063" spans="1:19" ht="25.5" x14ac:dyDescent="0.25">
      <c r="A2063" s="14">
        <v>2023</v>
      </c>
      <c r="B2063" s="15">
        <v>45200</v>
      </c>
      <c r="C2063" s="15">
        <v>45291</v>
      </c>
      <c r="D2063" s="17" t="s">
        <v>206</v>
      </c>
      <c r="E2063" s="17" t="s">
        <v>206</v>
      </c>
      <c r="F2063" s="14" t="s">
        <v>349</v>
      </c>
      <c r="G2063" s="14" t="s">
        <v>422</v>
      </c>
      <c r="H2063" s="14" t="s">
        <v>670</v>
      </c>
      <c r="I2063" s="17" t="s">
        <v>3003</v>
      </c>
      <c r="J2063" s="14" t="s">
        <v>55</v>
      </c>
      <c r="K2063" s="17" t="s">
        <v>606</v>
      </c>
      <c r="L2063" s="14">
        <v>3482</v>
      </c>
      <c r="M2063" s="16" t="str">
        <f>HYPERLINK("https://stjsonora.gob.mx/acceso_informacion/InfoCurriculum.php?token=3482-3482-3482")</f>
        <v>https://stjsonora.gob.mx/acceso_informacion/InfoCurriculum.php?token=3482-3482-3482</v>
      </c>
      <c r="N2063" s="14" t="s">
        <v>64</v>
      </c>
      <c r="O2063" s="16" t="s">
        <v>3601</v>
      </c>
      <c r="P2063" s="17" t="s">
        <v>355</v>
      </c>
      <c r="Q2063" s="15">
        <v>45300</v>
      </c>
      <c r="R2063" s="15">
        <v>45291</v>
      </c>
      <c r="S2063" s="14"/>
    </row>
    <row r="2064" spans="1:19" ht="25.5" x14ac:dyDescent="0.25">
      <c r="A2064" s="14">
        <v>2023</v>
      </c>
      <c r="B2064" s="15">
        <v>45200</v>
      </c>
      <c r="C2064" s="15">
        <v>45291</v>
      </c>
      <c r="D2064" s="17" t="s">
        <v>206</v>
      </c>
      <c r="E2064" s="17" t="s">
        <v>206</v>
      </c>
      <c r="F2064" s="14" t="s">
        <v>3277</v>
      </c>
      <c r="G2064" s="14" t="s">
        <v>1432</v>
      </c>
      <c r="H2064" s="14" t="s">
        <v>369</v>
      </c>
      <c r="I2064" s="17" t="s">
        <v>1596</v>
      </c>
      <c r="J2064" s="14" t="s">
        <v>54</v>
      </c>
      <c r="K2064" s="17" t="s">
        <v>1076</v>
      </c>
      <c r="L2064" s="14">
        <v>1536</v>
      </c>
      <c r="M2064" s="16" t="str">
        <f>HYPERLINK("https://stjsonora.gob.mx/acceso_informacion/InfoCurriculum.php?token=1536-1536-1536")</f>
        <v>https://stjsonora.gob.mx/acceso_informacion/InfoCurriculum.php?token=1536-1536-1536</v>
      </c>
      <c r="N2064" s="14" t="s">
        <v>64</v>
      </c>
      <c r="O2064" s="16" t="s">
        <v>3601</v>
      </c>
      <c r="P2064" s="17" t="s">
        <v>355</v>
      </c>
      <c r="Q2064" s="15">
        <v>45300</v>
      </c>
      <c r="R2064" s="15">
        <v>45291</v>
      </c>
      <c r="S2064" s="14"/>
    </row>
    <row r="2065" spans="1:19" ht="25.5" x14ac:dyDescent="0.25">
      <c r="A2065" s="14">
        <v>2023</v>
      </c>
      <c r="B2065" s="15">
        <v>45200</v>
      </c>
      <c r="C2065" s="15">
        <v>45291</v>
      </c>
      <c r="D2065" s="17" t="s">
        <v>167</v>
      </c>
      <c r="E2065" s="17" t="s">
        <v>167</v>
      </c>
      <c r="F2065" s="14" t="s">
        <v>3278</v>
      </c>
      <c r="G2065" s="14" t="s">
        <v>726</v>
      </c>
      <c r="H2065" s="14" t="s">
        <v>502</v>
      </c>
      <c r="I2065" s="17" t="s">
        <v>390</v>
      </c>
      <c r="J2065" s="14" t="s">
        <v>353</v>
      </c>
      <c r="K2065" s="17" t="s">
        <v>586</v>
      </c>
      <c r="L2065" s="14">
        <v>5101</v>
      </c>
      <c r="M2065" s="16" t="str">
        <f>HYPERLINK("https://stjsonora.gob.mx/acceso_informacion/InfoCurriculum.php?token=5101-5101-5101")</f>
        <v>https://stjsonora.gob.mx/acceso_informacion/InfoCurriculum.php?token=5101-5101-5101</v>
      </c>
      <c r="N2065" s="14" t="s">
        <v>64</v>
      </c>
      <c r="O2065" s="16" t="s">
        <v>3601</v>
      </c>
      <c r="P2065" s="17" t="s">
        <v>355</v>
      </c>
      <c r="Q2065" s="15">
        <v>45300</v>
      </c>
      <c r="R2065" s="15">
        <v>45291</v>
      </c>
      <c r="S2065" s="14"/>
    </row>
    <row r="2066" spans="1:19" ht="25.5" x14ac:dyDescent="0.25">
      <c r="A2066" s="14">
        <v>2023</v>
      </c>
      <c r="B2066" s="15">
        <v>45200</v>
      </c>
      <c r="C2066" s="15">
        <v>45291</v>
      </c>
      <c r="D2066" s="17" t="s">
        <v>170</v>
      </c>
      <c r="E2066" s="17" t="s">
        <v>170</v>
      </c>
      <c r="F2066" s="14" t="s">
        <v>2908</v>
      </c>
      <c r="G2066" s="14" t="s">
        <v>1394</v>
      </c>
      <c r="H2066" s="14" t="s">
        <v>541</v>
      </c>
      <c r="I2066" s="17" t="s">
        <v>761</v>
      </c>
      <c r="J2066" s="14" t="s">
        <v>55</v>
      </c>
      <c r="K2066" s="17" t="s">
        <v>606</v>
      </c>
      <c r="L2066" s="14">
        <v>2613</v>
      </c>
      <c r="M2066" s="16" t="str">
        <f>HYPERLINK("https://stjsonora.gob.mx/acceso_informacion/InfoCurriculum.php?token=2613-2613-2613")</f>
        <v>https://stjsonora.gob.mx/acceso_informacion/InfoCurriculum.php?token=2613-2613-2613</v>
      </c>
      <c r="N2066" s="14" t="s">
        <v>64</v>
      </c>
      <c r="O2066" s="16" t="s">
        <v>3601</v>
      </c>
      <c r="P2066" s="17" t="s">
        <v>355</v>
      </c>
      <c r="Q2066" s="15">
        <v>45300</v>
      </c>
      <c r="R2066" s="15">
        <v>45291</v>
      </c>
      <c r="S2066" s="14"/>
    </row>
    <row r="2067" spans="1:19" ht="25.5" x14ac:dyDescent="0.25">
      <c r="A2067" s="14">
        <v>2023</v>
      </c>
      <c r="B2067" s="15">
        <v>45200</v>
      </c>
      <c r="C2067" s="15">
        <v>45291</v>
      </c>
      <c r="D2067" s="17" t="s">
        <v>167</v>
      </c>
      <c r="E2067" s="17" t="s">
        <v>167</v>
      </c>
      <c r="F2067" s="14" t="s">
        <v>3279</v>
      </c>
      <c r="G2067" s="14" t="s">
        <v>3280</v>
      </c>
      <c r="H2067" s="14" t="s">
        <v>3281</v>
      </c>
      <c r="I2067" s="17" t="s">
        <v>3003</v>
      </c>
      <c r="J2067" s="14" t="s">
        <v>353</v>
      </c>
      <c r="K2067" s="17" t="s">
        <v>391</v>
      </c>
      <c r="L2067" s="14">
        <v>2760</v>
      </c>
      <c r="M2067" s="16" t="str">
        <f>HYPERLINK("https://stjsonora.gob.mx/acceso_informacion/InfoCurriculum.php?token=2760-2760-2760")</f>
        <v>https://stjsonora.gob.mx/acceso_informacion/InfoCurriculum.php?token=2760-2760-2760</v>
      </c>
      <c r="N2067" s="14" t="s">
        <v>64</v>
      </c>
      <c r="O2067" s="16" t="s">
        <v>3601</v>
      </c>
      <c r="P2067" s="17" t="s">
        <v>355</v>
      </c>
      <c r="Q2067" s="15">
        <v>45300</v>
      </c>
      <c r="R2067" s="15">
        <v>45291</v>
      </c>
      <c r="S2067" s="14"/>
    </row>
    <row r="2068" spans="1:19" ht="25.5" x14ac:dyDescent="0.25">
      <c r="A2068" s="14">
        <v>2023</v>
      </c>
      <c r="B2068" s="15">
        <v>45200</v>
      </c>
      <c r="C2068" s="15">
        <v>45291</v>
      </c>
      <c r="D2068" s="17" t="s">
        <v>187</v>
      </c>
      <c r="E2068" s="17" t="s">
        <v>187</v>
      </c>
      <c r="F2068" s="14" t="s">
        <v>2642</v>
      </c>
      <c r="G2068" s="14" t="s">
        <v>2559</v>
      </c>
      <c r="H2068" s="14" t="s">
        <v>3282</v>
      </c>
      <c r="I2068" s="17" t="s">
        <v>693</v>
      </c>
      <c r="J2068" s="14" t="s">
        <v>403</v>
      </c>
      <c r="K2068" s="17"/>
      <c r="L2068" s="14">
        <v>2039</v>
      </c>
      <c r="M2068" s="16" t="str">
        <f>HYPERLINK("https://stjsonora.gob.mx/acceso_informacion/InfoCurriculum.php?token=2039-2039-2039")</f>
        <v>https://stjsonora.gob.mx/acceso_informacion/InfoCurriculum.php?token=2039-2039-2039</v>
      </c>
      <c r="N2068" s="14" t="s">
        <v>64</v>
      </c>
      <c r="O2068" s="16" t="s">
        <v>3601</v>
      </c>
      <c r="P2068" s="17" t="s">
        <v>355</v>
      </c>
      <c r="Q2068" s="15">
        <v>45300</v>
      </c>
      <c r="R2068" s="15">
        <v>45291</v>
      </c>
      <c r="S2068" s="14"/>
    </row>
    <row r="2069" spans="1:19" ht="25.5" x14ac:dyDescent="0.25">
      <c r="A2069" s="14">
        <v>2023</v>
      </c>
      <c r="B2069" s="15">
        <v>45200</v>
      </c>
      <c r="C2069" s="15">
        <v>45291</v>
      </c>
      <c r="D2069" s="17" t="s">
        <v>171</v>
      </c>
      <c r="E2069" s="17" t="s">
        <v>171</v>
      </c>
      <c r="F2069" s="14" t="s">
        <v>3283</v>
      </c>
      <c r="G2069" s="14" t="s">
        <v>1447</v>
      </c>
      <c r="H2069" s="14" t="s">
        <v>530</v>
      </c>
      <c r="I2069" s="17" t="s">
        <v>355</v>
      </c>
      <c r="J2069" s="14" t="s">
        <v>353</v>
      </c>
      <c r="K2069" s="17" t="s">
        <v>354</v>
      </c>
      <c r="L2069" s="14">
        <v>4455</v>
      </c>
      <c r="M2069" s="16" t="str">
        <f>HYPERLINK("https://stjsonora.gob.mx/acceso_informacion/InfoCurriculum.php?token=4455-4455-4455")</f>
        <v>https://stjsonora.gob.mx/acceso_informacion/InfoCurriculum.php?token=4455-4455-4455</v>
      </c>
      <c r="N2069" s="14" t="s">
        <v>64</v>
      </c>
      <c r="O2069" s="16" t="s">
        <v>3601</v>
      </c>
      <c r="P2069" s="17" t="s">
        <v>355</v>
      </c>
      <c r="Q2069" s="15">
        <v>45300</v>
      </c>
      <c r="R2069" s="15">
        <v>45291</v>
      </c>
      <c r="S2069" s="14"/>
    </row>
    <row r="2070" spans="1:19" ht="25.5" x14ac:dyDescent="0.25">
      <c r="A2070" s="14">
        <v>2023</v>
      </c>
      <c r="B2070" s="15">
        <v>45200</v>
      </c>
      <c r="C2070" s="15">
        <v>45291</v>
      </c>
      <c r="D2070" s="17" t="s">
        <v>206</v>
      </c>
      <c r="E2070" s="17" t="s">
        <v>206</v>
      </c>
      <c r="F2070" s="14" t="s">
        <v>2358</v>
      </c>
      <c r="G2070" s="14" t="s">
        <v>1610</v>
      </c>
      <c r="H2070" s="14" t="s">
        <v>427</v>
      </c>
      <c r="I2070" s="17" t="s">
        <v>3003</v>
      </c>
      <c r="J2070" s="14" t="s">
        <v>353</v>
      </c>
      <c r="K2070" s="17" t="s">
        <v>391</v>
      </c>
      <c r="L2070" s="14">
        <v>5042</v>
      </c>
      <c r="M2070" s="16" t="str">
        <f>HYPERLINK("https://stjsonora.gob.mx/acceso_informacion/InfoCurriculum.php?token=5042-5042-5042")</f>
        <v>https://stjsonora.gob.mx/acceso_informacion/InfoCurriculum.php?token=5042-5042-5042</v>
      </c>
      <c r="N2070" s="14" t="s">
        <v>64</v>
      </c>
      <c r="O2070" s="16" t="s">
        <v>3601</v>
      </c>
      <c r="P2070" s="17" t="s">
        <v>355</v>
      </c>
      <c r="Q2070" s="15">
        <v>45300</v>
      </c>
      <c r="R2070" s="15">
        <v>45291</v>
      </c>
      <c r="S2070" s="14"/>
    </row>
    <row r="2071" spans="1:19" ht="25.5" x14ac:dyDescent="0.25">
      <c r="A2071" s="14">
        <v>2023</v>
      </c>
      <c r="B2071" s="15">
        <v>45200</v>
      </c>
      <c r="C2071" s="15">
        <v>45291</v>
      </c>
      <c r="D2071" s="17" t="s">
        <v>170</v>
      </c>
      <c r="E2071" s="17" t="s">
        <v>170</v>
      </c>
      <c r="F2071" s="14" t="s">
        <v>3284</v>
      </c>
      <c r="G2071" s="14" t="s">
        <v>1155</v>
      </c>
      <c r="H2071" s="14" t="s">
        <v>393</v>
      </c>
      <c r="I2071" s="17" t="s">
        <v>2865</v>
      </c>
      <c r="J2071" s="14" t="s">
        <v>56</v>
      </c>
      <c r="K2071" s="17" t="s">
        <v>3589</v>
      </c>
      <c r="L2071" s="14">
        <v>2768</v>
      </c>
      <c r="M2071" s="16" t="str">
        <f>HYPERLINK("https://stjsonora.gob.mx/acceso_informacion/InfoCurriculum.php?token=2768-2768-2768")</f>
        <v>https://stjsonora.gob.mx/acceso_informacion/InfoCurriculum.php?token=2768-2768-2768</v>
      </c>
      <c r="N2071" s="14" t="s">
        <v>64</v>
      </c>
      <c r="O2071" s="16" t="s">
        <v>3601</v>
      </c>
      <c r="P2071" s="17" t="s">
        <v>355</v>
      </c>
      <c r="Q2071" s="15">
        <v>45300</v>
      </c>
      <c r="R2071" s="15">
        <v>45291</v>
      </c>
      <c r="S2071" s="14"/>
    </row>
    <row r="2072" spans="1:19" ht="25.5" x14ac:dyDescent="0.25">
      <c r="A2072" s="14">
        <v>2023</v>
      </c>
      <c r="B2072" s="15">
        <v>45200</v>
      </c>
      <c r="C2072" s="15">
        <v>45291</v>
      </c>
      <c r="D2072" s="17" t="s">
        <v>185</v>
      </c>
      <c r="E2072" s="17" t="s">
        <v>185</v>
      </c>
      <c r="F2072" s="14" t="s">
        <v>3285</v>
      </c>
      <c r="G2072" s="14" t="s">
        <v>664</v>
      </c>
      <c r="H2072" s="14" t="s">
        <v>3286</v>
      </c>
      <c r="I2072" s="17" t="s">
        <v>2865</v>
      </c>
      <c r="J2072" s="14" t="s">
        <v>353</v>
      </c>
      <c r="K2072" s="17" t="s">
        <v>3246</v>
      </c>
      <c r="L2072" s="14">
        <v>5068</v>
      </c>
      <c r="M2072" s="16" t="str">
        <f>HYPERLINK("https://stjsonora.gob.mx/acceso_informacion/InfoCurriculum.php?token=5068-5068-5068")</f>
        <v>https://stjsonora.gob.mx/acceso_informacion/InfoCurriculum.php?token=5068-5068-5068</v>
      </c>
      <c r="N2072" s="14" t="s">
        <v>64</v>
      </c>
      <c r="O2072" s="16" t="s">
        <v>3601</v>
      </c>
      <c r="P2072" s="17" t="s">
        <v>355</v>
      </c>
      <c r="Q2072" s="15">
        <v>45300</v>
      </c>
      <c r="R2072" s="15">
        <v>45291</v>
      </c>
      <c r="S2072" s="14"/>
    </row>
    <row r="2073" spans="1:19" ht="25.5" x14ac:dyDescent="0.25">
      <c r="A2073" s="14">
        <v>2023</v>
      </c>
      <c r="B2073" s="15">
        <v>45200</v>
      </c>
      <c r="C2073" s="15">
        <v>45291</v>
      </c>
      <c r="D2073" s="17" t="s">
        <v>167</v>
      </c>
      <c r="E2073" s="17" t="s">
        <v>167</v>
      </c>
      <c r="F2073" s="14" t="s">
        <v>3287</v>
      </c>
      <c r="G2073" s="14" t="s">
        <v>1941</v>
      </c>
      <c r="H2073" s="14" t="s">
        <v>409</v>
      </c>
      <c r="I2073" s="17" t="s">
        <v>693</v>
      </c>
      <c r="J2073" s="14" t="s">
        <v>353</v>
      </c>
      <c r="K2073" s="17" t="s">
        <v>1479</v>
      </c>
      <c r="L2073" s="14">
        <v>4873</v>
      </c>
      <c r="M2073" s="16" t="str">
        <f>HYPERLINK("https://stjsonora.gob.mx/acceso_informacion/InfoCurriculum.php?token=4873-4873-4873")</f>
        <v>https://stjsonora.gob.mx/acceso_informacion/InfoCurriculum.php?token=4873-4873-4873</v>
      </c>
      <c r="N2073" s="14" t="s">
        <v>64</v>
      </c>
      <c r="O2073" s="16" t="s">
        <v>3601</v>
      </c>
      <c r="P2073" s="17" t="s">
        <v>355</v>
      </c>
      <c r="Q2073" s="15">
        <v>45300</v>
      </c>
      <c r="R2073" s="15">
        <v>45291</v>
      </c>
      <c r="S2073" s="14"/>
    </row>
    <row r="2074" spans="1:19" ht="25.5" x14ac:dyDescent="0.25">
      <c r="A2074" s="14">
        <v>2023</v>
      </c>
      <c r="B2074" s="15">
        <v>45200</v>
      </c>
      <c r="C2074" s="15">
        <v>45291</v>
      </c>
      <c r="D2074" s="17" t="s">
        <v>180</v>
      </c>
      <c r="E2074" s="17" t="s">
        <v>180</v>
      </c>
      <c r="F2074" s="14" t="s">
        <v>522</v>
      </c>
      <c r="G2074" s="14" t="s">
        <v>502</v>
      </c>
      <c r="H2074" s="14" t="s">
        <v>726</v>
      </c>
      <c r="I2074" s="17" t="s">
        <v>2865</v>
      </c>
      <c r="J2074" s="14" t="s">
        <v>56</v>
      </c>
      <c r="K2074" s="17" t="s">
        <v>3589</v>
      </c>
      <c r="L2074" s="14">
        <v>4365</v>
      </c>
      <c r="M2074" s="16" t="str">
        <f>HYPERLINK("https://stjsonora.gob.mx/acceso_informacion/InfoCurriculum.php?token=4365-4365-4365")</f>
        <v>https://stjsonora.gob.mx/acceso_informacion/InfoCurriculum.php?token=4365-4365-4365</v>
      </c>
      <c r="N2074" s="14" t="s">
        <v>64</v>
      </c>
      <c r="O2074" s="16" t="s">
        <v>3601</v>
      </c>
      <c r="P2074" s="17" t="s">
        <v>355</v>
      </c>
      <c r="Q2074" s="15">
        <v>45300</v>
      </c>
      <c r="R2074" s="15">
        <v>45291</v>
      </c>
      <c r="S2074" s="14"/>
    </row>
    <row r="2075" spans="1:19" ht="38.25" x14ac:dyDescent="0.25">
      <c r="A2075" s="14">
        <v>2023</v>
      </c>
      <c r="B2075" s="15">
        <v>45200</v>
      </c>
      <c r="C2075" s="15">
        <v>45291</v>
      </c>
      <c r="D2075" s="17" t="s">
        <v>167</v>
      </c>
      <c r="E2075" s="17" t="s">
        <v>167</v>
      </c>
      <c r="F2075" s="14" t="s">
        <v>3288</v>
      </c>
      <c r="G2075" s="14" t="s">
        <v>660</v>
      </c>
      <c r="H2075" s="14" t="s">
        <v>1694</v>
      </c>
      <c r="I2075" s="17" t="s">
        <v>882</v>
      </c>
      <c r="J2075" s="14" t="s">
        <v>353</v>
      </c>
      <c r="K2075" s="17" t="s">
        <v>354</v>
      </c>
      <c r="L2075" s="14">
        <v>5006</v>
      </c>
      <c r="M2075" s="16" t="str">
        <f>HYPERLINK("https://stjsonora.gob.mx/acceso_informacion/InfoCurriculum.php?token=5006-5006-5006")</f>
        <v>https://stjsonora.gob.mx/acceso_informacion/InfoCurriculum.php?token=5006-5006-5006</v>
      </c>
      <c r="N2075" s="14" t="s">
        <v>64</v>
      </c>
      <c r="O2075" s="16" t="s">
        <v>3601</v>
      </c>
      <c r="P2075" s="17" t="s">
        <v>355</v>
      </c>
      <c r="Q2075" s="15">
        <v>45300</v>
      </c>
      <c r="R2075" s="15">
        <v>45291</v>
      </c>
      <c r="S2075" s="14"/>
    </row>
    <row r="2076" spans="1:19" ht="25.5" x14ac:dyDescent="0.25">
      <c r="A2076" s="14">
        <v>2023</v>
      </c>
      <c r="B2076" s="15">
        <v>45200</v>
      </c>
      <c r="C2076" s="15">
        <v>45291</v>
      </c>
      <c r="D2076" s="17" t="s">
        <v>180</v>
      </c>
      <c r="E2076" s="17" t="s">
        <v>180</v>
      </c>
      <c r="F2076" s="14" t="s">
        <v>3289</v>
      </c>
      <c r="G2076" s="14" t="s">
        <v>3290</v>
      </c>
      <c r="H2076" s="14" t="s">
        <v>452</v>
      </c>
      <c r="I2076" s="17" t="s">
        <v>2865</v>
      </c>
      <c r="J2076" s="14" t="s">
        <v>54</v>
      </c>
      <c r="K2076" s="17" t="s">
        <v>3589</v>
      </c>
      <c r="L2076" s="14">
        <v>2620</v>
      </c>
      <c r="M2076" s="16" t="str">
        <f>HYPERLINK("https://stjsonora.gob.mx/acceso_informacion/InfoCurriculum.php?token=2620-2620-2620")</f>
        <v>https://stjsonora.gob.mx/acceso_informacion/InfoCurriculum.php?token=2620-2620-2620</v>
      </c>
      <c r="N2076" s="14" t="s">
        <v>64</v>
      </c>
      <c r="O2076" s="16" t="s">
        <v>3601</v>
      </c>
      <c r="P2076" s="17" t="s">
        <v>355</v>
      </c>
      <c r="Q2076" s="15">
        <v>45300</v>
      </c>
      <c r="R2076" s="15">
        <v>45291</v>
      </c>
      <c r="S2076" s="14"/>
    </row>
    <row r="2077" spans="1:19" ht="25.5" x14ac:dyDescent="0.25">
      <c r="A2077" s="14">
        <v>2023</v>
      </c>
      <c r="B2077" s="15">
        <v>45200</v>
      </c>
      <c r="C2077" s="15">
        <v>45291</v>
      </c>
      <c r="D2077" s="17" t="s">
        <v>3291</v>
      </c>
      <c r="E2077" s="17" t="s">
        <v>3291</v>
      </c>
      <c r="F2077" s="14" t="s">
        <v>3292</v>
      </c>
      <c r="G2077" s="14" t="s">
        <v>452</v>
      </c>
      <c r="H2077" s="14" t="s">
        <v>732</v>
      </c>
      <c r="I2077" s="17" t="s">
        <v>2865</v>
      </c>
      <c r="J2077" s="14" t="s">
        <v>54</v>
      </c>
      <c r="K2077" s="17"/>
      <c r="L2077" s="14">
        <v>2742</v>
      </c>
      <c r="M2077" s="16" t="str">
        <f>HYPERLINK("https://stjsonora.gob.mx/acceso_informacion/InfoCurriculum.php?token=2742-2742-2742")</f>
        <v>https://stjsonora.gob.mx/acceso_informacion/InfoCurriculum.php?token=2742-2742-2742</v>
      </c>
      <c r="N2077" s="14" t="s">
        <v>64</v>
      </c>
      <c r="O2077" s="16" t="s">
        <v>3601</v>
      </c>
      <c r="P2077" s="17" t="s">
        <v>355</v>
      </c>
      <c r="Q2077" s="15">
        <v>45300</v>
      </c>
      <c r="R2077" s="15">
        <v>45291</v>
      </c>
      <c r="S2077" s="14"/>
    </row>
    <row r="2078" spans="1:19" ht="25.5" x14ac:dyDescent="0.25">
      <c r="A2078" s="14">
        <v>2023</v>
      </c>
      <c r="B2078" s="15">
        <v>45200</v>
      </c>
      <c r="C2078" s="15">
        <v>45291</v>
      </c>
      <c r="D2078" s="17" t="s">
        <v>208</v>
      </c>
      <c r="E2078" s="17" t="s">
        <v>208</v>
      </c>
      <c r="F2078" s="14" t="s">
        <v>3293</v>
      </c>
      <c r="G2078" s="14" t="s">
        <v>360</v>
      </c>
      <c r="H2078" s="14" t="s">
        <v>660</v>
      </c>
      <c r="I2078" s="17" t="s">
        <v>693</v>
      </c>
      <c r="J2078" s="14" t="s">
        <v>353</v>
      </c>
      <c r="K2078" s="17" t="s">
        <v>3294</v>
      </c>
      <c r="L2078" s="14">
        <v>2866</v>
      </c>
      <c r="M2078" s="16" t="str">
        <f>HYPERLINK("https://stjsonora.gob.mx/acceso_informacion/InfoCurriculum.php?token=2866-2866-2866")</f>
        <v>https://stjsonora.gob.mx/acceso_informacion/InfoCurriculum.php?token=2866-2866-2866</v>
      </c>
      <c r="N2078" s="14" t="s">
        <v>64</v>
      </c>
      <c r="O2078" s="16" t="s">
        <v>3601</v>
      </c>
      <c r="P2078" s="17" t="s">
        <v>355</v>
      </c>
      <c r="Q2078" s="15">
        <v>45300</v>
      </c>
      <c r="R2078" s="15">
        <v>45291</v>
      </c>
      <c r="S2078" s="14"/>
    </row>
    <row r="2079" spans="1:19" ht="25.5" x14ac:dyDescent="0.25">
      <c r="A2079" s="14">
        <v>2023</v>
      </c>
      <c r="B2079" s="15">
        <v>45200</v>
      </c>
      <c r="C2079" s="15">
        <v>45291</v>
      </c>
      <c r="D2079" s="17" t="s">
        <v>180</v>
      </c>
      <c r="E2079" s="17" t="s">
        <v>180</v>
      </c>
      <c r="F2079" s="14" t="s">
        <v>3295</v>
      </c>
      <c r="G2079" s="14" t="s">
        <v>1052</v>
      </c>
      <c r="H2079" s="14" t="s">
        <v>485</v>
      </c>
      <c r="I2079" s="17" t="s">
        <v>1010</v>
      </c>
      <c r="J2079" s="14" t="s">
        <v>353</v>
      </c>
      <c r="K2079" s="17" t="s">
        <v>354</v>
      </c>
      <c r="L2079" s="14">
        <v>4868</v>
      </c>
      <c r="M2079" s="16" t="str">
        <f>HYPERLINK("https://stjsonora.gob.mx/acceso_informacion/InfoCurriculum.php?token=4868-4868-4868")</f>
        <v>https://stjsonora.gob.mx/acceso_informacion/InfoCurriculum.php?token=4868-4868-4868</v>
      </c>
      <c r="N2079" s="14" t="s">
        <v>64</v>
      </c>
      <c r="O2079" s="16" t="s">
        <v>3601</v>
      </c>
      <c r="P2079" s="17" t="s">
        <v>355</v>
      </c>
      <c r="Q2079" s="15">
        <v>45300</v>
      </c>
      <c r="R2079" s="15">
        <v>45291</v>
      </c>
      <c r="S2079" s="14"/>
    </row>
    <row r="2080" spans="1:19" ht="25.5" x14ac:dyDescent="0.25">
      <c r="A2080" s="14">
        <v>2023</v>
      </c>
      <c r="B2080" s="15">
        <v>45200</v>
      </c>
      <c r="C2080" s="15">
        <v>45291</v>
      </c>
      <c r="D2080" s="17" t="s">
        <v>167</v>
      </c>
      <c r="E2080" s="17" t="s">
        <v>167</v>
      </c>
      <c r="F2080" s="14" t="s">
        <v>3296</v>
      </c>
      <c r="G2080" s="14" t="s">
        <v>717</v>
      </c>
      <c r="H2080" s="14" t="s">
        <v>471</v>
      </c>
      <c r="I2080" s="17" t="s">
        <v>2865</v>
      </c>
      <c r="J2080" s="14" t="s">
        <v>403</v>
      </c>
      <c r="K2080" s="17"/>
      <c r="L2080" s="14">
        <v>3272</v>
      </c>
      <c r="M2080" s="16" t="str">
        <f>HYPERLINK("https://stjsonora.gob.mx/acceso_informacion/InfoCurriculum.php?token=3272-3272-3272")</f>
        <v>https://stjsonora.gob.mx/acceso_informacion/InfoCurriculum.php?token=3272-3272-3272</v>
      </c>
      <c r="N2080" s="14" t="s">
        <v>64</v>
      </c>
      <c r="O2080" s="16" t="s">
        <v>3601</v>
      </c>
      <c r="P2080" s="17" t="s">
        <v>355</v>
      </c>
      <c r="Q2080" s="15">
        <v>45300</v>
      </c>
      <c r="R2080" s="15">
        <v>45291</v>
      </c>
      <c r="S2080" s="14"/>
    </row>
    <row r="2081" spans="1:19" ht="25.5" x14ac:dyDescent="0.25">
      <c r="A2081" s="14">
        <v>2023</v>
      </c>
      <c r="B2081" s="15">
        <v>45200</v>
      </c>
      <c r="C2081" s="15">
        <v>45291</v>
      </c>
      <c r="D2081" s="17" t="s">
        <v>180</v>
      </c>
      <c r="E2081" s="17" t="s">
        <v>180</v>
      </c>
      <c r="F2081" s="14" t="s">
        <v>2383</v>
      </c>
      <c r="G2081" s="14" t="s">
        <v>1508</v>
      </c>
      <c r="H2081" s="14" t="s">
        <v>364</v>
      </c>
      <c r="I2081" s="17" t="s">
        <v>390</v>
      </c>
      <c r="J2081" s="14" t="s">
        <v>55</v>
      </c>
      <c r="K2081" s="17" t="s">
        <v>2679</v>
      </c>
      <c r="L2081" s="14">
        <v>5217</v>
      </c>
      <c r="M2081" s="16" t="str">
        <f>HYPERLINK("https://stjsonora.gob.mx/acceso_informacion/InfoCurriculum.php?token=5217-5217-5217")</f>
        <v>https://stjsonora.gob.mx/acceso_informacion/InfoCurriculum.php?token=5217-5217-5217</v>
      </c>
      <c r="N2081" s="14" t="s">
        <v>64</v>
      </c>
      <c r="O2081" s="16" t="s">
        <v>3601</v>
      </c>
      <c r="P2081" s="17" t="s">
        <v>355</v>
      </c>
      <c r="Q2081" s="15">
        <v>45300</v>
      </c>
      <c r="R2081" s="15">
        <v>45291</v>
      </c>
      <c r="S2081" s="14"/>
    </row>
    <row r="2082" spans="1:19" ht="25.5" x14ac:dyDescent="0.25">
      <c r="A2082" s="14">
        <v>2023</v>
      </c>
      <c r="B2082" s="15">
        <v>45200</v>
      </c>
      <c r="C2082" s="15">
        <v>45291</v>
      </c>
      <c r="D2082" s="17" t="s">
        <v>172</v>
      </c>
      <c r="E2082" s="17" t="s">
        <v>172</v>
      </c>
      <c r="F2082" s="14" t="s">
        <v>3297</v>
      </c>
      <c r="G2082" s="14" t="s">
        <v>406</v>
      </c>
      <c r="H2082" s="14" t="s">
        <v>3298</v>
      </c>
      <c r="I2082" s="17" t="s">
        <v>355</v>
      </c>
      <c r="J2082" s="14" t="s">
        <v>353</v>
      </c>
      <c r="K2082" s="17" t="s">
        <v>2866</v>
      </c>
      <c r="L2082" s="14">
        <v>4777</v>
      </c>
      <c r="M2082" s="16" t="str">
        <f>HYPERLINK("https://stjsonora.gob.mx/acceso_informacion/InfoCurriculum.php?token=4777-4777-4777")</f>
        <v>https://stjsonora.gob.mx/acceso_informacion/InfoCurriculum.php?token=4777-4777-4777</v>
      </c>
      <c r="N2082" s="14" t="s">
        <v>64</v>
      </c>
      <c r="O2082" s="16" t="s">
        <v>3601</v>
      </c>
      <c r="P2082" s="17" t="s">
        <v>355</v>
      </c>
      <c r="Q2082" s="15">
        <v>45300</v>
      </c>
      <c r="R2082" s="15">
        <v>45291</v>
      </c>
      <c r="S2082" s="14"/>
    </row>
    <row r="2083" spans="1:19" ht="25.5" x14ac:dyDescent="0.25">
      <c r="A2083" s="14">
        <v>2023</v>
      </c>
      <c r="B2083" s="15">
        <v>45200</v>
      </c>
      <c r="C2083" s="15">
        <v>45291</v>
      </c>
      <c r="D2083" s="17" t="s">
        <v>172</v>
      </c>
      <c r="E2083" s="17" t="s">
        <v>172</v>
      </c>
      <c r="F2083" s="14" t="s">
        <v>3299</v>
      </c>
      <c r="G2083" s="14" t="s">
        <v>3300</v>
      </c>
      <c r="H2083" s="14" t="s">
        <v>406</v>
      </c>
      <c r="I2083" s="17" t="s">
        <v>2865</v>
      </c>
      <c r="J2083" s="14" t="s">
        <v>54</v>
      </c>
      <c r="K2083" s="17" t="s">
        <v>3589</v>
      </c>
      <c r="L2083" s="14">
        <v>4428</v>
      </c>
      <c r="M2083" s="16" t="str">
        <f>HYPERLINK("https://stjsonora.gob.mx/acceso_informacion/InfoCurriculum.php?token=4428-4428-4428")</f>
        <v>https://stjsonora.gob.mx/acceso_informacion/InfoCurriculum.php?token=4428-4428-4428</v>
      </c>
      <c r="N2083" s="14" t="s">
        <v>64</v>
      </c>
      <c r="O2083" s="16" t="s">
        <v>3601</v>
      </c>
      <c r="P2083" s="17" t="s">
        <v>355</v>
      </c>
      <c r="Q2083" s="15">
        <v>45300</v>
      </c>
      <c r="R2083" s="15">
        <v>45291</v>
      </c>
      <c r="S2083" s="14"/>
    </row>
    <row r="2084" spans="1:19" ht="25.5" x14ac:dyDescent="0.25">
      <c r="A2084" s="14">
        <v>2023</v>
      </c>
      <c r="B2084" s="15">
        <v>45200</v>
      </c>
      <c r="C2084" s="15">
        <v>45291</v>
      </c>
      <c r="D2084" s="17" t="s">
        <v>176</v>
      </c>
      <c r="E2084" s="17" t="s">
        <v>176</v>
      </c>
      <c r="F2084" s="14" t="s">
        <v>3301</v>
      </c>
      <c r="G2084" s="14" t="s">
        <v>1498</v>
      </c>
      <c r="H2084" s="14" t="s">
        <v>3302</v>
      </c>
      <c r="I2084" s="17" t="s">
        <v>2865</v>
      </c>
      <c r="J2084" s="14" t="s">
        <v>353</v>
      </c>
      <c r="K2084" s="17" t="s">
        <v>354</v>
      </c>
      <c r="L2084" s="14">
        <v>4997</v>
      </c>
      <c r="M2084" s="16" t="str">
        <f>HYPERLINK("https://stjsonora.gob.mx/acceso_informacion/InfoCurriculum.php?token=4997-4997-4997")</f>
        <v>https://stjsonora.gob.mx/acceso_informacion/InfoCurriculum.php?token=4997-4997-4997</v>
      </c>
      <c r="N2084" s="14" t="s">
        <v>64</v>
      </c>
      <c r="O2084" s="16" t="s">
        <v>3601</v>
      </c>
      <c r="P2084" s="17" t="s">
        <v>355</v>
      </c>
      <c r="Q2084" s="15">
        <v>45300</v>
      </c>
      <c r="R2084" s="15">
        <v>45291</v>
      </c>
      <c r="S2084" s="14"/>
    </row>
    <row r="2085" spans="1:19" ht="25.5" x14ac:dyDescent="0.25">
      <c r="A2085" s="14">
        <v>2023</v>
      </c>
      <c r="B2085" s="15">
        <v>45200</v>
      </c>
      <c r="C2085" s="15">
        <v>45291</v>
      </c>
      <c r="D2085" s="17" t="s">
        <v>171</v>
      </c>
      <c r="E2085" s="17" t="s">
        <v>171</v>
      </c>
      <c r="F2085" s="14" t="s">
        <v>3173</v>
      </c>
      <c r="G2085" s="14" t="s">
        <v>360</v>
      </c>
      <c r="H2085" s="14" t="s">
        <v>828</v>
      </c>
      <c r="I2085" s="17" t="s">
        <v>2865</v>
      </c>
      <c r="J2085" s="14" t="s">
        <v>403</v>
      </c>
      <c r="K2085" s="17" t="s">
        <v>769</v>
      </c>
      <c r="L2085" s="14">
        <v>4401</v>
      </c>
      <c r="M2085" s="16" t="str">
        <f>HYPERLINK("https://stjsonora.gob.mx/acceso_informacion/InfoCurriculum.php?token=4401-4401-4401")</f>
        <v>https://stjsonora.gob.mx/acceso_informacion/InfoCurriculum.php?token=4401-4401-4401</v>
      </c>
      <c r="N2085" s="14" t="s">
        <v>64</v>
      </c>
      <c r="O2085" s="16" t="s">
        <v>3601</v>
      </c>
      <c r="P2085" s="17" t="s">
        <v>355</v>
      </c>
      <c r="Q2085" s="15">
        <v>45300</v>
      </c>
      <c r="R2085" s="15">
        <v>45291</v>
      </c>
      <c r="S2085" s="14"/>
    </row>
    <row r="2086" spans="1:19" ht="25.5" x14ac:dyDescent="0.25">
      <c r="A2086" s="14">
        <v>2023</v>
      </c>
      <c r="B2086" s="15">
        <v>45200</v>
      </c>
      <c r="C2086" s="15">
        <v>45291</v>
      </c>
      <c r="D2086" s="17" t="s">
        <v>212</v>
      </c>
      <c r="E2086" s="17" t="s">
        <v>212</v>
      </c>
      <c r="F2086" s="14" t="s">
        <v>3303</v>
      </c>
      <c r="G2086" s="14" t="s">
        <v>1418</v>
      </c>
      <c r="H2086" s="14" t="s">
        <v>1037</v>
      </c>
      <c r="I2086" s="17" t="s">
        <v>2865</v>
      </c>
      <c r="J2086" s="14" t="s">
        <v>54</v>
      </c>
      <c r="K2086" s="17" t="s">
        <v>3589</v>
      </c>
      <c r="L2086" s="14">
        <v>4224</v>
      </c>
      <c r="M2086" s="16" t="str">
        <f>HYPERLINK("https://stjsonora.gob.mx/acceso_informacion/InfoCurriculum.php?token=4224-4224-4224")</f>
        <v>https://stjsonora.gob.mx/acceso_informacion/InfoCurriculum.php?token=4224-4224-4224</v>
      </c>
      <c r="N2086" s="14" t="s">
        <v>64</v>
      </c>
      <c r="O2086" s="16" t="s">
        <v>3601</v>
      </c>
      <c r="P2086" s="17" t="s">
        <v>355</v>
      </c>
      <c r="Q2086" s="15">
        <v>45300</v>
      </c>
      <c r="R2086" s="15">
        <v>45291</v>
      </c>
      <c r="S2086" s="14"/>
    </row>
    <row r="2087" spans="1:19" ht="25.5" x14ac:dyDescent="0.25">
      <c r="A2087" s="14">
        <v>2023</v>
      </c>
      <c r="B2087" s="15">
        <v>45200</v>
      </c>
      <c r="C2087" s="15">
        <v>45291</v>
      </c>
      <c r="D2087" s="17" t="s">
        <v>172</v>
      </c>
      <c r="E2087" s="17" t="s">
        <v>172</v>
      </c>
      <c r="F2087" s="14" t="s">
        <v>3304</v>
      </c>
      <c r="G2087" s="14" t="s">
        <v>3305</v>
      </c>
      <c r="H2087" s="14" t="s">
        <v>360</v>
      </c>
      <c r="I2087" s="17" t="s">
        <v>1425</v>
      </c>
      <c r="J2087" s="14" t="s">
        <v>353</v>
      </c>
      <c r="K2087" s="17" t="s">
        <v>354</v>
      </c>
      <c r="L2087" s="14">
        <v>4996</v>
      </c>
      <c r="M2087" s="16" t="str">
        <f>HYPERLINK("https://stjsonora.gob.mx/acceso_informacion/InfoCurriculum.php?token=4996-4996-4996")</f>
        <v>https://stjsonora.gob.mx/acceso_informacion/InfoCurriculum.php?token=4996-4996-4996</v>
      </c>
      <c r="N2087" s="14" t="s">
        <v>64</v>
      </c>
      <c r="O2087" s="16" t="s">
        <v>3601</v>
      </c>
      <c r="P2087" s="17" t="s">
        <v>355</v>
      </c>
      <c r="Q2087" s="15">
        <v>45300</v>
      </c>
      <c r="R2087" s="15">
        <v>45291</v>
      </c>
      <c r="S2087" s="14"/>
    </row>
    <row r="2088" spans="1:19" ht="25.5" x14ac:dyDescent="0.25">
      <c r="A2088" s="14">
        <v>2023</v>
      </c>
      <c r="B2088" s="15">
        <v>45200</v>
      </c>
      <c r="C2088" s="15">
        <v>45291</v>
      </c>
      <c r="D2088" s="17" t="s">
        <v>180</v>
      </c>
      <c r="E2088" s="17" t="s">
        <v>180</v>
      </c>
      <c r="F2088" s="14" t="s">
        <v>3306</v>
      </c>
      <c r="G2088" s="14" t="s">
        <v>520</v>
      </c>
      <c r="H2088" s="14" t="s">
        <v>626</v>
      </c>
      <c r="I2088" s="17" t="s">
        <v>352</v>
      </c>
      <c r="J2088" s="14" t="s">
        <v>55</v>
      </c>
      <c r="K2088" s="17" t="s">
        <v>2679</v>
      </c>
      <c r="L2088" s="14">
        <v>4792</v>
      </c>
      <c r="M2088" s="16" t="str">
        <f>HYPERLINK("https://stjsonora.gob.mx/acceso_informacion/InfoCurriculum.php?token=4792-4792-4792")</f>
        <v>https://stjsonora.gob.mx/acceso_informacion/InfoCurriculum.php?token=4792-4792-4792</v>
      </c>
      <c r="N2088" s="14" t="s">
        <v>64</v>
      </c>
      <c r="O2088" s="16" t="s">
        <v>3601</v>
      </c>
      <c r="P2088" s="17" t="s">
        <v>355</v>
      </c>
      <c r="Q2088" s="15">
        <v>45300</v>
      </c>
      <c r="R2088" s="15">
        <v>45291</v>
      </c>
      <c r="S2088" s="14"/>
    </row>
    <row r="2089" spans="1:19" ht="25.5" x14ac:dyDescent="0.25">
      <c r="A2089" s="14">
        <v>2023</v>
      </c>
      <c r="B2089" s="15">
        <v>45200</v>
      </c>
      <c r="C2089" s="15">
        <v>45291</v>
      </c>
      <c r="D2089" s="17" t="s">
        <v>191</v>
      </c>
      <c r="E2089" s="17" t="s">
        <v>191</v>
      </c>
      <c r="F2089" s="14" t="s">
        <v>3307</v>
      </c>
      <c r="G2089" s="14" t="s">
        <v>1281</v>
      </c>
      <c r="H2089" s="14" t="s">
        <v>377</v>
      </c>
      <c r="I2089" s="17" t="s">
        <v>2865</v>
      </c>
      <c r="J2089" s="14" t="s">
        <v>54</v>
      </c>
      <c r="K2089" s="17" t="s">
        <v>3589</v>
      </c>
      <c r="L2089" s="14">
        <v>3898</v>
      </c>
      <c r="M2089" s="16" t="str">
        <f>HYPERLINK("https://stjsonora.gob.mx/acceso_informacion/InfoCurriculum.php?token=3898-3898-3898")</f>
        <v>https://stjsonora.gob.mx/acceso_informacion/InfoCurriculum.php?token=3898-3898-3898</v>
      </c>
      <c r="N2089" s="14" t="s">
        <v>64</v>
      </c>
      <c r="O2089" s="16" t="s">
        <v>3601</v>
      </c>
      <c r="P2089" s="17" t="s">
        <v>355</v>
      </c>
      <c r="Q2089" s="15">
        <v>45300</v>
      </c>
      <c r="R2089" s="15">
        <v>45291</v>
      </c>
      <c r="S2089" s="14"/>
    </row>
    <row r="2090" spans="1:19" ht="25.5" x14ac:dyDescent="0.25">
      <c r="A2090" s="14">
        <v>2023</v>
      </c>
      <c r="B2090" s="15">
        <v>45200</v>
      </c>
      <c r="C2090" s="15">
        <v>45291</v>
      </c>
      <c r="D2090" s="17" t="s">
        <v>97</v>
      </c>
      <c r="E2090" s="17" t="s">
        <v>97</v>
      </c>
      <c r="F2090" s="14" t="s">
        <v>3308</v>
      </c>
      <c r="G2090" s="14" t="s">
        <v>3309</v>
      </c>
      <c r="H2090" s="14" t="s">
        <v>3310</v>
      </c>
      <c r="I2090" s="17" t="s">
        <v>595</v>
      </c>
      <c r="J2090" s="14" t="s">
        <v>58</v>
      </c>
      <c r="K2090" s="17" t="s">
        <v>3592</v>
      </c>
      <c r="L2090" s="14">
        <v>4023</v>
      </c>
      <c r="M2090" s="16" t="str">
        <f>HYPERLINK("https://stjsonora.gob.mx/acceso_informacion/InfoCurriculum.php?token=4023-4023-4023")</f>
        <v>https://stjsonora.gob.mx/acceso_informacion/InfoCurriculum.php?token=4023-4023-4023</v>
      </c>
      <c r="N2090" s="14" t="s">
        <v>64</v>
      </c>
      <c r="O2090" s="16" t="s">
        <v>3601</v>
      </c>
      <c r="P2090" s="17" t="s">
        <v>355</v>
      </c>
      <c r="Q2090" s="15">
        <v>45300</v>
      </c>
      <c r="R2090" s="15">
        <v>45291</v>
      </c>
      <c r="S2090" s="14"/>
    </row>
    <row r="2091" spans="1:19" ht="25.5" x14ac:dyDescent="0.25">
      <c r="A2091" s="14">
        <v>2023</v>
      </c>
      <c r="B2091" s="15">
        <v>45200</v>
      </c>
      <c r="C2091" s="15">
        <v>45291</v>
      </c>
      <c r="D2091" s="17" t="s">
        <v>214</v>
      </c>
      <c r="E2091" s="17" t="s">
        <v>214</v>
      </c>
      <c r="F2091" s="14" t="s">
        <v>3311</v>
      </c>
      <c r="G2091" s="14" t="s">
        <v>3312</v>
      </c>
      <c r="H2091" s="14" t="s">
        <v>3313</v>
      </c>
      <c r="I2091" s="17" t="s">
        <v>355</v>
      </c>
      <c r="J2091" s="14" t="s">
        <v>56</v>
      </c>
      <c r="K2091" s="17" t="s">
        <v>3589</v>
      </c>
      <c r="L2091" s="14">
        <v>4378</v>
      </c>
      <c r="M2091" s="16" t="str">
        <f>HYPERLINK("https://stjsonora.gob.mx/acceso_informacion/InfoCurriculum.php?token=4378-4378-4378")</f>
        <v>https://stjsonora.gob.mx/acceso_informacion/InfoCurriculum.php?token=4378-4378-4378</v>
      </c>
      <c r="N2091" s="14" t="s">
        <v>64</v>
      </c>
      <c r="O2091" s="16" t="s">
        <v>3601</v>
      </c>
      <c r="P2091" s="17" t="s">
        <v>355</v>
      </c>
      <c r="Q2091" s="15">
        <v>45300</v>
      </c>
      <c r="R2091" s="15">
        <v>45291</v>
      </c>
      <c r="S2091" s="14"/>
    </row>
    <row r="2092" spans="1:19" ht="25.5" x14ac:dyDescent="0.25">
      <c r="A2092" s="14">
        <v>2023</v>
      </c>
      <c r="B2092" s="15">
        <v>45200</v>
      </c>
      <c r="C2092" s="15">
        <v>45291</v>
      </c>
      <c r="D2092" s="17" t="s">
        <v>94</v>
      </c>
      <c r="E2092" s="17" t="s">
        <v>94</v>
      </c>
      <c r="F2092" s="14" t="s">
        <v>940</v>
      </c>
      <c r="G2092" s="14" t="s">
        <v>3314</v>
      </c>
      <c r="H2092" s="14" t="s">
        <v>3314</v>
      </c>
      <c r="I2092" s="17" t="s">
        <v>595</v>
      </c>
      <c r="J2092" s="14" t="s">
        <v>58</v>
      </c>
      <c r="K2092" s="17" t="s">
        <v>3590</v>
      </c>
      <c r="L2092" s="14">
        <v>4346</v>
      </c>
      <c r="M2092" s="16" t="str">
        <f>HYPERLINK("https://stjsonora.gob.mx/acceso_informacion/InfoCurriculum.php?token=4346-4346-4346")</f>
        <v>https://stjsonora.gob.mx/acceso_informacion/InfoCurriculum.php?token=4346-4346-4346</v>
      </c>
      <c r="N2092" s="14" t="s">
        <v>64</v>
      </c>
      <c r="O2092" s="16" t="s">
        <v>3601</v>
      </c>
      <c r="P2092" s="17" t="s">
        <v>355</v>
      </c>
      <c r="Q2092" s="15">
        <v>45300</v>
      </c>
      <c r="R2092" s="15">
        <v>45291</v>
      </c>
      <c r="S2092" s="14"/>
    </row>
    <row r="2093" spans="1:19" ht="25.5" x14ac:dyDescent="0.25">
      <c r="A2093" s="14">
        <v>2023</v>
      </c>
      <c r="B2093" s="15">
        <v>45200</v>
      </c>
      <c r="C2093" s="15">
        <v>45291</v>
      </c>
      <c r="D2093" s="17" t="s">
        <v>215</v>
      </c>
      <c r="E2093" s="17" t="s">
        <v>215</v>
      </c>
      <c r="F2093" s="14" t="s">
        <v>3315</v>
      </c>
      <c r="G2093" s="14" t="s">
        <v>3315</v>
      </c>
      <c r="H2093" s="14"/>
      <c r="I2093" s="17" t="s">
        <v>595</v>
      </c>
      <c r="J2093" s="14" t="s">
        <v>58</v>
      </c>
      <c r="K2093" s="17" t="s">
        <v>3594</v>
      </c>
      <c r="L2093" s="14">
        <v>4178</v>
      </c>
      <c r="M2093" s="16" t="str">
        <f>HYPERLINK("https://stjsonora.gob.mx/acceso_informacion/InfoCurriculum.php?token=4178-4178-4178")</f>
        <v>https://stjsonora.gob.mx/acceso_informacion/InfoCurriculum.php?token=4178-4178-4178</v>
      </c>
      <c r="N2093" s="14" t="s">
        <v>64</v>
      </c>
      <c r="O2093" s="16" t="s">
        <v>3601</v>
      </c>
      <c r="P2093" s="17" t="s">
        <v>355</v>
      </c>
      <c r="Q2093" s="15">
        <v>45300</v>
      </c>
      <c r="R2093" s="15">
        <v>45291</v>
      </c>
      <c r="S2093" s="14"/>
    </row>
    <row r="2094" spans="1:19" ht="25.5" x14ac:dyDescent="0.25">
      <c r="A2094" s="14">
        <v>2023</v>
      </c>
      <c r="B2094" s="15">
        <v>45200</v>
      </c>
      <c r="C2094" s="15">
        <v>45291</v>
      </c>
      <c r="D2094" s="17" t="s">
        <v>167</v>
      </c>
      <c r="E2094" s="17" t="s">
        <v>167</v>
      </c>
      <c r="F2094" s="14" t="s">
        <v>3316</v>
      </c>
      <c r="G2094" s="14" t="s">
        <v>393</v>
      </c>
      <c r="H2094" s="14" t="s">
        <v>518</v>
      </c>
      <c r="I2094" s="17" t="s">
        <v>355</v>
      </c>
      <c r="J2094" s="14" t="s">
        <v>58</v>
      </c>
      <c r="K2094" s="17" t="s">
        <v>3594</v>
      </c>
      <c r="L2094" s="14">
        <v>4335</v>
      </c>
      <c r="M2094" s="16" t="str">
        <f>HYPERLINK("https://stjsonora.gob.mx/acceso_informacion/InfoCurriculum.php?token=4335-4335-4335")</f>
        <v>https://stjsonora.gob.mx/acceso_informacion/InfoCurriculum.php?token=4335-4335-4335</v>
      </c>
      <c r="N2094" s="14" t="s">
        <v>64</v>
      </c>
      <c r="O2094" s="16" t="s">
        <v>3601</v>
      </c>
      <c r="P2094" s="17" t="s">
        <v>355</v>
      </c>
      <c r="Q2094" s="15">
        <v>45300</v>
      </c>
      <c r="R2094" s="15">
        <v>45291</v>
      </c>
      <c r="S2094" s="14"/>
    </row>
    <row r="2095" spans="1:19" ht="25.5" x14ac:dyDescent="0.25">
      <c r="A2095" s="14">
        <v>2023</v>
      </c>
      <c r="B2095" s="15">
        <v>45200</v>
      </c>
      <c r="C2095" s="15">
        <v>45291</v>
      </c>
      <c r="D2095" s="17" t="s">
        <v>83</v>
      </c>
      <c r="E2095" s="17" t="s">
        <v>83</v>
      </c>
      <c r="F2095" s="14" t="s">
        <v>729</v>
      </c>
      <c r="G2095" s="14" t="s">
        <v>795</v>
      </c>
      <c r="H2095" s="14" t="s">
        <v>1239</v>
      </c>
      <c r="I2095" s="17" t="s">
        <v>643</v>
      </c>
      <c r="J2095" s="14" t="s">
        <v>353</v>
      </c>
      <c r="K2095" s="17" t="s">
        <v>354</v>
      </c>
      <c r="L2095" s="14">
        <v>2232</v>
      </c>
      <c r="M2095" s="16" t="str">
        <f>HYPERLINK("https://stjsonora.gob.mx/acceso_informacion/InfoCurriculum.php?token=2232-2232-2232")</f>
        <v>https://stjsonora.gob.mx/acceso_informacion/InfoCurriculum.php?token=2232-2232-2232</v>
      </c>
      <c r="N2095" s="14" t="s">
        <v>64</v>
      </c>
      <c r="O2095" s="16" t="s">
        <v>3601</v>
      </c>
      <c r="P2095" s="17" t="s">
        <v>355</v>
      </c>
      <c r="Q2095" s="15">
        <v>45300</v>
      </c>
      <c r="R2095" s="15">
        <v>45291</v>
      </c>
      <c r="S2095" s="14"/>
    </row>
    <row r="2096" spans="1:19" ht="25.5" x14ac:dyDescent="0.25">
      <c r="A2096" s="14">
        <v>2023</v>
      </c>
      <c r="B2096" s="15">
        <v>45200</v>
      </c>
      <c r="C2096" s="15">
        <v>45291</v>
      </c>
      <c r="D2096" s="17" t="s">
        <v>88</v>
      </c>
      <c r="E2096" s="17" t="s">
        <v>88</v>
      </c>
      <c r="F2096" s="14" t="s">
        <v>1278</v>
      </c>
      <c r="G2096" s="14" t="s">
        <v>660</v>
      </c>
      <c r="H2096" s="14" t="s">
        <v>374</v>
      </c>
      <c r="I2096" s="17" t="s">
        <v>1150</v>
      </c>
      <c r="J2096" s="14" t="s">
        <v>365</v>
      </c>
      <c r="K2096" s="17" t="s">
        <v>366</v>
      </c>
      <c r="L2096" s="14">
        <v>990</v>
      </c>
      <c r="M2096" s="16" t="str">
        <f>HYPERLINK("https://stjsonora.gob.mx/acceso_informacion/InfoCurriculum.php?token=990-990-990")</f>
        <v>https://stjsonora.gob.mx/acceso_informacion/InfoCurriculum.php?token=990-990-990</v>
      </c>
      <c r="N2096" s="14" t="s">
        <v>64</v>
      </c>
      <c r="O2096" s="16" t="s">
        <v>3601</v>
      </c>
      <c r="P2096" s="17" t="s">
        <v>355</v>
      </c>
      <c r="Q2096" s="15">
        <v>45300</v>
      </c>
      <c r="R2096" s="15">
        <v>45291</v>
      </c>
      <c r="S2096" s="14"/>
    </row>
    <row r="2097" spans="1:19" ht="25.5" x14ac:dyDescent="0.25">
      <c r="A2097" s="14">
        <v>2023</v>
      </c>
      <c r="B2097" s="15">
        <v>45200</v>
      </c>
      <c r="C2097" s="15">
        <v>45291</v>
      </c>
      <c r="D2097" s="17" t="s">
        <v>83</v>
      </c>
      <c r="E2097" s="17" t="s">
        <v>83</v>
      </c>
      <c r="F2097" s="14" t="s">
        <v>2383</v>
      </c>
      <c r="G2097" s="14" t="s">
        <v>1285</v>
      </c>
      <c r="H2097" s="14" t="s">
        <v>1561</v>
      </c>
      <c r="I2097" s="17" t="s">
        <v>643</v>
      </c>
      <c r="J2097" s="14" t="s">
        <v>61</v>
      </c>
      <c r="K2097" s="17" t="s">
        <v>440</v>
      </c>
      <c r="L2097" s="14">
        <v>2040</v>
      </c>
      <c r="M2097" s="16" t="str">
        <f>HYPERLINK("https://stjsonora.gob.mx/acceso_informacion/InfoCurriculum.php?token=2040-2040-2040")</f>
        <v>https://stjsonora.gob.mx/acceso_informacion/InfoCurriculum.php?token=2040-2040-2040</v>
      </c>
      <c r="N2097" s="14" t="s">
        <v>64</v>
      </c>
      <c r="O2097" s="16" t="s">
        <v>3601</v>
      </c>
      <c r="P2097" s="17" t="s">
        <v>355</v>
      </c>
      <c r="Q2097" s="15">
        <v>45300</v>
      </c>
      <c r="R2097" s="15">
        <v>45291</v>
      </c>
      <c r="S2097" s="14"/>
    </row>
    <row r="2098" spans="1:19" ht="25.5" x14ac:dyDescent="0.25">
      <c r="A2098" s="14">
        <v>2023</v>
      </c>
      <c r="B2098" s="15">
        <v>45200</v>
      </c>
      <c r="C2098" s="15">
        <v>45291</v>
      </c>
      <c r="D2098" s="17" t="s">
        <v>93</v>
      </c>
      <c r="E2098" s="17" t="s">
        <v>93</v>
      </c>
      <c r="F2098" s="14" t="s">
        <v>3317</v>
      </c>
      <c r="G2098" s="14" t="s">
        <v>613</v>
      </c>
      <c r="H2098" s="14" t="s">
        <v>759</v>
      </c>
      <c r="I2098" s="17" t="s">
        <v>643</v>
      </c>
      <c r="J2098" s="14" t="s">
        <v>353</v>
      </c>
      <c r="K2098" s="17" t="s">
        <v>354</v>
      </c>
      <c r="L2098" s="14">
        <v>1280</v>
      </c>
      <c r="M2098" s="16" t="str">
        <f>HYPERLINK("https://stjsonora.gob.mx/acceso_informacion/InfoCurriculum.php?token=1280-1280-1280")</f>
        <v>https://stjsonora.gob.mx/acceso_informacion/InfoCurriculum.php?token=1280-1280-1280</v>
      </c>
      <c r="N2098" s="14" t="s">
        <v>64</v>
      </c>
      <c r="O2098" s="16" t="s">
        <v>3601</v>
      </c>
      <c r="P2098" s="17" t="s">
        <v>355</v>
      </c>
      <c r="Q2098" s="15">
        <v>45300</v>
      </c>
      <c r="R2098" s="15">
        <v>45291</v>
      </c>
      <c r="S2098" s="14"/>
    </row>
    <row r="2099" spans="1:19" ht="25.5" x14ac:dyDescent="0.25">
      <c r="A2099" s="14">
        <v>2023</v>
      </c>
      <c r="B2099" s="15">
        <v>45200</v>
      </c>
      <c r="C2099" s="15">
        <v>45291</v>
      </c>
      <c r="D2099" s="17" t="s">
        <v>90</v>
      </c>
      <c r="E2099" s="17" t="s">
        <v>90</v>
      </c>
      <c r="F2099" s="14" t="s">
        <v>3318</v>
      </c>
      <c r="G2099" s="14" t="s">
        <v>784</v>
      </c>
      <c r="H2099" s="14" t="s">
        <v>495</v>
      </c>
      <c r="I2099" s="17" t="s">
        <v>1548</v>
      </c>
      <c r="J2099" s="14" t="s">
        <v>365</v>
      </c>
      <c r="K2099" s="17" t="s">
        <v>366</v>
      </c>
      <c r="L2099" s="14">
        <v>1483</v>
      </c>
      <c r="M2099" s="16" t="str">
        <f>HYPERLINK("https://stjsonora.gob.mx/acceso_informacion/InfoCurriculum.php?token=1483-1483-1483")</f>
        <v>https://stjsonora.gob.mx/acceso_informacion/InfoCurriculum.php?token=1483-1483-1483</v>
      </c>
      <c r="N2099" s="14" t="s">
        <v>64</v>
      </c>
      <c r="O2099" s="16" t="s">
        <v>3601</v>
      </c>
      <c r="P2099" s="17" t="s">
        <v>355</v>
      </c>
      <c r="Q2099" s="15">
        <v>45300</v>
      </c>
      <c r="R2099" s="15">
        <v>45291</v>
      </c>
      <c r="S2099" s="14"/>
    </row>
    <row r="2100" spans="1:19" ht="25.5" x14ac:dyDescent="0.25">
      <c r="A2100" s="14">
        <v>2023</v>
      </c>
      <c r="B2100" s="15">
        <v>45200</v>
      </c>
      <c r="C2100" s="15">
        <v>45291</v>
      </c>
      <c r="D2100" s="17" t="s">
        <v>88</v>
      </c>
      <c r="E2100" s="17" t="s">
        <v>88</v>
      </c>
      <c r="F2100" s="14" t="s">
        <v>3319</v>
      </c>
      <c r="G2100" s="14" t="s">
        <v>2033</v>
      </c>
      <c r="H2100" s="14" t="s">
        <v>1072</v>
      </c>
      <c r="I2100" s="17" t="s">
        <v>3154</v>
      </c>
      <c r="J2100" s="14" t="s">
        <v>353</v>
      </c>
      <c r="K2100" s="17" t="s">
        <v>354</v>
      </c>
      <c r="L2100" s="14">
        <v>2883</v>
      </c>
      <c r="M2100" s="16" t="str">
        <f>HYPERLINK("https://stjsonora.gob.mx/acceso_informacion/InfoCurriculum.php?token=2883-2883-2883")</f>
        <v>https://stjsonora.gob.mx/acceso_informacion/InfoCurriculum.php?token=2883-2883-2883</v>
      </c>
      <c r="N2100" s="14" t="s">
        <v>64</v>
      </c>
      <c r="O2100" s="16" t="s">
        <v>3601</v>
      </c>
      <c r="P2100" s="17" t="s">
        <v>355</v>
      </c>
      <c r="Q2100" s="15">
        <v>45300</v>
      </c>
      <c r="R2100" s="15">
        <v>45291</v>
      </c>
      <c r="S2100" s="14"/>
    </row>
    <row r="2101" spans="1:19" ht="25.5" x14ac:dyDescent="0.25">
      <c r="A2101" s="14">
        <v>2023</v>
      </c>
      <c r="B2101" s="15">
        <v>45200</v>
      </c>
      <c r="C2101" s="15">
        <v>45291</v>
      </c>
      <c r="D2101" s="17" t="s">
        <v>97</v>
      </c>
      <c r="E2101" s="17" t="s">
        <v>97</v>
      </c>
      <c r="F2101" s="14" t="s">
        <v>367</v>
      </c>
      <c r="G2101" s="14" t="s">
        <v>3320</v>
      </c>
      <c r="H2101" s="14" t="s">
        <v>559</v>
      </c>
      <c r="I2101" s="17" t="s">
        <v>655</v>
      </c>
      <c r="J2101" s="14" t="s">
        <v>353</v>
      </c>
      <c r="K2101" s="17" t="s">
        <v>354</v>
      </c>
      <c r="L2101" s="14">
        <v>881</v>
      </c>
      <c r="M2101" s="16" t="str">
        <f>HYPERLINK("https://stjsonora.gob.mx/acceso_informacion/InfoCurriculum.php?token=881-881-881")</f>
        <v>https://stjsonora.gob.mx/acceso_informacion/InfoCurriculum.php?token=881-881-881</v>
      </c>
      <c r="N2101" s="14" t="s">
        <v>64</v>
      </c>
      <c r="O2101" s="16" t="s">
        <v>3601</v>
      </c>
      <c r="P2101" s="17" t="s">
        <v>355</v>
      </c>
      <c r="Q2101" s="15">
        <v>45300</v>
      </c>
      <c r="R2101" s="15">
        <v>45291</v>
      </c>
      <c r="S2101" s="14"/>
    </row>
    <row r="2102" spans="1:19" ht="25.5" x14ac:dyDescent="0.25">
      <c r="A2102" s="14">
        <v>2023</v>
      </c>
      <c r="B2102" s="15">
        <v>45200</v>
      </c>
      <c r="C2102" s="15">
        <v>45291</v>
      </c>
      <c r="D2102" s="17" t="s">
        <v>97</v>
      </c>
      <c r="E2102" s="17" t="s">
        <v>97</v>
      </c>
      <c r="F2102" s="14" t="s">
        <v>3321</v>
      </c>
      <c r="G2102" s="14" t="s">
        <v>1389</v>
      </c>
      <c r="H2102" s="14" t="s">
        <v>1281</v>
      </c>
      <c r="I2102" s="17" t="s">
        <v>595</v>
      </c>
      <c r="J2102" s="14" t="s">
        <v>353</v>
      </c>
      <c r="K2102" s="17" t="s">
        <v>2282</v>
      </c>
      <c r="L2102" s="14">
        <v>1</v>
      </c>
      <c r="M2102" s="16" t="str">
        <f>HYPERLINK("https://stjsonora.gob.mx/acceso_informacion/InfoCurriculum.php?token=1-1-1")</f>
        <v>https://stjsonora.gob.mx/acceso_informacion/InfoCurriculum.php?token=1-1-1</v>
      </c>
      <c r="N2102" s="14" t="s">
        <v>64</v>
      </c>
      <c r="O2102" s="16" t="s">
        <v>3601</v>
      </c>
      <c r="P2102" s="17" t="s">
        <v>355</v>
      </c>
      <c r="Q2102" s="15">
        <v>45300</v>
      </c>
      <c r="R2102" s="15">
        <v>45291</v>
      </c>
      <c r="S2102" s="14"/>
    </row>
    <row r="2103" spans="1:19" ht="25.5" x14ac:dyDescent="0.25">
      <c r="A2103" s="14">
        <v>2023</v>
      </c>
      <c r="B2103" s="15">
        <v>45200</v>
      </c>
      <c r="C2103" s="15">
        <v>45291</v>
      </c>
      <c r="D2103" s="17" t="s">
        <v>111</v>
      </c>
      <c r="E2103" s="17" t="s">
        <v>111</v>
      </c>
      <c r="F2103" s="14" t="s">
        <v>3322</v>
      </c>
      <c r="G2103" s="14" t="s">
        <v>601</v>
      </c>
      <c r="H2103" s="14" t="s">
        <v>795</v>
      </c>
      <c r="I2103" s="17" t="s">
        <v>595</v>
      </c>
      <c r="J2103" s="14" t="s">
        <v>353</v>
      </c>
      <c r="K2103" s="17" t="s">
        <v>536</v>
      </c>
      <c r="L2103" s="14">
        <v>4154</v>
      </c>
      <c r="M2103" s="16" t="str">
        <f>HYPERLINK("https://stjsonora.gob.mx/acceso_informacion/InfoCurriculum.php?token=4154-4154-4154")</f>
        <v>https://stjsonora.gob.mx/acceso_informacion/InfoCurriculum.php?token=4154-4154-4154</v>
      </c>
      <c r="N2103" s="14" t="s">
        <v>64</v>
      </c>
      <c r="O2103" s="16" t="s">
        <v>3601</v>
      </c>
      <c r="P2103" s="17" t="s">
        <v>355</v>
      </c>
      <c r="Q2103" s="15">
        <v>45300</v>
      </c>
      <c r="R2103" s="15">
        <v>45291</v>
      </c>
      <c r="S2103" s="14"/>
    </row>
    <row r="2104" spans="1:19" ht="25.5" x14ac:dyDescent="0.25">
      <c r="A2104" s="14">
        <v>2023</v>
      </c>
      <c r="B2104" s="15">
        <v>45200</v>
      </c>
      <c r="C2104" s="15">
        <v>45291</v>
      </c>
      <c r="D2104" s="17" t="s">
        <v>115</v>
      </c>
      <c r="E2104" s="17" t="s">
        <v>115</v>
      </c>
      <c r="F2104" s="14" t="s">
        <v>3323</v>
      </c>
      <c r="G2104" s="14" t="s">
        <v>452</v>
      </c>
      <c r="H2104" s="14" t="s">
        <v>1209</v>
      </c>
      <c r="I2104" s="17" t="s">
        <v>1548</v>
      </c>
      <c r="J2104" s="14" t="s">
        <v>353</v>
      </c>
      <c r="K2104" s="17" t="s">
        <v>354</v>
      </c>
      <c r="L2104" s="14">
        <v>4406</v>
      </c>
      <c r="M2104" s="16" t="str">
        <f>HYPERLINK("https://stjsonora.gob.mx/acceso_informacion/InfoCurriculum.php?token=4406-4406-4406")</f>
        <v>https://stjsonora.gob.mx/acceso_informacion/InfoCurriculum.php?token=4406-4406-4406</v>
      </c>
      <c r="N2104" s="14" t="s">
        <v>64</v>
      </c>
      <c r="O2104" s="16" t="s">
        <v>3601</v>
      </c>
      <c r="P2104" s="17" t="s">
        <v>355</v>
      </c>
      <c r="Q2104" s="15">
        <v>45300</v>
      </c>
      <c r="R2104" s="15">
        <v>45291</v>
      </c>
      <c r="S2104" s="14"/>
    </row>
    <row r="2105" spans="1:19" ht="25.5" x14ac:dyDescent="0.25">
      <c r="A2105" s="14">
        <v>2023</v>
      </c>
      <c r="B2105" s="15">
        <v>45200</v>
      </c>
      <c r="C2105" s="15">
        <v>45291</v>
      </c>
      <c r="D2105" s="17" t="s">
        <v>115</v>
      </c>
      <c r="E2105" s="17" t="s">
        <v>115</v>
      </c>
      <c r="F2105" s="14" t="s">
        <v>3324</v>
      </c>
      <c r="G2105" s="14" t="s">
        <v>1990</v>
      </c>
      <c r="H2105" s="14" t="s">
        <v>475</v>
      </c>
      <c r="I2105" s="17" t="s">
        <v>1548</v>
      </c>
      <c r="J2105" s="14" t="s">
        <v>353</v>
      </c>
      <c r="K2105" s="17" t="s">
        <v>354</v>
      </c>
      <c r="L2105" s="14">
        <v>721</v>
      </c>
      <c r="M2105" s="16" t="str">
        <f>HYPERLINK("https://stjsonora.gob.mx/acceso_informacion/InfoCurriculum.php?token=721-721-721")</f>
        <v>https://stjsonora.gob.mx/acceso_informacion/InfoCurriculum.php?token=721-721-721</v>
      </c>
      <c r="N2105" s="14" t="s">
        <v>64</v>
      </c>
      <c r="O2105" s="16" t="s">
        <v>3601</v>
      </c>
      <c r="P2105" s="17" t="s">
        <v>355</v>
      </c>
      <c r="Q2105" s="15">
        <v>45300</v>
      </c>
      <c r="R2105" s="15">
        <v>45291</v>
      </c>
      <c r="S2105" s="14"/>
    </row>
    <row r="2106" spans="1:19" ht="25.5" x14ac:dyDescent="0.25">
      <c r="A2106" s="14">
        <v>2023</v>
      </c>
      <c r="B2106" s="15">
        <v>45200</v>
      </c>
      <c r="C2106" s="15">
        <v>45291</v>
      </c>
      <c r="D2106" s="17" t="s">
        <v>113</v>
      </c>
      <c r="E2106" s="17" t="s">
        <v>113</v>
      </c>
      <c r="F2106" s="14" t="s">
        <v>3325</v>
      </c>
      <c r="G2106" s="14" t="s">
        <v>1858</v>
      </c>
      <c r="H2106" s="14" t="s">
        <v>973</v>
      </c>
      <c r="I2106" s="17" t="s">
        <v>1150</v>
      </c>
      <c r="J2106" s="14" t="s">
        <v>353</v>
      </c>
      <c r="K2106" s="17" t="s">
        <v>354</v>
      </c>
      <c r="L2106" s="14">
        <v>718</v>
      </c>
      <c r="M2106" s="16" t="str">
        <f>HYPERLINK("https://stjsonora.gob.mx/acceso_informacion/InfoCurriculum.php?token=718-718-718")</f>
        <v>https://stjsonora.gob.mx/acceso_informacion/InfoCurriculum.php?token=718-718-718</v>
      </c>
      <c r="N2106" s="14" t="s">
        <v>64</v>
      </c>
      <c r="O2106" s="16" t="s">
        <v>3601</v>
      </c>
      <c r="P2106" s="17" t="s">
        <v>355</v>
      </c>
      <c r="Q2106" s="15">
        <v>45300</v>
      </c>
      <c r="R2106" s="15">
        <v>45291</v>
      </c>
      <c r="S2106" s="14"/>
    </row>
    <row r="2107" spans="1:19" ht="25.5" x14ac:dyDescent="0.25">
      <c r="A2107" s="14">
        <v>2023</v>
      </c>
      <c r="B2107" s="15">
        <v>45200</v>
      </c>
      <c r="C2107" s="15">
        <v>45291</v>
      </c>
      <c r="D2107" s="17" t="s">
        <v>113</v>
      </c>
      <c r="E2107" s="17" t="s">
        <v>113</v>
      </c>
      <c r="F2107" s="14" t="s">
        <v>1953</v>
      </c>
      <c r="G2107" s="14" t="s">
        <v>2185</v>
      </c>
      <c r="H2107" s="14" t="s">
        <v>617</v>
      </c>
      <c r="I2107" s="17" t="s">
        <v>718</v>
      </c>
      <c r="J2107" s="14" t="s">
        <v>353</v>
      </c>
      <c r="K2107" s="17" t="s">
        <v>354</v>
      </c>
      <c r="L2107" s="14">
        <v>772</v>
      </c>
      <c r="M2107" s="16" t="str">
        <f>HYPERLINK("https://stjsonora.gob.mx/acceso_informacion/InfoCurriculum.php?token=772-772-772")</f>
        <v>https://stjsonora.gob.mx/acceso_informacion/InfoCurriculum.php?token=772-772-772</v>
      </c>
      <c r="N2107" s="14" t="s">
        <v>64</v>
      </c>
      <c r="O2107" s="16" t="s">
        <v>3601</v>
      </c>
      <c r="P2107" s="17" t="s">
        <v>355</v>
      </c>
      <c r="Q2107" s="15">
        <v>45300</v>
      </c>
      <c r="R2107" s="15">
        <v>45291</v>
      </c>
      <c r="S2107" s="14"/>
    </row>
    <row r="2108" spans="1:19" ht="25.5" x14ac:dyDescent="0.25">
      <c r="A2108" s="14">
        <v>2023</v>
      </c>
      <c r="B2108" s="15">
        <v>45200</v>
      </c>
      <c r="C2108" s="15">
        <v>45291</v>
      </c>
      <c r="D2108" s="17" t="s">
        <v>113</v>
      </c>
      <c r="E2108" s="17" t="s">
        <v>113</v>
      </c>
      <c r="F2108" s="14" t="s">
        <v>1373</v>
      </c>
      <c r="G2108" s="14" t="s">
        <v>691</v>
      </c>
      <c r="H2108" s="14" t="s">
        <v>956</v>
      </c>
      <c r="I2108" s="17" t="s">
        <v>655</v>
      </c>
      <c r="J2108" s="14" t="s">
        <v>353</v>
      </c>
      <c r="K2108" s="17" t="s">
        <v>3162</v>
      </c>
      <c r="L2108" s="14">
        <v>731</v>
      </c>
      <c r="M2108" s="16" t="str">
        <f>HYPERLINK("https://stjsonora.gob.mx/acceso_informacion/InfoCurriculum.php?token=731-731-731")</f>
        <v>https://stjsonora.gob.mx/acceso_informacion/InfoCurriculum.php?token=731-731-731</v>
      </c>
      <c r="N2108" s="14" t="s">
        <v>64</v>
      </c>
      <c r="O2108" s="16" t="s">
        <v>3601</v>
      </c>
      <c r="P2108" s="17" t="s">
        <v>355</v>
      </c>
      <c r="Q2108" s="15">
        <v>45300</v>
      </c>
      <c r="R2108" s="15">
        <v>45291</v>
      </c>
      <c r="S2108" s="14"/>
    </row>
    <row r="2109" spans="1:19" ht="25.5" x14ac:dyDescent="0.25">
      <c r="A2109" s="14">
        <v>2023</v>
      </c>
      <c r="B2109" s="15">
        <v>45200</v>
      </c>
      <c r="C2109" s="15">
        <v>45291</v>
      </c>
      <c r="D2109" s="17" t="s">
        <v>163</v>
      </c>
      <c r="E2109" s="17" t="s">
        <v>163</v>
      </c>
      <c r="F2109" s="14" t="s">
        <v>3326</v>
      </c>
      <c r="G2109" s="14" t="s">
        <v>3327</v>
      </c>
      <c r="H2109" s="14" t="s">
        <v>400</v>
      </c>
      <c r="I2109" s="17" t="s">
        <v>1548</v>
      </c>
      <c r="J2109" s="14" t="s">
        <v>1081</v>
      </c>
      <c r="K2109" s="17" t="s">
        <v>3328</v>
      </c>
      <c r="L2109" s="14">
        <v>4578</v>
      </c>
      <c r="M2109" s="16" t="str">
        <f>HYPERLINK("https://stjsonora.gob.mx/acceso_informacion/InfoCurriculum.php?token=4578-4578-4578")</f>
        <v>https://stjsonora.gob.mx/acceso_informacion/InfoCurriculum.php?token=4578-4578-4578</v>
      </c>
      <c r="N2109" s="14" t="s">
        <v>64</v>
      </c>
      <c r="O2109" s="16" t="s">
        <v>3601</v>
      </c>
      <c r="P2109" s="17" t="s">
        <v>355</v>
      </c>
      <c r="Q2109" s="15">
        <v>45300</v>
      </c>
      <c r="R2109" s="15">
        <v>45291</v>
      </c>
      <c r="S2109" s="14"/>
    </row>
    <row r="2110" spans="1:19" ht="25.5" x14ac:dyDescent="0.25">
      <c r="A2110" s="14">
        <v>2023</v>
      </c>
      <c r="B2110" s="15">
        <v>45200</v>
      </c>
      <c r="C2110" s="15">
        <v>45291</v>
      </c>
      <c r="D2110" s="17" t="s">
        <v>134</v>
      </c>
      <c r="E2110" s="17" t="s">
        <v>134</v>
      </c>
      <c r="F2110" s="14" t="s">
        <v>3329</v>
      </c>
      <c r="G2110" s="14" t="s">
        <v>1632</v>
      </c>
      <c r="H2110" s="14" t="s">
        <v>471</v>
      </c>
      <c r="I2110" s="17" t="s">
        <v>655</v>
      </c>
      <c r="J2110" s="14" t="s">
        <v>353</v>
      </c>
      <c r="K2110" s="17" t="s">
        <v>536</v>
      </c>
      <c r="L2110" s="14">
        <v>730</v>
      </c>
      <c r="M2110" s="16" t="str">
        <f>HYPERLINK("https://stjsonora.gob.mx/acceso_informacion/InfoCurriculum.php?token=730-730-730")</f>
        <v>https://stjsonora.gob.mx/acceso_informacion/InfoCurriculum.php?token=730-730-730</v>
      </c>
      <c r="N2110" s="14" t="s">
        <v>64</v>
      </c>
      <c r="O2110" s="16" t="s">
        <v>3601</v>
      </c>
      <c r="P2110" s="17" t="s">
        <v>355</v>
      </c>
      <c r="Q2110" s="15">
        <v>45300</v>
      </c>
      <c r="R2110" s="15">
        <v>45291</v>
      </c>
      <c r="S2110" s="14"/>
    </row>
    <row r="2111" spans="1:19" ht="25.5" x14ac:dyDescent="0.25">
      <c r="A2111" s="14">
        <v>2023</v>
      </c>
      <c r="B2111" s="15">
        <v>45200</v>
      </c>
      <c r="C2111" s="15">
        <v>45291</v>
      </c>
      <c r="D2111" s="17" t="s">
        <v>174</v>
      </c>
      <c r="E2111" s="17" t="s">
        <v>174</v>
      </c>
      <c r="F2111" s="14" t="s">
        <v>3330</v>
      </c>
      <c r="G2111" s="14" t="s">
        <v>3331</v>
      </c>
      <c r="H2111" s="14" t="s">
        <v>427</v>
      </c>
      <c r="I2111" s="17" t="s">
        <v>655</v>
      </c>
      <c r="J2111" s="14" t="s">
        <v>56</v>
      </c>
      <c r="K2111" s="17" t="s">
        <v>3589</v>
      </c>
      <c r="L2111" s="14">
        <v>2637</v>
      </c>
      <c r="M2111" s="16" t="str">
        <f>HYPERLINK("https://stjsonora.gob.mx/acceso_informacion/InfoCurriculum.php?token=2637-2637-2637")</f>
        <v>https://stjsonora.gob.mx/acceso_informacion/InfoCurriculum.php?token=2637-2637-2637</v>
      </c>
      <c r="N2111" s="14" t="s">
        <v>64</v>
      </c>
      <c r="O2111" s="16" t="s">
        <v>3601</v>
      </c>
      <c r="P2111" s="17" t="s">
        <v>355</v>
      </c>
      <c r="Q2111" s="15">
        <v>45300</v>
      </c>
      <c r="R2111" s="15">
        <v>45291</v>
      </c>
      <c r="S2111" s="14"/>
    </row>
    <row r="2112" spans="1:19" ht="25.5" x14ac:dyDescent="0.25">
      <c r="A2112" s="14">
        <v>2023</v>
      </c>
      <c r="B2112" s="15">
        <v>45200</v>
      </c>
      <c r="C2112" s="15">
        <v>45291</v>
      </c>
      <c r="D2112" s="17" t="s">
        <v>163</v>
      </c>
      <c r="E2112" s="17" t="s">
        <v>163</v>
      </c>
      <c r="F2112" s="14" t="s">
        <v>2323</v>
      </c>
      <c r="G2112" s="14" t="s">
        <v>1314</v>
      </c>
      <c r="H2112" s="14" t="s">
        <v>869</v>
      </c>
      <c r="I2112" s="17" t="s">
        <v>655</v>
      </c>
      <c r="J2112" s="14" t="s">
        <v>403</v>
      </c>
      <c r="K2112" s="17" t="s">
        <v>656</v>
      </c>
      <c r="L2112" s="14">
        <v>724</v>
      </c>
      <c r="M2112" s="16" t="str">
        <f>HYPERLINK("https://stjsonora.gob.mx/acceso_informacion/InfoCurriculum.php?token=724-724-724")</f>
        <v>https://stjsonora.gob.mx/acceso_informacion/InfoCurriculum.php?token=724-724-724</v>
      </c>
      <c r="N2112" s="14" t="s">
        <v>64</v>
      </c>
      <c r="O2112" s="16" t="s">
        <v>3601</v>
      </c>
      <c r="P2112" s="17" t="s">
        <v>355</v>
      </c>
      <c r="Q2112" s="15">
        <v>45300</v>
      </c>
      <c r="R2112" s="15">
        <v>45291</v>
      </c>
      <c r="S2112" s="14"/>
    </row>
    <row r="2113" spans="1:19" ht="25.5" x14ac:dyDescent="0.25">
      <c r="A2113" s="14">
        <v>2023</v>
      </c>
      <c r="B2113" s="15">
        <v>45200</v>
      </c>
      <c r="C2113" s="15">
        <v>45291</v>
      </c>
      <c r="D2113" s="17" t="s">
        <v>174</v>
      </c>
      <c r="E2113" s="17" t="s">
        <v>174</v>
      </c>
      <c r="F2113" s="14" t="s">
        <v>870</v>
      </c>
      <c r="G2113" s="14" t="s">
        <v>3332</v>
      </c>
      <c r="H2113" s="14" t="s">
        <v>867</v>
      </c>
      <c r="I2113" s="17" t="s">
        <v>1548</v>
      </c>
      <c r="J2113" s="14" t="s">
        <v>353</v>
      </c>
      <c r="K2113" s="17" t="s">
        <v>1824</v>
      </c>
      <c r="L2113" s="14">
        <v>4321</v>
      </c>
      <c r="M2113" s="16" t="str">
        <f>HYPERLINK("https://stjsonora.gob.mx/acceso_informacion/InfoCurriculum.php?token=4321-4321-4321")</f>
        <v>https://stjsonora.gob.mx/acceso_informacion/InfoCurriculum.php?token=4321-4321-4321</v>
      </c>
      <c r="N2113" s="14" t="s">
        <v>64</v>
      </c>
      <c r="O2113" s="16" t="s">
        <v>3601</v>
      </c>
      <c r="P2113" s="17" t="s">
        <v>355</v>
      </c>
      <c r="Q2113" s="15">
        <v>45300</v>
      </c>
      <c r="R2113" s="15">
        <v>45291</v>
      </c>
      <c r="S2113" s="14"/>
    </row>
    <row r="2114" spans="1:19" ht="25.5" x14ac:dyDescent="0.25">
      <c r="A2114" s="14">
        <v>2023</v>
      </c>
      <c r="B2114" s="15">
        <v>45200</v>
      </c>
      <c r="C2114" s="15">
        <v>45291</v>
      </c>
      <c r="D2114" s="17" t="s">
        <v>174</v>
      </c>
      <c r="E2114" s="17" t="s">
        <v>174</v>
      </c>
      <c r="F2114" s="14" t="s">
        <v>2489</v>
      </c>
      <c r="G2114" s="14" t="s">
        <v>701</v>
      </c>
      <c r="H2114" s="14" t="s">
        <v>948</v>
      </c>
      <c r="I2114" s="17" t="s">
        <v>1150</v>
      </c>
      <c r="J2114" s="14" t="s">
        <v>407</v>
      </c>
      <c r="K2114" s="17" t="s">
        <v>3333</v>
      </c>
      <c r="L2114" s="14">
        <v>656</v>
      </c>
      <c r="M2114" s="16" t="str">
        <f>HYPERLINK("https://stjsonora.gob.mx/acceso_informacion/InfoCurriculum.php?token=656-656-656")</f>
        <v>https://stjsonora.gob.mx/acceso_informacion/InfoCurriculum.php?token=656-656-656</v>
      </c>
      <c r="N2114" s="14" t="s">
        <v>64</v>
      </c>
      <c r="O2114" s="16" t="s">
        <v>3601</v>
      </c>
      <c r="P2114" s="17" t="s">
        <v>355</v>
      </c>
      <c r="Q2114" s="15">
        <v>45300</v>
      </c>
      <c r="R2114" s="15">
        <v>45291</v>
      </c>
      <c r="S2114" s="14"/>
    </row>
    <row r="2115" spans="1:19" ht="25.5" x14ac:dyDescent="0.25">
      <c r="A2115" s="14">
        <v>2023</v>
      </c>
      <c r="B2115" s="15">
        <v>45200</v>
      </c>
      <c r="C2115" s="15">
        <v>45291</v>
      </c>
      <c r="D2115" s="17" t="s">
        <v>134</v>
      </c>
      <c r="E2115" s="17" t="s">
        <v>134</v>
      </c>
      <c r="F2115" s="14" t="s">
        <v>3334</v>
      </c>
      <c r="G2115" s="14" t="s">
        <v>2771</v>
      </c>
      <c r="H2115" s="14" t="s">
        <v>1951</v>
      </c>
      <c r="I2115" s="17" t="s">
        <v>1150</v>
      </c>
      <c r="J2115" s="14" t="s">
        <v>353</v>
      </c>
      <c r="K2115" s="17" t="s">
        <v>536</v>
      </c>
      <c r="L2115" s="14">
        <v>5</v>
      </c>
      <c r="M2115" s="16" t="str">
        <f>HYPERLINK("https://stjsonora.gob.mx/acceso_informacion/InfoCurriculum.php?token=5-5-5")</f>
        <v>https://stjsonora.gob.mx/acceso_informacion/InfoCurriculum.php?token=5-5-5</v>
      </c>
      <c r="N2115" s="14" t="s">
        <v>64</v>
      </c>
      <c r="O2115" s="16" t="s">
        <v>3601</v>
      </c>
      <c r="P2115" s="17" t="s">
        <v>355</v>
      </c>
      <c r="Q2115" s="15">
        <v>45300</v>
      </c>
      <c r="R2115" s="15">
        <v>45291</v>
      </c>
      <c r="S2115" s="14"/>
    </row>
    <row r="2116" spans="1:19" ht="25.5" x14ac:dyDescent="0.25">
      <c r="A2116" s="14">
        <v>2023</v>
      </c>
      <c r="B2116" s="15">
        <v>45200</v>
      </c>
      <c r="C2116" s="15">
        <v>45291</v>
      </c>
      <c r="D2116" s="17" t="s">
        <v>134</v>
      </c>
      <c r="E2116" s="17" t="s">
        <v>134</v>
      </c>
      <c r="F2116" s="14" t="s">
        <v>3335</v>
      </c>
      <c r="G2116" s="14" t="s">
        <v>452</v>
      </c>
      <c r="H2116" s="14" t="s">
        <v>1463</v>
      </c>
      <c r="I2116" s="17" t="s">
        <v>643</v>
      </c>
      <c r="J2116" s="14" t="s">
        <v>353</v>
      </c>
      <c r="K2116" s="17" t="s">
        <v>354</v>
      </c>
      <c r="L2116" s="14">
        <v>5136</v>
      </c>
      <c r="M2116" s="16" t="str">
        <f>HYPERLINK("https://stjsonora.gob.mx/acceso_informacion/InfoCurriculum.php?token=5136-5136-5136")</f>
        <v>https://stjsonora.gob.mx/acceso_informacion/InfoCurriculum.php?token=5136-5136-5136</v>
      </c>
      <c r="N2116" s="14" t="s">
        <v>64</v>
      </c>
      <c r="O2116" s="16" t="s">
        <v>3601</v>
      </c>
      <c r="P2116" s="17" t="s">
        <v>355</v>
      </c>
      <c r="Q2116" s="15">
        <v>45300</v>
      </c>
      <c r="R2116" s="15">
        <v>45291</v>
      </c>
      <c r="S2116" s="14"/>
    </row>
    <row r="2117" spans="1:19" ht="25.5" x14ac:dyDescent="0.25">
      <c r="A2117" s="14">
        <v>2023</v>
      </c>
      <c r="B2117" s="15">
        <v>45200</v>
      </c>
      <c r="C2117" s="15">
        <v>45291</v>
      </c>
      <c r="D2117" s="17" t="s">
        <v>134</v>
      </c>
      <c r="E2117" s="17" t="s">
        <v>134</v>
      </c>
      <c r="F2117" s="14" t="s">
        <v>3336</v>
      </c>
      <c r="G2117" s="14" t="s">
        <v>545</v>
      </c>
      <c r="H2117" s="14" t="s">
        <v>545</v>
      </c>
      <c r="I2117" s="17" t="s">
        <v>1150</v>
      </c>
      <c r="J2117" s="14" t="s">
        <v>353</v>
      </c>
      <c r="K2117" s="17" t="s">
        <v>354</v>
      </c>
      <c r="L2117" s="14">
        <v>3308</v>
      </c>
      <c r="M2117" s="16" t="str">
        <f>HYPERLINK("https://stjsonora.gob.mx/acceso_informacion/InfoCurriculum.php?token=3308-3308-3308")</f>
        <v>https://stjsonora.gob.mx/acceso_informacion/InfoCurriculum.php?token=3308-3308-3308</v>
      </c>
      <c r="N2117" s="14" t="s">
        <v>64</v>
      </c>
      <c r="O2117" s="16" t="s">
        <v>3601</v>
      </c>
      <c r="P2117" s="17" t="s">
        <v>355</v>
      </c>
      <c r="Q2117" s="15">
        <v>45300</v>
      </c>
      <c r="R2117" s="15">
        <v>45291</v>
      </c>
      <c r="S2117" s="14"/>
    </row>
    <row r="2118" spans="1:19" ht="25.5" x14ac:dyDescent="0.25">
      <c r="A2118" s="14">
        <v>2023</v>
      </c>
      <c r="B2118" s="15">
        <v>45200</v>
      </c>
      <c r="C2118" s="15">
        <v>45291</v>
      </c>
      <c r="D2118" s="17" t="s">
        <v>165</v>
      </c>
      <c r="E2118" s="17" t="s">
        <v>165</v>
      </c>
      <c r="F2118" s="14" t="s">
        <v>3337</v>
      </c>
      <c r="G2118" s="14" t="s">
        <v>3338</v>
      </c>
      <c r="H2118" s="14" t="s">
        <v>3339</v>
      </c>
      <c r="I2118" s="17" t="s">
        <v>1150</v>
      </c>
      <c r="J2118" s="14" t="s">
        <v>353</v>
      </c>
      <c r="K2118" s="17" t="s">
        <v>2282</v>
      </c>
      <c r="L2118" s="14">
        <v>2892</v>
      </c>
      <c r="M2118" s="16" t="str">
        <f>HYPERLINK("https://stjsonora.gob.mx/acceso_informacion/InfoCurriculum.php?token=2892-2892-2892")</f>
        <v>https://stjsonora.gob.mx/acceso_informacion/InfoCurriculum.php?token=2892-2892-2892</v>
      </c>
      <c r="N2118" s="14" t="s">
        <v>64</v>
      </c>
      <c r="O2118" s="16" t="s">
        <v>3601</v>
      </c>
      <c r="P2118" s="17" t="s">
        <v>355</v>
      </c>
      <c r="Q2118" s="15">
        <v>45300</v>
      </c>
      <c r="R2118" s="15">
        <v>45291</v>
      </c>
      <c r="S2118" s="14"/>
    </row>
    <row r="2119" spans="1:19" ht="25.5" x14ac:dyDescent="0.25">
      <c r="A2119" s="14">
        <v>2023</v>
      </c>
      <c r="B2119" s="15">
        <v>45200</v>
      </c>
      <c r="C2119" s="15">
        <v>45291</v>
      </c>
      <c r="D2119" s="17" t="s">
        <v>134</v>
      </c>
      <c r="E2119" s="17" t="s">
        <v>134</v>
      </c>
      <c r="F2119" s="14" t="s">
        <v>3340</v>
      </c>
      <c r="G2119" s="14" t="s">
        <v>571</v>
      </c>
      <c r="H2119" s="14" t="s">
        <v>1357</v>
      </c>
      <c r="I2119" s="17" t="s">
        <v>655</v>
      </c>
      <c r="J2119" s="14" t="s">
        <v>353</v>
      </c>
      <c r="K2119" s="17" t="s">
        <v>536</v>
      </c>
      <c r="L2119" s="14">
        <v>1127</v>
      </c>
      <c r="M2119" s="16" t="str">
        <f>HYPERLINK("https://stjsonora.gob.mx/acceso_informacion/InfoCurriculum.php?token=1127-1127-1127")</f>
        <v>https://stjsonora.gob.mx/acceso_informacion/InfoCurriculum.php?token=1127-1127-1127</v>
      </c>
      <c r="N2119" s="14" t="s">
        <v>64</v>
      </c>
      <c r="O2119" s="16" t="s">
        <v>3601</v>
      </c>
      <c r="P2119" s="17" t="s">
        <v>355</v>
      </c>
      <c r="Q2119" s="15">
        <v>45300</v>
      </c>
      <c r="R2119" s="15">
        <v>45291</v>
      </c>
      <c r="S2119" s="14"/>
    </row>
    <row r="2120" spans="1:19" ht="25.5" x14ac:dyDescent="0.25">
      <c r="A2120" s="14">
        <v>2023</v>
      </c>
      <c r="B2120" s="15">
        <v>45200</v>
      </c>
      <c r="C2120" s="15">
        <v>45291</v>
      </c>
      <c r="D2120" s="17" t="s">
        <v>165</v>
      </c>
      <c r="E2120" s="17" t="s">
        <v>165</v>
      </c>
      <c r="F2120" s="14" t="s">
        <v>1171</v>
      </c>
      <c r="G2120" s="14" t="s">
        <v>1378</v>
      </c>
      <c r="H2120" s="14" t="s">
        <v>999</v>
      </c>
      <c r="I2120" s="17" t="s">
        <v>655</v>
      </c>
      <c r="J2120" s="14" t="s">
        <v>353</v>
      </c>
      <c r="K2120" s="17" t="s">
        <v>2719</v>
      </c>
      <c r="L2120" s="14">
        <v>2808</v>
      </c>
      <c r="M2120" s="16" t="str">
        <f>HYPERLINK("https://stjsonora.gob.mx/acceso_informacion/InfoCurriculum.php?token=2808-2808-2808")</f>
        <v>https://stjsonora.gob.mx/acceso_informacion/InfoCurriculum.php?token=2808-2808-2808</v>
      </c>
      <c r="N2120" s="14" t="s">
        <v>64</v>
      </c>
      <c r="O2120" s="16" t="s">
        <v>3601</v>
      </c>
      <c r="P2120" s="17" t="s">
        <v>355</v>
      </c>
      <c r="Q2120" s="15">
        <v>45300</v>
      </c>
      <c r="R2120" s="15">
        <v>45291</v>
      </c>
      <c r="S2120" s="14"/>
    </row>
    <row r="2121" spans="1:19" ht="25.5" x14ac:dyDescent="0.25">
      <c r="A2121" s="14">
        <v>2023</v>
      </c>
      <c r="B2121" s="15">
        <v>45200</v>
      </c>
      <c r="C2121" s="15">
        <v>45291</v>
      </c>
      <c r="D2121" s="17" t="s">
        <v>134</v>
      </c>
      <c r="E2121" s="17" t="s">
        <v>134</v>
      </c>
      <c r="F2121" s="14" t="s">
        <v>3341</v>
      </c>
      <c r="G2121" s="14" t="s">
        <v>904</v>
      </c>
      <c r="H2121" s="14" t="s">
        <v>3238</v>
      </c>
      <c r="I2121" s="17" t="s">
        <v>655</v>
      </c>
      <c r="J2121" s="14" t="s">
        <v>353</v>
      </c>
      <c r="K2121" s="17" t="s">
        <v>3342</v>
      </c>
      <c r="L2121" s="14">
        <v>1310</v>
      </c>
      <c r="M2121" s="16" t="str">
        <f>HYPERLINK("https://stjsonora.gob.mx/acceso_informacion/InfoCurriculum.php?token=1310-1310-1310")</f>
        <v>https://stjsonora.gob.mx/acceso_informacion/InfoCurriculum.php?token=1310-1310-1310</v>
      </c>
      <c r="N2121" s="14" t="s">
        <v>64</v>
      </c>
      <c r="O2121" s="16" t="s">
        <v>3601</v>
      </c>
      <c r="P2121" s="17" t="s">
        <v>355</v>
      </c>
      <c r="Q2121" s="15">
        <v>45300</v>
      </c>
      <c r="R2121" s="15">
        <v>45291</v>
      </c>
      <c r="S2121" s="14"/>
    </row>
    <row r="2122" spans="1:19" ht="25.5" x14ac:dyDescent="0.25">
      <c r="A2122" s="14">
        <v>2023</v>
      </c>
      <c r="B2122" s="15">
        <v>45200</v>
      </c>
      <c r="C2122" s="15">
        <v>45291</v>
      </c>
      <c r="D2122" s="17" t="s">
        <v>169</v>
      </c>
      <c r="E2122" s="17" t="s">
        <v>169</v>
      </c>
      <c r="F2122" s="14" t="s">
        <v>3343</v>
      </c>
      <c r="G2122" s="14" t="s">
        <v>369</v>
      </c>
      <c r="H2122" s="14" t="s">
        <v>374</v>
      </c>
      <c r="I2122" s="17" t="s">
        <v>595</v>
      </c>
      <c r="J2122" s="14" t="s">
        <v>353</v>
      </c>
      <c r="K2122" s="17" t="s">
        <v>596</v>
      </c>
      <c r="L2122" s="14">
        <v>5017</v>
      </c>
      <c r="M2122" s="16" t="str">
        <f>HYPERLINK("https://stjsonora.gob.mx/acceso_informacion/InfoCurriculum.php?token=5017-5017-5017")</f>
        <v>https://stjsonora.gob.mx/acceso_informacion/InfoCurriculum.php?token=5017-5017-5017</v>
      </c>
      <c r="N2122" s="14" t="s">
        <v>64</v>
      </c>
      <c r="O2122" s="16" t="s">
        <v>3601</v>
      </c>
      <c r="P2122" s="17" t="s">
        <v>355</v>
      </c>
      <c r="Q2122" s="15">
        <v>45300</v>
      </c>
      <c r="R2122" s="15">
        <v>45291</v>
      </c>
      <c r="S2122" s="14"/>
    </row>
    <row r="2123" spans="1:19" ht="25.5" x14ac:dyDescent="0.25">
      <c r="A2123" s="14">
        <v>2023</v>
      </c>
      <c r="B2123" s="15">
        <v>45200</v>
      </c>
      <c r="C2123" s="15">
        <v>45291</v>
      </c>
      <c r="D2123" s="17" t="s">
        <v>169</v>
      </c>
      <c r="E2123" s="17" t="s">
        <v>169</v>
      </c>
      <c r="F2123" s="14" t="s">
        <v>3344</v>
      </c>
      <c r="G2123" s="14" t="s">
        <v>591</v>
      </c>
      <c r="H2123" s="14" t="s">
        <v>664</v>
      </c>
      <c r="I2123" s="17" t="s">
        <v>1150</v>
      </c>
      <c r="J2123" s="14" t="s">
        <v>395</v>
      </c>
      <c r="K2123" s="17" t="s">
        <v>2327</v>
      </c>
      <c r="L2123" s="14">
        <v>3488</v>
      </c>
      <c r="M2123" s="16" t="str">
        <f>HYPERLINK("https://stjsonora.gob.mx/acceso_informacion/InfoCurriculum.php?token=3488-3488-3488")</f>
        <v>https://stjsonora.gob.mx/acceso_informacion/InfoCurriculum.php?token=3488-3488-3488</v>
      </c>
      <c r="N2123" s="14" t="s">
        <v>64</v>
      </c>
      <c r="O2123" s="16" t="s">
        <v>3601</v>
      </c>
      <c r="P2123" s="17" t="s">
        <v>355</v>
      </c>
      <c r="Q2123" s="15">
        <v>45300</v>
      </c>
      <c r="R2123" s="15">
        <v>45291</v>
      </c>
      <c r="S2123" s="14"/>
    </row>
    <row r="2124" spans="1:19" ht="25.5" x14ac:dyDescent="0.25">
      <c r="A2124" s="14">
        <v>2023</v>
      </c>
      <c r="B2124" s="15">
        <v>45200</v>
      </c>
      <c r="C2124" s="15">
        <v>45291</v>
      </c>
      <c r="D2124" s="17" t="s">
        <v>184</v>
      </c>
      <c r="E2124" s="17" t="s">
        <v>184</v>
      </c>
      <c r="F2124" s="14" t="s">
        <v>3345</v>
      </c>
      <c r="G2124" s="14" t="s">
        <v>559</v>
      </c>
      <c r="H2124" s="14" t="s">
        <v>1873</v>
      </c>
      <c r="I2124" s="17" t="s">
        <v>1150</v>
      </c>
      <c r="J2124" s="14" t="s">
        <v>353</v>
      </c>
      <c r="K2124" s="17" t="s">
        <v>1040</v>
      </c>
      <c r="L2124" s="14">
        <v>4028</v>
      </c>
      <c r="M2124" s="16" t="str">
        <f>HYPERLINK("https://stjsonora.gob.mx/acceso_informacion/InfoCurriculum.php?token=4028-4028-4028")</f>
        <v>https://stjsonora.gob.mx/acceso_informacion/InfoCurriculum.php?token=4028-4028-4028</v>
      </c>
      <c r="N2124" s="14" t="s">
        <v>64</v>
      </c>
      <c r="O2124" s="16" t="s">
        <v>3601</v>
      </c>
      <c r="P2124" s="17" t="s">
        <v>355</v>
      </c>
      <c r="Q2124" s="15">
        <v>45300</v>
      </c>
      <c r="R2124" s="15">
        <v>45291</v>
      </c>
      <c r="S2124" s="14"/>
    </row>
    <row r="2125" spans="1:19" ht="25.5" x14ac:dyDescent="0.25">
      <c r="A2125" s="14">
        <v>2023</v>
      </c>
      <c r="B2125" s="15">
        <v>45200</v>
      </c>
      <c r="C2125" s="15">
        <v>45291</v>
      </c>
      <c r="D2125" s="17" t="s">
        <v>169</v>
      </c>
      <c r="E2125" s="17" t="s">
        <v>169</v>
      </c>
      <c r="F2125" s="14" t="s">
        <v>2152</v>
      </c>
      <c r="G2125" s="14" t="s">
        <v>3346</v>
      </c>
      <c r="H2125" s="14" t="s">
        <v>571</v>
      </c>
      <c r="I2125" s="17" t="s">
        <v>1150</v>
      </c>
      <c r="J2125" s="14" t="s">
        <v>353</v>
      </c>
      <c r="K2125" s="17" t="s">
        <v>536</v>
      </c>
      <c r="L2125" s="14">
        <v>2740</v>
      </c>
      <c r="M2125" s="16" t="str">
        <f>HYPERLINK("https://stjsonora.gob.mx/acceso_informacion/InfoCurriculum.php?token=2740-2740-2740")</f>
        <v>https://stjsonora.gob.mx/acceso_informacion/InfoCurriculum.php?token=2740-2740-2740</v>
      </c>
      <c r="N2125" s="14" t="s">
        <v>64</v>
      </c>
      <c r="O2125" s="16" t="s">
        <v>3601</v>
      </c>
      <c r="P2125" s="17" t="s">
        <v>355</v>
      </c>
      <c r="Q2125" s="15">
        <v>45300</v>
      </c>
      <c r="R2125" s="15">
        <v>45291</v>
      </c>
      <c r="S2125" s="14"/>
    </row>
    <row r="2126" spans="1:19" ht="25.5" x14ac:dyDescent="0.25">
      <c r="A2126" s="14">
        <v>2023</v>
      </c>
      <c r="B2126" s="15">
        <v>45200</v>
      </c>
      <c r="C2126" s="15">
        <v>45291</v>
      </c>
      <c r="D2126" s="17" t="s">
        <v>169</v>
      </c>
      <c r="E2126" s="17" t="s">
        <v>169</v>
      </c>
      <c r="F2126" s="14" t="s">
        <v>3347</v>
      </c>
      <c r="G2126" s="14" t="s">
        <v>594</v>
      </c>
      <c r="H2126" s="14" t="s">
        <v>388</v>
      </c>
      <c r="I2126" s="17" t="s">
        <v>1548</v>
      </c>
      <c r="J2126" s="14" t="s">
        <v>1081</v>
      </c>
      <c r="K2126" s="17" t="s">
        <v>634</v>
      </c>
      <c r="L2126" s="14">
        <v>2775</v>
      </c>
      <c r="M2126" s="16" t="str">
        <f>HYPERLINK("https://stjsonora.gob.mx/acceso_informacion/InfoCurriculum.php?token=2775-2775-2775")</f>
        <v>https://stjsonora.gob.mx/acceso_informacion/InfoCurriculum.php?token=2775-2775-2775</v>
      </c>
      <c r="N2126" s="14" t="s">
        <v>64</v>
      </c>
      <c r="O2126" s="16" t="s">
        <v>3601</v>
      </c>
      <c r="P2126" s="17" t="s">
        <v>355</v>
      </c>
      <c r="Q2126" s="15">
        <v>45300</v>
      </c>
      <c r="R2126" s="15">
        <v>45291</v>
      </c>
      <c r="S2126" s="14"/>
    </row>
    <row r="2127" spans="1:19" ht="25.5" x14ac:dyDescent="0.25">
      <c r="A2127" s="14">
        <v>2023</v>
      </c>
      <c r="B2127" s="15">
        <v>45200</v>
      </c>
      <c r="C2127" s="15">
        <v>45291</v>
      </c>
      <c r="D2127" s="17" t="s">
        <v>170</v>
      </c>
      <c r="E2127" s="17" t="s">
        <v>170</v>
      </c>
      <c r="F2127" s="14" t="s">
        <v>2516</v>
      </c>
      <c r="G2127" s="14" t="s">
        <v>784</v>
      </c>
      <c r="H2127" s="14" t="s">
        <v>3348</v>
      </c>
      <c r="I2127" s="17" t="s">
        <v>679</v>
      </c>
      <c r="J2127" s="14" t="s">
        <v>353</v>
      </c>
      <c r="K2127" s="17" t="s">
        <v>354</v>
      </c>
      <c r="L2127" s="14">
        <v>5010</v>
      </c>
      <c r="M2127" s="16" t="str">
        <f>HYPERLINK("https://stjsonora.gob.mx/acceso_informacion/InfoCurriculum.php?token=5010-5010-5010")</f>
        <v>https://stjsonora.gob.mx/acceso_informacion/InfoCurriculum.php?token=5010-5010-5010</v>
      </c>
      <c r="N2127" s="14" t="s">
        <v>64</v>
      </c>
      <c r="O2127" s="16" t="s">
        <v>3601</v>
      </c>
      <c r="P2127" s="17" t="s">
        <v>355</v>
      </c>
      <c r="Q2127" s="15">
        <v>45300</v>
      </c>
      <c r="R2127" s="15">
        <v>45291</v>
      </c>
      <c r="S2127" s="14"/>
    </row>
    <row r="2128" spans="1:19" ht="25.5" x14ac:dyDescent="0.25">
      <c r="A2128" s="14">
        <v>2023</v>
      </c>
      <c r="B2128" s="15">
        <v>45200</v>
      </c>
      <c r="C2128" s="15">
        <v>45291</v>
      </c>
      <c r="D2128" s="17" t="s">
        <v>167</v>
      </c>
      <c r="E2128" s="17" t="s">
        <v>167</v>
      </c>
      <c r="F2128" s="14" t="s">
        <v>3349</v>
      </c>
      <c r="G2128" s="14" t="s">
        <v>360</v>
      </c>
      <c r="H2128" s="14" t="s">
        <v>518</v>
      </c>
      <c r="I2128" s="17" t="s">
        <v>655</v>
      </c>
      <c r="J2128" s="14" t="s">
        <v>56</v>
      </c>
      <c r="K2128" s="17" t="s">
        <v>3589</v>
      </c>
      <c r="L2128" s="14">
        <v>5095</v>
      </c>
      <c r="M2128" s="16" t="str">
        <f>HYPERLINK("https://stjsonora.gob.mx/acceso_informacion/InfoCurriculum.php?token=5095-5095-5095")</f>
        <v>https://stjsonora.gob.mx/acceso_informacion/InfoCurriculum.php?token=5095-5095-5095</v>
      </c>
      <c r="N2128" s="14" t="s">
        <v>64</v>
      </c>
      <c r="O2128" s="16" t="s">
        <v>3601</v>
      </c>
      <c r="P2128" s="17" t="s">
        <v>355</v>
      </c>
      <c r="Q2128" s="15">
        <v>45300</v>
      </c>
      <c r="R2128" s="15">
        <v>45291</v>
      </c>
      <c r="S2128" s="14"/>
    </row>
    <row r="2129" spans="1:19" ht="25.5" x14ac:dyDescent="0.25">
      <c r="A2129" s="14">
        <v>2023</v>
      </c>
      <c r="B2129" s="15">
        <v>45200</v>
      </c>
      <c r="C2129" s="15">
        <v>45291</v>
      </c>
      <c r="D2129" s="17" t="s">
        <v>177</v>
      </c>
      <c r="E2129" s="17" t="s">
        <v>177</v>
      </c>
      <c r="F2129" s="14" t="s">
        <v>3350</v>
      </c>
      <c r="G2129" s="14" t="s">
        <v>2738</v>
      </c>
      <c r="H2129" s="14" t="s">
        <v>442</v>
      </c>
      <c r="I2129" s="17" t="s">
        <v>1150</v>
      </c>
      <c r="J2129" s="14" t="s">
        <v>353</v>
      </c>
      <c r="K2129" s="17"/>
      <c r="L2129" s="14">
        <v>4852</v>
      </c>
      <c r="M2129" s="16" t="str">
        <f>HYPERLINK("https://stjsonora.gob.mx/acceso_informacion/InfoCurriculum.php?token=4852-4852-4852")</f>
        <v>https://stjsonora.gob.mx/acceso_informacion/InfoCurriculum.php?token=4852-4852-4852</v>
      </c>
      <c r="N2129" s="14" t="s">
        <v>64</v>
      </c>
      <c r="O2129" s="16" t="s">
        <v>3601</v>
      </c>
      <c r="P2129" s="17" t="s">
        <v>355</v>
      </c>
      <c r="Q2129" s="15">
        <v>45300</v>
      </c>
      <c r="R2129" s="15">
        <v>45291</v>
      </c>
      <c r="S2129" s="14"/>
    </row>
    <row r="2130" spans="1:19" ht="38.25" x14ac:dyDescent="0.25">
      <c r="A2130" s="14">
        <v>2023</v>
      </c>
      <c r="B2130" s="15">
        <v>45200</v>
      </c>
      <c r="C2130" s="15">
        <v>45291</v>
      </c>
      <c r="D2130" s="17" t="s">
        <v>172</v>
      </c>
      <c r="E2130" s="17" t="s">
        <v>172</v>
      </c>
      <c r="F2130" s="14" t="s">
        <v>3351</v>
      </c>
      <c r="G2130" s="14" t="s">
        <v>660</v>
      </c>
      <c r="H2130" s="14" t="s">
        <v>393</v>
      </c>
      <c r="I2130" s="17" t="s">
        <v>602</v>
      </c>
      <c r="J2130" s="14" t="s">
        <v>403</v>
      </c>
      <c r="K2130" s="17" t="s">
        <v>1173</v>
      </c>
      <c r="L2130" s="14">
        <v>4113</v>
      </c>
      <c r="M2130" s="16" t="str">
        <f>HYPERLINK("https://stjsonora.gob.mx/acceso_informacion/InfoCurriculum.php?token=4113-4113-4113")</f>
        <v>https://stjsonora.gob.mx/acceso_informacion/InfoCurriculum.php?token=4113-4113-4113</v>
      </c>
      <c r="N2130" s="14" t="s">
        <v>64</v>
      </c>
      <c r="O2130" s="16" t="s">
        <v>3601</v>
      </c>
      <c r="P2130" s="17" t="s">
        <v>355</v>
      </c>
      <c r="Q2130" s="15">
        <v>45300</v>
      </c>
      <c r="R2130" s="15">
        <v>45291</v>
      </c>
      <c r="S2130" s="14"/>
    </row>
    <row r="2131" spans="1:19" ht="25.5" x14ac:dyDescent="0.25">
      <c r="A2131" s="14">
        <v>2023</v>
      </c>
      <c r="B2131" s="15">
        <v>45200</v>
      </c>
      <c r="C2131" s="15">
        <v>45291</v>
      </c>
      <c r="D2131" s="17" t="s">
        <v>167</v>
      </c>
      <c r="E2131" s="17" t="s">
        <v>167</v>
      </c>
      <c r="F2131" s="14" t="s">
        <v>3352</v>
      </c>
      <c r="G2131" s="14" t="s">
        <v>495</v>
      </c>
      <c r="H2131" s="14" t="s">
        <v>784</v>
      </c>
      <c r="I2131" s="17" t="s">
        <v>643</v>
      </c>
      <c r="J2131" s="14" t="s">
        <v>353</v>
      </c>
      <c r="K2131" s="17" t="s">
        <v>354</v>
      </c>
      <c r="L2131" s="14">
        <v>5167</v>
      </c>
      <c r="M2131" s="16" t="str">
        <f>HYPERLINK("https://stjsonora.gob.mx/acceso_informacion/InfoCurriculum.php?token=5167-5167-5167")</f>
        <v>https://stjsonora.gob.mx/acceso_informacion/InfoCurriculum.php?token=5167-5167-5167</v>
      </c>
      <c r="N2131" s="14" t="s">
        <v>64</v>
      </c>
      <c r="O2131" s="16" t="s">
        <v>3601</v>
      </c>
      <c r="P2131" s="17" t="s">
        <v>355</v>
      </c>
      <c r="Q2131" s="15">
        <v>45300</v>
      </c>
      <c r="R2131" s="15">
        <v>45291</v>
      </c>
      <c r="S2131" s="14"/>
    </row>
    <row r="2132" spans="1:19" ht="25.5" x14ac:dyDescent="0.25">
      <c r="A2132" s="14">
        <v>2023</v>
      </c>
      <c r="B2132" s="15">
        <v>45200</v>
      </c>
      <c r="C2132" s="15">
        <v>45291</v>
      </c>
      <c r="D2132" s="17" t="s">
        <v>167</v>
      </c>
      <c r="E2132" s="17" t="s">
        <v>167</v>
      </c>
      <c r="F2132" s="14" t="s">
        <v>3353</v>
      </c>
      <c r="G2132" s="14" t="s">
        <v>475</v>
      </c>
      <c r="H2132" s="14" t="s">
        <v>475</v>
      </c>
      <c r="I2132" s="17" t="s">
        <v>1150</v>
      </c>
      <c r="J2132" s="14" t="s">
        <v>353</v>
      </c>
      <c r="K2132" s="17" t="s">
        <v>354</v>
      </c>
      <c r="L2132" s="14">
        <v>5189</v>
      </c>
      <c r="M2132" s="16" t="str">
        <f>HYPERLINK("https://stjsonora.gob.mx/acceso_informacion/InfoCurriculum.php?token=5189-5189-5189")</f>
        <v>https://stjsonora.gob.mx/acceso_informacion/InfoCurriculum.php?token=5189-5189-5189</v>
      </c>
      <c r="N2132" s="14" t="s">
        <v>64</v>
      </c>
      <c r="O2132" s="16" t="s">
        <v>3601</v>
      </c>
      <c r="P2132" s="17" t="s">
        <v>355</v>
      </c>
      <c r="Q2132" s="15">
        <v>45300</v>
      </c>
      <c r="R2132" s="15">
        <v>45291</v>
      </c>
      <c r="S2132" s="14"/>
    </row>
    <row r="2133" spans="1:19" ht="25.5" x14ac:dyDescent="0.25">
      <c r="A2133" s="14">
        <v>2023</v>
      </c>
      <c r="B2133" s="15">
        <v>45200</v>
      </c>
      <c r="C2133" s="15">
        <v>45291</v>
      </c>
      <c r="D2133" s="17" t="s">
        <v>167</v>
      </c>
      <c r="E2133" s="17" t="s">
        <v>167</v>
      </c>
      <c r="F2133" s="14" t="s">
        <v>3354</v>
      </c>
      <c r="G2133" s="14" t="s">
        <v>480</v>
      </c>
      <c r="H2133" s="14" t="s">
        <v>1182</v>
      </c>
      <c r="I2133" s="17" t="s">
        <v>1150</v>
      </c>
      <c r="J2133" s="14" t="s">
        <v>353</v>
      </c>
      <c r="K2133" s="17" t="s">
        <v>354</v>
      </c>
      <c r="L2133" s="14">
        <v>5098</v>
      </c>
      <c r="M2133" s="16" t="str">
        <f>HYPERLINK("https://stjsonora.gob.mx/acceso_informacion/InfoCurriculum.php?token=5098-5098-5098")</f>
        <v>https://stjsonora.gob.mx/acceso_informacion/InfoCurriculum.php?token=5098-5098-5098</v>
      </c>
      <c r="N2133" s="14" t="s">
        <v>64</v>
      </c>
      <c r="O2133" s="16" t="s">
        <v>3601</v>
      </c>
      <c r="P2133" s="17" t="s">
        <v>355</v>
      </c>
      <c r="Q2133" s="15">
        <v>45300</v>
      </c>
      <c r="R2133" s="15">
        <v>45291</v>
      </c>
      <c r="S2133" s="14"/>
    </row>
    <row r="2134" spans="1:19" ht="25.5" x14ac:dyDescent="0.25">
      <c r="A2134" s="14">
        <v>2023</v>
      </c>
      <c r="B2134" s="15">
        <v>45200</v>
      </c>
      <c r="C2134" s="15">
        <v>45291</v>
      </c>
      <c r="D2134" s="17" t="s">
        <v>84</v>
      </c>
      <c r="E2134" s="17" t="s">
        <v>84</v>
      </c>
      <c r="F2134" s="14" t="s">
        <v>2424</v>
      </c>
      <c r="G2134" s="14" t="s">
        <v>664</v>
      </c>
      <c r="H2134" s="14" t="s">
        <v>3117</v>
      </c>
      <c r="I2134" s="17" t="s">
        <v>3154</v>
      </c>
      <c r="J2134" s="14" t="s">
        <v>353</v>
      </c>
      <c r="K2134" s="17" t="s">
        <v>354</v>
      </c>
      <c r="L2134" s="14">
        <v>563</v>
      </c>
      <c r="M2134" s="16" t="str">
        <f>HYPERLINK("https://stjsonora.gob.mx/acceso_informacion/InfoCurriculum.php?token=563-563-563")</f>
        <v>https://stjsonora.gob.mx/acceso_informacion/InfoCurriculum.php?token=563-563-563</v>
      </c>
      <c r="N2134" s="14" t="s">
        <v>64</v>
      </c>
      <c r="O2134" s="16" t="s">
        <v>3601</v>
      </c>
      <c r="P2134" s="17" t="s">
        <v>355</v>
      </c>
      <c r="Q2134" s="15">
        <v>45300</v>
      </c>
      <c r="R2134" s="15">
        <v>45291</v>
      </c>
      <c r="S2134" s="14"/>
    </row>
    <row r="2135" spans="1:19" ht="25.5" x14ac:dyDescent="0.25">
      <c r="A2135" s="14">
        <v>2023</v>
      </c>
      <c r="B2135" s="15">
        <v>45200</v>
      </c>
      <c r="C2135" s="15">
        <v>45291</v>
      </c>
      <c r="D2135" s="17" t="s">
        <v>86</v>
      </c>
      <c r="E2135" s="17" t="s">
        <v>86</v>
      </c>
      <c r="F2135" s="14" t="s">
        <v>3355</v>
      </c>
      <c r="G2135" s="14" t="s">
        <v>784</v>
      </c>
      <c r="H2135" s="14" t="s">
        <v>1025</v>
      </c>
      <c r="I2135" s="17" t="s">
        <v>3154</v>
      </c>
      <c r="J2135" s="14" t="s">
        <v>353</v>
      </c>
      <c r="K2135" s="17" t="s">
        <v>354</v>
      </c>
      <c r="L2135" s="14">
        <v>1080</v>
      </c>
      <c r="M2135" s="16" t="str">
        <f>HYPERLINK("https://stjsonora.gob.mx/acceso_informacion/InfoCurriculum.php?token=1080-1080-1080")</f>
        <v>https://stjsonora.gob.mx/acceso_informacion/InfoCurriculum.php?token=1080-1080-1080</v>
      </c>
      <c r="N2135" s="14" t="s">
        <v>64</v>
      </c>
      <c r="O2135" s="16" t="s">
        <v>3601</v>
      </c>
      <c r="P2135" s="17" t="s">
        <v>355</v>
      </c>
      <c r="Q2135" s="15">
        <v>45300</v>
      </c>
      <c r="R2135" s="15">
        <v>45291</v>
      </c>
      <c r="S2135" s="14"/>
    </row>
    <row r="2136" spans="1:19" ht="25.5" x14ac:dyDescent="0.25">
      <c r="A2136" s="14">
        <v>2023</v>
      </c>
      <c r="B2136" s="15">
        <v>45200</v>
      </c>
      <c r="C2136" s="15">
        <v>45291</v>
      </c>
      <c r="D2136" s="17" t="s">
        <v>88</v>
      </c>
      <c r="E2136" s="17" t="s">
        <v>88</v>
      </c>
      <c r="F2136" s="14" t="s">
        <v>3356</v>
      </c>
      <c r="G2136" s="14" t="s">
        <v>1369</v>
      </c>
      <c r="H2136" s="14" t="s">
        <v>2021</v>
      </c>
      <c r="I2136" s="17" t="s">
        <v>3154</v>
      </c>
      <c r="J2136" s="14" t="s">
        <v>353</v>
      </c>
      <c r="K2136" s="17" t="s">
        <v>354</v>
      </c>
      <c r="L2136" s="14">
        <v>3055</v>
      </c>
      <c r="M2136" s="16" t="str">
        <f>HYPERLINK("https://stjsonora.gob.mx/acceso_informacion/InfoCurriculum.php?token=3055-3055-3055")</f>
        <v>https://stjsonora.gob.mx/acceso_informacion/InfoCurriculum.php?token=3055-3055-3055</v>
      </c>
      <c r="N2136" s="14" t="s">
        <v>64</v>
      </c>
      <c r="O2136" s="16" t="s">
        <v>3601</v>
      </c>
      <c r="P2136" s="17" t="s">
        <v>355</v>
      </c>
      <c r="Q2136" s="15">
        <v>45300</v>
      </c>
      <c r="R2136" s="15">
        <v>45291</v>
      </c>
      <c r="S2136" s="14"/>
    </row>
    <row r="2137" spans="1:19" ht="25.5" x14ac:dyDescent="0.25">
      <c r="A2137" s="14">
        <v>2023</v>
      </c>
      <c r="B2137" s="15">
        <v>45200</v>
      </c>
      <c r="C2137" s="15">
        <v>45291</v>
      </c>
      <c r="D2137" s="17" t="s">
        <v>87</v>
      </c>
      <c r="E2137" s="17" t="s">
        <v>87</v>
      </c>
      <c r="F2137" s="14" t="s">
        <v>3357</v>
      </c>
      <c r="G2137" s="14" t="s">
        <v>615</v>
      </c>
      <c r="H2137" s="14" t="s">
        <v>789</v>
      </c>
      <c r="I2137" s="17" t="s">
        <v>3154</v>
      </c>
      <c r="J2137" s="14" t="s">
        <v>353</v>
      </c>
      <c r="K2137" s="17" t="s">
        <v>354</v>
      </c>
      <c r="L2137" s="14">
        <v>690</v>
      </c>
      <c r="M2137" s="16" t="str">
        <f>HYPERLINK("https://stjsonora.gob.mx/acceso_informacion/InfoCurriculum.php?token=690-690-690")</f>
        <v>https://stjsonora.gob.mx/acceso_informacion/InfoCurriculum.php?token=690-690-690</v>
      </c>
      <c r="N2137" s="14" t="s">
        <v>64</v>
      </c>
      <c r="O2137" s="16" t="s">
        <v>3601</v>
      </c>
      <c r="P2137" s="17" t="s">
        <v>355</v>
      </c>
      <c r="Q2137" s="15">
        <v>45300</v>
      </c>
      <c r="R2137" s="15">
        <v>45291</v>
      </c>
      <c r="S2137" s="14"/>
    </row>
    <row r="2138" spans="1:19" ht="25.5" x14ac:dyDescent="0.25">
      <c r="A2138" s="14">
        <v>2023</v>
      </c>
      <c r="B2138" s="15">
        <v>45200</v>
      </c>
      <c r="C2138" s="15">
        <v>45291</v>
      </c>
      <c r="D2138" s="17" t="s">
        <v>86</v>
      </c>
      <c r="E2138" s="17" t="s">
        <v>86</v>
      </c>
      <c r="F2138" s="14" t="s">
        <v>2937</v>
      </c>
      <c r="G2138" s="14" t="s">
        <v>446</v>
      </c>
      <c r="H2138" s="14" t="s">
        <v>1215</v>
      </c>
      <c r="I2138" s="17" t="s">
        <v>1818</v>
      </c>
      <c r="J2138" s="14" t="s">
        <v>353</v>
      </c>
      <c r="K2138" s="17" t="s">
        <v>354</v>
      </c>
      <c r="L2138" s="14">
        <v>1009</v>
      </c>
      <c r="M2138" s="16" t="str">
        <f>HYPERLINK("https://stjsonora.gob.mx/acceso_informacion/InfoCurriculum.php?token=1009-1009-1009")</f>
        <v>https://stjsonora.gob.mx/acceso_informacion/InfoCurriculum.php?token=1009-1009-1009</v>
      </c>
      <c r="N2138" s="14" t="s">
        <v>64</v>
      </c>
      <c r="O2138" s="16" t="s">
        <v>3601</v>
      </c>
      <c r="P2138" s="17" t="s">
        <v>355</v>
      </c>
      <c r="Q2138" s="15">
        <v>45300</v>
      </c>
      <c r="R2138" s="15">
        <v>45291</v>
      </c>
      <c r="S2138" s="14"/>
    </row>
    <row r="2139" spans="1:19" ht="25.5" x14ac:dyDescent="0.25">
      <c r="A2139" s="14">
        <v>2023</v>
      </c>
      <c r="B2139" s="15">
        <v>45200</v>
      </c>
      <c r="C2139" s="15">
        <v>45291</v>
      </c>
      <c r="D2139" s="17" t="s">
        <v>86</v>
      </c>
      <c r="E2139" s="17" t="s">
        <v>86</v>
      </c>
      <c r="F2139" s="14" t="s">
        <v>1330</v>
      </c>
      <c r="G2139" s="14" t="s">
        <v>3358</v>
      </c>
      <c r="H2139" s="14" t="s">
        <v>1637</v>
      </c>
      <c r="I2139" s="17" t="s">
        <v>3154</v>
      </c>
      <c r="J2139" s="14" t="s">
        <v>353</v>
      </c>
      <c r="K2139" s="17" t="s">
        <v>354</v>
      </c>
      <c r="L2139" s="14">
        <v>933</v>
      </c>
      <c r="M2139" s="16" t="str">
        <f>HYPERLINK("https://stjsonora.gob.mx/acceso_informacion/InfoCurriculum.php?token=933-933-933")</f>
        <v>https://stjsonora.gob.mx/acceso_informacion/InfoCurriculum.php?token=933-933-933</v>
      </c>
      <c r="N2139" s="14" t="s">
        <v>64</v>
      </c>
      <c r="O2139" s="16" t="s">
        <v>3601</v>
      </c>
      <c r="P2139" s="17" t="s">
        <v>355</v>
      </c>
      <c r="Q2139" s="15">
        <v>45300</v>
      </c>
      <c r="R2139" s="15">
        <v>45291</v>
      </c>
      <c r="S2139" s="14"/>
    </row>
    <row r="2140" spans="1:19" ht="25.5" x14ac:dyDescent="0.25">
      <c r="A2140" s="14">
        <v>2023</v>
      </c>
      <c r="B2140" s="15">
        <v>45200</v>
      </c>
      <c r="C2140" s="15">
        <v>45291</v>
      </c>
      <c r="D2140" s="17" t="s">
        <v>87</v>
      </c>
      <c r="E2140" s="17" t="s">
        <v>87</v>
      </c>
      <c r="F2140" s="14" t="s">
        <v>3359</v>
      </c>
      <c r="G2140" s="14" t="s">
        <v>1527</v>
      </c>
      <c r="H2140" s="14" t="s">
        <v>1270</v>
      </c>
      <c r="I2140" s="17" t="s">
        <v>3154</v>
      </c>
      <c r="J2140" s="14" t="s">
        <v>353</v>
      </c>
      <c r="K2140" s="17" t="s">
        <v>354</v>
      </c>
      <c r="L2140" s="14">
        <v>3016</v>
      </c>
      <c r="M2140" s="16" t="str">
        <f>HYPERLINK("https://stjsonora.gob.mx/acceso_informacion/InfoCurriculum.php?token=3016-3016-3016")</f>
        <v>https://stjsonora.gob.mx/acceso_informacion/InfoCurriculum.php?token=3016-3016-3016</v>
      </c>
      <c r="N2140" s="14" t="s">
        <v>64</v>
      </c>
      <c r="O2140" s="16" t="s">
        <v>3601</v>
      </c>
      <c r="P2140" s="17" t="s">
        <v>355</v>
      </c>
      <c r="Q2140" s="15">
        <v>45300</v>
      </c>
      <c r="R2140" s="15">
        <v>45291</v>
      </c>
      <c r="S2140" s="14"/>
    </row>
    <row r="2141" spans="1:19" ht="25.5" x14ac:dyDescent="0.25">
      <c r="A2141" s="14">
        <v>2023</v>
      </c>
      <c r="B2141" s="15">
        <v>45200</v>
      </c>
      <c r="C2141" s="15">
        <v>45291</v>
      </c>
      <c r="D2141" s="17" t="s">
        <v>101</v>
      </c>
      <c r="E2141" s="17" t="s">
        <v>101</v>
      </c>
      <c r="F2141" s="14" t="s">
        <v>3360</v>
      </c>
      <c r="G2141" s="14" t="s">
        <v>752</v>
      </c>
      <c r="H2141" s="14" t="s">
        <v>784</v>
      </c>
      <c r="I2141" s="17" t="s">
        <v>3154</v>
      </c>
      <c r="J2141" s="14" t="s">
        <v>353</v>
      </c>
      <c r="K2141" s="17" t="s">
        <v>354</v>
      </c>
      <c r="L2141" s="14">
        <v>625</v>
      </c>
      <c r="M2141" s="16" t="str">
        <f>HYPERLINK("https://stjsonora.gob.mx/acceso_informacion/InfoCurriculum.php?token=625-625-625")</f>
        <v>https://stjsonora.gob.mx/acceso_informacion/InfoCurriculum.php?token=625-625-625</v>
      </c>
      <c r="N2141" s="14" t="s">
        <v>64</v>
      </c>
      <c r="O2141" s="16" t="s">
        <v>3601</v>
      </c>
      <c r="P2141" s="17" t="s">
        <v>355</v>
      </c>
      <c r="Q2141" s="15">
        <v>45300</v>
      </c>
      <c r="R2141" s="15">
        <v>45291</v>
      </c>
      <c r="S2141" s="14"/>
    </row>
    <row r="2142" spans="1:19" ht="25.5" x14ac:dyDescent="0.25">
      <c r="A2142" s="14">
        <v>2023</v>
      </c>
      <c r="B2142" s="15">
        <v>45200</v>
      </c>
      <c r="C2142" s="15">
        <v>45291</v>
      </c>
      <c r="D2142" s="17" t="s">
        <v>99</v>
      </c>
      <c r="E2142" s="17" t="s">
        <v>99</v>
      </c>
      <c r="F2142" s="14" t="s">
        <v>2040</v>
      </c>
      <c r="G2142" s="14" t="s">
        <v>384</v>
      </c>
      <c r="H2142" s="14" t="s">
        <v>869</v>
      </c>
      <c r="I2142" s="17" t="s">
        <v>3154</v>
      </c>
      <c r="J2142" s="14" t="s">
        <v>353</v>
      </c>
      <c r="K2142" s="17" t="s">
        <v>391</v>
      </c>
      <c r="L2142" s="14">
        <v>768</v>
      </c>
      <c r="M2142" s="16" t="str">
        <f>HYPERLINK("https://stjsonora.gob.mx/acceso_informacion/InfoCurriculum.php?token=768-768-768")</f>
        <v>https://stjsonora.gob.mx/acceso_informacion/InfoCurriculum.php?token=768-768-768</v>
      </c>
      <c r="N2142" s="14" t="s">
        <v>64</v>
      </c>
      <c r="O2142" s="16" t="s">
        <v>3601</v>
      </c>
      <c r="P2142" s="17" t="s">
        <v>355</v>
      </c>
      <c r="Q2142" s="15">
        <v>45300</v>
      </c>
      <c r="R2142" s="15">
        <v>45291</v>
      </c>
      <c r="S2142" s="14"/>
    </row>
    <row r="2143" spans="1:19" ht="25.5" x14ac:dyDescent="0.25">
      <c r="A2143" s="14">
        <v>2023</v>
      </c>
      <c r="B2143" s="15">
        <v>45200</v>
      </c>
      <c r="C2143" s="15">
        <v>45291</v>
      </c>
      <c r="D2143" s="17" t="s">
        <v>89</v>
      </c>
      <c r="E2143" s="17" t="s">
        <v>89</v>
      </c>
      <c r="F2143" s="14" t="s">
        <v>3361</v>
      </c>
      <c r="G2143" s="14" t="s">
        <v>417</v>
      </c>
      <c r="H2143" s="14" t="s">
        <v>406</v>
      </c>
      <c r="I2143" s="17" t="s">
        <v>3154</v>
      </c>
      <c r="J2143" s="14" t="s">
        <v>353</v>
      </c>
      <c r="K2143" s="17" t="s">
        <v>354</v>
      </c>
      <c r="L2143" s="14">
        <v>3832</v>
      </c>
      <c r="M2143" s="16" t="str">
        <f>HYPERLINK("https://stjsonora.gob.mx/acceso_informacion/InfoCurriculum.php?token=3832-3832-3832")</f>
        <v>https://stjsonora.gob.mx/acceso_informacion/InfoCurriculum.php?token=3832-3832-3832</v>
      </c>
      <c r="N2143" s="14" t="s">
        <v>64</v>
      </c>
      <c r="O2143" s="16" t="s">
        <v>3601</v>
      </c>
      <c r="P2143" s="17" t="s">
        <v>355</v>
      </c>
      <c r="Q2143" s="15">
        <v>45300</v>
      </c>
      <c r="R2143" s="15">
        <v>45291</v>
      </c>
      <c r="S2143" s="14"/>
    </row>
    <row r="2144" spans="1:19" ht="25.5" x14ac:dyDescent="0.25">
      <c r="A2144" s="14">
        <v>2023</v>
      </c>
      <c r="B2144" s="15">
        <v>45200</v>
      </c>
      <c r="C2144" s="15">
        <v>45291</v>
      </c>
      <c r="D2144" s="17" t="s">
        <v>101</v>
      </c>
      <c r="E2144" s="17" t="s">
        <v>101</v>
      </c>
      <c r="F2144" s="14" t="s">
        <v>3362</v>
      </c>
      <c r="G2144" s="14" t="s">
        <v>1139</v>
      </c>
      <c r="H2144" s="14" t="s">
        <v>694</v>
      </c>
      <c r="I2144" s="17" t="s">
        <v>3154</v>
      </c>
      <c r="J2144" s="14" t="s">
        <v>353</v>
      </c>
      <c r="K2144" s="17" t="s">
        <v>354</v>
      </c>
      <c r="L2144" s="14">
        <v>858</v>
      </c>
      <c r="M2144" s="16" t="str">
        <f>HYPERLINK("https://stjsonora.gob.mx/acceso_informacion/InfoCurriculum.php?token=858-858-858")</f>
        <v>https://stjsonora.gob.mx/acceso_informacion/InfoCurriculum.php?token=858-858-858</v>
      </c>
      <c r="N2144" s="14" t="s">
        <v>64</v>
      </c>
      <c r="O2144" s="16" t="s">
        <v>3601</v>
      </c>
      <c r="P2144" s="17" t="s">
        <v>355</v>
      </c>
      <c r="Q2144" s="15">
        <v>45300</v>
      </c>
      <c r="R2144" s="15">
        <v>45291</v>
      </c>
      <c r="S2144" s="14"/>
    </row>
    <row r="2145" spans="1:19" ht="25.5" x14ac:dyDescent="0.25">
      <c r="A2145" s="14">
        <v>2023</v>
      </c>
      <c r="B2145" s="15">
        <v>45200</v>
      </c>
      <c r="C2145" s="15">
        <v>45291</v>
      </c>
      <c r="D2145" s="17" t="s">
        <v>101</v>
      </c>
      <c r="E2145" s="17" t="s">
        <v>101</v>
      </c>
      <c r="F2145" s="14" t="s">
        <v>3075</v>
      </c>
      <c r="G2145" s="14" t="s">
        <v>559</v>
      </c>
      <c r="H2145" s="14" t="s">
        <v>3363</v>
      </c>
      <c r="I2145" s="17" t="s">
        <v>3154</v>
      </c>
      <c r="J2145" s="14" t="s">
        <v>353</v>
      </c>
      <c r="K2145" s="17" t="s">
        <v>354</v>
      </c>
      <c r="L2145" s="14">
        <v>1145</v>
      </c>
      <c r="M2145" s="16" t="str">
        <f>HYPERLINK("https://stjsonora.gob.mx/acceso_informacion/InfoCurriculum.php?token=1145-1145-1145")</f>
        <v>https://stjsonora.gob.mx/acceso_informacion/InfoCurriculum.php?token=1145-1145-1145</v>
      </c>
      <c r="N2145" s="14" t="s">
        <v>64</v>
      </c>
      <c r="O2145" s="16" t="s">
        <v>3601</v>
      </c>
      <c r="P2145" s="17" t="s">
        <v>355</v>
      </c>
      <c r="Q2145" s="15">
        <v>45300</v>
      </c>
      <c r="R2145" s="15">
        <v>45291</v>
      </c>
      <c r="S2145" s="14"/>
    </row>
    <row r="2146" spans="1:19" ht="25.5" x14ac:dyDescent="0.25">
      <c r="A2146" s="14">
        <v>2023</v>
      </c>
      <c r="B2146" s="15">
        <v>45200</v>
      </c>
      <c r="C2146" s="15">
        <v>45291</v>
      </c>
      <c r="D2146" s="17" t="s">
        <v>99</v>
      </c>
      <c r="E2146" s="17" t="s">
        <v>99</v>
      </c>
      <c r="F2146" s="14" t="s">
        <v>2900</v>
      </c>
      <c r="G2146" s="14" t="s">
        <v>664</v>
      </c>
      <c r="H2146" s="14" t="s">
        <v>442</v>
      </c>
      <c r="I2146" s="17" t="s">
        <v>3154</v>
      </c>
      <c r="J2146" s="14" t="s">
        <v>353</v>
      </c>
      <c r="K2146" s="17" t="s">
        <v>391</v>
      </c>
      <c r="L2146" s="14">
        <v>748</v>
      </c>
      <c r="M2146" s="16" t="str">
        <f>HYPERLINK("https://stjsonora.gob.mx/acceso_informacion/InfoCurriculum.php?token=748-748-748")</f>
        <v>https://stjsonora.gob.mx/acceso_informacion/InfoCurriculum.php?token=748-748-748</v>
      </c>
      <c r="N2146" s="14" t="s">
        <v>64</v>
      </c>
      <c r="O2146" s="16" t="s">
        <v>3601</v>
      </c>
      <c r="P2146" s="17" t="s">
        <v>355</v>
      </c>
      <c r="Q2146" s="15">
        <v>45300</v>
      </c>
      <c r="R2146" s="15">
        <v>45291</v>
      </c>
      <c r="S2146" s="14"/>
    </row>
    <row r="2147" spans="1:19" ht="25.5" x14ac:dyDescent="0.25">
      <c r="A2147" s="14">
        <v>2023</v>
      </c>
      <c r="B2147" s="15">
        <v>45200</v>
      </c>
      <c r="C2147" s="15">
        <v>45291</v>
      </c>
      <c r="D2147" s="17" t="s">
        <v>100</v>
      </c>
      <c r="E2147" s="17" t="s">
        <v>100</v>
      </c>
      <c r="F2147" s="14" t="s">
        <v>3364</v>
      </c>
      <c r="G2147" s="14" t="s">
        <v>2771</v>
      </c>
      <c r="H2147" s="14" t="s">
        <v>804</v>
      </c>
      <c r="I2147" s="17" t="s">
        <v>3154</v>
      </c>
      <c r="J2147" s="14" t="s">
        <v>353</v>
      </c>
      <c r="K2147" s="17" t="s">
        <v>391</v>
      </c>
      <c r="L2147" s="14">
        <v>776</v>
      </c>
      <c r="M2147" s="16" t="str">
        <f>HYPERLINK("https://stjsonora.gob.mx/acceso_informacion/InfoCurriculum.php?token=776-776-776")</f>
        <v>https://stjsonora.gob.mx/acceso_informacion/InfoCurriculum.php?token=776-776-776</v>
      </c>
      <c r="N2147" s="14" t="s">
        <v>64</v>
      </c>
      <c r="O2147" s="16" t="s">
        <v>3601</v>
      </c>
      <c r="P2147" s="17" t="s">
        <v>355</v>
      </c>
      <c r="Q2147" s="15">
        <v>45300</v>
      </c>
      <c r="R2147" s="15">
        <v>45291</v>
      </c>
      <c r="S2147" s="14"/>
    </row>
    <row r="2148" spans="1:19" ht="25.5" x14ac:dyDescent="0.25">
      <c r="A2148" s="14">
        <v>2023</v>
      </c>
      <c r="B2148" s="15">
        <v>45200</v>
      </c>
      <c r="C2148" s="15">
        <v>45291</v>
      </c>
      <c r="D2148" s="17" t="s">
        <v>111</v>
      </c>
      <c r="E2148" s="17" t="s">
        <v>111</v>
      </c>
      <c r="F2148" s="14" t="s">
        <v>3365</v>
      </c>
      <c r="G2148" s="14" t="s">
        <v>1632</v>
      </c>
      <c r="H2148" s="14" t="s">
        <v>3366</v>
      </c>
      <c r="I2148" s="17" t="s">
        <v>3154</v>
      </c>
      <c r="J2148" s="14" t="s">
        <v>353</v>
      </c>
      <c r="K2148" s="17" t="s">
        <v>354</v>
      </c>
      <c r="L2148" s="14">
        <v>4206</v>
      </c>
      <c r="M2148" s="16" t="str">
        <f>HYPERLINK("https://stjsonora.gob.mx/acceso_informacion/InfoCurriculum.php?token=4206-4206-4206")</f>
        <v>https://stjsonora.gob.mx/acceso_informacion/InfoCurriculum.php?token=4206-4206-4206</v>
      </c>
      <c r="N2148" s="14" t="s">
        <v>64</v>
      </c>
      <c r="O2148" s="16" t="s">
        <v>3601</v>
      </c>
      <c r="P2148" s="17" t="s">
        <v>355</v>
      </c>
      <c r="Q2148" s="15">
        <v>45300</v>
      </c>
      <c r="R2148" s="15">
        <v>45291</v>
      </c>
      <c r="S2148" s="14"/>
    </row>
    <row r="2149" spans="1:19" ht="25.5" x14ac:dyDescent="0.25">
      <c r="A2149" s="14">
        <v>2023</v>
      </c>
      <c r="B2149" s="15">
        <v>45200</v>
      </c>
      <c r="C2149" s="15">
        <v>45291</v>
      </c>
      <c r="D2149" s="17" t="s">
        <v>115</v>
      </c>
      <c r="E2149" s="17" t="s">
        <v>115</v>
      </c>
      <c r="F2149" s="14" t="s">
        <v>3367</v>
      </c>
      <c r="G2149" s="14" t="s">
        <v>755</v>
      </c>
      <c r="H2149" s="14" t="s">
        <v>1090</v>
      </c>
      <c r="I2149" s="17" t="s">
        <v>3154</v>
      </c>
      <c r="J2149" s="14" t="s">
        <v>353</v>
      </c>
      <c r="K2149" s="17" t="s">
        <v>354</v>
      </c>
      <c r="L2149" s="14">
        <v>984</v>
      </c>
      <c r="M2149" s="16" t="str">
        <f>HYPERLINK("https://stjsonora.gob.mx/acceso_informacion/InfoCurriculum.php?token=984-984-984")</f>
        <v>https://stjsonora.gob.mx/acceso_informacion/InfoCurriculum.php?token=984-984-984</v>
      </c>
      <c r="N2149" s="14" t="s">
        <v>64</v>
      </c>
      <c r="O2149" s="16" t="s">
        <v>3601</v>
      </c>
      <c r="P2149" s="17" t="s">
        <v>355</v>
      </c>
      <c r="Q2149" s="15">
        <v>45300</v>
      </c>
      <c r="R2149" s="15">
        <v>45291</v>
      </c>
      <c r="S2149" s="14"/>
    </row>
    <row r="2150" spans="1:19" ht="25.5" x14ac:dyDescent="0.25">
      <c r="A2150" s="14">
        <v>2023</v>
      </c>
      <c r="B2150" s="15">
        <v>45200</v>
      </c>
      <c r="C2150" s="15">
        <v>45291</v>
      </c>
      <c r="D2150" s="17" t="s">
        <v>113</v>
      </c>
      <c r="E2150" s="17" t="s">
        <v>113</v>
      </c>
      <c r="F2150" s="14" t="s">
        <v>3368</v>
      </c>
      <c r="G2150" s="14" t="s">
        <v>804</v>
      </c>
      <c r="H2150" s="14" t="s">
        <v>350</v>
      </c>
      <c r="I2150" s="17" t="s">
        <v>1573</v>
      </c>
      <c r="J2150" s="14" t="s">
        <v>365</v>
      </c>
      <c r="K2150" s="17" t="s">
        <v>450</v>
      </c>
      <c r="L2150" s="14">
        <v>747</v>
      </c>
      <c r="M2150" s="16" t="str">
        <f>HYPERLINK("https://stjsonora.gob.mx/acceso_informacion/InfoCurriculum.php?token=747-747-747")</f>
        <v>https://stjsonora.gob.mx/acceso_informacion/InfoCurriculum.php?token=747-747-747</v>
      </c>
      <c r="N2150" s="14" t="s">
        <v>64</v>
      </c>
      <c r="O2150" s="16" t="s">
        <v>3601</v>
      </c>
      <c r="P2150" s="17" t="s">
        <v>355</v>
      </c>
      <c r="Q2150" s="15">
        <v>45300</v>
      </c>
      <c r="R2150" s="15">
        <v>45291</v>
      </c>
      <c r="S2150" s="14"/>
    </row>
    <row r="2151" spans="1:19" ht="25.5" x14ac:dyDescent="0.25">
      <c r="A2151" s="14">
        <v>2023</v>
      </c>
      <c r="B2151" s="15">
        <v>45200</v>
      </c>
      <c r="C2151" s="15">
        <v>45291</v>
      </c>
      <c r="D2151" s="17" t="s">
        <v>113</v>
      </c>
      <c r="E2151" s="17" t="s">
        <v>113</v>
      </c>
      <c r="F2151" s="14" t="s">
        <v>3369</v>
      </c>
      <c r="G2151" s="14" t="s">
        <v>615</v>
      </c>
      <c r="H2151" s="14" t="s">
        <v>685</v>
      </c>
      <c r="I2151" s="17" t="s">
        <v>3154</v>
      </c>
      <c r="J2151" s="14" t="s">
        <v>353</v>
      </c>
      <c r="K2151" s="17" t="s">
        <v>391</v>
      </c>
      <c r="L2151" s="14">
        <v>5218</v>
      </c>
      <c r="M2151" s="16" t="str">
        <f>HYPERLINK("https://stjsonora.gob.mx/acceso_informacion/InfoCurriculum.php?token=5218-5218-5218")</f>
        <v>https://stjsonora.gob.mx/acceso_informacion/InfoCurriculum.php?token=5218-5218-5218</v>
      </c>
      <c r="N2151" s="14" t="s">
        <v>64</v>
      </c>
      <c r="O2151" s="16" t="s">
        <v>3601</v>
      </c>
      <c r="P2151" s="17" t="s">
        <v>355</v>
      </c>
      <c r="Q2151" s="15">
        <v>45300</v>
      </c>
      <c r="R2151" s="15">
        <v>45291</v>
      </c>
      <c r="S2151" s="14"/>
    </row>
    <row r="2152" spans="1:19" ht="25.5" x14ac:dyDescent="0.25">
      <c r="A2152" s="14">
        <v>2023</v>
      </c>
      <c r="B2152" s="15">
        <v>45200</v>
      </c>
      <c r="C2152" s="15">
        <v>45291</v>
      </c>
      <c r="D2152" s="17" t="s">
        <v>166</v>
      </c>
      <c r="E2152" s="17" t="s">
        <v>166</v>
      </c>
      <c r="F2152" s="14" t="s">
        <v>2152</v>
      </c>
      <c r="G2152" s="14" t="s">
        <v>3370</v>
      </c>
      <c r="H2152" s="14" t="s">
        <v>409</v>
      </c>
      <c r="I2152" s="17" t="s">
        <v>3154</v>
      </c>
      <c r="J2152" s="14" t="s">
        <v>407</v>
      </c>
      <c r="K2152" s="17" t="s">
        <v>1076</v>
      </c>
      <c r="L2152" s="14">
        <v>789</v>
      </c>
      <c r="M2152" s="16" t="str">
        <f>HYPERLINK("https://stjsonora.gob.mx/acceso_informacion/InfoCurriculum.php?token=789-789-789")</f>
        <v>https://stjsonora.gob.mx/acceso_informacion/InfoCurriculum.php?token=789-789-789</v>
      </c>
      <c r="N2152" s="14" t="s">
        <v>64</v>
      </c>
      <c r="O2152" s="16" t="s">
        <v>3601</v>
      </c>
      <c r="P2152" s="17" t="s">
        <v>355</v>
      </c>
      <c r="Q2152" s="15">
        <v>45300</v>
      </c>
      <c r="R2152" s="15">
        <v>45291</v>
      </c>
      <c r="S2152" s="14"/>
    </row>
    <row r="2153" spans="1:19" ht="25.5" x14ac:dyDescent="0.25">
      <c r="A2153" s="14">
        <v>2023</v>
      </c>
      <c r="B2153" s="15">
        <v>45200</v>
      </c>
      <c r="C2153" s="15">
        <v>45291</v>
      </c>
      <c r="D2153" s="17" t="s">
        <v>166</v>
      </c>
      <c r="E2153" s="17" t="s">
        <v>166</v>
      </c>
      <c r="F2153" s="14" t="s">
        <v>3371</v>
      </c>
      <c r="G2153" s="14" t="s">
        <v>3372</v>
      </c>
      <c r="H2153" s="14" t="s">
        <v>545</v>
      </c>
      <c r="I2153" s="17" t="s">
        <v>3154</v>
      </c>
      <c r="J2153" s="14" t="s">
        <v>353</v>
      </c>
      <c r="K2153" s="17" t="s">
        <v>354</v>
      </c>
      <c r="L2153" s="14">
        <v>801</v>
      </c>
      <c r="M2153" s="16" t="str">
        <f>HYPERLINK("https://stjsonora.gob.mx/acceso_informacion/InfoCurriculum.php?token=801-801-801")</f>
        <v>https://stjsonora.gob.mx/acceso_informacion/InfoCurriculum.php?token=801-801-801</v>
      </c>
      <c r="N2153" s="14" t="s">
        <v>64</v>
      </c>
      <c r="O2153" s="16" t="s">
        <v>3601</v>
      </c>
      <c r="P2153" s="17" t="s">
        <v>355</v>
      </c>
      <c r="Q2153" s="15">
        <v>45300</v>
      </c>
      <c r="R2153" s="15">
        <v>45291</v>
      </c>
      <c r="S2153" s="14"/>
    </row>
    <row r="2154" spans="1:19" ht="25.5" x14ac:dyDescent="0.25">
      <c r="A2154" s="14">
        <v>2023</v>
      </c>
      <c r="B2154" s="15">
        <v>45200</v>
      </c>
      <c r="C2154" s="15">
        <v>45291</v>
      </c>
      <c r="D2154" s="17" t="s">
        <v>175</v>
      </c>
      <c r="E2154" s="17" t="s">
        <v>175</v>
      </c>
      <c r="F2154" s="14" t="s">
        <v>3373</v>
      </c>
      <c r="G2154" s="14" t="s">
        <v>520</v>
      </c>
      <c r="H2154" s="14" t="s">
        <v>1916</v>
      </c>
      <c r="I2154" s="17" t="s">
        <v>2865</v>
      </c>
      <c r="J2154" s="14" t="s">
        <v>403</v>
      </c>
      <c r="K2154" s="17" t="s">
        <v>354</v>
      </c>
      <c r="L2154" s="14">
        <v>1061</v>
      </c>
      <c r="M2154" s="16" t="str">
        <f>HYPERLINK("https://stjsonora.gob.mx/acceso_informacion/InfoCurriculum.php?token=1061-1061-1061")</f>
        <v>https://stjsonora.gob.mx/acceso_informacion/InfoCurriculum.php?token=1061-1061-1061</v>
      </c>
      <c r="N2154" s="14" t="s">
        <v>64</v>
      </c>
      <c r="O2154" s="16" t="s">
        <v>3601</v>
      </c>
      <c r="P2154" s="17" t="s">
        <v>355</v>
      </c>
      <c r="Q2154" s="15">
        <v>45300</v>
      </c>
      <c r="R2154" s="15">
        <v>45291</v>
      </c>
      <c r="S2154" s="14"/>
    </row>
    <row r="2155" spans="1:19" ht="25.5" x14ac:dyDescent="0.25">
      <c r="A2155" s="14">
        <v>2023</v>
      </c>
      <c r="B2155" s="15">
        <v>45200</v>
      </c>
      <c r="C2155" s="15">
        <v>45291</v>
      </c>
      <c r="D2155" s="17" t="s">
        <v>97</v>
      </c>
      <c r="E2155" s="17" t="s">
        <v>97</v>
      </c>
      <c r="F2155" s="14" t="s">
        <v>604</v>
      </c>
      <c r="G2155" s="14" t="s">
        <v>594</v>
      </c>
      <c r="H2155" s="14" t="s">
        <v>3374</v>
      </c>
      <c r="I2155" s="17" t="s">
        <v>1596</v>
      </c>
      <c r="J2155" s="14" t="s">
        <v>353</v>
      </c>
      <c r="K2155" s="17" t="s">
        <v>3375</v>
      </c>
      <c r="L2155" s="14">
        <v>3895</v>
      </c>
      <c r="M2155" s="16" t="str">
        <f>HYPERLINK("https://stjsonora.gob.mx/acceso_informacion/InfoCurriculum.php?token=3895-3895-3895")</f>
        <v>https://stjsonora.gob.mx/acceso_informacion/InfoCurriculum.php?token=3895-3895-3895</v>
      </c>
      <c r="N2155" s="14" t="s">
        <v>64</v>
      </c>
      <c r="O2155" s="16" t="s">
        <v>3601</v>
      </c>
      <c r="P2155" s="17" t="s">
        <v>355</v>
      </c>
      <c r="Q2155" s="15">
        <v>45300</v>
      </c>
      <c r="R2155" s="15">
        <v>45291</v>
      </c>
      <c r="S2155" s="14"/>
    </row>
    <row r="2156" spans="1:19" ht="25.5" x14ac:dyDescent="0.25">
      <c r="A2156" s="14">
        <v>2023</v>
      </c>
      <c r="B2156" s="15">
        <v>45200</v>
      </c>
      <c r="C2156" s="15">
        <v>45291</v>
      </c>
      <c r="D2156" s="17" t="s">
        <v>107</v>
      </c>
      <c r="E2156" s="17" t="s">
        <v>107</v>
      </c>
      <c r="F2156" s="14" t="s">
        <v>3376</v>
      </c>
      <c r="G2156" s="14" t="s">
        <v>2648</v>
      </c>
      <c r="H2156" s="14" t="s">
        <v>462</v>
      </c>
      <c r="I2156" s="17" t="s">
        <v>1596</v>
      </c>
      <c r="J2156" s="14" t="s">
        <v>353</v>
      </c>
      <c r="K2156" s="17" t="s">
        <v>354</v>
      </c>
      <c r="L2156" s="14">
        <v>3489</v>
      </c>
      <c r="M2156" s="16" t="str">
        <f>HYPERLINK("https://stjsonora.gob.mx/acceso_informacion/InfoCurriculum.php?token=3489-3489-3489")</f>
        <v>https://stjsonora.gob.mx/acceso_informacion/InfoCurriculum.php?token=3489-3489-3489</v>
      </c>
      <c r="N2156" s="14" t="s">
        <v>64</v>
      </c>
      <c r="O2156" s="16" t="s">
        <v>3601</v>
      </c>
      <c r="P2156" s="17" t="s">
        <v>355</v>
      </c>
      <c r="Q2156" s="15">
        <v>45300</v>
      </c>
      <c r="R2156" s="15">
        <v>45291</v>
      </c>
      <c r="S2156" s="14"/>
    </row>
    <row r="2157" spans="1:19" ht="25.5" x14ac:dyDescent="0.25">
      <c r="A2157" s="14">
        <v>2023</v>
      </c>
      <c r="B2157" s="15">
        <v>45200</v>
      </c>
      <c r="C2157" s="15">
        <v>45291</v>
      </c>
      <c r="D2157" s="17" t="s">
        <v>112</v>
      </c>
      <c r="E2157" s="17" t="s">
        <v>112</v>
      </c>
      <c r="F2157" s="14" t="s">
        <v>1377</v>
      </c>
      <c r="G2157" s="14" t="s">
        <v>369</v>
      </c>
      <c r="H2157" s="14" t="s">
        <v>2021</v>
      </c>
      <c r="I2157" s="17" t="s">
        <v>1425</v>
      </c>
      <c r="J2157" s="14" t="s">
        <v>353</v>
      </c>
      <c r="K2157" s="17" t="s">
        <v>354</v>
      </c>
      <c r="L2157" s="14">
        <v>1381</v>
      </c>
      <c r="M2157" s="16" t="str">
        <f>HYPERLINK("https://stjsonora.gob.mx/acceso_informacion/InfoCurriculum.php?token=1381-1381-1381")</f>
        <v>https://stjsonora.gob.mx/acceso_informacion/InfoCurriculum.php?token=1381-1381-1381</v>
      </c>
      <c r="N2157" s="14" t="s">
        <v>64</v>
      </c>
      <c r="O2157" s="16" t="s">
        <v>3601</v>
      </c>
      <c r="P2157" s="17" t="s">
        <v>355</v>
      </c>
      <c r="Q2157" s="15">
        <v>45300</v>
      </c>
      <c r="R2157" s="15">
        <v>45291</v>
      </c>
      <c r="S2157" s="14"/>
    </row>
    <row r="2158" spans="1:19" ht="25.5" x14ac:dyDescent="0.25">
      <c r="A2158" s="14">
        <v>2023</v>
      </c>
      <c r="B2158" s="15">
        <v>45200</v>
      </c>
      <c r="C2158" s="15">
        <v>45291</v>
      </c>
      <c r="D2158" s="17" t="s">
        <v>113</v>
      </c>
      <c r="E2158" s="17" t="s">
        <v>113</v>
      </c>
      <c r="F2158" s="14" t="s">
        <v>597</v>
      </c>
      <c r="G2158" s="14" t="s">
        <v>406</v>
      </c>
      <c r="H2158" s="14" t="s">
        <v>3377</v>
      </c>
      <c r="I2158" s="17" t="s">
        <v>390</v>
      </c>
      <c r="J2158" s="14" t="s">
        <v>353</v>
      </c>
      <c r="K2158" s="17" t="s">
        <v>1040</v>
      </c>
      <c r="L2158" s="14">
        <v>4751</v>
      </c>
      <c r="M2158" s="16" t="str">
        <f>HYPERLINK("https://stjsonora.gob.mx/acceso_informacion/InfoCurriculum.php?token=4751-4751-4751")</f>
        <v>https://stjsonora.gob.mx/acceso_informacion/InfoCurriculum.php?token=4751-4751-4751</v>
      </c>
      <c r="N2158" s="14" t="s">
        <v>64</v>
      </c>
      <c r="O2158" s="16" t="s">
        <v>3601</v>
      </c>
      <c r="P2158" s="17" t="s">
        <v>355</v>
      </c>
      <c r="Q2158" s="15">
        <v>45300</v>
      </c>
      <c r="R2158" s="15">
        <v>45291</v>
      </c>
      <c r="S2158" s="14"/>
    </row>
    <row r="2159" spans="1:19" ht="25.5" x14ac:dyDescent="0.25">
      <c r="A2159" s="14">
        <v>2023</v>
      </c>
      <c r="B2159" s="15">
        <v>45200</v>
      </c>
      <c r="C2159" s="15">
        <v>45291</v>
      </c>
      <c r="D2159" s="17" t="s">
        <v>165</v>
      </c>
      <c r="E2159" s="17" t="s">
        <v>165</v>
      </c>
      <c r="F2159" s="14" t="s">
        <v>1932</v>
      </c>
      <c r="G2159" s="14" t="s">
        <v>3273</v>
      </c>
      <c r="H2159" s="14" t="s">
        <v>527</v>
      </c>
      <c r="I2159" s="17" t="s">
        <v>1596</v>
      </c>
      <c r="J2159" s="14" t="s">
        <v>55</v>
      </c>
      <c r="K2159" s="17"/>
      <c r="L2159" s="14">
        <v>3968</v>
      </c>
      <c r="M2159" s="16" t="str">
        <f>HYPERLINK("https://stjsonora.gob.mx/acceso_informacion/InfoCurriculum.php?token=3968-3968-3968")</f>
        <v>https://stjsonora.gob.mx/acceso_informacion/InfoCurriculum.php?token=3968-3968-3968</v>
      </c>
      <c r="N2159" s="14" t="s">
        <v>64</v>
      </c>
      <c r="O2159" s="16" t="s">
        <v>3601</v>
      </c>
      <c r="P2159" s="17" t="s">
        <v>355</v>
      </c>
      <c r="Q2159" s="15">
        <v>45300</v>
      </c>
      <c r="R2159" s="15">
        <v>45291</v>
      </c>
      <c r="S2159" s="14"/>
    </row>
    <row r="2160" spans="1:19" ht="25.5" x14ac:dyDescent="0.25">
      <c r="A2160" s="14">
        <v>2023</v>
      </c>
      <c r="B2160" s="15">
        <v>45200</v>
      </c>
      <c r="C2160" s="15">
        <v>45291</v>
      </c>
      <c r="D2160" s="17" t="s">
        <v>165</v>
      </c>
      <c r="E2160" s="17" t="s">
        <v>165</v>
      </c>
      <c r="F2160" s="14" t="s">
        <v>3378</v>
      </c>
      <c r="G2160" s="14" t="s">
        <v>1314</v>
      </c>
      <c r="H2160" s="14" t="s">
        <v>585</v>
      </c>
      <c r="I2160" s="17" t="s">
        <v>1596</v>
      </c>
      <c r="J2160" s="14" t="s">
        <v>403</v>
      </c>
      <c r="K2160" s="17"/>
      <c r="L2160" s="14">
        <v>3931</v>
      </c>
      <c r="M2160" s="16" t="str">
        <f>HYPERLINK("https://stjsonora.gob.mx/acceso_informacion/InfoCurriculum.php?token=3931-3931-3931")</f>
        <v>https://stjsonora.gob.mx/acceso_informacion/InfoCurriculum.php?token=3931-3931-3931</v>
      </c>
      <c r="N2160" s="14" t="s">
        <v>64</v>
      </c>
      <c r="O2160" s="16" t="s">
        <v>3601</v>
      </c>
      <c r="P2160" s="17" t="s">
        <v>355</v>
      </c>
      <c r="Q2160" s="15">
        <v>45300</v>
      </c>
      <c r="R2160" s="15">
        <v>45291</v>
      </c>
      <c r="S2160" s="14"/>
    </row>
    <row r="2161" spans="1:19" ht="25.5" x14ac:dyDescent="0.25">
      <c r="A2161" s="14">
        <v>2023</v>
      </c>
      <c r="B2161" s="15">
        <v>45200</v>
      </c>
      <c r="C2161" s="15">
        <v>45291</v>
      </c>
      <c r="D2161" s="17" t="s">
        <v>134</v>
      </c>
      <c r="E2161" s="17" t="s">
        <v>134</v>
      </c>
      <c r="F2161" s="14" t="s">
        <v>3379</v>
      </c>
      <c r="G2161" s="14" t="s">
        <v>3380</v>
      </c>
      <c r="H2161" s="14" t="s">
        <v>374</v>
      </c>
      <c r="I2161" s="17" t="s">
        <v>1596</v>
      </c>
      <c r="J2161" s="14" t="s">
        <v>365</v>
      </c>
      <c r="K2161" s="17"/>
      <c r="L2161" s="14">
        <v>3083</v>
      </c>
      <c r="M2161" s="16" t="str">
        <f>HYPERLINK("https://stjsonora.gob.mx/acceso_informacion/InfoCurriculum.php?token=3083-3083-3083")</f>
        <v>https://stjsonora.gob.mx/acceso_informacion/InfoCurriculum.php?token=3083-3083-3083</v>
      </c>
      <c r="N2161" s="14" t="s">
        <v>64</v>
      </c>
      <c r="O2161" s="16" t="s">
        <v>3601</v>
      </c>
      <c r="P2161" s="17" t="s">
        <v>355</v>
      </c>
      <c r="Q2161" s="15">
        <v>45300</v>
      </c>
      <c r="R2161" s="15">
        <v>45291</v>
      </c>
      <c r="S2161" s="14"/>
    </row>
    <row r="2162" spans="1:19" ht="25.5" x14ac:dyDescent="0.25">
      <c r="A2162" s="14">
        <v>2023</v>
      </c>
      <c r="B2162" s="15">
        <v>45200</v>
      </c>
      <c r="C2162" s="15">
        <v>45291</v>
      </c>
      <c r="D2162" s="17" t="s">
        <v>171</v>
      </c>
      <c r="E2162" s="17" t="s">
        <v>171</v>
      </c>
      <c r="F2162" s="14" t="s">
        <v>1411</v>
      </c>
      <c r="G2162" s="14" t="s">
        <v>612</v>
      </c>
      <c r="H2162" s="14" t="s">
        <v>360</v>
      </c>
      <c r="I2162" s="17" t="s">
        <v>629</v>
      </c>
      <c r="J2162" s="14" t="s">
        <v>353</v>
      </c>
      <c r="K2162" s="17" t="s">
        <v>354</v>
      </c>
      <c r="L2162" s="14">
        <v>2865</v>
      </c>
      <c r="M2162" s="16" t="str">
        <f>HYPERLINK("https://stjsonora.gob.mx/acceso_informacion/InfoCurriculum.php?token=2865-2865-2865")</f>
        <v>https://stjsonora.gob.mx/acceso_informacion/InfoCurriculum.php?token=2865-2865-2865</v>
      </c>
      <c r="N2162" s="14" t="s">
        <v>64</v>
      </c>
      <c r="O2162" s="16" t="s">
        <v>3601</v>
      </c>
      <c r="P2162" s="17" t="s">
        <v>355</v>
      </c>
      <c r="Q2162" s="15">
        <v>45300</v>
      </c>
      <c r="R2162" s="15">
        <v>45291</v>
      </c>
      <c r="S2162" s="14"/>
    </row>
    <row r="2163" spans="1:19" ht="25.5" x14ac:dyDescent="0.25">
      <c r="A2163" s="14">
        <v>2023</v>
      </c>
      <c r="B2163" s="15">
        <v>45200</v>
      </c>
      <c r="C2163" s="15">
        <v>45291</v>
      </c>
      <c r="D2163" s="17" t="s">
        <v>170</v>
      </c>
      <c r="E2163" s="17" t="s">
        <v>170</v>
      </c>
      <c r="F2163" s="14" t="s">
        <v>525</v>
      </c>
      <c r="G2163" s="14" t="s">
        <v>3381</v>
      </c>
      <c r="H2163" s="14" t="s">
        <v>1369</v>
      </c>
      <c r="I2163" s="17" t="s">
        <v>3003</v>
      </c>
      <c r="J2163" s="14" t="s">
        <v>395</v>
      </c>
      <c r="K2163" s="17" t="s">
        <v>1562</v>
      </c>
      <c r="L2163" s="14">
        <v>669</v>
      </c>
      <c r="M2163" s="16" t="str">
        <f>HYPERLINK("https://stjsonora.gob.mx/acceso_informacion/InfoCurriculum.php?token=669-669-669")</f>
        <v>https://stjsonora.gob.mx/acceso_informacion/InfoCurriculum.php?token=669-669-669</v>
      </c>
      <c r="N2163" s="14" t="s">
        <v>64</v>
      </c>
      <c r="O2163" s="16" t="s">
        <v>3601</v>
      </c>
      <c r="P2163" s="17" t="s">
        <v>355</v>
      </c>
      <c r="Q2163" s="15">
        <v>45300</v>
      </c>
      <c r="R2163" s="15">
        <v>45291</v>
      </c>
      <c r="S2163" s="14"/>
    </row>
    <row r="2164" spans="1:19" ht="25.5" x14ac:dyDescent="0.25">
      <c r="A2164" s="14">
        <v>2023</v>
      </c>
      <c r="B2164" s="15">
        <v>45200</v>
      </c>
      <c r="C2164" s="15">
        <v>45291</v>
      </c>
      <c r="D2164" s="17" t="s">
        <v>180</v>
      </c>
      <c r="E2164" s="17" t="s">
        <v>180</v>
      </c>
      <c r="F2164" s="14" t="s">
        <v>3382</v>
      </c>
      <c r="G2164" s="14" t="s">
        <v>512</v>
      </c>
      <c r="H2164" s="14" t="s">
        <v>1510</v>
      </c>
      <c r="I2164" s="17" t="s">
        <v>500</v>
      </c>
      <c r="J2164" s="14" t="s">
        <v>353</v>
      </c>
      <c r="K2164" s="17" t="s">
        <v>354</v>
      </c>
      <c r="L2164" s="14">
        <v>4688</v>
      </c>
      <c r="M2164" s="16" t="str">
        <f>HYPERLINK("https://stjsonora.gob.mx/acceso_informacion/InfoCurriculum.php?token=4688-4688-4688")</f>
        <v>https://stjsonora.gob.mx/acceso_informacion/InfoCurriculum.php?token=4688-4688-4688</v>
      </c>
      <c r="N2164" s="14" t="s">
        <v>64</v>
      </c>
      <c r="O2164" s="16" t="s">
        <v>3601</v>
      </c>
      <c r="P2164" s="17" t="s">
        <v>355</v>
      </c>
      <c r="Q2164" s="15">
        <v>45300</v>
      </c>
      <c r="R2164" s="15">
        <v>45291</v>
      </c>
      <c r="S2164" s="14"/>
    </row>
    <row r="2165" spans="1:19" ht="25.5" x14ac:dyDescent="0.25">
      <c r="A2165" s="14">
        <v>2023</v>
      </c>
      <c r="B2165" s="15">
        <v>45200</v>
      </c>
      <c r="C2165" s="15">
        <v>45291</v>
      </c>
      <c r="D2165" s="17" t="s">
        <v>172</v>
      </c>
      <c r="E2165" s="17" t="s">
        <v>172</v>
      </c>
      <c r="F2165" s="14" t="s">
        <v>2599</v>
      </c>
      <c r="G2165" s="14" t="s">
        <v>617</v>
      </c>
      <c r="H2165" s="14" t="s">
        <v>3383</v>
      </c>
      <c r="I2165" s="17" t="s">
        <v>402</v>
      </c>
      <c r="J2165" s="14" t="s">
        <v>403</v>
      </c>
      <c r="K2165" s="17"/>
      <c r="L2165" s="14">
        <v>4221</v>
      </c>
      <c r="M2165" s="16" t="str">
        <f>HYPERLINK("https://stjsonora.gob.mx/acceso_informacion/InfoCurriculum.php?token=4221-4221-4221")</f>
        <v>https://stjsonora.gob.mx/acceso_informacion/InfoCurriculum.php?token=4221-4221-4221</v>
      </c>
      <c r="N2165" s="14" t="s">
        <v>64</v>
      </c>
      <c r="O2165" s="16" t="s">
        <v>3601</v>
      </c>
      <c r="P2165" s="17" t="s">
        <v>355</v>
      </c>
      <c r="Q2165" s="15">
        <v>45300</v>
      </c>
      <c r="R2165" s="15">
        <v>45291</v>
      </c>
      <c r="S2165" s="14"/>
    </row>
    <row r="2166" spans="1:19" ht="25.5" x14ac:dyDescent="0.25">
      <c r="A2166" s="14">
        <v>2023</v>
      </c>
      <c r="B2166" s="15">
        <v>45200</v>
      </c>
      <c r="C2166" s="15">
        <v>45291</v>
      </c>
      <c r="D2166" s="17" t="s">
        <v>184</v>
      </c>
      <c r="E2166" s="17" t="s">
        <v>184</v>
      </c>
      <c r="F2166" s="14" t="s">
        <v>3384</v>
      </c>
      <c r="G2166" s="14" t="s">
        <v>530</v>
      </c>
      <c r="H2166" s="14" t="s">
        <v>895</v>
      </c>
      <c r="I2166" s="17" t="s">
        <v>1596</v>
      </c>
      <c r="J2166" s="14" t="s">
        <v>353</v>
      </c>
      <c r="K2166" s="17" t="s">
        <v>3294</v>
      </c>
      <c r="L2166" s="14">
        <v>4631</v>
      </c>
      <c r="M2166" s="16" t="str">
        <f>HYPERLINK("https://stjsonora.gob.mx/acceso_informacion/InfoCurriculum.php?token=4631-4631-4631")</f>
        <v>https://stjsonora.gob.mx/acceso_informacion/InfoCurriculum.php?token=4631-4631-4631</v>
      </c>
      <c r="N2166" s="14" t="s">
        <v>64</v>
      </c>
      <c r="O2166" s="16" t="s">
        <v>3601</v>
      </c>
      <c r="P2166" s="17" t="s">
        <v>355</v>
      </c>
      <c r="Q2166" s="15">
        <v>45300</v>
      </c>
      <c r="R2166" s="15">
        <v>45291</v>
      </c>
      <c r="S2166" s="14"/>
    </row>
    <row r="2167" spans="1:19" ht="25.5" x14ac:dyDescent="0.25">
      <c r="A2167" s="14">
        <v>2023</v>
      </c>
      <c r="B2167" s="15">
        <v>45200</v>
      </c>
      <c r="C2167" s="15">
        <v>45291</v>
      </c>
      <c r="D2167" s="17" t="s">
        <v>180</v>
      </c>
      <c r="E2167" s="17" t="s">
        <v>180</v>
      </c>
      <c r="F2167" s="14" t="s">
        <v>3385</v>
      </c>
      <c r="G2167" s="14" t="s">
        <v>592</v>
      </c>
      <c r="H2167" s="14" t="s">
        <v>877</v>
      </c>
      <c r="I2167" s="17" t="s">
        <v>1596</v>
      </c>
      <c r="J2167" s="14" t="s">
        <v>353</v>
      </c>
      <c r="K2167" s="17" t="s">
        <v>3294</v>
      </c>
      <c r="L2167" s="14">
        <v>5039</v>
      </c>
      <c r="M2167" s="16" t="str">
        <f>HYPERLINK("https://stjsonora.gob.mx/acceso_informacion/InfoCurriculum.php?token=5039-5039-5039")</f>
        <v>https://stjsonora.gob.mx/acceso_informacion/InfoCurriculum.php?token=5039-5039-5039</v>
      </c>
      <c r="N2167" s="14" t="s">
        <v>64</v>
      </c>
      <c r="O2167" s="16" t="s">
        <v>3601</v>
      </c>
      <c r="P2167" s="17" t="s">
        <v>355</v>
      </c>
      <c r="Q2167" s="15">
        <v>45300</v>
      </c>
      <c r="R2167" s="15">
        <v>45291</v>
      </c>
      <c r="S2167" s="14"/>
    </row>
    <row r="2168" spans="1:19" ht="25.5" x14ac:dyDescent="0.25">
      <c r="A2168" s="14">
        <v>2023</v>
      </c>
      <c r="B2168" s="15">
        <v>45200</v>
      </c>
      <c r="C2168" s="15">
        <v>45291</v>
      </c>
      <c r="D2168" s="17" t="s">
        <v>3386</v>
      </c>
      <c r="E2168" s="17" t="s">
        <v>3386</v>
      </c>
      <c r="F2168" s="14" t="s">
        <v>3387</v>
      </c>
      <c r="G2168" s="14" t="s">
        <v>3388</v>
      </c>
      <c r="H2168" s="14" t="s">
        <v>928</v>
      </c>
      <c r="I2168" s="17" t="s">
        <v>2977</v>
      </c>
      <c r="J2168" s="14" t="s">
        <v>353</v>
      </c>
      <c r="K2168" s="17" t="s">
        <v>354</v>
      </c>
      <c r="L2168" s="14">
        <v>1420</v>
      </c>
      <c r="M2168" s="16" t="str">
        <f>HYPERLINK("https://stjsonora.gob.mx/acceso_informacion/InfoCurriculum.php?token=1420-1420-1420")</f>
        <v>https://stjsonora.gob.mx/acceso_informacion/InfoCurriculum.php?token=1420-1420-1420</v>
      </c>
      <c r="N2168" s="14" t="s">
        <v>64</v>
      </c>
      <c r="O2168" s="16" t="s">
        <v>3601</v>
      </c>
      <c r="P2168" s="17" t="s">
        <v>355</v>
      </c>
      <c r="Q2168" s="15">
        <v>45300</v>
      </c>
      <c r="R2168" s="15">
        <v>45291</v>
      </c>
      <c r="S2168" s="14"/>
    </row>
    <row r="2169" spans="1:19" ht="25.5" x14ac:dyDescent="0.25">
      <c r="A2169" s="14">
        <v>2023</v>
      </c>
      <c r="B2169" s="15">
        <v>45200</v>
      </c>
      <c r="C2169" s="15">
        <v>45291</v>
      </c>
      <c r="D2169" s="17" t="s">
        <v>93</v>
      </c>
      <c r="E2169" s="17" t="s">
        <v>93</v>
      </c>
      <c r="F2169" s="14" t="s">
        <v>2900</v>
      </c>
      <c r="G2169" s="14" t="s">
        <v>592</v>
      </c>
      <c r="H2169" s="14" t="s">
        <v>962</v>
      </c>
      <c r="I2169" s="17" t="s">
        <v>3389</v>
      </c>
      <c r="J2169" s="14" t="s">
        <v>365</v>
      </c>
      <c r="K2169" s="17" t="s">
        <v>366</v>
      </c>
      <c r="L2169" s="14">
        <v>988</v>
      </c>
      <c r="M2169" s="16" t="str">
        <f>HYPERLINK("https://stjsonora.gob.mx/acceso_informacion/InfoCurriculum.php?token=988-988-988")</f>
        <v>https://stjsonora.gob.mx/acceso_informacion/InfoCurriculum.php?token=988-988-988</v>
      </c>
      <c r="N2169" s="14" t="s">
        <v>64</v>
      </c>
      <c r="O2169" s="16" t="s">
        <v>3601</v>
      </c>
      <c r="P2169" s="17" t="s">
        <v>355</v>
      </c>
      <c r="Q2169" s="15">
        <v>45300</v>
      </c>
      <c r="R2169" s="15">
        <v>45291</v>
      </c>
      <c r="S2169" s="14"/>
    </row>
    <row r="2170" spans="1:19" ht="25.5" x14ac:dyDescent="0.25">
      <c r="A2170" s="14">
        <v>2023</v>
      </c>
      <c r="B2170" s="15">
        <v>45200</v>
      </c>
      <c r="C2170" s="15">
        <v>45291</v>
      </c>
      <c r="D2170" s="17" t="s">
        <v>94</v>
      </c>
      <c r="E2170" s="17" t="s">
        <v>94</v>
      </c>
      <c r="F2170" s="14" t="s">
        <v>550</v>
      </c>
      <c r="G2170" s="14" t="s">
        <v>626</v>
      </c>
      <c r="H2170" s="14" t="s">
        <v>472</v>
      </c>
      <c r="I2170" s="17" t="s">
        <v>3390</v>
      </c>
      <c r="J2170" s="14" t="s">
        <v>353</v>
      </c>
      <c r="K2170" s="17" t="s">
        <v>354</v>
      </c>
      <c r="L2170" s="14">
        <v>1401</v>
      </c>
      <c r="M2170" s="16" t="str">
        <f>HYPERLINK("https://stjsonora.gob.mx/acceso_informacion/InfoCurriculum.php?token=1401-1401-1401")</f>
        <v>https://stjsonora.gob.mx/acceso_informacion/InfoCurriculum.php?token=1401-1401-1401</v>
      </c>
      <c r="N2170" s="14" t="s">
        <v>64</v>
      </c>
      <c r="O2170" s="16" t="s">
        <v>3601</v>
      </c>
      <c r="P2170" s="17" t="s">
        <v>355</v>
      </c>
      <c r="Q2170" s="15">
        <v>45300</v>
      </c>
      <c r="R2170" s="15">
        <v>45291</v>
      </c>
      <c r="S2170" s="14"/>
    </row>
    <row r="2171" spans="1:19" ht="25.5" x14ac:dyDescent="0.25">
      <c r="A2171" s="14">
        <v>2023</v>
      </c>
      <c r="B2171" s="15">
        <v>45200</v>
      </c>
      <c r="C2171" s="15">
        <v>45291</v>
      </c>
      <c r="D2171" s="17" t="s">
        <v>93</v>
      </c>
      <c r="E2171" s="17" t="s">
        <v>93</v>
      </c>
      <c r="F2171" s="14" t="s">
        <v>1969</v>
      </c>
      <c r="G2171" s="14" t="s">
        <v>530</v>
      </c>
      <c r="H2171" s="14" t="s">
        <v>401</v>
      </c>
      <c r="I2171" s="17" t="s">
        <v>3391</v>
      </c>
      <c r="J2171" s="14" t="s">
        <v>353</v>
      </c>
      <c r="K2171" s="17" t="s">
        <v>354</v>
      </c>
      <c r="L2171" s="14">
        <v>210</v>
      </c>
      <c r="M2171" s="16" t="str">
        <f>HYPERLINK("https://stjsonora.gob.mx/acceso_informacion/InfoCurriculum.php?token=210-210-210")</f>
        <v>https://stjsonora.gob.mx/acceso_informacion/InfoCurriculum.php?token=210-210-210</v>
      </c>
      <c r="N2171" s="14" t="s">
        <v>64</v>
      </c>
      <c r="O2171" s="16" t="s">
        <v>3601</v>
      </c>
      <c r="P2171" s="17" t="s">
        <v>355</v>
      </c>
      <c r="Q2171" s="15">
        <v>45300</v>
      </c>
      <c r="R2171" s="15">
        <v>45291</v>
      </c>
      <c r="S2171" s="14"/>
    </row>
    <row r="2172" spans="1:19" ht="25.5" x14ac:dyDescent="0.25">
      <c r="A2172" s="14">
        <v>2023</v>
      </c>
      <c r="B2172" s="15">
        <v>45200</v>
      </c>
      <c r="C2172" s="15">
        <v>45291</v>
      </c>
      <c r="D2172" s="17" t="s">
        <v>93</v>
      </c>
      <c r="E2172" s="17" t="s">
        <v>93</v>
      </c>
      <c r="F2172" s="14" t="s">
        <v>3392</v>
      </c>
      <c r="G2172" s="14" t="s">
        <v>666</v>
      </c>
      <c r="H2172" s="14" t="s">
        <v>973</v>
      </c>
      <c r="I2172" s="17" t="s">
        <v>3389</v>
      </c>
      <c r="J2172" s="14" t="s">
        <v>353</v>
      </c>
      <c r="K2172" s="17" t="s">
        <v>354</v>
      </c>
      <c r="L2172" s="14">
        <v>1232</v>
      </c>
      <c r="M2172" s="16" t="str">
        <f>HYPERLINK("https://stjsonora.gob.mx/acceso_informacion/InfoCurriculum.php?token=1232-1232-1232")</f>
        <v>https://stjsonora.gob.mx/acceso_informacion/InfoCurriculum.php?token=1232-1232-1232</v>
      </c>
      <c r="N2172" s="14" t="s">
        <v>64</v>
      </c>
      <c r="O2172" s="16" t="s">
        <v>3601</v>
      </c>
      <c r="P2172" s="17" t="s">
        <v>355</v>
      </c>
      <c r="Q2172" s="15">
        <v>45300</v>
      </c>
      <c r="R2172" s="15">
        <v>45291</v>
      </c>
      <c r="S2172" s="14"/>
    </row>
    <row r="2173" spans="1:19" ht="25.5" x14ac:dyDescent="0.25">
      <c r="A2173" s="14">
        <v>2023</v>
      </c>
      <c r="B2173" s="15">
        <v>45200</v>
      </c>
      <c r="C2173" s="15">
        <v>45291</v>
      </c>
      <c r="D2173" s="17" t="s">
        <v>93</v>
      </c>
      <c r="E2173" s="17" t="s">
        <v>93</v>
      </c>
      <c r="F2173" s="14" t="s">
        <v>3393</v>
      </c>
      <c r="G2173" s="14" t="s">
        <v>571</v>
      </c>
      <c r="H2173" s="14" t="s">
        <v>571</v>
      </c>
      <c r="I2173" s="17" t="s">
        <v>1319</v>
      </c>
      <c r="J2173" s="14" t="s">
        <v>353</v>
      </c>
      <c r="K2173" s="17" t="s">
        <v>354</v>
      </c>
      <c r="L2173" s="14">
        <v>4858</v>
      </c>
      <c r="M2173" s="16" t="str">
        <f>HYPERLINK("https://stjsonora.gob.mx/acceso_informacion/InfoCurriculum.php?token=4858-4858-4858")</f>
        <v>https://stjsonora.gob.mx/acceso_informacion/InfoCurriculum.php?token=4858-4858-4858</v>
      </c>
      <c r="N2173" s="14" t="s">
        <v>64</v>
      </c>
      <c r="O2173" s="16" t="s">
        <v>3601</v>
      </c>
      <c r="P2173" s="17" t="s">
        <v>355</v>
      </c>
      <c r="Q2173" s="15">
        <v>45300</v>
      </c>
      <c r="R2173" s="15">
        <v>45291</v>
      </c>
      <c r="S2173" s="14"/>
    </row>
    <row r="2174" spans="1:19" ht="25.5" x14ac:dyDescent="0.25">
      <c r="A2174" s="14">
        <v>2023</v>
      </c>
      <c r="B2174" s="15">
        <v>45200</v>
      </c>
      <c r="C2174" s="15">
        <v>45291</v>
      </c>
      <c r="D2174" s="17" t="s">
        <v>94</v>
      </c>
      <c r="E2174" s="17" t="s">
        <v>94</v>
      </c>
      <c r="F2174" s="14" t="s">
        <v>3394</v>
      </c>
      <c r="G2174" s="14" t="s">
        <v>2678</v>
      </c>
      <c r="H2174" s="14" t="s">
        <v>592</v>
      </c>
      <c r="I2174" s="17" t="s">
        <v>3395</v>
      </c>
      <c r="J2174" s="14" t="s">
        <v>353</v>
      </c>
      <c r="K2174" s="17" t="s">
        <v>354</v>
      </c>
      <c r="L2174" s="14">
        <v>2811</v>
      </c>
      <c r="M2174" s="16" t="str">
        <f>HYPERLINK("https://stjsonora.gob.mx/acceso_informacion/InfoCurriculum.php?token=2811-2811-2811")</f>
        <v>https://stjsonora.gob.mx/acceso_informacion/InfoCurriculum.php?token=2811-2811-2811</v>
      </c>
      <c r="N2174" s="14" t="s">
        <v>64</v>
      </c>
      <c r="O2174" s="16" t="s">
        <v>3601</v>
      </c>
      <c r="P2174" s="17" t="s">
        <v>355</v>
      </c>
      <c r="Q2174" s="15">
        <v>45300</v>
      </c>
      <c r="R2174" s="15">
        <v>45291</v>
      </c>
      <c r="S2174" s="14"/>
    </row>
    <row r="2175" spans="1:19" ht="25.5" x14ac:dyDescent="0.25">
      <c r="A2175" s="14">
        <v>2023</v>
      </c>
      <c r="B2175" s="15">
        <v>45200</v>
      </c>
      <c r="C2175" s="15">
        <v>45291</v>
      </c>
      <c r="D2175" s="17" t="s">
        <v>93</v>
      </c>
      <c r="E2175" s="17" t="s">
        <v>93</v>
      </c>
      <c r="F2175" s="14" t="s">
        <v>3396</v>
      </c>
      <c r="G2175" s="14" t="s">
        <v>3397</v>
      </c>
      <c r="H2175" s="14" t="s">
        <v>1069</v>
      </c>
      <c r="I2175" s="17" t="s">
        <v>1319</v>
      </c>
      <c r="J2175" s="14" t="s">
        <v>58</v>
      </c>
      <c r="K2175" s="17" t="s">
        <v>3590</v>
      </c>
      <c r="L2175" s="14">
        <v>4246</v>
      </c>
      <c r="M2175" s="16" t="str">
        <f>HYPERLINK("https://stjsonora.gob.mx/acceso_informacion/InfoCurriculum.php?token=4246-4246-4246")</f>
        <v>https://stjsonora.gob.mx/acceso_informacion/InfoCurriculum.php?token=4246-4246-4246</v>
      </c>
      <c r="N2175" s="14" t="s">
        <v>64</v>
      </c>
      <c r="O2175" s="16" t="s">
        <v>3601</v>
      </c>
      <c r="P2175" s="17" t="s">
        <v>355</v>
      </c>
      <c r="Q2175" s="15">
        <v>45300</v>
      </c>
      <c r="R2175" s="15">
        <v>45291</v>
      </c>
      <c r="S2175" s="14"/>
    </row>
    <row r="2176" spans="1:19" ht="25.5" x14ac:dyDescent="0.25">
      <c r="A2176" s="14">
        <v>2023</v>
      </c>
      <c r="B2176" s="15">
        <v>45200</v>
      </c>
      <c r="C2176" s="15">
        <v>45291</v>
      </c>
      <c r="D2176" s="17" t="s">
        <v>93</v>
      </c>
      <c r="E2176" s="17" t="s">
        <v>93</v>
      </c>
      <c r="F2176" s="14" t="s">
        <v>680</v>
      </c>
      <c r="G2176" s="14" t="s">
        <v>3398</v>
      </c>
      <c r="H2176" s="14" t="s">
        <v>530</v>
      </c>
      <c r="I2176" s="17" t="s">
        <v>3399</v>
      </c>
      <c r="J2176" s="14" t="s">
        <v>353</v>
      </c>
      <c r="K2176" s="17" t="s">
        <v>354</v>
      </c>
      <c r="L2176" s="14">
        <v>3319</v>
      </c>
      <c r="M2176" s="16" t="str">
        <f>HYPERLINK("https://stjsonora.gob.mx/acceso_informacion/InfoCurriculum.php?token=3319-3319-3319")</f>
        <v>https://stjsonora.gob.mx/acceso_informacion/InfoCurriculum.php?token=3319-3319-3319</v>
      </c>
      <c r="N2176" s="14" t="s">
        <v>64</v>
      </c>
      <c r="O2176" s="16" t="s">
        <v>3601</v>
      </c>
      <c r="P2176" s="17" t="s">
        <v>355</v>
      </c>
      <c r="Q2176" s="15">
        <v>45300</v>
      </c>
      <c r="R2176" s="15">
        <v>45291</v>
      </c>
      <c r="S2176" s="14"/>
    </row>
    <row r="2177" spans="1:19" ht="25.5" x14ac:dyDescent="0.25">
      <c r="A2177" s="14">
        <v>2023</v>
      </c>
      <c r="B2177" s="15">
        <v>45200</v>
      </c>
      <c r="C2177" s="15">
        <v>45291</v>
      </c>
      <c r="D2177" s="17" t="s">
        <v>93</v>
      </c>
      <c r="E2177" s="17" t="s">
        <v>93</v>
      </c>
      <c r="F2177" s="14" t="s">
        <v>1257</v>
      </c>
      <c r="G2177" s="14" t="s">
        <v>779</v>
      </c>
      <c r="H2177" s="14" t="s">
        <v>503</v>
      </c>
      <c r="I2177" s="17" t="s">
        <v>3400</v>
      </c>
      <c r="J2177" s="14" t="s">
        <v>365</v>
      </c>
      <c r="K2177" s="17" t="s">
        <v>366</v>
      </c>
      <c r="L2177" s="14">
        <v>1407</v>
      </c>
      <c r="M2177" s="16" t="str">
        <f>HYPERLINK("https://stjsonora.gob.mx/acceso_informacion/InfoCurriculum.php?token=1407-1407-1407")</f>
        <v>https://stjsonora.gob.mx/acceso_informacion/InfoCurriculum.php?token=1407-1407-1407</v>
      </c>
      <c r="N2177" s="14" t="s">
        <v>64</v>
      </c>
      <c r="O2177" s="16" t="s">
        <v>3601</v>
      </c>
      <c r="P2177" s="17" t="s">
        <v>355</v>
      </c>
      <c r="Q2177" s="15">
        <v>45300</v>
      </c>
      <c r="R2177" s="15">
        <v>45291</v>
      </c>
      <c r="S2177" s="14"/>
    </row>
    <row r="2178" spans="1:19" ht="25.5" x14ac:dyDescent="0.25">
      <c r="A2178" s="14">
        <v>2023</v>
      </c>
      <c r="B2178" s="15">
        <v>45200</v>
      </c>
      <c r="C2178" s="15">
        <v>45291</v>
      </c>
      <c r="D2178" s="17" t="s">
        <v>94</v>
      </c>
      <c r="E2178" s="17" t="s">
        <v>94</v>
      </c>
      <c r="F2178" s="14" t="s">
        <v>2698</v>
      </c>
      <c r="G2178" s="14" t="s">
        <v>844</v>
      </c>
      <c r="H2178" s="14" t="s">
        <v>1555</v>
      </c>
      <c r="I2178" s="17" t="s">
        <v>3391</v>
      </c>
      <c r="J2178" s="14" t="s">
        <v>353</v>
      </c>
      <c r="K2178" s="17" t="s">
        <v>354</v>
      </c>
      <c r="L2178" s="14">
        <v>1412</v>
      </c>
      <c r="M2178" s="16" t="str">
        <f>HYPERLINK("https://stjsonora.gob.mx/acceso_informacion/InfoCurriculum.php?token=1412-1412-1412")</f>
        <v>https://stjsonora.gob.mx/acceso_informacion/InfoCurriculum.php?token=1412-1412-1412</v>
      </c>
      <c r="N2178" s="14" t="s">
        <v>64</v>
      </c>
      <c r="O2178" s="16" t="s">
        <v>3601</v>
      </c>
      <c r="P2178" s="17" t="s">
        <v>355</v>
      </c>
      <c r="Q2178" s="15">
        <v>45300</v>
      </c>
      <c r="R2178" s="15">
        <v>45291</v>
      </c>
      <c r="S2178" s="14"/>
    </row>
    <row r="2179" spans="1:19" ht="25.5" x14ac:dyDescent="0.25">
      <c r="A2179" s="14">
        <v>2023</v>
      </c>
      <c r="B2179" s="15">
        <v>45200</v>
      </c>
      <c r="C2179" s="15">
        <v>45291</v>
      </c>
      <c r="D2179" s="17" t="s">
        <v>93</v>
      </c>
      <c r="E2179" s="17" t="s">
        <v>93</v>
      </c>
      <c r="F2179" s="14" t="s">
        <v>1296</v>
      </c>
      <c r="G2179" s="14" t="s">
        <v>552</v>
      </c>
      <c r="H2179" s="14" t="s">
        <v>1369</v>
      </c>
      <c r="I2179" s="17" t="s">
        <v>3401</v>
      </c>
      <c r="J2179" s="14" t="s">
        <v>365</v>
      </c>
      <c r="K2179" s="17" t="s">
        <v>575</v>
      </c>
      <c r="L2179" s="14">
        <v>4856</v>
      </c>
      <c r="M2179" s="16" t="str">
        <f>HYPERLINK("https://stjsonora.gob.mx/acceso_informacion/InfoCurriculum.php?token=4856-4856-4856")</f>
        <v>https://stjsonora.gob.mx/acceso_informacion/InfoCurriculum.php?token=4856-4856-4856</v>
      </c>
      <c r="N2179" s="14" t="s">
        <v>64</v>
      </c>
      <c r="O2179" s="16" t="s">
        <v>3601</v>
      </c>
      <c r="P2179" s="17" t="s">
        <v>355</v>
      </c>
      <c r="Q2179" s="15">
        <v>45300</v>
      </c>
      <c r="R2179" s="15">
        <v>45291</v>
      </c>
      <c r="S2179" s="14"/>
    </row>
    <row r="2180" spans="1:19" ht="25.5" x14ac:dyDescent="0.25">
      <c r="A2180" s="14">
        <v>2023</v>
      </c>
      <c r="B2180" s="15">
        <v>45200</v>
      </c>
      <c r="C2180" s="15">
        <v>45291</v>
      </c>
      <c r="D2180" s="17" t="s">
        <v>94</v>
      </c>
      <c r="E2180" s="17" t="s">
        <v>94</v>
      </c>
      <c r="F2180" s="14" t="s">
        <v>3402</v>
      </c>
      <c r="G2180" s="14" t="s">
        <v>3403</v>
      </c>
      <c r="H2180" s="14" t="s">
        <v>685</v>
      </c>
      <c r="I2180" s="17" t="s">
        <v>3400</v>
      </c>
      <c r="J2180" s="14" t="s">
        <v>353</v>
      </c>
      <c r="K2180" s="17" t="s">
        <v>354</v>
      </c>
      <c r="L2180" s="14">
        <v>960</v>
      </c>
      <c r="M2180" s="16" t="str">
        <f>HYPERLINK("https://stjsonora.gob.mx/acceso_informacion/InfoCurriculum.php?token=960-960-960")</f>
        <v>https://stjsonora.gob.mx/acceso_informacion/InfoCurriculum.php?token=960-960-960</v>
      </c>
      <c r="N2180" s="14" t="s">
        <v>64</v>
      </c>
      <c r="O2180" s="16" t="s">
        <v>3601</v>
      </c>
      <c r="P2180" s="17" t="s">
        <v>355</v>
      </c>
      <c r="Q2180" s="15">
        <v>45300</v>
      </c>
      <c r="R2180" s="15">
        <v>45291</v>
      </c>
      <c r="S2180" s="14"/>
    </row>
    <row r="2181" spans="1:19" ht="25.5" x14ac:dyDescent="0.25">
      <c r="A2181" s="14">
        <v>2023</v>
      </c>
      <c r="B2181" s="15">
        <v>45200</v>
      </c>
      <c r="C2181" s="15">
        <v>45291</v>
      </c>
      <c r="D2181" s="17" t="s">
        <v>3404</v>
      </c>
      <c r="E2181" s="17" t="s">
        <v>3404</v>
      </c>
      <c r="F2181" s="14" t="s">
        <v>2101</v>
      </c>
      <c r="G2181" s="14" t="s">
        <v>3405</v>
      </c>
      <c r="H2181" s="14" t="s">
        <v>869</v>
      </c>
      <c r="I2181" s="17" t="s">
        <v>3391</v>
      </c>
      <c r="J2181" s="14" t="s">
        <v>353</v>
      </c>
      <c r="K2181" s="17" t="s">
        <v>354</v>
      </c>
      <c r="L2181" s="14">
        <v>796</v>
      </c>
      <c r="M2181" s="16" t="str">
        <f>HYPERLINK("https://stjsonora.gob.mx/acceso_informacion/InfoCurriculum.php?token=796-796-796")</f>
        <v>https://stjsonora.gob.mx/acceso_informacion/InfoCurriculum.php?token=796-796-796</v>
      </c>
      <c r="N2181" s="14" t="s">
        <v>64</v>
      </c>
      <c r="O2181" s="16" t="s">
        <v>3601</v>
      </c>
      <c r="P2181" s="17" t="s">
        <v>355</v>
      </c>
      <c r="Q2181" s="15">
        <v>45300</v>
      </c>
      <c r="R2181" s="15">
        <v>45291</v>
      </c>
      <c r="S2181" s="14"/>
    </row>
    <row r="2182" spans="1:19" ht="25.5" x14ac:dyDescent="0.25">
      <c r="A2182" s="14">
        <v>2023</v>
      </c>
      <c r="B2182" s="15">
        <v>45200</v>
      </c>
      <c r="C2182" s="15">
        <v>45291</v>
      </c>
      <c r="D2182" s="17" t="s">
        <v>3406</v>
      </c>
      <c r="E2182" s="17" t="s">
        <v>3406</v>
      </c>
      <c r="F2182" s="14" t="s">
        <v>3407</v>
      </c>
      <c r="G2182" s="14" t="s">
        <v>374</v>
      </c>
      <c r="H2182" s="14" t="s">
        <v>1090</v>
      </c>
      <c r="I2182" s="17" t="s">
        <v>3390</v>
      </c>
      <c r="J2182" s="14" t="s">
        <v>61</v>
      </c>
      <c r="K2182" s="17" t="s">
        <v>440</v>
      </c>
      <c r="L2182" s="14">
        <v>4909</v>
      </c>
      <c r="M2182" s="16" t="str">
        <f>HYPERLINK("https://stjsonora.gob.mx/acceso_informacion/InfoCurriculum.php?token=4909-4909-4909")</f>
        <v>https://stjsonora.gob.mx/acceso_informacion/InfoCurriculum.php?token=4909-4909-4909</v>
      </c>
      <c r="N2182" s="14" t="s">
        <v>64</v>
      </c>
      <c r="O2182" s="16" t="s">
        <v>3601</v>
      </c>
      <c r="P2182" s="17" t="s">
        <v>355</v>
      </c>
      <c r="Q2182" s="15">
        <v>45300</v>
      </c>
      <c r="R2182" s="15">
        <v>45291</v>
      </c>
      <c r="S2182" s="14"/>
    </row>
    <row r="2183" spans="1:19" ht="25.5" x14ac:dyDescent="0.25">
      <c r="A2183" s="14">
        <v>2023</v>
      </c>
      <c r="B2183" s="15">
        <v>45200</v>
      </c>
      <c r="C2183" s="15">
        <v>45291</v>
      </c>
      <c r="D2183" s="17" t="s">
        <v>3408</v>
      </c>
      <c r="E2183" s="17" t="s">
        <v>3408</v>
      </c>
      <c r="F2183" s="14" t="s">
        <v>665</v>
      </c>
      <c r="G2183" s="14" t="s">
        <v>585</v>
      </c>
      <c r="H2183" s="14" t="s">
        <v>809</v>
      </c>
      <c r="I2183" s="17" t="s">
        <v>1319</v>
      </c>
      <c r="J2183" s="14" t="s">
        <v>353</v>
      </c>
      <c r="K2183" s="17" t="s">
        <v>354</v>
      </c>
      <c r="L2183" s="14">
        <v>4891</v>
      </c>
      <c r="M2183" s="16" t="str">
        <f>HYPERLINK("https://stjsonora.gob.mx/acceso_informacion/InfoCurriculum.php?token=4891-4891-4891")</f>
        <v>https://stjsonora.gob.mx/acceso_informacion/InfoCurriculum.php?token=4891-4891-4891</v>
      </c>
      <c r="N2183" s="14" t="s">
        <v>64</v>
      </c>
      <c r="O2183" s="16" t="s">
        <v>3601</v>
      </c>
      <c r="P2183" s="17" t="s">
        <v>355</v>
      </c>
      <c r="Q2183" s="15">
        <v>45300</v>
      </c>
      <c r="R2183" s="15">
        <v>45291</v>
      </c>
      <c r="S2183" s="14"/>
    </row>
    <row r="2184" spans="1:19" ht="25.5" x14ac:dyDescent="0.25">
      <c r="A2184" s="14">
        <v>2023</v>
      </c>
      <c r="B2184" s="15">
        <v>45200</v>
      </c>
      <c r="C2184" s="15">
        <v>45291</v>
      </c>
      <c r="D2184" s="17" t="s">
        <v>3408</v>
      </c>
      <c r="E2184" s="17" t="s">
        <v>3408</v>
      </c>
      <c r="F2184" s="14" t="s">
        <v>3409</v>
      </c>
      <c r="G2184" s="14" t="s">
        <v>1155</v>
      </c>
      <c r="H2184" s="14" t="s">
        <v>705</v>
      </c>
      <c r="I2184" s="17" t="s">
        <v>3400</v>
      </c>
      <c r="J2184" s="14" t="s">
        <v>353</v>
      </c>
      <c r="K2184" s="17" t="s">
        <v>354</v>
      </c>
      <c r="L2184" s="14">
        <v>1492</v>
      </c>
      <c r="M2184" s="16" t="str">
        <f>HYPERLINK("https://stjsonora.gob.mx/acceso_informacion/InfoCurriculum.php?token=1492-1492-1492")</f>
        <v>https://stjsonora.gob.mx/acceso_informacion/InfoCurriculum.php?token=1492-1492-1492</v>
      </c>
      <c r="N2184" s="14" t="s">
        <v>64</v>
      </c>
      <c r="O2184" s="16" t="s">
        <v>3601</v>
      </c>
      <c r="P2184" s="17" t="s">
        <v>355</v>
      </c>
      <c r="Q2184" s="15">
        <v>45300</v>
      </c>
      <c r="R2184" s="15">
        <v>45291</v>
      </c>
      <c r="S2184" s="14"/>
    </row>
    <row r="2185" spans="1:19" ht="25.5" x14ac:dyDescent="0.25">
      <c r="A2185" s="14">
        <v>2023</v>
      </c>
      <c r="B2185" s="15">
        <v>45200</v>
      </c>
      <c r="C2185" s="15">
        <v>45291</v>
      </c>
      <c r="D2185" s="17" t="s">
        <v>3410</v>
      </c>
      <c r="E2185" s="17" t="s">
        <v>3410</v>
      </c>
      <c r="F2185" s="14" t="s">
        <v>3411</v>
      </c>
      <c r="G2185" s="14" t="s">
        <v>982</v>
      </c>
      <c r="H2185" s="14" t="s">
        <v>1789</v>
      </c>
      <c r="I2185" s="17" t="s">
        <v>1319</v>
      </c>
      <c r="J2185" s="14" t="s">
        <v>365</v>
      </c>
      <c r="K2185" s="17" t="s">
        <v>467</v>
      </c>
      <c r="L2185" s="14">
        <v>4893</v>
      </c>
      <c r="M2185" s="16" t="str">
        <f>HYPERLINK("https://stjsonora.gob.mx/acceso_informacion/InfoCurriculum.php?token=4893-4893-4893")</f>
        <v>https://stjsonora.gob.mx/acceso_informacion/InfoCurriculum.php?token=4893-4893-4893</v>
      </c>
      <c r="N2185" s="14" t="s">
        <v>64</v>
      </c>
      <c r="O2185" s="16" t="s">
        <v>3601</v>
      </c>
      <c r="P2185" s="17" t="s">
        <v>355</v>
      </c>
      <c r="Q2185" s="15">
        <v>45300</v>
      </c>
      <c r="R2185" s="15">
        <v>45291</v>
      </c>
      <c r="S2185" s="14"/>
    </row>
    <row r="2186" spans="1:19" ht="25.5" x14ac:dyDescent="0.25">
      <c r="A2186" s="14">
        <v>2023</v>
      </c>
      <c r="B2186" s="15">
        <v>45200</v>
      </c>
      <c r="C2186" s="15">
        <v>45291</v>
      </c>
      <c r="D2186" s="17" t="s">
        <v>3404</v>
      </c>
      <c r="E2186" s="17" t="s">
        <v>3404</v>
      </c>
      <c r="F2186" s="14" t="s">
        <v>3412</v>
      </c>
      <c r="G2186" s="14" t="s">
        <v>3413</v>
      </c>
      <c r="H2186" s="14" t="s">
        <v>1611</v>
      </c>
      <c r="I2186" s="17" t="s">
        <v>3391</v>
      </c>
      <c r="J2186" s="14" t="s">
        <v>353</v>
      </c>
      <c r="K2186" s="17" t="s">
        <v>354</v>
      </c>
      <c r="L2186" s="14">
        <v>92</v>
      </c>
      <c r="M2186" s="16" t="str">
        <f>HYPERLINK("https://stjsonora.gob.mx/acceso_informacion/InfoCurriculum.php?token=92-92-92")</f>
        <v>https://stjsonora.gob.mx/acceso_informacion/InfoCurriculum.php?token=92-92-92</v>
      </c>
      <c r="N2186" s="14" t="s">
        <v>64</v>
      </c>
      <c r="O2186" s="16" t="s">
        <v>3601</v>
      </c>
      <c r="P2186" s="17" t="s">
        <v>355</v>
      </c>
      <c r="Q2186" s="15">
        <v>45300</v>
      </c>
      <c r="R2186" s="15">
        <v>45291</v>
      </c>
      <c r="S2186" s="14"/>
    </row>
    <row r="2187" spans="1:19" ht="25.5" x14ac:dyDescent="0.25">
      <c r="A2187" s="14">
        <v>2023</v>
      </c>
      <c r="B2187" s="15">
        <v>45200</v>
      </c>
      <c r="C2187" s="15">
        <v>45291</v>
      </c>
      <c r="D2187" s="17" t="s">
        <v>3414</v>
      </c>
      <c r="E2187" s="17" t="s">
        <v>3414</v>
      </c>
      <c r="F2187" s="14" t="s">
        <v>1231</v>
      </c>
      <c r="G2187" s="14" t="s">
        <v>452</v>
      </c>
      <c r="H2187" s="14" t="s">
        <v>369</v>
      </c>
      <c r="I2187" s="17" t="s">
        <v>3401</v>
      </c>
      <c r="J2187" s="14" t="s">
        <v>353</v>
      </c>
      <c r="K2187" s="17" t="s">
        <v>354</v>
      </c>
      <c r="L2187" s="14">
        <v>4101</v>
      </c>
      <c r="M2187" s="16" t="str">
        <f>HYPERLINK("https://stjsonora.gob.mx/acceso_informacion/InfoCurriculum.php?token=4101-4101-4101")</f>
        <v>https://stjsonora.gob.mx/acceso_informacion/InfoCurriculum.php?token=4101-4101-4101</v>
      </c>
      <c r="N2187" s="14" t="s">
        <v>64</v>
      </c>
      <c r="O2187" s="16" t="s">
        <v>3601</v>
      </c>
      <c r="P2187" s="17" t="s">
        <v>355</v>
      </c>
      <c r="Q2187" s="15">
        <v>45300</v>
      </c>
      <c r="R2187" s="15">
        <v>45291</v>
      </c>
      <c r="S2187" s="14"/>
    </row>
    <row r="2188" spans="1:19" ht="25.5" x14ac:dyDescent="0.25">
      <c r="A2188" s="14">
        <v>2023</v>
      </c>
      <c r="B2188" s="15">
        <v>45200</v>
      </c>
      <c r="C2188" s="15">
        <v>45291</v>
      </c>
      <c r="D2188" s="17" t="s">
        <v>3410</v>
      </c>
      <c r="E2188" s="17" t="s">
        <v>3410</v>
      </c>
      <c r="F2188" s="14" t="s">
        <v>3415</v>
      </c>
      <c r="G2188" s="14" t="s">
        <v>411</v>
      </c>
      <c r="H2188" s="14" t="s">
        <v>388</v>
      </c>
      <c r="I2188" s="17" t="s">
        <v>3400</v>
      </c>
      <c r="J2188" s="14" t="s">
        <v>365</v>
      </c>
      <c r="K2188" s="17" t="s">
        <v>860</v>
      </c>
      <c r="L2188" s="14">
        <v>3532</v>
      </c>
      <c r="M2188" s="16" t="str">
        <f>HYPERLINK("https://stjsonora.gob.mx/acceso_informacion/InfoCurriculum.php?token=3532-3532-3532")</f>
        <v>https://stjsonora.gob.mx/acceso_informacion/InfoCurriculum.php?token=3532-3532-3532</v>
      </c>
      <c r="N2188" s="14" t="s">
        <v>64</v>
      </c>
      <c r="O2188" s="16" t="s">
        <v>3601</v>
      </c>
      <c r="P2188" s="17" t="s">
        <v>355</v>
      </c>
      <c r="Q2188" s="15">
        <v>45300</v>
      </c>
      <c r="R2188" s="15">
        <v>45291</v>
      </c>
      <c r="S2188" s="14"/>
    </row>
    <row r="2189" spans="1:19" ht="25.5" x14ac:dyDescent="0.25">
      <c r="A2189" s="14">
        <v>2023</v>
      </c>
      <c r="B2189" s="15">
        <v>45200</v>
      </c>
      <c r="C2189" s="15">
        <v>45291</v>
      </c>
      <c r="D2189" s="17" t="s">
        <v>3404</v>
      </c>
      <c r="E2189" s="17" t="s">
        <v>3404</v>
      </c>
      <c r="F2189" s="14" t="s">
        <v>1186</v>
      </c>
      <c r="G2189" s="14" t="s">
        <v>472</v>
      </c>
      <c r="H2189" s="14" t="s">
        <v>417</v>
      </c>
      <c r="I2189" s="17" t="s">
        <v>3389</v>
      </c>
      <c r="J2189" s="14" t="s">
        <v>353</v>
      </c>
      <c r="K2189" s="17" t="s">
        <v>354</v>
      </c>
      <c r="L2189" s="14">
        <v>4895</v>
      </c>
      <c r="M2189" s="16" t="str">
        <f>HYPERLINK("https://stjsonora.gob.mx/acceso_informacion/InfoCurriculum.php?token=4895-4895-4895")</f>
        <v>https://stjsonora.gob.mx/acceso_informacion/InfoCurriculum.php?token=4895-4895-4895</v>
      </c>
      <c r="N2189" s="14" t="s">
        <v>64</v>
      </c>
      <c r="O2189" s="16" t="s">
        <v>3601</v>
      </c>
      <c r="P2189" s="17" t="s">
        <v>355</v>
      </c>
      <c r="Q2189" s="15">
        <v>45300</v>
      </c>
      <c r="R2189" s="15">
        <v>45291</v>
      </c>
      <c r="S2189" s="14"/>
    </row>
    <row r="2190" spans="1:19" ht="25.5" x14ac:dyDescent="0.25">
      <c r="A2190" s="14">
        <v>2023</v>
      </c>
      <c r="B2190" s="15">
        <v>45200</v>
      </c>
      <c r="C2190" s="15">
        <v>45291</v>
      </c>
      <c r="D2190" s="17" t="s">
        <v>3416</v>
      </c>
      <c r="E2190" s="17" t="s">
        <v>3416</v>
      </c>
      <c r="F2190" s="14" t="s">
        <v>1689</v>
      </c>
      <c r="G2190" s="14" t="s">
        <v>2706</v>
      </c>
      <c r="H2190" s="14" t="s">
        <v>1080</v>
      </c>
      <c r="I2190" s="17" t="s">
        <v>3400</v>
      </c>
      <c r="J2190" s="14" t="s">
        <v>353</v>
      </c>
      <c r="K2190" s="17" t="s">
        <v>354</v>
      </c>
      <c r="L2190" s="14">
        <v>5021</v>
      </c>
      <c r="M2190" s="16" t="str">
        <f>HYPERLINK("https://stjsonora.gob.mx/acceso_informacion/InfoCurriculum.php?token=5021-5021-5021")</f>
        <v>https://stjsonora.gob.mx/acceso_informacion/InfoCurriculum.php?token=5021-5021-5021</v>
      </c>
      <c r="N2190" s="14" t="s">
        <v>64</v>
      </c>
      <c r="O2190" s="16" t="s">
        <v>3601</v>
      </c>
      <c r="P2190" s="17" t="s">
        <v>355</v>
      </c>
      <c r="Q2190" s="15">
        <v>45300</v>
      </c>
      <c r="R2190" s="15">
        <v>45291</v>
      </c>
      <c r="S2190" s="14"/>
    </row>
    <row r="2191" spans="1:19" ht="25.5" x14ac:dyDescent="0.25">
      <c r="A2191" s="14">
        <v>2023</v>
      </c>
      <c r="B2191" s="15">
        <v>45200</v>
      </c>
      <c r="C2191" s="15">
        <v>45291</v>
      </c>
      <c r="D2191" s="17" t="s">
        <v>3414</v>
      </c>
      <c r="E2191" s="17" t="s">
        <v>3414</v>
      </c>
      <c r="F2191" s="14" t="s">
        <v>3417</v>
      </c>
      <c r="G2191" s="14" t="s">
        <v>518</v>
      </c>
      <c r="H2191" s="14" t="s">
        <v>393</v>
      </c>
      <c r="I2191" s="17" t="s">
        <v>3391</v>
      </c>
      <c r="J2191" s="14" t="s">
        <v>353</v>
      </c>
      <c r="K2191" s="17" t="s">
        <v>354</v>
      </c>
      <c r="L2191" s="14">
        <v>2873</v>
      </c>
      <c r="M2191" s="16" t="str">
        <f>HYPERLINK("https://stjsonora.gob.mx/acceso_informacion/InfoCurriculum.php?token=2873-2873-2873")</f>
        <v>https://stjsonora.gob.mx/acceso_informacion/InfoCurriculum.php?token=2873-2873-2873</v>
      </c>
      <c r="N2191" s="14" t="s">
        <v>64</v>
      </c>
      <c r="O2191" s="16" t="s">
        <v>3601</v>
      </c>
      <c r="P2191" s="17" t="s">
        <v>355</v>
      </c>
      <c r="Q2191" s="15">
        <v>45300</v>
      </c>
      <c r="R2191" s="15">
        <v>45291</v>
      </c>
      <c r="S2191" s="14"/>
    </row>
    <row r="2192" spans="1:19" ht="25.5" x14ac:dyDescent="0.25">
      <c r="A2192" s="14">
        <v>2023</v>
      </c>
      <c r="B2192" s="15">
        <v>45200</v>
      </c>
      <c r="C2192" s="15">
        <v>45291</v>
      </c>
      <c r="D2192" s="17" t="s">
        <v>3410</v>
      </c>
      <c r="E2192" s="17" t="s">
        <v>3410</v>
      </c>
      <c r="F2192" s="14" t="s">
        <v>3418</v>
      </c>
      <c r="G2192" s="14" t="s">
        <v>717</v>
      </c>
      <c r="H2192" s="14" t="s">
        <v>409</v>
      </c>
      <c r="I2192" s="17" t="s">
        <v>3389</v>
      </c>
      <c r="J2192" s="14" t="s">
        <v>353</v>
      </c>
      <c r="K2192" s="17" t="s">
        <v>354</v>
      </c>
      <c r="L2192" s="14">
        <v>4894</v>
      </c>
      <c r="M2192" s="16" t="str">
        <f>HYPERLINK("https://stjsonora.gob.mx/acceso_informacion/InfoCurriculum.php?token=4894-4894-4894")</f>
        <v>https://stjsonora.gob.mx/acceso_informacion/InfoCurriculum.php?token=4894-4894-4894</v>
      </c>
      <c r="N2192" s="14" t="s">
        <v>64</v>
      </c>
      <c r="O2192" s="16" t="s">
        <v>3601</v>
      </c>
      <c r="P2192" s="17" t="s">
        <v>355</v>
      </c>
      <c r="Q2192" s="15">
        <v>45300</v>
      </c>
      <c r="R2192" s="15">
        <v>45291</v>
      </c>
      <c r="S2192" s="14"/>
    </row>
    <row r="2193" spans="1:19" ht="25.5" x14ac:dyDescent="0.25">
      <c r="A2193" s="14">
        <v>2023</v>
      </c>
      <c r="B2193" s="15">
        <v>45200</v>
      </c>
      <c r="C2193" s="15">
        <v>45291</v>
      </c>
      <c r="D2193" s="17" t="s">
        <v>3410</v>
      </c>
      <c r="E2193" s="17" t="s">
        <v>3410</v>
      </c>
      <c r="F2193" s="14" t="s">
        <v>3419</v>
      </c>
      <c r="G2193" s="14" t="s">
        <v>545</v>
      </c>
      <c r="H2193" s="14" t="s">
        <v>1228</v>
      </c>
      <c r="I2193" s="17" t="s">
        <v>3391</v>
      </c>
      <c r="J2193" s="14" t="s">
        <v>353</v>
      </c>
      <c r="K2193" s="17" t="s">
        <v>354</v>
      </c>
      <c r="L2193" s="14">
        <v>3124</v>
      </c>
      <c r="M2193" s="16" t="str">
        <f>HYPERLINK("https://stjsonora.gob.mx/acceso_informacion/InfoCurriculum.php?token=3124-3124-3124")</f>
        <v>https://stjsonora.gob.mx/acceso_informacion/InfoCurriculum.php?token=3124-3124-3124</v>
      </c>
      <c r="N2193" s="14" t="s">
        <v>64</v>
      </c>
      <c r="O2193" s="16" t="s">
        <v>3601</v>
      </c>
      <c r="P2193" s="17" t="s">
        <v>355</v>
      </c>
      <c r="Q2193" s="15">
        <v>45300</v>
      </c>
      <c r="R2193" s="15">
        <v>45291</v>
      </c>
      <c r="S2193" s="14"/>
    </row>
    <row r="2194" spans="1:19" ht="25.5" x14ac:dyDescent="0.25">
      <c r="A2194" s="14">
        <v>2023</v>
      </c>
      <c r="B2194" s="15">
        <v>45200</v>
      </c>
      <c r="C2194" s="15">
        <v>45291</v>
      </c>
      <c r="D2194" s="17" t="s">
        <v>3406</v>
      </c>
      <c r="E2194" s="17" t="s">
        <v>3406</v>
      </c>
      <c r="F2194" s="14" t="s">
        <v>3420</v>
      </c>
      <c r="G2194" s="14" t="s">
        <v>3421</v>
      </c>
      <c r="H2194" s="14" t="s">
        <v>2226</v>
      </c>
      <c r="I2194" s="17" t="s">
        <v>3401</v>
      </c>
      <c r="J2194" s="14" t="s">
        <v>353</v>
      </c>
      <c r="K2194" s="17" t="s">
        <v>354</v>
      </c>
      <c r="L2194" s="14">
        <v>3904</v>
      </c>
      <c r="M2194" s="16" t="str">
        <f>HYPERLINK("https://stjsonora.gob.mx/acceso_informacion/InfoCurriculum.php?token=3904-3904-3904")</f>
        <v>https://stjsonora.gob.mx/acceso_informacion/InfoCurriculum.php?token=3904-3904-3904</v>
      </c>
      <c r="N2194" s="14" t="s">
        <v>64</v>
      </c>
      <c r="O2194" s="16" t="s">
        <v>3601</v>
      </c>
      <c r="P2194" s="17" t="s">
        <v>355</v>
      </c>
      <c r="Q2194" s="15">
        <v>45300</v>
      </c>
      <c r="R2194" s="15">
        <v>45291</v>
      </c>
      <c r="S2194" s="14"/>
    </row>
    <row r="2195" spans="1:19" ht="25.5" x14ac:dyDescent="0.25">
      <c r="A2195" s="14">
        <v>2023</v>
      </c>
      <c r="B2195" s="15">
        <v>45200</v>
      </c>
      <c r="C2195" s="15">
        <v>45291</v>
      </c>
      <c r="D2195" s="17" t="s">
        <v>3410</v>
      </c>
      <c r="E2195" s="17" t="s">
        <v>3410</v>
      </c>
      <c r="F2195" s="14" t="s">
        <v>3422</v>
      </c>
      <c r="G2195" s="14" t="s">
        <v>973</v>
      </c>
      <c r="H2195" s="14" t="s">
        <v>752</v>
      </c>
      <c r="I2195" s="17" t="s">
        <v>3401</v>
      </c>
      <c r="J2195" s="14" t="s">
        <v>353</v>
      </c>
      <c r="K2195" s="17" t="s">
        <v>354</v>
      </c>
      <c r="L2195" s="14">
        <v>4912</v>
      </c>
      <c r="M2195" s="16" t="str">
        <f>HYPERLINK("https://stjsonora.gob.mx/acceso_informacion/InfoCurriculum.php?token=4912-4912-4912")</f>
        <v>https://stjsonora.gob.mx/acceso_informacion/InfoCurriculum.php?token=4912-4912-4912</v>
      </c>
      <c r="N2195" s="14" t="s">
        <v>64</v>
      </c>
      <c r="O2195" s="16" t="s">
        <v>3601</v>
      </c>
      <c r="P2195" s="17" t="s">
        <v>355</v>
      </c>
      <c r="Q2195" s="15">
        <v>45300</v>
      </c>
      <c r="R2195" s="15">
        <v>45291</v>
      </c>
      <c r="S2195" s="14"/>
    </row>
    <row r="2196" spans="1:19" ht="25.5" x14ac:dyDescent="0.25">
      <c r="A2196" s="14">
        <v>2023</v>
      </c>
      <c r="B2196" s="15">
        <v>45200</v>
      </c>
      <c r="C2196" s="15">
        <v>45291</v>
      </c>
      <c r="D2196" s="17" t="s">
        <v>3406</v>
      </c>
      <c r="E2196" s="17" t="s">
        <v>3406</v>
      </c>
      <c r="F2196" s="14" t="s">
        <v>3423</v>
      </c>
      <c r="G2196" s="14" t="s">
        <v>1155</v>
      </c>
      <c r="H2196" s="14" t="s">
        <v>615</v>
      </c>
      <c r="I2196" s="17" t="s">
        <v>1319</v>
      </c>
      <c r="J2196" s="14" t="s">
        <v>353</v>
      </c>
      <c r="K2196" s="17" t="s">
        <v>354</v>
      </c>
      <c r="L2196" s="14">
        <v>1207</v>
      </c>
      <c r="M2196" s="16" t="str">
        <f>HYPERLINK("https://stjsonora.gob.mx/acceso_informacion/InfoCurriculum.php?token=1207-1207-1207")</f>
        <v>https://stjsonora.gob.mx/acceso_informacion/InfoCurriculum.php?token=1207-1207-1207</v>
      </c>
      <c r="N2196" s="14" t="s">
        <v>64</v>
      </c>
      <c r="O2196" s="16" t="s">
        <v>3601</v>
      </c>
      <c r="P2196" s="17" t="s">
        <v>355</v>
      </c>
      <c r="Q2196" s="15">
        <v>45300</v>
      </c>
      <c r="R2196" s="15">
        <v>45291</v>
      </c>
      <c r="S2196" s="14"/>
    </row>
    <row r="2197" spans="1:19" ht="25.5" x14ac:dyDescent="0.25">
      <c r="A2197" s="14">
        <v>2023</v>
      </c>
      <c r="B2197" s="15">
        <v>45200</v>
      </c>
      <c r="C2197" s="15">
        <v>45291</v>
      </c>
      <c r="D2197" s="17" t="s">
        <v>3408</v>
      </c>
      <c r="E2197" s="17" t="s">
        <v>3408</v>
      </c>
      <c r="F2197" s="14" t="s">
        <v>3424</v>
      </c>
      <c r="G2197" s="14" t="s">
        <v>3425</v>
      </c>
      <c r="H2197" s="14" t="s">
        <v>764</v>
      </c>
      <c r="I2197" s="17" t="s">
        <v>1319</v>
      </c>
      <c r="J2197" s="14" t="s">
        <v>353</v>
      </c>
      <c r="K2197" s="17" t="s">
        <v>354</v>
      </c>
      <c r="L2197" s="14">
        <v>4151</v>
      </c>
      <c r="M2197" s="16" t="str">
        <f>HYPERLINK("https://stjsonora.gob.mx/acceso_informacion/InfoCurriculum.php?token=4151-4151-4151")</f>
        <v>https://stjsonora.gob.mx/acceso_informacion/InfoCurriculum.php?token=4151-4151-4151</v>
      </c>
      <c r="N2197" s="14" t="s">
        <v>64</v>
      </c>
      <c r="O2197" s="16" t="s">
        <v>3601</v>
      </c>
      <c r="P2197" s="17" t="s">
        <v>355</v>
      </c>
      <c r="Q2197" s="15">
        <v>45300</v>
      </c>
      <c r="R2197" s="15">
        <v>45291</v>
      </c>
      <c r="S2197" s="14"/>
    </row>
    <row r="2198" spans="1:19" ht="25.5" x14ac:dyDescent="0.25">
      <c r="A2198" s="14">
        <v>2023</v>
      </c>
      <c r="B2198" s="15">
        <v>45200</v>
      </c>
      <c r="C2198" s="15">
        <v>45291</v>
      </c>
      <c r="D2198" s="17" t="s">
        <v>3408</v>
      </c>
      <c r="E2198" s="17" t="s">
        <v>3408</v>
      </c>
      <c r="F2198" s="14" t="s">
        <v>3426</v>
      </c>
      <c r="G2198" s="14" t="s">
        <v>455</v>
      </c>
      <c r="H2198" s="14" t="s">
        <v>2294</v>
      </c>
      <c r="I2198" s="17" t="s">
        <v>3400</v>
      </c>
      <c r="J2198" s="14" t="s">
        <v>365</v>
      </c>
      <c r="K2198" s="17" t="s">
        <v>925</v>
      </c>
      <c r="L2198" s="14">
        <v>4897</v>
      </c>
      <c r="M2198" s="16" t="str">
        <f>HYPERLINK("https://stjsonora.gob.mx/acceso_informacion/InfoCurriculum.php?token=4897-4897-4897")</f>
        <v>https://stjsonora.gob.mx/acceso_informacion/InfoCurriculum.php?token=4897-4897-4897</v>
      </c>
      <c r="N2198" s="14" t="s">
        <v>64</v>
      </c>
      <c r="O2198" s="16" t="s">
        <v>3601</v>
      </c>
      <c r="P2198" s="17" t="s">
        <v>355</v>
      </c>
      <c r="Q2198" s="15">
        <v>45300</v>
      </c>
      <c r="R2198" s="15">
        <v>45291</v>
      </c>
      <c r="S2198" s="14"/>
    </row>
    <row r="2199" spans="1:19" ht="25.5" x14ac:dyDescent="0.25">
      <c r="A2199" s="14">
        <v>2023</v>
      </c>
      <c r="B2199" s="15">
        <v>45200</v>
      </c>
      <c r="C2199" s="15">
        <v>45291</v>
      </c>
      <c r="D2199" s="17" t="s">
        <v>3406</v>
      </c>
      <c r="E2199" s="17" t="s">
        <v>3406</v>
      </c>
      <c r="F2199" s="14" t="s">
        <v>3427</v>
      </c>
      <c r="G2199" s="14" t="s">
        <v>1333</v>
      </c>
      <c r="H2199" s="14" t="s">
        <v>1080</v>
      </c>
      <c r="I2199" s="17" t="s">
        <v>3391</v>
      </c>
      <c r="J2199" s="14" t="s">
        <v>353</v>
      </c>
      <c r="K2199" s="17" t="s">
        <v>354</v>
      </c>
      <c r="L2199" s="14">
        <v>2794</v>
      </c>
      <c r="M2199" s="16" t="str">
        <f>HYPERLINK("https://stjsonora.gob.mx/acceso_informacion/InfoCurriculum.php?token=2794-2794-2794")</f>
        <v>https://stjsonora.gob.mx/acceso_informacion/InfoCurriculum.php?token=2794-2794-2794</v>
      </c>
      <c r="N2199" s="14" t="s">
        <v>64</v>
      </c>
      <c r="O2199" s="16" t="s">
        <v>3601</v>
      </c>
      <c r="P2199" s="17" t="s">
        <v>355</v>
      </c>
      <c r="Q2199" s="15">
        <v>45300</v>
      </c>
      <c r="R2199" s="15">
        <v>45291</v>
      </c>
      <c r="S2199" s="14"/>
    </row>
    <row r="2200" spans="1:19" ht="25.5" x14ac:dyDescent="0.25">
      <c r="A2200" s="14">
        <v>2023</v>
      </c>
      <c r="B2200" s="15">
        <v>45200</v>
      </c>
      <c r="C2200" s="15">
        <v>45291</v>
      </c>
      <c r="D2200" s="17" t="s">
        <v>3416</v>
      </c>
      <c r="E2200" s="17" t="s">
        <v>3416</v>
      </c>
      <c r="F2200" s="14" t="s">
        <v>1457</v>
      </c>
      <c r="G2200" s="14" t="s">
        <v>1739</v>
      </c>
      <c r="H2200" s="14" t="s">
        <v>400</v>
      </c>
      <c r="I2200" s="17" t="s">
        <v>3389</v>
      </c>
      <c r="J2200" s="14" t="s">
        <v>365</v>
      </c>
      <c r="K2200" s="17" t="s">
        <v>925</v>
      </c>
      <c r="L2200" s="14">
        <v>4896</v>
      </c>
      <c r="M2200" s="16" t="str">
        <f>HYPERLINK("https://stjsonora.gob.mx/acceso_informacion/InfoCurriculum.php?token=4896-4896-4896")</f>
        <v>https://stjsonora.gob.mx/acceso_informacion/InfoCurriculum.php?token=4896-4896-4896</v>
      </c>
      <c r="N2200" s="14" t="s">
        <v>64</v>
      </c>
      <c r="O2200" s="16" t="s">
        <v>3601</v>
      </c>
      <c r="P2200" s="17" t="s">
        <v>355</v>
      </c>
      <c r="Q2200" s="15">
        <v>45300</v>
      </c>
      <c r="R2200" s="15">
        <v>45291</v>
      </c>
      <c r="S2200" s="14"/>
    </row>
    <row r="2201" spans="1:19" ht="25.5" x14ac:dyDescent="0.25">
      <c r="A2201" s="14">
        <v>2023</v>
      </c>
      <c r="B2201" s="15">
        <v>45200</v>
      </c>
      <c r="C2201" s="15">
        <v>45291</v>
      </c>
      <c r="D2201" s="17" t="s">
        <v>3404</v>
      </c>
      <c r="E2201" s="17" t="s">
        <v>3404</v>
      </c>
      <c r="F2201" s="14" t="s">
        <v>3428</v>
      </c>
      <c r="G2201" s="14" t="s">
        <v>1072</v>
      </c>
      <c r="H2201" s="14" t="s">
        <v>1155</v>
      </c>
      <c r="I2201" s="17" t="s">
        <v>3389</v>
      </c>
      <c r="J2201" s="14" t="s">
        <v>353</v>
      </c>
      <c r="K2201" s="17" t="s">
        <v>354</v>
      </c>
      <c r="L2201" s="14">
        <v>2643</v>
      </c>
      <c r="M2201" s="16" t="str">
        <f>HYPERLINK("https://stjsonora.gob.mx/acceso_informacion/InfoCurriculum.php?token=2643-2643-2643")</f>
        <v>https://stjsonora.gob.mx/acceso_informacion/InfoCurriculum.php?token=2643-2643-2643</v>
      </c>
      <c r="N2201" s="14" t="s">
        <v>64</v>
      </c>
      <c r="O2201" s="16" t="s">
        <v>3601</v>
      </c>
      <c r="P2201" s="17" t="s">
        <v>355</v>
      </c>
      <c r="Q2201" s="15">
        <v>45300</v>
      </c>
      <c r="R2201" s="15">
        <v>45291</v>
      </c>
      <c r="S2201" s="14"/>
    </row>
    <row r="2202" spans="1:19" ht="25.5" x14ac:dyDescent="0.25">
      <c r="A2202" s="14">
        <v>2023</v>
      </c>
      <c r="B2202" s="15">
        <v>45200</v>
      </c>
      <c r="C2202" s="15">
        <v>45291</v>
      </c>
      <c r="D2202" s="17" t="s">
        <v>3406</v>
      </c>
      <c r="E2202" s="17" t="s">
        <v>3406</v>
      </c>
      <c r="F2202" s="14" t="s">
        <v>3429</v>
      </c>
      <c r="G2202" s="14" t="s">
        <v>2379</v>
      </c>
      <c r="H2202" s="14" t="s">
        <v>1090</v>
      </c>
      <c r="I2202" s="17" t="s">
        <v>3401</v>
      </c>
      <c r="J2202" s="14" t="s">
        <v>353</v>
      </c>
      <c r="K2202" s="17" t="s">
        <v>603</v>
      </c>
      <c r="L2202" s="14">
        <v>4913</v>
      </c>
      <c r="M2202" s="16" t="str">
        <f>HYPERLINK("https://stjsonora.gob.mx/acceso_informacion/InfoCurriculum.php?token=4913-4913-4913")</f>
        <v>https://stjsonora.gob.mx/acceso_informacion/InfoCurriculum.php?token=4913-4913-4913</v>
      </c>
      <c r="N2202" s="14" t="s">
        <v>64</v>
      </c>
      <c r="O2202" s="16" t="s">
        <v>3601</v>
      </c>
      <c r="P2202" s="17" t="s">
        <v>355</v>
      </c>
      <c r="Q2202" s="15">
        <v>45300</v>
      </c>
      <c r="R2202" s="15">
        <v>45291</v>
      </c>
      <c r="S2202" s="14"/>
    </row>
    <row r="2203" spans="1:19" ht="25.5" x14ac:dyDescent="0.25">
      <c r="A2203" s="14">
        <v>2023</v>
      </c>
      <c r="B2203" s="15">
        <v>45200</v>
      </c>
      <c r="C2203" s="15">
        <v>45291</v>
      </c>
      <c r="D2203" s="17" t="s">
        <v>3406</v>
      </c>
      <c r="E2203" s="17" t="s">
        <v>3406</v>
      </c>
      <c r="F2203" s="14" t="s">
        <v>3430</v>
      </c>
      <c r="G2203" s="14" t="s">
        <v>2097</v>
      </c>
      <c r="H2203" s="14" t="s">
        <v>3431</v>
      </c>
      <c r="I2203" s="17" t="s">
        <v>1319</v>
      </c>
      <c r="J2203" s="14" t="s">
        <v>365</v>
      </c>
      <c r="K2203" s="17" t="s">
        <v>1530</v>
      </c>
      <c r="L2203" s="14">
        <v>2703</v>
      </c>
      <c r="M2203" s="16" t="str">
        <f>HYPERLINK("https://stjsonora.gob.mx/acceso_informacion/InfoCurriculum.php?token=2703-2703-2703")</f>
        <v>https://stjsonora.gob.mx/acceso_informacion/InfoCurriculum.php?token=2703-2703-2703</v>
      </c>
      <c r="N2203" s="14" t="s">
        <v>64</v>
      </c>
      <c r="O2203" s="16" t="s">
        <v>3601</v>
      </c>
      <c r="P2203" s="17" t="s">
        <v>355</v>
      </c>
      <c r="Q2203" s="15">
        <v>45300</v>
      </c>
      <c r="R2203" s="15">
        <v>45291</v>
      </c>
      <c r="S2203" s="14"/>
    </row>
    <row r="2204" spans="1:19" ht="25.5" x14ac:dyDescent="0.25">
      <c r="A2204" s="14">
        <v>2023</v>
      </c>
      <c r="B2204" s="15">
        <v>45200</v>
      </c>
      <c r="C2204" s="15">
        <v>45291</v>
      </c>
      <c r="D2204" s="17" t="s">
        <v>3406</v>
      </c>
      <c r="E2204" s="17" t="s">
        <v>3406</v>
      </c>
      <c r="F2204" s="14" t="s">
        <v>3432</v>
      </c>
      <c r="G2204" s="14" t="s">
        <v>542</v>
      </c>
      <c r="H2204" s="14" t="s">
        <v>660</v>
      </c>
      <c r="I2204" s="17" t="s">
        <v>3395</v>
      </c>
      <c r="J2204" s="14" t="s">
        <v>365</v>
      </c>
      <c r="K2204" s="17" t="s">
        <v>366</v>
      </c>
      <c r="L2204" s="14">
        <v>2521</v>
      </c>
      <c r="M2204" s="16" t="str">
        <f>HYPERLINK("https://stjsonora.gob.mx/acceso_informacion/InfoCurriculum.php?token=2521-2521-2521")</f>
        <v>https://stjsonora.gob.mx/acceso_informacion/InfoCurriculum.php?token=2521-2521-2521</v>
      </c>
      <c r="N2204" s="14" t="s">
        <v>64</v>
      </c>
      <c r="O2204" s="16" t="s">
        <v>3601</v>
      </c>
      <c r="P2204" s="17" t="s">
        <v>355</v>
      </c>
      <c r="Q2204" s="15">
        <v>45300</v>
      </c>
      <c r="R2204" s="15">
        <v>45291</v>
      </c>
      <c r="S2204" s="14"/>
    </row>
    <row r="2205" spans="1:19" ht="25.5" x14ac:dyDescent="0.25">
      <c r="A2205" s="14">
        <v>2023</v>
      </c>
      <c r="B2205" s="15">
        <v>45200</v>
      </c>
      <c r="C2205" s="15">
        <v>45291</v>
      </c>
      <c r="D2205" s="17" t="s">
        <v>3416</v>
      </c>
      <c r="E2205" s="17" t="s">
        <v>3416</v>
      </c>
      <c r="F2205" s="14" t="s">
        <v>3433</v>
      </c>
      <c r="G2205" s="14" t="s">
        <v>1046</v>
      </c>
      <c r="H2205" s="14" t="s">
        <v>654</v>
      </c>
      <c r="I2205" s="17" t="s">
        <v>1283</v>
      </c>
      <c r="J2205" s="14" t="s">
        <v>353</v>
      </c>
      <c r="K2205" s="17" t="s">
        <v>354</v>
      </c>
      <c r="L2205" s="14">
        <v>5011</v>
      </c>
      <c r="M2205" s="16" t="str">
        <f>HYPERLINK("https://stjsonora.gob.mx/acceso_informacion/InfoCurriculum.php?token=5011-5011-5011")</f>
        <v>https://stjsonora.gob.mx/acceso_informacion/InfoCurriculum.php?token=5011-5011-5011</v>
      </c>
      <c r="N2205" s="14" t="s">
        <v>64</v>
      </c>
      <c r="O2205" s="16" t="s">
        <v>3601</v>
      </c>
      <c r="P2205" s="17" t="s">
        <v>355</v>
      </c>
      <c r="Q2205" s="15">
        <v>45300</v>
      </c>
      <c r="R2205" s="15">
        <v>45291</v>
      </c>
      <c r="S2205" s="14"/>
    </row>
    <row r="2206" spans="1:19" ht="25.5" x14ac:dyDescent="0.25">
      <c r="A2206" s="14">
        <v>2023</v>
      </c>
      <c r="B2206" s="15">
        <v>45200</v>
      </c>
      <c r="C2206" s="15">
        <v>45291</v>
      </c>
      <c r="D2206" s="17" t="s">
        <v>3416</v>
      </c>
      <c r="E2206" s="17" t="s">
        <v>3416</v>
      </c>
      <c r="F2206" s="14" t="s">
        <v>3434</v>
      </c>
      <c r="G2206" s="14" t="s">
        <v>2123</v>
      </c>
      <c r="H2206" s="14" t="s">
        <v>3435</v>
      </c>
      <c r="I2206" s="17" t="s">
        <v>1319</v>
      </c>
      <c r="J2206" s="14" t="s">
        <v>365</v>
      </c>
      <c r="K2206" s="17" t="s">
        <v>889</v>
      </c>
      <c r="L2206" s="14">
        <v>1550</v>
      </c>
      <c r="M2206" s="16" t="str">
        <f>HYPERLINK("https://stjsonora.gob.mx/acceso_informacion/InfoCurriculum.php?token=1550-1550-1550")</f>
        <v>https://stjsonora.gob.mx/acceso_informacion/InfoCurriculum.php?token=1550-1550-1550</v>
      </c>
      <c r="N2206" s="14" t="s">
        <v>64</v>
      </c>
      <c r="O2206" s="16" t="s">
        <v>3601</v>
      </c>
      <c r="P2206" s="17" t="s">
        <v>355</v>
      </c>
      <c r="Q2206" s="15">
        <v>45300</v>
      </c>
      <c r="R2206" s="15">
        <v>45291</v>
      </c>
      <c r="S2206" s="14"/>
    </row>
    <row r="2207" spans="1:19" ht="25.5" x14ac:dyDescent="0.25">
      <c r="A2207" s="14">
        <v>2023</v>
      </c>
      <c r="B2207" s="15">
        <v>45200</v>
      </c>
      <c r="C2207" s="15">
        <v>45291</v>
      </c>
      <c r="D2207" s="17" t="s">
        <v>3408</v>
      </c>
      <c r="E2207" s="17" t="s">
        <v>3408</v>
      </c>
      <c r="F2207" s="14" t="s">
        <v>1753</v>
      </c>
      <c r="G2207" s="14" t="s">
        <v>840</v>
      </c>
      <c r="H2207" s="14" t="s">
        <v>912</v>
      </c>
      <c r="I2207" s="17" t="s">
        <v>3399</v>
      </c>
      <c r="J2207" s="14" t="s">
        <v>353</v>
      </c>
      <c r="K2207" s="17" t="s">
        <v>354</v>
      </c>
      <c r="L2207" s="14">
        <v>4905</v>
      </c>
      <c r="M2207" s="16" t="str">
        <f>HYPERLINK("https://stjsonora.gob.mx/acceso_informacion/InfoCurriculum.php?token=4905-4905-4905")</f>
        <v>https://stjsonora.gob.mx/acceso_informacion/InfoCurriculum.php?token=4905-4905-4905</v>
      </c>
      <c r="N2207" s="14" t="s">
        <v>64</v>
      </c>
      <c r="O2207" s="16" t="s">
        <v>3601</v>
      </c>
      <c r="P2207" s="17" t="s">
        <v>355</v>
      </c>
      <c r="Q2207" s="15">
        <v>45300</v>
      </c>
      <c r="R2207" s="15">
        <v>45291</v>
      </c>
      <c r="S2207" s="14"/>
    </row>
    <row r="2208" spans="1:19" ht="25.5" x14ac:dyDescent="0.25">
      <c r="A2208" s="14">
        <v>2023</v>
      </c>
      <c r="B2208" s="15">
        <v>45200</v>
      </c>
      <c r="C2208" s="15">
        <v>45291</v>
      </c>
      <c r="D2208" s="17" t="s">
        <v>3406</v>
      </c>
      <c r="E2208" s="17" t="s">
        <v>3406</v>
      </c>
      <c r="F2208" s="14" t="s">
        <v>940</v>
      </c>
      <c r="G2208" s="14" t="s">
        <v>869</v>
      </c>
      <c r="H2208" s="14" t="s">
        <v>452</v>
      </c>
      <c r="I2208" s="17" t="s">
        <v>3400</v>
      </c>
      <c r="J2208" s="14" t="s">
        <v>353</v>
      </c>
      <c r="K2208" s="17" t="s">
        <v>354</v>
      </c>
      <c r="L2208" s="14">
        <v>4901</v>
      </c>
      <c r="M2208" s="16" t="str">
        <f>HYPERLINK("https://stjsonora.gob.mx/acceso_informacion/InfoCurriculum.php?token=4901-4901-4901")</f>
        <v>https://stjsonora.gob.mx/acceso_informacion/InfoCurriculum.php?token=4901-4901-4901</v>
      </c>
      <c r="N2208" s="14" t="s">
        <v>64</v>
      </c>
      <c r="O2208" s="16" t="s">
        <v>3601</v>
      </c>
      <c r="P2208" s="17" t="s">
        <v>355</v>
      </c>
      <c r="Q2208" s="15">
        <v>45300</v>
      </c>
      <c r="R2208" s="15">
        <v>45291</v>
      </c>
      <c r="S2208" s="14"/>
    </row>
    <row r="2209" spans="1:19" ht="25.5" x14ac:dyDescent="0.25">
      <c r="A2209" s="14">
        <v>2023</v>
      </c>
      <c r="B2209" s="15">
        <v>45200</v>
      </c>
      <c r="C2209" s="15">
        <v>45291</v>
      </c>
      <c r="D2209" s="17" t="s">
        <v>3404</v>
      </c>
      <c r="E2209" s="17" t="s">
        <v>3404</v>
      </c>
      <c r="F2209" s="14" t="s">
        <v>3436</v>
      </c>
      <c r="G2209" s="14" t="s">
        <v>571</v>
      </c>
      <c r="H2209" s="14" t="s">
        <v>869</v>
      </c>
      <c r="I2209" s="17" t="s">
        <v>3400</v>
      </c>
      <c r="J2209" s="14" t="s">
        <v>353</v>
      </c>
      <c r="K2209" s="17" t="s">
        <v>354</v>
      </c>
      <c r="L2209" s="14">
        <v>1485</v>
      </c>
      <c r="M2209" s="16" t="str">
        <f>HYPERLINK("https://stjsonora.gob.mx/acceso_informacion/InfoCurriculum.php?token=1485-1485-1485")</f>
        <v>https://stjsonora.gob.mx/acceso_informacion/InfoCurriculum.php?token=1485-1485-1485</v>
      </c>
      <c r="N2209" s="14" t="s">
        <v>64</v>
      </c>
      <c r="O2209" s="16" t="s">
        <v>3601</v>
      </c>
      <c r="P2209" s="17" t="s">
        <v>355</v>
      </c>
      <c r="Q2209" s="15">
        <v>45300</v>
      </c>
      <c r="R2209" s="15">
        <v>45291</v>
      </c>
      <c r="S2209" s="14"/>
    </row>
    <row r="2210" spans="1:19" ht="25.5" x14ac:dyDescent="0.25">
      <c r="A2210" s="14">
        <v>2023</v>
      </c>
      <c r="B2210" s="15">
        <v>45200</v>
      </c>
      <c r="C2210" s="15">
        <v>45291</v>
      </c>
      <c r="D2210" s="17" t="s">
        <v>3404</v>
      </c>
      <c r="E2210" s="17" t="s">
        <v>3404</v>
      </c>
      <c r="F2210" s="14" t="s">
        <v>3437</v>
      </c>
      <c r="G2210" s="14" t="s">
        <v>3438</v>
      </c>
      <c r="H2210" s="14" t="s">
        <v>427</v>
      </c>
      <c r="I2210" s="17" t="s">
        <v>3395</v>
      </c>
      <c r="J2210" s="14" t="s">
        <v>353</v>
      </c>
      <c r="K2210" s="17" t="s">
        <v>354</v>
      </c>
      <c r="L2210" s="14">
        <v>4550</v>
      </c>
      <c r="M2210" s="16" t="str">
        <f>HYPERLINK("https://stjsonora.gob.mx/acceso_informacion/InfoCurriculum.php?token=4550-4550-4550")</f>
        <v>https://stjsonora.gob.mx/acceso_informacion/InfoCurriculum.php?token=4550-4550-4550</v>
      </c>
      <c r="N2210" s="14" t="s">
        <v>64</v>
      </c>
      <c r="O2210" s="16" t="s">
        <v>3601</v>
      </c>
      <c r="P2210" s="17" t="s">
        <v>355</v>
      </c>
      <c r="Q2210" s="15">
        <v>45300</v>
      </c>
      <c r="R2210" s="15">
        <v>45291</v>
      </c>
      <c r="S2210" s="14"/>
    </row>
    <row r="2211" spans="1:19" ht="25.5" x14ac:dyDescent="0.25">
      <c r="A2211" s="14">
        <v>2023</v>
      </c>
      <c r="B2211" s="15">
        <v>45200</v>
      </c>
      <c r="C2211" s="15">
        <v>45291</v>
      </c>
      <c r="D2211" s="17" t="s">
        <v>3406</v>
      </c>
      <c r="E2211" s="17" t="s">
        <v>3406</v>
      </c>
      <c r="F2211" s="14" t="s">
        <v>3439</v>
      </c>
      <c r="G2211" s="14" t="s">
        <v>660</v>
      </c>
      <c r="H2211" s="14" t="s">
        <v>999</v>
      </c>
      <c r="I2211" s="17" t="s">
        <v>3400</v>
      </c>
      <c r="J2211" s="14" t="s">
        <v>365</v>
      </c>
      <c r="K2211" s="17" t="s">
        <v>3440</v>
      </c>
      <c r="L2211" s="14">
        <v>4902</v>
      </c>
      <c r="M2211" s="16" t="str">
        <f>HYPERLINK("https://stjsonora.gob.mx/acceso_informacion/InfoCurriculum.php?token=4902-4902-4902")</f>
        <v>https://stjsonora.gob.mx/acceso_informacion/InfoCurriculum.php?token=4902-4902-4902</v>
      </c>
      <c r="N2211" s="14" t="s">
        <v>64</v>
      </c>
      <c r="O2211" s="16" t="s">
        <v>3601</v>
      </c>
      <c r="P2211" s="17" t="s">
        <v>355</v>
      </c>
      <c r="Q2211" s="15">
        <v>45300</v>
      </c>
      <c r="R2211" s="15">
        <v>45291</v>
      </c>
      <c r="S2211" s="14"/>
    </row>
    <row r="2212" spans="1:19" ht="25.5" x14ac:dyDescent="0.25">
      <c r="A2212" s="14">
        <v>2023</v>
      </c>
      <c r="B2212" s="15">
        <v>45200</v>
      </c>
      <c r="C2212" s="15">
        <v>45291</v>
      </c>
      <c r="D2212" s="17" t="s">
        <v>3404</v>
      </c>
      <c r="E2212" s="17" t="s">
        <v>3404</v>
      </c>
      <c r="F2212" s="14" t="s">
        <v>967</v>
      </c>
      <c r="G2212" s="14" t="s">
        <v>1647</v>
      </c>
      <c r="H2212" s="14" t="s">
        <v>542</v>
      </c>
      <c r="I2212" s="17" t="s">
        <v>3389</v>
      </c>
      <c r="J2212" s="14" t="s">
        <v>365</v>
      </c>
      <c r="K2212" s="17" t="s">
        <v>450</v>
      </c>
      <c r="L2212" s="14">
        <v>2969</v>
      </c>
      <c r="M2212" s="16" t="str">
        <f>HYPERLINK("https://stjsonora.gob.mx/acceso_informacion/InfoCurriculum.php?token=2969-2969-2969")</f>
        <v>https://stjsonora.gob.mx/acceso_informacion/InfoCurriculum.php?token=2969-2969-2969</v>
      </c>
      <c r="N2212" s="14" t="s">
        <v>64</v>
      </c>
      <c r="O2212" s="16" t="s">
        <v>3601</v>
      </c>
      <c r="P2212" s="17" t="s">
        <v>355</v>
      </c>
      <c r="Q2212" s="15">
        <v>45300</v>
      </c>
      <c r="R2212" s="15">
        <v>45291</v>
      </c>
      <c r="S2212" s="14"/>
    </row>
    <row r="2213" spans="1:19" ht="25.5" x14ac:dyDescent="0.25">
      <c r="A2213" s="14">
        <v>2023</v>
      </c>
      <c r="B2213" s="15">
        <v>45200</v>
      </c>
      <c r="C2213" s="15">
        <v>45291</v>
      </c>
      <c r="D2213" s="17" t="s">
        <v>3406</v>
      </c>
      <c r="E2213" s="17" t="s">
        <v>3406</v>
      </c>
      <c r="F2213" s="14" t="s">
        <v>3441</v>
      </c>
      <c r="G2213" s="14" t="s">
        <v>475</v>
      </c>
      <c r="H2213" s="14" t="s">
        <v>3442</v>
      </c>
      <c r="I2213" s="17" t="s">
        <v>3389</v>
      </c>
      <c r="J2213" s="14" t="s">
        <v>61</v>
      </c>
      <c r="K2213" s="17" t="s">
        <v>440</v>
      </c>
      <c r="L2213" s="14">
        <v>4493</v>
      </c>
      <c r="M2213" s="16" t="str">
        <f>HYPERLINK("https://stjsonora.gob.mx/acceso_informacion/InfoCurriculum.php?token=4493-4493-4493")</f>
        <v>https://stjsonora.gob.mx/acceso_informacion/InfoCurriculum.php?token=4493-4493-4493</v>
      </c>
      <c r="N2213" s="14" t="s">
        <v>64</v>
      </c>
      <c r="O2213" s="16" t="s">
        <v>3601</v>
      </c>
      <c r="P2213" s="17" t="s">
        <v>355</v>
      </c>
      <c r="Q2213" s="15">
        <v>45300</v>
      </c>
      <c r="R2213" s="15">
        <v>45291</v>
      </c>
      <c r="S2213" s="14"/>
    </row>
    <row r="2214" spans="1:19" ht="25.5" x14ac:dyDescent="0.25">
      <c r="A2214" s="14">
        <v>2023</v>
      </c>
      <c r="B2214" s="15">
        <v>45200</v>
      </c>
      <c r="C2214" s="15">
        <v>45291</v>
      </c>
      <c r="D2214" s="17" t="s">
        <v>3410</v>
      </c>
      <c r="E2214" s="17" t="s">
        <v>3410</v>
      </c>
      <c r="F2214" s="14" t="s">
        <v>3443</v>
      </c>
      <c r="G2214" s="14" t="s">
        <v>660</v>
      </c>
      <c r="H2214" s="14" t="s">
        <v>518</v>
      </c>
      <c r="I2214" s="17" t="s">
        <v>3390</v>
      </c>
      <c r="J2214" s="14" t="s">
        <v>353</v>
      </c>
      <c r="K2214" s="17" t="s">
        <v>354</v>
      </c>
      <c r="L2214" s="14">
        <v>1285</v>
      </c>
      <c r="M2214" s="16" t="str">
        <f>HYPERLINK("https://stjsonora.gob.mx/acceso_informacion/InfoCurriculum.php?token=1285-1285-1285")</f>
        <v>https://stjsonora.gob.mx/acceso_informacion/InfoCurriculum.php?token=1285-1285-1285</v>
      </c>
      <c r="N2214" s="14" t="s">
        <v>64</v>
      </c>
      <c r="O2214" s="16" t="s">
        <v>3601</v>
      </c>
      <c r="P2214" s="17" t="s">
        <v>355</v>
      </c>
      <c r="Q2214" s="15">
        <v>45300</v>
      </c>
      <c r="R2214" s="15">
        <v>45291</v>
      </c>
      <c r="S2214" s="14"/>
    </row>
    <row r="2215" spans="1:19" ht="25.5" x14ac:dyDescent="0.25">
      <c r="A2215" s="14">
        <v>2023</v>
      </c>
      <c r="B2215" s="15">
        <v>45200</v>
      </c>
      <c r="C2215" s="15">
        <v>45291</v>
      </c>
      <c r="D2215" s="17" t="s">
        <v>3406</v>
      </c>
      <c r="E2215" s="17" t="s">
        <v>3406</v>
      </c>
      <c r="F2215" s="14" t="s">
        <v>870</v>
      </c>
      <c r="G2215" s="14" t="s">
        <v>1662</v>
      </c>
      <c r="H2215" s="14" t="s">
        <v>701</v>
      </c>
      <c r="I2215" s="17" t="s">
        <v>3399</v>
      </c>
      <c r="J2215" s="14" t="s">
        <v>353</v>
      </c>
      <c r="K2215" s="17" t="s">
        <v>354</v>
      </c>
      <c r="L2215" s="14">
        <v>4906</v>
      </c>
      <c r="M2215" s="16" t="str">
        <f>HYPERLINK("https://stjsonora.gob.mx/acceso_informacion/InfoCurriculum.php?token=4906-4906-4906")</f>
        <v>https://stjsonora.gob.mx/acceso_informacion/InfoCurriculum.php?token=4906-4906-4906</v>
      </c>
      <c r="N2215" s="14" t="s">
        <v>64</v>
      </c>
      <c r="O2215" s="16" t="s">
        <v>3601</v>
      </c>
      <c r="P2215" s="17" t="s">
        <v>355</v>
      </c>
      <c r="Q2215" s="15">
        <v>45300</v>
      </c>
      <c r="R2215" s="15">
        <v>45291</v>
      </c>
      <c r="S2215" s="14"/>
    </row>
    <row r="2216" spans="1:19" ht="25.5" x14ac:dyDescent="0.25">
      <c r="A2216" s="14">
        <v>2023</v>
      </c>
      <c r="B2216" s="15">
        <v>45200</v>
      </c>
      <c r="C2216" s="15">
        <v>45291</v>
      </c>
      <c r="D2216" s="17" t="s">
        <v>3408</v>
      </c>
      <c r="E2216" s="17" t="s">
        <v>3408</v>
      </c>
      <c r="F2216" s="14" t="s">
        <v>1571</v>
      </c>
      <c r="G2216" s="14" t="s">
        <v>2082</v>
      </c>
      <c r="H2216" s="14" t="s">
        <v>417</v>
      </c>
      <c r="I2216" s="17" t="s">
        <v>880</v>
      </c>
      <c r="J2216" s="14" t="s">
        <v>353</v>
      </c>
      <c r="K2216" s="17" t="s">
        <v>354</v>
      </c>
      <c r="L2216" s="14">
        <v>1153</v>
      </c>
      <c r="M2216" s="16" t="str">
        <f>HYPERLINK("https://stjsonora.gob.mx/acceso_informacion/InfoCurriculum.php?token=1153-1153-1153")</f>
        <v>https://stjsonora.gob.mx/acceso_informacion/InfoCurriculum.php?token=1153-1153-1153</v>
      </c>
      <c r="N2216" s="14" t="s">
        <v>64</v>
      </c>
      <c r="O2216" s="16" t="s">
        <v>3601</v>
      </c>
      <c r="P2216" s="17" t="s">
        <v>355</v>
      </c>
      <c r="Q2216" s="15">
        <v>45300</v>
      </c>
      <c r="R2216" s="15">
        <v>45291</v>
      </c>
      <c r="S2216" s="14"/>
    </row>
    <row r="2217" spans="1:19" ht="25.5" x14ac:dyDescent="0.25">
      <c r="A2217" s="14">
        <v>2023</v>
      </c>
      <c r="B2217" s="15">
        <v>45200</v>
      </c>
      <c r="C2217" s="15">
        <v>45291</v>
      </c>
      <c r="D2217" s="17" t="s">
        <v>3408</v>
      </c>
      <c r="E2217" s="17" t="s">
        <v>3408</v>
      </c>
      <c r="F2217" s="14" t="s">
        <v>3444</v>
      </c>
      <c r="G2217" s="14" t="s">
        <v>3445</v>
      </c>
      <c r="H2217" s="14" t="s">
        <v>626</v>
      </c>
      <c r="I2217" s="17" t="s">
        <v>3395</v>
      </c>
      <c r="J2217" s="14" t="s">
        <v>353</v>
      </c>
      <c r="K2217" s="17" t="s">
        <v>354</v>
      </c>
      <c r="L2217" s="14">
        <v>4522</v>
      </c>
      <c r="M2217" s="16" t="str">
        <f>HYPERLINK("https://stjsonora.gob.mx/acceso_informacion/InfoCurriculum.php?token=4522-4522-4522")</f>
        <v>https://stjsonora.gob.mx/acceso_informacion/InfoCurriculum.php?token=4522-4522-4522</v>
      </c>
      <c r="N2217" s="14" t="s">
        <v>64</v>
      </c>
      <c r="O2217" s="16" t="s">
        <v>3601</v>
      </c>
      <c r="P2217" s="17" t="s">
        <v>355</v>
      </c>
      <c r="Q2217" s="15">
        <v>45300</v>
      </c>
      <c r="R2217" s="15">
        <v>45291</v>
      </c>
      <c r="S2217" s="14"/>
    </row>
    <row r="2218" spans="1:19" ht="25.5" x14ac:dyDescent="0.25">
      <c r="A2218" s="14">
        <v>2023</v>
      </c>
      <c r="B2218" s="15">
        <v>45200</v>
      </c>
      <c r="C2218" s="15">
        <v>45291</v>
      </c>
      <c r="D2218" s="17" t="s">
        <v>3416</v>
      </c>
      <c r="E2218" s="17" t="s">
        <v>3416</v>
      </c>
      <c r="F2218" s="14" t="s">
        <v>3446</v>
      </c>
      <c r="G2218" s="14" t="s">
        <v>1756</v>
      </c>
      <c r="H2218" s="14" t="s">
        <v>1833</v>
      </c>
      <c r="I2218" s="17" t="s">
        <v>3399</v>
      </c>
      <c r="J2218" s="14" t="s">
        <v>353</v>
      </c>
      <c r="K2218" s="17" t="s">
        <v>354</v>
      </c>
      <c r="L2218" s="14">
        <v>2963</v>
      </c>
      <c r="M2218" s="16" t="str">
        <f>HYPERLINK("https://stjsonora.gob.mx/acceso_informacion/InfoCurriculum.php?token=2963-2963-2963")</f>
        <v>https://stjsonora.gob.mx/acceso_informacion/InfoCurriculum.php?token=2963-2963-2963</v>
      </c>
      <c r="N2218" s="14" t="s">
        <v>64</v>
      </c>
      <c r="O2218" s="16" t="s">
        <v>3601</v>
      </c>
      <c r="P2218" s="17" t="s">
        <v>355</v>
      </c>
      <c r="Q2218" s="15">
        <v>45300</v>
      </c>
      <c r="R2218" s="15">
        <v>45291</v>
      </c>
      <c r="S2218" s="14"/>
    </row>
    <row r="2219" spans="1:19" ht="25.5" x14ac:dyDescent="0.25">
      <c r="A2219" s="14">
        <v>2023</v>
      </c>
      <c r="B2219" s="15">
        <v>45200</v>
      </c>
      <c r="C2219" s="15">
        <v>45291</v>
      </c>
      <c r="D2219" s="17" t="s">
        <v>3447</v>
      </c>
      <c r="E2219" s="17" t="s">
        <v>3447</v>
      </c>
      <c r="F2219" s="14" t="s">
        <v>597</v>
      </c>
      <c r="G2219" s="14" t="s">
        <v>3448</v>
      </c>
      <c r="H2219" s="14" t="s">
        <v>3413</v>
      </c>
      <c r="I2219" s="17" t="s">
        <v>3391</v>
      </c>
      <c r="J2219" s="14" t="s">
        <v>353</v>
      </c>
      <c r="K2219" s="17" t="s">
        <v>354</v>
      </c>
      <c r="L2219" s="14">
        <v>2655</v>
      </c>
      <c r="M2219" s="16" t="str">
        <f>HYPERLINK("https://stjsonora.gob.mx/acceso_informacion/InfoCurriculum.php?token=2655-2655-2655")</f>
        <v>https://stjsonora.gob.mx/acceso_informacion/InfoCurriculum.php?token=2655-2655-2655</v>
      </c>
      <c r="N2219" s="14" t="s">
        <v>64</v>
      </c>
      <c r="O2219" s="16" t="s">
        <v>3601</v>
      </c>
      <c r="P2219" s="17" t="s">
        <v>355</v>
      </c>
      <c r="Q2219" s="15">
        <v>45300</v>
      </c>
      <c r="R2219" s="15">
        <v>45291</v>
      </c>
      <c r="S2219" s="14"/>
    </row>
    <row r="2220" spans="1:19" ht="25.5" x14ac:dyDescent="0.25">
      <c r="A2220" s="14">
        <v>2023</v>
      </c>
      <c r="B2220" s="15">
        <v>45200</v>
      </c>
      <c r="C2220" s="15">
        <v>45291</v>
      </c>
      <c r="D2220" s="17" t="s">
        <v>3449</v>
      </c>
      <c r="E2220" s="17" t="s">
        <v>3449</v>
      </c>
      <c r="F2220" s="14" t="s">
        <v>3450</v>
      </c>
      <c r="G2220" s="14" t="s">
        <v>1749</v>
      </c>
      <c r="H2220" s="14" t="s">
        <v>601</v>
      </c>
      <c r="I2220" s="17" t="s">
        <v>3395</v>
      </c>
      <c r="J2220" s="14" t="s">
        <v>353</v>
      </c>
      <c r="K2220" s="17" t="s">
        <v>354</v>
      </c>
      <c r="L2220" s="14">
        <v>5019</v>
      </c>
      <c r="M2220" s="16" t="str">
        <f>HYPERLINK("https://stjsonora.gob.mx/acceso_informacion/InfoCurriculum.php?token=5019-5019-5019")</f>
        <v>https://stjsonora.gob.mx/acceso_informacion/InfoCurriculum.php?token=5019-5019-5019</v>
      </c>
      <c r="N2220" s="14" t="s">
        <v>64</v>
      </c>
      <c r="O2220" s="16" t="s">
        <v>3601</v>
      </c>
      <c r="P2220" s="17" t="s">
        <v>355</v>
      </c>
      <c r="Q2220" s="15">
        <v>45300</v>
      </c>
      <c r="R2220" s="15">
        <v>45291</v>
      </c>
      <c r="S2220" s="14"/>
    </row>
    <row r="2221" spans="1:19" ht="25.5" x14ac:dyDescent="0.25">
      <c r="A2221" s="14">
        <v>2023</v>
      </c>
      <c r="B2221" s="15">
        <v>45200</v>
      </c>
      <c r="C2221" s="15">
        <v>45291</v>
      </c>
      <c r="D2221" s="17" t="s">
        <v>3451</v>
      </c>
      <c r="E2221" s="17" t="s">
        <v>3451</v>
      </c>
      <c r="F2221" s="14" t="s">
        <v>3452</v>
      </c>
      <c r="G2221" s="14" t="s">
        <v>637</v>
      </c>
      <c r="H2221" s="14" t="s">
        <v>374</v>
      </c>
      <c r="I2221" s="17" t="s">
        <v>3401</v>
      </c>
      <c r="J2221" s="14" t="s">
        <v>353</v>
      </c>
      <c r="K2221" s="17" t="s">
        <v>354</v>
      </c>
      <c r="L2221" s="14">
        <v>5072</v>
      </c>
      <c r="M2221" s="16" t="str">
        <f>HYPERLINK("https://stjsonora.gob.mx/acceso_informacion/InfoCurriculum.php?token=5072-5072-5072")</f>
        <v>https://stjsonora.gob.mx/acceso_informacion/InfoCurriculum.php?token=5072-5072-5072</v>
      </c>
      <c r="N2221" s="14" t="s">
        <v>64</v>
      </c>
      <c r="O2221" s="16" t="s">
        <v>3601</v>
      </c>
      <c r="P2221" s="17" t="s">
        <v>355</v>
      </c>
      <c r="Q2221" s="15">
        <v>45300</v>
      </c>
      <c r="R2221" s="15">
        <v>45291</v>
      </c>
      <c r="S2221" s="14"/>
    </row>
    <row r="2222" spans="1:19" ht="25.5" x14ac:dyDescent="0.25">
      <c r="A2222" s="14">
        <v>2023</v>
      </c>
      <c r="B2222" s="15">
        <v>45200</v>
      </c>
      <c r="C2222" s="15">
        <v>45291</v>
      </c>
      <c r="D2222" s="17" t="s">
        <v>3451</v>
      </c>
      <c r="E2222" s="17" t="s">
        <v>3451</v>
      </c>
      <c r="F2222" s="14" t="s">
        <v>3453</v>
      </c>
      <c r="G2222" s="14" t="s">
        <v>485</v>
      </c>
      <c r="H2222" s="14" t="s">
        <v>3454</v>
      </c>
      <c r="I2222" s="17" t="s">
        <v>3400</v>
      </c>
      <c r="J2222" s="14" t="s">
        <v>365</v>
      </c>
      <c r="K2222" s="17" t="s">
        <v>450</v>
      </c>
      <c r="L2222" s="14">
        <v>4911</v>
      </c>
      <c r="M2222" s="16" t="str">
        <f>HYPERLINK("https://stjsonora.gob.mx/acceso_informacion/InfoCurriculum.php?token=4911-4911-4911")</f>
        <v>https://stjsonora.gob.mx/acceso_informacion/InfoCurriculum.php?token=4911-4911-4911</v>
      </c>
      <c r="N2222" s="14" t="s">
        <v>64</v>
      </c>
      <c r="O2222" s="16" t="s">
        <v>3601</v>
      </c>
      <c r="P2222" s="17" t="s">
        <v>355</v>
      </c>
      <c r="Q2222" s="15">
        <v>45300</v>
      </c>
      <c r="R2222" s="15">
        <v>45291</v>
      </c>
      <c r="S2222" s="14"/>
    </row>
    <row r="2223" spans="1:19" ht="25.5" x14ac:dyDescent="0.25">
      <c r="A2223" s="14">
        <v>2023</v>
      </c>
      <c r="B2223" s="15">
        <v>45200</v>
      </c>
      <c r="C2223" s="15">
        <v>45291</v>
      </c>
      <c r="D2223" s="17" t="s">
        <v>129</v>
      </c>
      <c r="E2223" s="17" t="s">
        <v>129</v>
      </c>
      <c r="F2223" s="14" t="s">
        <v>3455</v>
      </c>
      <c r="G2223" s="14" t="s">
        <v>3456</v>
      </c>
      <c r="H2223" s="14" t="s">
        <v>364</v>
      </c>
      <c r="I2223" s="17" t="s">
        <v>3401</v>
      </c>
      <c r="J2223" s="14" t="s">
        <v>353</v>
      </c>
      <c r="K2223" s="17" t="s">
        <v>354</v>
      </c>
      <c r="L2223" s="14">
        <v>5030</v>
      </c>
      <c r="M2223" s="16" t="str">
        <f>HYPERLINK("https://stjsonora.gob.mx/acceso_informacion/InfoCurriculum.php?token=5030-5030-5030")</f>
        <v>https://stjsonora.gob.mx/acceso_informacion/InfoCurriculum.php?token=5030-5030-5030</v>
      </c>
      <c r="N2223" s="14" t="s">
        <v>64</v>
      </c>
      <c r="O2223" s="16" t="s">
        <v>3601</v>
      </c>
      <c r="P2223" s="17" t="s">
        <v>355</v>
      </c>
      <c r="Q2223" s="15">
        <v>45300</v>
      </c>
      <c r="R2223" s="15">
        <v>45291</v>
      </c>
      <c r="S2223" s="14"/>
    </row>
    <row r="2224" spans="1:19" ht="25.5" x14ac:dyDescent="0.25">
      <c r="A2224" s="14">
        <v>2023</v>
      </c>
      <c r="B2224" s="15">
        <v>45200</v>
      </c>
      <c r="C2224" s="15">
        <v>45291</v>
      </c>
      <c r="D2224" s="17" t="s">
        <v>129</v>
      </c>
      <c r="E2224" s="17" t="s">
        <v>129</v>
      </c>
      <c r="F2224" s="14" t="s">
        <v>3457</v>
      </c>
      <c r="G2224" s="14" t="s">
        <v>374</v>
      </c>
      <c r="H2224" s="14" t="s">
        <v>1132</v>
      </c>
      <c r="I2224" s="17" t="s">
        <v>3391</v>
      </c>
      <c r="J2224" s="14" t="s">
        <v>353</v>
      </c>
      <c r="K2224" s="17" t="s">
        <v>354</v>
      </c>
      <c r="L2224" s="14">
        <v>5008</v>
      </c>
      <c r="M2224" s="16" t="str">
        <f>HYPERLINK("https://stjsonora.gob.mx/acceso_informacion/InfoCurriculum.php?token=5008-5008-5008")</f>
        <v>https://stjsonora.gob.mx/acceso_informacion/InfoCurriculum.php?token=5008-5008-5008</v>
      </c>
      <c r="N2224" s="14" t="s">
        <v>64</v>
      </c>
      <c r="O2224" s="16" t="s">
        <v>3601</v>
      </c>
      <c r="P2224" s="17" t="s">
        <v>355</v>
      </c>
      <c r="Q2224" s="15">
        <v>45300</v>
      </c>
      <c r="R2224" s="15">
        <v>45291</v>
      </c>
      <c r="S2224" s="14"/>
    </row>
    <row r="2225" spans="1:19" ht="25.5" x14ac:dyDescent="0.25">
      <c r="A2225" s="14">
        <v>2023</v>
      </c>
      <c r="B2225" s="15">
        <v>45200</v>
      </c>
      <c r="C2225" s="15">
        <v>45291</v>
      </c>
      <c r="D2225" s="17" t="s">
        <v>3458</v>
      </c>
      <c r="E2225" s="17" t="s">
        <v>3458</v>
      </c>
      <c r="F2225" s="14" t="s">
        <v>3459</v>
      </c>
      <c r="G2225" s="14" t="s">
        <v>3460</v>
      </c>
      <c r="H2225" s="14" t="s">
        <v>901</v>
      </c>
      <c r="I2225" s="17" t="s">
        <v>3401</v>
      </c>
      <c r="J2225" s="14" t="s">
        <v>353</v>
      </c>
      <c r="K2225" s="17" t="s">
        <v>354</v>
      </c>
      <c r="L2225" s="14">
        <v>4314</v>
      </c>
      <c r="M2225" s="16" t="str">
        <f>HYPERLINK("https://stjsonora.gob.mx/acceso_informacion/InfoCurriculum.php?token=4314-4314-4314")</f>
        <v>https://stjsonora.gob.mx/acceso_informacion/InfoCurriculum.php?token=4314-4314-4314</v>
      </c>
      <c r="N2225" s="14" t="s">
        <v>64</v>
      </c>
      <c r="O2225" s="16" t="s">
        <v>3601</v>
      </c>
      <c r="P2225" s="17" t="s">
        <v>355</v>
      </c>
      <c r="Q2225" s="15">
        <v>45300</v>
      </c>
      <c r="R2225" s="15">
        <v>45291</v>
      </c>
      <c r="S2225" s="14"/>
    </row>
    <row r="2226" spans="1:19" ht="25.5" x14ac:dyDescent="0.25">
      <c r="A2226" s="14">
        <v>2023</v>
      </c>
      <c r="B2226" s="15">
        <v>45200</v>
      </c>
      <c r="C2226" s="15">
        <v>45291</v>
      </c>
      <c r="D2226" s="17" t="s">
        <v>3458</v>
      </c>
      <c r="E2226" s="17" t="s">
        <v>3458</v>
      </c>
      <c r="F2226" s="14" t="s">
        <v>3461</v>
      </c>
      <c r="G2226" s="14" t="s">
        <v>1749</v>
      </c>
      <c r="H2226" s="14" t="s">
        <v>369</v>
      </c>
      <c r="I2226" s="17" t="s">
        <v>3399</v>
      </c>
      <c r="J2226" s="14" t="s">
        <v>353</v>
      </c>
      <c r="K2226" s="17" t="s">
        <v>354</v>
      </c>
      <c r="L2226" s="14">
        <v>4374</v>
      </c>
      <c r="M2226" s="16" t="str">
        <f>HYPERLINK("https://stjsonora.gob.mx/acceso_informacion/InfoCurriculum.php?token=4374-4374-4374")</f>
        <v>https://stjsonora.gob.mx/acceso_informacion/InfoCurriculum.php?token=4374-4374-4374</v>
      </c>
      <c r="N2226" s="14" t="s">
        <v>64</v>
      </c>
      <c r="O2226" s="16" t="s">
        <v>3601</v>
      </c>
      <c r="P2226" s="17" t="s">
        <v>355</v>
      </c>
      <c r="Q2226" s="15">
        <v>45300</v>
      </c>
      <c r="R2226" s="15">
        <v>45291</v>
      </c>
      <c r="S2226" s="14"/>
    </row>
    <row r="2227" spans="1:19" ht="25.5" x14ac:dyDescent="0.25">
      <c r="A2227" s="14">
        <v>2023</v>
      </c>
      <c r="B2227" s="15">
        <v>45200</v>
      </c>
      <c r="C2227" s="15">
        <v>45291</v>
      </c>
      <c r="D2227" s="17" t="s">
        <v>3462</v>
      </c>
      <c r="E2227" s="17" t="s">
        <v>3462</v>
      </c>
      <c r="F2227" s="14" t="s">
        <v>3463</v>
      </c>
      <c r="G2227" s="14" t="s">
        <v>1552</v>
      </c>
      <c r="H2227" s="14" t="s">
        <v>591</v>
      </c>
      <c r="I2227" s="17" t="s">
        <v>3400</v>
      </c>
      <c r="J2227" s="14" t="s">
        <v>353</v>
      </c>
      <c r="K2227" s="17" t="s">
        <v>354</v>
      </c>
      <c r="L2227" s="14">
        <v>4923</v>
      </c>
      <c r="M2227" s="16" t="str">
        <f>HYPERLINK("https://stjsonora.gob.mx/acceso_informacion/InfoCurriculum.php?token=4923-4923-4923")</f>
        <v>https://stjsonora.gob.mx/acceso_informacion/InfoCurriculum.php?token=4923-4923-4923</v>
      </c>
      <c r="N2227" s="14" t="s">
        <v>64</v>
      </c>
      <c r="O2227" s="16" t="s">
        <v>3601</v>
      </c>
      <c r="P2227" s="17" t="s">
        <v>355</v>
      </c>
      <c r="Q2227" s="15">
        <v>45300</v>
      </c>
      <c r="R2227" s="15">
        <v>45291</v>
      </c>
      <c r="S2227" s="14"/>
    </row>
    <row r="2228" spans="1:19" ht="25.5" x14ac:dyDescent="0.25">
      <c r="A2228" s="14">
        <v>2023</v>
      </c>
      <c r="B2228" s="15">
        <v>45200</v>
      </c>
      <c r="C2228" s="15">
        <v>45291</v>
      </c>
      <c r="D2228" s="17" t="s">
        <v>3458</v>
      </c>
      <c r="E2228" s="17" t="s">
        <v>3458</v>
      </c>
      <c r="F2228" s="14" t="s">
        <v>3464</v>
      </c>
      <c r="G2228" s="14" t="s">
        <v>523</v>
      </c>
      <c r="H2228" s="14" t="s">
        <v>1749</v>
      </c>
      <c r="I2228" s="17" t="s">
        <v>3391</v>
      </c>
      <c r="J2228" s="14" t="s">
        <v>353</v>
      </c>
      <c r="K2228" s="17" t="s">
        <v>354</v>
      </c>
      <c r="L2228" s="14">
        <v>4051</v>
      </c>
      <c r="M2228" s="16" t="str">
        <f>HYPERLINK("https://stjsonora.gob.mx/acceso_informacion/InfoCurriculum.php?token=4051-4051-4051")</f>
        <v>https://stjsonora.gob.mx/acceso_informacion/InfoCurriculum.php?token=4051-4051-4051</v>
      </c>
      <c r="N2228" s="14" t="s">
        <v>64</v>
      </c>
      <c r="O2228" s="16" t="s">
        <v>3601</v>
      </c>
      <c r="P2228" s="17" t="s">
        <v>355</v>
      </c>
      <c r="Q2228" s="15">
        <v>45300</v>
      </c>
      <c r="R2228" s="15">
        <v>45291</v>
      </c>
      <c r="S2228" s="14"/>
    </row>
    <row r="2229" spans="1:19" ht="25.5" x14ac:dyDescent="0.25">
      <c r="A2229" s="14">
        <v>2023</v>
      </c>
      <c r="B2229" s="15">
        <v>45200</v>
      </c>
      <c r="C2229" s="15">
        <v>45291</v>
      </c>
      <c r="D2229" s="17" t="s">
        <v>3458</v>
      </c>
      <c r="E2229" s="17" t="s">
        <v>3458</v>
      </c>
      <c r="F2229" s="14" t="s">
        <v>3465</v>
      </c>
      <c r="G2229" s="14" t="s">
        <v>1046</v>
      </c>
      <c r="H2229" s="14" t="s">
        <v>904</v>
      </c>
      <c r="I2229" s="17" t="s">
        <v>3389</v>
      </c>
      <c r="J2229" s="14" t="s">
        <v>353</v>
      </c>
      <c r="K2229" s="17" t="s">
        <v>354</v>
      </c>
      <c r="L2229" s="14">
        <v>4432</v>
      </c>
      <c r="M2229" s="16" t="str">
        <f>HYPERLINK("https://stjsonora.gob.mx/acceso_informacion/InfoCurriculum.php?token=4432-4432-4432")</f>
        <v>https://stjsonora.gob.mx/acceso_informacion/InfoCurriculum.php?token=4432-4432-4432</v>
      </c>
      <c r="N2229" s="14" t="s">
        <v>64</v>
      </c>
      <c r="O2229" s="16" t="s">
        <v>3601</v>
      </c>
      <c r="P2229" s="17" t="s">
        <v>355</v>
      </c>
      <c r="Q2229" s="15">
        <v>45300</v>
      </c>
      <c r="R2229" s="15">
        <v>45291</v>
      </c>
      <c r="S2229" s="14"/>
    </row>
    <row r="2230" spans="1:19" ht="25.5" x14ac:dyDescent="0.25">
      <c r="A2230" s="14">
        <v>2023</v>
      </c>
      <c r="B2230" s="15">
        <v>45200</v>
      </c>
      <c r="C2230" s="15">
        <v>45291</v>
      </c>
      <c r="D2230" s="17" t="s">
        <v>3449</v>
      </c>
      <c r="E2230" s="17" t="s">
        <v>3449</v>
      </c>
      <c r="F2230" s="14" t="s">
        <v>3466</v>
      </c>
      <c r="G2230" s="14" t="s">
        <v>2574</v>
      </c>
      <c r="H2230" s="14" t="s">
        <v>1182</v>
      </c>
      <c r="I2230" s="17" t="s">
        <v>1319</v>
      </c>
      <c r="J2230" s="14" t="s">
        <v>353</v>
      </c>
      <c r="K2230" s="17" t="s">
        <v>354</v>
      </c>
      <c r="L2230" s="14">
        <v>129</v>
      </c>
      <c r="M2230" s="16" t="str">
        <f>HYPERLINK("https://stjsonora.gob.mx/acceso_informacion/InfoCurriculum.php?token=129-129-129")</f>
        <v>https://stjsonora.gob.mx/acceso_informacion/InfoCurriculum.php?token=129-129-129</v>
      </c>
      <c r="N2230" s="14" t="s">
        <v>64</v>
      </c>
      <c r="O2230" s="16" t="s">
        <v>3601</v>
      </c>
      <c r="P2230" s="17" t="s">
        <v>355</v>
      </c>
      <c r="Q2230" s="15">
        <v>45300</v>
      </c>
      <c r="R2230" s="15">
        <v>45291</v>
      </c>
      <c r="S2230" s="14"/>
    </row>
    <row r="2231" spans="1:19" ht="25.5" x14ac:dyDescent="0.25">
      <c r="A2231" s="14">
        <v>2023</v>
      </c>
      <c r="B2231" s="15">
        <v>45200</v>
      </c>
      <c r="C2231" s="15">
        <v>45291</v>
      </c>
      <c r="D2231" s="17" t="s">
        <v>3451</v>
      </c>
      <c r="E2231" s="17" t="s">
        <v>3451</v>
      </c>
      <c r="F2231" s="14" t="s">
        <v>460</v>
      </c>
      <c r="G2231" s="14" t="s">
        <v>422</v>
      </c>
      <c r="H2231" s="14" t="s">
        <v>664</v>
      </c>
      <c r="I2231" s="17" t="s">
        <v>3389</v>
      </c>
      <c r="J2231" s="14" t="s">
        <v>353</v>
      </c>
      <c r="K2231" s="17" t="s">
        <v>354</v>
      </c>
      <c r="L2231" s="14">
        <v>3132</v>
      </c>
      <c r="M2231" s="16" t="str">
        <f>HYPERLINK("https://stjsonora.gob.mx/acceso_informacion/InfoCurriculum.php?token=3132-3132-3132")</f>
        <v>https://stjsonora.gob.mx/acceso_informacion/InfoCurriculum.php?token=3132-3132-3132</v>
      </c>
      <c r="N2231" s="14" t="s">
        <v>64</v>
      </c>
      <c r="O2231" s="16" t="s">
        <v>3601</v>
      </c>
      <c r="P2231" s="17" t="s">
        <v>355</v>
      </c>
      <c r="Q2231" s="15">
        <v>45300</v>
      </c>
      <c r="R2231" s="15">
        <v>45291</v>
      </c>
      <c r="S2231" s="14"/>
    </row>
    <row r="2232" spans="1:19" ht="25.5" x14ac:dyDescent="0.25">
      <c r="A2232" s="14">
        <v>2023</v>
      </c>
      <c r="B2232" s="15">
        <v>45200</v>
      </c>
      <c r="C2232" s="15">
        <v>45291</v>
      </c>
      <c r="D2232" s="17" t="s">
        <v>3451</v>
      </c>
      <c r="E2232" s="17" t="s">
        <v>3451</v>
      </c>
      <c r="F2232" s="14" t="s">
        <v>3467</v>
      </c>
      <c r="G2232" s="14" t="s">
        <v>579</v>
      </c>
      <c r="H2232" s="14" t="s">
        <v>1390</v>
      </c>
      <c r="I2232" s="17" t="s">
        <v>3399</v>
      </c>
      <c r="J2232" s="14" t="s">
        <v>365</v>
      </c>
      <c r="K2232" s="17" t="s">
        <v>450</v>
      </c>
      <c r="L2232" s="14">
        <v>1394</v>
      </c>
      <c r="M2232" s="16" t="str">
        <f>HYPERLINK("https://stjsonora.gob.mx/acceso_informacion/InfoCurriculum.php?token=1394-1394-1394")</f>
        <v>https://stjsonora.gob.mx/acceso_informacion/InfoCurriculum.php?token=1394-1394-1394</v>
      </c>
      <c r="N2232" s="14" t="s">
        <v>64</v>
      </c>
      <c r="O2232" s="16" t="s">
        <v>3601</v>
      </c>
      <c r="P2232" s="17" t="s">
        <v>355</v>
      </c>
      <c r="Q2232" s="15">
        <v>45300</v>
      </c>
      <c r="R2232" s="15">
        <v>45291</v>
      </c>
      <c r="S2232" s="14"/>
    </row>
    <row r="2233" spans="1:19" ht="25.5" x14ac:dyDescent="0.25">
      <c r="A2233" s="14">
        <v>2023</v>
      </c>
      <c r="B2233" s="15">
        <v>45200</v>
      </c>
      <c r="C2233" s="15">
        <v>45291</v>
      </c>
      <c r="D2233" s="17" t="s">
        <v>3449</v>
      </c>
      <c r="E2233" s="17" t="s">
        <v>3449</v>
      </c>
      <c r="F2233" s="14" t="s">
        <v>544</v>
      </c>
      <c r="G2233" s="14" t="s">
        <v>1196</v>
      </c>
      <c r="H2233" s="14" t="s">
        <v>764</v>
      </c>
      <c r="I2233" s="17" t="s">
        <v>1283</v>
      </c>
      <c r="J2233" s="14" t="s">
        <v>353</v>
      </c>
      <c r="K2233" s="17" t="s">
        <v>354</v>
      </c>
      <c r="L2233" s="14">
        <v>4908</v>
      </c>
      <c r="M2233" s="16" t="str">
        <f>HYPERLINK("https://stjsonora.gob.mx/acceso_informacion/InfoCurriculum.php?token=4908-4908-4908")</f>
        <v>https://stjsonora.gob.mx/acceso_informacion/InfoCurriculum.php?token=4908-4908-4908</v>
      </c>
      <c r="N2233" s="14" t="s">
        <v>64</v>
      </c>
      <c r="O2233" s="16" t="s">
        <v>3601</v>
      </c>
      <c r="P2233" s="17" t="s">
        <v>355</v>
      </c>
      <c r="Q2233" s="15">
        <v>45300</v>
      </c>
      <c r="R2233" s="15">
        <v>45291</v>
      </c>
      <c r="S2233" s="14"/>
    </row>
    <row r="2234" spans="1:19" ht="25.5" x14ac:dyDescent="0.25">
      <c r="A2234" s="14">
        <v>2023</v>
      </c>
      <c r="B2234" s="15">
        <v>45200</v>
      </c>
      <c r="C2234" s="15">
        <v>45291</v>
      </c>
      <c r="D2234" s="17" t="s">
        <v>3458</v>
      </c>
      <c r="E2234" s="17" t="s">
        <v>3458</v>
      </c>
      <c r="F2234" s="14" t="s">
        <v>3461</v>
      </c>
      <c r="G2234" s="14" t="s">
        <v>1394</v>
      </c>
      <c r="H2234" s="14" t="s">
        <v>512</v>
      </c>
      <c r="I2234" s="17" t="s">
        <v>3395</v>
      </c>
      <c r="J2234" s="14" t="s">
        <v>353</v>
      </c>
      <c r="K2234" s="17" t="s">
        <v>354</v>
      </c>
      <c r="L2234" s="14">
        <v>4457</v>
      </c>
      <c r="M2234" s="16" t="str">
        <f>HYPERLINK("https://stjsonora.gob.mx/acceso_informacion/InfoCurriculum.php?token=4457-4457-4457")</f>
        <v>https://stjsonora.gob.mx/acceso_informacion/InfoCurriculum.php?token=4457-4457-4457</v>
      </c>
      <c r="N2234" s="14" t="s">
        <v>64</v>
      </c>
      <c r="O2234" s="16" t="s">
        <v>3601</v>
      </c>
      <c r="P2234" s="17" t="s">
        <v>355</v>
      </c>
      <c r="Q2234" s="15">
        <v>45300</v>
      </c>
      <c r="R2234" s="15">
        <v>45291</v>
      </c>
      <c r="S2234" s="14"/>
    </row>
    <row r="2235" spans="1:19" ht="25.5" x14ac:dyDescent="0.25">
      <c r="A2235" s="14">
        <v>2023</v>
      </c>
      <c r="B2235" s="15">
        <v>45200</v>
      </c>
      <c r="C2235" s="15">
        <v>45291</v>
      </c>
      <c r="D2235" s="17" t="s">
        <v>129</v>
      </c>
      <c r="E2235" s="17" t="s">
        <v>129</v>
      </c>
      <c r="F2235" s="14" t="s">
        <v>630</v>
      </c>
      <c r="G2235" s="14" t="s">
        <v>3468</v>
      </c>
      <c r="H2235" s="14" t="s">
        <v>3469</v>
      </c>
      <c r="I2235" s="17" t="s">
        <v>3389</v>
      </c>
      <c r="J2235" s="14" t="s">
        <v>353</v>
      </c>
      <c r="K2235" s="17" t="s">
        <v>354</v>
      </c>
      <c r="L2235" s="14">
        <v>5018</v>
      </c>
      <c r="M2235" s="16" t="str">
        <f>HYPERLINK("https://stjsonora.gob.mx/acceso_informacion/InfoCurriculum.php?token=5018-5018-5018")</f>
        <v>https://stjsonora.gob.mx/acceso_informacion/InfoCurriculum.php?token=5018-5018-5018</v>
      </c>
      <c r="N2235" s="14" t="s">
        <v>64</v>
      </c>
      <c r="O2235" s="16" t="s">
        <v>3601</v>
      </c>
      <c r="P2235" s="17" t="s">
        <v>355</v>
      </c>
      <c r="Q2235" s="15">
        <v>45300</v>
      </c>
      <c r="R2235" s="15">
        <v>45291</v>
      </c>
      <c r="S2235" s="14"/>
    </row>
    <row r="2236" spans="1:19" ht="25.5" x14ac:dyDescent="0.25">
      <c r="A2236" s="14">
        <v>2023</v>
      </c>
      <c r="B2236" s="15">
        <v>45200</v>
      </c>
      <c r="C2236" s="15">
        <v>45291</v>
      </c>
      <c r="D2236" s="17" t="s">
        <v>3449</v>
      </c>
      <c r="E2236" s="17" t="s">
        <v>3449</v>
      </c>
      <c r="F2236" s="14" t="s">
        <v>3470</v>
      </c>
      <c r="G2236" s="14" t="s">
        <v>1618</v>
      </c>
      <c r="H2236" s="14" t="s">
        <v>3471</v>
      </c>
      <c r="I2236" s="17" t="s">
        <v>3390</v>
      </c>
      <c r="J2236" s="14" t="s">
        <v>365</v>
      </c>
      <c r="K2236" s="17" t="s">
        <v>366</v>
      </c>
      <c r="L2236" s="14">
        <v>4910</v>
      </c>
      <c r="M2236" s="16" t="str">
        <f>HYPERLINK("https://stjsonora.gob.mx/acceso_informacion/InfoCurriculum.php?token=4910-4910-4910")</f>
        <v>https://stjsonora.gob.mx/acceso_informacion/InfoCurriculum.php?token=4910-4910-4910</v>
      </c>
      <c r="N2236" s="14" t="s">
        <v>64</v>
      </c>
      <c r="O2236" s="16" t="s">
        <v>3601</v>
      </c>
      <c r="P2236" s="17" t="s">
        <v>355</v>
      </c>
      <c r="Q2236" s="15">
        <v>45300</v>
      </c>
      <c r="R2236" s="15">
        <v>45291</v>
      </c>
      <c r="S2236" s="14"/>
    </row>
    <row r="2237" spans="1:19" ht="25.5" x14ac:dyDescent="0.25">
      <c r="A2237" s="14">
        <v>2023</v>
      </c>
      <c r="B2237" s="15">
        <v>45200</v>
      </c>
      <c r="C2237" s="15">
        <v>45291</v>
      </c>
      <c r="D2237" s="17" t="s">
        <v>129</v>
      </c>
      <c r="E2237" s="17" t="s">
        <v>129</v>
      </c>
      <c r="F2237" s="14" t="s">
        <v>1492</v>
      </c>
      <c r="G2237" s="14" t="s">
        <v>591</v>
      </c>
      <c r="H2237" s="14" t="s">
        <v>1419</v>
      </c>
      <c r="I2237" s="17" t="s">
        <v>1319</v>
      </c>
      <c r="J2237" s="14" t="s">
        <v>353</v>
      </c>
      <c r="K2237" s="17" t="s">
        <v>354</v>
      </c>
      <c r="L2237" s="14">
        <v>2745</v>
      </c>
      <c r="M2237" s="16" t="str">
        <f>HYPERLINK("https://stjsonora.gob.mx/acceso_informacion/InfoCurriculum.php?token=2745-2745-2745")</f>
        <v>https://stjsonora.gob.mx/acceso_informacion/InfoCurriculum.php?token=2745-2745-2745</v>
      </c>
      <c r="N2237" s="14" t="s">
        <v>64</v>
      </c>
      <c r="O2237" s="16" t="s">
        <v>3601</v>
      </c>
      <c r="P2237" s="17" t="s">
        <v>355</v>
      </c>
      <c r="Q2237" s="15">
        <v>45300</v>
      </c>
      <c r="R2237" s="15">
        <v>45291</v>
      </c>
      <c r="S2237" s="14"/>
    </row>
    <row r="2238" spans="1:19" ht="25.5" x14ac:dyDescent="0.25">
      <c r="A2238" s="14">
        <v>2023</v>
      </c>
      <c r="B2238" s="15">
        <v>45200</v>
      </c>
      <c r="C2238" s="15">
        <v>45291</v>
      </c>
      <c r="D2238" s="17" t="s">
        <v>129</v>
      </c>
      <c r="E2238" s="17" t="s">
        <v>129</v>
      </c>
      <c r="F2238" s="14" t="s">
        <v>1136</v>
      </c>
      <c r="G2238" s="14" t="s">
        <v>559</v>
      </c>
      <c r="H2238" s="14" t="s">
        <v>374</v>
      </c>
      <c r="I2238" s="17" t="s">
        <v>3399</v>
      </c>
      <c r="J2238" s="14" t="s">
        <v>353</v>
      </c>
      <c r="K2238" s="17" t="s">
        <v>354</v>
      </c>
      <c r="L2238" s="14">
        <v>3524</v>
      </c>
      <c r="M2238" s="16" t="str">
        <f>HYPERLINK("https://stjsonora.gob.mx/acceso_informacion/InfoCurriculum.php?token=3524-3524-3524")</f>
        <v>https://stjsonora.gob.mx/acceso_informacion/InfoCurriculum.php?token=3524-3524-3524</v>
      </c>
      <c r="N2238" s="14" t="s">
        <v>64</v>
      </c>
      <c r="O2238" s="16" t="s">
        <v>3601</v>
      </c>
      <c r="P2238" s="17" t="s">
        <v>355</v>
      </c>
      <c r="Q2238" s="15">
        <v>45300</v>
      </c>
      <c r="R2238" s="15">
        <v>45291</v>
      </c>
      <c r="S2238" s="14"/>
    </row>
    <row r="2239" spans="1:19" ht="25.5" x14ac:dyDescent="0.25">
      <c r="A2239" s="14">
        <v>2023</v>
      </c>
      <c r="B2239" s="15">
        <v>45200</v>
      </c>
      <c r="C2239" s="15">
        <v>45291</v>
      </c>
      <c r="D2239" s="17" t="s">
        <v>135</v>
      </c>
      <c r="E2239" s="17" t="s">
        <v>135</v>
      </c>
      <c r="F2239" s="14" t="s">
        <v>3472</v>
      </c>
      <c r="G2239" s="14" t="s">
        <v>3473</v>
      </c>
      <c r="H2239" s="14" t="s">
        <v>452</v>
      </c>
      <c r="I2239" s="17" t="s">
        <v>3400</v>
      </c>
      <c r="J2239" s="14" t="s">
        <v>353</v>
      </c>
      <c r="K2239" s="17" t="s">
        <v>354</v>
      </c>
      <c r="L2239" s="14">
        <v>4780</v>
      </c>
      <c r="M2239" s="16" t="str">
        <f>HYPERLINK("https://stjsonora.gob.mx/acceso_informacion/InfoCurriculum.php?token=4780-4780-4780")</f>
        <v>https://stjsonora.gob.mx/acceso_informacion/InfoCurriculum.php?token=4780-4780-4780</v>
      </c>
      <c r="N2239" s="14" t="s">
        <v>64</v>
      </c>
      <c r="O2239" s="16" t="s">
        <v>3601</v>
      </c>
      <c r="P2239" s="17" t="s">
        <v>355</v>
      </c>
      <c r="Q2239" s="15">
        <v>45300</v>
      </c>
      <c r="R2239" s="15">
        <v>45291</v>
      </c>
      <c r="S2239" s="14"/>
    </row>
    <row r="2240" spans="1:19" ht="25.5" x14ac:dyDescent="0.25">
      <c r="A2240" s="14">
        <v>2023</v>
      </c>
      <c r="B2240" s="15">
        <v>45200</v>
      </c>
      <c r="C2240" s="15">
        <v>45291</v>
      </c>
      <c r="D2240" s="17" t="s">
        <v>129</v>
      </c>
      <c r="E2240" s="17" t="s">
        <v>129</v>
      </c>
      <c r="F2240" s="14" t="s">
        <v>3474</v>
      </c>
      <c r="G2240" s="14" t="s">
        <v>360</v>
      </c>
      <c r="H2240" s="14" t="s">
        <v>452</v>
      </c>
      <c r="I2240" s="17" t="s">
        <v>3395</v>
      </c>
      <c r="J2240" s="14" t="s">
        <v>353</v>
      </c>
      <c r="K2240" s="17" t="s">
        <v>354</v>
      </c>
      <c r="L2240" s="14">
        <v>5074</v>
      </c>
      <c r="M2240" s="16" t="str">
        <f>HYPERLINK("https://stjsonora.gob.mx/acceso_informacion/InfoCurriculum.php?token=5074-5074-5074")</f>
        <v>https://stjsonora.gob.mx/acceso_informacion/InfoCurriculum.php?token=5074-5074-5074</v>
      </c>
      <c r="N2240" s="14" t="s">
        <v>64</v>
      </c>
      <c r="O2240" s="16" t="s">
        <v>3601</v>
      </c>
      <c r="P2240" s="17" t="s">
        <v>355</v>
      </c>
      <c r="Q2240" s="15">
        <v>45300</v>
      </c>
      <c r="R2240" s="15">
        <v>45291</v>
      </c>
      <c r="S2240" s="14"/>
    </row>
    <row r="2241" spans="1:19" ht="25.5" x14ac:dyDescent="0.25">
      <c r="A2241" s="14">
        <v>2023</v>
      </c>
      <c r="B2241" s="15">
        <v>45200</v>
      </c>
      <c r="C2241" s="15">
        <v>45291</v>
      </c>
      <c r="D2241" s="17" t="s">
        <v>3449</v>
      </c>
      <c r="E2241" s="17" t="s">
        <v>3449</v>
      </c>
      <c r="F2241" s="14" t="s">
        <v>3475</v>
      </c>
      <c r="G2241" s="14" t="s">
        <v>694</v>
      </c>
      <c r="H2241" s="14" t="s">
        <v>406</v>
      </c>
      <c r="I2241" s="17" t="s">
        <v>3391</v>
      </c>
      <c r="J2241" s="14" t="s">
        <v>365</v>
      </c>
      <c r="K2241" s="17" t="s">
        <v>3476</v>
      </c>
      <c r="L2241" s="14">
        <v>4915</v>
      </c>
      <c r="M2241" s="16" t="str">
        <f>HYPERLINK("https://stjsonora.gob.mx/acceso_informacion/InfoCurriculum.php?token=4915-4915-4915")</f>
        <v>https://stjsonora.gob.mx/acceso_informacion/InfoCurriculum.php?token=4915-4915-4915</v>
      </c>
      <c r="N2241" s="14" t="s">
        <v>64</v>
      </c>
      <c r="O2241" s="16" t="s">
        <v>3601</v>
      </c>
      <c r="P2241" s="17" t="s">
        <v>355</v>
      </c>
      <c r="Q2241" s="15">
        <v>45300</v>
      </c>
      <c r="R2241" s="15">
        <v>45291</v>
      </c>
      <c r="S2241" s="14"/>
    </row>
    <row r="2242" spans="1:19" ht="25.5" x14ac:dyDescent="0.25">
      <c r="A2242" s="14">
        <v>2023</v>
      </c>
      <c r="B2242" s="15">
        <v>45200</v>
      </c>
      <c r="C2242" s="15">
        <v>45291</v>
      </c>
      <c r="D2242" s="17" t="s">
        <v>3458</v>
      </c>
      <c r="E2242" s="17" t="s">
        <v>3458</v>
      </c>
      <c r="F2242" s="14" t="s">
        <v>3477</v>
      </c>
      <c r="G2242" s="14" t="s">
        <v>2881</v>
      </c>
      <c r="H2242" s="14" t="s">
        <v>3478</v>
      </c>
      <c r="I2242" s="17" t="s">
        <v>1319</v>
      </c>
      <c r="J2242" s="14" t="s">
        <v>365</v>
      </c>
      <c r="K2242" s="17" t="s">
        <v>3440</v>
      </c>
      <c r="L2242" s="14">
        <v>5027</v>
      </c>
      <c r="M2242" s="16" t="str">
        <f>HYPERLINK("https://stjsonora.gob.mx/acceso_informacion/InfoCurriculum.php?token=5027-5027-5027")</f>
        <v>https://stjsonora.gob.mx/acceso_informacion/InfoCurriculum.php?token=5027-5027-5027</v>
      </c>
      <c r="N2242" s="14" t="s">
        <v>64</v>
      </c>
      <c r="O2242" s="16" t="s">
        <v>3601</v>
      </c>
      <c r="P2242" s="17" t="s">
        <v>355</v>
      </c>
      <c r="Q2242" s="15">
        <v>45300</v>
      </c>
      <c r="R2242" s="15">
        <v>45291</v>
      </c>
      <c r="S2242" s="14"/>
    </row>
    <row r="2243" spans="1:19" ht="25.5" x14ac:dyDescent="0.25">
      <c r="A2243" s="14">
        <v>2023</v>
      </c>
      <c r="B2243" s="15">
        <v>45200</v>
      </c>
      <c r="C2243" s="15">
        <v>45291</v>
      </c>
      <c r="D2243" s="17" t="s">
        <v>3462</v>
      </c>
      <c r="E2243" s="17" t="s">
        <v>3462</v>
      </c>
      <c r="F2243" s="14" t="s">
        <v>3479</v>
      </c>
      <c r="G2243" s="14" t="s">
        <v>3480</v>
      </c>
      <c r="H2243" s="14" t="s">
        <v>952</v>
      </c>
      <c r="I2243" s="17" t="s">
        <v>3390</v>
      </c>
      <c r="J2243" s="14" t="s">
        <v>353</v>
      </c>
      <c r="K2243" s="17" t="s">
        <v>354</v>
      </c>
      <c r="L2243" s="14">
        <v>4408</v>
      </c>
      <c r="M2243" s="16" t="str">
        <f>HYPERLINK("https://stjsonora.gob.mx/acceso_informacion/InfoCurriculum.php?token=4408-4408-4408")</f>
        <v>https://stjsonora.gob.mx/acceso_informacion/InfoCurriculum.php?token=4408-4408-4408</v>
      </c>
      <c r="N2243" s="14" t="s">
        <v>64</v>
      </c>
      <c r="O2243" s="16" t="s">
        <v>3601</v>
      </c>
      <c r="P2243" s="17" t="s">
        <v>355</v>
      </c>
      <c r="Q2243" s="15">
        <v>45300</v>
      </c>
      <c r="R2243" s="15">
        <v>45291</v>
      </c>
      <c r="S2243" s="14"/>
    </row>
    <row r="2244" spans="1:19" ht="25.5" x14ac:dyDescent="0.25">
      <c r="A2244" s="14">
        <v>2023</v>
      </c>
      <c r="B2244" s="15">
        <v>45200</v>
      </c>
      <c r="C2244" s="15">
        <v>45291</v>
      </c>
      <c r="D2244" s="17" t="s">
        <v>135</v>
      </c>
      <c r="E2244" s="17" t="s">
        <v>135</v>
      </c>
      <c r="F2244" s="14" t="s">
        <v>3481</v>
      </c>
      <c r="G2244" s="14" t="s">
        <v>2360</v>
      </c>
      <c r="H2244" s="14" t="s">
        <v>664</v>
      </c>
      <c r="I2244" s="17" t="s">
        <v>3390</v>
      </c>
      <c r="J2244" s="14" t="s">
        <v>353</v>
      </c>
      <c r="K2244" s="17" t="s">
        <v>354</v>
      </c>
      <c r="L2244" s="14">
        <v>5193</v>
      </c>
      <c r="M2244" s="16" t="str">
        <f>HYPERLINK("https://stjsonora.gob.mx/acceso_informacion/InfoCurriculum.php?token=5193-5193-5193")</f>
        <v>https://stjsonora.gob.mx/acceso_informacion/InfoCurriculum.php?token=5193-5193-5193</v>
      </c>
      <c r="N2244" s="14" t="s">
        <v>64</v>
      </c>
      <c r="O2244" s="16" t="s">
        <v>3601</v>
      </c>
      <c r="P2244" s="17" t="s">
        <v>355</v>
      </c>
      <c r="Q2244" s="15">
        <v>45300</v>
      </c>
      <c r="R2244" s="15">
        <v>45291</v>
      </c>
      <c r="S2244" s="14"/>
    </row>
    <row r="2245" spans="1:19" ht="25.5" x14ac:dyDescent="0.25">
      <c r="A2245" s="14">
        <v>2023</v>
      </c>
      <c r="B2245" s="15">
        <v>45200</v>
      </c>
      <c r="C2245" s="15">
        <v>45291</v>
      </c>
      <c r="D2245" s="17" t="s">
        <v>3482</v>
      </c>
      <c r="E2245" s="17" t="s">
        <v>3482</v>
      </c>
      <c r="F2245" s="14" t="s">
        <v>1090</v>
      </c>
      <c r="G2245" s="14" t="s">
        <v>393</v>
      </c>
      <c r="H2245" s="14" t="s">
        <v>1270</v>
      </c>
      <c r="I2245" s="17" t="s">
        <v>3391</v>
      </c>
      <c r="J2245" s="14" t="s">
        <v>58</v>
      </c>
      <c r="K2245" s="17" t="s">
        <v>3593</v>
      </c>
      <c r="L2245" s="14">
        <v>2755</v>
      </c>
      <c r="M2245" s="16" t="str">
        <f>HYPERLINK("https://stjsonora.gob.mx/acceso_informacion/InfoCurriculum.php?token=2755-2755-2755")</f>
        <v>https://stjsonora.gob.mx/acceso_informacion/InfoCurriculum.php?token=2755-2755-2755</v>
      </c>
      <c r="N2245" s="14" t="s">
        <v>64</v>
      </c>
      <c r="O2245" s="16" t="s">
        <v>3601</v>
      </c>
      <c r="P2245" s="17" t="s">
        <v>355</v>
      </c>
      <c r="Q2245" s="15">
        <v>45300</v>
      </c>
      <c r="R2245" s="15">
        <v>45291</v>
      </c>
      <c r="S2245" s="14"/>
    </row>
    <row r="2246" spans="1:19" ht="25.5" x14ac:dyDescent="0.25">
      <c r="A2246" s="14">
        <v>2023</v>
      </c>
      <c r="B2246" s="15">
        <v>45200</v>
      </c>
      <c r="C2246" s="15">
        <v>45291</v>
      </c>
      <c r="D2246" s="17" t="s">
        <v>3483</v>
      </c>
      <c r="E2246" s="17" t="s">
        <v>3483</v>
      </c>
      <c r="F2246" s="14" t="s">
        <v>3484</v>
      </c>
      <c r="G2246" s="14" t="s">
        <v>585</v>
      </c>
      <c r="H2246" s="14" t="s">
        <v>613</v>
      </c>
      <c r="I2246" s="17" t="s">
        <v>2977</v>
      </c>
      <c r="J2246" s="14" t="s">
        <v>353</v>
      </c>
      <c r="K2246" s="17" t="s">
        <v>2815</v>
      </c>
      <c r="L2246" s="14">
        <v>2792</v>
      </c>
      <c r="M2246" s="16" t="str">
        <f>HYPERLINK("https://stjsonora.gob.mx/acceso_informacion/InfoCurriculum.php?token=2792-2792-2792")</f>
        <v>https://stjsonora.gob.mx/acceso_informacion/InfoCurriculum.php?token=2792-2792-2792</v>
      </c>
      <c r="N2246" s="14" t="s">
        <v>64</v>
      </c>
      <c r="O2246" s="16" t="s">
        <v>3601</v>
      </c>
      <c r="P2246" s="17" t="s">
        <v>355</v>
      </c>
      <c r="Q2246" s="15">
        <v>45300</v>
      </c>
      <c r="R2246" s="15">
        <v>45291</v>
      </c>
      <c r="S2246" s="14"/>
    </row>
    <row r="2247" spans="1:19" ht="25.5" x14ac:dyDescent="0.25">
      <c r="A2247" s="14">
        <v>2023</v>
      </c>
      <c r="B2247" s="15">
        <v>45200</v>
      </c>
      <c r="C2247" s="15">
        <v>45291</v>
      </c>
      <c r="D2247" s="17" t="s">
        <v>3482</v>
      </c>
      <c r="E2247" s="17" t="s">
        <v>3482</v>
      </c>
      <c r="F2247" s="14" t="s">
        <v>3485</v>
      </c>
      <c r="G2247" s="14" t="s">
        <v>479</v>
      </c>
      <c r="H2247" s="14" t="s">
        <v>809</v>
      </c>
      <c r="I2247" s="17" t="s">
        <v>3395</v>
      </c>
      <c r="J2247" s="14" t="s">
        <v>353</v>
      </c>
      <c r="K2247" s="17" t="s">
        <v>1608</v>
      </c>
      <c r="L2247" s="14">
        <v>4941</v>
      </c>
      <c r="M2247" s="16" t="str">
        <f>HYPERLINK("https://stjsonora.gob.mx/acceso_informacion/InfoCurriculum.php?token=4941-4941-4941")</f>
        <v>https://stjsonora.gob.mx/acceso_informacion/InfoCurriculum.php?token=4941-4941-4941</v>
      </c>
      <c r="N2247" s="14" t="s">
        <v>64</v>
      </c>
      <c r="O2247" s="16" t="s">
        <v>3601</v>
      </c>
      <c r="P2247" s="17" t="s">
        <v>355</v>
      </c>
      <c r="Q2247" s="15">
        <v>45300</v>
      </c>
      <c r="R2247" s="15">
        <v>45291</v>
      </c>
      <c r="S2247" s="14"/>
    </row>
    <row r="2248" spans="1:19" ht="25.5" x14ac:dyDescent="0.25">
      <c r="A2248" s="14">
        <v>2023</v>
      </c>
      <c r="B2248" s="15">
        <v>45200</v>
      </c>
      <c r="C2248" s="15">
        <v>45291</v>
      </c>
      <c r="D2248" s="17" t="s">
        <v>3482</v>
      </c>
      <c r="E2248" s="17" t="s">
        <v>3482</v>
      </c>
      <c r="F2248" s="14" t="s">
        <v>3486</v>
      </c>
      <c r="G2248" s="14" t="s">
        <v>406</v>
      </c>
      <c r="H2248" s="14" t="s">
        <v>1916</v>
      </c>
      <c r="I2248" s="17" t="s">
        <v>3401</v>
      </c>
      <c r="J2248" s="14" t="s">
        <v>58</v>
      </c>
      <c r="K2248" s="17" t="s">
        <v>3598</v>
      </c>
      <c r="L2248" s="14">
        <v>3878</v>
      </c>
      <c r="M2248" s="16" t="str">
        <f>HYPERLINK("https://stjsonora.gob.mx/acceso_informacion/InfoCurriculum.php?token=3878-3878-3878")</f>
        <v>https://stjsonora.gob.mx/acceso_informacion/InfoCurriculum.php?token=3878-3878-3878</v>
      </c>
      <c r="N2248" s="14" t="s">
        <v>64</v>
      </c>
      <c r="O2248" s="16" t="s">
        <v>3601</v>
      </c>
      <c r="P2248" s="17" t="s">
        <v>355</v>
      </c>
      <c r="Q2248" s="15">
        <v>45300</v>
      </c>
      <c r="R2248" s="15">
        <v>45291</v>
      </c>
      <c r="S2248" s="14"/>
    </row>
    <row r="2249" spans="1:19" ht="25.5" x14ac:dyDescent="0.25">
      <c r="A2249" s="14">
        <v>2023</v>
      </c>
      <c r="B2249" s="15">
        <v>45200</v>
      </c>
      <c r="C2249" s="15">
        <v>45291</v>
      </c>
      <c r="D2249" s="17" t="s">
        <v>3482</v>
      </c>
      <c r="E2249" s="17" t="s">
        <v>3482</v>
      </c>
      <c r="F2249" s="14" t="s">
        <v>1186</v>
      </c>
      <c r="G2249" s="14" t="s">
        <v>1054</v>
      </c>
      <c r="H2249" s="14" t="s">
        <v>622</v>
      </c>
      <c r="I2249" s="17" t="s">
        <v>1319</v>
      </c>
      <c r="J2249" s="14" t="s">
        <v>353</v>
      </c>
      <c r="K2249" s="17" t="s">
        <v>2282</v>
      </c>
      <c r="L2249" s="14">
        <v>4297</v>
      </c>
      <c r="M2249" s="16" t="str">
        <f>HYPERLINK("https://stjsonora.gob.mx/acceso_informacion/InfoCurriculum.php?token=4297-4297-4297")</f>
        <v>https://stjsonora.gob.mx/acceso_informacion/InfoCurriculum.php?token=4297-4297-4297</v>
      </c>
      <c r="N2249" s="14" t="s">
        <v>64</v>
      </c>
      <c r="O2249" s="16" t="s">
        <v>3601</v>
      </c>
      <c r="P2249" s="17" t="s">
        <v>355</v>
      </c>
      <c r="Q2249" s="15">
        <v>45300</v>
      </c>
      <c r="R2249" s="15">
        <v>45291</v>
      </c>
      <c r="S2249" s="14"/>
    </row>
    <row r="2250" spans="1:19" ht="25.5" x14ac:dyDescent="0.25">
      <c r="A2250" s="14">
        <v>2023</v>
      </c>
      <c r="B2250" s="15">
        <v>45200</v>
      </c>
      <c r="C2250" s="15">
        <v>45291</v>
      </c>
      <c r="D2250" s="17" t="s">
        <v>3482</v>
      </c>
      <c r="E2250" s="17" t="s">
        <v>3482</v>
      </c>
      <c r="F2250" s="14" t="s">
        <v>3487</v>
      </c>
      <c r="G2250" s="14" t="s">
        <v>785</v>
      </c>
      <c r="H2250" s="14" t="s">
        <v>551</v>
      </c>
      <c r="I2250" s="17" t="s">
        <v>1283</v>
      </c>
      <c r="J2250" s="14" t="s">
        <v>353</v>
      </c>
      <c r="K2250" s="17" t="s">
        <v>1707</v>
      </c>
      <c r="L2250" s="14">
        <v>4942</v>
      </c>
      <c r="M2250" s="16" t="str">
        <f>HYPERLINK("https://stjsonora.gob.mx/acceso_informacion/InfoCurriculum.php?token=4942-4942-4942")</f>
        <v>https://stjsonora.gob.mx/acceso_informacion/InfoCurriculum.php?token=4942-4942-4942</v>
      </c>
      <c r="N2250" s="14" t="s">
        <v>64</v>
      </c>
      <c r="O2250" s="16" t="s">
        <v>3601</v>
      </c>
      <c r="P2250" s="17" t="s">
        <v>355</v>
      </c>
      <c r="Q2250" s="15">
        <v>45300</v>
      </c>
      <c r="R2250" s="15">
        <v>45291</v>
      </c>
      <c r="S2250" s="14"/>
    </row>
    <row r="2251" spans="1:19" ht="25.5" x14ac:dyDescent="0.25">
      <c r="A2251" s="14">
        <v>2023</v>
      </c>
      <c r="B2251" s="15">
        <v>45200</v>
      </c>
      <c r="C2251" s="15">
        <v>45291</v>
      </c>
      <c r="D2251" s="17" t="s">
        <v>3482</v>
      </c>
      <c r="E2251" s="17" t="s">
        <v>3482</v>
      </c>
      <c r="F2251" s="14" t="s">
        <v>3488</v>
      </c>
      <c r="G2251" s="14" t="s">
        <v>571</v>
      </c>
      <c r="H2251" s="14" t="s">
        <v>3489</v>
      </c>
      <c r="I2251" s="17" t="s">
        <v>3399</v>
      </c>
      <c r="J2251" s="14" t="s">
        <v>1266</v>
      </c>
      <c r="K2251" s="17" t="s">
        <v>3490</v>
      </c>
      <c r="L2251" s="14">
        <v>2965</v>
      </c>
      <c r="M2251" s="16" t="str">
        <f>HYPERLINK("https://stjsonora.gob.mx/acceso_informacion/InfoCurriculum.php?token=2965-2965-2965")</f>
        <v>https://stjsonora.gob.mx/acceso_informacion/InfoCurriculum.php?token=2965-2965-2965</v>
      </c>
      <c r="N2251" s="14" t="s">
        <v>64</v>
      </c>
      <c r="O2251" s="16" t="s">
        <v>3601</v>
      </c>
      <c r="P2251" s="17" t="s">
        <v>355</v>
      </c>
      <c r="Q2251" s="15">
        <v>45300</v>
      </c>
      <c r="R2251" s="15">
        <v>45291</v>
      </c>
      <c r="S2251" s="14"/>
    </row>
    <row r="2252" spans="1:19" ht="25.5" x14ac:dyDescent="0.25">
      <c r="A2252" s="14">
        <v>2023</v>
      </c>
      <c r="B2252" s="15">
        <v>45200</v>
      </c>
      <c r="C2252" s="15">
        <v>45291</v>
      </c>
      <c r="D2252" s="17" t="s">
        <v>3482</v>
      </c>
      <c r="E2252" s="17" t="s">
        <v>3482</v>
      </c>
      <c r="F2252" s="14" t="s">
        <v>3491</v>
      </c>
      <c r="G2252" s="14" t="s">
        <v>710</v>
      </c>
      <c r="H2252" s="14" t="s">
        <v>909</v>
      </c>
      <c r="I2252" s="17" t="s">
        <v>3400</v>
      </c>
      <c r="J2252" s="14" t="s">
        <v>353</v>
      </c>
      <c r="K2252" s="17" t="s">
        <v>536</v>
      </c>
      <c r="L2252" s="14">
        <v>4944</v>
      </c>
      <c r="M2252" s="16" t="str">
        <f>HYPERLINK("https://stjsonora.gob.mx/acceso_informacion/InfoCurriculum.php?token=4944-4944-4944")</f>
        <v>https://stjsonora.gob.mx/acceso_informacion/InfoCurriculum.php?token=4944-4944-4944</v>
      </c>
      <c r="N2252" s="14" t="s">
        <v>64</v>
      </c>
      <c r="O2252" s="16" t="s">
        <v>3601</v>
      </c>
      <c r="P2252" s="17" t="s">
        <v>355</v>
      </c>
      <c r="Q2252" s="15">
        <v>45300</v>
      </c>
      <c r="R2252" s="15">
        <v>45291</v>
      </c>
      <c r="S2252" s="14"/>
    </row>
    <row r="2253" spans="1:19" ht="25.5" x14ac:dyDescent="0.25">
      <c r="A2253" s="14">
        <v>2023</v>
      </c>
      <c r="B2253" s="15">
        <v>45200</v>
      </c>
      <c r="C2253" s="15">
        <v>45291</v>
      </c>
      <c r="D2253" s="17" t="s">
        <v>3482</v>
      </c>
      <c r="E2253" s="17" t="s">
        <v>3482</v>
      </c>
      <c r="F2253" s="14" t="s">
        <v>3492</v>
      </c>
      <c r="G2253" s="14" t="s">
        <v>454</v>
      </c>
      <c r="H2253" s="14" t="s">
        <v>3493</v>
      </c>
      <c r="I2253" s="17" t="s">
        <v>3389</v>
      </c>
      <c r="J2253" s="14" t="s">
        <v>353</v>
      </c>
      <c r="K2253" s="17" t="s">
        <v>3494</v>
      </c>
      <c r="L2253" s="14">
        <v>2782</v>
      </c>
      <c r="M2253" s="16" t="str">
        <f>HYPERLINK("https://stjsonora.gob.mx/acceso_informacion/InfoCurriculum.php?token=2782-2782-2782")</f>
        <v>https://stjsonora.gob.mx/acceso_informacion/InfoCurriculum.php?token=2782-2782-2782</v>
      </c>
      <c r="N2253" s="14" t="s">
        <v>64</v>
      </c>
      <c r="O2253" s="16" t="s">
        <v>3601</v>
      </c>
      <c r="P2253" s="17" t="s">
        <v>355</v>
      </c>
      <c r="Q2253" s="15">
        <v>45300</v>
      </c>
      <c r="R2253" s="15">
        <v>45291</v>
      </c>
      <c r="S2253" s="14"/>
    </row>
    <row r="2254" spans="1:19" ht="25.5" x14ac:dyDescent="0.25">
      <c r="A2254" s="14">
        <v>2023</v>
      </c>
      <c r="B2254" s="15">
        <v>45200</v>
      </c>
      <c r="C2254" s="15">
        <v>45291</v>
      </c>
      <c r="D2254" s="17" t="s">
        <v>3482</v>
      </c>
      <c r="E2254" s="17" t="s">
        <v>3482</v>
      </c>
      <c r="F2254" s="14" t="s">
        <v>2543</v>
      </c>
      <c r="G2254" s="14" t="s">
        <v>745</v>
      </c>
      <c r="H2254" s="14" t="s">
        <v>639</v>
      </c>
      <c r="I2254" s="17" t="s">
        <v>3390</v>
      </c>
      <c r="J2254" s="14" t="s">
        <v>353</v>
      </c>
      <c r="K2254" s="17" t="s">
        <v>3156</v>
      </c>
      <c r="L2254" s="14">
        <v>4594</v>
      </c>
      <c r="M2254" s="16" t="str">
        <f>HYPERLINK("https://stjsonora.gob.mx/acceso_informacion/InfoCurriculum.php?token=4594-4594-4594")</f>
        <v>https://stjsonora.gob.mx/acceso_informacion/InfoCurriculum.php?token=4594-4594-4594</v>
      </c>
      <c r="N2254" s="14" t="s">
        <v>64</v>
      </c>
      <c r="O2254" s="16" t="s">
        <v>3601</v>
      </c>
      <c r="P2254" s="17" t="s">
        <v>355</v>
      </c>
      <c r="Q2254" s="15">
        <v>45300</v>
      </c>
      <c r="R2254" s="15">
        <v>45291</v>
      </c>
      <c r="S2254" s="14"/>
    </row>
    <row r="2255" spans="1:19" ht="25.5" x14ac:dyDescent="0.25">
      <c r="A2255" s="14">
        <v>2023</v>
      </c>
      <c r="B2255" s="15">
        <v>45200</v>
      </c>
      <c r="C2255" s="15">
        <v>45291</v>
      </c>
      <c r="D2255" s="17" t="s">
        <v>3495</v>
      </c>
      <c r="E2255" s="17" t="s">
        <v>3495</v>
      </c>
      <c r="F2255" s="14" t="s">
        <v>3496</v>
      </c>
      <c r="G2255" s="14" t="s">
        <v>3497</v>
      </c>
      <c r="H2255" s="14" t="s">
        <v>3498</v>
      </c>
      <c r="I2255" s="17" t="s">
        <v>1319</v>
      </c>
      <c r="J2255" s="14" t="s">
        <v>353</v>
      </c>
      <c r="K2255" s="17" t="s">
        <v>354</v>
      </c>
      <c r="L2255" s="14">
        <v>4385</v>
      </c>
      <c r="M2255" s="16" t="str">
        <f>HYPERLINK("https://stjsonora.gob.mx/acceso_informacion/InfoCurriculum.php?token=4385-4385-4385")</f>
        <v>https://stjsonora.gob.mx/acceso_informacion/InfoCurriculum.php?token=4385-4385-4385</v>
      </c>
      <c r="N2255" s="14" t="s">
        <v>64</v>
      </c>
      <c r="O2255" s="16" t="s">
        <v>3601</v>
      </c>
      <c r="P2255" s="17" t="s">
        <v>355</v>
      </c>
      <c r="Q2255" s="15">
        <v>45300</v>
      </c>
      <c r="R2255" s="15">
        <v>45291</v>
      </c>
      <c r="S2255" s="14"/>
    </row>
    <row r="2256" spans="1:19" ht="25.5" x14ac:dyDescent="0.25">
      <c r="A2256" s="14">
        <v>2023</v>
      </c>
      <c r="B2256" s="15">
        <v>45200</v>
      </c>
      <c r="C2256" s="15">
        <v>45291</v>
      </c>
      <c r="D2256" s="17" t="s">
        <v>3495</v>
      </c>
      <c r="E2256" s="17" t="s">
        <v>3495</v>
      </c>
      <c r="F2256" s="14" t="s">
        <v>774</v>
      </c>
      <c r="G2256" s="14" t="s">
        <v>1365</v>
      </c>
      <c r="H2256" s="14" t="s">
        <v>1228</v>
      </c>
      <c r="I2256" s="17" t="s">
        <v>3391</v>
      </c>
      <c r="J2256" s="14" t="s">
        <v>353</v>
      </c>
      <c r="K2256" s="17" t="s">
        <v>354</v>
      </c>
      <c r="L2256" s="14">
        <v>5077</v>
      </c>
      <c r="M2256" s="16" t="str">
        <f>HYPERLINK("https://stjsonora.gob.mx/acceso_informacion/InfoCurriculum.php?token=5077-5077-5077")</f>
        <v>https://stjsonora.gob.mx/acceso_informacion/InfoCurriculum.php?token=5077-5077-5077</v>
      </c>
      <c r="N2256" s="14" t="s">
        <v>64</v>
      </c>
      <c r="O2256" s="16" t="s">
        <v>3601</v>
      </c>
      <c r="P2256" s="17" t="s">
        <v>355</v>
      </c>
      <c r="Q2256" s="15">
        <v>45300</v>
      </c>
      <c r="R2256" s="15">
        <v>45291</v>
      </c>
      <c r="S2256" s="14"/>
    </row>
    <row r="2257" spans="1:19" ht="25.5" x14ac:dyDescent="0.25">
      <c r="A2257" s="14">
        <v>2023</v>
      </c>
      <c r="B2257" s="15">
        <v>45200</v>
      </c>
      <c r="C2257" s="15">
        <v>45291</v>
      </c>
      <c r="D2257" s="17" t="s">
        <v>3499</v>
      </c>
      <c r="E2257" s="17" t="s">
        <v>3499</v>
      </c>
      <c r="F2257" s="14" t="s">
        <v>1247</v>
      </c>
      <c r="G2257" s="14" t="s">
        <v>615</v>
      </c>
      <c r="H2257" s="14" t="s">
        <v>619</v>
      </c>
      <c r="I2257" s="17" t="s">
        <v>3391</v>
      </c>
      <c r="J2257" s="14" t="s">
        <v>353</v>
      </c>
      <c r="K2257" s="17" t="s">
        <v>354</v>
      </c>
      <c r="L2257" s="14">
        <v>5194</v>
      </c>
      <c r="M2257" s="16" t="str">
        <f>HYPERLINK("https://stjsonora.gob.mx/acceso_informacion/InfoCurriculum.php?token=5194-5194-5194")</f>
        <v>https://stjsonora.gob.mx/acceso_informacion/InfoCurriculum.php?token=5194-5194-5194</v>
      </c>
      <c r="N2257" s="14" t="s">
        <v>64</v>
      </c>
      <c r="O2257" s="16" t="s">
        <v>3601</v>
      </c>
      <c r="P2257" s="17" t="s">
        <v>355</v>
      </c>
      <c r="Q2257" s="15">
        <v>45300</v>
      </c>
      <c r="R2257" s="15">
        <v>45291</v>
      </c>
      <c r="S2257" s="14"/>
    </row>
    <row r="2258" spans="1:19" ht="25.5" x14ac:dyDescent="0.25">
      <c r="A2258" s="14">
        <v>2023</v>
      </c>
      <c r="B2258" s="15">
        <v>45200</v>
      </c>
      <c r="C2258" s="15">
        <v>45291</v>
      </c>
      <c r="D2258" s="17" t="s">
        <v>3499</v>
      </c>
      <c r="E2258" s="17" t="s">
        <v>3499</v>
      </c>
      <c r="F2258" s="14" t="s">
        <v>3500</v>
      </c>
      <c r="G2258" s="14" t="s">
        <v>3501</v>
      </c>
      <c r="H2258" s="14" t="s">
        <v>400</v>
      </c>
      <c r="I2258" s="17" t="s">
        <v>1319</v>
      </c>
      <c r="J2258" s="14" t="s">
        <v>353</v>
      </c>
      <c r="K2258" s="17" t="s">
        <v>354</v>
      </c>
      <c r="L2258" s="14">
        <v>4141</v>
      </c>
      <c r="M2258" s="16" t="str">
        <f>HYPERLINK("https://stjsonora.gob.mx/acceso_informacion/InfoCurriculum.php?token=4141-4141-4141")</f>
        <v>https://stjsonora.gob.mx/acceso_informacion/InfoCurriculum.php?token=4141-4141-4141</v>
      </c>
      <c r="N2258" s="14" t="s">
        <v>64</v>
      </c>
      <c r="O2258" s="16" t="s">
        <v>3601</v>
      </c>
      <c r="P2258" s="17" t="s">
        <v>355</v>
      </c>
      <c r="Q2258" s="15">
        <v>45300</v>
      </c>
      <c r="R2258" s="15">
        <v>45291</v>
      </c>
      <c r="S2258" s="14"/>
    </row>
    <row r="2259" spans="1:19" ht="25.5" x14ac:dyDescent="0.25">
      <c r="A2259" s="14">
        <v>2023</v>
      </c>
      <c r="B2259" s="15">
        <v>45200</v>
      </c>
      <c r="C2259" s="15">
        <v>45291</v>
      </c>
      <c r="D2259" s="17" t="s">
        <v>3499</v>
      </c>
      <c r="E2259" s="17" t="s">
        <v>3499</v>
      </c>
      <c r="F2259" s="14" t="s">
        <v>2702</v>
      </c>
      <c r="G2259" s="14" t="s">
        <v>3502</v>
      </c>
      <c r="H2259" s="14" t="s">
        <v>3503</v>
      </c>
      <c r="I2259" s="17" t="s">
        <v>3400</v>
      </c>
      <c r="J2259" s="14" t="s">
        <v>58</v>
      </c>
      <c r="K2259" s="17" t="s">
        <v>3590</v>
      </c>
      <c r="L2259" s="14">
        <v>3612</v>
      </c>
      <c r="M2259" s="16" t="str">
        <f>HYPERLINK("https://stjsonora.gob.mx/acceso_informacion/InfoCurriculum.php?token=3612-3612-3612")</f>
        <v>https://stjsonora.gob.mx/acceso_informacion/InfoCurriculum.php?token=3612-3612-3612</v>
      </c>
      <c r="N2259" s="14" t="s">
        <v>64</v>
      </c>
      <c r="O2259" s="16" t="s">
        <v>3601</v>
      </c>
      <c r="P2259" s="17" t="s">
        <v>355</v>
      </c>
      <c r="Q2259" s="15">
        <v>45300</v>
      </c>
      <c r="R2259" s="15">
        <v>45291</v>
      </c>
      <c r="S2259" s="14"/>
    </row>
    <row r="2260" spans="1:19" ht="25.5" x14ac:dyDescent="0.25">
      <c r="A2260" s="14">
        <v>2023</v>
      </c>
      <c r="B2260" s="15">
        <v>45200</v>
      </c>
      <c r="C2260" s="15">
        <v>45291</v>
      </c>
      <c r="D2260" s="17" t="s">
        <v>3499</v>
      </c>
      <c r="E2260" s="17" t="s">
        <v>3499</v>
      </c>
      <c r="F2260" s="14" t="s">
        <v>1745</v>
      </c>
      <c r="G2260" s="14" t="s">
        <v>369</v>
      </c>
      <c r="H2260" s="14" t="s">
        <v>831</v>
      </c>
      <c r="I2260" s="17" t="s">
        <v>3391</v>
      </c>
      <c r="J2260" s="14" t="s">
        <v>353</v>
      </c>
      <c r="K2260" s="17" t="s">
        <v>354</v>
      </c>
      <c r="L2260" s="14">
        <v>3162</v>
      </c>
      <c r="M2260" s="16" t="str">
        <f>HYPERLINK("https://stjsonora.gob.mx/acceso_informacion/InfoCurriculum.php?token=3162-3162-3162")</f>
        <v>https://stjsonora.gob.mx/acceso_informacion/InfoCurriculum.php?token=3162-3162-3162</v>
      </c>
      <c r="N2260" s="14" t="s">
        <v>64</v>
      </c>
      <c r="O2260" s="16" t="s">
        <v>3601</v>
      </c>
      <c r="P2260" s="17" t="s">
        <v>355</v>
      </c>
      <c r="Q2260" s="15">
        <v>45300</v>
      </c>
      <c r="R2260" s="15">
        <v>45291</v>
      </c>
      <c r="S2260" s="14"/>
    </row>
    <row r="2261" spans="1:19" ht="25.5" x14ac:dyDescent="0.25">
      <c r="A2261" s="14">
        <v>2023</v>
      </c>
      <c r="B2261" s="15">
        <v>45200</v>
      </c>
      <c r="C2261" s="15">
        <v>45291</v>
      </c>
      <c r="D2261" s="17" t="s">
        <v>3499</v>
      </c>
      <c r="E2261" s="17" t="s">
        <v>3499</v>
      </c>
      <c r="F2261" s="14" t="s">
        <v>3504</v>
      </c>
      <c r="G2261" s="14" t="s">
        <v>2463</v>
      </c>
      <c r="H2261" s="14" t="s">
        <v>442</v>
      </c>
      <c r="I2261" s="17" t="s">
        <v>3389</v>
      </c>
      <c r="J2261" s="14" t="s">
        <v>353</v>
      </c>
      <c r="K2261" s="17" t="s">
        <v>354</v>
      </c>
      <c r="L2261" s="14">
        <v>5020</v>
      </c>
      <c r="M2261" s="16" t="str">
        <f>HYPERLINK("https://stjsonora.gob.mx/acceso_informacion/InfoCurriculum.php?token=5020-5020-5020")</f>
        <v>https://stjsonora.gob.mx/acceso_informacion/InfoCurriculum.php?token=5020-5020-5020</v>
      </c>
      <c r="N2261" s="14" t="s">
        <v>64</v>
      </c>
      <c r="O2261" s="16" t="s">
        <v>3601</v>
      </c>
      <c r="P2261" s="17" t="s">
        <v>355</v>
      </c>
      <c r="Q2261" s="15">
        <v>45300</v>
      </c>
      <c r="R2261" s="15">
        <v>45291</v>
      </c>
      <c r="S2261" s="14"/>
    </row>
    <row r="2262" spans="1:19" ht="25.5" x14ac:dyDescent="0.25">
      <c r="A2262" s="14">
        <v>2023</v>
      </c>
      <c r="B2262" s="15">
        <v>45200</v>
      </c>
      <c r="C2262" s="15">
        <v>45291</v>
      </c>
      <c r="D2262" s="17" t="s">
        <v>3495</v>
      </c>
      <c r="E2262" s="17" t="s">
        <v>3495</v>
      </c>
      <c r="F2262" s="14" t="s">
        <v>3505</v>
      </c>
      <c r="G2262" s="14" t="s">
        <v>3506</v>
      </c>
      <c r="H2262" s="14" t="s">
        <v>763</v>
      </c>
      <c r="I2262" s="17" t="s">
        <v>3400</v>
      </c>
      <c r="J2262" s="14" t="s">
        <v>353</v>
      </c>
      <c r="K2262" s="17" t="s">
        <v>354</v>
      </c>
      <c r="L2262" s="14">
        <v>5131</v>
      </c>
      <c r="M2262" s="16" t="str">
        <f>HYPERLINK("https://stjsonora.gob.mx/acceso_informacion/InfoCurriculum.php?token=5131-5131-5131")</f>
        <v>https://stjsonora.gob.mx/acceso_informacion/InfoCurriculum.php?token=5131-5131-5131</v>
      </c>
      <c r="N2262" s="14" t="s">
        <v>64</v>
      </c>
      <c r="O2262" s="16" t="s">
        <v>3601</v>
      </c>
      <c r="P2262" s="17" t="s">
        <v>355</v>
      </c>
      <c r="Q2262" s="15">
        <v>45300</v>
      </c>
      <c r="R2262" s="15">
        <v>45291</v>
      </c>
      <c r="S2262" s="14"/>
    </row>
    <row r="2263" spans="1:19" ht="25.5" x14ac:dyDescent="0.25">
      <c r="A2263" s="14">
        <v>2023</v>
      </c>
      <c r="B2263" s="15">
        <v>45200</v>
      </c>
      <c r="C2263" s="15">
        <v>45291</v>
      </c>
      <c r="D2263" s="17" t="s">
        <v>3495</v>
      </c>
      <c r="E2263" s="17" t="s">
        <v>3495</v>
      </c>
      <c r="F2263" s="14" t="s">
        <v>1601</v>
      </c>
      <c r="G2263" s="14" t="s">
        <v>562</v>
      </c>
      <c r="H2263" s="14" t="s">
        <v>3507</v>
      </c>
      <c r="I2263" s="17" t="s">
        <v>3399</v>
      </c>
      <c r="J2263" s="14" t="s">
        <v>353</v>
      </c>
      <c r="K2263" s="17" t="s">
        <v>354</v>
      </c>
      <c r="L2263" s="14">
        <v>4933</v>
      </c>
      <c r="M2263" s="16" t="str">
        <f>HYPERLINK("https://stjsonora.gob.mx/acceso_informacion/InfoCurriculum.php?token=4933-4933-4933")</f>
        <v>https://stjsonora.gob.mx/acceso_informacion/InfoCurriculum.php?token=4933-4933-4933</v>
      </c>
      <c r="N2263" s="14" t="s">
        <v>64</v>
      </c>
      <c r="O2263" s="16" t="s">
        <v>3601</v>
      </c>
      <c r="P2263" s="17" t="s">
        <v>355</v>
      </c>
      <c r="Q2263" s="15">
        <v>45300</v>
      </c>
      <c r="R2263" s="15">
        <v>45291</v>
      </c>
      <c r="S2263" s="14"/>
    </row>
    <row r="2264" spans="1:19" ht="25.5" x14ac:dyDescent="0.25">
      <c r="A2264" s="14">
        <v>2023</v>
      </c>
      <c r="B2264" s="15">
        <v>45200</v>
      </c>
      <c r="C2264" s="15">
        <v>45291</v>
      </c>
      <c r="D2264" s="17" t="s">
        <v>3499</v>
      </c>
      <c r="E2264" s="17" t="s">
        <v>3499</v>
      </c>
      <c r="F2264" s="14" t="s">
        <v>684</v>
      </c>
      <c r="G2264" s="14" t="s">
        <v>3508</v>
      </c>
      <c r="H2264" s="14" t="s">
        <v>835</v>
      </c>
      <c r="I2264" s="17" t="s">
        <v>3399</v>
      </c>
      <c r="J2264" s="14" t="s">
        <v>353</v>
      </c>
      <c r="K2264" s="17" t="s">
        <v>354</v>
      </c>
      <c r="L2264" s="14">
        <v>3079</v>
      </c>
      <c r="M2264" s="16" t="str">
        <f>HYPERLINK("https://stjsonora.gob.mx/acceso_informacion/InfoCurriculum.php?token=3079-3079-3079")</f>
        <v>https://stjsonora.gob.mx/acceso_informacion/InfoCurriculum.php?token=3079-3079-3079</v>
      </c>
      <c r="N2264" s="14" t="s">
        <v>64</v>
      </c>
      <c r="O2264" s="16" t="s">
        <v>3601</v>
      </c>
      <c r="P2264" s="17" t="s">
        <v>355</v>
      </c>
      <c r="Q2264" s="15">
        <v>45300</v>
      </c>
      <c r="R2264" s="15">
        <v>45291</v>
      </c>
      <c r="S2264" s="14"/>
    </row>
    <row r="2265" spans="1:19" ht="25.5" x14ac:dyDescent="0.25">
      <c r="A2265" s="14">
        <v>2023</v>
      </c>
      <c r="B2265" s="15">
        <v>45200</v>
      </c>
      <c r="C2265" s="15">
        <v>45291</v>
      </c>
      <c r="D2265" s="17" t="s">
        <v>3499</v>
      </c>
      <c r="E2265" s="17" t="s">
        <v>3499</v>
      </c>
      <c r="F2265" s="14" t="s">
        <v>3509</v>
      </c>
      <c r="G2265" s="14" t="s">
        <v>508</v>
      </c>
      <c r="H2265" s="14" t="s">
        <v>613</v>
      </c>
      <c r="I2265" s="17" t="s">
        <v>1283</v>
      </c>
      <c r="J2265" s="14" t="s">
        <v>353</v>
      </c>
      <c r="K2265" s="17" t="s">
        <v>354</v>
      </c>
      <c r="L2265" s="14">
        <v>4930</v>
      </c>
      <c r="M2265" s="16" t="str">
        <f>HYPERLINK("https://stjsonora.gob.mx/acceso_informacion/InfoCurriculum.php?token=4930-4930-4930")</f>
        <v>https://stjsonora.gob.mx/acceso_informacion/InfoCurriculum.php?token=4930-4930-4930</v>
      </c>
      <c r="N2265" s="14" t="s">
        <v>64</v>
      </c>
      <c r="O2265" s="16" t="s">
        <v>3601</v>
      </c>
      <c r="P2265" s="17" t="s">
        <v>355</v>
      </c>
      <c r="Q2265" s="15">
        <v>45300</v>
      </c>
      <c r="R2265" s="15">
        <v>45291</v>
      </c>
      <c r="S2265" s="14"/>
    </row>
    <row r="2266" spans="1:19" ht="25.5" x14ac:dyDescent="0.25">
      <c r="A2266" s="14">
        <v>2023</v>
      </c>
      <c r="B2266" s="15">
        <v>45200</v>
      </c>
      <c r="C2266" s="15">
        <v>45291</v>
      </c>
      <c r="D2266" s="17" t="s">
        <v>3499</v>
      </c>
      <c r="E2266" s="17" t="s">
        <v>3499</v>
      </c>
      <c r="F2266" s="14" t="s">
        <v>3510</v>
      </c>
      <c r="G2266" s="14" t="s">
        <v>804</v>
      </c>
      <c r="H2266" s="14" t="s">
        <v>3511</v>
      </c>
      <c r="I2266" s="17" t="s">
        <v>3399</v>
      </c>
      <c r="J2266" s="14" t="s">
        <v>353</v>
      </c>
      <c r="K2266" s="17" t="s">
        <v>354</v>
      </c>
      <c r="L2266" s="14">
        <v>4710</v>
      </c>
      <c r="M2266" s="16" t="str">
        <f>HYPERLINK("https://stjsonora.gob.mx/acceso_informacion/InfoCurriculum.php?token=4710-4710-4710")</f>
        <v>https://stjsonora.gob.mx/acceso_informacion/InfoCurriculum.php?token=4710-4710-4710</v>
      </c>
      <c r="N2266" s="14" t="s">
        <v>64</v>
      </c>
      <c r="O2266" s="16" t="s">
        <v>3601</v>
      </c>
      <c r="P2266" s="17" t="s">
        <v>355</v>
      </c>
      <c r="Q2266" s="15">
        <v>45300</v>
      </c>
      <c r="R2266" s="15">
        <v>45291</v>
      </c>
      <c r="S2266" s="14"/>
    </row>
    <row r="2267" spans="1:19" ht="25.5" x14ac:dyDescent="0.25">
      <c r="A2267" s="14">
        <v>2023</v>
      </c>
      <c r="B2267" s="15">
        <v>45200</v>
      </c>
      <c r="C2267" s="15">
        <v>45291</v>
      </c>
      <c r="D2267" s="17" t="s">
        <v>3499</v>
      </c>
      <c r="E2267" s="17" t="s">
        <v>3499</v>
      </c>
      <c r="F2267" s="14" t="s">
        <v>3512</v>
      </c>
      <c r="G2267" s="14" t="s">
        <v>1160</v>
      </c>
      <c r="H2267" s="14" t="s">
        <v>3513</v>
      </c>
      <c r="I2267" s="17" t="s">
        <v>3400</v>
      </c>
      <c r="J2267" s="14" t="s">
        <v>353</v>
      </c>
      <c r="K2267" s="17" t="s">
        <v>354</v>
      </c>
      <c r="L2267" s="14">
        <v>4760</v>
      </c>
      <c r="M2267" s="16" t="str">
        <f>HYPERLINK("https://stjsonora.gob.mx/acceso_informacion/InfoCurriculum.php?token=4760-4760-4760")</f>
        <v>https://stjsonora.gob.mx/acceso_informacion/InfoCurriculum.php?token=4760-4760-4760</v>
      </c>
      <c r="N2267" s="14" t="s">
        <v>64</v>
      </c>
      <c r="O2267" s="16" t="s">
        <v>3601</v>
      </c>
      <c r="P2267" s="17" t="s">
        <v>355</v>
      </c>
      <c r="Q2267" s="15">
        <v>45300</v>
      </c>
      <c r="R2267" s="15">
        <v>45291</v>
      </c>
      <c r="S2267" s="14"/>
    </row>
    <row r="2268" spans="1:19" ht="25.5" x14ac:dyDescent="0.25">
      <c r="A2268" s="14">
        <v>2023</v>
      </c>
      <c r="B2268" s="15">
        <v>45200</v>
      </c>
      <c r="C2268" s="15">
        <v>45291</v>
      </c>
      <c r="D2268" s="17" t="s">
        <v>3499</v>
      </c>
      <c r="E2268" s="17" t="s">
        <v>3499</v>
      </c>
      <c r="F2268" s="14" t="s">
        <v>3514</v>
      </c>
      <c r="G2268" s="14" t="s">
        <v>571</v>
      </c>
      <c r="H2268" s="14" t="s">
        <v>452</v>
      </c>
      <c r="I2268" s="17" t="s">
        <v>3401</v>
      </c>
      <c r="J2268" s="14" t="s">
        <v>353</v>
      </c>
      <c r="K2268" s="17" t="s">
        <v>354</v>
      </c>
      <c r="L2268" s="14">
        <v>5031</v>
      </c>
      <c r="M2268" s="16" t="str">
        <f>HYPERLINK("https://stjsonora.gob.mx/acceso_informacion/InfoCurriculum.php?token=5031-5031-5031")</f>
        <v>https://stjsonora.gob.mx/acceso_informacion/InfoCurriculum.php?token=5031-5031-5031</v>
      </c>
      <c r="N2268" s="14" t="s">
        <v>64</v>
      </c>
      <c r="O2268" s="16" t="s">
        <v>3601</v>
      </c>
      <c r="P2268" s="17" t="s">
        <v>355</v>
      </c>
      <c r="Q2268" s="15">
        <v>45300</v>
      </c>
      <c r="R2268" s="15">
        <v>45291</v>
      </c>
      <c r="S2268" s="14"/>
    </row>
    <row r="2269" spans="1:19" ht="25.5" x14ac:dyDescent="0.25">
      <c r="A2269" s="14">
        <v>2023</v>
      </c>
      <c r="B2269" s="15">
        <v>45200</v>
      </c>
      <c r="C2269" s="15">
        <v>45291</v>
      </c>
      <c r="D2269" s="17" t="s">
        <v>3499</v>
      </c>
      <c r="E2269" s="17" t="s">
        <v>3499</v>
      </c>
      <c r="F2269" s="14" t="s">
        <v>3515</v>
      </c>
      <c r="G2269" s="14" t="s">
        <v>3516</v>
      </c>
      <c r="H2269" s="14" t="s">
        <v>1037</v>
      </c>
      <c r="I2269" s="17" t="s">
        <v>1283</v>
      </c>
      <c r="J2269" s="14" t="s">
        <v>353</v>
      </c>
      <c r="K2269" s="17" t="s">
        <v>354</v>
      </c>
      <c r="L2269" s="14">
        <v>4931</v>
      </c>
      <c r="M2269" s="16" t="str">
        <f>HYPERLINK("https://stjsonora.gob.mx/acceso_informacion/InfoCurriculum.php?token=4931-4931-4931")</f>
        <v>https://stjsonora.gob.mx/acceso_informacion/InfoCurriculum.php?token=4931-4931-4931</v>
      </c>
      <c r="N2269" s="14" t="s">
        <v>64</v>
      </c>
      <c r="O2269" s="16" t="s">
        <v>3601</v>
      </c>
      <c r="P2269" s="17" t="s">
        <v>355</v>
      </c>
      <c r="Q2269" s="15">
        <v>45300</v>
      </c>
      <c r="R2269" s="15">
        <v>45291</v>
      </c>
      <c r="S2269" s="14"/>
    </row>
    <row r="2270" spans="1:19" ht="25.5" x14ac:dyDescent="0.25">
      <c r="A2270" s="14">
        <v>2023</v>
      </c>
      <c r="B2270" s="15">
        <v>45200</v>
      </c>
      <c r="C2270" s="15">
        <v>45291</v>
      </c>
      <c r="D2270" s="17" t="s">
        <v>3499</v>
      </c>
      <c r="E2270" s="17" t="s">
        <v>3499</v>
      </c>
      <c r="F2270" s="14" t="s">
        <v>3517</v>
      </c>
      <c r="G2270" s="14" t="s">
        <v>3518</v>
      </c>
      <c r="H2270" s="14" t="s">
        <v>1132</v>
      </c>
      <c r="I2270" s="17" t="s">
        <v>3389</v>
      </c>
      <c r="J2270" s="14" t="s">
        <v>353</v>
      </c>
      <c r="K2270" s="17" t="s">
        <v>354</v>
      </c>
      <c r="L2270" s="14">
        <v>4083</v>
      </c>
      <c r="M2270" s="16" t="str">
        <f>HYPERLINK("https://stjsonora.gob.mx/acceso_informacion/InfoCurriculum.php?token=4083-4083-4083")</f>
        <v>https://stjsonora.gob.mx/acceso_informacion/InfoCurriculum.php?token=4083-4083-4083</v>
      </c>
      <c r="N2270" s="14" t="s">
        <v>64</v>
      </c>
      <c r="O2270" s="16" t="s">
        <v>3601</v>
      </c>
      <c r="P2270" s="17" t="s">
        <v>355</v>
      </c>
      <c r="Q2270" s="15">
        <v>45300</v>
      </c>
      <c r="R2270" s="15">
        <v>45291</v>
      </c>
      <c r="S2270" s="14"/>
    </row>
    <row r="2271" spans="1:19" ht="25.5" x14ac:dyDescent="0.25">
      <c r="A2271" s="14">
        <v>2023</v>
      </c>
      <c r="B2271" s="15">
        <v>45200</v>
      </c>
      <c r="C2271" s="15">
        <v>45291</v>
      </c>
      <c r="D2271" s="17" t="s">
        <v>3499</v>
      </c>
      <c r="E2271" s="17" t="s">
        <v>3499</v>
      </c>
      <c r="F2271" s="14" t="s">
        <v>3519</v>
      </c>
      <c r="G2271" s="14" t="s">
        <v>506</v>
      </c>
      <c r="H2271" s="14" t="s">
        <v>1848</v>
      </c>
      <c r="I2271" s="17" t="s">
        <v>3401</v>
      </c>
      <c r="J2271" s="14" t="s">
        <v>353</v>
      </c>
      <c r="K2271" s="17" t="s">
        <v>354</v>
      </c>
      <c r="L2271" s="14">
        <v>4685</v>
      </c>
      <c r="M2271" s="16" t="str">
        <f>HYPERLINK("https://stjsonora.gob.mx/acceso_informacion/InfoCurriculum.php?token=4685-4685-4685")</f>
        <v>https://stjsonora.gob.mx/acceso_informacion/InfoCurriculum.php?token=4685-4685-4685</v>
      </c>
      <c r="N2271" s="14" t="s">
        <v>64</v>
      </c>
      <c r="O2271" s="16" t="s">
        <v>3601</v>
      </c>
      <c r="P2271" s="17" t="s">
        <v>355</v>
      </c>
      <c r="Q2271" s="15">
        <v>45300</v>
      </c>
      <c r="R2271" s="15">
        <v>45291</v>
      </c>
      <c r="S2271" s="14"/>
    </row>
    <row r="2272" spans="1:19" ht="25.5" x14ac:dyDescent="0.25">
      <c r="A2272" s="14">
        <v>2023</v>
      </c>
      <c r="B2272" s="15">
        <v>45200</v>
      </c>
      <c r="C2272" s="15">
        <v>45291</v>
      </c>
      <c r="D2272" s="17" t="s">
        <v>3495</v>
      </c>
      <c r="E2272" s="17" t="s">
        <v>3495</v>
      </c>
      <c r="F2272" s="14" t="s">
        <v>3520</v>
      </c>
      <c r="G2272" s="14" t="s">
        <v>2355</v>
      </c>
      <c r="H2272" s="14" t="s">
        <v>785</v>
      </c>
      <c r="I2272" s="17" t="s">
        <v>3391</v>
      </c>
      <c r="J2272" s="14" t="s">
        <v>353</v>
      </c>
      <c r="K2272" s="17" t="s">
        <v>354</v>
      </c>
      <c r="L2272" s="14">
        <v>4920</v>
      </c>
      <c r="M2272" s="16" t="str">
        <f>HYPERLINK("https://stjsonora.gob.mx/acceso_informacion/InfoCurriculum.php?token=4920-4920-4920")</f>
        <v>https://stjsonora.gob.mx/acceso_informacion/InfoCurriculum.php?token=4920-4920-4920</v>
      </c>
      <c r="N2272" s="14" t="s">
        <v>64</v>
      </c>
      <c r="O2272" s="16" t="s">
        <v>3601</v>
      </c>
      <c r="P2272" s="17" t="s">
        <v>355</v>
      </c>
      <c r="Q2272" s="15">
        <v>45300</v>
      </c>
      <c r="R2272" s="15">
        <v>45291</v>
      </c>
      <c r="S2272" s="14"/>
    </row>
    <row r="2273" spans="1:19" ht="25.5" x14ac:dyDescent="0.25">
      <c r="A2273" s="14">
        <v>2023</v>
      </c>
      <c r="B2273" s="15">
        <v>45200</v>
      </c>
      <c r="C2273" s="15">
        <v>45291</v>
      </c>
      <c r="D2273" s="17" t="s">
        <v>3499</v>
      </c>
      <c r="E2273" s="17" t="s">
        <v>3499</v>
      </c>
      <c r="F2273" s="14" t="s">
        <v>1957</v>
      </c>
      <c r="G2273" s="14" t="s">
        <v>571</v>
      </c>
      <c r="H2273" s="14" t="s">
        <v>409</v>
      </c>
      <c r="I2273" s="17" t="s">
        <v>3390</v>
      </c>
      <c r="J2273" s="14" t="s">
        <v>353</v>
      </c>
      <c r="K2273" s="17" t="s">
        <v>354</v>
      </c>
      <c r="L2273" s="14">
        <v>3110</v>
      </c>
      <c r="M2273" s="16" t="str">
        <f>HYPERLINK("https://stjsonora.gob.mx/acceso_informacion/InfoCurriculum.php?token=3110-3110-3110")</f>
        <v>https://stjsonora.gob.mx/acceso_informacion/InfoCurriculum.php?token=3110-3110-3110</v>
      </c>
      <c r="N2273" s="14" t="s">
        <v>64</v>
      </c>
      <c r="O2273" s="16" t="s">
        <v>3601</v>
      </c>
      <c r="P2273" s="17" t="s">
        <v>355</v>
      </c>
      <c r="Q2273" s="15">
        <v>45300</v>
      </c>
      <c r="R2273" s="15">
        <v>45291</v>
      </c>
      <c r="S2273" s="14"/>
    </row>
    <row r="2274" spans="1:19" ht="25.5" x14ac:dyDescent="0.25">
      <c r="A2274" s="14">
        <v>2023</v>
      </c>
      <c r="B2274" s="15">
        <v>45200</v>
      </c>
      <c r="C2274" s="15">
        <v>45291</v>
      </c>
      <c r="D2274" s="17" t="s">
        <v>3499</v>
      </c>
      <c r="E2274" s="17" t="s">
        <v>3499</v>
      </c>
      <c r="F2274" s="14" t="s">
        <v>3521</v>
      </c>
      <c r="G2274" s="14" t="s">
        <v>452</v>
      </c>
      <c r="H2274" s="14" t="s">
        <v>1311</v>
      </c>
      <c r="I2274" s="17" t="s">
        <v>3400</v>
      </c>
      <c r="J2274" s="14" t="s">
        <v>353</v>
      </c>
      <c r="K2274" s="17" t="s">
        <v>354</v>
      </c>
      <c r="L2274" s="14">
        <v>5022</v>
      </c>
      <c r="M2274" s="16" t="str">
        <f>HYPERLINK("https://stjsonora.gob.mx/acceso_informacion/InfoCurriculum.php?token=5022-5022-5022")</f>
        <v>https://stjsonora.gob.mx/acceso_informacion/InfoCurriculum.php?token=5022-5022-5022</v>
      </c>
      <c r="N2274" s="14" t="s">
        <v>64</v>
      </c>
      <c r="O2274" s="16" t="s">
        <v>3601</v>
      </c>
      <c r="P2274" s="17" t="s">
        <v>355</v>
      </c>
      <c r="Q2274" s="15">
        <v>45300</v>
      </c>
      <c r="R2274" s="15">
        <v>45291</v>
      </c>
      <c r="S2274" s="14"/>
    </row>
    <row r="2275" spans="1:19" ht="25.5" x14ac:dyDescent="0.25">
      <c r="A2275" s="14">
        <v>2023</v>
      </c>
      <c r="B2275" s="15">
        <v>45200</v>
      </c>
      <c r="C2275" s="15">
        <v>45291</v>
      </c>
      <c r="D2275" s="17" t="s">
        <v>3499</v>
      </c>
      <c r="E2275" s="17" t="s">
        <v>3499</v>
      </c>
      <c r="F2275" s="14" t="s">
        <v>3522</v>
      </c>
      <c r="G2275" s="14" t="s">
        <v>1037</v>
      </c>
      <c r="H2275" s="14" t="s">
        <v>406</v>
      </c>
      <c r="I2275" s="17" t="s">
        <v>3395</v>
      </c>
      <c r="J2275" s="14" t="s">
        <v>353</v>
      </c>
      <c r="K2275" s="17" t="s">
        <v>354</v>
      </c>
      <c r="L2275" s="14">
        <v>3934</v>
      </c>
      <c r="M2275" s="16" t="str">
        <f>HYPERLINK("https://stjsonora.gob.mx/acceso_informacion/InfoCurriculum.php?token=3934-3934-3934")</f>
        <v>https://stjsonora.gob.mx/acceso_informacion/InfoCurriculum.php?token=3934-3934-3934</v>
      </c>
      <c r="N2275" s="14" t="s">
        <v>64</v>
      </c>
      <c r="O2275" s="16" t="s">
        <v>3601</v>
      </c>
      <c r="P2275" s="17" t="s">
        <v>355</v>
      </c>
      <c r="Q2275" s="15">
        <v>45300</v>
      </c>
      <c r="R2275" s="15">
        <v>45291</v>
      </c>
      <c r="S2275" s="14"/>
    </row>
    <row r="2276" spans="1:19" ht="25.5" x14ac:dyDescent="0.25">
      <c r="A2276" s="14">
        <v>2023</v>
      </c>
      <c r="B2276" s="15">
        <v>45200</v>
      </c>
      <c r="C2276" s="15">
        <v>45291</v>
      </c>
      <c r="D2276" s="17" t="s">
        <v>3495</v>
      </c>
      <c r="E2276" s="17" t="s">
        <v>3495</v>
      </c>
      <c r="F2276" s="14" t="s">
        <v>604</v>
      </c>
      <c r="G2276" s="14" t="s">
        <v>840</v>
      </c>
      <c r="H2276" s="14" t="s">
        <v>1289</v>
      </c>
      <c r="I2276" s="17" t="s">
        <v>1319</v>
      </c>
      <c r="J2276" s="14" t="s">
        <v>353</v>
      </c>
      <c r="K2276" s="17" t="s">
        <v>354</v>
      </c>
      <c r="L2276" s="14">
        <v>4483</v>
      </c>
      <c r="M2276" s="16" t="str">
        <f>HYPERLINK("https://stjsonora.gob.mx/acceso_informacion/InfoCurriculum.php?token=4483-4483-4483")</f>
        <v>https://stjsonora.gob.mx/acceso_informacion/InfoCurriculum.php?token=4483-4483-4483</v>
      </c>
      <c r="N2276" s="14" t="s">
        <v>64</v>
      </c>
      <c r="O2276" s="16" t="s">
        <v>3601</v>
      </c>
      <c r="P2276" s="17" t="s">
        <v>355</v>
      </c>
      <c r="Q2276" s="15">
        <v>45300</v>
      </c>
      <c r="R2276" s="15">
        <v>45291</v>
      </c>
      <c r="S2276" s="14"/>
    </row>
    <row r="2277" spans="1:19" ht="25.5" x14ac:dyDescent="0.25">
      <c r="A2277" s="14">
        <v>2023</v>
      </c>
      <c r="B2277" s="15">
        <v>45200</v>
      </c>
      <c r="C2277" s="15">
        <v>45291</v>
      </c>
      <c r="D2277" s="17" t="s">
        <v>3495</v>
      </c>
      <c r="E2277" s="17" t="s">
        <v>3495</v>
      </c>
      <c r="F2277" s="14" t="s">
        <v>3523</v>
      </c>
      <c r="G2277" s="14" t="s">
        <v>3524</v>
      </c>
      <c r="H2277" s="14" t="s">
        <v>753</v>
      </c>
      <c r="I2277" s="17" t="s">
        <v>3390</v>
      </c>
      <c r="J2277" s="14" t="s">
        <v>353</v>
      </c>
      <c r="K2277" s="17" t="s">
        <v>354</v>
      </c>
      <c r="L2277" s="14">
        <v>4073</v>
      </c>
      <c r="M2277" s="16" t="str">
        <f>HYPERLINK("https://stjsonora.gob.mx/acceso_informacion/InfoCurriculum.php?token=4073-4073-4073")</f>
        <v>https://stjsonora.gob.mx/acceso_informacion/InfoCurriculum.php?token=4073-4073-4073</v>
      </c>
      <c r="N2277" s="14" t="s">
        <v>64</v>
      </c>
      <c r="O2277" s="16" t="s">
        <v>3601</v>
      </c>
      <c r="P2277" s="17" t="s">
        <v>355</v>
      </c>
      <c r="Q2277" s="15">
        <v>45300</v>
      </c>
      <c r="R2277" s="15">
        <v>45291</v>
      </c>
      <c r="S2277" s="14"/>
    </row>
    <row r="2278" spans="1:19" ht="25.5" x14ac:dyDescent="0.25">
      <c r="A2278" s="14">
        <v>2023</v>
      </c>
      <c r="B2278" s="15">
        <v>45200</v>
      </c>
      <c r="C2278" s="15">
        <v>45291</v>
      </c>
      <c r="D2278" s="17" t="s">
        <v>3495</v>
      </c>
      <c r="E2278" s="17" t="s">
        <v>3495</v>
      </c>
      <c r="F2278" s="14" t="s">
        <v>3525</v>
      </c>
      <c r="G2278" s="14" t="s">
        <v>369</v>
      </c>
      <c r="H2278" s="14" t="s">
        <v>2555</v>
      </c>
      <c r="I2278" s="17" t="s">
        <v>3395</v>
      </c>
      <c r="J2278" s="14" t="s">
        <v>353</v>
      </c>
      <c r="K2278" s="17" t="s">
        <v>354</v>
      </c>
      <c r="L2278" s="14">
        <v>4847</v>
      </c>
      <c r="M2278" s="16" t="str">
        <f>HYPERLINK("https://stjsonora.gob.mx/acceso_informacion/InfoCurriculum.php?token=4847-4847-4847")</f>
        <v>https://stjsonora.gob.mx/acceso_informacion/InfoCurriculum.php?token=4847-4847-4847</v>
      </c>
      <c r="N2278" s="14" t="s">
        <v>64</v>
      </c>
      <c r="O2278" s="16" t="s">
        <v>3601</v>
      </c>
      <c r="P2278" s="17" t="s">
        <v>355</v>
      </c>
      <c r="Q2278" s="15">
        <v>45300</v>
      </c>
      <c r="R2278" s="15">
        <v>45291</v>
      </c>
      <c r="S2278" s="14"/>
    </row>
    <row r="2279" spans="1:19" ht="25.5" x14ac:dyDescent="0.25">
      <c r="A2279" s="14">
        <v>2023</v>
      </c>
      <c r="B2279" s="15">
        <v>45200</v>
      </c>
      <c r="C2279" s="15">
        <v>45291</v>
      </c>
      <c r="D2279" s="17" t="s">
        <v>3499</v>
      </c>
      <c r="E2279" s="17" t="s">
        <v>3499</v>
      </c>
      <c r="F2279" s="14" t="s">
        <v>1843</v>
      </c>
      <c r="G2279" s="14" t="s">
        <v>685</v>
      </c>
      <c r="H2279" s="14" t="s">
        <v>374</v>
      </c>
      <c r="I2279" s="17" t="s">
        <v>3400</v>
      </c>
      <c r="J2279" s="14" t="s">
        <v>353</v>
      </c>
      <c r="K2279" s="17" t="s">
        <v>354</v>
      </c>
      <c r="L2279" s="14">
        <v>5024</v>
      </c>
      <c r="M2279" s="16" t="str">
        <f>HYPERLINK("https://stjsonora.gob.mx/acceso_informacion/InfoCurriculum.php?token=5024-5024-5024")</f>
        <v>https://stjsonora.gob.mx/acceso_informacion/InfoCurriculum.php?token=5024-5024-5024</v>
      </c>
      <c r="N2279" s="14" t="s">
        <v>64</v>
      </c>
      <c r="O2279" s="16" t="s">
        <v>3601</v>
      </c>
      <c r="P2279" s="17" t="s">
        <v>355</v>
      </c>
      <c r="Q2279" s="15">
        <v>45300</v>
      </c>
      <c r="R2279" s="15">
        <v>45291</v>
      </c>
      <c r="S2279" s="14"/>
    </row>
    <row r="2280" spans="1:19" ht="25.5" x14ac:dyDescent="0.25">
      <c r="A2280" s="14">
        <v>2023</v>
      </c>
      <c r="B2280" s="15">
        <v>45200</v>
      </c>
      <c r="C2280" s="15">
        <v>45291</v>
      </c>
      <c r="D2280" s="17" t="s">
        <v>3499</v>
      </c>
      <c r="E2280" s="17" t="s">
        <v>3499</v>
      </c>
      <c r="F2280" s="14" t="s">
        <v>720</v>
      </c>
      <c r="G2280" s="14" t="s">
        <v>782</v>
      </c>
      <c r="H2280" s="14" t="s">
        <v>615</v>
      </c>
      <c r="I2280" s="17" t="s">
        <v>3401</v>
      </c>
      <c r="J2280" s="14" t="s">
        <v>353</v>
      </c>
      <c r="K2280" s="17" t="s">
        <v>354</v>
      </c>
      <c r="L2280" s="14">
        <v>1533</v>
      </c>
      <c r="M2280" s="16" t="str">
        <f>HYPERLINK("https://stjsonora.gob.mx/acceso_informacion/InfoCurriculum.php?token=1533-1533-1533")</f>
        <v>https://stjsonora.gob.mx/acceso_informacion/InfoCurriculum.php?token=1533-1533-1533</v>
      </c>
      <c r="N2280" s="14" t="s">
        <v>64</v>
      </c>
      <c r="O2280" s="16" t="s">
        <v>3601</v>
      </c>
      <c r="P2280" s="17" t="s">
        <v>355</v>
      </c>
      <c r="Q2280" s="15">
        <v>45300</v>
      </c>
      <c r="R2280" s="15">
        <v>45291</v>
      </c>
      <c r="S2280" s="14"/>
    </row>
    <row r="2281" spans="1:19" ht="25.5" x14ac:dyDescent="0.25">
      <c r="A2281" s="14">
        <v>2023</v>
      </c>
      <c r="B2281" s="15">
        <v>45200</v>
      </c>
      <c r="C2281" s="15">
        <v>45291</v>
      </c>
      <c r="D2281" s="17" t="s">
        <v>3495</v>
      </c>
      <c r="E2281" s="17" t="s">
        <v>3495</v>
      </c>
      <c r="F2281" s="14" t="s">
        <v>3526</v>
      </c>
      <c r="G2281" s="14" t="s">
        <v>1230</v>
      </c>
      <c r="H2281" s="14" t="s">
        <v>1230</v>
      </c>
      <c r="I2281" s="17" t="s">
        <v>1319</v>
      </c>
      <c r="J2281" s="14" t="s">
        <v>353</v>
      </c>
      <c r="K2281" s="17" t="s">
        <v>354</v>
      </c>
      <c r="L2281" s="14">
        <v>5013</v>
      </c>
      <c r="M2281" s="16" t="str">
        <f>HYPERLINK("https://stjsonora.gob.mx/acceso_informacion/InfoCurriculum.php?token=5013-5013-5013")</f>
        <v>https://stjsonora.gob.mx/acceso_informacion/InfoCurriculum.php?token=5013-5013-5013</v>
      </c>
      <c r="N2281" s="14" t="s">
        <v>64</v>
      </c>
      <c r="O2281" s="16" t="s">
        <v>3601</v>
      </c>
      <c r="P2281" s="17" t="s">
        <v>355</v>
      </c>
      <c r="Q2281" s="15">
        <v>45300</v>
      </c>
      <c r="R2281" s="15">
        <v>45291</v>
      </c>
      <c r="S2281" s="14"/>
    </row>
    <row r="2282" spans="1:19" ht="25.5" x14ac:dyDescent="0.25">
      <c r="A2282" s="14">
        <v>2023</v>
      </c>
      <c r="B2282" s="15">
        <v>45200</v>
      </c>
      <c r="C2282" s="15">
        <v>45291</v>
      </c>
      <c r="D2282" s="17" t="s">
        <v>3499</v>
      </c>
      <c r="E2282" s="17" t="s">
        <v>3499</v>
      </c>
      <c r="F2282" s="14" t="s">
        <v>3527</v>
      </c>
      <c r="G2282" s="14" t="s">
        <v>3528</v>
      </c>
      <c r="H2282" s="14" t="s">
        <v>785</v>
      </c>
      <c r="I2282" s="17" t="s">
        <v>3389</v>
      </c>
      <c r="J2282" s="14" t="s">
        <v>353</v>
      </c>
      <c r="K2282" s="17" t="s">
        <v>354</v>
      </c>
      <c r="L2282" s="14">
        <v>4918</v>
      </c>
      <c r="M2282" s="16" t="str">
        <f>HYPERLINK("https://stjsonora.gob.mx/acceso_informacion/InfoCurriculum.php?token=4918-4918-4918")</f>
        <v>https://stjsonora.gob.mx/acceso_informacion/InfoCurriculum.php?token=4918-4918-4918</v>
      </c>
      <c r="N2282" s="14" t="s">
        <v>64</v>
      </c>
      <c r="O2282" s="16" t="s">
        <v>3601</v>
      </c>
      <c r="P2282" s="17" t="s">
        <v>355</v>
      </c>
      <c r="Q2282" s="15">
        <v>45300</v>
      </c>
      <c r="R2282" s="15">
        <v>45291</v>
      </c>
      <c r="S2282" s="14"/>
    </row>
    <row r="2283" spans="1:19" ht="25.5" x14ac:dyDescent="0.25">
      <c r="A2283" s="14">
        <v>2023</v>
      </c>
      <c r="B2283" s="15">
        <v>45200</v>
      </c>
      <c r="C2283" s="15">
        <v>45291</v>
      </c>
      <c r="D2283" s="17" t="s">
        <v>3495</v>
      </c>
      <c r="E2283" s="17" t="s">
        <v>3495</v>
      </c>
      <c r="F2283" s="14" t="s">
        <v>3529</v>
      </c>
      <c r="G2283" s="14" t="s">
        <v>840</v>
      </c>
      <c r="H2283" s="14" t="s">
        <v>1147</v>
      </c>
      <c r="I2283" s="17" t="s">
        <v>3399</v>
      </c>
      <c r="J2283" s="14" t="s">
        <v>353</v>
      </c>
      <c r="K2283" s="17" t="s">
        <v>354</v>
      </c>
      <c r="L2283" s="14">
        <v>2968</v>
      </c>
      <c r="M2283" s="16" t="str">
        <f>HYPERLINK("https://stjsonora.gob.mx/acceso_informacion/InfoCurriculum.php?token=2968-2968-2968")</f>
        <v>https://stjsonora.gob.mx/acceso_informacion/InfoCurriculum.php?token=2968-2968-2968</v>
      </c>
      <c r="N2283" s="14" t="s">
        <v>64</v>
      </c>
      <c r="O2283" s="16" t="s">
        <v>3601</v>
      </c>
      <c r="P2283" s="17" t="s">
        <v>355</v>
      </c>
      <c r="Q2283" s="15">
        <v>45300</v>
      </c>
      <c r="R2283" s="15">
        <v>45291</v>
      </c>
      <c r="S2283" s="14"/>
    </row>
    <row r="2284" spans="1:19" ht="25.5" x14ac:dyDescent="0.25">
      <c r="A2284" s="14">
        <v>2023</v>
      </c>
      <c r="B2284" s="15">
        <v>45200</v>
      </c>
      <c r="C2284" s="15">
        <v>45291</v>
      </c>
      <c r="D2284" s="17" t="s">
        <v>3495</v>
      </c>
      <c r="E2284" s="17" t="s">
        <v>3495</v>
      </c>
      <c r="F2284" s="14" t="s">
        <v>3530</v>
      </c>
      <c r="G2284" s="14" t="s">
        <v>384</v>
      </c>
      <c r="H2284" s="14" t="s">
        <v>3531</v>
      </c>
      <c r="I2284" s="17" t="s">
        <v>1353</v>
      </c>
      <c r="J2284" s="14" t="s">
        <v>353</v>
      </c>
      <c r="K2284" s="17" t="s">
        <v>354</v>
      </c>
      <c r="L2284" s="14">
        <v>3947</v>
      </c>
      <c r="M2284" s="16" t="str">
        <f>HYPERLINK("https://stjsonora.gob.mx/acceso_informacion/InfoCurriculum.php?token=3947-3947-3947")</f>
        <v>https://stjsonora.gob.mx/acceso_informacion/InfoCurriculum.php?token=3947-3947-3947</v>
      </c>
      <c r="N2284" s="14" t="s">
        <v>64</v>
      </c>
      <c r="O2284" s="16" t="s">
        <v>3601</v>
      </c>
      <c r="P2284" s="17" t="s">
        <v>355</v>
      </c>
      <c r="Q2284" s="15">
        <v>45300</v>
      </c>
      <c r="R2284" s="15">
        <v>45291</v>
      </c>
      <c r="S2284" s="14"/>
    </row>
    <row r="2285" spans="1:19" ht="25.5" x14ac:dyDescent="0.25">
      <c r="A2285" s="14">
        <v>2023</v>
      </c>
      <c r="B2285" s="15">
        <v>45200</v>
      </c>
      <c r="C2285" s="15">
        <v>45291</v>
      </c>
      <c r="D2285" s="17" t="s">
        <v>3495</v>
      </c>
      <c r="E2285" s="17" t="s">
        <v>3495</v>
      </c>
      <c r="F2285" s="14" t="s">
        <v>3532</v>
      </c>
      <c r="G2285" s="14" t="s">
        <v>867</v>
      </c>
      <c r="H2285" s="14" t="s">
        <v>1170</v>
      </c>
      <c r="I2285" s="17" t="s">
        <v>3391</v>
      </c>
      <c r="J2285" s="14" t="s">
        <v>353</v>
      </c>
      <c r="K2285" s="17" t="s">
        <v>354</v>
      </c>
      <c r="L2285" s="14">
        <v>4004</v>
      </c>
      <c r="M2285" s="16" t="str">
        <f>HYPERLINK("https://stjsonora.gob.mx/acceso_informacion/InfoCurriculum.php?token=4004-4004-4004")</f>
        <v>https://stjsonora.gob.mx/acceso_informacion/InfoCurriculum.php?token=4004-4004-4004</v>
      </c>
      <c r="N2285" s="14" t="s">
        <v>64</v>
      </c>
      <c r="O2285" s="16" t="s">
        <v>3601</v>
      </c>
      <c r="P2285" s="17" t="s">
        <v>355</v>
      </c>
      <c r="Q2285" s="15">
        <v>45300</v>
      </c>
      <c r="R2285" s="15">
        <v>45291</v>
      </c>
      <c r="S2285" s="14"/>
    </row>
    <row r="2286" spans="1:19" ht="25.5" x14ac:dyDescent="0.25">
      <c r="A2286" s="14">
        <v>2023</v>
      </c>
      <c r="B2286" s="15">
        <v>45200</v>
      </c>
      <c r="C2286" s="15">
        <v>45291</v>
      </c>
      <c r="D2286" s="17" t="s">
        <v>3495</v>
      </c>
      <c r="E2286" s="17" t="s">
        <v>3495</v>
      </c>
      <c r="F2286" s="14" t="s">
        <v>3533</v>
      </c>
      <c r="G2286" s="14" t="s">
        <v>800</v>
      </c>
      <c r="H2286" s="14" t="s">
        <v>800</v>
      </c>
      <c r="I2286" s="17" t="s">
        <v>3389</v>
      </c>
      <c r="J2286" s="14" t="s">
        <v>353</v>
      </c>
      <c r="K2286" s="17" t="s">
        <v>354</v>
      </c>
      <c r="L2286" s="14">
        <v>1418</v>
      </c>
      <c r="M2286" s="16" t="str">
        <f>HYPERLINK("https://stjsonora.gob.mx/acceso_informacion/InfoCurriculum.php?token=1418-1418-1418")</f>
        <v>https://stjsonora.gob.mx/acceso_informacion/InfoCurriculum.php?token=1418-1418-1418</v>
      </c>
      <c r="N2286" s="14" t="s">
        <v>64</v>
      </c>
      <c r="O2286" s="16" t="s">
        <v>3601</v>
      </c>
      <c r="P2286" s="17" t="s">
        <v>355</v>
      </c>
      <c r="Q2286" s="15">
        <v>45300</v>
      </c>
      <c r="R2286" s="15">
        <v>45291</v>
      </c>
      <c r="S2286" s="14"/>
    </row>
    <row r="2287" spans="1:19" ht="25.5" x14ac:dyDescent="0.25">
      <c r="A2287" s="14">
        <v>2023</v>
      </c>
      <c r="B2287" s="15">
        <v>45200</v>
      </c>
      <c r="C2287" s="15">
        <v>45291</v>
      </c>
      <c r="D2287" s="17" t="s">
        <v>3499</v>
      </c>
      <c r="E2287" s="17" t="s">
        <v>3499</v>
      </c>
      <c r="F2287" s="14" t="s">
        <v>3534</v>
      </c>
      <c r="G2287" s="14" t="s">
        <v>364</v>
      </c>
      <c r="H2287" s="14" t="s">
        <v>3535</v>
      </c>
      <c r="I2287" s="17" t="s">
        <v>1319</v>
      </c>
      <c r="J2287" s="14" t="s">
        <v>353</v>
      </c>
      <c r="K2287" s="17" t="s">
        <v>354</v>
      </c>
      <c r="L2287" s="14">
        <v>5012</v>
      </c>
      <c r="M2287" s="16" t="str">
        <f>HYPERLINK("https://stjsonora.gob.mx/acceso_informacion/InfoCurriculum.php?token=5012-5012-5012")</f>
        <v>https://stjsonora.gob.mx/acceso_informacion/InfoCurriculum.php?token=5012-5012-5012</v>
      </c>
      <c r="N2287" s="14" t="s">
        <v>64</v>
      </c>
      <c r="O2287" s="16" t="s">
        <v>3601</v>
      </c>
      <c r="P2287" s="17" t="s">
        <v>355</v>
      </c>
      <c r="Q2287" s="15">
        <v>45300</v>
      </c>
      <c r="R2287" s="15">
        <v>45291</v>
      </c>
      <c r="S2287" s="14"/>
    </row>
    <row r="2288" spans="1:19" ht="25.5" x14ac:dyDescent="0.25">
      <c r="A2288" s="14">
        <v>2023</v>
      </c>
      <c r="B2288" s="15">
        <v>45200</v>
      </c>
      <c r="C2288" s="15">
        <v>45291</v>
      </c>
      <c r="D2288" s="17" t="s">
        <v>3495</v>
      </c>
      <c r="E2288" s="17" t="s">
        <v>3495</v>
      </c>
      <c r="F2288" s="14" t="s">
        <v>3536</v>
      </c>
      <c r="G2288" s="14" t="s">
        <v>3537</v>
      </c>
      <c r="H2288" s="14" t="s">
        <v>3538</v>
      </c>
      <c r="I2288" s="17" t="s">
        <v>3395</v>
      </c>
      <c r="J2288" s="14" t="s">
        <v>58</v>
      </c>
      <c r="K2288" s="17" t="s">
        <v>3590</v>
      </c>
      <c r="L2288" s="14">
        <v>4264</v>
      </c>
      <c r="M2288" s="16" t="str">
        <f>HYPERLINK("https://stjsonora.gob.mx/acceso_informacion/InfoCurriculum.php?token=4264-4264-4264")</f>
        <v>https://stjsonora.gob.mx/acceso_informacion/InfoCurriculum.php?token=4264-4264-4264</v>
      </c>
      <c r="N2288" s="14" t="s">
        <v>64</v>
      </c>
      <c r="O2288" s="16" t="s">
        <v>3601</v>
      </c>
      <c r="P2288" s="17" t="s">
        <v>355</v>
      </c>
      <c r="Q2288" s="15">
        <v>45300</v>
      </c>
      <c r="R2288" s="15">
        <v>45291</v>
      </c>
      <c r="S2288" s="14"/>
    </row>
    <row r="2289" spans="1:19" ht="25.5" x14ac:dyDescent="0.25">
      <c r="A2289" s="14">
        <v>2023</v>
      </c>
      <c r="B2289" s="15">
        <v>45200</v>
      </c>
      <c r="C2289" s="15">
        <v>45291</v>
      </c>
      <c r="D2289" s="17" t="s">
        <v>3499</v>
      </c>
      <c r="E2289" s="17" t="s">
        <v>3499</v>
      </c>
      <c r="F2289" s="14" t="s">
        <v>944</v>
      </c>
      <c r="G2289" s="14" t="s">
        <v>2671</v>
      </c>
      <c r="H2289" s="14" t="s">
        <v>579</v>
      </c>
      <c r="I2289" s="17" t="s">
        <v>3389</v>
      </c>
      <c r="J2289" s="14" t="s">
        <v>353</v>
      </c>
      <c r="K2289" s="17" t="s">
        <v>354</v>
      </c>
      <c r="L2289" s="14">
        <v>3953</v>
      </c>
      <c r="M2289" s="16" t="str">
        <f>HYPERLINK("https://stjsonora.gob.mx/acceso_informacion/InfoCurriculum.php?token=3953-3953-3953")</f>
        <v>https://stjsonora.gob.mx/acceso_informacion/InfoCurriculum.php?token=3953-3953-3953</v>
      </c>
      <c r="N2289" s="14" t="s">
        <v>64</v>
      </c>
      <c r="O2289" s="16" t="s">
        <v>3601</v>
      </c>
      <c r="P2289" s="17" t="s">
        <v>355</v>
      </c>
      <c r="Q2289" s="15">
        <v>45300</v>
      </c>
      <c r="R2289" s="15">
        <v>45291</v>
      </c>
      <c r="S2289" s="14"/>
    </row>
    <row r="2290" spans="1:19" ht="25.5" x14ac:dyDescent="0.25">
      <c r="A2290" s="14">
        <v>2023</v>
      </c>
      <c r="B2290" s="15">
        <v>45200</v>
      </c>
      <c r="C2290" s="15">
        <v>45291</v>
      </c>
      <c r="D2290" s="17" t="s">
        <v>3499</v>
      </c>
      <c r="E2290" s="17" t="s">
        <v>3499</v>
      </c>
      <c r="F2290" s="14" t="s">
        <v>2457</v>
      </c>
      <c r="G2290" s="14" t="s">
        <v>529</v>
      </c>
      <c r="H2290" s="14" t="s">
        <v>562</v>
      </c>
      <c r="I2290" s="17" t="s">
        <v>3400</v>
      </c>
      <c r="J2290" s="14" t="s">
        <v>353</v>
      </c>
      <c r="K2290" s="17" t="s">
        <v>354</v>
      </c>
      <c r="L2290" s="14">
        <v>4922</v>
      </c>
      <c r="M2290" s="16" t="str">
        <f>HYPERLINK("https://stjsonora.gob.mx/acceso_informacion/InfoCurriculum.php?token=4922-4922-4922")</f>
        <v>https://stjsonora.gob.mx/acceso_informacion/InfoCurriculum.php?token=4922-4922-4922</v>
      </c>
      <c r="N2290" s="14" t="s">
        <v>64</v>
      </c>
      <c r="O2290" s="16" t="s">
        <v>3601</v>
      </c>
      <c r="P2290" s="17" t="s">
        <v>355</v>
      </c>
      <c r="Q2290" s="15">
        <v>45300</v>
      </c>
      <c r="R2290" s="15">
        <v>45291</v>
      </c>
      <c r="S2290" s="14"/>
    </row>
    <row r="2291" spans="1:19" ht="25.5" x14ac:dyDescent="0.25">
      <c r="A2291" s="14">
        <v>2023</v>
      </c>
      <c r="B2291" s="15">
        <v>45200</v>
      </c>
      <c r="C2291" s="15">
        <v>45291</v>
      </c>
      <c r="D2291" s="17" t="s">
        <v>3499</v>
      </c>
      <c r="E2291" s="17" t="s">
        <v>3499</v>
      </c>
      <c r="F2291" s="14" t="s">
        <v>3539</v>
      </c>
      <c r="G2291" s="14" t="s">
        <v>752</v>
      </c>
      <c r="H2291" s="14" t="s">
        <v>650</v>
      </c>
      <c r="I2291" s="17" t="s">
        <v>3389</v>
      </c>
      <c r="J2291" s="14" t="s">
        <v>353</v>
      </c>
      <c r="K2291" s="17" t="s">
        <v>354</v>
      </c>
      <c r="L2291" s="14">
        <v>3484</v>
      </c>
      <c r="M2291" s="16" t="str">
        <f>HYPERLINK("https://stjsonora.gob.mx/acceso_informacion/InfoCurriculum.php?token=3484-3484-3484")</f>
        <v>https://stjsonora.gob.mx/acceso_informacion/InfoCurriculum.php?token=3484-3484-3484</v>
      </c>
      <c r="N2291" s="14" t="s">
        <v>64</v>
      </c>
      <c r="O2291" s="16" t="s">
        <v>3601</v>
      </c>
      <c r="P2291" s="17" t="s">
        <v>355</v>
      </c>
      <c r="Q2291" s="15">
        <v>45300</v>
      </c>
      <c r="R2291" s="15">
        <v>45291</v>
      </c>
      <c r="S2291" s="14"/>
    </row>
    <row r="2292" spans="1:19" ht="25.5" x14ac:dyDescent="0.25">
      <c r="A2292" s="14">
        <v>2023</v>
      </c>
      <c r="B2292" s="15">
        <v>45200</v>
      </c>
      <c r="C2292" s="15">
        <v>45291</v>
      </c>
      <c r="D2292" s="17" t="s">
        <v>3499</v>
      </c>
      <c r="E2292" s="17" t="s">
        <v>3499</v>
      </c>
      <c r="F2292" s="14" t="s">
        <v>3540</v>
      </c>
      <c r="G2292" s="14" t="s">
        <v>461</v>
      </c>
      <c r="H2292" s="14" t="s">
        <v>568</v>
      </c>
      <c r="I2292" s="17" t="s">
        <v>3389</v>
      </c>
      <c r="J2292" s="14" t="s">
        <v>353</v>
      </c>
      <c r="K2292" s="17" t="s">
        <v>354</v>
      </c>
      <c r="L2292" s="14">
        <v>4612</v>
      </c>
      <c r="M2292" s="16" t="str">
        <f>HYPERLINK("https://stjsonora.gob.mx/acceso_informacion/InfoCurriculum.php?token=4612-4612-4612")</f>
        <v>https://stjsonora.gob.mx/acceso_informacion/InfoCurriculum.php?token=4612-4612-4612</v>
      </c>
      <c r="N2292" s="14" t="s">
        <v>64</v>
      </c>
      <c r="O2292" s="16" t="s">
        <v>3601</v>
      </c>
      <c r="P2292" s="17" t="s">
        <v>355</v>
      </c>
      <c r="Q2292" s="15">
        <v>45300</v>
      </c>
      <c r="R2292" s="15">
        <v>45291</v>
      </c>
      <c r="S2292" s="14"/>
    </row>
    <row r="2293" spans="1:19" ht="25.5" x14ac:dyDescent="0.25">
      <c r="A2293" s="14">
        <v>2023</v>
      </c>
      <c r="B2293" s="15">
        <v>45200</v>
      </c>
      <c r="C2293" s="15">
        <v>45291</v>
      </c>
      <c r="D2293" s="17" t="s">
        <v>3499</v>
      </c>
      <c r="E2293" s="17" t="s">
        <v>3499</v>
      </c>
      <c r="F2293" s="14" t="s">
        <v>3541</v>
      </c>
      <c r="G2293" s="14" t="s">
        <v>1107</v>
      </c>
      <c r="H2293" s="14" t="s">
        <v>850</v>
      </c>
      <c r="I2293" s="17" t="s">
        <v>1319</v>
      </c>
      <c r="J2293" s="14" t="s">
        <v>353</v>
      </c>
      <c r="K2293" s="17" t="s">
        <v>354</v>
      </c>
      <c r="L2293" s="14">
        <v>5014</v>
      </c>
      <c r="M2293" s="16" t="str">
        <f>HYPERLINK("https://stjsonora.gob.mx/acceso_informacion/InfoCurriculum.php?token=5014-5014-5014")</f>
        <v>https://stjsonora.gob.mx/acceso_informacion/InfoCurriculum.php?token=5014-5014-5014</v>
      </c>
      <c r="N2293" s="14" t="s">
        <v>64</v>
      </c>
      <c r="O2293" s="16" t="s">
        <v>3601</v>
      </c>
      <c r="P2293" s="17" t="s">
        <v>355</v>
      </c>
      <c r="Q2293" s="15">
        <v>45300</v>
      </c>
      <c r="R2293" s="15">
        <v>45291</v>
      </c>
      <c r="S2293" s="14"/>
    </row>
    <row r="2294" spans="1:19" ht="25.5" x14ac:dyDescent="0.25">
      <c r="A2294" s="14">
        <v>2023</v>
      </c>
      <c r="B2294" s="15">
        <v>45200</v>
      </c>
      <c r="C2294" s="15">
        <v>45291</v>
      </c>
      <c r="D2294" s="17" t="s">
        <v>3495</v>
      </c>
      <c r="E2294" s="17" t="s">
        <v>3495</v>
      </c>
      <c r="F2294" s="14" t="s">
        <v>3542</v>
      </c>
      <c r="G2294" s="14" t="s">
        <v>2455</v>
      </c>
      <c r="H2294" s="14" t="s">
        <v>495</v>
      </c>
      <c r="I2294" s="17" t="s">
        <v>3391</v>
      </c>
      <c r="J2294" s="14" t="s">
        <v>353</v>
      </c>
      <c r="K2294" s="17" t="s">
        <v>354</v>
      </c>
      <c r="L2294" s="14">
        <v>4340</v>
      </c>
      <c r="M2294" s="16" t="str">
        <f>HYPERLINK("https://stjsonora.gob.mx/acceso_informacion/InfoCurriculum.php?token=4340-4340-4340")</f>
        <v>https://stjsonora.gob.mx/acceso_informacion/InfoCurriculum.php?token=4340-4340-4340</v>
      </c>
      <c r="N2294" s="14" t="s">
        <v>64</v>
      </c>
      <c r="O2294" s="16" t="s">
        <v>3601</v>
      </c>
      <c r="P2294" s="17" t="s">
        <v>355</v>
      </c>
      <c r="Q2294" s="15">
        <v>45300</v>
      </c>
      <c r="R2294" s="15">
        <v>45291</v>
      </c>
      <c r="S2294" s="14"/>
    </row>
    <row r="2295" spans="1:19" ht="25.5" x14ac:dyDescent="0.25">
      <c r="A2295" s="14">
        <v>2023</v>
      </c>
      <c r="B2295" s="15">
        <v>45200</v>
      </c>
      <c r="C2295" s="15">
        <v>45291</v>
      </c>
      <c r="D2295" s="17" t="s">
        <v>3495</v>
      </c>
      <c r="E2295" s="17" t="s">
        <v>3495</v>
      </c>
      <c r="F2295" s="14" t="s">
        <v>3543</v>
      </c>
      <c r="G2295" s="14" t="s">
        <v>1124</v>
      </c>
      <c r="H2295" s="14" t="s">
        <v>3544</v>
      </c>
      <c r="I2295" s="17" t="s">
        <v>3391</v>
      </c>
      <c r="J2295" s="14" t="s">
        <v>58</v>
      </c>
      <c r="K2295" s="17" t="s">
        <v>3590</v>
      </c>
      <c r="L2295" s="14">
        <v>5121</v>
      </c>
      <c r="M2295" s="16" t="str">
        <f>HYPERLINK("https://stjsonora.gob.mx/acceso_informacion/InfoCurriculum.php?token=5121-5121-5121")</f>
        <v>https://stjsonora.gob.mx/acceso_informacion/InfoCurriculum.php?token=5121-5121-5121</v>
      </c>
      <c r="N2295" s="14" t="s">
        <v>64</v>
      </c>
      <c r="O2295" s="16" t="s">
        <v>3601</v>
      </c>
      <c r="P2295" s="17" t="s">
        <v>355</v>
      </c>
      <c r="Q2295" s="15">
        <v>45300</v>
      </c>
      <c r="R2295" s="15">
        <v>45291</v>
      </c>
      <c r="S2295" s="14"/>
    </row>
    <row r="2296" spans="1:19" ht="25.5" x14ac:dyDescent="0.25">
      <c r="A2296" s="14">
        <v>2023</v>
      </c>
      <c r="B2296" s="15">
        <v>45200</v>
      </c>
      <c r="C2296" s="15">
        <v>45291</v>
      </c>
      <c r="D2296" s="17" t="s">
        <v>3499</v>
      </c>
      <c r="E2296" s="17" t="s">
        <v>3499</v>
      </c>
      <c r="F2296" s="14" t="s">
        <v>3545</v>
      </c>
      <c r="G2296" s="14" t="s">
        <v>626</v>
      </c>
      <c r="H2296" s="14" t="s">
        <v>1858</v>
      </c>
      <c r="I2296" s="17" t="s">
        <v>3395</v>
      </c>
      <c r="J2296" s="14" t="s">
        <v>353</v>
      </c>
      <c r="K2296" s="17" t="s">
        <v>354</v>
      </c>
      <c r="L2296" s="14">
        <v>5026</v>
      </c>
      <c r="M2296" s="16" t="str">
        <f>HYPERLINK("https://stjsonora.gob.mx/acceso_informacion/InfoCurriculum.php?token=5026-5026-5026")</f>
        <v>https://stjsonora.gob.mx/acceso_informacion/InfoCurriculum.php?token=5026-5026-5026</v>
      </c>
      <c r="N2296" s="14" t="s">
        <v>64</v>
      </c>
      <c r="O2296" s="16" t="s">
        <v>3601</v>
      </c>
      <c r="P2296" s="17" t="s">
        <v>355</v>
      </c>
      <c r="Q2296" s="15">
        <v>45300</v>
      </c>
      <c r="R2296" s="15">
        <v>45291</v>
      </c>
      <c r="S2296" s="14"/>
    </row>
    <row r="2297" spans="1:19" ht="25.5" x14ac:dyDescent="0.25">
      <c r="A2297" s="14">
        <v>2023</v>
      </c>
      <c r="B2297" s="15">
        <v>45200</v>
      </c>
      <c r="C2297" s="15">
        <v>45291</v>
      </c>
      <c r="D2297" s="17" t="s">
        <v>3499</v>
      </c>
      <c r="E2297" s="17" t="s">
        <v>3499</v>
      </c>
      <c r="F2297" s="14" t="s">
        <v>3546</v>
      </c>
      <c r="G2297" s="14" t="s">
        <v>850</v>
      </c>
      <c r="H2297" s="14" t="s">
        <v>533</v>
      </c>
      <c r="I2297" s="17" t="s">
        <v>3400</v>
      </c>
      <c r="J2297" s="14" t="s">
        <v>353</v>
      </c>
      <c r="K2297" s="17" t="s">
        <v>354</v>
      </c>
      <c r="L2297" s="14">
        <v>4924</v>
      </c>
      <c r="M2297" s="16" t="str">
        <f>HYPERLINK("https://stjsonora.gob.mx/acceso_informacion/InfoCurriculum.php?token=4924-4924-4924")</f>
        <v>https://stjsonora.gob.mx/acceso_informacion/InfoCurriculum.php?token=4924-4924-4924</v>
      </c>
      <c r="N2297" s="14" t="s">
        <v>64</v>
      </c>
      <c r="O2297" s="16" t="s">
        <v>3601</v>
      </c>
      <c r="P2297" s="17" t="s">
        <v>355</v>
      </c>
      <c r="Q2297" s="15">
        <v>45300</v>
      </c>
      <c r="R2297" s="15">
        <v>45291</v>
      </c>
      <c r="S2297" s="14"/>
    </row>
    <row r="2298" spans="1:19" ht="25.5" x14ac:dyDescent="0.25">
      <c r="A2298" s="14">
        <v>2023</v>
      </c>
      <c r="B2298" s="15">
        <v>45200</v>
      </c>
      <c r="C2298" s="15">
        <v>45291</v>
      </c>
      <c r="D2298" s="17" t="s">
        <v>3499</v>
      </c>
      <c r="E2298" s="17" t="s">
        <v>3499</v>
      </c>
      <c r="F2298" s="14" t="s">
        <v>992</v>
      </c>
      <c r="G2298" s="14" t="s">
        <v>562</v>
      </c>
      <c r="H2298" s="14" t="s">
        <v>853</v>
      </c>
      <c r="I2298" s="17" t="s">
        <v>1319</v>
      </c>
      <c r="J2298" s="14" t="s">
        <v>353</v>
      </c>
      <c r="K2298" s="17" t="s">
        <v>354</v>
      </c>
      <c r="L2298" s="14">
        <v>4387</v>
      </c>
      <c r="M2298" s="16" t="str">
        <f>HYPERLINK("https://stjsonora.gob.mx/acceso_informacion/InfoCurriculum.php?token=4387-4387-4387")</f>
        <v>https://stjsonora.gob.mx/acceso_informacion/InfoCurriculum.php?token=4387-4387-4387</v>
      </c>
      <c r="N2298" s="14" t="s">
        <v>64</v>
      </c>
      <c r="O2298" s="16" t="s">
        <v>3601</v>
      </c>
      <c r="P2298" s="17" t="s">
        <v>355</v>
      </c>
      <c r="Q2298" s="15">
        <v>45300</v>
      </c>
      <c r="R2298" s="15">
        <v>45291</v>
      </c>
      <c r="S2298" s="14"/>
    </row>
    <row r="2299" spans="1:19" ht="25.5" x14ac:dyDescent="0.25">
      <c r="A2299" s="14">
        <v>2023</v>
      </c>
      <c r="B2299" s="15">
        <v>45200</v>
      </c>
      <c r="C2299" s="15">
        <v>45291</v>
      </c>
      <c r="D2299" s="17" t="s">
        <v>3499</v>
      </c>
      <c r="E2299" s="17" t="s">
        <v>3499</v>
      </c>
      <c r="F2299" s="14" t="s">
        <v>3547</v>
      </c>
      <c r="G2299" s="14" t="s">
        <v>1050</v>
      </c>
      <c r="H2299" s="14" t="s">
        <v>1944</v>
      </c>
      <c r="I2299" s="17" t="s">
        <v>3401</v>
      </c>
      <c r="J2299" s="14" t="s">
        <v>353</v>
      </c>
      <c r="K2299" s="17" t="s">
        <v>1479</v>
      </c>
      <c r="L2299" s="14">
        <v>4617</v>
      </c>
      <c r="M2299" s="16" t="str">
        <f>HYPERLINK("https://stjsonora.gob.mx/acceso_informacion/InfoCurriculum.php?token=4617-4617-4617")</f>
        <v>https://stjsonora.gob.mx/acceso_informacion/InfoCurriculum.php?token=4617-4617-4617</v>
      </c>
      <c r="N2299" s="14" t="s">
        <v>64</v>
      </c>
      <c r="O2299" s="16" t="s">
        <v>3601</v>
      </c>
      <c r="P2299" s="17" t="s">
        <v>355</v>
      </c>
      <c r="Q2299" s="15">
        <v>45300</v>
      </c>
      <c r="R2299" s="15">
        <v>45291</v>
      </c>
      <c r="S2299" s="14"/>
    </row>
    <row r="2300" spans="1:19" ht="25.5" x14ac:dyDescent="0.25">
      <c r="A2300" s="14">
        <v>2023</v>
      </c>
      <c r="B2300" s="15">
        <v>45200</v>
      </c>
      <c r="C2300" s="15">
        <v>45291</v>
      </c>
      <c r="D2300" s="17" t="s">
        <v>3499</v>
      </c>
      <c r="E2300" s="17" t="s">
        <v>3499</v>
      </c>
      <c r="F2300" s="14" t="s">
        <v>3548</v>
      </c>
      <c r="G2300" s="14" t="s">
        <v>1848</v>
      </c>
      <c r="H2300" s="14" t="s">
        <v>1017</v>
      </c>
      <c r="I2300" s="17" t="s">
        <v>3391</v>
      </c>
      <c r="J2300" s="14" t="s">
        <v>353</v>
      </c>
      <c r="K2300" s="17" t="s">
        <v>354</v>
      </c>
      <c r="L2300" s="14">
        <v>4136</v>
      </c>
      <c r="M2300" s="16" t="str">
        <f>HYPERLINK("https://stjsonora.gob.mx/acceso_informacion/InfoCurriculum.php?token=4136-4136-4136")</f>
        <v>https://stjsonora.gob.mx/acceso_informacion/InfoCurriculum.php?token=4136-4136-4136</v>
      </c>
      <c r="N2300" s="14" t="s">
        <v>64</v>
      </c>
      <c r="O2300" s="16" t="s">
        <v>3601</v>
      </c>
      <c r="P2300" s="17" t="s">
        <v>355</v>
      </c>
      <c r="Q2300" s="15">
        <v>45300</v>
      </c>
      <c r="R2300" s="15">
        <v>45291</v>
      </c>
      <c r="S2300" s="14"/>
    </row>
    <row r="2301" spans="1:19" ht="25.5" x14ac:dyDescent="0.25">
      <c r="A2301" s="14">
        <v>2023</v>
      </c>
      <c r="B2301" s="15">
        <v>45200</v>
      </c>
      <c r="C2301" s="15">
        <v>45291</v>
      </c>
      <c r="D2301" s="17" t="s">
        <v>3499</v>
      </c>
      <c r="E2301" s="17" t="s">
        <v>3499</v>
      </c>
      <c r="F2301" s="14" t="s">
        <v>3549</v>
      </c>
      <c r="G2301" s="14" t="s">
        <v>393</v>
      </c>
      <c r="H2301" s="14" t="s">
        <v>3111</v>
      </c>
      <c r="I2301" s="17" t="s">
        <v>1319</v>
      </c>
      <c r="J2301" s="14" t="s">
        <v>353</v>
      </c>
      <c r="K2301" s="17" t="s">
        <v>354</v>
      </c>
      <c r="L2301" s="14">
        <v>5015</v>
      </c>
      <c r="M2301" s="16" t="str">
        <f>HYPERLINK("https://stjsonora.gob.mx/acceso_informacion/InfoCurriculum.php?token=5015-5015-5015")</f>
        <v>https://stjsonora.gob.mx/acceso_informacion/InfoCurriculum.php?token=5015-5015-5015</v>
      </c>
      <c r="N2301" s="14" t="s">
        <v>64</v>
      </c>
      <c r="O2301" s="16" t="s">
        <v>3601</v>
      </c>
      <c r="P2301" s="17" t="s">
        <v>355</v>
      </c>
      <c r="Q2301" s="15">
        <v>45300</v>
      </c>
      <c r="R2301" s="15">
        <v>45291</v>
      </c>
      <c r="S2301" s="14"/>
    </row>
    <row r="2302" spans="1:19" ht="25.5" x14ac:dyDescent="0.25">
      <c r="A2302" s="14">
        <v>2023</v>
      </c>
      <c r="B2302" s="15">
        <v>45200</v>
      </c>
      <c r="C2302" s="15">
        <v>45291</v>
      </c>
      <c r="D2302" s="17" t="s">
        <v>3499</v>
      </c>
      <c r="E2302" s="17" t="s">
        <v>3499</v>
      </c>
      <c r="F2302" s="14" t="s">
        <v>3550</v>
      </c>
      <c r="G2302" s="14" t="s">
        <v>1868</v>
      </c>
      <c r="H2302" s="14" t="s">
        <v>952</v>
      </c>
      <c r="I2302" s="17" t="s">
        <v>3389</v>
      </c>
      <c r="J2302" s="14" t="s">
        <v>353</v>
      </c>
      <c r="K2302" s="17" t="s">
        <v>354</v>
      </c>
      <c r="L2302" s="14">
        <v>4520</v>
      </c>
      <c r="M2302" s="16" t="str">
        <f>HYPERLINK("https://stjsonora.gob.mx/acceso_informacion/InfoCurriculum.php?token=4520-4520-4520")</f>
        <v>https://stjsonora.gob.mx/acceso_informacion/InfoCurriculum.php?token=4520-4520-4520</v>
      </c>
      <c r="N2302" s="14" t="s">
        <v>64</v>
      </c>
      <c r="O2302" s="16" t="s">
        <v>3601</v>
      </c>
      <c r="P2302" s="17" t="s">
        <v>355</v>
      </c>
      <c r="Q2302" s="15">
        <v>45300</v>
      </c>
      <c r="R2302" s="15">
        <v>45291</v>
      </c>
      <c r="S2302" s="14"/>
    </row>
    <row r="2303" spans="1:19" ht="25.5" x14ac:dyDescent="0.25">
      <c r="A2303" s="14">
        <v>2023</v>
      </c>
      <c r="B2303" s="15">
        <v>45200</v>
      </c>
      <c r="C2303" s="15">
        <v>45291</v>
      </c>
      <c r="D2303" s="17" t="s">
        <v>3495</v>
      </c>
      <c r="E2303" s="17" t="s">
        <v>3495</v>
      </c>
      <c r="F2303" s="14" t="s">
        <v>1492</v>
      </c>
      <c r="G2303" s="14" t="s">
        <v>1881</v>
      </c>
      <c r="H2303" s="14" t="s">
        <v>585</v>
      </c>
      <c r="I2303" s="17" t="s">
        <v>3401</v>
      </c>
      <c r="J2303" s="14" t="s">
        <v>353</v>
      </c>
      <c r="K2303" s="17" t="s">
        <v>354</v>
      </c>
      <c r="L2303" s="14">
        <v>4928</v>
      </c>
      <c r="M2303" s="16" t="str">
        <f>HYPERLINK("https://stjsonora.gob.mx/acceso_informacion/InfoCurriculum.php?token=4928-4928-4928")</f>
        <v>https://stjsonora.gob.mx/acceso_informacion/InfoCurriculum.php?token=4928-4928-4928</v>
      </c>
      <c r="N2303" s="14" t="s">
        <v>64</v>
      </c>
      <c r="O2303" s="16" t="s">
        <v>3601</v>
      </c>
      <c r="P2303" s="17" t="s">
        <v>355</v>
      </c>
      <c r="Q2303" s="15">
        <v>45300</v>
      </c>
      <c r="R2303" s="15">
        <v>45291</v>
      </c>
      <c r="S2303" s="14"/>
    </row>
    <row r="2304" spans="1:19" ht="25.5" x14ac:dyDescent="0.25">
      <c r="A2304" s="14">
        <v>2023</v>
      </c>
      <c r="B2304" s="15">
        <v>45200</v>
      </c>
      <c r="C2304" s="15">
        <v>45291</v>
      </c>
      <c r="D2304" s="17" t="s">
        <v>3551</v>
      </c>
      <c r="E2304" s="17" t="s">
        <v>3551</v>
      </c>
      <c r="F2304" s="14" t="s">
        <v>3552</v>
      </c>
      <c r="G2304" s="14" t="s">
        <v>1285</v>
      </c>
      <c r="H2304" s="14" t="s">
        <v>2771</v>
      </c>
      <c r="I2304" s="17" t="s">
        <v>1319</v>
      </c>
      <c r="J2304" s="14" t="s">
        <v>353</v>
      </c>
      <c r="K2304" s="17" t="s">
        <v>354</v>
      </c>
      <c r="L2304" s="14">
        <v>4916</v>
      </c>
      <c r="M2304" s="16" t="str">
        <f>HYPERLINK("https://stjsonora.gob.mx/acceso_informacion/InfoCurriculum.php?token=4916-4916-4916")</f>
        <v>https://stjsonora.gob.mx/acceso_informacion/InfoCurriculum.php?token=4916-4916-4916</v>
      </c>
      <c r="N2304" s="14" t="s">
        <v>64</v>
      </c>
      <c r="O2304" s="16" t="s">
        <v>3601</v>
      </c>
      <c r="P2304" s="17" t="s">
        <v>355</v>
      </c>
      <c r="Q2304" s="15">
        <v>45300</v>
      </c>
      <c r="R2304" s="15">
        <v>45291</v>
      </c>
      <c r="S2304" s="14"/>
    </row>
    <row r="2305" spans="1:19" ht="25.5" x14ac:dyDescent="0.25">
      <c r="A2305" s="14">
        <v>2023</v>
      </c>
      <c r="B2305" s="15">
        <v>45200</v>
      </c>
      <c r="C2305" s="15">
        <v>45291</v>
      </c>
      <c r="D2305" s="17" t="s">
        <v>184</v>
      </c>
      <c r="E2305" s="17" t="s">
        <v>184</v>
      </c>
      <c r="F2305" s="14" t="s">
        <v>3553</v>
      </c>
      <c r="G2305" s="14" t="s">
        <v>542</v>
      </c>
      <c r="H2305" s="14" t="s">
        <v>2076</v>
      </c>
      <c r="I2305" s="17" t="s">
        <v>3391</v>
      </c>
      <c r="J2305" s="14" t="s">
        <v>353</v>
      </c>
      <c r="K2305" s="17" t="s">
        <v>354</v>
      </c>
      <c r="L2305" s="14">
        <v>5005</v>
      </c>
      <c r="M2305" s="16" t="str">
        <f>HYPERLINK("https://stjsonora.gob.mx/acceso_informacion/InfoCurriculum.php?token=5005-5005-5005")</f>
        <v>https://stjsonora.gob.mx/acceso_informacion/InfoCurriculum.php?token=5005-5005-5005</v>
      </c>
      <c r="N2305" s="14" t="s">
        <v>64</v>
      </c>
      <c r="O2305" s="16" t="s">
        <v>3601</v>
      </c>
      <c r="P2305" s="17" t="s">
        <v>355</v>
      </c>
      <c r="Q2305" s="15">
        <v>45300</v>
      </c>
      <c r="R2305" s="15">
        <v>45291</v>
      </c>
      <c r="S2305" s="14"/>
    </row>
    <row r="2306" spans="1:19" ht="25.5" x14ac:dyDescent="0.25">
      <c r="A2306" s="14">
        <v>2023</v>
      </c>
      <c r="B2306" s="15">
        <v>45200</v>
      </c>
      <c r="C2306" s="15">
        <v>45291</v>
      </c>
      <c r="D2306" s="17" t="s">
        <v>3551</v>
      </c>
      <c r="E2306" s="17" t="s">
        <v>3551</v>
      </c>
      <c r="F2306" s="14" t="s">
        <v>3554</v>
      </c>
      <c r="G2306" s="14" t="s">
        <v>2098</v>
      </c>
      <c r="H2306" s="14" t="s">
        <v>874</v>
      </c>
      <c r="I2306" s="17" t="s">
        <v>3395</v>
      </c>
      <c r="J2306" s="14" t="s">
        <v>353</v>
      </c>
      <c r="K2306" s="17" t="s">
        <v>354</v>
      </c>
      <c r="L2306" s="14">
        <v>4929</v>
      </c>
      <c r="M2306" s="16" t="str">
        <f>HYPERLINK("https://stjsonora.gob.mx/acceso_informacion/InfoCurriculum.php?token=4929-4929-4929")</f>
        <v>https://stjsonora.gob.mx/acceso_informacion/InfoCurriculum.php?token=4929-4929-4929</v>
      </c>
      <c r="N2306" s="14" t="s">
        <v>64</v>
      </c>
      <c r="O2306" s="16" t="s">
        <v>3601</v>
      </c>
      <c r="P2306" s="17" t="s">
        <v>355</v>
      </c>
      <c r="Q2306" s="15">
        <v>45300</v>
      </c>
      <c r="R2306" s="15">
        <v>45291</v>
      </c>
      <c r="S2306" s="14"/>
    </row>
    <row r="2307" spans="1:19" ht="25.5" x14ac:dyDescent="0.25">
      <c r="A2307" s="14">
        <v>2023</v>
      </c>
      <c r="B2307" s="15">
        <v>45200</v>
      </c>
      <c r="C2307" s="15">
        <v>45291</v>
      </c>
      <c r="D2307" s="17" t="s">
        <v>184</v>
      </c>
      <c r="E2307" s="17" t="s">
        <v>184</v>
      </c>
      <c r="F2307" s="14" t="s">
        <v>3555</v>
      </c>
      <c r="G2307" s="14" t="s">
        <v>928</v>
      </c>
      <c r="H2307" s="14" t="s">
        <v>3556</v>
      </c>
      <c r="I2307" s="17" t="s">
        <v>3400</v>
      </c>
      <c r="J2307" s="14" t="s">
        <v>403</v>
      </c>
      <c r="K2307" s="17" t="s">
        <v>1173</v>
      </c>
      <c r="L2307" s="14">
        <v>5140</v>
      </c>
      <c r="M2307" s="16" t="str">
        <f>HYPERLINK("https://stjsonora.gob.mx/acceso_informacion/InfoCurriculum.php?token=5140-5140-5140")</f>
        <v>https://stjsonora.gob.mx/acceso_informacion/InfoCurriculum.php?token=5140-5140-5140</v>
      </c>
      <c r="N2307" s="14" t="s">
        <v>64</v>
      </c>
      <c r="O2307" s="16" t="s">
        <v>3601</v>
      </c>
      <c r="P2307" s="17" t="s">
        <v>355</v>
      </c>
      <c r="Q2307" s="15">
        <v>45300</v>
      </c>
      <c r="R2307" s="15">
        <v>45291</v>
      </c>
      <c r="S2307" s="14"/>
    </row>
    <row r="2308" spans="1:19" ht="25.5" x14ac:dyDescent="0.25">
      <c r="A2308" s="14">
        <v>2023</v>
      </c>
      <c r="B2308" s="15">
        <v>45200</v>
      </c>
      <c r="C2308" s="15">
        <v>45291</v>
      </c>
      <c r="D2308" s="17" t="s">
        <v>3551</v>
      </c>
      <c r="E2308" s="17" t="s">
        <v>3551</v>
      </c>
      <c r="F2308" s="14" t="s">
        <v>3557</v>
      </c>
      <c r="G2308" s="14" t="s">
        <v>562</v>
      </c>
      <c r="H2308" s="14" t="s">
        <v>1170</v>
      </c>
      <c r="I2308" s="17" t="s">
        <v>3389</v>
      </c>
      <c r="J2308" s="14" t="s">
        <v>353</v>
      </c>
      <c r="K2308" s="17" t="s">
        <v>354</v>
      </c>
      <c r="L2308" s="14">
        <v>4919</v>
      </c>
      <c r="M2308" s="16" t="str">
        <f>HYPERLINK("https://stjsonora.gob.mx/acceso_informacion/InfoCurriculum.php?token=4919-4919-4919")</f>
        <v>https://stjsonora.gob.mx/acceso_informacion/InfoCurriculum.php?token=4919-4919-4919</v>
      </c>
      <c r="N2308" s="14" t="s">
        <v>64</v>
      </c>
      <c r="O2308" s="16" t="s">
        <v>3601</v>
      </c>
      <c r="P2308" s="17" t="s">
        <v>355</v>
      </c>
      <c r="Q2308" s="15">
        <v>45300</v>
      </c>
      <c r="R2308" s="15">
        <v>45291</v>
      </c>
      <c r="S2308" s="14"/>
    </row>
    <row r="2309" spans="1:19" ht="25.5" x14ac:dyDescent="0.25">
      <c r="A2309" s="14">
        <v>2023</v>
      </c>
      <c r="B2309" s="15">
        <v>45200</v>
      </c>
      <c r="C2309" s="15">
        <v>45291</v>
      </c>
      <c r="D2309" s="17" t="s">
        <v>184</v>
      </c>
      <c r="E2309" s="17" t="s">
        <v>184</v>
      </c>
      <c r="F2309" s="14" t="s">
        <v>709</v>
      </c>
      <c r="G2309" s="14" t="s">
        <v>1475</v>
      </c>
      <c r="H2309" s="14" t="s">
        <v>3558</v>
      </c>
      <c r="I2309" s="17" t="s">
        <v>3389</v>
      </c>
      <c r="J2309" s="14" t="s">
        <v>353</v>
      </c>
      <c r="K2309" s="17" t="s">
        <v>354</v>
      </c>
      <c r="L2309" s="14">
        <v>5059</v>
      </c>
      <c r="M2309" s="16" t="str">
        <f>HYPERLINK("https://stjsonora.gob.mx/acceso_informacion/InfoCurriculum.php?token=5059-5059-5059")</f>
        <v>https://stjsonora.gob.mx/acceso_informacion/InfoCurriculum.php?token=5059-5059-5059</v>
      </c>
      <c r="N2309" s="14" t="s">
        <v>64</v>
      </c>
      <c r="O2309" s="16" t="s">
        <v>3601</v>
      </c>
      <c r="P2309" s="17" t="s">
        <v>355</v>
      </c>
      <c r="Q2309" s="15">
        <v>45300</v>
      </c>
      <c r="R2309" s="15">
        <v>45291</v>
      </c>
      <c r="S2309" s="14"/>
    </row>
    <row r="2310" spans="1:19" ht="25.5" x14ac:dyDescent="0.25">
      <c r="A2310" s="14">
        <v>2023</v>
      </c>
      <c r="B2310" s="15">
        <v>45200</v>
      </c>
      <c r="C2310" s="15">
        <v>45291</v>
      </c>
      <c r="D2310" s="17" t="s">
        <v>3551</v>
      </c>
      <c r="E2310" s="17" t="s">
        <v>3551</v>
      </c>
      <c r="F2310" s="14" t="s">
        <v>680</v>
      </c>
      <c r="G2310" s="14" t="s">
        <v>3559</v>
      </c>
      <c r="H2310" s="14" t="s">
        <v>779</v>
      </c>
      <c r="I2310" s="17" t="s">
        <v>3399</v>
      </c>
      <c r="J2310" s="14" t="s">
        <v>353</v>
      </c>
      <c r="K2310" s="17" t="s">
        <v>354</v>
      </c>
      <c r="L2310" s="14">
        <v>4828</v>
      </c>
      <c r="M2310" s="16" t="str">
        <f>HYPERLINK("https://stjsonora.gob.mx/acceso_informacion/InfoCurriculum.php?token=4828-4828-4828")</f>
        <v>https://stjsonora.gob.mx/acceso_informacion/InfoCurriculum.php?token=4828-4828-4828</v>
      </c>
      <c r="N2310" s="14" t="s">
        <v>64</v>
      </c>
      <c r="O2310" s="16" t="s">
        <v>3601</v>
      </c>
      <c r="P2310" s="17" t="s">
        <v>355</v>
      </c>
      <c r="Q2310" s="15">
        <v>45300</v>
      </c>
      <c r="R2310" s="15">
        <v>45291</v>
      </c>
      <c r="S2310" s="14"/>
    </row>
    <row r="2311" spans="1:19" ht="25.5" x14ac:dyDescent="0.25">
      <c r="A2311" s="14">
        <v>2023</v>
      </c>
      <c r="B2311" s="15">
        <v>45200</v>
      </c>
      <c r="C2311" s="15">
        <v>45291</v>
      </c>
      <c r="D2311" s="17" t="s">
        <v>184</v>
      </c>
      <c r="E2311" s="17" t="s">
        <v>184</v>
      </c>
      <c r="F2311" s="14" t="s">
        <v>3560</v>
      </c>
      <c r="G2311" s="14" t="s">
        <v>3561</v>
      </c>
      <c r="H2311" s="14" t="s">
        <v>1458</v>
      </c>
      <c r="I2311" s="17" t="s">
        <v>3399</v>
      </c>
      <c r="J2311" s="14" t="s">
        <v>353</v>
      </c>
      <c r="K2311" s="17" t="s">
        <v>354</v>
      </c>
      <c r="L2311" s="14">
        <v>4935</v>
      </c>
      <c r="M2311" s="16" t="str">
        <f>HYPERLINK("https://stjsonora.gob.mx/acceso_informacion/InfoCurriculum.php?token=4935-4935-4935")</f>
        <v>https://stjsonora.gob.mx/acceso_informacion/InfoCurriculum.php?token=4935-4935-4935</v>
      </c>
      <c r="N2311" s="14" t="s">
        <v>64</v>
      </c>
      <c r="O2311" s="16" t="s">
        <v>3601</v>
      </c>
      <c r="P2311" s="17" t="s">
        <v>355</v>
      </c>
      <c r="Q2311" s="15">
        <v>45300</v>
      </c>
      <c r="R2311" s="15">
        <v>45291</v>
      </c>
      <c r="S2311" s="14"/>
    </row>
    <row r="2312" spans="1:19" ht="25.5" x14ac:dyDescent="0.25">
      <c r="A2312" s="14">
        <v>2023</v>
      </c>
      <c r="B2312" s="15">
        <v>45200</v>
      </c>
      <c r="C2312" s="15">
        <v>45291</v>
      </c>
      <c r="D2312" s="17" t="s">
        <v>184</v>
      </c>
      <c r="E2312" s="17" t="s">
        <v>184</v>
      </c>
      <c r="F2312" s="14" t="s">
        <v>3562</v>
      </c>
      <c r="G2312" s="14" t="s">
        <v>1196</v>
      </c>
      <c r="H2312" s="14" t="s">
        <v>1176</v>
      </c>
      <c r="I2312" s="17" t="s">
        <v>1319</v>
      </c>
      <c r="J2312" s="14" t="s">
        <v>353</v>
      </c>
      <c r="K2312" s="17" t="s">
        <v>354</v>
      </c>
      <c r="L2312" s="14">
        <v>4181</v>
      </c>
      <c r="M2312" s="16" t="str">
        <f>HYPERLINK("https://stjsonora.gob.mx/acceso_informacion/InfoCurriculum.php?token=4181-4181-4181")</f>
        <v>https://stjsonora.gob.mx/acceso_informacion/InfoCurriculum.php?token=4181-4181-4181</v>
      </c>
      <c r="N2312" s="14" t="s">
        <v>64</v>
      </c>
      <c r="O2312" s="16" t="s">
        <v>3601</v>
      </c>
      <c r="P2312" s="17" t="s">
        <v>355</v>
      </c>
      <c r="Q2312" s="15">
        <v>45300</v>
      </c>
      <c r="R2312" s="15">
        <v>45291</v>
      </c>
      <c r="S2312" s="14"/>
    </row>
    <row r="2313" spans="1:19" ht="25.5" x14ac:dyDescent="0.25">
      <c r="A2313" s="14">
        <v>2023</v>
      </c>
      <c r="B2313" s="15">
        <v>45200</v>
      </c>
      <c r="C2313" s="15">
        <v>45291</v>
      </c>
      <c r="D2313" s="17" t="s">
        <v>3551</v>
      </c>
      <c r="E2313" s="17" t="s">
        <v>3551</v>
      </c>
      <c r="F2313" s="14" t="s">
        <v>3563</v>
      </c>
      <c r="G2313" s="14" t="s">
        <v>388</v>
      </c>
      <c r="H2313" s="14" t="s">
        <v>2412</v>
      </c>
      <c r="I2313" s="17" t="s">
        <v>2977</v>
      </c>
      <c r="J2313" s="14" t="s">
        <v>353</v>
      </c>
      <c r="K2313" s="17" t="s">
        <v>2866</v>
      </c>
      <c r="L2313" s="14">
        <v>4994</v>
      </c>
      <c r="M2313" s="16" t="str">
        <f>HYPERLINK("https://stjsonora.gob.mx/acceso_informacion/InfoCurriculum.php?token=4994-4994-4994")</f>
        <v>https://stjsonora.gob.mx/acceso_informacion/InfoCurriculum.php?token=4994-4994-4994</v>
      </c>
      <c r="N2313" s="14" t="s">
        <v>64</v>
      </c>
      <c r="O2313" s="16" t="s">
        <v>3601</v>
      </c>
      <c r="P2313" s="17" t="s">
        <v>355</v>
      </c>
      <c r="Q2313" s="15">
        <v>45300</v>
      </c>
      <c r="R2313" s="15">
        <v>45291</v>
      </c>
      <c r="S2313" s="14"/>
    </row>
    <row r="2314" spans="1:19" ht="25.5" x14ac:dyDescent="0.25">
      <c r="A2314" s="14">
        <v>2023</v>
      </c>
      <c r="B2314" s="15">
        <v>45200</v>
      </c>
      <c r="C2314" s="15">
        <v>45291</v>
      </c>
      <c r="D2314" s="17" t="s">
        <v>3551</v>
      </c>
      <c r="E2314" s="17" t="s">
        <v>3551</v>
      </c>
      <c r="F2314" s="14" t="s">
        <v>3564</v>
      </c>
      <c r="G2314" s="14" t="s">
        <v>835</v>
      </c>
      <c r="H2314" s="14" t="s">
        <v>471</v>
      </c>
      <c r="I2314" s="17" t="s">
        <v>3400</v>
      </c>
      <c r="J2314" s="14" t="s">
        <v>353</v>
      </c>
      <c r="K2314" s="17" t="s">
        <v>354</v>
      </c>
      <c r="L2314" s="14">
        <v>4878</v>
      </c>
      <c r="M2314" s="16" t="str">
        <f>HYPERLINK("https://stjsonora.gob.mx/acceso_informacion/InfoCurriculum.php?token=4878-4878-4878")</f>
        <v>https://stjsonora.gob.mx/acceso_informacion/InfoCurriculum.php?token=4878-4878-4878</v>
      </c>
      <c r="N2314" s="14" t="s">
        <v>64</v>
      </c>
      <c r="O2314" s="16" t="s">
        <v>3601</v>
      </c>
      <c r="P2314" s="17" t="s">
        <v>355</v>
      </c>
      <c r="Q2314" s="15">
        <v>45300</v>
      </c>
      <c r="R2314" s="15">
        <v>45291</v>
      </c>
      <c r="S2314" s="14"/>
    </row>
    <row r="2315" spans="1:19" ht="25.5" x14ac:dyDescent="0.25">
      <c r="A2315" s="14">
        <v>2023</v>
      </c>
      <c r="B2315" s="15">
        <v>45200</v>
      </c>
      <c r="C2315" s="15">
        <v>45291</v>
      </c>
      <c r="D2315" s="17" t="s">
        <v>3551</v>
      </c>
      <c r="E2315" s="17" t="s">
        <v>3551</v>
      </c>
      <c r="F2315" s="14" t="s">
        <v>3565</v>
      </c>
      <c r="G2315" s="14" t="s">
        <v>753</v>
      </c>
      <c r="H2315" s="14" t="s">
        <v>601</v>
      </c>
      <c r="I2315" s="17" t="s">
        <v>3391</v>
      </c>
      <c r="J2315" s="14" t="s">
        <v>353</v>
      </c>
      <c r="K2315" s="17" t="s">
        <v>354</v>
      </c>
      <c r="L2315" s="14">
        <v>4849</v>
      </c>
      <c r="M2315" s="16" t="str">
        <f>HYPERLINK("https://stjsonora.gob.mx/acceso_informacion/InfoCurriculum.php?token=4849-4849-4849")</f>
        <v>https://stjsonora.gob.mx/acceso_informacion/InfoCurriculum.php?token=4849-4849-4849</v>
      </c>
      <c r="N2315" s="14" t="s">
        <v>64</v>
      </c>
      <c r="O2315" s="16" t="s">
        <v>3601</v>
      </c>
      <c r="P2315" s="17" t="s">
        <v>355</v>
      </c>
      <c r="Q2315" s="15">
        <v>45300</v>
      </c>
      <c r="R2315" s="15">
        <v>45291</v>
      </c>
      <c r="S2315" s="14"/>
    </row>
    <row r="2316" spans="1:19" ht="25.5" x14ac:dyDescent="0.25">
      <c r="A2316" s="14">
        <v>2023</v>
      </c>
      <c r="B2316" s="15">
        <v>45200</v>
      </c>
      <c r="C2316" s="15">
        <v>45291</v>
      </c>
      <c r="D2316" s="17" t="s">
        <v>184</v>
      </c>
      <c r="E2316" s="17" t="s">
        <v>184</v>
      </c>
      <c r="F2316" s="14" t="s">
        <v>3566</v>
      </c>
      <c r="G2316" s="14" t="s">
        <v>3108</v>
      </c>
      <c r="H2316" s="14" t="s">
        <v>569</v>
      </c>
      <c r="I2316" s="17" t="s">
        <v>1283</v>
      </c>
      <c r="J2316" s="14" t="s">
        <v>353</v>
      </c>
      <c r="K2316" s="17" t="s">
        <v>354</v>
      </c>
      <c r="L2316" s="14">
        <v>5025</v>
      </c>
      <c r="M2316" s="16" t="str">
        <f>HYPERLINK("https://stjsonora.gob.mx/acceso_informacion/InfoCurriculum.php?token=5025-5025-5025")</f>
        <v>https://stjsonora.gob.mx/acceso_informacion/InfoCurriculum.php?token=5025-5025-5025</v>
      </c>
      <c r="N2316" s="14" t="s">
        <v>64</v>
      </c>
      <c r="O2316" s="16" t="s">
        <v>3601</v>
      </c>
      <c r="P2316" s="17" t="s">
        <v>355</v>
      </c>
      <c r="Q2316" s="15">
        <v>45300</v>
      </c>
      <c r="R2316" s="15">
        <v>45291</v>
      </c>
      <c r="S2316" s="14"/>
    </row>
    <row r="2317" spans="1:19" ht="25.5" x14ac:dyDescent="0.25">
      <c r="A2317" s="14">
        <v>2023</v>
      </c>
      <c r="B2317" s="15">
        <v>45200</v>
      </c>
      <c r="C2317" s="15">
        <v>45291</v>
      </c>
      <c r="D2317" s="17" t="s">
        <v>184</v>
      </c>
      <c r="E2317" s="17" t="s">
        <v>184</v>
      </c>
      <c r="F2317" s="14" t="s">
        <v>3567</v>
      </c>
      <c r="G2317" s="14" t="s">
        <v>452</v>
      </c>
      <c r="H2317" s="14" t="s">
        <v>1160</v>
      </c>
      <c r="I2317" s="17" t="s">
        <v>3390</v>
      </c>
      <c r="J2317" s="14" t="s">
        <v>353</v>
      </c>
      <c r="K2317" s="17" t="s">
        <v>354</v>
      </c>
      <c r="L2317" s="14">
        <v>4779</v>
      </c>
      <c r="M2317" s="16" t="str">
        <f>HYPERLINK("https://stjsonora.gob.mx/acceso_informacion/InfoCurriculum.php?token=4779-4779-4779")</f>
        <v>https://stjsonora.gob.mx/acceso_informacion/InfoCurriculum.php?token=4779-4779-4779</v>
      </c>
      <c r="N2317" s="14" t="s">
        <v>64</v>
      </c>
      <c r="O2317" s="16" t="s">
        <v>3601</v>
      </c>
      <c r="P2317" s="17" t="s">
        <v>355</v>
      </c>
      <c r="Q2317" s="15">
        <v>45300</v>
      </c>
      <c r="R2317" s="15">
        <v>45291</v>
      </c>
      <c r="S2317" s="14"/>
    </row>
    <row r="2318" spans="1:19" ht="25.5" x14ac:dyDescent="0.25">
      <c r="A2318" s="14">
        <v>2023</v>
      </c>
      <c r="B2318" s="15">
        <v>45200</v>
      </c>
      <c r="C2318" s="15">
        <v>45291</v>
      </c>
      <c r="D2318" s="17" t="s">
        <v>184</v>
      </c>
      <c r="E2318" s="17" t="s">
        <v>184</v>
      </c>
      <c r="F2318" s="14" t="s">
        <v>3568</v>
      </c>
      <c r="G2318" s="14" t="s">
        <v>554</v>
      </c>
      <c r="H2318" s="14" t="s">
        <v>1134</v>
      </c>
      <c r="I2318" s="17" t="s">
        <v>3401</v>
      </c>
      <c r="J2318" s="14" t="s">
        <v>353</v>
      </c>
      <c r="K2318" s="17" t="s">
        <v>354</v>
      </c>
      <c r="L2318" s="14">
        <v>4926</v>
      </c>
      <c r="M2318" s="16" t="str">
        <f>HYPERLINK("https://stjsonora.gob.mx/acceso_informacion/InfoCurriculum.php?token=4926-4926-4926")</f>
        <v>https://stjsonora.gob.mx/acceso_informacion/InfoCurriculum.php?token=4926-4926-4926</v>
      </c>
      <c r="N2318" s="14" t="s">
        <v>64</v>
      </c>
      <c r="O2318" s="16" t="s">
        <v>3601</v>
      </c>
      <c r="P2318" s="17" t="s">
        <v>355</v>
      </c>
      <c r="Q2318" s="15">
        <v>45300</v>
      </c>
      <c r="R2318" s="15">
        <v>45291</v>
      </c>
      <c r="S2318" s="14"/>
    </row>
    <row r="2319" spans="1:19" ht="25.5" x14ac:dyDescent="0.25">
      <c r="A2319" s="14">
        <v>2023</v>
      </c>
      <c r="B2319" s="15">
        <v>45200</v>
      </c>
      <c r="C2319" s="15">
        <v>45291</v>
      </c>
      <c r="D2319" s="17" t="s">
        <v>3569</v>
      </c>
      <c r="E2319" s="17" t="s">
        <v>3569</v>
      </c>
      <c r="F2319" s="14" t="s">
        <v>1894</v>
      </c>
      <c r="G2319" s="14" t="s">
        <v>3005</v>
      </c>
      <c r="H2319" s="14" t="s">
        <v>752</v>
      </c>
      <c r="I2319" s="17" t="s">
        <v>3400</v>
      </c>
      <c r="J2319" s="14" t="s">
        <v>353</v>
      </c>
      <c r="K2319" s="17" t="s">
        <v>354</v>
      </c>
      <c r="L2319" s="14">
        <v>5087</v>
      </c>
      <c r="M2319" s="16" t="str">
        <f>HYPERLINK("https://stjsonora.gob.mx/acceso_informacion/InfoCurriculum.php?token=5087-5087-5087")</f>
        <v>https://stjsonora.gob.mx/acceso_informacion/InfoCurriculum.php?token=5087-5087-5087</v>
      </c>
      <c r="N2319" s="14" t="s">
        <v>64</v>
      </c>
      <c r="O2319" s="16" t="s">
        <v>3601</v>
      </c>
      <c r="P2319" s="17" t="s">
        <v>355</v>
      </c>
      <c r="Q2319" s="15">
        <v>45300</v>
      </c>
      <c r="R2319" s="15">
        <v>45291</v>
      </c>
      <c r="S2319" s="14"/>
    </row>
    <row r="2320" spans="1:19" ht="25.5" x14ac:dyDescent="0.25">
      <c r="A2320" s="14">
        <v>2023</v>
      </c>
      <c r="B2320" s="15">
        <v>45200</v>
      </c>
      <c r="C2320" s="15">
        <v>45291</v>
      </c>
      <c r="D2320" s="17" t="s">
        <v>230</v>
      </c>
      <c r="E2320" s="17" t="s">
        <v>230</v>
      </c>
      <c r="F2320" s="14" t="s">
        <v>3570</v>
      </c>
      <c r="G2320" s="14" t="s">
        <v>563</v>
      </c>
      <c r="H2320" s="14" t="s">
        <v>3571</v>
      </c>
      <c r="I2320" s="17" t="s">
        <v>3401</v>
      </c>
      <c r="J2320" s="14" t="s">
        <v>353</v>
      </c>
      <c r="K2320" s="17" t="s">
        <v>354</v>
      </c>
      <c r="L2320" s="14">
        <v>4927</v>
      </c>
      <c r="M2320" s="16" t="str">
        <f>HYPERLINK("https://stjsonora.gob.mx/acceso_informacion/InfoCurriculum.php?token=4927-4927-4927")</f>
        <v>https://stjsonora.gob.mx/acceso_informacion/InfoCurriculum.php?token=4927-4927-4927</v>
      </c>
      <c r="N2320" s="14" t="s">
        <v>64</v>
      </c>
      <c r="O2320" s="16" t="s">
        <v>3601</v>
      </c>
      <c r="P2320" s="17" t="s">
        <v>355</v>
      </c>
      <c r="Q2320" s="15">
        <v>45300</v>
      </c>
      <c r="R2320" s="15">
        <v>45291</v>
      </c>
      <c r="S2320" s="14"/>
    </row>
    <row r="2321" spans="1:19" ht="25.5" x14ac:dyDescent="0.25">
      <c r="A2321" s="14">
        <v>2023</v>
      </c>
      <c r="B2321" s="15">
        <v>45200</v>
      </c>
      <c r="C2321" s="15">
        <v>45291</v>
      </c>
      <c r="D2321" s="17" t="s">
        <v>230</v>
      </c>
      <c r="E2321" s="17" t="s">
        <v>230</v>
      </c>
      <c r="F2321" s="14" t="s">
        <v>3572</v>
      </c>
      <c r="G2321" s="14" t="s">
        <v>3092</v>
      </c>
      <c r="H2321" s="14" t="s">
        <v>3573</v>
      </c>
      <c r="I2321" s="17" t="s">
        <v>3391</v>
      </c>
      <c r="J2321" s="14" t="s">
        <v>353</v>
      </c>
      <c r="K2321" s="17" t="s">
        <v>354</v>
      </c>
      <c r="L2321" s="14">
        <v>5111</v>
      </c>
      <c r="M2321" s="16" t="str">
        <f>HYPERLINK("https://stjsonora.gob.mx/acceso_informacion/InfoCurriculum.php?token=5111-5111-5111")</f>
        <v>https://stjsonora.gob.mx/acceso_informacion/InfoCurriculum.php?token=5111-5111-5111</v>
      </c>
      <c r="N2321" s="14" t="s">
        <v>64</v>
      </c>
      <c r="O2321" s="16" t="s">
        <v>3601</v>
      </c>
      <c r="P2321" s="17" t="s">
        <v>355</v>
      </c>
      <c r="Q2321" s="15">
        <v>45300</v>
      </c>
      <c r="R2321" s="15">
        <v>45291</v>
      </c>
      <c r="S2321" s="14"/>
    </row>
    <row r="2322" spans="1:19" ht="25.5" x14ac:dyDescent="0.25">
      <c r="A2322" s="14">
        <v>2023</v>
      </c>
      <c r="B2322" s="15">
        <v>45200</v>
      </c>
      <c r="C2322" s="15">
        <v>45291</v>
      </c>
      <c r="D2322" s="17" t="s">
        <v>3569</v>
      </c>
      <c r="E2322" s="17" t="s">
        <v>3569</v>
      </c>
      <c r="F2322" s="14" t="s">
        <v>2161</v>
      </c>
      <c r="G2322" s="14" t="s">
        <v>931</v>
      </c>
      <c r="H2322" s="14" t="s">
        <v>417</v>
      </c>
      <c r="I2322" s="17" t="s">
        <v>1319</v>
      </c>
      <c r="J2322" s="14" t="s">
        <v>353</v>
      </c>
      <c r="K2322" s="17" t="s">
        <v>354</v>
      </c>
      <c r="L2322" s="14">
        <v>4917</v>
      </c>
      <c r="M2322" s="16" t="str">
        <f>HYPERLINK("https://stjsonora.gob.mx/acceso_informacion/InfoCurriculum.php?token=4917-4917-4917")</f>
        <v>https://stjsonora.gob.mx/acceso_informacion/InfoCurriculum.php?token=4917-4917-4917</v>
      </c>
      <c r="N2322" s="14" t="s">
        <v>64</v>
      </c>
      <c r="O2322" s="16" t="s">
        <v>3601</v>
      </c>
      <c r="P2322" s="17" t="s">
        <v>355</v>
      </c>
      <c r="Q2322" s="15">
        <v>45300</v>
      </c>
      <c r="R2322" s="15">
        <v>45291</v>
      </c>
      <c r="S2322" s="14"/>
    </row>
    <row r="2323" spans="1:19" ht="25.5" x14ac:dyDescent="0.25">
      <c r="A2323" s="14">
        <v>2023</v>
      </c>
      <c r="B2323" s="15">
        <v>45200</v>
      </c>
      <c r="C2323" s="15">
        <v>45291</v>
      </c>
      <c r="D2323" s="17" t="s">
        <v>3569</v>
      </c>
      <c r="E2323" s="17" t="s">
        <v>3569</v>
      </c>
      <c r="F2323" s="14" t="s">
        <v>3574</v>
      </c>
      <c r="G2323" s="14" t="s">
        <v>1418</v>
      </c>
      <c r="H2323" s="14" t="s">
        <v>670</v>
      </c>
      <c r="I2323" s="17" t="s">
        <v>3391</v>
      </c>
      <c r="J2323" s="14" t="s">
        <v>353</v>
      </c>
      <c r="K2323" s="17" t="s">
        <v>354</v>
      </c>
      <c r="L2323" s="14">
        <v>5170</v>
      </c>
      <c r="M2323" s="16" t="str">
        <f>HYPERLINK("https://stjsonora.gob.mx/acceso_informacion/InfoCurriculum.php?token=5170-5170-5170")</f>
        <v>https://stjsonora.gob.mx/acceso_informacion/InfoCurriculum.php?token=5170-5170-5170</v>
      </c>
      <c r="N2323" s="14" t="s">
        <v>64</v>
      </c>
      <c r="O2323" s="16" t="s">
        <v>3601</v>
      </c>
      <c r="P2323" s="17" t="s">
        <v>355</v>
      </c>
      <c r="Q2323" s="15">
        <v>45300</v>
      </c>
      <c r="R2323" s="15">
        <v>45291</v>
      </c>
      <c r="S2323" s="14"/>
    </row>
    <row r="2324" spans="1:19" ht="25.5" x14ac:dyDescent="0.25">
      <c r="A2324" s="14">
        <v>2023</v>
      </c>
      <c r="B2324" s="15">
        <v>45200</v>
      </c>
      <c r="C2324" s="15">
        <v>45291</v>
      </c>
      <c r="D2324" s="17" t="s">
        <v>230</v>
      </c>
      <c r="E2324" s="17" t="s">
        <v>230</v>
      </c>
      <c r="F2324" s="14" t="s">
        <v>3575</v>
      </c>
      <c r="G2324" s="14" t="s">
        <v>545</v>
      </c>
      <c r="H2324" s="14" t="s">
        <v>1848</v>
      </c>
      <c r="I2324" s="17" t="s">
        <v>3389</v>
      </c>
      <c r="J2324" s="14" t="s">
        <v>353</v>
      </c>
      <c r="K2324" s="17" t="s">
        <v>354</v>
      </c>
      <c r="L2324" s="14">
        <v>5127</v>
      </c>
      <c r="M2324" s="16" t="str">
        <f>HYPERLINK("https://stjsonora.gob.mx/acceso_informacion/InfoCurriculum.php?token=5127-5127-5127")</f>
        <v>https://stjsonora.gob.mx/acceso_informacion/InfoCurriculum.php?token=5127-5127-5127</v>
      </c>
      <c r="N2324" s="14" t="s">
        <v>64</v>
      </c>
      <c r="O2324" s="16" t="s">
        <v>3601</v>
      </c>
      <c r="P2324" s="17" t="s">
        <v>355</v>
      </c>
      <c r="Q2324" s="15">
        <v>45300</v>
      </c>
      <c r="R2324" s="15">
        <v>45291</v>
      </c>
      <c r="S2324" s="14"/>
    </row>
    <row r="2325" spans="1:19" ht="25.5" x14ac:dyDescent="0.25">
      <c r="A2325" s="14">
        <v>2023</v>
      </c>
      <c r="B2325" s="15">
        <v>45200</v>
      </c>
      <c r="C2325" s="15">
        <v>45291</v>
      </c>
      <c r="D2325" s="17" t="s">
        <v>3569</v>
      </c>
      <c r="E2325" s="17" t="s">
        <v>3569</v>
      </c>
      <c r="F2325" s="14" t="s">
        <v>3576</v>
      </c>
      <c r="G2325" s="14" t="s">
        <v>442</v>
      </c>
      <c r="H2325" s="14" t="s">
        <v>715</v>
      </c>
      <c r="I2325" s="17" t="s">
        <v>3399</v>
      </c>
      <c r="J2325" s="14" t="s">
        <v>353</v>
      </c>
      <c r="K2325" s="17" t="s">
        <v>354</v>
      </c>
      <c r="L2325" s="14">
        <v>5181</v>
      </c>
      <c r="M2325" s="16" t="str">
        <f>HYPERLINK("https://stjsonora.gob.mx/acceso_informacion/InfoCurriculum.php?token=5181-5181-5181")</f>
        <v>https://stjsonora.gob.mx/acceso_informacion/InfoCurriculum.php?token=5181-5181-5181</v>
      </c>
      <c r="N2325" s="14" t="s">
        <v>64</v>
      </c>
      <c r="O2325" s="16" t="s">
        <v>3601</v>
      </c>
      <c r="P2325" s="17" t="s">
        <v>355</v>
      </c>
      <c r="Q2325" s="15">
        <v>45300</v>
      </c>
      <c r="R2325" s="15">
        <v>45291</v>
      </c>
      <c r="S2325" s="14"/>
    </row>
    <row r="2326" spans="1:19" ht="25.5" x14ac:dyDescent="0.25">
      <c r="A2326" s="14">
        <v>2023</v>
      </c>
      <c r="B2326" s="15">
        <v>45200</v>
      </c>
      <c r="C2326" s="15">
        <v>45291</v>
      </c>
      <c r="D2326" s="17" t="s">
        <v>3569</v>
      </c>
      <c r="E2326" s="17" t="s">
        <v>3569</v>
      </c>
      <c r="F2326" s="14" t="s">
        <v>3577</v>
      </c>
      <c r="G2326" s="14" t="s">
        <v>364</v>
      </c>
      <c r="H2326" s="14" t="s">
        <v>3578</v>
      </c>
      <c r="I2326" s="17" t="s">
        <v>3395</v>
      </c>
      <c r="J2326" s="14" t="s">
        <v>353</v>
      </c>
      <c r="K2326" s="17" t="s">
        <v>354</v>
      </c>
      <c r="L2326" s="14">
        <v>5035</v>
      </c>
      <c r="M2326" s="16" t="str">
        <f>HYPERLINK("https://stjsonora.gob.mx/acceso_informacion/InfoCurriculum.php?token=5035-5035-5035")</f>
        <v>https://stjsonora.gob.mx/acceso_informacion/InfoCurriculum.php?token=5035-5035-5035</v>
      </c>
      <c r="N2326" s="14" t="s">
        <v>64</v>
      </c>
      <c r="O2326" s="16" t="s">
        <v>3601</v>
      </c>
      <c r="P2326" s="17" t="s">
        <v>355</v>
      </c>
      <c r="Q2326" s="15">
        <v>45300</v>
      </c>
      <c r="R2326" s="15">
        <v>45291</v>
      </c>
      <c r="S2326" s="14"/>
    </row>
    <row r="2327" spans="1:19" ht="25.5" x14ac:dyDescent="0.25">
      <c r="A2327" s="14">
        <v>2023</v>
      </c>
      <c r="B2327" s="15">
        <v>45200</v>
      </c>
      <c r="C2327" s="15">
        <v>45291</v>
      </c>
      <c r="D2327" s="17" t="s">
        <v>230</v>
      </c>
      <c r="E2327" s="17" t="s">
        <v>230</v>
      </c>
      <c r="F2327" s="14" t="s">
        <v>3579</v>
      </c>
      <c r="G2327" s="14" t="s">
        <v>1239</v>
      </c>
      <c r="H2327" s="14" t="s">
        <v>1222</v>
      </c>
      <c r="I2327" s="17" t="s">
        <v>1283</v>
      </c>
      <c r="J2327" s="14" t="s">
        <v>353</v>
      </c>
      <c r="K2327" s="17" t="s">
        <v>354</v>
      </c>
      <c r="L2327" s="14">
        <v>4318</v>
      </c>
      <c r="M2327" s="16" t="str">
        <f>HYPERLINK("https://stjsonora.gob.mx/acceso_informacion/InfoCurriculum.php?token=4318-4318-4318")</f>
        <v>https://stjsonora.gob.mx/acceso_informacion/InfoCurriculum.php?token=4318-4318-4318</v>
      </c>
      <c r="N2327" s="14" t="s">
        <v>64</v>
      </c>
      <c r="O2327" s="16" t="s">
        <v>3601</v>
      </c>
      <c r="P2327" s="17" t="s">
        <v>355</v>
      </c>
      <c r="Q2327" s="15">
        <v>45300</v>
      </c>
      <c r="R2327" s="15">
        <v>45291</v>
      </c>
      <c r="S2327" s="14"/>
    </row>
    <row r="2328" spans="1:19" ht="25.5" x14ac:dyDescent="0.25">
      <c r="A2328" s="14">
        <v>2023</v>
      </c>
      <c r="B2328" s="15">
        <v>45200</v>
      </c>
      <c r="C2328" s="15">
        <v>45291</v>
      </c>
      <c r="D2328" s="17" t="s">
        <v>230</v>
      </c>
      <c r="E2328" s="17" t="s">
        <v>230</v>
      </c>
      <c r="F2328" s="14" t="s">
        <v>3580</v>
      </c>
      <c r="G2328" s="14" t="s">
        <v>1511</v>
      </c>
      <c r="H2328" s="14" t="s">
        <v>479</v>
      </c>
      <c r="I2328" s="17" t="s">
        <v>3399</v>
      </c>
      <c r="J2328" s="14" t="s">
        <v>353</v>
      </c>
      <c r="K2328" s="17" t="s">
        <v>354</v>
      </c>
      <c r="L2328" s="14">
        <v>4936</v>
      </c>
      <c r="M2328" s="16" t="str">
        <f>HYPERLINK("https://stjsonora.gob.mx/acceso_informacion/InfoCurriculum.php?token=4936-4936-4936")</f>
        <v>https://stjsonora.gob.mx/acceso_informacion/InfoCurriculum.php?token=4936-4936-4936</v>
      </c>
      <c r="N2328" s="14" t="s">
        <v>64</v>
      </c>
      <c r="O2328" s="16" t="s">
        <v>3601</v>
      </c>
      <c r="P2328" s="17" t="s">
        <v>355</v>
      </c>
      <c r="Q2328" s="15">
        <v>45300</v>
      </c>
      <c r="R2328" s="15">
        <v>45291</v>
      </c>
      <c r="S2328" s="14"/>
    </row>
    <row r="2329" spans="1:19" ht="25.5" x14ac:dyDescent="0.25">
      <c r="A2329" s="14">
        <v>2023</v>
      </c>
      <c r="B2329" s="15">
        <v>45200</v>
      </c>
      <c r="C2329" s="15">
        <v>45291</v>
      </c>
      <c r="D2329" s="17" t="s">
        <v>3569</v>
      </c>
      <c r="E2329" s="17" t="s">
        <v>3569</v>
      </c>
      <c r="F2329" s="14" t="s">
        <v>3526</v>
      </c>
      <c r="G2329" s="14" t="s">
        <v>374</v>
      </c>
      <c r="H2329" s="14" t="s">
        <v>3581</v>
      </c>
      <c r="I2329" s="17" t="s">
        <v>3389</v>
      </c>
      <c r="J2329" s="14" t="s">
        <v>353</v>
      </c>
      <c r="K2329" s="17" t="s">
        <v>354</v>
      </c>
      <c r="L2329" s="14">
        <v>5234</v>
      </c>
      <c r="M2329" s="16" t="str">
        <f>HYPERLINK("https://stjsonora.gob.mx/acceso_informacion/InfoCurriculum.php?token=5234-5234-5234")</f>
        <v>https://stjsonora.gob.mx/acceso_informacion/InfoCurriculum.php?token=5234-5234-5234</v>
      </c>
      <c r="N2329" s="14" t="s">
        <v>64</v>
      </c>
      <c r="O2329" s="16" t="s">
        <v>3601</v>
      </c>
      <c r="P2329" s="17" t="s">
        <v>355</v>
      </c>
      <c r="Q2329" s="15">
        <v>45300</v>
      </c>
      <c r="R2329" s="15">
        <v>45291</v>
      </c>
      <c r="S2329" s="14"/>
    </row>
    <row r="2330" spans="1:19" ht="25.5" x14ac:dyDescent="0.25">
      <c r="A2330" s="14">
        <v>2023</v>
      </c>
      <c r="B2330" s="15">
        <v>45200</v>
      </c>
      <c r="C2330" s="15">
        <v>45291</v>
      </c>
      <c r="D2330" s="17" t="s">
        <v>230</v>
      </c>
      <c r="E2330" s="17" t="s">
        <v>230</v>
      </c>
      <c r="F2330" s="14" t="s">
        <v>3582</v>
      </c>
      <c r="G2330" s="14" t="s">
        <v>427</v>
      </c>
      <c r="H2330" s="14" t="s">
        <v>613</v>
      </c>
      <c r="I2330" s="17" t="s">
        <v>3400</v>
      </c>
      <c r="J2330" s="14" t="s">
        <v>353</v>
      </c>
      <c r="K2330" s="17" t="s">
        <v>354</v>
      </c>
      <c r="L2330" s="14">
        <v>4925</v>
      </c>
      <c r="M2330" s="16" t="str">
        <f>HYPERLINK("https://stjsonora.gob.mx/acceso_informacion/InfoCurriculum.php?token=4925-4925-4925")</f>
        <v>https://stjsonora.gob.mx/acceso_informacion/InfoCurriculum.php?token=4925-4925-4925</v>
      </c>
      <c r="N2330" s="14" t="s">
        <v>64</v>
      </c>
      <c r="O2330" s="16" t="s">
        <v>3601</v>
      </c>
      <c r="P2330" s="17" t="s">
        <v>355</v>
      </c>
      <c r="Q2330" s="15">
        <v>45300</v>
      </c>
      <c r="R2330" s="15">
        <v>45291</v>
      </c>
      <c r="S2330" s="14"/>
    </row>
    <row r="2331" spans="1:19" ht="25.5" x14ac:dyDescent="0.25">
      <c r="A2331" s="14">
        <v>2023</v>
      </c>
      <c r="B2331" s="15">
        <v>45200</v>
      </c>
      <c r="C2331" s="15">
        <v>45291</v>
      </c>
      <c r="D2331" s="17" t="s">
        <v>3569</v>
      </c>
      <c r="E2331" s="17" t="s">
        <v>3569</v>
      </c>
      <c r="F2331" s="14" t="s">
        <v>3583</v>
      </c>
      <c r="G2331" s="14" t="s">
        <v>875</v>
      </c>
      <c r="H2331" s="14" t="s">
        <v>1487</v>
      </c>
      <c r="I2331" s="17" t="s">
        <v>3401</v>
      </c>
      <c r="J2331" s="14" t="s">
        <v>353</v>
      </c>
      <c r="K2331" s="17" t="s">
        <v>354</v>
      </c>
      <c r="L2331" s="14">
        <v>4068</v>
      </c>
      <c r="M2331" s="16" t="str">
        <f>HYPERLINK("https://stjsonora.gob.mx/acceso_informacion/InfoCurriculum.php?token=4068-4068-4068")</f>
        <v>https://stjsonora.gob.mx/acceso_informacion/InfoCurriculum.php?token=4068-4068-4068</v>
      </c>
      <c r="N2331" s="14" t="s">
        <v>64</v>
      </c>
      <c r="O2331" s="16" t="s">
        <v>3601</v>
      </c>
      <c r="P2331" s="17" t="s">
        <v>355</v>
      </c>
      <c r="Q2331" s="15">
        <v>45300</v>
      </c>
      <c r="R2331" s="15">
        <v>45291</v>
      </c>
      <c r="S2331" s="14"/>
    </row>
    <row r="2332" spans="1:19" ht="25.5" x14ac:dyDescent="0.25">
      <c r="A2332" s="14">
        <v>2023</v>
      </c>
      <c r="B2332" s="15">
        <v>45200</v>
      </c>
      <c r="C2332" s="15">
        <v>45291</v>
      </c>
      <c r="D2332" s="17" t="s">
        <v>3569</v>
      </c>
      <c r="E2332" s="17" t="s">
        <v>3569</v>
      </c>
      <c r="F2332" s="14" t="s">
        <v>3584</v>
      </c>
      <c r="G2332" s="14" t="s">
        <v>434</v>
      </c>
      <c r="H2332" s="14" t="s">
        <v>1789</v>
      </c>
      <c r="I2332" s="17" t="s">
        <v>3390</v>
      </c>
      <c r="J2332" s="14" t="s">
        <v>353</v>
      </c>
      <c r="K2332" s="17" t="s">
        <v>354</v>
      </c>
      <c r="L2332" s="14">
        <v>4543</v>
      </c>
      <c r="M2332" s="16" t="str">
        <f>HYPERLINK("https://stjsonora.gob.mx/acceso_informacion/InfoCurriculum.php?token=4543-4543-4543")</f>
        <v>https://stjsonora.gob.mx/acceso_informacion/InfoCurriculum.php?token=4543-4543-4543</v>
      </c>
      <c r="N2332" s="14" t="s">
        <v>64</v>
      </c>
      <c r="O2332" s="16" t="s">
        <v>3601</v>
      </c>
      <c r="P2332" s="17" t="s">
        <v>355</v>
      </c>
      <c r="Q2332" s="15">
        <v>45300</v>
      </c>
      <c r="R2332" s="15">
        <v>45291</v>
      </c>
      <c r="S2332" s="14"/>
    </row>
    <row r="2333" spans="1:19" ht="25.5" x14ac:dyDescent="0.25">
      <c r="A2333" s="14">
        <v>2023</v>
      </c>
      <c r="B2333" s="15">
        <v>45200</v>
      </c>
      <c r="C2333" s="15">
        <v>45291</v>
      </c>
      <c r="D2333" s="17" t="s">
        <v>230</v>
      </c>
      <c r="E2333" s="17" t="s">
        <v>230</v>
      </c>
      <c r="F2333" s="14" t="s">
        <v>3585</v>
      </c>
      <c r="G2333" s="14" t="s">
        <v>1301</v>
      </c>
      <c r="H2333" s="14" t="s">
        <v>3586</v>
      </c>
      <c r="I2333" s="17" t="s">
        <v>3395</v>
      </c>
      <c r="J2333" s="14" t="s">
        <v>353</v>
      </c>
      <c r="K2333" s="17" t="s">
        <v>354</v>
      </c>
      <c r="L2333" s="14">
        <v>4863</v>
      </c>
      <c r="M2333" s="16" t="str">
        <f>HYPERLINK("https://stjsonora.gob.mx/acceso_informacion/InfoCurriculum.php?token=4863-4863-4863")</f>
        <v>https://stjsonora.gob.mx/acceso_informacion/InfoCurriculum.php?token=4863-4863-4863</v>
      </c>
      <c r="N2333" s="14" t="s">
        <v>64</v>
      </c>
      <c r="O2333" s="16" t="s">
        <v>3601</v>
      </c>
      <c r="P2333" s="17" t="s">
        <v>355</v>
      </c>
      <c r="Q2333" s="15">
        <v>45300</v>
      </c>
      <c r="R2333" s="15">
        <v>45291</v>
      </c>
      <c r="S2333" s="14"/>
    </row>
    <row r="2334" spans="1:19" ht="25.5" x14ac:dyDescent="0.25">
      <c r="A2334" s="14">
        <v>2023</v>
      </c>
      <c r="B2334" s="15">
        <v>45200</v>
      </c>
      <c r="C2334" s="15">
        <v>45291</v>
      </c>
      <c r="D2334" s="17" t="s">
        <v>230</v>
      </c>
      <c r="E2334" s="17" t="s">
        <v>230</v>
      </c>
      <c r="F2334" s="14" t="s">
        <v>1638</v>
      </c>
      <c r="G2334" s="14" t="s">
        <v>850</v>
      </c>
      <c r="H2334" s="14" t="s">
        <v>2939</v>
      </c>
      <c r="I2334" s="17" t="s">
        <v>3390</v>
      </c>
      <c r="J2334" s="14" t="s">
        <v>353</v>
      </c>
      <c r="K2334" s="17" t="s">
        <v>354</v>
      </c>
      <c r="L2334" s="14">
        <v>4638</v>
      </c>
      <c r="M2334" s="16" t="str">
        <f>HYPERLINK("https://stjsonora.gob.mx/acceso_informacion/InfoCurriculum.php?token=4638-4638-4638")</f>
        <v>https://stjsonora.gob.mx/acceso_informacion/InfoCurriculum.php?token=4638-4638-4638</v>
      </c>
      <c r="N2334" s="14" t="s">
        <v>64</v>
      </c>
      <c r="O2334" s="16" t="s">
        <v>3601</v>
      </c>
      <c r="P2334" s="17" t="s">
        <v>355</v>
      </c>
      <c r="Q2334" s="15">
        <v>45300</v>
      </c>
      <c r="R2334" s="15">
        <v>45291</v>
      </c>
      <c r="S2334" s="14"/>
    </row>
    <row r="2335" spans="1:19" ht="25.5" x14ac:dyDescent="0.25">
      <c r="A2335" s="14">
        <v>2023</v>
      </c>
      <c r="B2335" s="15">
        <v>45200</v>
      </c>
      <c r="C2335" s="15">
        <v>45291</v>
      </c>
      <c r="D2335" s="17" t="s">
        <v>230</v>
      </c>
      <c r="E2335" s="17" t="s">
        <v>230</v>
      </c>
      <c r="F2335" s="14" t="s">
        <v>3587</v>
      </c>
      <c r="G2335" s="14" t="s">
        <v>613</v>
      </c>
      <c r="H2335" s="14" t="s">
        <v>1622</v>
      </c>
      <c r="I2335" s="17" t="s">
        <v>1319</v>
      </c>
      <c r="J2335" s="14" t="s">
        <v>353</v>
      </c>
      <c r="K2335" s="17" t="s">
        <v>354</v>
      </c>
      <c r="L2335" s="14">
        <v>4676</v>
      </c>
      <c r="M2335" s="16" t="str">
        <f>HYPERLINK("https://stjsonora.gob.mx/acceso_informacion/InfoCurriculum.php?token=4676-4676-4676")</f>
        <v>https://stjsonora.gob.mx/acceso_informacion/InfoCurriculum.php?token=4676-4676-4676</v>
      </c>
      <c r="N2335" s="14" t="s">
        <v>64</v>
      </c>
      <c r="O2335" s="16" t="s">
        <v>3601</v>
      </c>
      <c r="P2335" s="17" t="s">
        <v>355</v>
      </c>
      <c r="Q2335" s="15">
        <v>45300</v>
      </c>
      <c r="R2335" s="15">
        <v>45291</v>
      </c>
      <c r="S2335" s="14"/>
    </row>
    <row r="2336" spans="1:19" x14ac:dyDescent="0.25">
      <c r="B2336" s="5"/>
      <c r="C2336" s="5"/>
    </row>
    <row r="2337" spans="2:3" x14ac:dyDescent="0.25">
      <c r="B2337" s="5"/>
      <c r="C2337" s="5"/>
    </row>
    <row r="2338" spans="2:3" x14ac:dyDescent="0.25">
      <c r="B2338" s="5"/>
      <c r="C2338" s="5"/>
    </row>
    <row r="2339" spans="2:3" x14ac:dyDescent="0.25">
      <c r="B2339" s="5"/>
      <c r="C2339" s="5"/>
    </row>
    <row r="2340" spans="2:3" x14ac:dyDescent="0.25">
      <c r="B2340" s="5"/>
      <c r="C2340" s="5"/>
    </row>
    <row r="2341" spans="2:3" x14ac:dyDescent="0.25">
      <c r="B2341" s="5"/>
      <c r="C2341" s="5"/>
    </row>
    <row r="2342" spans="2:3" x14ac:dyDescent="0.25">
      <c r="B2342" s="5"/>
      <c r="C2342" s="5"/>
    </row>
    <row r="2343" spans="2:3" x14ac:dyDescent="0.25">
      <c r="B2343" s="5"/>
      <c r="C2343" s="5"/>
    </row>
    <row r="2344" spans="2:3" x14ac:dyDescent="0.25">
      <c r="B2344" s="5"/>
      <c r="C2344" s="5"/>
    </row>
    <row r="2345" spans="2:3" x14ac:dyDescent="0.25">
      <c r="B2345" s="5"/>
      <c r="C2345" s="5"/>
    </row>
    <row r="2346" spans="2:3" x14ac:dyDescent="0.25">
      <c r="B2346" s="5"/>
      <c r="C2346" s="5"/>
    </row>
    <row r="2347" spans="2:3" x14ac:dyDescent="0.25">
      <c r="B2347" s="5"/>
      <c r="C2347" s="5"/>
    </row>
    <row r="2348" spans="2:3" x14ac:dyDescent="0.25">
      <c r="B2348" s="5"/>
      <c r="C2348" s="5"/>
    </row>
    <row r="2349" spans="2:3" x14ac:dyDescent="0.25">
      <c r="B2349" s="5"/>
      <c r="C2349" s="5"/>
    </row>
    <row r="2350" spans="2:3" x14ac:dyDescent="0.25">
      <c r="B2350" s="5"/>
      <c r="C2350" s="5"/>
    </row>
    <row r="2351" spans="2:3" x14ac:dyDescent="0.25">
      <c r="B2351" s="5"/>
      <c r="C2351" s="5"/>
    </row>
    <row r="2352" spans="2:3" x14ac:dyDescent="0.25">
      <c r="B2352" s="5"/>
      <c r="C2352" s="5"/>
    </row>
    <row r="2353" spans="2:3" x14ac:dyDescent="0.25">
      <c r="B2353" s="5"/>
      <c r="C2353" s="5"/>
    </row>
    <row r="2354" spans="2:3" x14ac:dyDescent="0.25">
      <c r="B2354" s="5"/>
      <c r="C2354" s="5"/>
    </row>
    <row r="2355" spans="2:3" x14ac:dyDescent="0.25">
      <c r="B2355" s="5"/>
      <c r="C2355" s="5"/>
    </row>
    <row r="2356" spans="2:3" x14ac:dyDescent="0.25">
      <c r="B2356" s="5"/>
      <c r="C2356" s="5"/>
    </row>
    <row r="2357" spans="2:3" x14ac:dyDescent="0.25">
      <c r="B2357" s="5"/>
      <c r="C2357" s="5"/>
    </row>
    <row r="2358" spans="2:3" x14ac:dyDescent="0.25">
      <c r="B2358" s="5"/>
      <c r="C2358" s="5"/>
    </row>
    <row r="2359" spans="2:3" x14ac:dyDescent="0.25">
      <c r="B2359" s="5"/>
      <c r="C2359" s="5"/>
    </row>
    <row r="2360" spans="2:3" x14ac:dyDescent="0.25">
      <c r="B2360" s="5"/>
      <c r="C2360" s="5"/>
    </row>
    <row r="2361" spans="2:3" x14ac:dyDescent="0.25">
      <c r="B2361" s="5"/>
      <c r="C2361" s="5"/>
    </row>
    <row r="2362" spans="2:3" x14ac:dyDescent="0.25">
      <c r="B2362" s="5"/>
      <c r="C2362" s="5"/>
    </row>
    <row r="2363" spans="2:3" x14ac:dyDescent="0.25">
      <c r="B2363" s="5"/>
      <c r="C2363" s="5"/>
    </row>
    <row r="2364" spans="2:3" x14ac:dyDescent="0.25">
      <c r="B2364" s="5"/>
      <c r="C2364" s="5"/>
    </row>
    <row r="2365" spans="2:3" x14ac:dyDescent="0.25">
      <c r="B2365" s="5"/>
      <c r="C2365" s="5"/>
    </row>
    <row r="2366" spans="2:3" x14ac:dyDescent="0.25">
      <c r="B2366" s="5"/>
      <c r="C2366" s="5"/>
    </row>
    <row r="2367" spans="2:3" x14ac:dyDescent="0.25">
      <c r="B2367" s="5"/>
      <c r="C2367" s="5"/>
    </row>
    <row r="2368" spans="2:3" x14ac:dyDescent="0.25">
      <c r="B2368" s="5"/>
      <c r="C2368" s="5"/>
    </row>
    <row r="2369" spans="2:3" x14ac:dyDescent="0.25">
      <c r="B2369" s="5"/>
      <c r="C2369" s="5"/>
    </row>
    <row r="2370" spans="2:3" x14ac:dyDescent="0.25">
      <c r="B2370" s="5"/>
      <c r="C2370" s="5"/>
    </row>
    <row r="2371" spans="2:3" x14ac:dyDescent="0.25">
      <c r="B2371" s="5"/>
      <c r="C2371" s="5"/>
    </row>
    <row r="2372" spans="2:3" x14ac:dyDescent="0.25">
      <c r="B2372" s="5"/>
      <c r="C2372" s="5"/>
    </row>
    <row r="2373" spans="2:3" x14ac:dyDescent="0.25">
      <c r="B2373" s="5"/>
      <c r="C2373" s="5"/>
    </row>
    <row r="2374" spans="2:3" x14ac:dyDescent="0.25">
      <c r="B2374" s="5"/>
      <c r="C2374" s="5"/>
    </row>
    <row r="2375" spans="2:3" x14ac:dyDescent="0.25">
      <c r="B2375" s="5"/>
      <c r="C2375" s="5"/>
    </row>
    <row r="2376" spans="2:3" x14ac:dyDescent="0.25">
      <c r="B2376" s="5"/>
      <c r="C2376" s="5"/>
    </row>
    <row r="2377" spans="2:3" x14ac:dyDescent="0.25">
      <c r="B2377" s="5"/>
      <c r="C2377" s="5"/>
    </row>
    <row r="2378" spans="2:3" x14ac:dyDescent="0.25">
      <c r="B2378" s="5"/>
      <c r="C2378" s="5"/>
    </row>
    <row r="2379" spans="2:3" x14ac:dyDescent="0.25">
      <c r="B2379" s="5"/>
      <c r="C2379" s="5"/>
    </row>
    <row r="2380" spans="2:3" x14ac:dyDescent="0.25">
      <c r="B2380" s="5"/>
      <c r="C2380" s="5"/>
    </row>
    <row r="2381" spans="2:3" x14ac:dyDescent="0.25">
      <c r="B2381" s="5"/>
      <c r="C2381" s="5"/>
    </row>
    <row r="2382" spans="2:3" x14ac:dyDescent="0.25">
      <c r="B2382" s="5"/>
      <c r="C2382" s="5"/>
    </row>
    <row r="2383" spans="2:3" x14ac:dyDescent="0.25">
      <c r="B2383" s="5"/>
      <c r="C2383" s="5"/>
    </row>
    <row r="2391" spans="4:18" x14ac:dyDescent="0.25">
      <c r="D2391" s="12"/>
      <c r="E2391" s="12"/>
      <c r="L2391"/>
      <c r="O2391" s="11"/>
      <c r="Q2391" s="4"/>
      <c r="R239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J234 J265 J284 J312:J313 J334 J353 J363 J378 J385 J547 J564 J635 J722 J733 J740 J761 J779 J809 J818 J825 J839 J847 J874 J903:J904 J911 J923 J977 J981 J1034:J1035 J1037 J1046 J1083 J1101 J1142 J1160 J1167 J1937 J1943 J1955:J1956 J1958:J1959 J2090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B43A084D-DEA4-46B9-94A8-61CBB7A6853E}"/>
    <hyperlink ref="O9" r:id="rId2" xr:uid="{4D82BC47-7741-495A-97B8-9109E068BF31}"/>
    <hyperlink ref="O10" r:id="rId3" xr:uid="{220ADDDE-69D1-4284-912E-6EEBA75A44CA}"/>
    <hyperlink ref="O11" r:id="rId4" xr:uid="{3A1F8064-4BD1-40EA-A0CB-AFC4012339C7}"/>
    <hyperlink ref="O12" r:id="rId5" xr:uid="{9C827079-DA28-4F6C-96B0-05A268D117C6}"/>
    <hyperlink ref="O13" r:id="rId6" xr:uid="{4CFA94E9-9BA8-4241-A807-F2E615AC9745}"/>
    <hyperlink ref="O14:O2335" r:id="rId7" display="http://www.stjsonora.gob.mx/acceso_informacion/Articulo70/FraccionXVII/Art.70FXVII4to.Trim2023.pdf" xr:uid="{DE18DB59-769F-46E0-8DAD-E6DF5CCA13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047"/>
  <sheetViews>
    <sheetView topLeftCell="A57" workbookViewId="0">
      <selection activeCell="A4" sqref="A4"/>
    </sheetView>
  </sheetViews>
  <sheetFormatPr baseColWidth="10" defaultColWidth="8.85546875" defaultRowHeight="15" x14ac:dyDescent="0.25"/>
  <cols>
    <col min="1" max="1" width="8" bestFit="1" customWidth="1"/>
    <col min="2" max="2" width="29.85546875" bestFit="1" customWidth="1"/>
    <col min="3" max="3" width="32" bestFit="1" customWidth="1"/>
    <col min="4" max="4" width="45" bestFit="1" customWidth="1"/>
    <col min="5" max="5" width="74" bestFit="1" customWidth="1"/>
    <col min="6" max="6" width="25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3">
        <v>42278</v>
      </c>
      <c r="C4" s="3">
        <v>43435</v>
      </c>
      <c r="D4" t="s">
        <v>131</v>
      </c>
      <c r="E4" t="s">
        <v>106</v>
      </c>
      <c r="F4" t="s">
        <v>132</v>
      </c>
    </row>
    <row r="5" spans="1:6" x14ac:dyDescent="0.25">
      <c r="A5">
        <v>1</v>
      </c>
      <c r="B5" s="3">
        <v>43435</v>
      </c>
      <c r="C5" s="3">
        <v>43435</v>
      </c>
      <c r="D5" t="s">
        <v>131</v>
      </c>
      <c r="E5" t="s">
        <v>106</v>
      </c>
      <c r="F5" t="s">
        <v>132</v>
      </c>
    </row>
    <row r="6" spans="1:6" x14ac:dyDescent="0.25">
      <c r="A6">
        <v>1</v>
      </c>
      <c r="B6" s="3">
        <v>43435</v>
      </c>
      <c r="C6" s="3">
        <v>43466</v>
      </c>
      <c r="D6" t="s">
        <v>131</v>
      </c>
      <c r="E6" t="s">
        <v>97</v>
      </c>
      <c r="F6" t="s">
        <v>132</v>
      </c>
    </row>
    <row r="7" spans="1:6" x14ac:dyDescent="0.25">
      <c r="A7">
        <v>1</v>
      </c>
      <c r="B7" s="3">
        <v>43466</v>
      </c>
      <c r="C7" s="3"/>
      <c r="D7" t="s">
        <v>131</v>
      </c>
      <c r="E7" t="s">
        <v>97</v>
      </c>
      <c r="F7" t="s">
        <v>132</v>
      </c>
    </row>
    <row r="8" spans="1:6" x14ac:dyDescent="0.25">
      <c r="A8">
        <v>2</v>
      </c>
      <c r="B8" s="3">
        <v>42605</v>
      </c>
      <c r="C8" s="3">
        <v>43206</v>
      </c>
      <c r="D8" t="s">
        <v>131</v>
      </c>
      <c r="E8" t="s">
        <v>110</v>
      </c>
      <c r="F8" t="s">
        <v>133</v>
      </c>
    </row>
    <row r="9" spans="1:6" x14ac:dyDescent="0.25">
      <c r="A9">
        <v>2</v>
      </c>
      <c r="B9" s="3">
        <v>43206</v>
      </c>
      <c r="C9" s="3">
        <v>43327</v>
      </c>
      <c r="D9" t="s">
        <v>131</v>
      </c>
      <c r="E9" t="s">
        <v>110</v>
      </c>
      <c r="F9" t="s">
        <v>133</v>
      </c>
    </row>
    <row r="10" spans="1:6" x14ac:dyDescent="0.25">
      <c r="A10">
        <v>2</v>
      </c>
      <c r="B10" s="3">
        <v>43327</v>
      </c>
      <c r="C10" s="3">
        <v>44053</v>
      </c>
      <c r="D10" t="s">
        <v>131</v>
      </c>
      <c r="E10" t="s">
        <v>110</v>
      </c>
      <c r="F10" t="s">
        <v>132</v>
      </c>
    </row>
    <row r="11" spans="1:6" x14ac:dyDescent="0.25">
      <c r="A11">
        <v>2</v>
      </c>
      <c r="B11" s="3">
        <v>44053</v>
      </c>
      <c r="C11" s="3">
        <v>44058</v>
      </c>
      <c r="D11" t="s">
        <v>131</v>
      </c>
      <c r="E11" t="s">
        <v>110</v>
      </c>
      <c r="F11" t="s">
        <v>133</v>
      </c>
    </row>
    <row r="12" spans="1:6" x14ac:dyDescent="0.25">
      <c r="A12">
        <v>3</v>
      </c>
      <c r="B12" s="3">
        <v>42278</v>
      </c>
      <c r="C12" s="3">
        <v>43435</v>
      </c>
      <c r="D12" t="s">
        <v>131</v>
      </c>
      <c r="E12" t="s">
        <v>110</v>
      </c>
      <c r="F12" t="s">
        <v>132</v>
      </c>
    </row>
    <row r="13" spans="1:6" x14ac:dyDescent="0.25">
      <c r="A13">
        <v>3</v>
      </c>
      <c r="B13" s="3">
        <v>43435</v>
      </c>
      <c r="C13" s="3">
        <v>43435</v>
      </c>
      <c r="D13" t="s">
        <v>131</v>
      </c>
      <c r="E13" t="s">
        <v>110</v>
      </c>
      <c r="F13" t="s">
        <v>132</v>
      </c>
    </row>
    <row r="14" spans="1:6" x14ac:dyDescent="0.25">
      <c r="A14">
        <v>3</v>
      </c>
      <c r="B14" s="3">
        <v>43435</v>
      </c>
      <c r="C14" s="3">
        <v>43678</v>
      </c>
      <c r="D14" t="s">
        <v>131</v>
      </c>
      <c r="E14" t="s">
        <v>106</v>
      </c>
      <c r="F14" t="s">
        <v>132</v>
      </c>
    </row>
    <row r="15" spans="1:6" x14ac:dyDescent="0.25">
      <c r="A15">
        <v>3</v>
      </c>
      <c r="B15" s="3">
        <v>43678</v>
      </c>
      <c r="C15" s="3">
        <v>43861</v>
      </c>
      <c r="D15" t="s">
        <v>131</v>
      </c>
      <c r="E15" t="s">
        <v>106</v>
      </c>
      <c r="F15" t="s">
        <v>132</v>
      </c>
    </row>
    <row r="16" spans="1:6" x14ac:dyDescent="0.25">
      <c r="A16">
        <v>3</v>
      </c>
      <c r="B16" s="3">
        <v>43862</v>
      </c>
      <c r="C16" s="3">
        <v>43922</v>
      </c>
      <c r="D16" t="s">
        <v>131</v>
      </c>
      <c r="E16" t="s">
        <v>106</v>
      </c>
      <c r="F16" t="s">
        <v>132</v>
      </c>
    </row>
    <row r="17" spans="1:6" x14ac:dyDescent="0.25">
      <c r="A17">
        <v>4</v>
      </c>
      <c r="B17" s="3">
        <v>42261</v>
      </c>
      <c r="C17" s="3">
        <v>43546</v>
      </c>
      <c r="D17" t="s">
        <v>131</v>
      </c>
      <c r="E17" t="s">
        <v>134</v>
      </c>
      <c r="F17" t="s">
        <v>132</v>
      </c>
    </row>
    <row r="18" spans="1:6" x14ac:dyDescent="0.25">
      <c r="A18">
        <v>4</v>
      </c>
      <c r="B18" s="3">
        <v>43546</v>
      </c>
      <c r="C18" s="3">
        <v>43546</v>
      </c>
      <c r="D18" t="s">
        <v>131</v>
      </c>
      <c r="E18" t="s">
        <v>134</v>
      </c>
      <c r="F18" t="s">
        <v>132</v>
      </c>
    </row>
    <row r="19" spans="1:6" x14ac:dyDescent="0.25">
      <c r="A19">
        <v>4</v>
      </c>
      <c r="B19" s="3">
        <v>43547</v>
      </c>
      <c r="C19" s="3">
        <v>44075</v>
      </c>
      <c r="D19" t="s">
        <v>131</v>
      </c>
      <c r="E19" t="s">
        <v>134</v>
      </c>
      <c r="F19" t="s">
        <v>132</v>
      </c>
    </row>
    <row r="20" spans="1:6" x14ac:dyDescent="0.25">
      <c r="A20">
        <v>4</v>
      </c>
      <c r="B20" s="3">
        <v>44075</v>
      </c>
      <c r="C20" s="3">
        <v>44075</v>
      </c>
      <c r="D20" t="s">
        <v>131</v>
      </c>
      <c r="E20" t="s">
        <v>216</v>
      </c>
      <c r="F20" t="s">
        <v>132</v>
      </c>
    </row>
    <row r="21" spans="1:6" x14ac:dyDescent="0.25">
      <c r="A21">
        <v>4</v>
      </c>
      <c r="B21" s="3">
        <v>44075</v>
      </c>
      <c r="C21" s="3">
        <v>44255</v>
      </c>
      <c r="D21" t="s">
        <v>131</v>
      </c>
      <c r="E21" t="s">
        <v>216</v>
      </c>
      <c r="F21" t="s">
        <v>132</v>
      </c>
    </row>
    <row r="22" spans="1:6" x14ac:dyDescent="0.25">
      <c r="A22">
        <v>4</v>
      </c>
      <c r="B22" s="3">
        <v>44256</v>
      </c>
      <c r="C22" s="3">
        <v>44256</v>
      </c>
      <c r="D22" t="s">
        <v>131</v>
      </c>
      <c r="E22" t="s">
        <v>217</v>
      </c>
      <c r="F22" t="s">
        <v>132</v>
      </c>
    </row>
    <row r="23" spans="1:6" x14ac:dyDescent="0.25">
      <c r="A23">
        <v>4</v>
      </c>
      <c r="B23" s="3">
        <v>44256</v>
      </c>
      <c r="C23" s="3">
        <v>44667</v>
      </c>
      <c r="D23" t="s">
        <v>131</v>
      </c>
      <c r="E23" t="s">
        <v>217</v>
      </c>
      <c r="F23" t="s">
        <v>132</v>
      </c>
    </row>
    <row r="24" spans="1:6" x14ac:dyDescent="0.25">
      <c r="A24">
        <v>4</v>
      </c>
      <c r="B24" s="3">
        <v>44667</v>
      </c>
      <c r="C24" s="3">
        <v>45031</v>
      </c>
      <c r="D24" t="s">
        <v>131</v>
      </c>
      <c r="E24" t="s">
        <v>217</v>
      </c>
      <c r="F24" t="s">
        <v>132</v>
      </c>
    </row>
    <row r="25" spans="1:6" x14ac:dyDescent="0.25">
      <c r="A25">
        <v>4</v>
      </c>
      <c r="B25" s="3">
        <v>45032</v>
      </c>
      <c r="C25" s="3"/>
      <c r="D25" t="s">
        <v>131</v>
      </c>
      <c r="E25" t="s">
        <v>217</v>
      </c>
      <c r="F25" t="s">
        <v>132</v>
      </c>
    </row>
    <row r="26" spans="1:6" x14ac:dyDescent="0.25">
      <c r="A26">
        <v>5</v>
      </c>
      <c r="B26" s="3">
        <v>40344</v>
      </c>
      <c r="C26" s="3">
        <v>43297</v>
      </c>
      <c r="D26" t="s">
        <v>131</v>
      </c>
      <c r="E26" t="s">
        <v>134</v>
      </c>
      <c r="F26" t="s">
        <v>132</v>
      </c>
    </row>
    <row r="27" spans="1:6" x14ac:dyDescent="0.25">
      <c r="A27">
        <v>5</v>
      </c>
      <c r="B27" s="3">
        <v>43297</v>
      </c>
      <c r="C27" s="3">
        <v>43723</v>
      </c>
      <c r="D27" t="s">
        <v>131</v>
      </c>
      <c r="E27" t="s">
        <v>134</v>
      </c>
      <c r="F27" t="s">
        <v>132</v>
      </c>
    </row>
    <row r="28" spans="1:6" x14ac:dyDescent="0.25">
      <c r="A28">
        <v>5</v>
      </c>
      <c r="B28" s="3">
        <v>43724</v>
      </c>
      <c r="C28" s="3">
        <v>43724</v>
      </c>
      <c r="D28" t="s">
        <v>131</v>
      </c>
      <c r="E28" t="s">
        <v>174</v>
      </c>
      <c r="F28" t="s">
        <v>132</v>
      </c>
    </row>
    <row r="29" spans="1:6" x14ac:dyDescent="0.25">
      <c r="A29">
        <v>5</v>
      </c>
      <c r="B29" s="3">
        <v>43724</v>
      </c>
      <c r="C29" s="3"/>
      <c r="D29" t="s">
        <v>131</v>
      </c>
      <c r="E29" t="s">
        <v>174</v>
      </c>
      <c r="F29" t="s">
        <v>132</v>
      </c>
    </row>
    <row r="30" spans="1:6" x14ac:dyDescent="0.25">
      <c r="A30">
        <v>6</v>
      </c>
      <c r="B30" s="3">
        <v>41806</v>
      </c>
      <c r="C30" s="3">
        <v>41806</v>
      </c>
      <c r="D30" t="s">
        <v>131</v>
      </c>
      <c r="E30" t="s">
        <v>113</v>
      </c>
      <c r="F30" t="s">
        <v>132</v>
      </c>
    </row>
    <row r="31" spans="1:6" x14ac:dyDescent="0.25">
      <c r="A31">
        <v>6</v>
      </c>
      <c r="B31" s="3">
        <v>41806</v>
      </c>
      <c r="C31" s="3">
        <v>43598</v>
      </c>
      <c r="D31" t="s">
        <v>131</v>
      </c>
      <c r="E31" t="s">
        <v>113</v>
      </c>
      <c r="F31" t="s">
        <v>133</v>
      </c>
    </row>
    <row r="32" spans="1:6" x14ac:dyDescent="0.25">
      <c r="A32">
        <v>6</v>
      </c>
      <c r="B32" s="3">
        <v>43598</v>
      </c>
      <c r="C32" s="3">
        <v>43606</v>
      </c>
      <c r="D32" t="s">
        <v>131</v>
      </c>
      <c r="E32" t="s">
        <v>113</v>
      </c>
      <c r="F32" t="s">
        <v>132</v>
      </c>
    </row>
    <row r="33" spans="1:6" x14ac:dyDescent="0.25">
      <c r="A33">
        <v>6</v>
      </c>
      <c r="B33" s="3">
        <v>43607</v>
      </c>
      <c r="C33" s="3"/>
      <c r="D33" t="s">
        <v>131</v>
      </c>
      <c r="E33" t="s">
        <v>113</v>
      </c>
      <c r="F33" t="s">
        <v>132</v>
      </c>
    </row>
    <row r="34" spans="1:6" x14ac:dyDescent="0.25">
      <c r="A34">
        <v>8</v>
      </c>
      <c r="B34" s="3">
        <v>41806</v>
      </c>
      <c r="C34" s="3">
        <v>43256</v>
      </c>
      <c r="D34" t="s">
        <v>131</v>
      </c>
      <c r="E34" t="s">
        <v>113</v>
      </c>
      <c r="F34" t="s">
        <v>133</v>
      </c>
    </row>
    <row r="35" spans="1:6" x14ac:dyDescent="0.25">
      <c r="A35">
        <v>8</v>
      </c>
      <c r="B35" s="3">
        <v>41806</v>
      </c>
      <c r="C35" s="3">
        <v>41806</v>
      </c>
      <c r="D35" t="s">
        <v>131</v>
      </c>
      <c r="E35" t="s">
        <v>113</v>
      </c>
      <c r="F35" t="s">
        <v>133</v>
      </c>
    </row>
    <row r="36" spans="1:6" x14ac:dyDescent="0.25">
      <c r="A36">
        <v>8</v>
      </c>
      <c r="B36" s="3">
        <v>43256</v>
      </c>
      <c r="C36" s="3">
        <v>43257</v>
      </c>
      <c r="D36" t="s">
        <v>131</v>
      </c>
      <c r="E36" t="s">
        <v>113</v>
      </c>
      <c r="F36" t="s">
        <v>133</v>
      </c>
    </row>
    <row r="37" spans="1:6" x14ac:dyDescent="0.25">
      <c r="A37">
        <v>8</v>
      </c>
      <c r="B37" s="3">
        <v>43258</v>
      </c>
      <c r="C37" s="3">
        <v>43258</v>
      </c>
      <c r="D37" t="s">
        <v>131</v>
      </c>
      <c r="E37" t="s">
        <v>113</v>
      </c>
      <c r="F37" t="s">
        <v>133</v>
      </c>
    </row>
    <row r="38" spans="1:6" x14ac:dyDescent="0.25">
      <c r="A38">
        <v>8</v>
      </c>
      <c r="B38" s="3">
        <v>43258</v>
      </c>
      <c r="C38" s="3">
        <v>43259</v>
      </c>
      <c r="D38" t="s">
        <v>131</v>
      </c>
      <c r="E38" t="s">
        <v>113</v>
      </c>
      <c r="F38" t="s">
        <v>133</v>
      </c>
    </row>
    <row r="39" spans="1:6" x14ac:dyDescent="0.25">
      <c r="A39">
        <v>8</v>
      </c>
      <c r="B39" s="3">
        <v>43260</v>
      </c>
      <c r="C39" s="3">
        <v>43262</v>
      </c>
      <c r="D39" t="s">
        <v>131</v>
      </c>
      <c r="E39" t="s">
        <v>113</v>
      </c>
      <c r="F39" t="s">
        <v>133</v>
      </c>
    </row>
    <row r="40" spans="1:6" x14ac:dyDescent="0.25">
      <c r="A40">
        <v>8</v>
      </c>
      <c r="B40" s="3">
        <v>43262</v>
      </c>
      <c r="C40" s="3">
        <v>43266</v>
      </c>
      <c r="D40" t="s">
        <v>131</v>
      </c>
      <c r="E40" t="s">
        <v>113</v>
      </c>
      <c r="F40" t="s">
        <v>133</v>
      </c>
    </row>
    <row r="41" spans="1:6" x14ac:dyDescent="0.25">
      <c r="A41">
        <v>8</v>
      </c>
      <c r="B41" s="3">
        <v>43267</v>
      </c>
      <c r="C41" s="3">
        <v>43267</v>
      </c>
      <c r="D41" t="s">
        <v>131</v>
      </c>
      <c r="E41" t="s">
        <v>113</v>
      </c>
      <c r="F41" t="s">
        <v>133</v>
      </c>
    </row>
    <row r="42" spans="1:6" x14ac:dyDescent="0.25">
      <c r="A42">
        <v>8</v>
      </c>
      <c r="B42" s="3">
        <v>43267</v>
      </c>
      <c r="C42" s="3">
        <v>43440</v>
      </c>
      <c r="D42" t="s">
        <v>131</v>
      </c>
      <c r="E42" t="s">
        <v>113</v>
      </c>
      <c r="F42" t="s">
        <v>133</v>
      </c>
    </row>
    <row r="43" spans="1:6" x14ac:dyDescent="0.25">
      <c r="A43">
        <v>8</v>
      </c>
      <c r="B43" s="3">
        <v>43440</v>
      </c>
      <c r="C43" s="3">
        <v>43441</v>
      </c>
      <c r="D43" t="s">
        <v>131</v>
      </c>
      <c r="E43" t="s">
        <v>113</v>
      </c>
      <c r="F43" t="s">
        <v>133</v>
      </c>
    </row>
    <row r="44" spans="1:6" x14ac:dyDescent="0.25">
      <c r="A44">
        <v>8</v>
      </c>
      <c r="B44" s="3">
        <v>43442</v>
      </c>
      <c r="C44" s="3">
        <v>43626</v>
      </c>
      <c r="D44" t="s">
        <v>131</v>
      </c>
      <c r="E44" t="s">
        <v>113</v>
      </c>
      <c r="F44" t="s">
        <v>133</v>
      </c>
    </row>
    <row r="45" spans="1:6" x14ac:dyDescent="0.25">
      <c r="A45">
        <v>8</v>
      </c>
      <c r="B45" s="3">
        <v>43626</v>
      </c>
      <c r="C45" s="3">
        <v>43628</v>
      </c>
      <c r="D45" t="s">
        <v>131</v>
      </c>
      <c r="E45" t="s">
        <v>113</v>
      </c>
      <c r="F45" t="s">
        <v>133</v>
      </c>
    </row>
    <row r="46" spans="1:6" x14ac:dyDescent="0.25">
      <c r="A46">
        <v>8</v>
      </c>
      <c r="B46" s="3">
        <v>43629</v>
      </c>
      <c r="C46" s="3"/>
      <c r="D46" t="s">
        <v>131</v>
      </c>
      <c r="E46" t="s">
        <v>113</v>
      </c>
      <c r="F46" t="s">
        <v>133</v>
      </c>
    </row>
    <row r="47" spans="1:6" x14ac:dyDescent="0.25">
      <c r="A47">
        <v>10</v>
      </c>
      <c r="B47" s="3">
        <v>42522</v>
      </c>
      <c r="C47" s="3">
        <v>43376</v>
      </c>
      <c r="D47" t="s">
        <v>131</v>
      </c>
      <c r="E47" t="s">
        <v>128</v>
      </c>
      <c r="F47" t="s">
        <v>133</v>
      </c>
    </row>
    <row r="48" spans="1:6" x14ac:dyDescent="0.25">
      <c r="A48">
        <v>10</v>
      </c>
      <c r="B48" s="3">
        <v>43376</v>
      </c>
      <c r="C48" s="3">
        <v>43376</v>
      </c>
      <c r="D48" t="s">
        <v>131</v>
      </c>
      <c r="E48" t="s">
        <v>128</v>
      </c>
      <c r="F48" t="s">
        <v>133</v>
      </c>
    </row>
    <row r="49" spans="1:6" x14ac:dyDescent="0.25">
      <c r="A49">
        <v>10</v>
      </c>
      <c r="B49" s="3">
        <v>43377</v>
      </c>
      <c r="C49" s="3">
        <v>44135</v>
      </c>
      <c r="D49" t="s">
        <v>131</v>
      </c>
      <c r="E49" t="s">
        <v>128</v>
      </c>
      <c r="F49" t="s">
        <v>133</v>
      </c>
    </row>
    <row r="50" spans="1:6" x14ac:dyDescent="0.25">
      <c r="A50">
        <v>10</v>
      </c>
      <c r="B50" s="3">
        <v>44136</v>
      </c>
      <c r="C50" s="3">
        <v>44136</v>
      </c>
      <c r="D50" t="s">
        <v>131</v>
      </c>
      <c r="E50" t="s">
        <v>128</v>
      </c>
      <c r="F50" t="s">
        <v>133</v>
      </c>
    </row>
    <row r="51" spans="1:6" x14ac:dyDescent="0.25">
      <c r="A51">
        <v>10</v>
      </c>
      <c r="B51" s="3">
        <v>44136</v>
      </c>
      <c r="C51" s="3">
        <v>44287</v>
      </c>
      <c r="D51" t="s">
        <v>131</v>
      </c>
      <c r="E51" t="s">
        <v>128</v>
      </c>
      <c r="F51" t="s">
        <v>133</v>
      </c>
    </row>
    <row r="52" spans="1:6" x14ac:dyDescent="0.25">
      <c r="A52">
        <v>10</v>
      </c>
      <c r="B52" s="3">
        <v>44287</v>
      </c>
      <c r="C52" s="3">
        <v>44287</v>
      </c>
      <c r="D52" t="s">
        <v>131</v>
      </c>
      <c r="E52" t="s">
        <v>128</v>
      </c>
      <c r="F52" t="s">
        <v>133</v>
      </c>
    </row>
    <row r="53" spans="1:6" x14ac:dyDescent="0.25">
      <c r="A53">
        <v>10</v>
      </c>
      <c r="B53" s="3">
        <v>44287</v>
      </c>
      <c r="C53" s="3">
        <v>44431</v>
      </c>
      <c r="D53" t="s">
        <v>131</v>
      </c>
      <c r="E53" t="s">
        <v>169</v>
      </c>
      <c r="F53" t="s">
        <v>133</v>
      </c>
    </row>
    <row r="54" spans="1:6" x14ac:dyDescent="0.25">
      <c r="A54">
        <v>10</v>
      </c>
      <c r="B54" s="3">
        <v>44287</v>
      </c>
      <c r="C54" s="3">
        <v>44287</v>
      </c>
      <c r="D54" t="s">
        <v>131</v>
      </c>
      <c r="E54" t="s">
        <v>169</v>
      </c>
      <c r="F54" t="s">
        <v>132</v>
      </c>
    </row>
    <row r="55" spans="1:6" x14ac:dyDescent="0.25">
      <c r="A55">
        <v>10</v>
      </c>
      <c r="B55" s="3">
        <v>44431</v>
      </c>
      <c r="C55" s="3">
        <v>44442</v>
      </c>
      <c r="D55" t="s">
        <v>131</v>
      </c>
      <c r="E55" t="s">
        <v>169</v>
      </c>
      <c r="F55" t="s">
        <v>133</v>
      </c>
    </row>
    <row r="56" spans="1:6" x14ac:dyDescent="0.25">
      <c r="A56">
        <v>10</v>
      </c>
      <c r="B56" s="3">
        <v>44443</v>
      </c>
      <c r="C56" s="3"/>
      <c r="D56" t="s">
        <v>131</v>
      </c>
      <c r="E56" t="s">
        <v>169</v>
      </c>
      <c r="F56" t="s">
        <v>133</v>
      </c>
    </row>
    <row r="57" spans="1:6" x14ac:dyDescent="0.25">
      <c r="A57">
        <v>12</v>
      </c>
      <c r="B57" s="3">
        <v>41091</v>
      </c>
      <c r="C57" s="3">
        <v>42478</v>
      </c>
      <c r="D57" t="s">
        <v>131</v>
      </c>
      <c r="E57" t="s">
        <v>169</v>
      </c>
      <c r="F57" t="s">
        <v>132</v>
      </c>
    </row>
    <row r="58" spans="1:6" x14ac:dyDescent="0.25">
      <c r="A58">
        <v>12</v>
      </c>
      <c r="B58" s="3">
        <v>42478</v>
      </c>
      <c r="C58" s="3">
        <v>42479</v>
      </c>
      <c r="D58" t="s">
        <v>131</v>
      </c>
      <c r="E58" t="s">
        <v>169</v>
      </c>
      <c r="F58" t="s">
        <v>133</v>
      </c>
    </row>
    <row r="59" spans="1:6" x14ac:dyDescent="0.25">
      <c r="A59">
        <v>12</v>
      </c>
      <c r="B59" s="3">
        <v>42479</v>
      </c>
      <c r="C59" s="3">
        <v>42992</v>
      </c>
      <c r="D59" t="s">
        <v>131</v>
      </c>
      <c r="E59" t="s">
        <v>169</v>
      </c>
      <c r="F59" t="s">
        <v>133</v>
      </c>
    </row>
    <row r="60" spans="1:6" x14ac:dyDescent="0.25">
      <c r="A60">
        <v>12</v>
      </c>
      <c r="B60" s="3">
        <v>42992</v>
      </c>
      <c r="C60" s="3">
        <v>42994</v>
      </c>
      <c r="D60" t="s">
        <v>131</v>
      </c>
      <c r="E60" t="s">
        <v>169</v>
      </c>
      <c r="F60" t="s">
        <v>133</v>
      </c>
    </row>
    <row r="61" spans="1:6" x14ac:dyDescent="0.25">
      <c r="A61">
        <v>12</v>
      </c>
      <c r="B61" s="3">
        <v>42994</v>
      </c>
      <c r="C61" s="3">
        <v>43784</v>
      </c>
      <c r="D61" t="s">
        <v>131</v>
      </c>
      <c r="E61" t="s">
        <v>169</v>
      </c>
      <c r="F61" t="s">
        <v>133</v>
      </c>
    </row>
    <row r="62" spans="1:6" x14ac:dyDescent="0.25">
      <c r="A62">
        <v>12</v>
      </c>
      <c r="B62" s="3">
        <v>43785</v>
      </c>
      <c r="C62" s="3">
        <v>43785</v>
      </c>
      <c r="D62" t="s">
        <v>131</v>
      </c>
      <c r="E62" t="s">
        <v>134</v>
      </c>
      <c r="F62" t="s">
        <v>133</v>
      </c>
    </row>
    <row r="63" spans="1:6" x14ac:dyDescent="0.25">
      <c r="A63">
        <v>12</v>
      </c>
      <c r="B63" s="3">
        <v>43785</v>
      </c>
      <c r="C63" s="3"/>
      <c r="D63" t="s">
        <v>131</v>
      </c>
      <c r="E63" t="s">
        <v>134</v>
      </c>
      <c r="F63" t="s">
        <v>133</v>
      </c>
    </row>
    <row r="64" spans="1:6" x14ac:dyDescent="0.25">
      <c r="A64">
        <v>13</v>
      </c>
      <c r="B64" s="3">
        <v>36241</v>
      </c>
      <c r="C64" s="3">
        <v>44105</v>
      </c>
      <c r="D64" t="s">
        <v>131</v>
      </c>
      <c r="E64" t="s">
        <v>125</v>
      </c>
      <c r="F64" t="s">
        <v>133</v>
      </c>
    </row>
    <row r="65" spans="1:6" x14ac:dyDescent="0.25">
      <c r="A65">
        <v>13</v>
      </c>
      <c r="B65" s="3">
        <v>44105</v>
      </c>
      <c r="C65" s="3">
        <v>44134</v>
      </c>
      <c r="D65" t="s">
        <v>131</v>
      </c>
      <c r="E65" t="s">
        <v>125</v>
      </c>
      <c r="F65" t="s">
        <v>133</v>
      </c>
    </row>
    <row r="66" spans="1:6" x14ac:dyDescent="0.25">
      <c r="A66">
        <v>13</v>
      </c>
      <c r="B66" s="3">
        <v>44135</v>
      </c>
      <c r="C66" s="3">
        <v>44140</v>
      </c>
      <c r="D66" t="s">
        <v>131</v>
      </c>
      <c r="E66" t="s">
        <v>125</v>
      </c>
      <c r="F66" t="s">
        <v>133</v>
      </c>
    </row>
    <row r="67" spans="1:6" x14ac:dyDescent="0.25">
      <c r="A67">
        <v>13</v>
      </c>
      <c r="B67" s="3">
        <v>44139</v>
      </c>
      <c r="C67" s="3">
        <v>44139</v>
      </c>
      <c r="D67" t="s">
        <v>131</v>
      </c>
      <c r="E67" t="s">
        <v>125</v>
      </c>
      <c r="F67" t="s">
        <v>133</v>
      </c>
    </row>
    <row r="68" spans="1:6" x14ac:dyDescent="0.25">
      <c r="A68">
        <v>13</v>
      </c>
      <c r="B68" s="3">
        <v>44140</v>
      </c>
      <c r="C68" s="3">
        <v>44147</v>
      </c>
      <c r="D68" t="s">
        <v>131</v>
      </c>
      <c r="E68" t="s">
        <v>125</v>
      </c>
      <c r="F68" t="s">
        <v>133</v>
      </c>
    </row>
    <row r="69" spans="1:6" x14ac:dyDescent="0.25">
      <c r="A69">
        <v>13</v>
      </c>
      <c r="B69" s="3">
        <v>44147</v>
      </c>
      <c r="C69" s="3">
        <v>44196</v>
      </c>
      <c r="D69" t="s">
        <v>131</v>
      </c>
      <c r="E69" t="s">
        <v>125</v>
      </c>
      <c r="F69" t="s">
        <v>133</v>
      </c>
    </row>
    <row r="70" spans="1:6" x14ac:dyDescent="0.25">
      <c r="A70">
        <v>13</v>
      </c>
      <c r="B70" s="3">
        <v>44197</v>
      </c>
      <c r="C70" s="3">
        <v>44197</v>
      </c>
      <c r="D70" t="s">
        <v>131</v>
      </c>
      <c r="E70" t="s">
        <v>125</v>
      </c>
      <c r="F70" t="s">
        <v>133</v>
      </c>
    </row>
    <row r="71" spans="1:6" x14ac:dyDescent="0.25">
      <c r="A71">
        <v>13</v>
      </c>
      <c r="B71" s="3">
        <v>44197</v>
      </c>
      <c r="C71" s="3">
        <v>44286</v>
      </c>
      <c r="D71" t="s">
        <v>131</v>
      </c>
      <c r="E71" t="s">
        <v>125</v>
      </c>
      <c r="F71" t="s">
        <v>133</v>
      </c>
    </row>
    <row r="72" spans="1:6" x14ac:dyDescent="0.25">
      <c r="A72">
        <v>13</v>
      </c>
      <c r="B72" s="3">
        <v>44287</v>
      </c>
      <c r="C72" s="3">
        <v>44364</v>
      </c>
      <c r="D72" t="s">
        <v>131</v>
      </c>
      <c r="E72" t="s">
        <v>125</v>
      </c>
      <c r="F72" t="s">
        <v>133</v>
      </c>
    </row>
    <row r="73" spans="1:6" x14ac:dyDescent="0.25">
      <c r="A73">
        <v>13</v>
      </c>
      <c r="B73" s="3">
        <v>44364</v>
      </c>
      <c r="C73" s="3">
        <v>44364</v>
      </c>
      <c r="D73" t="s">
        <v>131</v>
      </c>
      <c r="E73" t="s">
        <v>125</v>
      </c>
      <c r="F73" t="s">
        <v>133</v>
      </c>
    </row>
    <row r="74" spans="1:6" x14ac:dyDescent="0.25">
      <c r="A74">
        <v>13</v>
      </c>
      <c r="B74" s="3">
        <v>44365</v>
      </c>
      <c r="C74" s="3">
        <v>44485</v>
      </c>
      <c r="D74" t="s">
        <v>131</v>
      </c>
      <c r="E74" t="s">
        <v>125</v>
      </c>
      <c r="F74" t="s">
        <v>133</v>
      </c>
    </row>
    <row r="75" spans="1:6" x14ac:dyDescent="0.25">
      <c r="A75">
        <v>13</v>
      </c>
      <c r="B75" s="3">
        <v>44485</v>
      </c>
      <c r="C75" s="3">
        <v>44512</v>
      </c>
      <c r="D75" t="s">
        <v>131</v>
      </c>
      <c r="E75" t="s">
        <v>125</v>
      </c>
      <c r="F75" t="s">
        <v>133</v>
      </c>
    </row>
    <row r="76" spans="1:6" x14ac:dyDescent="0.25">
      <c r="A76">
        <v>13</v>
      </c>
      <c r="B76" s="3">
        <v>44513</v>
      </c>
      <c r="C76" s="3">
        <v>44513</v>
      </c>
      <c r="D76" t="s">
        <v>131</v>
      </c>
      <c r="E76" t="s">
        <v>125</v>
      </c>
      <c r="F76" t="s">
        <v>133</v>
      </c>
    </row>
    <row r="77" spans="1:6" x14ac:dyDescent="0.25">
      <c r="A77">
        <v>13</v>
      </c>
      <c r="B77" s="3">
        <v>44513</v>
      </c>
      <c r="C77" s="3">
        <v>44526</v>
      </c>
      <c r="D77" t="s">
        <v>131</v>
      </c>
      <c r="E77" t="s">
        <v>125</v>
      </c>
      <c r="F77" t="s">
        <v>133</v>
      </c>
    </row>
    <row r="78" spans="1:6" x14ac:dyDescent="0.25">
      <c r="A78">
        <v>13</v>
      </c>
      <c r="B78" s="3">
        <v>44527</v>
      </c>
      <c r="C78" s="3"/>
      <c r="D78" t="s">
        <v>131</v>
      </c>
      <c r="E78" t="s">
        <v>125</v>
      </c>
      <c r="F78" t="s">
        <v>133</v>
      </c>
    </row>
    <row r="79" spans="1:6" x14ac:dyDescent="0.25">
      <c r="A79">
        <v>14</v>
      </c>
      <c r="B79" s="3">
        <v>40822</v>
      </c>
      <c r="C79" s="3">
        <v>44134</v>
      </c>
      <c r="D79" t="s">
        <v>131</v>
      </c>
      <c r="E79" t="s">
        <v>125</v>
      </c>
      <c r="F79" t="s">
        <v>133</v>
      </c>
    </row>
    <row r="80" spans="1:6" x14ac:dyDescent="0.25">
      <c r="A80">
        <v>14</v>
      </c>
      <c r="B80" s="3">
        <v>44134</v>
      </c>
      <c r="C80" s="3">
        <v>44134</v>
      </c>
      <c r="D80" t="s">
        <v>131</v>
      </c>
      <c r="E80" t="s">
        <v>125</v>
      </c>
      <c r="F80" t="s">
        <v>133</v>
      </c>
    </row>
    <row r="81" spans="1:6" x14ac:dyDescent="0.25">
      <c r="A81">
        <v>14</v>
      </c>
      <c r="B81" s="3">
        <v>44135</v>
      </c>
      <c r="C81" s="3">
        <v>44481</v>
      </c>
      <c r="D81" t="s">
        <v>131</v>
      </c>
      <c r="E81" t="s">
        <v>125</v>
      </c>
      <c r="F81" t="s">
        <v>133</v>
      </c>
    </row>
    <row r="82" spans="1:6" x14ac:dyDescent="0.25">
      <c r="A82">
        <v>14</v>
      </c>
      <c r="B82" s="3">
        <v>44481</v>
      </c>
      <c r="C82" s="3">
        <v>44482</v>
      </c>
      <c r="D82" t="s">
        <v>131</v>
      </c>
      <c r="E82" t="s">
        <v>125</v>
      </c>
      <c r="F82" t="s">
        <v>133</v>
      </c>
    </row>
    <row r="83" spans="1:6" x14ac:dyDescent="0.25">
      <c r="A83">
        <v>14</v>
      </c>
      <c r="B83" s="3">
        <v>44482</v>
      </c>
      <c r="C83" s="3"/>
      <c r="D83" t="s">
        <v>131</v>
      </c>
      <c r="E83" t="s">
        <v>125</v>
      </c>
      <c r="F83" t="s">
        <v>133</v>
      </c>
    </row>
    <row r="84" spans="1:6" x14ac:dyDescent="0.25">
      <c r="A84">
        <v>15</v>
      </c>
      <c r="B84" s="3">
        <v>43025</v>
      </c>
      <c r="C84" s="3">
        <v>43178</v>
      </c>
      <c r="D84" t="s">
        <v>131</v>
      </c>
      <c r="E84" t="s">
        <v>180</v>
      </c>
      <c r="F84" t="s">
        <v>133</v>
      </c>
    </row>
    <row r="85" spans="1:6" x14ac:dyDescent="0.25">
      <c r="A85">
        <v>15</v>
      </c>
      <c r="B85" s="3">
        <v>43179</v>
      </c>
      <c r="C85" s="3">
        <v>43181</v>
      </c>
      <c r="D85" t="s">
        <v>131</v>
      </c>
      <c r="E85" t="s">
        <v>180</v>
      </c>
      <c r="F85" t="s">
        <v>133</v>
      </c>
    </row>
    <row r="86" spans="1:6" x14ac:dyDescent="0.25">
      <c r="A86">
        <v>15</v>
      </c>
      <c r="B86" s="3">
        <v>43182</v>
      </c>
      <c r="C86" s="3">
        <v>43182</v>
      </c>
      <c r="D86" t="s">
        <v>131</v>
      </c>
      <c r="E86" t="s">
        <v>180</v>
      </c>
      <c r="F86" t="s">
        <v>133</v>
      </c>
    </row>
    <row r="87" spans="1:6" x14ac:dyDescent="0.25">
      <c r="A87">
        <v>15</v>
      </c>
      <c r="B87" s="3">
        <v>43183</v>
      </c>
      <c r="C87" s="3">
        <v>43189</v>
      </c>
      <c r="D87" t="s">
        <v>131</v>
      </c>
      <c r="E87" t="s">
        <v>180</v>
      </c>
      <c r="F87" t="s">
        <v>133</v>
      </c>
    </row>
    <row r="88" spans="1:6" x14ac:dyDescent="0.25">
      <c r="A88">
        <v>15</v>
      </c>
      <c r="B88" s="3">
        <v>43190</v>
      </c>
      <c r="C88" s="3">
        <v>43315</v>
      </c>
      <c r="D88" t="s">
        <v>131</v>
      </c>
      <c r="E88" t="s">
        <v>180</v>
      </c>
      <c r="F88" t="s">
        <v>133</v>
      </c>
    </row>
    <row r="89" spans="1:6" x14ac:dyDescent="0.25">
      <c r="A89">
        <v>15</v>
      </c>
      <c r="B89" s="3">
        <v>43315</v>
      </c>
      <c r="C89" s="3">
        <v>43317</v>
      </c>
      <c r="D89" t="s">
        <v>131</v>
      </c>
      <c r="E89" t="s">
        <v>180</v>
      </c>
      <c r="F89" t="s">
        <v>133</v>
      </c>
    </row>
    <row r="90" spans="1:6" x14ac:dyDescent="0.25">
      <c r="A90">
        <v>15</v>
      </c>
      <c r="B90" s="3">
        <v>43317</v>
      </c>
      <c r="C90" s="3">
        <v>43317</v>
      </c>
      <c r="D90" t="s">
        <v>131</v>
      </c>
      <c r="E90" t="s">
        <v>180</v>
      </c>
      <c r="F90" t="s">
        <v>133</v>
      </c>
    </row>
    <row r="91" spans="1:6" x14ac:dyDescent="0.25">
      <c r="A91">
        <v>15</v>
      </c>
      <c r="B91" s="3">
        <v>43317</v>
      </c>
      <c r="C91" s="3">
        <v>43323</v>
      </c>
      <c r="D91" t="s">
        <v>131</v>
      </c>
      <c r="E91" t="s">
        <v>180</v>
      </c>
      <c r="F91" t="s">
        <v>133</v>
      </c>
    </row>
    <row r="92" spans="1:6" x14ac:dyDescent="0.25">
      <c r="A92">
        <v>15</v>
      </c>
      <c r="B92" s="3">
        <v>43323</v>
      </c>
      <c r="C92" s="3">
        <v>43325</v>
      </c>
      <c r="D92" t="s">
        <v>131</v>
      </c>
      <c r="E92" t="s">
        <v>180</v>
      </c>
      <c r="F92" t="s">
        <v>133</v>
      </c>
    </row>
    <row r="93" spans="1:6" x14ac:dyDescent="0.25">
      <c r="A93">
        <v>15</v>
      </c>
      <c r="B93" s="3">
        <v>43325</v>
      </c>
      <c r="C93" s="3">
        <v>43423</v>
      </c>
      <c r="D93" t="s">
        <v>131</v>
      </c>
      <c r="E93" t="s">
        <v>180</v>
      </c>
      <c r="F93" t="s">
        <v>133</v>
      </c>
    </row>
    <row r="94" spans="1:6" x14ac:dyDescent="0.25">
      <c r="A94">
        <v>15</v>
      </c>
      <c r="B94" s="3">
        <v>43423</v>
      </c>
      <c r="C94" s="3">
        <v>43474</v>
      </c>
      <c r="D94" t="s">
        <v>131</v>
      </c>
      <c r="E94" t="s">
        <v>180</v>
      </c>
      <c r="F94" t="s">
        <v>133</v>
      </c>
    </row>
    <row r="95" spans="1:6" x14ac:dyDescent="0.25">
      <c r="A95">
        <v>15</v>
      </c>
      <c r="B95" s="3">
        <v>43474</v>
      </c>
      <c r="C95" s="3">
        <v>43475</v>
      </c>
      <c r="D95" t="s">
        <v>131</v>
      </c>
      <c r="E95" t="s">
        <v>180</v>
      </c>
      <c r="F95" t="s">
        <v>133</v>
      </c>
    </row>
    <row r="96" spans="1:6" x14ac:dyDescent="0.25">
      <c r="A96">
        <v>15</v>
      </c>
      <c r="B96" s="3">
        <v>43476</v>
      </c>
      <c r="C96" s="3">
        <v>43497</v>
      </c>
      <c r="D96" t="s">
        <v>131</v>
      </c>
      <c r="E96" t="s">
        <v>180</v>
      </c>
      <c r="F96" t="s">
        <v>133</v>
      </c>
    </row>
    <row r="97" spans="1:6" x14ac:dyDescent="0.25">
      <c r="A97">
        <v>15</v>
      </c>
      <c r="B97" s="3">
        <v>43497</v>
      </c>
      <c r="C97" s="3">
        <v>43768</v>
      </c>
      <c r="D97" t="s">
        <v>131</v>
      </c>
      <c r="E97" t="s">
        <v>180</v>
      </c>
      <c r="F97" t="s">
        <v>133</v>
      </c>
    </row>
    <row r="98" spans="1:6" x14ac:dyDescent="0.25">
      <c r="A98">
        <v>15</v>
      </c>
      <c r="B98" s="3">
        <v>43768</v>
      </c>
      <c r="C98" s="3">
        <v>43770</v>
      </c>
      <c r="D98" t="s">
        <v>131</v>
      </c>
      <c r="E98" t="s">
        <v>180</v>
      </c>
      <c r="F98" t="s">
        <v>133</v>
      </c>
    </row>
    <row r="99" spans="1:6" x14ac:dyDescent="0.25">
      <c r="A99">
        <v>15</v>
      </c>
      <c r="B99" s="3">
        <v>43771</v>
      </c>
      <c r="C99" s="3">
        <v>43773</v>
      </c>
      <c r="D99" t="s">
        <v>131</v>
      </c>
      <c r="E99" t="s">
        <v>180</v>
      </c>
      <c r="F99" t="s">
        <v>133</v>
      </c>
    </row>
    <row r="100" spans="1:6" x14ac:dyDescent="0.25">
      <c r="A100">
        <v>15</v>
      </c>
      <c r="B100" s="3">
        <v>43773</v>
      </c>
      <c r="C100" s="3">
        <v>43775</v>
      </c>
      <c r="D100" t="s">
        <v>131</v>
      </c>
      <c r="E100" t="s">
        <v>180</v>
      </c>
      <c r="F100" t="s">
        <v>133</v>
      </c>
    </row>
    <row r="101" spans="1:6" x14ac:dyDescent="0.25">
      <c r="A101">
        <v>15</v>
      </c>
      <c r="B101" s="3">
        <v>43776</v>
      </c>
      <c r="C101" s="3">
        <v>43776</v>
      </c>
      <c r="D101" t="s">
        <v>131</v>
      </c>
      <c r="E101" t="s">
        <v>180</v>
      </c>
      <c r="F101" t="s">
        <v>133</v>
      </c>
    </row>
    <row r="102" spans="1:6" x14ac:dyDescent="0.25">
      <c r="A102">
        <v>15</v>
      </c>
      <c r="B102" s="3">
        <v>43776</v>
      </c>
      <c r="C102" s="3">
        <v>43779</v>
      </c>
      <c r="D102" t="s">
        <v>131</v>
      </c>
      <c r="E102" t="s">
        <v>180</v>
      </c>
      <c r="F102" t="s">
        <v>133</v>
      </c>
    </row>
    <row r="103" spans="1:6" x14ac:dyDescent="0.25">
      <c r="A103">
        <v>15</v>
      </c>
      <c r="B103" s="3">
        <v>43780</v>
      </c>
      <c r="C103" s="3">
        <v>43783</v>
      </c>
      <c r="D103" t="s">
        <v>131</v>
      </c>
      <c r="E103" t="s">
        <v>180</v>
      </c>
      <c r="F103" t="s">
        <v>133</v>
      </c>
    </row>
    <row r="104" spans="1:6" x14ac:dyDescent="0.25">
      <c r="A104">
        <v>15</v>
      </c>
      <c r="B104" s="3">
        <v>43783</v>
      </c>
      <c r="C104" s="3">
        <v>43789</v>
      </c>
      <c r="D104" t="s">
        <v>131</v>
      </c>
      <c r="E104" t="s">
        <v>180</v>
      </c>
      <c r="F104" t="s">
        <v>133</v>
      </c>
    </row>
    <row r="105" spans="1:6" x14ac:dyDescent="0.25">
      <c r="A105">
        <v>15</v>
      </c>
      <c r="B105" s="3">
        <v>43790</v>
      </c>
      <c r="C105" s="3">
        <v>44274</v>
      </c>
      <c r="D105" t="s">
        <v>131</v>
      </c>
      <c r="E105" t="s">
        <v>180</v>
      </c>
      <c r="F105" t="s">
        <v>133</v>
      </c>
    </row>
    <row r="106" spans="1:6" x14ac:dyDescent="0.25">
      <c r="A106">
        <v>15</v>
      </c>
      <c r="B106" s="3">
        <v>44274</v>
      </c>
      <c r="C106" s="3">
        <v>44638</v>
      </c>
      <c r="D106" t="s">
        <v>131</v>
      </c>
      <c r="E106" t="s">
        <v>180</v>
      </c>
      <c r="F106" t="s">
        <v>133</v>
      </c>
    </row>
    <row r="107" spans="1:6" x14ac:dyDescent="0.25">
      <c r="A107">
        <v>15</v>
      </c>
      <c r="B107" s="3">
        <v>44639</v>
      </c>
      <c r="C107" s="3"/>
      <c r="D107" t="s">
        <v>131</v>
      </c>
      <c r="E107" t="s">
        <v>180</v>
      </c>
      <c r="F107" t="s">
        <v>133</v>
      </c>
    </row>
    <row r="108" spans="1:6" x14ac:dyDescent="0.25">
      <c r="A108">
        <v>16</v>
      </c>
      <c r="B108" s="3">
        <v>42675</v>
      </c>
      <c r="C108" s="3">
        <v>43664</v>
      </c>
      <c r="D108" t="s">
        <v>131</v>
      </c>
      <c r="E108" t="s">
        <v>167</v>
      </c>
      <c r="F108" t="s">
        <v>132</v>
      </c>
    </row>
    <row r="109" spans="1:6" x14ac:dyDescent="0.25">
      <c r="A109">
        <v>16</v>
      </c>
      <c r="B109" s="3">
        <v>43664</v>
      </c>
      <c r="C109" s="3">
        <v>43670</v>
      </c>
      <c r="D109" t="s">
        <v>131</v>
      </c>
      <c r="E109" t="s">
        <v>167</v>
      </c>
      <c r="F109" t="s">
        <v>132</v>
      </c>
    </row>
    <row r="110" spans="1:6" x14ac:dyDescent="0.25">
      <c r="A110">
        <v>16</v>
      </c>
      <c r="B110" s="3">
        <v>43671</v>
      </c>
      <c r="C110" s="3">
        <v>43689</v>
      </c>
      <c r="D110" t="s">
        <v>131</v>
      </c>
      <c r="E110" t="s">
        <v>167</v>
      </c>
      <c r="F110" t="s">
        <v>132</v>
      </c>
    </row>
    <row r="111" spans="1:6" x14ac:dyDescent="0.25">
      <c r="A111">
        <v>16</v>
      </c>
      <c r="B111" s="3">
        <v>43689</v>
      </c>
      <c r="C111" s="3">
        <v>43693</v>
      </c>
      <c r="D111" t="s">
        <v>131</v>
      </c>
      <c r="E111" t="s">
        <v>167</v>
      </c>
      <c r="F111" t="s">
        <v>132</v>
      </c>
    </row>
    <row r="112" spans="1:6" x14ac:dyDescent="0.25">
      <c r="A112">
        <v>16</v>
      </c>
      <c r="B112" s="3">
        <v>43694</v>
      </c>
      <c r="C112" s="3"/>
      <c r="D112" t="s">
        <v>131</v>
      </c>
      <c r="E112" t="s">
        <v>167</v>
      </c>
      <c r="F112" t="s">
        <v>132</v>
      </c>
    </row>
    <row r="113" spans="1:6" x14ac:dyDescent="0.25">
      <c r="A113">
        <v>17</v>
      </c>
      <c r="B113" s="3">
        <v>41900</v>
      </c>
      <c r="C113" s="3">
        <v>43157</v>
      </c>
      <c r="D113" t="s">
        <v>131</v>
      </c>
      <c r="E113" t="s">
        <v>167</v>
      </c>
      <c r="F113" t="s">
        <v>132</v>
      </c>
    </row>
    <row r="114" spans="1:6" x14ac:dyDescent="0.25">
      <c r="A114">
        <v>17</v>
      </c>
      <c r="B114" s="3">
        <v>43158</v>
      </c>
      <c r="C114" s="3">
        <v>43158</v>
      </c>
      <c r="D114" t="s">
        <v>131</v>
      </c>
      <c r="E114" t="s">
        <v>167</v>
      </c>
      <c r="F114" t="s">
        <v>132</v>
      </c>
    </row>
    <row r="115" spans="1:6" x14ac:dyDescent="0.25">
      <c r="A115">
        <v>17</v>
      </c>
      <c r="B115" s="3">
        <v>43159</v>
      </c>
      <c r="C115" s="3">
        <v>43313</v>
      </c>
      <c r="D115" t="s">
        <v>131</v>
      </c>
      <c r="E115" t="s">
        <v>167</v>
      </c>
      <c r="F115" t="s">
        <v>132</v>
      </c>
    </row>
    <row r="116" spans="1:6" x14ac:dyDescent="0.25">
      <c r="A116">
        <v>17</v>
      </c>
      <c r="B116" s="3">
        <v>43313</v>
      </c>
      <c r="C116" s="3">
        <v>43850</v>
      </c>
      <c r="D116" t="s">
        <v>131</v>
      </c>
      <c r="E116" t="s">
        <v>167</v>
      </c>
      <c r="F116" t="s">
        <v>132</v>
      </c>
    </row>
    <row r="117" spans="1:6" x14ac:dyDescent="0.25">
      <c r="A117">
        <v>17</v>
      </c>
      <c r="B117" s="3">
        <v>43850</v>
      </c>
      <c r="C117" s="3">
        <v>43854</v>
      </c>
      <c r="D117" t="s">
        <v>131</v>
      </c>
      <c r="E117" t="s">
        <v>167</v>
      </c>
      <c r="F117" t="s">
        <v>132</v>
      </c>
    </row>
    <row r="118" spans="1:6" x14ac:dyDescent="0.25">
      <c r="A118">
        <v>17</v>
      </c>
      <c r="B118" s="3">
        <v>43855</v>
      </c>
      <c r="C118" s="3">
        <v>44603</v>
      </c>
      <c r="D118" t="s">
        <v>131</v>
      </c>
      <c r="E118" t="s">
        <v>167</v>
      </c>
      <c r="F118" t="s">
        <v>132</v>
      </c>
    </row>
    <row r="119" spans="1:6" x14ac:dyDescent="0.25">
      <c r="A119">
        <v>17</v>
      </c>
      <c r="B119" s="3">
        <v>44603</v>
      </c>
      <c r="C119" s="3">
        <v>44609</v>
      </c>
      <c r="D119" t="s">
        <v>131</v>
      </c>
      <c r="E119" t="s">
        <v>167</v>
      </c>
      <c r="F119" t="s">
        <v>132</v>
      </c>
    </row>
    <row r="120" spans="1:6" x14ac:dyDescent="0.25">
      <c r="A120">
        <v>17</v>
      </c>
      <c r="B120" s="3">
        <v>44610</v>
      </c>
      <c r="C120" s="3"/>
      <c r="D120" t="s">
        <v>131</v>
      </c>
      <c r="E120" t="s">
        <v>167</v>
      </c>
      <c r="F120" t="s">
        <v>132</v>
      </c>
    </row>
    <row r="121" spans="1:6" x14ac:dyDescent="0.25">
      <c r="A121">
        <v>18</v>
      </c>
      <c r="B121" s="3">
        <v>42290</v>
      </c>
      <c r="C121" s="3">
        <v>43682</v>
      </c>
      <c r="D121" t="s">
        <v>131</v>
      </c>
      <c r="E121" t="s">
        <v>176</v>
      </c>
      <c r="F121" t="s">
        <v>133</v>
      </c>
    </row>
    <row r="122" spans="1:6" x14ac:dyDescent="0.25">
      <c r="A122">
        <v>18</v>
      </c>
      <c r="B122" s="3">
        <v>43682</v>
      </c>
      <c r="C122" s="3">
        <v>44197</v>
      </c>
      <c r="D122" t="s">
        <v>131</v>
      </c>
      <c r="E122" t="s">
        <v>176</v>
      </c>
      <c r="F122" t="s">
        <v>133</v>
      </c>
    </row>
    <row r="123" spans="1:6" x14ac:dyDescent="0.25">
      <c r="A123">
        <v>18</v>
      </c>
      <c r="B123" s="3">
        <v>44197</v>
      </c>
      <c r="C123" s="3">
        <v>44197</v>
      </c>
      <c r="D123" t="s">
        <v>131</v>
      </c>
      <c r="E123" t="s">
        <v>176</v>
      </c>
      <c r="F123" t="s">
        <v>133</v>
      </c>
    </row>
    <row r="124" spans="1:6" x14ac:dyDescent="0.25">
      <c r="A124">
        <v>18</v>
      </c>
      <c r="B124" s="3">
        <v>44197</v>
      </c>
      <c r="C124" s="3">
        <v>44202</v>
      </c>
      <c r="D124" t="s">
        <v>131</v>
      </c>
      <c r="E124" t="s">
        <v>116</v>
      </c>
      <c r="F124" t="s">
        <v>133</v>
      </c>
    </row>
    <row r="125" spans="1:6" x14ac:dyDescent="0.25">
      <c r="A125">
        <v>18</v>
      </c>
      <c r="B125" s="3">
        <v>44202</v>
      </c>
      <c r="C125" s="3">
        <v>44355</v>
      </c>
      <c r="D125" t="s">
        <v>131</v>
      </c>
      <c r="E125" t="s">
        <v>116</v>
      </c>
      <c r="F125" t="s">
        <v>132</v>
      </c>
    </row>
    <row r="126" spans="1:6" x14ac:dyDescent="0.25">
      <c r="A126">
        <v>18</v>
      </c>
      <c r="B126" s="3">
        <v>44355</v>
      </c>
      <c r="C126" s="3"/>
      <c r="D126" t="s">
        <v>131</v>
      </c>
      <c r="E126" t="s">
        <v>92</v>
      </c>
      <c r="F126" t="s">
        <v>133</v>
      </c>
    </row>
    <row r="127" spans="1:6" x14ac:dyDescent="0.25">
      <c r="A127">
        <v>18</v>
      </c>
      <c r="B127" s="3">
        <v>44355</v>
      </c>
      <c r="C127" s="3">
        <v>44355</v>
      </c>
      <c r="D127" t="s">
        <v>131</v>
      </c>
      <c r="E127" t="s">
        <v>116</v>
      </c>
      <c r="F127" t="s">
        <v>133</v>
      </c>
    </row>
    <row r="128" spans="1:6" x14ac:dyDescent="0.25">
      <c r="A128">
        <v>18</v>
      </c>
      <c r="B128" s="3">
        <v>44355</v>
      </c>
      <c r="C128" s="3">
        <v>44355</v>
      </c>
      <c r="D128" t="s">
        <v>131</v>
      </c>
      <c r="E128" t="s">
        <v>116</v>
      </c>
      <c r="F128" t="s">
        <v>133</v>
      </c>
    </row>
    <row r="129" spans="1:6" x14ac:dyDescent="0.25">
      <c r="A129">
        <v>19</v>
      </c>
      <c r="B129" s="3">
        <v>42461</v>
      </c>
      <c r="C129" s="3">
        <v>43205</v>
      </c>
      <c r="D129" t="s">
        <v>131</v>
      </c>
      <c r="E129" t="s">
        <v>173</v>
      </c>
      <c r="F129" t="s">
        <v>132</v>
      </c>
    </row>
    <row r="130" spans="1:6" x14ac:dyDescent="0.25">
      <c r="A130">
        <v>19</v>
      </c>
      <c r="B130" s="3">
        <v>43205</v>
      </c>
      <c r="C130" s="3">
        <v>43206</v>
      </c>
      <c r="D130" t="s">
        <v>131</v>
      </c>
      <c r="E130" t="s">
        <v>173</v>
      </c>
      <c r="F130" t="s">
        <v>132</v>
      </c>
    </row>
    <row r="131" spans="1:6" x14ac:dyDescent="0.25">
      <c r="A131">
        <v>19</v>
      </c>
      <c r="B131" s="3">
        <v>43206</v>
      </c>
      <c r="C131" s="3">
        <v>43401</v>
      </c>
      <c r="D131" t="s">
        <v>131</v>
      </c>
      <c r="E131" t="s">
        <v>172</v>
      </c>
      <c r="F131" t="s">
        <v>132</v>
      </c>
    </row>
    <row r="132" spans="1:6" x14ac:dyDescent="0.25">
      <c r="A132">
        <v>19</v>
      </c>
      <c r="B132" s="3">
        <v>43401</v>
      </c>
      <c r="C132" s="3">
        <v>43430</v>
      </c>
      <c r="D132" t="s">
        <v>131</v>
      </c>
      <c r="E132" t="s">
        <v>172</v>
      </c>
      <c r="F132" t="s">
        <v>132</v>
      </c>
    </row>
    <row r="133" spans="1:6" x14ac:dyDescent="0.25">
      <c r="A133">
        <v>19</v>
      </c>
      <c r="B133" s="3">
        <v>43431</v>
      </c>
      <c r="C133" s="3">
        <v>43745</v>
      </c>
      <c r="D133" t="s">
        <v>131</v>
      </c>
      <c r="E133" t="s">
        <v>172</v>
      </c>
      <c r="F133" t="s">
        <v>132</v>
      </c>
    </row>
    <row r="134" spans="1:6" x14ac:dyDescent="0.25">
      <c r="A134">
        <v>19</v>
      </c>
      <c r="B134" s="3">
        <v>43745</v>
      </c>
      <c r="C134" s="3">
        <v>43838</v>
      </c>
      <c r="D134" t="s">
        <v>131</v>
      </c>
      <c r="E134" t="s">
        <v>129</v>
      </c>
      <c r="F134" t="s">
        <v>133</v>
      </c>
    </row>
    <row r="135" spans="1:6" x14ac:dyDescent="0.25">
      <c r="A135">
        <v>19</v>
      </c>
      <c r="B135" s="3">
        <v>43745</v>
      </c>
      <c r="C135" s="3">
        <v>43745</v>
      </c>
      <c r="D135" t="s">
        <v>131</v>
      </c>
      <c r="E135" t="s">
        <v>129</v>
      </c>
      <c r="F135" t="s">
        <v>133</v>
      </c>
    </row>
    <row r="136" spans="1:6" x14ac:dyDescent="0.25">
      <c r="A136">
        <v>19</v>
      </c>
      <c r="B136" s="3">
        <v>43745</v>
      </c>
      <c r="C136" s="3">
        <v>43745</v>
      </c>
      <c r="D136" t="s">
        <v>131</v>
      </c>
      <c r="E136" t="s">
        <v>172</v>
      </c>
      <c r="F136" t="s">
        <v>132</v>
      </c>
    </row>
    <row r="137" spans="1:6" x14ac:dyDescent="0.25">
      <c r="A137">
        <v>19</v>
      </c>
      <c r="B137" s="3">
        <v>43838</v>
      </c>
      <c r="C137" s="3">
        <v>44562</v>
      </c>
      <c r="D137" t="s">
        <v>131</v>
      </c>
      <c r="E137" t="s">
        <v>129</v>
      </c>
      <c r="F137" t="s">
        <v>133</v>
      </c>
    </row>
    <row r="138" spans="1:6" x14ac:dyDescent="0.25">
      <c r="A138">
        <v>19</v>
      </c>
      <c r="B138" s="3">
        <v>44562</v>
      </c>
      <c r="C138" s="3">
        <v>44564</v>
      </c>
      <c r="D138" t="s">
        <v>131</v>
      </c>
      <c r="E138" t="s">
        <v>129</v>
      </c>
      <c r="F138" t="s">
        <v>133</v>
      </c>
    </row>
    <row r="139" spans="1:6" x14ac:dyDescent="0.25">
      <c r="A139">
        <v>19</v>
      </c>
      <c r="B139" s="3">
        <v>44562</v>
      </c>
      <c r="C139" s="3"/>
      <c r="D139" t="s">
        <v>131</v>
      </c>
      <c r="E139" t="s">
        <v>118</v>
      </c>
      <c r="F139" t="s">
        <v>133</v>
      </c>
    </row>
    <row r="140" spans="1:6" x14ac:dyDescent="0.25">
      <c r="A140">
        <v>23</v>
      </c>
      <c r="B140" s="3">
        <v>41806</v>
      </c>
      <c r="C140" s="3">
        <v>43267</v>
      </c>
      <c r="D140" t="s">
        <v>131</v>
      </c>
      <c r="E140" t="s">
        <v>165</v>
      </c>
      <c r="F140" t="s">
        <v>133</v>
      </c>
    </row>
    <row r="141" spans="1:6" x14ac:dyDescent="0.25">
      <c r="A141">
        <v>23</v>
      </c>
      <c r="B141" s="3">
        <v>43267</v>
      </c>
      <c r="C141" s="3">
        <v>43759</v>
      </c>
      <c r="D141" t="s">
        <v>131</v>
      </c>
      <c r="E141" t="s">
        <v>165</v>
      </c>
      <c r="F141" t="s">
        <v>133</v>
      </c>
    </row>
    <row r="142" spans="1:6" x14ac:dyDescent="0.25">
      <c r="A142">
        <v>23</v>
      </c>
      <c r="B142" s="3">
        <v>43759</v>
      </c>
      <c r="C142" s="3">
        <v>43770</v>
      </c>
      <c r="D142" t="s">
        <v>131</v>
      </c>
      <c r="E142" t="s">
        <v>165</v>
      </c>
      <c r="F142" t="s">
        <v>133</v>
      </c>
    </row>
    <row r="143" spans="1:6" x14ac:dyDescent="0.25">
      <c r="A143">
        <v>23</v>
      </c>
      <c r="B143" s="3">
        <v>43771</v>
      </c>
      <c r="C143" s="3"/>
      <c r="D143" t="s">
        <v>131</v>
      </c>
      <c r="E143" t="s">
        <v>165</v>
      </c>
      <c r="F143" t="s">
        <v>133</v>
      </c>
    </row>
    <row r="144" spans="1:6" x14ac:dyDescent="0.25">
      <c r="A144">
        <v>24</v>
      </c>
      <c r="B144" s="3">
        <v>35612</v>
      </c>
      <c r="C144" s="3">
        <v>35795</v>
      </c>
      <c r="D144" t="s">
        <v>131</v>
      </c>
      <c r="E144" t="s">
        <v>126</v>
      </c>
      <c r="F144" t="s">
        <v>132</v>
      </c>
    </row>
    <row r="145" spans="1:6" x14ac:dyDescent="0.25">
      <c r="A145">
        <v>24</v>
      </c>
      <c r="B145" s="3">
        <v>35796</v>
      </c>
      <c r="C145" s="3">
        <v>35796</v>
      </c>
      <c r="D145" t="s">
        <v>131</v>
      </c>
      <c r="E145" t="s">
        <v>125</v>
      </c>
      <c r="F145" t="s">
        <v>133</v>
      </c>
    </row>
    <row r="146" spans="1:6" x14ac:dyDescent="0.25">
      <c r="A146">
        <v>24</v>
      </c>
      <c r="B146" s="3">
        <v>35796</v>
      </c>
      <c r="C146" s="3"/>
      <c r="D146" t="s">
        <v>131</v>
      </c>
      <c r="E146" t="s">
        <v>125</v>
      </c>
      <c r="F146" t="s">
        <v>133</v>
      </c>
    </row>
    <row r="147" spans="1:6" x14ac:dyDescent="0.25">
      <c r="A147">
        <v>24</v>
      </c>
      <c r="B147" s="3">
        <v>35796</v>
      </c>
      <c r="C147" s="3">
        <v>35796</v>
      </c>
      <c r="D147" t="s">
        <v>131</v>
      </c>
      <c r="E147" t="s">
        <v>125</v>
      </c>
      <c r="F147" t="s">
        <v>133</v>
      </c>
    </row>
    <row r="148" spans="1:6" x14ac:dyDescent="0.25">
      <c r="A148">
        <v>24</v>
      </c>
      <c r="B148" s="3">
        <v>35796</v>
      </c>
      <c r="C148" s="3">
        <v>35796</v>
      </c>
      <c r="D148" t="s">
        <v>131</v>
      </c>
      <c r="E148" t="s">
        <v>125</v>
      </c>
      <c r="F148" t="s">
        <v>132</v>
      </c>
    </row>
    <row r="149" spans="1:6" x14ac:dyDescent="0.25">
      <c r="A149">
        <v>25</v>
      </c>
      <c r="B149" s="3">
        <v>42522</v>
      </c>
      <c r="C149" s="3">
        <v>44119</v>
      </c>
      <c r="D149" t="s">
        <v>131</v>
      </c>
      <c r="E149" t="s">
        <v>185</v>
      </c>
      <c r="F149" t="s">
        <v>132</v>
      </c>
    </row>
    <row r="150" spans="1:6" x14ac:dyDescent="0.25">
      <c r="A150">
        <v>25</v>
      </c>
      <c r="B150" s="3">
        <v>44120</v>
      </c>
      <c r="C150" s="3">
        <v>44120</v>
      </c>
      <c r="D150" t="s">
        <v>131</v>
      </c>
      <c r="E150" t="s">
        <v>169</v>
      </c>
      <c r="F150" t="s">
        <v>132</v>
      </c>
    </row>
    <row r="151" spans="1:6" x14ac:dyDescent="0.25">
      <c r="A151">
        <v>25</v>
      </c>
      <c r="B151" s="3">
        <v>44120</v>
      </c>
      <c r="C151" s="3">
        <v>44277</v>
      </c>
      <c r="D151" t="s">
        <v>131</v>
      </c>
      <c r="E151" t="s">
        <v>169</v>
      </c>
      <c r="F151" t="s">
        <v>132</v>
      </c>
    </row>
    <row r="152" spans="1:6" x14ac:dyDescent="0.25">
      <c r="A152">
        <v>25</v>
      </c>
      <c r="B152" s="3">
        <v>44277</v>
      </c>
      <c r="C152" s="3">
        <v>44281</v>
      </c>
      <c r="D152" t="s">
        <v>131</v>
      </c>
      <c r="E152" t="s">
        <v>169</v>
      </c>
      <c r="F152" t="s">
        <v>132</v>
      </c>
    </row>
    <row r="153" spans="1:6" x14ac:dyDescent="0.25">
      <c r="A153">
        <v>25</v>
      </c>
      <c r="B153" s="3">
        <v>44282</v>
      </c>
      <c r="C153" s="3"/>
      <c r="D153" t="s">
        <v>131</v>
      </c>
      <c r="E153" t="s">
        <v>169</v>
      </c>
      <c r="F153" t="s">
        <v>132</v>
      </c>
    </row>
    <row r="154" spans="1:6" x14ac:dyDescent="0.25">
      <c r="A154">
        <v>26</v>
      </c>
      <c r="B154" s="3">
        <v>40299</v>
      </c>
      <c r="C154" s="3">
        <v>43791</v>
      </c>
      <c r="D154" t="s">
        <v>131</v>
      </c>
      <c r="E154" t="s">
        <v>125</v>
      </c>
      <c r="F154" t="s">
        <v>133</v>
      </c>
    </row>
    <row r="155" spans="1:6" x14ac:dyDescent="0.25">
      <c r="A155">
        <v>26</v>
      </c>
      <c r="B155" s="3">
        <v>43791</v>
      </c>
      <c r="C155" s="3">
        <v>43791</v>
      </c>
      <c r="D155" t="s">
        <v>131</v>
      </c>
      <c r="E155" t="s">
        <v>125</v>
      </c>
      <c r="F155" t="s">
        <v>133</v>
      </c>
    </row>
    <row r="156" spans="1:6" x14ac:dyDescent="0.25">
      <c r="A156">
        <v>26</v>
      </c>
      <c r="B156" s="3">
        <v>43792</v>
      </c>
      <c r="C156" s="3"/>
      <c r="D156" t="s">
        <v>131</v>
      </c>
      <c r="E156" t="s">
        <v>125</v>
      </c>
      <c r="F156" t="s">
        <v>133</v>
      </c>
    </row>
    <row r="157" spans="1:6" x14ac:dyDescent="0.25">
      <c r="A157">
        <v>27</v>
      </c>
      <c r="B157" s="3">
        <v>35612</v>
      </c>
      <c r="C157" s="3">
        <v>35795</v>
      </c>
      <c r="D157" t="s">
        <v>131</v>
      </c>
      <c r="E157" t="s">
        <v>127</v>
      </c>
      <c r="F157" t="s">
        <v>132</v>
      </c>
    </row>
    <row r="158" spans="1:6" x14ac:dyDescent="0.25">
      <c r="A158">
        <v>27</v>
      </c>
      <c r="B158" s="3">
        <v>40299</v>
      </c>
      <c r="C158" s="3">
        <v>43699</v>
      </c>
      <c r="D158" t="s">
        <v>131</v>
      </c>
      <c r="E158" t="s">
        <v>115</v>
      </c>
      <c r="F158" t="s">
        <v>133</v>
      </c>
    </row>
    <row r="159" spans="1:6" x14ac:dyDescent="0.25">
      <c r="A159">
        <v>27</v>
      </c>
      <c r="B159" s="3">
        <v>40299</v>
      </c>
      <c r="C159" s="3">
        <v>40299</v>
      </c>
      <c r="D159" t="s">
        <v>131</v>
      </c>
      <c r="E159" t="s">
        <v>115</v>
      </c>
      <c r="F159" t="s">
        <v>133</v>
      </c>
    </row>
    <row r="160" spans="1:6" x14ac:dyDescent="0.25">
      <c r="A160">
        <v>27</v>
      </c>
      <c r="B160" s="3">
        <v>43699</v>
      </c>
      <c r="C160" s="3">
        <v>43721</v>
      </c>
      <c r="D160" t="s">
        <v>131</v>
      </c>
      <c r="E160" t="s">
        <v>115</v>
      </c>
      <c r="F160" t="s">
        <v>133</v>
      </c>
    </row>
    <row r="161" spans="1:6" x14ac:dyDescent="0.25">
      <c r="A161">
        <v>27</v>
      </c>
      <c r="B161" s="3">
        <v>43722</v>
      </c>
      <c r="C161" s="3">
        <v>43739</v>
      </c>
      <c r="D161" t="s">
        <v>131</v>
      </c>
      <c r="E161" t="s">
        <v>115</v>
      </c>
      <c r="F161" t="s">
        <v>133</v>
      </c>
    </row>
    <row r="162" spans="1:6" x14ac:dyDescent="0.25">
      <c r="A162">
        <v>27</v>
      </c>
      <c r="B162" s="3">
        <v>43739</v>
      </c>
      <c r="C162" s="3">
        <v>43921</v>
      </c>
      <c r="D162" t="s">
        <v>131</v>
      </c>
      <c r="E162" t="s">
        <v>115</v>
      </c>
      <c r="F162" t="s">
        <v>133</v>
      </c>
    </row>
    <row r="163" spans="1:6" x14ac:dyDescent="0.25">
      <c r="A163">
        <v>27</v>
      </c>
      <c r="B163" s="3">
        <v>43922</v>
      </c>
      <c r="C163" s="3">
        <v>44287</v>
      </c>
      <c r="D163" t="s">
        <v>131</v>
      </c>
      <c r="E163" t="s">
        <v>115</v>
      </c>
      <c r="F163" t="s">
        <v>133</v>
      </c>
    </row>
    <row r="164" spans="1:6" x14ac:dyDescent="0.25">
      <c r="A164">
        <v>27</v>
      </c>
      <c r="B164" s="3">
        <v>44287</v>
      </c>
      <c r="C164" s="3">
        <v>44294</v>
      </c>
      <c r="D164" t="s">
        <v>131</v>
      </c>
      <c r="E164" t="s">
        <v>115</v>
      </c>
      <c r="F164" t="s">
        <v>133</v>
      </c>
    </row>
    <row r="165" spans="1:6" x14ac:dyDescent="0.25">
      <c r="A165">
        <v>28</v>
      </c>
      <c r="B165" s="3">
        <v>42994</v>
      </c>
      <c r="C165" s="3">
        <v>43983</v>
      </c>
      <c r="D165" t="s">
        <v>131</v>
      </c>
      <c r="E165" t="s">
        <v>110</v>
      </c>
      <c r="F165" t="s">
        <v>132</v>
      </c>
    </row>
    <row r="166" spans="1:6" x14ac:dyDescent="0.25">
      <c r="A166">
        <v>28</v>
      </c>
      <c r="B166" s="3">
        <v>43983</v>
      </c>
      <c r="C166" s="3">
        <v>43983</v>
      </c>
      <c r="D166" t="s">
        <v>131</v>
      </c>
      <c r="E166" t="s">
        <v>110</v>
      </c>
      <c r="F166" t="s">
        <v>132</v>
      </c>
    </row>
    <row r="167" spans="1:6" x14ac:dyDescent="0.25">
      <c r="A167">
        <v>28</v>
      </c>
      <c r="B167" s="3">
        <v>43983</v>
      </c>
      <c r="C167" s="3">
        <v>44607</v>
      </c>
      <c r="D167" t="s">
        <v>131</v>
      </c>
      <c r="E167" t="s">
        <v>106</v>
      </c>
      <c r="F167" t="s">
        <v>132</v>
      </c>
    </row>
    <row r="168" spans="1:6" x14ac:dyDescent="0.25">
      <c r="A168">
        <v>28</v>
      </c>
      <c r="B168" s="3">
        <v>44607</v>
      </c>
      <c r="C168" s="3"/>
      <c r="D168" t="s">
        <v>131</v>
      </c>
      <c r="E168" t="s">
        <v>106</v>
      </c>
      <c r="F168" t="s">
        <v>132</v>
      </c>
    </row>
    <row r="169" spans="1:6" x14ac:dyDescent="0.25">
      <c r="A169">
        <v>29</v>
      </c>
      <c r="B169" s="3">
        <v>42767</v>
      </c>
      <c r="C169" s="3">
        <v>43427</v>
      </c>
      <c r="D169" t="s">
        <v>131</v>
      </c>
      <c r="E169" t="s">
        <v>168</v>
      </c>
      <c r="F169" t="s">
        <v>133</v>
      </c>
    </row>
    <row r="170" spans="1:6" x14ac:dyDescent="0.25">
      <c r="A170">
        <v>29</v>
      </c>
      <c r="B170" s="3">
        <v>43427</v>
      </c>
      <c r="C170" s="3">
        <v>43430</v>
      </c>
      <c r="D170" t="s">
        <v>131</v>
      </c>
      <c r="E170" t="s">
        <v>168</v>
      </c>
      <c r="F170" t="s">
        <v>133</v>
      </c>
    </row>
    <row r="171" spans="1:6" x14ac:dyDescent="0.25">
      <c r="A171">
        <v>29</v>
      </c>
      <c r="B171" s="3">
        <v>43431</v>
      </c>
      <c r="C171" s="3">
        <v>44235</v>
      </c>
      <c r="D171" t="s">
        <v>131</v>
      </c>
      <c r="E171" t="s">
        <v>168</v>
      </c>
      <c r="F171" t="s">
        <v>133</v>
      </c>
    </row>
    <row r="172" spans="1:6" x14ac:dyDescent="0.25">
      <c r="A172">
        <v>29</v>
      </c>
      <c r="B172" s="3">
        <v>44235</v>
      </c>
      <c r="C172" s="3">
        <v>44235</v>
      </c>
      <c r="D172" t="s">
        <v>131</v>
      </c>
      <c r="E172" t="s">
        <v>168</v>
      </c>
      <c r="F172" t="s">
        <v>133</v>
      </c>
    </row>
    <row r="173" spans="1:6" x14ac:dyDescent="0.25">
      <c r="A173">
        <v>29</v>
      </c>
      <c r="B173" s="3">
        <v>44236</v>
      </c>
      <c r="C173" s="3">
        <v>44357</v>
      </c>
      <c r="D173" t="s">
        <v>131</v>
      </c>
      <c r="E173" t="s">
        <v>168</v>
      </c>
      <c r="F173" t="s">
        <v>133</v>
      </c>
    </row>
    <row r="174" spans="1:6" x14ac:dyDescent="0.25">
      <c r="A174">
        <v>29</v>
      </c>
      <c r="B174" s="3">
        <v>44357</v>
      </c>
      <c r="C174" s="3">
        <v>44358</v>
      </c>
      <c r="D174" t="s">
        <v>131</v>
      </c>
      <c r="E174" t="s">
        <v>168</v>
      </c>
      <c r="F174" t="s">
        <v>133</v>
      </c>
    </row>
    <row r="175" spans="1:6" x14ac:dyDescent="0.25">
      <c r="A175">
        <v>29</v>
      </c>
      <c r="B175" s="3">
        <v>44359</v>
      </c>
      <c r="C175" s="3">
        <v>44531</v>
      </c>
      <c r="D175" t="s">
        <v>131</v>
      </c>
      <c r="E175" t="s">
        <v>168</v>
      </c>
      <c r="F175" t="s">
        <v>133</v>
      </c>
    </row>
    <row r="176" spans="1:6" x14ac:dyDescent="0.25">
      <c r="A176">
        <v>29</v>
      </c>
      <c r="B176" s="3">
        <v>44531</v>
      </c>
      <c r="C176" s="3">
        <v>44532</v>
      </c>
      <c r="D176" t="s">
        <v>131</v>
      </c>
      <c r="E176" t="s">
        <v>168</v>
      </c>
      <c r="F176" t="s">
        <v>133</v>
      </c>
    </row>
    <row r="177" spans="1:6" x14ac:dyDescent="0.25">
      <c r="A177">
        <v>29</v>
      </c>
      <c r="B177" s="3">
        <v>44533</v>
      </c>
      <c r="C177" s="3">
        <v>44774</v>
      </c>
      <c r="D177" t="s">
        <v>131</v>
      </c>
      <c r="E177" t="s">
        <v>168</v>
      </c>
      <c r="F177" t="s">
        <v>133</v>
      </c>
    </row>
    <row r="178" spans="1:6" x14ac:dyDescent="0.25">
      <c r="A178">
        <v>29</v>
      </c>
      <c r="B178" s="3">
        <v>44774</v>
      </c>
      <c r="C178" s="3">
        <v>44785</v>
      </c>
      <c r="D178" t="s">
        <v>131</v>
      </c>
      <c r="E178" t="s">
        <v>168</v>
      </c>
      <c r="F178" t="s">
        <v>133</v>
      </c>
    </row>
    <row r="179" spans="1:6" x14ac:dyDescent="0.25">
      <c r="A179">
        <v>29</v>
      </c>
      <c r="B179" s="3">
        <v>44786</v>
      </c>
      <c r="C179" s="3"/>
      <c r="D179" t="s">
        <v>131</v>
      </c>
      <c r="E179" t="s">
        <v>168</v>
      </c>
      <c r="F179" t="s">
        <v>133</v>
      </c>
    </row>
    <row r="180" spans="1:6" x14ac:dyDescent="0.25">
      <c r="A180">
        <v>30</v>
      </c>
      <c r="B180" s="3">
        <v>41913</v>
      </c>
      <c r="C180" s="3">
        <v>43387</v>
      </c>
      <c r="D180" t="s">
        <v>131</v>
      </c>
      <c r="E180" t="s">
        <v>134</v>
      </c>
      <c r="F180" t="s">
        <v>133</v>
      </c>
    </row>
    <row r="181" spans="1:6" x14ac:dyDescent="0.25">
      <c r="A181">
        <v>30</v>
      </c>
      <c r="B181" s="3">
        <v>43374</v>
      </c>
      <c r="C181" s="3">
        <v>43374</v>
      </c>
      <c r="D181" t="s">
        <v>131</v>
      </c>
      <c r="E181" t="s">
        <v>174</v>
      </c>
      <c r="F181" t="s">
        <v>133</v>
      </c>
    </row>
    <row r="182" spans="1:6" x14ac:dyDescent="0.25">
      <c r="A182">
        <v>30</v>
      </c>
      <c r="B182" s="3">
        <v>43374</v>
      </c>
      <c r="C182" s="3"/>
      <c r="D182" t="s">
        <v>131</v>
      </c>
      <c r="E182" t="s">
        <v>174</v>
      </c>
      <c r="F182" t="s">
        <v>133</v>
      </c>
    </row>
    <row r="183" spans="1:6" x14ac:dyDescent="0.25">
      <c r="A183">
        <v>31</v>
      </c>
      <c r="B183" s="3">
        <v>42644</v>
      </c>
      <c r="C183" s="3">
        <v>43486</v>
      </c>
      <c r="D183" t="s">
        <v>131</v>
      </c>
      <c r="E183" t="s">
        <v>168</v>
      </c>
      <c r="F183" t="s">
        <v>133</v>
      </c>
    </row>
    <row r="184" spans="1:6" x14ac:dyDescent="0.25">
      <c r="A184">
        <v>31</v>
      </c>
      <c r="B184" s="3">
        <v>43486</v>
      </c>
      <c r="C184" s="3">
        <v>43497</v>
      </c>
      <c r="D184" t="s">
        <v>131</v>
      </c>
      <c r="E184" t="s">
        <v>168</v>
      </c>
      <c r="F184" t="s">
        <v>133</v>
      </c>
    </row>
    <row r="185" spans="1:6" x14ac:dyDescent="0.25">
      <c r="A185">
        <v>31</v>
      </c>
      <c r="B185" s="3">
        <v>43498</v>
      </c>
      <c r="C185" s="3">
        <v>43619</v>
      </c>
      <c r="D185" t="s">
        <v>131</v>
      </c>
      <c r="E185" t="s">
        <v>168</v>
      </c>
      <c r="F185" t="s">
        <v>133</v>
      </c>
    </row>
    <row r="186" spans="1:6" x14ac:dyDescent="0.25">
      <c r="A186">
        <v>31</v>
      </c>
      <c r="B186" s="3">
        <v>43619</v>
      </c>
      <c r="C186" s="3">
        <v>43880</v>
      </c>
      <c r="D186" t="s">
        <v>131</v>
      </c>
      <c r="E186" t="s">
        <v>168</v>
      </c>
      <c r="F186" t="s">
        <v>133</v>
      </c>
    </row>
    <row r="187" spans="1:6" x14ac:dyDescent="0.25">
      <c r="A187">
        <v>31</v>
      </c>
      <c r="B187" s="3">
        <v>43880</v>
      </c>
      <c r="C187" s="3">
        <v>43882</v>
      </c>
      <c r="D187" t="s">
        <v>131</v>
      </c>
      <c r="E187" t="s">
        <v>168</v>
      </c>
      <c r="F187" t="s">
        <v>133</v>
      </c>
    </row>
    <row r="188" spans="1:6" x14ac:dyDescent="0.25">
      <c r="A188">
        <v>31</v>
      </c>
      <c r="B188" s="3">
        <v>43883</v>
      </c>
      <c r="C188" s="3">
        <v>44089</v>
      </c>
      <c r="D188" t="s">
        <v>131</v>
      </c>
      <c r="E188" t="s">
        <v>168</v>
      </c>
      <c r="F188" t="s">
        <v>133</v>
      </c>
    </row>
    <row r="189" spans="1:6" x14ac:dyDescent="0.25">
      <c r="A189">
        <v>31</v>
      </c>
      <c r="B189" s="3">
        <v>44090</v>
      </c>
      <c r="C189" s="3">
        <v>44090</v>
      </c>
      <c r="D189" t="s">
        <v>131</v>
      </c>
      <c r="E189" t="s">
        <v>168</v>
      </c>
      <c r="F189" t="s">
        <v>133</v>
      </c>
    </row>
    <row r="190" spans="1:6" x14ac:dyDescent="0.25">
      <c r="A190">
        <v>31</v>
      </c>
      <c r="B190" s="3">
        <v>44090</v>
      </c>
      <c r="C190" s="3"/>
      <c r="D190" t="s">
        <v>131</v>
      </c>
      <c r="E190" t="s">
        <v>168</v>
      </c>
      <c r="F190" t="s">
        <v>133</v>
      </c>
    </row>
    <row r="191" spans="1:6" x14ac:dyDescent="0.25">
      <c r="A191">
        <v>32</v>
      </c>
      <c r="B191" s="3">
        <v>41153</v>
      </c>
      <c r="C191" s="3">
        <v>43857</v>
      </c>
      <c r="D191" t="s">
        <v>131</v>
      </c>
      <c r="E191" t="s">
        <v>113</v>
      </c>
      <c r="F191" t="s">
        <v>133</v>
      </c>
    </row>
    <row r="192" spans="1:6" x14ac:dyDescent="0.25">
      <c r="A192">
        <v>32</v>
      </c>
      <c r="B192" s="3">
        <v>43857</v>
      </c>
      <c r="C192" s="3">
        <v>43858</v>
      </c>
      <c r="D192" t="s">
        <v>131</v>
      </c>
      <c r="E192" t="s">
        <v>113</v>
      </c>
      <c r="F192" t="s">
        <v>133</v>
      </c>
    </row>
    <row r="193" spans="1:6" x14ac:dyDescent="0.25">
      <c r="A193">
        <v>32</v>
      </c>
      <c r="B193" s="3">
        <v>43859</v>
      </c>
      <c r="C193" s="3"/>
      <c r="D193" t="s">
        <v>131</v>
      </c>
      <c r="E193" t="s">
        <v>113</v>
      </c>
      <c r="F193" t="s">
        <v>133</v>
      </c>
    </row>
    <row r="194" spans="1:6" x14ac:dyDescent="0.25">
      <c r="A194">
        <v>33</v>
      </c>
      <c r="B194" s="3">
        <v>42644</v>
      </c>
      <c r="C194" s="3">
        <v>43390</v>
      </c>
      <c r="D194" t="s">
        <v>131</v>
      </c>
      <c r="E194" t="s">
        <v>168</v>
      </c>
      <c r="F194" t="s">
        <v>133</v>
      </c>
    </row>
    <row r="195" spans="1:6" x14ac:dyDescent="0.25">
      <c r="A195">
        <v>33</v>
      </c>
      <c r="B195" s="3">
        <v>43390</v>
      </c>
      <c r="C195" s="3">
        <v>43419</v>
      </c>
      <c r="D195" t="s">
        <v>131</v>
      </c>
      <c r="E195" t="s">
        <v>168</v>
      </c>
      <c r="F195" t="s">
        <v>133</v>
      </c>
    </row>
    <row r="196" spans="1:6" x14ac:dyDescent="0.25">
      <c r="A196">
        <v>33</v>
      </c>
      <c r="B196" s="3">
        <v>43420</v>
      </c>
      <c r="C196" s="3">
        <v>43424</v>
      </c>
      <c r="D196" t="s">
        <v>131</v>
      </c>
      <c r="E196" t="s">
        <v>168</v>
      </c>
      <c r="F196" t="s">
        <v>133</v>
      </c>
    </row>
    <row r="197" spans="1:6" x14ac:dyDescent="0.25">
      <c r="A197">
        <v>33</v>
      </c>
      <c r="B197" s="3">
        <v>43424</v>
      </c>
      <c r="C197" s="3">
        <v>43453</v>
      </c>
      <c r="D197" t="s">
        <v>131</v>
      </c>
      <c r="E197" t="s">
        <v>168</v>
      </c>
      <c r="F197" t="s">
        <v>133</v>
      </c>
    </row>
    <row r="198" spans="1:6" x14ac:dyDescent="0.25">
      <c r="A198">
        <v>33</v>
      </c>
      <c r="B198" s="3">
        <v>43454</v>
      </c>
      <c r="C198" s="3">
        <v>43539</v>
      </c>
      <c r="D198" t="s">
        <v>131</v>
      </c>
      <c r="E198" t="s">
        <v>168</v>
      </c>
      <c r="F198" t="s">
        <v>133</v>
      </c>
    </row>
    <row r="199" spans="1:6" x14ac:dyDescent="0.25">
      <c r="A199">
        <v>33</v>
      </c>
      <c r="B199" s="3">
        <v>43540</v>
      </c>
      <c r="C199" s="3">
        <v>43540</v>
      </c>
      <c r="D199" t="s">
        <v>131</v>
      </c>
      <c r="E199" t="s">
        <v>168</v>
      </c>
      <c r="F199" t="s">
        <v>133</v>
      </c>
    </row>
    <row r="200" spans="1:6" x14ac:dyDescent="0.25">
      <c r="A200">
        <v>33</v>
      </c>
      <c r="B200" s="3">
        <v>43540</v>
      </c>
      <c r="C200" s="3">
        <v>44698</v>
      </c>
      <c r="D200" t="s">
        <v>131</v>
      </c>
      <c r="E200" t="s">
        <v>168</v>
      </c>
      <c r="F200" t="s">
        <v>133</v>
      </c>
    </row>
    <row r="201" spans="1:6" x14ac:dyDescent="0.25">
      <c r="A201">
        <v>33</v>
      </c>
      <c r="B201" s="3">
        <v>44698</v>
      </c>
      <c r="C201" s="3">
        <v>45062</v>
      </c>
      <c r="D201" t="s">
        <v>131</v>
      </c>
      <c r="E201" t="s">
        <v>168</v>
      </c>
      <c r="F201" t="s">
        <v>133</v>
      </c>
    </row>
    <row r="202" spans="1:6" x14ac:dyDescent="0.25">
      <c r="A202">
        <v>33</v>
      </c>
      <c r="B202" s="3">
        <v>45063</v>
      </c>
      <c r="C202" s="3"/>
      <c r="D202" t="s">
        <v>131</v>
      </c>
      <c r="E202" t="s">
        <v>168</v>
      </c>
      <c r="F202" t="s">
        <v>133</v>
      </c>
    </row>
    <row r="203" spans="1:6" x14ac:dyDescent="0.25">
      <c r="A203">
        <v>34</v>
      </c>
      <c r="B203" s="3">
        <v>41624</v>
      </c>
      <c r="C203" s="3">
        <v>43134</v>
      </c>
      <c r="D203" t="s">
        <v>131</v>
      </c>
      <c r="E203" t="s">
        <v>165</v>
      </c>
      <c r="F203" t="s">
        <v>133</v>
      </c>
    </row>
    <row r="204" spans="1:6" x14ac:dyDescent="0.25">
      <c r="A204">
        <v>34</v>
      </c>
      <c r="B204" s="3">
        <v>43134</v>
      </c>
      <c r="C204" s="3">
        <v>43900</v>
      </c>
      <c r="D204" t="s">
        <v>131</v>
      </c>
      <c r="E204" t="s">
        <v>165</v>
      </c>
      <c r="F204" t="s">
        <v>133</v>
      </c>
    </row>
    <row r="205" spans="1:6" x14ac:dyDescent="0.25">
      <c r="A205">
        <v>34</v>
      </c>
      <c r="B205" s="3">
        <v>43900</v>
      </c>
      <c r="C205" s="3">
        <v>44265</v>
      </c>
      <c r="D205" t="s">
        <v>131</v>
      </c>
      <c r="E205" t="s">
        <v>165</v>
      </c>
      <c r="F205" t="s">
        <v>133</v>
      </c>
    </row>
    <row r="206" spans="1:6" x14ac:dyDescent="0.25">
      <c r="A206">
        <v>34</v>
      </c>
      <c r="B206" s="3">
        <v>44266</v>
      </c>
      <c r="C206" s="3">
        <v>44266</v>
      </c>
      <c r="D206" t="s">
        <v>131</v>
      </c>
      <c r="E206" t="s">
        <v>165</v>
      </c>
      <c r="F206" t="s">
        <v>133</v>
      </c>
    </row>
    <row r="207" spans="1:6" x14ac:dyDescent="0.25">
      <c r="A207">
        <v>34</v>
      </c>
      <c r="B207" s="3">
        <v>44266</v>
      </c>
      <c r="C207" s="3">
        <v>44561</v>
      </c>
      <c r="D207" t="s">
        <v>131</v>
      </c>
      <c r="E207" t="s">
        <v>165</v>
      </c>
      <c r="F207" t="s">
        <v>133</v>
      </c>
    </row>
    <row r="208" spans="1:6" x14ac:dyDescent="0.25">
      <c r="A208">
        <v>34</v>
      </c>
      <c r="B208" s="3">
        <v>44562</v>
      </c>
      <c r="C208" s="3">
        <v>44713</v>
      </c>
      <c r="D208" t="s">
        <v>131</v>
      </c>
      <c r="E208" t="s">
        <v>165</v>
      </c>
      <c r="F208" t="s">
        <v>133</v>
      </c>
    </row>
    <row r="209" spans="1:6" x14ac:dyDescent="0.25">
      <c r="A209">
        <v>34</v>
      </c>
      <c r="B209" s="3">
        <v>44713</v>
      </c>
      <c r="C209" s="3"/>
      <c r="D209" t="s">
        <v>131</v>
      </c>
      <c r="E209" t="s">
        <v>165</v>
      </c>
      <c r="F209" t="s">
        <v>133</v>
      </c>
    </row>
    <row r="210" spans="1:6" x14ac:dyDescent="0.25">
      <c r="A210">
        <v>35</v>
      </c>
      <c r="B210" s="3">
        <v>42629</v>
      </c>
      <c r="C210" s="3">
        <v>43070</v>
      </c>
      <c r="D210" t="s">
        <v>131</v>
      </c>
      <c r="E210" t="s">
        <v>174</v>
      </c>
      <c r="F210" t="s">
        <v>133</v>
      </c>
    </row>
    <row r="211" spans="1:6" x14ac:dyDescent="0.25">
      <c r="A211">
        <v>35</v>
      </c>
      <c r="B211" s="3">
        <v>43070</v>
      </c>
      <c r="C211" s="3">
        <v>43100</v>
      </c>
      <c r="D211" t="s">
        <v>131</v>
      </c>
      <c r="E211" t="s">
        <v>174</v>
      </c>
      <c r="F211" t="s">
        <v>133</v>
      </c>
    </row>
    <row r="212" spans="1:6" x14ac:dyDescent="0.25">
      <c r="A212">
        <v>36</v>
      </c>
      <c r="B212" s="3">
        <v>42644</v>
      </c>
      <c r="C212" s="3">
        <v>43358</v>
      </c>
      <c r="D212" t="s">
        <v>131</v>
      </c>
      <c r="E212" t="s">
        <v>168</v>
      </c>
      <c r="F212" t="s">
        <v>133</v>
      </c>
    </row>
    <row r="213" spans="1:6" x14ac:dyDescent="0.25">
      <c r="A213">
        <v>36</v>
      </c>
      <c r="B213" s="3">
        <v>43359</v>
      </c>
      <c r="C213" s="3">
        <v>43359</v>
      </c>
      <c r="D213" t="s">
        <v>131</v>
      </c>
      <c r="E213" t="s">
        <v>174</v>
      </c>
      <c r="F213" t="s">
        <v>133</v>
      </c>
    </row>
    <row r="214" spans="1:6" x14ac:dyDescent="0.25">
      <c r="A214">
        <v>36</v>
      </c>
      <c r="B214" s="3">
        <v>43359</v>
      </c>
      <c r="C214" s="3"/>
      <c r="D214" t="s">
        <v>131</v>
      </c>
      <c r="E214" t="s">
        <v>174</v>
      </c>
      <c r="F214" t="s">
        <v>133</v>
      </c>
    </row>
    <row r="215" spans="1:6" x14ac:dyDescent="0.25">
      <c r="A215">
        <v>37</v>
      </c>
      <c r="B215" s="3">
        <v>42675</v>
      </c>
      <c r="C215" s="3">
        <v>44196</v>
      </c>
      <c r="D215" t="s">
        <v>131</v>
      </c>
      <c r="E215" t="s">
        <v>168</v>
      </c>
      <c r="F215" t="s">
        <v>133</v>
      </c>
    </row>
    <row r="216" spans="1:6" x14ac:dyDescent="0.25">
      <c r="A216">
        <v>37</v>
      </c>
      <c r="B216" s="3">
        <v>44197</v>
      </c>
      <c r="C216" s="3">
        <v>44197</v>
      </c>
      <c r="D216" t="s">
        <v>131</v>
      </c>
      <c r="E216" t="s">
        <v>168</v>
      </c>
      <c r="F216" t="s">
        <v>133</v>
      </c>
    </row>
    <row r="217" spans="1:6" x14ac:dyDescent="0.25">
      <c r="A217">
        <v>37</v>
      </c>
      <c r="B217" s="3">
        <v>44197</v>
      </c>
      <c r="C217" s="3"/>
      <c r="D217" t="s">
        <v>131</v>
      </c>
      <c r="E217" t="s">
        <v>168</v>
      </c>
      <c r="F217" t="s">
        <v>133</v>
      </c>
    </row>
    <row r="218" spans="1:6" x14ac:dyDescent="0.25">
      <c r="A218">
        <v>38</v>
      </c>
      <c r="B218" s="3">
        <v>41806</v>
      </c>
      <c r="C218" s="3">
        <v>43133</v>
      </c>
      <c r="D218" t="s">
        <v>131</v>
      </c>
      <c r="E218" t="s">
        <v>124</v>
      </c>
      <c r="F218" t="s">
        <v>133</v>
      </c>
    </row>
    <row r="219" spans="1:6" x14ac:dyDescent="0.25">
      <c r="A219">
        <v>38</v>
      </c>
      <c r="B219" s="3">
        <v>43133</v>
      </c>
      <c r="C219" s="3">
        <v>43267</v>
      </c>
      <c r="D219" t="s">
        <v>131</v>
      </c>
      <c r="E219" t="s">
        <v>124</v>
      </c>
      <c r="F219" t="s">
        <v>133</v>
      </c>
    </row>
    <row r="220" spans="1:6" x14ac:dyDescent="0.25">
      <c r="A220">
        <v>38</v>
      </c>
      <c r="B220" s="3">
        <v>43267</v>
      </c>
      <c r="C220" s="3"/>
      <c r="D220" t="s">
        <v>131</v>
      </c>
      <c r="E220" t="s">
        <v>124</v>
      </c>
      <c r="F220" t="s">
        <v>133</v>
      </c>
    </row>
    <row r="221" spans="1:6" x14ac:dyDescent="0.25">
      <c r="A221">
        <v>39</v>
      </c>
      <c r="B221" s="3">
        <v>42795</v>
      </c>
      <c r="C221" s="3">
        <v>43039</v>
      </c>
      <c r="D221" t="s">
        <v>131</v>
      </c>
      <c r="E221" t="s">
        <v>167</v>
      </c>
      <c r="F221" t="s">
        <v>133</v>
      </c>
    </row>
    <row r="222" spans="1:6" x14ac:dyDescent="0.25">
      <c r="A222">
        <v>39</v>
      </c>
      <c r="B222" s="3">
        <v>43040</v>
      </c>
      <c r="C222" s="3">
        <v>43651</v>
      </c>
      <c r="D222" t="s">
        <v>131</v>
      </c>
      <c r="E222" t="s">
        <v>134</v>
      </c>
      <c r="F222" t="s">
        <v>133</v>
      </c>
    </row>
    <row r="223" spans="1:6" x14ac:dyDescent="0.25">
      <c r="A223">
        <v>39</v>
      </c>
      <c r="B223" s="3">
        <v>43040</v>
      </c>
      <c r="C223" s="3">
        <v>43039</v>
      </c>
      <c r="D223" t="s">
        <v>131</v>
      </c>
      <c r="E223" t="s">
        <v>167</v>
      </c>
      <c r="F223" t="s">
        <v>133</v>
      </c>
    </row>
    <row r="224" spans="1:6" x14ac:dyDescent="0.25">
      <c r="A224">
        <v>39</v>
      </c>
      <c r="B224" s="3">
        <v>43651</v>
      </c>
      <c r="C224" s="3">
        <v>43651</v>
      </c>
      <c r="D224" t="s">
        <v>131</v>
      </c>
      <c r="E224" t="s">
        <v>134</v>
      </c>
      <c r="F224" t="s">
        <v>133</v>
      </c>
    </row>
    <row r="225" spans="1:6" x14ac:dyDescent="0.25">
      <c r="A225">
        <v>39</v>
      </c>
      <c r="B225" s="3">
        <v>43651</v>
      </c>
      <c r="C225" s="3">
        <v>43651</v>
      </c>
      <c r="D225" t="s">
        <v>131</v>
      </c>
      <c r="E225" t="s">
        <v>134</v>
      </c>
      <c r="F225" t="s">
        <v>133</v>
      </c>
    </row>
    <row r="226" spans="1:6" x14ac:dyDescent="0.25">
      <c r="A226">
        <v>39</v>
      </c>
      <c r="B226" s="3">
        <v>43651</v>
      </c>
      <c r="C226" s="3">
        <v>43699</v>
      </c>
      <c r="D226" t="s">
        <v>131</v>
      </c>
      <c r="E226" t="s">
        <v>134</v>
      </c>
      <c r="F226" t="s">
        <v>133</v>
      </c>
    </row>
    <row r="227" spans="1:6" x14ac:dyDescent="0.25">
      <c r="A227">
        <v>39</v>
      </c>
      <c r="B227" s="3">
        <v>43699</v>
      </c>
      <c r="C227" s="3">
        <v>43739</v>
      </c>
      <c r="D227" t="s">
        <v>131</v>
      </c>
      <c r="E227" t="s">
        <v>134</v>
      </c>
      <c r="F227" t="s">
        <v>133</v>
      </c>
    </row>
    <row r="228" spans="1:6" x14ac:dyDescent="0.25">
      <c r="A228">
        <v>39</v>
      </c>
      <c r="B228" s="3">
        <v>43739</v>
      </c>
      <c r="C228" s="3">
        <v>43740</v>
      </c>
      <c r="D228" t="s">
        <v>131</v>
      </c>
      <c r="E228" t="s">
        <v>134</v>
      </c>
      <c r="F228" t="s">
        <v>133</v>
      </c>
    </row>
    <row r="229" spans="1:6" x14ac:dyDescent="0.25">
      <c r="A229">
        <v>39</v>
      </c>
      <c r="B229" s="3">
        <v>43739</v>
      </c>
      <c r="C229" s="3">
        <v>44443</v>
      </c>
      <c r="D229" t="s">
        <v>131</v>
      </c>
      <c r="E229" t="s">
        <v>122</v>
      </c>
      <c r="F229" t="s">
        <v>133</v>
      </c>
    </row>
    <row r="230" spans="1:6" x14ac:dyDescent="0.25">
      <c r="A230">
        <v>39</v>
      </c>
      <c r="B230" s="3">
        <v>44443</v>
      </c>
      <c r="C230" s="3">
        <v>44447</v>
      </c>
      <c r="D230" t="s">
        <v>131</v>
      </c>
      <c r="E230" t="s">
        <v>122</v>
      </c>
      <c r="F230" t="s">
        <v>133</v>
      </c>
    </row>
    <row r="231" spans="1:6" x14ac:dyDescent="0.25">
      <c r="A231">
        <v>39</v>
      </c>
      <c r="B231" s="3">
        <v>44448</v>
      </c>
      <c r="C231" s="3">
        <v>44452</v>
      </c>
      <c r="D231" t="s">
        <v>131</v>
      </c>
      <c r="E231" t="s">
        <v>122</v>
      </c>
      <c r="F231" t="s">
        <v>133</v>
      </c>
    </row>
    <row r="232" spans="1:6" x14ac:dyDescent="0.25">
      <c r="A232">
        <v>39</v>
      </c>
      <c r="B232" s="3">
        <v>44453</v>
      </c>
      <c r="C232" s="3">
        <v>44456</v>
      </c>
      <c r="D232" t="s">
        <v>131</v>
      </c>
      <c r="E232" t="s">
        <v>122</v>
      </c>
      <c r="F232" t="s">
        <v>133</v>
      </c>
    </row>
    <row r="233" spans="1:6" x14ac:dyDescent="0.25">
      <c r="A233">
        <v>39</v>
      </c>
      <c r="B233" s="3">
        <v>44457</v>
      </c>
      <c r="C233" s="3">
        <v>44747</v>
      </c>
      <c r="D233" t="s">
        <v>131</v>
      </c>
      <c r="E233" t="s">
        <v>122</v>
      </c>
      <c r="F233" t="s">
        <v>133</v>
      </c>
    </row>
    <row r="234" spans="1:6" x14ac:dyDescent="0.25">
      <c r="A234">
        <v>39</v>
      </c>
      <c r="B234" s="3">
        <v>44747</v>
      </c>
      <c r="C234" s="3">
        <v>44751</v>
      </c>
      <c r="D234" t="s">
        <v>131</v>
      </c>
      <c r="E234" t="s">
        <v>122</v>
      </c>
      <c r="F234" t="s">
        <v>133</v>
      </c>
    </row>
    <row r="235" spans="1:6" x14ac:dyDescent="0.25">
      <c r="A235">
        <v>39</v>
      </c>
      <c r="B235" s="3">
        <v>44752</v>
      </c>
      <c r="C235" s="3"/>
      <c r="D235" t="s">
        <v>131</v>
      </c>
      <c r="E235" t="s">
        <v>122</v>
      </c>
      <c r="F235" t="s">
        <v>133</v>
      </c>
    </row>
    <row r="236" spans="1:6" x14ac:dyDescent="0.25">
      <c r="A236">
        <v>40</v>
      </c>
      <c r="B236" s="3">
        <v>42522</v>
      </c>
      <c r="C236" s="3">
        <v>43234</v>
      </c>
      <c r="D236" t="s">
        <v>131</v>
      </c>
      <c r="E236" t="s">
        <v>128</v>
      </c>
      <c r="F236" t="s">
        <v>133</v>
      </c>
    </row>
    <row r="237" spans="1:6" x14ac:dyDescent="0.25">
      <c r="A237">
        <v>40</v>
      </c>
      <c r="B237" s="3">
        <v>43234</v>
      </c>
      <c r="C237" s="3">
        <v>43259</v>
      </c>
      <c r="D237" t="s">
        <v>131</v>
      </c>
      <c r="E237" t="s">
        <v>128</v>
      </c>
      <c r="F237" t="s">
        <v>133</v>
      </c>
    </row>
    <row r="238" spans="1:6" x14ac:dyDescent="0.25">
      <c r="A238">
        <v>40</v>
      </c>
      <c r="B238" s="3">
        <v>43260</v>
      </c>
      <c r="C238" s="3"/>
      <c r="D238" t="s">
        <v>131</v>
      </c>
      <c r="E238" t="s">
        <v>128</v>
      </c>
      <c r="F238" t="s">
        <v>133</v>
      </c>
    </row>
    <row r="239" spans="1:6" x14ac:dyDescent="0.25">
      <c r="A239">
        <v>41</v>
      </c>
      <c r="B239" s="3">
        <v>42217</v>
      </c>
      <c r="C239" s="3">
        <v>43616</v>
      </c>
      <c r="D239" t="s">
        <v>131</v>
      </c>
      <c r="E239" t="s">
        <v>175</v>
      </c>
      <c r="F239" t="s">
        <v>133</v>
      </c>
    </row>
    <row r="240" spans="1:6" x14ac:dyDescent="0.25">
      <c r="A240">
        <v>41</v>
      </c>
      <c r="B240" s="3">
        <v>43617</v>
      </c>
      <c r="C240" s="3">
        <v>43617</v>
      </c>
      <c r="D240" t="s">
        <v>131</v>
      </c>
      <c r="E240" t="s">
        <v>175</v>
      </c>
      <c r="F240" t="s">
        <v>133</v>
      </c>
    </row>
    <row r="241" spans="1:6" x14ac:dyDescent="0.25">
      <c r="A241">
        <v>41</v>
      </c>
      <c r="B241" s="3">
        <v>43617</v>
      </c>
      <c r="C241" s="3">
        <v>44173</v>
      </c>
      <c r="D241" t="s">
        <v>131</v>
      </c>
      <c r="E241" t="s">
        <v>175</v>
      </c>
      <c r="F241" t="s">
        <v>133</v>
      </c>
    </row>
    <row r="242" spans="1:6" x14ac:dyDescent="0.25">
      <c r="A242">
        <v>41</v>
      </c>
      <c r="B242" s="3">
        <v>44173</v>
      </c>
      <c r="C242" s="3">
        <v>44178</v>
      </c>
      <c r="D242" t="s">
        <v>131</v>
      </c>
      <c r="E242" t="s">
        <v>175</v>
      </c>
      <c r="F242" t="s">
        <v>133</v>
      </c>
    </row>
    <row r="243" spans="1:6" x14ac:dyDescent="0.25">
      <c r="A243">
        <v>41</v>
      </c>
      <c r="B243" s="3">
        <v>44179</v>
      </c>
      <c r="C243" s="3"/>
      <c r="D243" t="s">
        <v>131</v>
      </c>
      <c r="E243" t="s">
        <v>175</v>
      </c>
      <c r="F243" t="s">
        <v>133</v>
      </c>
    </row>
    <row r="244" spans="1:6" x14ac:dyDescent="0.25">
      <c r="A244">
        <v>42</v>
      </c>
      <c r="B244" s="3">
        <v>41730</v>
      </c>
      <c r="C244" s="3">
        <v>43151</v>
      </c>
      <c r="D244" t="s">
        <v>131</v>
      </c>
      <c r="E244" t="s">
        <v>185</v>
      </c>
      <c r="F244" t="s">
        <v>133</v>
      </c>
    </row>
    <row r="245" spans="1:6" x14ac:dyDescent="0.25">
      <c r="A245">
        <v>42</v>
      </c>
      <c r="B245" s="3">
        <v>43152</v>
      </c>
      <c r="C245" s="3">
        <v>43154</v>
      </c>
      <c r="D245" t="s">
        <v>131</v>
      </c>
      <c r="E245" t="s">
        <v>185</v>
      </c>
      <c r="F245" t="s">
        <v>133</v>
      </c>
    </row>
    <row r="246" spans="1:6" x14ac:dyDescent="0.25">
      <c r="A246">
        <v>42</v>
      </c>
      <c r="B246" s="3">
        <v>43155</v>
      </c>
      <c r="C246" s="3">
        <v>43156</v>
      </c>
      <c r="D246" t="s">
        <v>131</v>
      </c>
      <c r="E246" t="s">
        <v>185</v>
      </c>
      <c r="F246" t="s">
        <v>133</v>
      </c>
    </row>
    <row r="247" spans="1:6" x14ac:dyDescent="0.25">
      <c r="A247">
        <v>42</v>
      </c>
      <c r="B247" s="3">
        <v>43157</v>
      </c>
      <c r="C247" s="3">
        <v>43159</v>
      </c>
      <c r="D247" t="s">
        <v>131</v>
      </c>
      <c r="E247" t="s">
        <v>185</v>
      </c>
      <c r="F247" t="s">
        <v>133</v>
      </c>
    </row>
    <row r="248" spans="1:6" x14ac:dyDescent="0.25">
      <c r="A248">
        <v>42</v>
      </c>
      <c r="B248" s="3">
        <v>43160</v>
      </c>
      <c r="C248" s="3">
        <v>43220</v>
      </c>
      <c r="D248" t="s">
        <v>131</v>
      </c>
      <c r="E248" t="s">
        <v>185</v>
      </c>
      <c r="F248" t="s">
        <v>133</v>
      </c>
    </row>
    <row r="249" spans="1:6" x14ac:dyDescent="0.25">
      <c r="A249">
        <v>42</v>
      </c>
      <c r="B249" s="3">
        <v>43220</v>
      </c>
      <c r="C249" s="3">
        <v>43220</v>
      </c>
      <c r="D249" t="s">
        <v>131</v>
      </c>
      <c r="E249" t="s">
        <v>185</v>
      </c>
      <c r="F249" t="s">
        <v>133</v>
      </c>
    </row>
    <row r="250" spans="1:6" x14ac:dyDescent="0.25">
      <c r="A250">
        <v>42</v>
      </c>
      <c r="B250" s="3">
        <v>43221</v>
      </c>
      <c r="C250" s="3">
        <v>43234</v>
      </c>
      <c r="D250" t="s">
        <v>131</v>
      </c>
      <c r="E250" t="s">
        <v>185</v>
      </c>
      <c r="F250" t="s">
        <v>133</v>
      </c>
    </row>
    <row r="251" spans="1:6" x14ac:dyDescent="0.25">
      <c r="A251">
        <v>42</v>
      </c>
      <c r="B251" s="3">
        <v>43234</v>
      </c>
      <c r="C251" s="3">
        <v>43235</v>
      </c>
      <c r="D251" t="s">
        <v>131</v>
      </c>
      <c r="E251" t="s">
        <v>185</v>
      </c>
      <c r="F251" t="s">
        <v>133</v>
      </c>
    </row>
    <row r="252" spans="1:6" x14ac:dyDescent="0.25">
      <c r="A252">
        <v>42</v>
      </c>
      <c r="B252" s="3">
        <v>43236</v>
      </c>
      <c r="C252" s="3">
        <v>43241</v>
      </c>
      <c r="D252" t="s">
        <v>131</v>
      </c>
      <c r="E252" t="s">
        <v>185</v>
      </c>
      <c r="F252" t="s">
        <v>133</v>
      </c>
    </row>
    <row r="253" spans="1:6" x14ac:dyDescent="0.25">
      <c r="A253">
        <v>42</v>
      </c>
      <c r="B253" s="3">
        <v>43241</v>
      </c>
      <c r="C253" s="3">
        <v>43270</v>
      </c>
      <c r="D253" t="s">
        <v>131</v>
      </c>
      <c r="E253" t="s">
        <v>185</v>
      </c>
      <c r="F253" t="s">
        <v>133</v>
      </c>
    </row>
    <row r="254" spans="1:6" x14ac:dyDescent="0.25">
      <c r="A254">
        <v>42</v>
      </c>
      <c r="B254" s="3">
        <v>43271</v>
      </c>
      <c r="C254" s="3">
        <v>43271</v>
      </c>
      <c r="D254" t="s">
        <v>131</v>
      </c>
      <c r="E254" t="s">
        <v>185</v>
      </c>
      <c r="F254" t="s">
        <v>133</v>
      </c>
    </row>
    <row r="255" spans="1:6" x14ac:dyDescent="0.25">
      <c r="A255">
        <v>42</v>
      </c>
      <c r="B255" s="3">
        <v>43271</v>
      </c>
      <c r="C255" s="3">
        <v>43338</v>
      </c>
      <c r="D255" t="s">
        <v>131</v>
      </c>
      <c r="E255" t="s">
        <v>185</v>
      </c>
      <c r="F255" t="s">
        <v>133</v>
      </c>
    </row>
    <row r="256" spans="1:6" x14ac:dyDescent="0.25">
      <c r="A256">
        <v>42</v>
      </c>
      <c r="B256" s="3">
        <v>43338</v>
      </c>
      <c r="C256" s="3">
        <v>43339</v>
      </c>
      <c r="D256" t="s">
        <v>131</v>
      </c>
      <c r="E256" t="s">
        <v>185</v>
      </c>
      <c r="F256" t="s">
        <v>133</v>
      </c>
    </row>
    <row r="257" spans="1:6" x14ac:dyDescent="0.25">
      <c r="A257">
        <v>42</v>
      </c>
      <c r="B257" s="3">
        <v>43339</v>
      </c>
      <c r="C257" s="3">
        <v>43351</v>
      </c>
      <c r="D257" t="s">
        <v>131</v>
      </c>
      <c r="E257" t="s">
        <v>185</v>
      </c>
      <c r="F257" t="s">
        <v>133</v>
      </c>
    </row>
    <row r="258" spans="1:6" x14ac:dyDescent="0.25">
      <c r="A258">
        <v>42</v>
      </c>
      <c r="B258" s="3">
        <v>43351</v>
      </c>
      <c r="C258" s="3">
        <v>43353</v>
      </c>
      <c r="D258" t="s">
        <v>131</v>
      </c>
      <c r="E258" t="s">
        <v>185</v>
      </c>
      <c r="F258" t="s">
        <v>133</v>
      </c>
    </row>
    <row r="259" spans="1:6" x14ac:dyDescent="0.25">
      <c r="A259">
        <v>42</v>
      </c>
      <c r="B259" s="3">
        <v>43353</v>
      </c>
      <c r="C259" s="3">
        <v>43354</v>
      </c>
      <c r="D259" t="s">
        <v>131</v>
      </c>
      <c r="E259" t="s">
        <v>185</v>
      </c>
      <c r="F259" t="s">
        <v>133</v>
      </c>
    </row>
    <row r="260" spans="1:6" x14ac:dyDescent="0.25">
      <c r="A260">
        <v>42</v>
      </c>
      <c r="B260" s="3">
        <v>43355</v>
      </c>
      <c r="C260" s="3">
        <v>43367</v>
      </c>
      <c r="D260" t="s">
        <v>131</v>
      </c>
      <c r="E260" t="s">
        <v>185</v>
      </c>
      <c r="F260" t="s">
        <v>133</v>
      </c>
    </row>
    <row r="261" spans="1:6" x14ac:dyDescent="0.25">
      <c r="A261">
        <v>42</v>
      </c>
      <c r="B261" s="3">
        <v>43367</v>
      </c>
      <c r="C261" s="3">
        <v>43367</v>
      </c>
      <c r="D261" t="s">
        <v>131</v>
      </c>
      <c r="E261" t="s">
        <v>185</v>
      </c>
      <c r="F261" t="s">
        <v>133</v>
      </c>
    </row>
    <row r="262" spans="1:6" x14ac:dyDescent="0.25">
      <c r="A262">
        <v>42</v>
      </c>
      <c r="B262" s="3">
        <v>43368</v>
      </c>
      <c r="C262" s="3">
        <v>43368</v>
      </c>
      <c r="D262" t="s">
        <v>131</v>
      </c>
      <c r="E262" t="s">
        <v>185</v>
      </c>
      <c r="F262" t="s">
        <v>133</v>
      </c>
    </row>
    <row r="263" spans="1:6" x14ac:dyDescent="0.25">
      <c r="A263">
        <v>42</v>
      </c>
      <c r="B263" s="3">
        <v>43368</v>
      </c>
      <c r="C263" s="3">
        <v>43369</v>
      </c>
      <c r="D263" t="s">
        <v>131</v>
      </c>
      <c r="E263" t="s">
        <v>185</v>
      </c>
      <c r="F263" t="s">
        <v>133</v>
      </c>
    </row>
    <row r="264" spans="1:6" x14ac:dyDescent="0.25">
      <c r="A264">
        <v>42</v>
      </c>
      <c r="B264" s="3">
        <v>43370</v>
      </c>
      <c r="C264" s="3">
        <v>43388</v>
      </c>
      <c r="D264" t="s">
        <v>131</v>
      </c>
      <c r="E264" t="s">
        <v>185</v>
      </c>
      <c r="F264" t="s">
        <v>133</v>
      </c>
    </row>
    <row r="265" spans="1:6" x14ac:dyDescent="0.25">
      <c r="A265">
        <v>42</v>
      </c>
      <c r="B265" s="3">
        <v>43388</v>
      </c>
      <c r="C265" s="3">
        <v>43396</v>
      </c>
      <c r="D265" t="s">
        <v>131</v>
      </c>
      <c r="E265" t="s">
        <v>185</v>
      </c>
      <c r="F265" t="s">
        <v>133</v>
      </c>
    </row>
    <row r="266" spans="1:6" x14ac:dyDescent="0.25">
      <c r="A266">
        <v>42</v>
      </c>
      <c r="B266" s="3">
        <v>43397</v>
      </c>
      <c r="C266" s="3">
        <v>43577</v>
      </c>
      <c r="D266" t="s">
        <v>131</v>
      </c>
      <c r="E266" t="s">
        <v>185</v>
      </c>
      <c r="F266" t="s">
        <v>133</v>
      </c>
    </row>
    <row r="267" spans="1:6" x14ac:dyDescent="0.25">
      <c r="A267">
        <v>42</v>
      </c>
      <c r="B267" s="3">
        <v>43577</v>
      </c>
      <c r="C267" s="3">
        <v>43579</v>
      </c>
      <c r="D267" t="s">
        <v>131</v>
      </c>
      <c r="E267" t="s">
        <v>185</v>
      </c>
      <c r="F267" t="s">
        <v>133</v>
      </c>
    </row>
    <row r="268" spans="1:6" x14ac:dyDescent="0.25">
      <c r="A268">
        <v>42</v>
      </c>
      <c r="B268" s="3">
        <v>43580</v>
      </c>
      <c r="C268" s="3">
        <v>43588</v>
      </c>
      <c r="D268" t="s">
        <v>131</v>
      </c>
      <c r="E268" t="s">
        <v>185</v>
      </c>
      <c r="F268" t="s">
        <v>133</v>
      </c>
    </row>
    <row r="269" spans="1:6" x14ac:dyDescent="0.25">
      <c r="A269">
        <v>42</v>
      </c>
      <c r="B269" s="3">
        <v>43588</v>
      </c>
      <c r="C269" s="3">
        <v>43588</v>
      </c>
      <c r="D269" t="s">
        <v>131</v>
      </c>
      <c r="E269" t="s">
        <v>185</v>
      </c>
      <c r="F269" t="s">
        <v>133</v>
      </c>
    </row>
    <row r="270" spans="1:6" x14ac:dyDescent="0.25">
      <c r="A270">
        <v>42</v>
      </c>
      <c r="B270" s="3">
        <v>43589</v>
      </c>
      <c r="C270" s="3">
        <v>43616</v>
      </c>
      <c r="D270" t="s">
        <v>131</v>
      </c>
      <c r="E270" t="s">
        <v>185</v>
      </c>
      <c r="F270" t="s">
        <v>133</v>
      </c>
    </row>
    <row r="271" spans="1:6" x14ac:dyDescent="0.25">
      <c r="A271">
        <v>42</v>
      </c>
      <c r="B271" s="3">
        <v>43617</v>
      </c>
      <c r="C271" s="3">
        <v>43617</v>
      </c>
      <c r="D271" t="s">
        <v>131</v>
      </c>
      <c r="E271" t="s">
        <v>169</v>
      </c>
      <c r="F271" t="s">
        <v>133</v>
      </c>
    </row>
    <row r="272" spans="1:6" x14ac:dyDescent="0.25">
      <c r="A272">
        <v>42</v>
      </c>
      <c r="B272" s="3">
        <v>43617</v>
      </c>
      <c r="C272" s="3">
        <v>43643</v>
      </c>
      <c r="D272" t="s">
        <v>131</v>
      </c>
      <c r="E272" t="s">
        <v>169</v>
      </c>
      <c r="F272" t="s">
        <v>133</v>
      </c>
    </row>
    <row r="273" spans="1:6" x14ac:dyDescent="0.25">
      <c r="A273">
        <v>42</v>
      </c>
      <c r="B273" s="3">
        <v>43643</v>
      </c>
      <c r="C273" s="3">
        <v>43644</v>
      </c>
      <c r="D273" t="s">
        <v>131</v>
      </c>
      <c r="E273" t="s">
        <v>169</v>
      </c>
      <c r="F273" t="s">
        <v>133</v>
      </c>
    </row>
    <row r="274" spans="1:6" x14ac:dyDescent="0.25">
      <c r="A274">
        <v>42</v>
      </c>
      <c r="B274" s="3">
        <v>43645</v>
      </c>
      <c r="C274" s="3">
        <v>43647</v>
      </c>
      <c r="D274" t="s">
        <v>131</v>
      </c>
      <c r="E274" t="s">
        <v>169</v>
      </c>
      <c r="F274" t="s">
        <v>133</v>
      </c>
    </row>
    <row r="275" spans="1:6" x14ac:dyDescent="0.25">
      <c r="A275">
        <v>42</v>
      </c>
      <c r="B275" s="3">
        <v>43647</v>
      </c>
      <c r="C275" s="3">
        <v>43649</v>
      </c>
      <c r="D275" t="s">
        <v>131</v>
      </c>
      <c r="E275" t="s">
        <v>169</v>
      </c>
      <c r="F275" t="s">
        <v>133</v>
      </c>
    </row>
    <row r="276" spans="1:6" x14ac:dyDescent="0.25">
      <c r="A276">
        <v>42</v>
      </c>
      <c r="B276" s="3">
        <v>43650</v>
      </c>
      <c r="C276" s="3">
        <v>43735</v>
      </c>
      <c r="D276" t="s">
        <v>131</v>
      </c>
      <c r="E276" t="s">
        <v>169</v>
      </c>
      <c r="F276" t="s">
        <v>133</v>
      </c>
    </row>
    <row r="277" spans="1:6" x14ac:dyDescent="0.25">
      <c r="A277">
        <v>42</v>
      </c>
      <c r="B277" s="3">
        <v>43735</v>
      </c>
      <c r="C277" s="3">
        <v>43735</v>
      </c>
      <c r="D277" t="s">
        <v>131</v>
      </c>
      <c r="E277" t="s">
        <v>169</v>
      </c>
      <c r="F277" t="s">
        <v>133</v>
      </c>
    </row>
    <row r="278" spans="1:6" x14ac:dyDescent="0.25">
      <c r="A278">
        <v>42</v>
      </c>
      <c r="B278" s="3">
        <v>43736</v>
      </c>
      <c r="C278" s="3">
        <v>43738</v>
      </c>
      <c r="D278" t="s">
        <v>131</v>
      </c>
      <c r="E278" t="s">
        <v>169</v>
      </c>
      <c r="F278" t="s">
        <v>133</v>
      </c>
    </row>
    <row r="279" spans="1:6" x14ac:dyDescent="0.25">
      <c r="A279">
        <v>42</v>
      </c>
      <c r="B279" s="3">
        <v>43738</v>
      </c>
      <c r="C279" s="3">
        <v>43738</v>
      </c>
      <c r="D279" t="s">
        <v>131</v>
      </c>
      <c r="E279" t="s">
        <v>169</v>
      </c>
      <c r="F279" t="s">
        <v>133</v>
      </c>
    </row>
    <row r="280" spans="1:6" x14ac:dyDescent="0.25">
      <c r="A280">
        <v>42</v>
      </c>
      <c r="B280" s="3">
        <v>43739</v>
      </c>
      <c r="C280" s="3">
        <v>43739</v>
      </c>
      <c r="D280" t="s">
        <v>131</v>
      </c>
      <c r="E280" t="s">
        <v>169</v>
      </c>
      <c r="F280" t="s">
        <v>133</v>
      </c>
    </row>
    <row r="281" spans="1:6" x14ac:dyDescent="0.25">
      <c r="A281">
        <v>42</v>
      </c>
      <c r="B281" s="3">
        <v>43739</v>
      </c>
      <c r="C281" s="3">
        <v>43740</v>
      </c>
      <c r="D281" t="s">
        <v>131</v>
      </c>
      <c r="E281" t="s">
        <v>169</v>
      </c>
      <c r="F281" t="s">
        <v>133</v>
      </c>
    </row>
    <row r="282" spans="1:6" x14ac:dyDescent="0.25">
      <c r="A282">
        <v>42</v>
      </c>
      <c r="B282" s="3">
        <v>43741</v>
      </c>
      <c r="C282" s="3">
        <v>43776</v>
      </c>
      <c r="D282" t="s">
        <v>131</v>
      </c>
      <c r="E282" t="s">
        <v>169</v>
      </c>
      <c r="F282" t="s">
        <v>133</v>
      </c>
    </row>
    <row r="283" spans="1:6" x14ac:dyDescent="0.25">
      <c r="A283">
        <v>42</v>
      </c>
      <c r="B283" s="3">
        <v>43776</v>
      </c>
      <c r="C283" s="3">
        <v>43777</v>
      </c>
      <c r="D283" t="s">
        <v>131</v>
      </c>
      <c r="E283" t="s">
        <v>169</v>
      </c>
      <c r="F283" t="s">
        <v>133</v>
      </c>
    </row>
    <row r="284" spans="1:6" x14ac:dyDescent="0.25">
      <c r="A284">
        <v>42</v>
      </c>
      <c r="B284" s="3">
        <v>43778</v>
      </c>
      <c r="C284" s="3">
        <v>43871</v>
      </c>
      <c r="D284" t="s">
        <v>131</v>
      </c>
      <c r="E284" t="s">
        <v>169</v>
      </c>
      <c r="F284" t="s">
        <v>133</v>
      </c>
    </row>
    <row r="285" spans="1:6" x14ac:dyDescent="0.25">
      <c r="A285">
        <v>42</v>
      </c>
      <c r="B285" s="3">
        <v>43871</v>
      </c>
      <c r="C285" s="3">
        <v>43871</v>
      </c>
      <c r="D285" t="s">
        <v>131</v>
      </c>
      <c r="E285" t="s">
        <v>169</v>
      </c>
      <c r="F285" t="s">
        <v>133</v>
      </c>
    </row>
    <row r="286" spans="1:6" x14ac:dyDescent="0.25">
      <c r="A286">
        <v>42</v>
      </c>
      <c r="B286" s="3">
        <v>43872</v>
      </c>
      <c r="C286" s="3">
        <v>43886</v>
      </c>
      <c r="D286" t="s">
        <v>131</v>
      </c>
      <c r="E286" t="s">
        <v>169</v>
      </c>
      <c r="F286" t="s">
        <v>133</v>
      </c>
    </row>
    <row r="287" spans="1:6" x14ac:dyDescent="0.25">
      <c r="A287">
        <v>42</v>
      </c>
      <c r="B287" s="3">
        <v>43886</v>
      </c>
      <c r="C287" s="3">
        <v>43887</v>
      </c>
      <c r="D287" t="s">
        <v>131</v>
      </c>
      <c r="E287" t="s">
        <v>169</v>
      </c>
      <c r="F287" t="s">
        <v>133</v>
      </c>
    </row>
    <row r="288" spans="1:6" x14ac:dyDescent="0.25">
      <c r="A288">
        <v>42</v>
      </c>
      <c r="B288" s="3">
        <v>43888</v>
      </c>
      <c r="C288" s="3">
        <v>43888</v>
      </c>
      <c r="D288" t="s">
        <v>131</v>
      </c>
      <c r="E288" t="s">
        <v>169</v>
      </c>
      <c r="F288" t="s">
        <v>133</v>
      </c>
    </row>
    <row r="289" spans="1:6" x14ac:dyDescent="0.25">
      <c r="A289">
        <v>42</v>
      </c>
      <c r="B289" s="3">
        <v>43888</v>
      </c>
      <c r="C289" s="3">
        <v>43889</v>
      </c>
      <c r="D289" t="s">
        <v>131</v>
      </c>
      <c r="E289" t="s">
        <v>169</v>
      </c>
      <c r="F289" t="s">
        <v>133</v>
      </c>
    </row>
    <row r="290" spans="1:6" x14ac:dyDescent="0.25">
      <c r="A290">
        <v>42</v>
      </c>
      <c r="B290" s="3">
        <v>43890</v>
      </c>
      <c r="C290" s="3">
        <v>43892</v>
      </c>
      <c r="D290" t="s">
        <v>131</v>
      </c>
      <c r="E290" t="s">
        <v>169</v>
      </c>
      <c r="F290" t="s">
        <v>133</v>
      </c>
    </row>
    <row r="291" spans="1:6" x14ac:dyDescent="0.25">
      <c r="A291">
        <v>42</v>
      </c>
      <c r="B291" s="3">
        <v>43892</v>
      </c>
      <c r="C291" s="3">
        <v>43893</v>
      </c>
      <c r="D291" t="s">
        <v>131</v>
      </c>
      <c r="E291" t="s">
        <v>169</v>
      </c>
      <c r="F291" t="s">
        <v>133</v>
      </c>
    </row>
    <row r="292" spans="1:6" x14ac:dyDescent="0.25">
      <c r="A292">
        <v>42</v>
      </c>
      <c r="B292" s="3">
        <v>43894</v>
      </c>
      <c r="C292" s="3">
        <v>43894</v>
      </c>
      <c r="D292" t="s">
        <v>131</v>
      </c>
      <c r="E292" t="s">
        <v>169</v>
      </c>
      <c r="F292" t="s">
        <v>133</v>
      </c>
    </row>
    <row r="293" spans="1:6" x14ac:dyDescent="0.25">
      <c r="A293">
        <v>42</v>
      </c>
      <c r="B293" s="3">
        <v>43894</v>
      </c>
      <c r="C293" s="3">
        <v>43895</v>
      </c>
      <c r="D293" t="s">
        <v>131</v>
      </c>
      <c r="E293" t="s">
        <v>169</v>
      </c>
      <c r="F293" t="s">
        <v>133</v>
      </c>
    </row>
    <row r="294" spans="1:6" x14ac:dyDescent="0.25">
      <c r="A294">
        <v>42</v>
      </c>
      <c r="B294" s="3">
        <v>43896</v>
      </c>
      <c r="C294" s="3">
        <v>44174</v>
      </c>
      <c r="D294" t="s">
        <v>131</v>
      </c>
      <c r="E294" t="s">
        <v>169</v>
      </c>
      <c r="F294" t="s">
        <v>133</v>
      </c>
    </row>
    <row r="295" spans="1:6" x14ac:dyDescent="0.25">
      <c r="A295">
        <v>42</v>
      </c>
      <c r="B295" s="3">
        <v>44174</v>
      </c>
      <c r="C295" s="3">
        <v>44174</v>
      </c>
      <c r="D295" t="s">
        <v>131</v>
      </c>
      <c r="E295" t="s">
        <v>169</v>
      </c>
      <c r="F295" t="s">
        <v>133</v>
      </c>
    </row>
    <row r="296" spans="1:6" x14ac:dyDescent="0.25">
      <c r="A296">
        <v>42</v>
      </c>
      <c r="B296" s="3">
        <v>44175</v>
      </c>
      <c r="C296" s="3">
        <v>44622</v>
      </c>
      <c r="D296" t="s">
        <v>131</v>
      </c>
      <c r="E296" t="s">
        <v>169</v>
      </c>
      <c r="F296" t="s">
        <v>133</v>
      </c>
    </row>
    <row r="297" spans="1:6" x14ac:dyDescent="0.25">
      <c r="A297">
        <v>42</v>
      </c>
      <c r="B297" s="3">
        <v>44620</v>
      </c>
      <c r="C297" s="3">
        <v>44621</v>
      </c>
      <c r="D297" t="s">
        <v>131</v>
      </c>
      <c r="E297" t="s">
        <v>169</v>
      </c>
      <c r="F297" t="s">
        <v>133</v>
      </c>
    </row>
    <row r="298" spans="1:6" x14ac:dyDescent="0.25">
      <c r="A298">
        <v>42</v>
      </c>
      <c r="B298" s="3">
        <v>44622</v>
      </c>
      <c r="C298" s="3">
        <v>44623</v>
      </c>
      <c r="D298" t="s">
        <v>131</v>
      </c>
      <c r="E298" t="s">
        <v>169</v>
      </c>
      <c r="F298" t="s">
        <v>133</v>
      </c>
    </row>
    <row r="299" spans="1:6" x14ac:dyDescent="0.25">
      <c r="A299">
        <v>42</v>
      </c>
      <c r="B299" s="3">
        <v>44624</v>
      </c>
      <c r="C299" s="3"/>
      <c r="D299" t="s">
        <v>131</v>
      </c>
      <c r="E299" t="s">
        <v>169</v>
      </c>
      <c r="F299" t="s">
        <v>133</v>
      </c>
    </row>
    <row r="300" spans="1:6" x14ac:dyDescent="0.25">
      <c r="A300">
        <v>43</v>
      </c>
      <c r="B300" s="3">
        <v>41668</v>
      </c>
      <c r="C300" s="3">
        <v>43118</v>
      </c>
      <c r="D300" t="s">
        <v>131</v>
      </c>
      <c r="E300" t="s">
        <v>167</v>
      </c>
      <c r="F300" t="s">
        <v>133</v>
      </c>
    </row>
    <row r="301" spans="1:6" x14ac:dyDescent="0.25">
      <c r="A301">
        <v>43</v>
      </c>
      <c r="B301" s="3">
        <v>43119</v>
      </c>
      <c r="C301" s="3">
        <v>43150</v>
      </c>
      <c r="D301" t="s">
        <v>131</v>
      </c>
      <c r="E301" t="s">
        <v>167</v>
      </c>
      <c r="F301" t="s">
        <v>133</v>
      </c>
    </row>
    <row r="302" spans="1:6" x14ac:dyDescent="0.25">
      <c r="A302">
        <v>43</v>
      </c>
      <c r="B302" s="3">
        <v>43151</v>
      </c>
      <c r="C302" s="3">
        <v>44074</v>
      </c>
      <c r="D302" t="s">
        <v>131</v>
      </c>
      <c r="E302" t="s">
        <v>167</v>
      </c>
      <c r="F302" t="s">
        <v>133</v>
      </c>
    </row>
    <row r="303" spans="1:6" x14ac:dyDescent="0.25">
      <c r="A303">
        <v>43</v>
      </c>
      <c r="B303" s="3">
        <v>44075</v>
      </c>
      <c r="C303" s="3">
        <v>44075</v>
      </c>
      <c r="D303" t="s">
        <v>131</v>
      </c>
      <c r="E303" t="s">
        <v>167</v>
      </c>
      <c r="F303" t="s">
        <v>133</v>
      </c>
    </row>
    <row r="304" spans="1:6" x14ac:dyDescent="0.25">
      <c r="A304">
        <v>43</v>
      </c>
      <c r="B304" s="3">
        <v>44075</v>
      </c>
      <c r="C304" s="3">
        <v>44200</v>
      </c>
      <c r="D304" t="s">
        <v>131</v>
      </c>
      <c r="E304" t="s">
        <v>167</v>
      </c>
      <c r="F304" t="s">
        <v>133</v>
      </c>
    </row>
    <row r="305" spans="1:6" x14ac:dyDescent="0.25">
      <c r="A305">
        <v>43</v>
      </c>
      <c r="B305" s="3">
        <v>44200</v>
      </c>
      <c r="C305" s="3">
        <v>44297</v>
      </c>
      <c r="D305" t="s">
        <v>131</v>
      </c>
      <c r="E305" t="s">
        <v>167</v>
      </c>
      <c r="F305" t="s">
        <v>133</v>
      </c>
    </row>
    <row r="306" spans="1:6" x14ac:dyDescent="0.25">
      <c r="A306">
        <v>43</v>
      </c>
      <c r="B306" s="3">
        <v>44298</v>
      </c>
      <c r="C306" s="3">
        <v>44369</v>
      </c>
      <c r="D306" t="s">
        <v>131</v>
      </c>
      <c r="E306" t="s">
        <v>167</v>
      </c>
      <c r="F306" t="s">
        <v>133</v>
      </c>
    </row>
    <row r="307" spans="1:6" x14ac:dyDescent="0.25">
      <c r="A307">
        <v>43</v>
      </c>
      <c r="B307" s="3">
        <v>44369</v>
      </c>
      <c r="C307" s="3">
        <v>44475</v>
      </c>
      <c r="D307" t="s">
        <v>131</v>
      </c>
      <c r="E307" t="s">
        <v>167</v>
      </c>
      <c r="F307" t="s">
        <v>133</v>
      </c>
    </row>
    <row r="308" spans="1:6" x14ac:dyDescent="0.25">
      <c r="A308">
        <v>43</v>
      </c>
      <c r="B308" s="3">
        <v>44475</v>
      </c>
      <c r="C308" s="3">
        <v>44476</v>
      </c>
      <c r="D308" t="s">
        <v>131</v>
      </c>
      <c r="E308" t="s">
        <v>167</v>
      </c>
      <c r="F308" t="s">
        <v>133</v>
      </c>
    </row>
    <row r="309" spans="1:6" x14ac:dyDescent="0.25">
      <c r="A309">
        <v>43</v>
      </c>
      <c r="B309" s="3">
        <v>44477</v>
      </c>
      <c r="C309" s="3">
        <v>44477</v>
      </c>
      <c r="D309" t="s">
        <v>131</v>
      </c>
      <c r="E309" t="s">
        <v>167</v>
      </c>
      <c r="F309" t="s">
        <v>133</v>
      </c>
    </row>
    <row r="310" spans="1:6" x14ac:dyDescent="0.25">
      <c r="A310">
        <v>43</v>
      </c>
      <c r="B310" s="3">
        <v>44477</v>
      </c>
      <c r="C310" s="3">
        <v>44477</v>
      </c>
      <c r="D310" t="s">
        <v>131</v>
      </c>
      <c r="E310" t="s">
        <v>167</v>
      </c>
      <c r="F310" t="s">
        <v>133</v>
      </c>
    </row>
    <row r="311" spans="1:6" x14ac:dyDescent="0.25">
      <c r="A311">
        <v>43</v>
      </c>
      <c r="B311" s="3">
        <v>44478</v>
      </c>
      <c r="C311" s="3">
        <v>44708</v>
      </c>
      <c r="D311" t="s">
        <v>131</v>
      </c>
      <c r="E311" t="s">
        <v>167</v>
      </c>
      <c r="F311" t="s">
        <v>133</v>
      </c>
    </row>
    <row r="312" spans="1:6" x14ac:dyDescent="0.25">
      <c r="A312">
        <v>43</v>
      </c>
      <c r="B312" s="3">
        <v>44708</v>
      </c>
      <c r="C312" s="3">
        <v>44708</v>
      </c>
      <c r="D312" t="s">
        <v>131</v>
      </c>
      <c r="E312" t="s">
        <v>167</v>
      </c>
      <c r="F312" t="s">
        <v>133</v>
      </c>
    </row>
    <row r="313" spans="1:6" x14ac:dyDescent="0.25">
      <c r="A313">
        <v>43</v>
      </c>
      <c r="B313" s="3">
        <v>44709</v>
      </c>
      <c r="C313" s="3"/>
      <c r="D313" t="s">
        <v>131</v>
      </c>
      <c r="E313" t="s">
        <v>167</v>
      </c>
      <c r="F313" t="s">
        <v>133</v>
      </c>
    </row>
    <row r="314" spans="1:6" x14ac:dyDescent="0.25">
      <c r="A314">
        <v>45</v>
      </c>
      <c r="B314" s="3">
        <v>40544</v>
      </c>
      <c r="C314" s="3">
        <v>42513</v>
      </c>
      <c r="D314" t="s">
        <v>131</v>
      </c>
      <c r="E314" t="s">
        <v>188</v>
      </c>
      <c r="F314" t="s">
        <v>133</v>
      </c>
    </row>
    <row r="315" spans="1:6" x14ac:dyDescent="0.25">
      <c r="A315">
        <v>45</v>
      </c>
      <c r="B315" s="3">
        <v>42513</v>
      </c>
      <c r="C315" s="3"/>
      <c r="D315" t="s">
        <v>131</v>
      </c>
      <c r="E315" t="s">
        <v>188</v>
      </c>
      <c r="F315" t="s">
        <v>133</v>
      </c>
    </row>
    <row r="316" spans="1:6" x14ac:dyDescent="0.25">
      <c r="A316">
        <v>46</v>
      </c>
      <c r="B316" s="3">
        <v>41867</v>
      </c>
      <c r="C316" s="3">
        <v>43221</v>
      </c>
      <c r="D316" t="s">
        <v>131</v>
      </c>
      <c r="E316" t="s">
        <v>167</v>
      </c>
      <c r="F316" t="s">
        <v>133</v>
      </c>
    </row>
    <row r="317" spans="1:6" x14ac:dyDescent="0.25">
      <c r="A317">
        <v>46</v>
      </c>
      <c r="B317" s="3">
        <v>43221</v>
      </c>
      <c r="C317" s="3">
        <v>43373</v>
      </c>
      <c r="D317" t="s">
        <v>131</v>
      </c>
      <c r="E317" t="s">
        <v>167</v>
      </c>
      <c r="F317" t="s">
        <v>133</v>
      </c>
    </row>
    <row r="318" spans="1:6" x14ac:dyDescent="0.25">
      <c r="A318">
        <v>46</v>
      </c>
      <c r="B318" s="3">
        <v>43374</v>
      </c>
      <c r="C318" s="3">
        <v>43374</v>
      </c>
      <c r="D318" t="s">
        <v>131</v>
      </c>
      <c r="E318" t="s">
        <v>167</v>
      </c>
      <c r="F318" t="s">
        <v>133</v>
      </c>
    </row>
    <row r="319" spans="1:6" x14ac:dyDescent="0.25">
      <c r="A319">
        <v>46</v>
      </c>
      <c r="B319" s="3">
        <v>43374</v>
      </c>
      <c r="C319" s="3">
        <v>43524</v>
      </c>
      <c r="D319" t="s">
        <v>131</v>
      </c>
      <c r="E319" t="s">
        <v>167</v>
      </c>
      <c r="F319" t="s">
        <v>133</v>
      </c>
    </row>
    <row r="320" spans="1:6" x14ac:dyDescent="0.25">
      <c r="A320">
        <v>46</v>
      </c>
      <c r="B320" s="3">
        <v>43524</v>
      </c>
      <c r="C320" s="3">
        <v>44015</v>
      </c>
      <c r="D320" t="s">
        <v>131</v>
      </c>
      <c r="E320" t="s">
        <v>167</v>
      </c>
      <c r="F320" t="s">
        <v>133</v>
      </c>
    </row>
    <row r="321" spans="1:6" x14ac:dyDescent="0.25">
      <c r="A321">
        <v>46</v>
      </c>
      <c r="B321" s="3">
        <v>44015</v>
      </c>
      <c r="C321" s="3">
        <v>44019</v>
      </c>
      <c r="D321" t="s">
        <v>131</v>
      </c>
      <c r="E321" t="s">
        <v>167</v>
      </c>
      <c r="F321" t="s">
        <v>133</v>
      </c>
    </row>
    <row r="322" spans="1:6" x14ac:dyDescent="0.25">
      <c r="A322">
        <v>46</v>
      </c>
      <c r="B322" s="3">
        <v>44020</v>
      </c>
      <c r="C322" s="3">
        <v>44020</v>
      </c>
      <c r="D322" t="s">
        <v>131</v>
      </c>
      <c r="E322" t="s">
        <v>167</v>
      </c>
      <c r="F322" t="s">
        <v>133</v>
      </c>
    </row>
    <row r="323" spans="1:6" x14ac:dyDescent="0.25">
      <c r="A323">
        <v>46</v>
      </c>
      <c r="B323" s="3">
        <v>44020</v>
      </c>
      <c r="C323" s="3">
        <v>44026</v>
      </c>
      <c r="D323" t="s">
        <v>131</v>
      </c>
      <c r="E323" t="s">
        <v>167</v>
      </c>
      <c r="F323" t="s">
        <v>133</v>
      </c>
    </row>
    <row r="324" spans="1:6" x14ac:dyDescent="0.25">
      <c r="A324">
        <v>46</v>
      </c>
      <c r="B324" s="3">
        <v>44027</v>
      </c>
      <c r="C324" s="3">
        <v>44027</v>
      </c>
      <c r="D324" t="s">
        <v>131</v>
      </c>
      <c r="E324" t="s">
        <v>167</v>
      </c>
      <c r="F324" t="s">
        <v>133</v>
      </c>
    </row>
    <row r="325" spans="1:6" x14ac:dyDescent="0.25">
      <c r="A325">
        <v>46</v>
      </c>
      <c r="B325" s="3">
        <v>44027</v>
      </c>
      <c r="C325" s="3">
        <v>44032</v>
      </c>
      <c r="D325" t="s">
        <v>131</v>
      </c>
      <c r="E325" t="s">
        <v>167</v>
      </c>
      <c r="F325" t="s">
        <v>133</v>
      </c>
    </row>
    <row r="326" spans="1:6" x14ac:dyDescent="0.25">
      <c r="A326">
        <v>46</v>
      </c>
      <c r="B326" s="3">
        <v>44033</v>
      </c>
      <c r="C326" s="3">
        <v>44033</v>
      </c>
      <c r="D326" t="s">
        <v>131</v>
      </c>
      <c r="E326" t="s">
        <v>167</v>
      </c>
      <c r="F326" t="s">
        <v>133</v>
      </c>
    </row>
    <row r="327" spans="1:6" x14ac:dyDescent="0.25">
      <c r="A327">
        <v>46</v>
      </c>
      <c r="B327" s="3">
        <v>44033</v>
      </c>
      <c r="C327" s="3">
        <v>44036</v>
      </c>
      <c r="D327" t="s">
        <v>131</v>
      </c>
      <c r="E327" t="s">
        <v>167</v>
      </c>
      <c r="F327" t="s">
        <v>133</v>
      </c>
    </row>
    <row r="328" spans="1:6" x14ac:dyDescent="0.25">
      <c r="A328">
        <v>46</v>
      </c>
      <c r="B328" s="3">
        <v>44037</v>
      </c>
      <c r="C328" s="3">
        <v>44255</v>
      </c>
      <c r="D328" t="s">
        <v>131</v>
      </c>
      <c r="E328" t="s">
        <v>167</v>
      </c>
      <c r="F328" t="s">
        <v>133</v>
      </c>
    </row>
    <row r="329" spans="1:6" x14ac:dyDescent="0.25">
      <c r="A329">
        <v>46</v>
      </c>
      <c r="B329" s="3">
        <v>44256</v>
      </c>
      <c r="C329" s="3">
        <v>44256</v>
      </c>
      <c r="D329" t="s">
        <v>131</v>
      </c>
      <c r="E329" t="s">
        <v>167</v>
      </c>
      <c r="F329" t="s">
        <v>133</v>
      </c>
    </row>
    <row r="330" spans="1:6" x14ac:dyDescent="0.25">
      <c r="A330">
        <v>46</v>
      </c>
      <c r="B330" s="3">
        <v>44256</v>
      </c>
      <c r="C330" s="3"/>
      <c r="D330" t="s">
        <v>131</v>
      </c>
      <c r="E330" t="s">
        <v>167</v>
      </c>
      <c r="F330" t="s">
        <v>133</v>
      </c>
    </row>
    <row r="331" spans="1:6" x14ac:dyDescent="0.25">
      <c r="A331">
        <v>47</v>
      </c>
      <c r="B331" s="3">
        <v>42201</v>
      </c>
      <c r="C331" s="3">
        <v>43800</v>
      </c>
      <c r="D331" t="s">
        <v>131</v>
      </c>
      <c r="E331" t="s">
        <v>113</v>
      </c>
      <c r="F331" t="s">
        <v>133</v>
      </c>
    </row>
    <row r="332" spans="1:6" x14ac:dyDescent="0.25">
      <c r="A332">
        <v>47</v>
      </c>
      <c r="B332" s="3">
        <v>43800</v>
      </c>
      <c r="C332" s="3">
        <v>43831</v>
      </c>
      <c r="D332" t="s">
        <v>131</v>
      </c>
      <c r="E332" t="s">
        <v>113</v>
      </c>
      <c r="F332" t="s">
        <v>133</v>
      </c>
    </row>
    <row r="333" spans="1:6" x14ac:dyDescent="0.25">
      <c r="A333">
        <v>48</v>
      </c>
      <c r="B333" s="3">
        <v>42644</v>
      </c>
      <c r="C333" s="3">
        <v>43497</v>
      </c>
      <c r="D333" t="s">
        <v>131</v>
      </c>
      <c r="E333" t="s">
        <v>166</v>
      </c>
      <c r="F333" t="s">
        <v>133</v>
      </c>
    </row>
    <row r="334" spans="1:6" x14ac:dyDescent="0.25">
      <c r="A334">
        <v>48</v>
      </c>
      <c r="B334" s="3">
        <v>43497</v>
      </c>
      <c r="C334" s="3">
        <v>43504</v>
      </c>
      <c r="D334" t="s">
        <v>131</v>
      </c>
      <c r="E334" t="s">
        <v>166</v>
      </c>
      <c r="F334" t="s">
        <v>133</v>
      </c>
    </row>
    <row r="335" spans="1:6" x14ac:dyDescent="0.25">
      <c r="A335">
        <v>48</v>
      </c>
      <c r="B335" s="3">
        <v>43505</v>
      </c>
      <c r="C335" s="3">
        <v>43505</v>
      </c>
      <c r="D335" t="s">
        <v>131</v>
      </c>
      <c r="E335" t="s">
        <v>166</v>
      </c>
      <c r="F335" t="s">
        <v>133</v>
      </c>
    </row>
    <row r="336" spans="1:6" x14ac:dyDescent="0.25">
      <c r="A336">
        <v>48</v>
      </c>
      <c r="B336" s="3">
        <v>43505</v>
      </c>
      <c r="C336" s="3">
        <v>43516</v>
      </c>
      <c r="D336" t="s">
        <v>131</v>
      </c>
      <c r="E336" t="s">
        <v>166</v>
      </c>
      <c r="F336" t="s">
        <v>133</v>
      </c>
    </row>
    <row r="337" spans="1:6" x14ac:dyDescent="0.25">
      <c r="A337">
        <v>48</v>
      </c>
      <c r="B337" s="3">
        <v>43517</v>
      </c>
      <c r="C337" s="3">
        <v>43517</v>
      </c>
      <c r="D337" t="s">
        <v>131</v>
      </c>
      <c r="E337" t="s">
        <v>166</v>
      </c>
      <c r="F337" t="s">
        <v>133</v>
      </c>
    </row>
    <row r="338" spans="1:6" x14ac:dyDescent="0.25">
      <c r="A338">
        <v>48</v>
      </c>
      <c r="B338" s="3">
        <v>43517</v>
      </c>
      <c r="C338" s="3">
        <v>43531</v>
      </c>
      <c r="D338" t="s">
        <v>131</v>
      </c>
      <c r="E338" t="s">
        <v>166</v>
      </c>
      <c r="F338" t="s">
        <v>133</v>
      </c>
    </row>
    <row r="339" spans="1:6" x14ac:dyDescent="0.25">
      <c r="A339">
        <v>48</v>
      </c>
      <c r="B339" s="3">
        <v>43532</v>
      </c>
      <c r="C339" s="3">
        <v>43808</v>
      </c>
      <c r="D339" t="s">
        <v>131</v>
      </c>
      <c r="E339" t="s">
        <v>166</v>
      </c>
      <c r="F339" t="s">
        <v>133</v>
      </c>
    </row>
    <row r="340" spans="1:6" x14ac:dyDescent="0.25">
      <c r="A340">
        <v>48</v>
      </c>
      <c r="B340" s="3">
        <v>43808</v>
      </c>
      <c r="C340" s="3">
        <v>43819</v>
      </c>
      <c r="D340" t="s">
        <v>131</v>
      </c>
      <c r="E340" t="s">
        <v>166</v>
      </c>
      <c r="F340" t="s">
        <v>133</v>
      </c>
    </row>
    <row r="341" spans="1:6" x14ac:dyDescent="0.25">
      <c r="A341">
        <v>48</v>
      </c>
      <c r="B341" s="3">
        <v>43820</v>
      </c>
      <c r="C341" s="3">
        <v>44109</v>
      </c>
      <c r="D341" t="s">
        <v>131</v>
      </c>
      <c r="E341" t="s">
        <v>166</v>
      </c>
      <c r="F341" t="s">
        <v>133</v>
      </c>
    </row>
    <row r="342" spans="1:6" x14ac:dyDescent="0.25">
      <c r="A342">
        <v>48</v>
      </c>
      <c r="B342" s="3">
        <v>44109</v>
      </c>
      <c r="C342" s="3">
        <v>44129</v>
      </c>
      <c r="D342" t="s">
        <v>131</v>
      </c>
      <c r="E342" t="s">
        <v>166</v>
      </c>
      <c r="F342" t="s">
        <v>133</v>
      </c>
    </row>
    <row r="343" spans="1:6" x14ac:dyDescent="0.25">
      <c r="A343">
        <v>48</v>
      </c>
      <c r="B343" s="3">
        <v>44130</v>
      </c>
      <c r="C343" s="3">
        <v>44209</v>
      </c>
      <c r="D343" t="s">
        <v>131</v>
      </c>
      <c r="E343" t="s">
        <v>166</v>
      </c>
      <c r="F343" t="s">
        <v>133</v>
      </c>
    </row>
    <row r="344" spans="1:6" x14ac:dyDescent="0.25">
      <c r="A344">
        <v>48</v>
      </c>
      <c r="B344" s="3">
        <v>44209</v>
      </c>
      <c r="C344" s="3">
        <v>44238</v>
      </c>
      <c r="D344" t="s">
        <v>131</v>
      </c>
      <c r="E344" t="s">
        <v>166</v>
      </c>
      <c r="F344" t="s">
        <v>133</v>
      </c>
    </row>
    <row r="345" spans="1:6" x14ac:dyDescent="0.25">
      <c r="A345">
        <v>48</v>
      </c>
      <c r="B345" s="3">
        <v>44239</v>
      </c>
      <c r="C345" s="3">
        <v>44242</v>
      </c>
      <c r="D345" t="s">
        <v>131</v>
      </c>
      <c r="E345" t="s">
        <v>166</v>
      </c>
      <c r="F345" t="s">
        <v>133</v>
      </c>
    </row>
    <row r="346" spans="1:6" x14ac:dyDescent="0.25">
      <c r="A346">
        <v>48</v>
      </c>
      <c r="B346" s="3">
        <v>44242</v>
      </c>
      <c r="C346" s="3">
        <v>44926</v>
      </c>
      <c r="D346" t="s">
        <v>131</v>
      </c>
      <c r="E346" t="s">
        <v>166</v>
      </c>
      <c r="F346" t="s">
        <v>133</v>
      </c>
    </row>
    <row r="347" spans="1:6" x14ac:dyDescent="0.25">
      <c r="A347">
        <v>48</v>
      </c>
      <c r="B347" s="3">
        <v>44927</v>
      </c>
      <c r="C347" s="3"/>
      <c r="D347" t="s">
        <v>131</v>
      </c>
      <c r="E347" t="s">
        <v>166</v>
      </c>
      <c r="F347" t="s">
        <v>133</v>
      </c>
    </row>
    <row r="348" spans="1:6" x14ac:dyDescent="0.25">
      <c r="A348">
        <v>49</v>
      </c>
      <c r="B348" s="3">
        <v>42795</v>
      </c>
      <c r="C348" s="3">
        <v>43647</v>
      </c>
      <c r="D348" t="s">
        <v>131</v>
      </c>
      <c r="E348" t="s">
        <v>168</v>
      </c>
      <c r="F348" t="s">
        <v>133</v>
      </c>
    </row>
    <row r="349" spans="1:6" x14ac:dyDescent="0.25">
      <c r="A349">
        <v>49</v>
      </c>
      <c r="B349" s="3">
        <v>43647</v>
      </c>
      <c r="C349" s="3">
        <v>43647</v>
      </c>
      <c r="D349" t="s">
        <v>131</v>
      </c>
      <c r="E349" t="s">
        <v>168</v>
      </c>
      <c r="F349" t="s">
        <v>133</v>
      </c>
    </row>
    <row r="350" spans="1:6" x14ac:dyDescent="0.25">
      <c r="A350">
        <v>49</v>
      </c>
      <c r="B350" s="3">
        <v>43648</v>
      </c>
      <c r="C350" s="3">
        <v>43648</v>
      </c>
      <c r="D350" t="s">
        <v>131</v>
      </c>
      <c r="E350" t="s">
        <v>168</v>
      </c>
      <c r="F350" t="s">
        <v>133</v>
      </c>
    </row>
    <row r="351" spans="1:6" x14ac:dyDescent="0.25">
      <c r="A351">
        <v>49</v>
      </c>
      <c r="B351" s="3">
        <v>43648</v>
      </c>
      <c r="C351" s="3">
        <v>43668</v>
      </c>
      <c r="D351" t="s">
        <v>131</v>
      </c>
      <c r="E351" t="s">
        <v>168</v>
      </c>
      <c r="F351" t="s">
        <v>133</v>
      </c>
    </row>
    <row r="352" spans="1:6" x14ac:dyDescent="0.25">
      <c r="A352">
        <v>49</v>
      </c>
      <c r="B352" s="3">
        <v>43669</v>
      </c>
      <c r="C352" s="3">
        <v>43761</v>
      </c>
      <c r="D352" t="s">
        <v>131</v>
      </c>
      <c r="E352" t="s">
        <v>168</v>
      </c>
      <c r="F352" t="s">
        <v>133</v>
      </c>
    </row>
    <row r="353" spans="1:6" x14ac:dyDescent="0.25">
      <c r="A353">
        <v>49</v>
      </c>
      <c r="B353" s="3">
        <v>43761</v>
      </c>
      <c r="C353" s="3">
        <v>43763</v>
      </c>
      <c r="D353" t="s">
        <v>131</v>
      </c>
      <c r="E353" t="s">
        <v>168</v>
      </c>
      <c r="F353" t="s">
        <v>133</v>
      </c>
    </row>
    <row r="354" spans="1:6" x14ac:dyDescent="0.25">
      <c r="A354">
        <v>49</v>
      </c>
      <c r="B354" s="3">
        <v>43764</v>
      </c>
      <c r="C354" s="3">
        <v>43790</v>
      </c>
      <c r="D354" t="s">
        <v>131</v>
      </c>
      <c r="E354" t="s">
        <v>168</v>
      </c>
      <c r="F354" t="s">
        <v>133</v>
      </c>
    </row>
    <row r="355" spans="1:6" x14ac:dyDescent="0.25">
      <c r="A355">
        <v>49</v>
      </c>
      <c r="B355" s="3">
        <v>43790</v>
      </c>
      <c r="C355" s="3">
        <v>43887</v>
      </c>
      <c r="D355" t="s">
        <v>131</v>
      </c>
      <c r="E355" t="s">
        <v>168</v>
      </c>
      <c r="F355" t="s">
        <v>133</v>
      </c>
    </row>
    <row r="356" spans="1:6" x14ac:dyDescent="0.25">
      <c r="A356">
        <v>49</v>
      </c>
      <c r="B356" s="3">
        <v>43888</v>
      </c>
      <c r="C356" s="3">
        <v>44229</v>
      </c>
      <c r="D356" t="s">
        <v>131</v>
      </c>
      <c r="E356" t="s">
        <v>168</v>
      </c>
      <c r="F356" t="s">
        <v>133</v>
      </c>
    </row>
    <row r="357" spans="1:6" x14ac:dyDescent="0.25">
      <c r="A357">
        <v>49</v>
      </c>
      <c r="B357" s="3">
        <v>44229</v>
      </c>
      <c r="C357" s="3">
        <v>44571</v>
      </c>
      <c r="D357" t="s">
        <v>131</v>
      </c>
      <c r="E357" t="s">
        <v>168</v>
      </c>
      <c r="F357" t="s">
        <v>133</v>
      </c>
    </row>
    <row r="358" spans="1:6" x14ac:dyDescent="0.25">
      <c r="A358">
        <v>49</v>
      </c>
      <c r="B358" s="3">
        <v>44571</v>
      </c>
      <c r="C358" s="3">
        <v>44575</v>
      </c>
      <c r="D358" t="s">
        <v>131</v>
      </c>
      <c r="E358" t="s">
        <v>168</v>
      </c>
      <c r="F358" t="s">
        <v>133</v>
      </c>
    </row>
    <row r="359" spans="1:6" x14ac:dyDescent="0.25">
      <c r="A359">
        <v>49</v>
      </c>
      <c r="B359" s="3">
        <v>44576</v>
      </c>
      <c r="C359" s="3">
        <v>44576</v>
      </c>
      <c r="D359" t="s">
        <v>131</v>
      </c>
      <c r="E359" t="s">
        <v>168</v>
      </c>
      <c r="F359" t="s">
        <v>133</v>
      </c>
    </row>
    <row r="360" spans="1:6" x14ac:dyDescent="0.25">
      <c r="A360">
        <v>49</v>
      </c>
      <c r="B360" s="3">
        <v>44576</v>
      </c>
      <c r="C360" s="3">
        <v>44582</v>
      </c>
      <c r="D360" t="s">
        <v>131</v>
      </c>
      <c r="E360" t="s">
        <v>168</v>
      </c>
      <c r="F360" t="s">
        <v>133</v>
      </c>
    </row>
    <row r="361" spans="1:6" x14ac:dyDescent="0.25">
      <c r="A361">
        <v>49</v>
      </c>
      <c r="B361" s="3">
        <v>44583</v>
      </c>
      <c r="C361" s="3"/>
      <c r="D361" t="s">
        <v>131</v>
      </c>
      <c r="E361" t="s">
        <v>168</v>
      </c>
      <c r="F361" t="s">
        <v>133</v>
      </c>
    </row>
    <row r="362" spans="1:6" x14ac:dyDescent="0.25">
      <c r="A362">
        <v>50</v>
      </c>
      <c r="B362" s="3">
        <v>42491</v>
      </c>
      <c r="C362" s="3">
        <v>43880</v>
      </c>
      <c r="D362" t="s">
        <v>131</v>
      </c>
      <c r="E362" t="s">
        <v>134</v>
      </c>
      <c r="F362" t="s">
        <v>133</v>
      </c>
    </row>
    <row r="363" spans="1:6" x14ac:dyDescent="0.25">
      <c r="A363">
        <v>50</v>
      </c>
      <c r="B363" s="3">
        <v>43880</v>
      </c>
      <c r="C363" s="3">
        <v>43909</v>
      </c>
      <c r="D363" t="s">
        <v>131</v>
      </c>
      <c r="E363" t="s">
        <v>134</v>
      </c>
      <c r="F363" t="s">
        <v>133</v>
      </c>
    </row>
    <row r="364" spans="1:6" x14ac:dyDescent="0.25">
      <c r="A364">
        <v>50</v>
      </c>
      <c r="B364" s="3">
        <v>43910</v>
      </c>
      <c r="C364" s="3">
        <v>44064</v>
      </c>
      <c r="D364" t="s">
        <v>131</v>
      </c>
      <c r="E364" t="s">
        <v>134</v>
      </c>
      <c r="F364" t="s">
        <v>133</v>
      </c>
    </row>
    <row r="365" spans="1:6" x14ac:dyDescent="0.25">
      <c r="A365">
        <v>50</v>
      </c>
      <c r="B365" s="3">
        <v>44064</v>
      </c>
      <c r="C365" s="3">
        <v>44926</v>
      </c>
      <c r="D365" t="s">
        <v>131</v>
      </c>
      <c r="E365" t="s">
        <v>134</v>
      </c>
      <c r="F365" t="s">
        <v>133</v>
      </c>
    </row>
    <row r="366" spans="1:6" x14ac:dyDescent="0.25">
      <c r="A366">
        <v>50</v>
      </c>
      <c r="B366" s="3">
        <v>44927</v>
      </c>
      <c r="C366" s="3"/>
      <c r="D366" t="s">
        <v>131</v>
      </c>
      <c r="E366" t="s">
        <v>134</v>
      </c>
      <c r="F366" t="s">
        <v>133</v>
      </c>
    </row>
    <row r="367" spans="1:6" x14ac:dyDescent="0.25">
      <c r="A367">
        <v>51</v>
      </c>
      <c r="B367" s="3">
        <v>42005</v>
      </c>
      <c r="C367" s="3">
        <v>43811</v>
      </c>
      <c r="D367" t="s">
        <v>131</v>
      </c>
      <c r="E367" t="s">
        <v>128</v>
      </c>
      <c r="F367" t="s">
        <v>133</v>
      </c>
    </row>
    <row r="368" spans="1:6" x14ac:dyDescent="0.25">
      <c r="A368">
        <v>51</v>
      </c>
      <c r="B368" s="3">
        <v>43811</v>
      </c>
      <c r="C368" s="3">
        <v>43861</v>
      </c>
      <c r="D368" t="s">
        <v>131</v>
      </c>
      <c r="E368" t="s">
        <v>128</v>
      </c>
      <c r="F368" t="s">
        <v>133</v>
      </c>
    </row>
    <row r="369" spans="1:6" x14ac:dyDescent="0.25">
      <c r="A369">
        <v>51</v>
      </c>
      <c r="B369" s="3">
        <v>43861</v>
      </c>
      <c r="C369" s="3">
        <v>43862</v>
      </c>
      <c r="D369" t="s">
        <v>131</v>
      </c>
      <c r="E369" t="s">
        <v>128</v>
      </c>
      <c r="F369" t="s">
        <v>133</v>
      </c>
    </row>
    <row r="370" spans="1:6" x14ac:dyDescent="0.25">
      <c r="A370">
        <v>51</v>
      </c>
      <c r="B370" s="3">
        <v>43863</v>
      </c>
      <c r="C370" s="3">
        <v>43863</v>
      </c>
      <c r="D370" t="s">
        <v>131</v>
      </c>
      <c r="E370" t="s">
        <v>128</v>
      </c>
      <c r="F370" t="s">
        <v>133</v>
      </c>
    </row>
    <row r="371" spans="1:6" x14ac:dyDescent="0.25">
      <c r="A371">
        <v>51</v>
      </c>
      <c r="B371" s="3">
        <v>43863</v>
      </c>
      <c r="C371" s="3">
        <v>43983</v>
      </c>
      <c r="D371" t="s">
        <v>131</v>
      </c>
      <c r="E371" t="s">
        <v>128</v>
      </c>
      <c r="F371" t="s">
        <v>133</v>
      </c>
    </row>
    <row r="372" spans="1:6" x14ac:dyDescent="0.25">
      <c r="A372">
        <v>51</v>
      </c>
      <c r="B372" s="3">
        <v>43983</v>
      </c>
      <c r="C372" s="3">
        <v>44173</v>
      </c>
      <c r="D372" t="s">
        <v>131</v>
      </c>
      <c r="E372" t="s">
        <v>134</v>
      </c>
      <c r="F372" t="s">
        <v>133</v>
      </c>
    </row>
    <row r="373" spans="1:6" x14ac:dyDescent="0.25">
      <c r="A373">
        <v>51</v>
      </c>
      <c r="B373" s="3">
        <v>43983</v>
      </c>
      <c r="C373" s="3">
        <v>43983</v>
      </c>
      <c r="D373" t="s">
        <v>131</v>
      </c>
      <c r="E373" t="s">
        <v>128</v>
      </c>
      <c r="F373" t="s">
        <v>133</v>
      </c>
    </row>
    <row r="374" spans="1:6" x14ac:dyDescent="0.25">
      <c r="A374">
        <v>51</v>
      </c>
      <c r="B374" s="3">
        <v>44173</v>
      </c>
      <c r="C374" s="3">
        <v>44177</v>
      </c>
      <c r="D374" t="s">
        <v>131</v>
      </c>
      <c r="E374" t="s">
        <v>134</v>
      </c>
      <c r="F374" t="s">
        <v>133</v>
      </c>
    </row>
    <row r="375" spans="1:6" x14ac:dyDescent="0.25">
      <c r="A375">
        <v>51</v>
      </c>
      <c r="B375" s="3">
        <v>44178</v>
      </c>
      <c r="C375" s="3">
        <v>44469</v>
      </c>
      <c r="D375" t="s">
        <v>131</v>
      </c>
      <c r="E375" t="s">
        <v>134</v>
      </c>
      <c r="F375" t="s">
        <v>133</v>
      </c>
    </row>
    <row r="376" spans="1:6" x14ac:dyDescent="0.25">
      <c r="A376">
        <v>51</v>
      </c>
      <c r="B376" s="3">
        <v>44469</v>
      </c>
      <c r="C376" s="3">
        <v>44471</v>
      </c>
      <c r="D376" t="s">
        <v>131</v>
      </c>
      <c r="E376" t="s">
        <v>134</v>
      </c>
      <c r="F376" t="s">
        <v>133</v>
      </c>
    </row>
    <row r="377" spans="1:6" x14ac:dyDescent="0.25">
      <c r="A377">
        <v>51</v>
      </c>
      <c r="B377" s="3">
        <v>44472</v>
      </c>
      <c r="C377" s="3"/>
      <c r="D377" t="s">
        <v>131</v>
      </c>
      <c r="E377" t="s">
        <v>134</v>
      </c>
      <c r="F377" t="s">
        <v>133</v>
      </c>
    </row>
    <row r="378" spans="1:6" x14ac:dyDescent="0.25">
      <c r="A378">
        <v>52</v>
      </c>
      <c r="B378" s="3">
        <v>42767</v>
      </c>
      <c r="C378" s="3"/>
      <c r="D378" t="s">
        <v>131</v>
      </c>
      <c r="E378" t="s">
        <v>134</v>
      </c>
      <c r="F378" t="s">
        <v>133</v>
      </c>
    </row>
    <row r="379" spans="1:6" x14ac:dyDescent="0.25">
      <c r="A379">
        <v>53</v>
      </c>
      <c r="B379" s="3">
        <v>42217</v>
      </c>
      <c r="C379" s="3">
        <v>43434</v>
      </c>
      <c r="D379" t="s">
        <v>131</v>
      </c>
      <c r="E379" t="s">
        <v>134</v>
      </c>
      <c r="F379" t="s">
        <v>133</v>
      </c>
    </row>
    <row r="380" spans="1:6" x14ac:dyDescent="0.25">
      <c r="A380">
        <v>53</v>
      </c>
      <c r="B380" s="3">
        <v>43435</v>
      </c>
      <c r="C380" s="3">
        <v>43435</v>
      </c>
      <c r="D380" t="s">
        <v>131</v>
      </c>
      <c r="E380" t="s">
        <v>134</v>
      </c>
      <c r="F380" t="s">
        <v>133</v>
      </c>
    </row>
    <row r="381" spans="1:6" x14ac:dyDescent="0.25">
      <c r="A381">
        <v>53</v>
      </c>
      <c r="B381" s="3">
        <v>43435</v>
      </c>
      <c r="C381" s="3">
        <v>43724</v>
      </c>
      <c r="D381" t="s">
        <v>131</v>
      </c>
      <c r="E381" t="s">
        <v>134</v>
      </c>
      <c r="F381" t="s">
        <v>133</v>
      </c>
    </row>
    <row r="382" spans="1:6" x14ac:dyDescent="0.25">
      <c r="A382">
        <v>53</v>
      </c>
      <c r="B382" s="3">
        <v>43724</v>
      </c>
      <c r="C382" s="3">
        <v>43759</v>
      </c>
      <c r="D382" t="s">
        <v>131</v>
      </c>
      <c r="E382" t="s">
        <v>174</v>
      </c>
      <c r="F382" t="s">
        <v>133</v>
      </c>
    </row>
    <row r="383" spans="1:6" x14ac:dyDescent="0.25">
      <c r="A383">
        <v>53</v>
      </c>
      <c r="B383" s="3">
        <v>43759</v>
      </c>
      <c r="C383" s="3">
        <v>43762</v>
      </c>
      <c r="D383" t="s">
        <v>131</v>
      </c>
      <c r="E383" t="s">
        <v>134</v>
      </c>
      <c r="F383" t="s">
        <v>133</v>
      </c>
    </row>
    <row r="384" spans="1:6" x14ac:dyDescent="0.25">
      <c r="A384">
        <v>53</v>
      </c>
      <c r="B384" s="3">
        <v>43763</v>
      </c>
      <c r="C384" s="3"/>
      <c r="D384" t="s">
        <v>131</v>
      </c>
      <c r="E384" t="s">
        <v>174</v>
      </c>
      <c r="F384" t="s">
        <v>133</v>
      </c>
    </row>
    <row r="385" spans="1:6" x14ac:dyDescent="0.25">
      <c r="A385">
        <v>54</v>
      </c>
      <c r="B385" s="3">
        <v>42659</v>
      </c>
      <c r="C385" s="3">
        <v>43843</v>
      </c>
      <c r="D385" t="s">
        <v>131</v>
      </c>
      <c r="E385" t="s">
        <v>168</v>
      </c>
      <c r="F385" t="s">
        <v>133</v>
      </c>
    </row>
    <row r="386" spans="1:6" x14ac:dyDescent="0.25">
      <c r="A386">
        <v>54</v>
      </c>
      <c r="B386" s="3">
        <v>43843</v>
      </c>
      <c r="C386" s="3">
        <v>44165</v>
      </c>
      <c r="D386" t="s">
        <v>131</v>
      </c>
      <c r="E386" t="s">
        <v>168</v>
      </c>
      <c r="F386" t="s">
        <v>133</v>
      </c>
    </row>
    <row r="387" spans="1:6" x14ac:dyDescent="0.25">
      <c r="A387">
        <v>54</v>
      </c>
      <c r="B387" s="3">
        <v>44166</v>
      </c>
      <c r="C387" s="3">
        <v>44166</v>
      </c>
      <c r="D387" t="s">
        <v>131</v>
      </c>
      <c r="E387" t="s">
        <v>168</v>
      </c>
      <c r="F387" t="s">
        <v>133</v>
      </c>
    </row>
    <row r="388" spans="1:6" x14ac:dyDescent="0.25">
      <c r="A388">
        <v>54</v>
      </c>
      <c r="B388" s="3">
        <v>44166</v>
      </c>
      <c r="C388" s="3">
        <v>44267</v>
      </c>
      <c r="D388" t="s">
        <v>131</v>
      </c>
      <c r="E388" t="s">
        <v>168</v>
      </c>
      <c r="F388" t="s">
        <v>133</v>
      </c>
    </row>
    <row r="389" spans="1:6" x14ac:dyDescent="0.25">
      <c r="A389">
        <v>54</v>
      </c>
      <c r="B389" s="3">
        <v>44267</v>
      </c>
      <c r="C389" s="3">
        <v>44267</v>
      </c>
      <c r="D389" t="s">
        <v>131</v>
      </c>
      <c r="E389" t="s">
        <v>168</v>
      </c>
      <c r="F389" t="s">
        <v>133</v>
      </c>
    </row>
    <row r="390" spans="1:6" x14ac:dyDescent="0.25">
      <c r="A390">
        <v>54</v>
      </c>
      <c r="B390" s="3">
        <v>44268</v>
      </c>
      <c r="C390" s="3"/>
      <c r="D390" t="s">
        <v>131</v>
      </c>
      <c r="E390" t="s">
        <v>168</v>
      </c>
      <c r="F390" t="s">
        <v>133</v>
      </c>
    </row>
    <row r="391" spans="1:6" x14ac:dyDescent="0.25">
      <c r="A391">
        <v>55</v>
      </c>
      <c r="B391" s="3">
        <v>41913</v>
      </c>
      <c r="C391" s="3">
        <v>43353</v>
      </c>
      <c r="D391" t="s">
        <v>131</v>
      </c>
      <c r="E391" t="s">
        <v>169</v>
      </c>
      <c r="F391" t="s">
        <v>133</v>
      </c>
    </row>
    <row r="392" spans="1:6" x14ac:dyDescent="0.25">
      <c r="A392">
        <v>55</v>
      </c>
      <c r="B392" s="3">
        <v>43353</v>
      </c>
      <c r="C392" s="3">
        <v>43357</v>
      </c>
      <c r="D392" t="s">
        <v>131</v>
      </c>
      <c r="E392" t="s">
        <v>169</v>
      </c>
      <c r="F392" t="s">
        <v>133</v>
      </c>
    </row>
    <row r="393" spans="1:6" x14ac:dyDescent="0.25">
      <c r="A393">
        <v>55</v>
      </c>
      <c r="B393" s="3">
        <v>43358</v>
      </c>
      <c r="C393" s="3">
        <v>43732</v>
      </c>
      <c r="D393" t="s">
        <v>131</v>
      </c>
      <c r="E393" t="s">
        <v>169</v>
      </c>
      <c r="F393" t="s">
        <v>133</v>
      </c>
    </row>
    <row r="394" spans="1:6" x14ac:dyDescent="0.25">
      <c r="A394">
        <v>55</v>
      </c>
      <c r="B394" s="3">
        <v>43732</v>
      </c>
      <c r="C394" s="3">
        <v>43843</v>
      </c>
      <c r="D394" t="s">
        <v>131</v>
      </c>
      <c r="E394" t="s">
        <v>169</v>
      </c>
      <c r="F394" t="s">
        <v>133</v>
      </c>
    </row>
    <row r="395" spans="1:6" x14ac:dyDescent="0.25">
      <c r="A395">
        <v>55</v>
      </c>
      <c r="B395" s="3">
        <v>43843</v>
      </c>
      <c r="C395" s="3">
        <v>44203</v>
      </c>
      <c r="D395" t="s">
        <v>131</v>
      </c>
      <c r="E395" t="s">
        <v>169</v>
      </c>
      <c r="F395" t="s">
        <v>133</v>
      </c>
    </row>
    <row r="396" spans="1:6" x14ac:dyDescent="0.25">
      <c r="A396">
        <v>55</v>
      </c>
      <c r="B396" s="3">
        <v>44203</v>
      </c>
      <c r="C396" s="3">
        <v>44203</v>
      </c>
      <c r="D396" t="s">
        <v>131</v>
      </c>
      <c r="E396" t="s">
        <v>169</v>
      </c>
      <c r="F396" t="s">
        <v>133</v>
      </c>
    </row>
    <row r="397" spans="1:6" x14ac:dyDescent="0.25">
      <c r="A397">
        <v>55</v>
      </c>
      <c r="B397" s="3">
        <v>44204</v>
      </c>
      <c r="C397" s="3">
        <v>44308</v>
      </c>
      <c r="D397" t="s">
        <v>131</v>
      </c>
      <c r="E397" t="s">
        <v>169</v>
      </c>
      <c r="F397" t="s">
        <v>133</v>
      </c>
    </row>
    <row r="398" spans="1:6" x14ac:dyDescent="0.25">
      <c r="A398">
        <v>55</v>
      </c>
      <c r="B398" s="3">
        <v>44308</v>
      </c>
      <c r="C398" s="3">
        <v>44312</v>
      </c>
      <c r="D398" t="s">
        <v>131</v>
      </c>
      <c r="E398" t="s">
        <v>169</v>
      </c>
      <c r="F398" t="s">
        <v>133</v>
      </c>
    </row>
    <row r="399" spans="1:6" x14ac:dyDescent="0.25">
      <c r="A399">
        <v>55</v>
      </c>
      <c r="B399" s="3">
        <v>44313</v>
      </c>
      <c r="C399" s="3">
        <v>44313</v>
      </c>
      <c r="D399" t="s">
        <v>131</v>
      </c>
      <c r="E399" t="s">
        <v>169</v>
      </c>
      <c r="F399" t="s">
        <v>133</v>
      </c>
    </row>
    <row r="400" spans="1:6" x14ac:dyDescent="0.25">
      <c r="A400">
        <v>55</v>
      </c>
      <c r="B400" s="3">
        <v>44314</v>
      </c>
      <c r="C400" s="3">
        <v>44926</v>
      </c>
      <c r="D400" t="s">
        <v>131</v>
      </c>
      <c r="E400" t="s">
        <v>169</v>
      </c>
      <c r="F400" t="s">
        <v>133</v>
      </c>
    </row>
    <row r="401" spans="1:6" x14ac:dyDescent="0.25">
      <c r="A401">
        <v>55</v>
      </c>
      <c r="B401" s="3">
        <v>44927</v>
      </c>
      <c r="C401" s="3"/>
      <c r="D401" t="s">
        <v>131</v>
      </c>
      <c r="E401" t="s">
        <v>169</v>
      </c>
      <c r="F401" t="s">
        <v>133</v>
      </c>
    </row>
    <row r="402" spans="1:6" x14ac:dyDescent="0.25">
      <c r="A402">
        <v>56</v>
      </c>
      <c r="B402" s="3">
        <v>41913</v>
      </c>
      <c r="C402" s="3">
        <v>43039</v>
      </c>
      <c r="D402" t="s">
        <v>131</v>
      </c>
      <c r="E402" t="s">
        <v>169</v>
      </c>
      <c r="F402" t="s">
        <v>133</v>
      </c>
    </row>
    <row r="403" spans="1:6" x14ac:dyDescent="0.25">
      <c r="A403">
        <v>56</v>
      </c>
      <c r="B403" s="3">
        <v>43040</v>
      </c>
      <c r="C403" s="3">
        <v>43206</v>
      </c>
      <c r="D403" t="s">
        <v>131</v>
      </c>
      <c r="E403" t="s">
        <v>169</v>
      </c>
      <c r="F403" t="s">
        <v>133</v>
      </c>
    </row>
    <row r="404" spans="1:6" x14ac:dyDescent="0.25">
      <c r="A404">
        <v>56</v>
      </c>
      <c r="B404" s="3">
        <v>43040</v>
      </c>
      <c r="C404" s="3"/>
      <c r="D404" t="s">
        <v>131</v>
      </c>
      <c r="E404" t="s">
        <v>166</v>
      </c>
      <c r="F404" t="s">
        <v>133</v>
      </c>
    </row>
    <row r="405" spans="1:6" x14ac:dyDescent="0.25">
      <c r="A405">
        <v>57</v>
      </c>
      <c r="B405" s="3">
        <v>42079</v>
      </c>
      <c r="C405" s="3">
        <v>43546</v>
      </c>
      <c r="D405" t="s">
        <v>131</v>
      </c>
      <c r="E405" t="s">
        <v>185</v>
      </c>
      <c r="F405" t="s">
        <v>133</v>
      </c>
    </row>
    <row r="406" spans="1:6" x14ac:dyDescent="0.25">
      <c r="A406">
        <v>57</v>
      </c>
      <c r="B406" s="3">
        <v>43546</v>
      </c>
      <c r="C406" s="3">
        <v>43677</v>
      </c>
      <c r="D406" t="s">
        <v>131</v>
      </c>
      <c r="E406" t="s">
        <v>185</v>
      </c>
      <c r="F406" t="s">
        <v>132</v>
      </c>
    </row>
    <row r="407" spans="1:6" x14ac:dyDescent="0.25">
      <c r="A407">
        <v>57</v>
      </c>
      <c r="B407" s="3">
        <v>43678</v>
      </c>
      <c r="C407" s="3">
        <v>43746</v>
      </c>
      <c r="D407" t="s">
        <v>131</v>
      </c>
      <c r="E407" t="s">
        <v>169</v>
      </c>
      <c r="F407" t="s">
        <v>132</v>
      </c>
    </row>
    <row r="408" spans="1:6" x14ac:dyDescent="0.25">
      <c r="A408">
        <v>57</v>
      </c>
      <c r="B408" s="3">
        <v>43746</v>
      </c>
      <c r="C408" s="3">
        <v>43746</v>
      </c>
      <c r="D408" t="s">
        <v>131</v>
      </c>
      <c r="E408" t="s">
        <v>169</v>
      </c>
      <c r="F408" t="s">
        <v>132</v>
      </c>
    </row>
    <row r="409" spans="1:6" x14ac:dyDescent="0.25">
      <c r="A409">
        <v>57</v>
      </c>
      <c r="B409" s="3">
        <v>43747</v>
      </c>
      <c r="C409" s="3">
        <v>43896</v>
      </c>
      <c r="D409" t="s">
        <v>131</v>
      </c>
      <c r="E409" t="s">
        <v>169</v>
      </c>
      <c r="F409" t="s">
        <v>132</v>
      </c>
    </row>
    <row r="410" spans="1:6" x14ac:dyDescent="0.25">
      <c r="A410">
        <v>57</v>
      </c>
      <c r="B410" s="3">
        <v>43896</v>
      </c>
      <c r="C410" s="3">
        <v>43896</v>
      </c>
      <c r="D410" t="s">
        <v>131</v>
      </c>
      <c r="E410" t="s">
        <v>169</v>
      </c>
      <c r="F410" t="s">
        <v>132</v>
      </c>
    </row>
    <row r="411" spans="1:6" x14ac:dyDescent="0.25">
      <c r="A411">
        <v>57</v>
      </c>
      <c r="B411" s="3">
        <v>43897</v>
      </c>
      <c r="C411" s="3">
        <v>44571</v>
      </c>
      <c r="D411" t="s">
        <v>131</v>
      </c>
      <c r="E411" t="s">
        <v>169</v>
      </c>
      <c r="F411" t="s">
        <v>132</v>
      </c>
    </row>
    <row r="412" spans="1:6" x14ac:dyDescent="0.25">
      <c r="A412">
        <v>57</v>
      </c>
      <c r="B412" s="3">
        <v>44571</v>
      </c>
      <c r="C412" s="3">
        <v>44571</v>
      </c>
      <c r="D412" t="s">
        <v>131</v>
      </c>
      <c r="E412" t="s">
        <v>169</v>
      </c>
      <c r="F412" t="s">
        <v>132</v>
      </c>
    </row>
    <row r="413" spans="1:6" x14ac:dyDescent="0.25">
      <c r="A413">
        <v>57</v>
      </c>
      <c r="B413" s="3">
        <v>44572</v>
      </c>
      <c r="C413" s="3">
        <v>44662</v>
      </c>
      <c r="D413" t="s">
        <v>131</v>
      </c>
      <c r="E413" t="s">
        <v>169</v>
      </c>
      <c r="F413" t="s">
        <v>132</v>
      </c>
    </row>
    <row r="414" spans="1:6" x14ac:dyDescent="0.25">
      <c r="A414">
        <v>57</v>
      </c>
      <c r="B414" s="3">
        <v>44662</v>
      </c>
      <c r="C414" s="3">
        <v>44662</v>
      </c>
      <c r="D414" t="s">
        <v>131</v>
      </c>
      <c r="E414" t="s">
        <v>169</v>
      </c>
      <c r="F414" t="s">
        <v>132</v>
      </c>
    </row>
    <row r="415" spans="1:6" x14ac:dyDescent="0.25">
      <c r="A415">
        <v>57</v>
      </c>
      <c r="B415" s="3">
        <v>44663</v>
      </c>
      <c r="C415" s="3">
        <v>44729</v>
      </c>
      <c r="D415" t="s">
        <v>131</v>
      </c>
      <c r="E415" t="s">
        <v>169</v>
      </c>
      <c r="F415" t="s">
        <v>132</v>
      </c>
    </row>
    <row r="416" spans="1:6" x14ac:dyDescent="0.25">
      <c r="A416">
        <v>57</v>
      </c>
      <c r="B416" s="3">
        <v>44729</v>
      </c>
      <c r="C416" s="3">
        <v>44729</v>
      </c>
      <c r="D416" t="s">
        <v>131</v>
      </c>
      <c r="E416" t="s">
        <v>169</v>
      </c>
      <c r="F416" t="s">
        <v>132</v>
      </c>
    </row>
    <row r="417" spans="1:6" x14ac:dyDescent="0.25">
      <c r="A417">
        <v>57</v>
      </c>
      <c r="B417" s="3">
        <v>44730</v>
      </c>
      <c r="C417" s="3"/>
      <c r="D417" t="s">
        <v>131</v>
      </c>
      <c r="E417" t="s">
        <v>169</v>
      </c>
      <c r="F417" t="s">
        <v>132</v>
      </c>
    </row>
    <row r="418" spans="1:6" x14ac:dyDescent="0.25">
      <c r="A418">
        <v>58</v>
      </c>
      <c r="B418" s="3">
        <v>41913</v>
      </c>
      <c r="C418" s="3">
        <v>43040</v>
      </c>
      <c r="D418" t="s">
        <v>131</v>
      </c>
      <c r="E418" t="s">
        <v>174</v>
      </c>
      <c r="F418" t="s">
        <v>133</v>
      </c>
    </row>
    <row r="419" spans="1:6" x14ac:dyDescent="0.25">
      <c r="A419">
        <v>58</v>
      </c>
      <c r="B419" s="3">
        <v>43040</v>
      </c>
      <c r="C419" s="3">
        <v>43039</v>
      </c>
      <c r="D419" t="s">
        <v>131</v>
      </c>
      <c r="E419" t="s">
        <v>174</v>
      </c>
      <c r="F419" t="s">
        <v>133</v>
      </c>
    </row>
    <row r="420" spans="1:6" x14ac:dyDescent="0.25">
      <c r="A420">
        <v>59</v>
      </c>
      <c r="B420" s="3">
        <v>41699</v>
      </c>
      <c r="C420" s="3">
        <v>43555</v>
      </c>
      <c r="D420" t="s">
        <v>131</v>
      </c>
      <c r="E420" t="s">
        <v>218</v>
      </c>
      <c r="F420" t="s">
        <v>133</v>
      </c>
    </row>
    <row r="421" spans="1:6" x14ac:dyDescent="0.25">
      <c r="A421">
        <v>59</v>
      </c>
      <c r="B421" s="3">
        <v>43556</v>
      </c>
      <c r="C421" s="3">
        <v>43556</v>
      </c>
      <c r="D421" t="s">
        <v>131</v>
      </c>
      <c r="E421" t="s">
        <v>169</v>
      </c>
      <c r="F421" t="s">
        <v>133</v>
      </c>
    </row>
    <row r="422" spans="1:6" x14ac:dyDescent="0.25">
      <c r="A422">
        <v>59</v>
      </c>
      <c r="B422" s="3">
        <v>43556</v>
      </c>
      <c r="C422" s="3">
        <v>43843</v>
      </c>
      <c r="D422" t="s">
        <v>131</v>
      </c>
      <c r="E422" t="s">
        <v>169</v>
      </c>
      <c r="F422" t="s">
        <v>133</v>
      </c>
    </row>
    <row r="423" spans="1:6" x14ac:dyDescent="0.25">
      <c r="A423">
        <v>59</v>
      </c>
      <c r="B423" s="3">
        <v>43843</v>
      </c>
      <c r="C423" s="3">
        <v>43843</v>
      </c>
      <c r="D423" t="s">
        <v>131</v>
      </c>
      <c r="E423" t="s">
        <v>169</v>
      </c>
      <c r="F423" t="s">
        <v>133</v>
      </c>
    </row>
    <row r="424" spans="1:6" x14ac:dyDescent="0.25">
      <c r="A424">
        <v>59</v>
      </c>
      <c r="B424" s="3">
        <v>43843</v>
      </c>
      <c r="C424" s="3">
        <v>43843</v>
      </c>
      <c r="D424" t="s">
        <v>131</v>
      </c>
      <c r="E424" t="s">
        <v>219</v>
      </c>
      <c r="F424" t="s">
        <v>133</v>
      </c>
    </row>
    <row r="425" spans="1:6" x14ac:dyDescent="0.25">
      <c r="A425">
        <v>59</v>
      </c>
      <c r="B425" s="3">
        <v>43843</v>
      </c>
      <c r="C425" s="3">
        <v>44484</v>
      </c>
      <c r="D425" t="s">
        <v>131</v>
      </c>
      <c r="E425" t="s">
        <v>219</v>
      </c>
      <c r="F425" t="s">
        <v>133</v>
      </c>
    </row>
    <row r="426" spans="1:6" x14ac:dyDescent="0.25">
      <c r="A426">
        <v>59</v>
      </c>
      <c r="B426" s="3">
        <v>44484</v>
      </c>
      <c r="C426" s="3">
        <v>44485</v>
      </c>
      <c r="D426" t="s">
        <v>131</v>
      </c>
      <c r="E426" t="s">
        <v>169</v>
      </c>
      <c r="F426" t="s">
        <v>133</v>
      </c>
    </row>
    <row r="427" spans="1:6" x14ac:dyDescent="0.25">
      <c r="A427">
        <v>59</v>
      </c>
      <c r="B427" s="3">
        <v>44485</v>
      </c>
      <c r="C427" s="3">
        <v>44485</v>
      </c>
      <c r="D427" t="s">
        <v>131</v>
      </c>
      <c r="E427" t="s">
        <v>220</v>
      </c>
      <c r="F427" t="s">
        <v>133</v>
      </c>
    </row>
    <row r="428" spans="1:6" x14ac:dyDescent="0.25">
      <c r="A428">
        <v>59</v>
      </c>
      <c r="B428" s="3">
        <v>44485</v>
      </c>
      <c r="C428" s="3"/>
      <c r="D428" t="s">
        <v>131</v>
      </c>
      <c r="E428" t="s">
        <v>220</v>
      </c>
      <c r="F428" t="s">
        <v>133</v>
      </c>
    </row>
    <row r="429" spans="1:6" x14ac:dyDescent="0.25">
      <c r="A429">
        <v>60</v>
      </c>
      <c r="B429" s="3">
        <v>42795</v>
      </c>
      <c r="C429" s="3">
        <v>43243</v>
      </c>
      <c r="D429" t="s">
        <v>131</v>
      </c>
      <c r="E429" t="s">
        <v>116</v>
      </c>
      <c r="F429" t="s">
        <v>133</v>
      </c>
    </row>
    <row r="430" spans="1:6" x14ac:dyDescent="0.25">
      <c r="A430">
        <v>60</v>
      </c>
      <c r="B430" s="3">
        <v>43243</v>
      </c>
      <c r="C430" s="3">
        <v>43243</v>
      </c>
      <c r="D430" t="s">
        <v>131</v>
      </c>
      <c r="E430" t="s">
        <v>116</v>
      </c>
      <c r="F430" t="s">
        <v>133</v>
      </c>
    </row>
    <row r="431" spans="1:6" x14ac:dyDescent="0.25">
      <c r="A431">
        <v>60</v>
      </c>
      <c r="B431" s="3">
        <v>43243</v>
      </c>
      <c r="C431" s="3">
        <v>44105</v>
      </c>
      <c r="D431" t="s">
        <v>131</v>
      </c>
      <c r="E431" t="s">
        <v>115</v>
      </c>
      <c r="F431" t="s">
        <v>133</v>
      </c>
    </row>
    <row r="432" spans="1:6" x14ac:dyDescent="0.25">
      <c r="A432">
        <v>60</v>
      </c>
      <c r="B432" s="3">
        <v>44105</v>
      </c>
      <c r="C432" s="3">
        <v>44105</v>
      </c>
      <c r="D432" t="s">
        <v>131</v>
      </c>
      <c r="E432" t="s">
        <v>115</v>
      </c>
      <c r="F432" t="s">
        <v>133</v>
      </c>
    </row>
    <row r="433" spans="1:6" x14ac:dyDescent="0.25">
      <c r="A433">
        <v>60</v>
      </c>
      <c r="B433" s="3">
        <v>44105</v>
      </c>
      <c r="C433" s="3">
        <v>44622</v>
      </c>
      <c r="D433" t="s">
        <v>131</v>
      </c>
      <c r="E433" t="s">
        <v>122</v>
      </c>
      <c r="F433" t="s">
        <v>133</v>
      </c>
    </row>
    <row r="434" spans="1:6" x14ac:dyDescent="0.25">
      <c r="A434">
        <v>60</v>
      </c>
      <c r="B434" s="3">
        <v>44622</v>
      </c>
      <c r="C434" s="3">
        <v>44635</v>
      </c>
      <c r="D434" t="s">
        <v>131</v>
      </c>
      <c r="E434" t="s">
        <v>122</v>
      </c>
      <c r="F434" t="s">
        <v>133</v>
      </c>
    </row>
    <row r="435" spans="1:6" x14ac:dyDescent="0.25">
      <c r="A435">
        <v>60</v>
      </c>
      <c r="B435" s="3">
        <v>44636</v>
      </c>
      <c r="C435" s="3">
        <v>44636</v>
      </c>
      <c r="D435" t="s">
        <v>131</v>
      </c>
      <c r="E435" t="s">
        <v>122</v>
      </c>
      <c r="F435" t="s">
        <v>133</v>
      </c>
    </row>
    <row r="436" spans="1:6" x14ac:dyDescent="0.25">
      <c r="A436">
        <v>60</v>
      </c>
      <c r="B436" s="3">
        <v>44636</v>
      </c>
      <c r="C436" s="3">
        <v>44636</v>
      </c>
      <c r="D436" t="s">
        <v>131</v>
      </c>
      <c r="E436" t="s">
        <v>122</v>
      </c>
      <c r="F436" t="s">
        <v>133</v>
      </c>
    </row>
    <row r="437" spans="1:6" x14ac:dyDescent="0.25">
      <c r="A437">
        <v>60</v>
      </c>
      <c r="B437" s="3">
        <v>44636</v>
      </c>
      <c r="C437" s="3">
        <v>44636</v>
      </c>
      <c r="D437" t="s">
        <v>131</v>
      </c>
      <c r="E437" t="s">
        <v>122</v>
      </c>
      <c r="F437" t="s">
        <v>133</v>
      </c>
    </row>
    <row r="438" spans="1:6" x14ac:dyDescent="0.25">
      <c r="A438">
        <v>61</v>
      </c>
      <c r="B438" s="3">
        <v>35177</v>
      </c>
      <c r="C438" s="3">
        <v>35477</v>
      </c>
      <c r="D438" t="s">
        <v>131</v>
      </c>
      <c r="E438" t="s">
        <v>193</v>
      </c>
      <c r="F438" t="s">
        <v>133</v>
      </c>
    </row>
    <row r="439" spans="1:6" x14ac:dyDescent="0.25">
      <c r="A439">
        <v>61</v>
      </c>
      <c r="B439" s="3">
        <v>35562</v>
      </c>
      <c r="C439" s="3">
        <v>35736</v>
      </c>
      <c r="D439" t="s">
        <v>131</v>
      </c>
      <c r="E439" t="s">
        <v>193</v>
      </c>
      <c r="F439" t="s">
        <v>133</v>
      </c>
    </row>
    <row r="440" spans="1:6" x14ac:dyDescent="0.25">
      <c r="A440">
        <v>61</v>
      </c>
      <c r="B440" s="3">
        <v>35912</v>
      </c>
      <c r="C440" s="3">
        <v>35915</v>
      </c>
      <c r="D440" t="s">
        <v>131</v>
      </c>
      <c r="E440" t="s">
        <v>193</v>
      </c>
      <c r="F440" t="s">
        <v>133</v>
      </c>
    </row>
    <row r="441" spans="1:6" x14ac:dyDescent="0.25">
      <c r="A441">
        <v>61</v>
      </c>
      <c r="B441" s="3">
        <v>40632</v>
      </c>
      <c r="C441" s="3">
        <v>43489</v>
      </c>
      <c r="D441" t="s">
        <v>131</v>
      </c>
      <c r="E441" t="s">
        <v>116</v>
      </c>
      <c r="F441" t="s">
        <v>133</v>
      </c>
    </row>
    <row r="442" spans="1:6" x14ac:dyDescent="0.25">
      <c r="A442">
        <v>61</v>
      </c>
      <c r="B442" s="3">
        <v>43489</v>
      </c>
      <c r="C442" s="3">
        <v>43490</v>
      </c>
      <c r="D442" t="s">
        <v>131</v>
      </c>
      <c r="E442" t="s">
        <v>116</v>
      </c>
      <c r="F442" t="s">
        <v>133</v>
      </c>
    </row>
    <row r="443" spans="1:6" x14ac:dyDescent="0.25">
      <c r="A443">
        <v>61</v>
      </c>
      <c r="B443" s="3">
        <v>43491</v>
      </c>
      <c r="C443" s="3">
        <v>43514</v>
      </c>
      <c r="D443" t="s">
        <v>131</v>
      </c>
      <c r="E443" t="s">
        <v>116</v>
      </c>
      <c r="F443" t="s">
        <v>133</v>
      </c>
    </row>
    <row r="444" spans="1:6" x14ac:dyDescent="0.25">
      <c r="A444">
        <v>61</v>
      </c>
      <c r="B444" s="3">
        <v>43514</v>
      </c>
      <c r="C444" s="3">
        <v>43523</v>
      </c>
      <c r="D444" t="s">
        <v>131</v>
      </c>
      <c r="E444" t="s">
        <v>116</v>
      </c>
      <c r="F444" t="s">
        <v>133</v>
      </c>
    </row>
    <row r="445" spans="1:6" x14ac:dyDescent="0.25">
      <c r="A445">
        <v>61</v>
      </c>
      <c r="B445" s="3">
        <v>43524</v>
      </c>
      <c r="C445" s="3">
        <v>43530</v>
      </c>
      <c r="D445" t="s">
        <v>131</v>
      </c>
      <c r="E445" t="s">
        <v>116</v>
      </c>
      <c r="F445" t="s">
        <v>133</v>
      </c>
    </row>
    <row r="446" spans="1:6" x14ac:dyDescent="0.25">
      <c r="A446">
        <v>61</v>
      </c>
      <c r="B446" s="3">
        <v>43530</v>
      </c>
      <c r="C446" s="3">
        <v>43531</v>
      </c>
      <c r="D446" t="s">
        <v>131</v>
      </c>
      <c r="E446" t="s">
        <v>116</v>
      </c>
      <c r="F446" t="s">
        <v>133</v>
      </c>
    </row>
    <row r="447" spans="1:6" x14ac:dyDescent="0.25">
      <c r="A447">
        <v>61</v>
      </c>
      <c r="B447" s="3">
        <v>43532</v>
      </c>
      <c r="C447" s="3">
        <v>43810</v>
      </c>
      <c r="D447" t="s">
        <v>131</v>
      </c>
      <c r="E447" t="s">
        <v>116</v>
      </c>
      <c r="F447" t="s">
        <v>133</v>
      </c>
    </row>
    <row r="448" spans="1:6" x14ac:dyDescent="0.25">
      <c r="A448">
        <v>61</v>
      </c>
      <c r="B448" s="3">
        <v>43810</v>
      </c>
      <c r="C448" s="3">
        <v>43812</v>
      </c>
      <c r="D448" t="s">
        <v>131</v>
      </c>
      <c r="E448" t="s">
        <v>116</v>
      </c>
      <c r="F448" t="s">
        <v>133</v>
      </c>
    </row>
    <row r="449" spans="1:6" x14ac:dyDescent="0.25">
      <c r="A449">
        <v>61</v>
      </c>
      <c r="B449" s="3">
        <v>43813</v>
      </c>
      <c r="C449" s="3">
        <v>43853</v>
      </c>
      <c r="D449" t="s">
        <v>131</v>
      </c>
      <c r="E449" t="s">
        <v>116</v>
      </c>
      <c r="F449" t="s">
        <v>133</v>
      </c>
    </row>
    <row r="450" spans="1:6" x14ac:dyDescent="0.25">
      <c r="A450">
        <v>61</v>
      </c>
      <c r="B450" s="3">
        <v>43853</v>
      </c>
      <c r="C450" s="3">
        <v>43859</v>
      </c>
      <c r="D450" t="s">
        <v>131</v>
      </c>
      <c r="E450" t="s">
        <v>116</v>
      </c>
      <c r="F450" t="s">
        <v>133</v>
      </c>
    </row>
    <row r="451" spans="1:6" x14ac:dyDescent="0.25">
      <c r="A451">
        <v>61</v>
      </c>
      <c r="B451" s="3">
        <v>43860</v>
      </c>
      <c r="C451" s="3">
        <v>43860</v>
      </c>
      <c r="D451" t="s">
        <v>131</v>
      </c>
      <c r="E451" t="s">
        <v>116</v>
      </c>
      <c r="F451" t="s">
        <v>133</v>
      </c>
    </row>
    <row r="452" spans="1:6" x14ac:dyDescent="0.25">
      <c r="A452">
        <v>61</v>
      </c>
      <c r="B452" s="3">
        <v>43860</v>
      </c>
      <c r="C452" s="3">
        <v>43866</v>
      </c>
      <c r="D452" t="s">
        <v>131</v>
      </c>
      <c r="E452" t="s">
        <v>116</v>
      </c>
      <c r="F452" t="s">
        <v>133</v>
      </c>
    </row>
    <row r="453" spans="1:6" x14ac:dyDescent="0.25">
      <c r="A453">
        <v>61</v>
      </c>
      <c r="B453" s="3">
        <v>43867</v>
      </c>
      <c r="C453" s="3">
        <v>43867</v>
      </c>
      <c r="D453" t="s">
        <v>131</v>
      </c>
      <c r="E453" t="s">
        <v>116</v>
      </c>
      <c r="F453" t="s">
        <v>133</v>
      </c>
    </row>
    <row r="454" spans="1:6" x14ac:dyDescent="0.25">
      <c r="A454">
        <v>61</v>
      </c>
      <c r="B454" s="3">
        <v>43867</v>
      </c>
      <c r="C454" s="3">
        <v>43873</v>
      </c>
      <c r="D454" t="s">
        <v>131</v>
      </c>
      <c r="E454" t="s">
        <v>116</v>
      </c>
      <c r="F454" t="s">
        <v>133</v>
      </c>
    </row>
    <row r="455" spans="1:6" x14ac:dyDescent="0.25">
      <c r="A455">
        <v>61</v>
      </c>
      <c r="B455" s="3">
        <v>43874</v>
      </c>
      <c r="C455" s="3">
        <v>43874</v>
      </c>
      <c r="D455" t="s">
        <v>131</v>
      </c>
      <c r="E455" t="s">
        <v>116</v>
      </c>
      <c r="F455" t="s">
        <v>133</v>
      </c>
    </row>
    <row r="456" spans="1:6" x14ac:dyDescent="0.25">
      <c r="A456">
        <v>61</v>
      </c>
      <c r="B456" s="3">
        <v>43874</v>
      </c>
      <c r="C456" s="3">
        <v>43880</v>
      </c>
      <c r="D456" t="s">
        <v>131</v>
      </c>
      <c r="E456" t="s">
        <v>116</v>
      </c>
      <c r="F456" t="s">
        <v>133</v>
      </c>
    </row>
    <row r="457" spans="1:6" x14ac:dyDescent="0.25">
      <c r="A457">
        <v>61</v>
      </c>
      <c r="B457" s="3">
        <v>43881</v>
      </c>
      <c r="C457" s="3">
        <v>43881</v>
      </c>
      <c r="D457" t="s">
        <v>131</v>
      </c>
      <c r="E457" t="s">
        <v>116</v>
      </c>
      <c r="F457" t="s">
        <v>133</v>
      </c>
    </row>
    <row r="458" spans="1:6" x14ac:dyDescent="0.25">
      <c r="A458">
        <v>61</v>
      </c>
      <c r="B458" s="3">
        <v>43881</v>
      </c>
      <c r="C458" s="3">
        <v>43887</v>
      </c>
      <c r="D458" t="s">
        <v>131</v>
      </c>
      <c r="E458" t="s">
        <v>116</v>
      </c>
      <c r="F458" t="s">
        <v>133</v>
      </c>
    </row>
    <row r="459" spans="1:6" x14ac:dyDescent="0.25">
      <c r="A459">
        <v>61</v>
      </c>
      <c r="B459" s="3">
        <v>43888</v>
      </c>
      <c r="C459" s="3">
        <v>43888</v>
      </c>
      <c r="D459" t="s">
        <v>131</v>
      </c>
      <c r="E459" t="s">
        <v>116</v>
      </c>
      <c r="F459" t="s">
        <v>133</v>
      </c>
    </row>
    <row r="460" spans="1:6" x14ac:dyDescent="0.25">
      <c r="A460">
        <v>61</v>
      </c>
      <c r="B460" s="3">
        <v>43888</v>
      </c>
      <c r="C460" s="3">
        <v>43894</v>
      </c>
      <c r="D460" t="s">
        <v>131</v>
      </c>
      <c r="E460" t="s">
        <v>116</v>
      </c>
      <c r="F460" t="s">
        <v>133</v>
      </c>
    </row>
    <row r="461" spans="1:6" x14ac:dyDescent="0.25">
      <c r="A461">
        <v>61</v>
      </c>
      <c r="B461" s="3">
        <v>43895</v>
      </c>
      <c r="C461" s="3">
        <v>43895</v>
      </c>
      <c r="D461" t="s">
        <v>131</v>
      </c>
      <c r="E461" t="s">
        <v>116</v>
      </c>
      <c r="F461" t="s">
        <v>133</v>
      </c>
    </row>
    <row r="462" spans="1:6" x14ac:dyDescent="0.25">
      <c r="A462">
        <v>61</v>
      </c>
      <c r="B462" s="3">
        <v>43895</v>
      </c>
      <c r="C462" s="3">
        <v>43901</v>
      </c>
      <c r="D462" t="s">
        <v>131</v>
      </c>
      <c r="E462" t="s">
        <v>116</v>
      </c>
      <c r="F462" t="s">
        <v>133</v>
      </c>
    </row>
    <row r="463" spans="1:6" x14ac:dyDescent="0.25">
      <c r="A463">
        <v>61</v>
      </c>
      <c r="B463" s="3">
        <v>43902</v>
      </c>
      <c r="C463" s="3">
        <v>43902</v>
      </c>
      <c r="D463" t="s">
        <v>131</v>
      </c>
      <c r="E463" t="s">
        <v>116</v>
      </c>
      <c r="F463" t="s">
        <v>133</v>
      </c>
    </row>
    <row r="464" spans="1:6" x14ac:dyDescent="0.25">
      <c r="A464">
        <v>61</v>
      </c>
      <c r="B464" s="3">
        <v>43902</v>
      </c>
      <c r="C464" s="3">
        <v>43908</v>
      </c>
      <c r="D464" t="s">
        <v>131</v>
      </c>
      <c r="E464" t="s">
        <v>116</v>
      </c>
      <c r="F464" t="s">
        <v>133</v>
      </c>
    </row>
    <row r="465" spans="1:6" x14ac:dyDescent="0.25">
      <c r="A465">
        <v>61</v>
      </c>
      <c r="B465" s="3">
        <v>43909</v>
      </c>
      <c r="C465" s="3">
        <v>43909</v>
      </c>
      <c r="D465" t="s">
        <v>131</v>
      </c>
      <c r="E465" t="s">
        <v>116</v>
      </c>
      <c r="F465" t="s">
        <v>133</v>
      </c>
    </row>
    <row r="466" spans="1:6" x14ac:dyDescent="0.25">
      <c r="A466">
        <v>61</v>
      </c>
      <c r="B466" s="3">
        <v>43909</v>
      </c>
      <c r="C466" s="3">
        <v>43915</v>
      </c>
      <c r="D466" t="s">
        <v>131</v>
      </c>
      <c r="E466" t="s">
        <v>116</v>
      </c>
      <c r="F466" t="s">
        <v>133</v>
      </c>
    </row>
    <row r="467" spans="1:6" x14ac:dyDescent="0.25">
      <c r="A467">
        <v>61</v>
      </c>
      <c r="B467" s="3">
        <v>43916</v>
      </c>
      <c r="C467" s="3">
        <v>44202</v>
      </c>
      <c r="D467" t="s">
        <v>131</v>
      </c>
      <c r="E467" t="s">
        <v>116</v>
      </c>
      <c r="F467" t="s">
        <v>133</v>
      </c>
    </row>
    <row r="468" spans="1:6" x14ac:dyDescent="0.25">
      <c r="A468">
        <v>61</v>
      </c>
      <c r="B468" s="3">
        <v>44202</v>
      </c>
      <c r="C468" s="3">
        <v>44203</v>
      </c>
      <c r="D468" t="s">
        <v>131</v>
      </c>
      <c r="E468" t="s">
        <v>116</v>
      </c>
      <c r="F468" t="s">
        <v>133</v>
      </c>
    </row>
    <row r="469" spans="1:6" x14ac:dyDescent="0.25">
      <c r="A469">
        <v>61</v>
      </c>
      <c r="B469" s="3">
        <v>44204</v>
      </c>
      <c r="C469" s="3">
        <v>44204</v>
      </c>
      <c r="D469" t="s">
        <v>131</v>
      </c>
      <c r="E469" t="s">
        <v>116</v>
      </c>
      <c r="F469" t="s">
        <v>133</v>
      </c>
    </row>
    <row r="470" spans="1:6" x14ac:dyDescent="0.25">
      <c r="A470">
        <v>61</v>
      </c>
      <c r="B470" s="3">
        <v>44204</v>
      </c>
      <c r="C470" s="3">
        <v>44210</v>
      </c>
      <c r="D470" t="s">
        <v>131</v>
      </c>
      <c r="E470" t="s">
        <v>116</v>
      </c>
      <c r="F470" t="s">
        <v>133</v>
      </c>
    </row>
    <row r="471" spans="1:6" x14ac:dyDescent="0.25">
      <c r="A471">
        <v>61</v>
      </c>
      <c r="B471" s="3">
        <v>44211</v>
      </c>
      <c r="C471" s="3">
        <v>44242</v>
      </c>
      <c r="D471" t="s">
        <v>131</v>
      </c>
      <c r="E471" t="s">
        <v>116</v>
      </c>
      <c r="F471" t="s">
        <v>133</v>
      </c>
    </row>
    <row r="472" spans="1:6" x14ac:dyDescent="0.25">
      <c r="A472">
        <v>61</v>
      </c>
      <c r="B472" s="3">
        <v>44242</v>
      </c>
      <c r="C472" s="3">
        <v>44242</v>
      </c>
      <c r="D472" t="s">
        <v>131</v>
      </c>
      <c r="E472" t="s">
        <v>116</v>
      </c>
      <c r="F472" t="s">
        <v>133</v>
      </c>
    </row>
    <row r="473" spans="1:6" x14ac:dyDescent="0.25">
      <c r="A473">
        <v>61</v>
      </c>
      <c r="B473" s="3">
        <v>44243</v>
      </c>
      <c r="C473" s="3">
        <v>44272</v>
      </c>
      <c r="D473" t="s">
        <v>131</v>
      </c>
      <c r="E473" t="s">
        <v>116</v>
      </c>
      <c r="F473" t="s">
        <v>133</v>
      </c>
    </row>
    <row r="474" spans="1:6" x14ac:dyDescent="0.25">
      <c r="A474">
        <v>61</v>
      </c>
      <c r="B474" s="3">
        <v>44272</v>
      </c>
      <c r="C474" s="3">
        <v>44276</v>
      </c>
      <c r="D474" t="s">
        <v>131</v>
      </c>
      <c r="E474" t="s">
        <v>116</v>
      </c>
      <c r="F474" t="s">
        <v>133</v>
      </c>
    </row>
    <row r="475" spans="1:6" x14ac:dyDescent="0.25">
      <c r="A475">
        <v>61</v>
      </c>
      <c r="B475" s="3">
        <v>44277</v>
      </c>
      <c r="C475" s="3">
        <v>44277</v>
      </c>
      <c r="D475" t="s">
        <v>131</v>
      </c>
      <c r="E475" t="s">
        <v>116</v>
      </c>
      <c r="F475" t="s">
        <v>133</v>
      </c>
    </row>
    <row r="476" spans="1:6" x14ac:dyDescent="0.25">
      <c r="A476">
        <v>61</v>
      </c>
      <c r="B476" s="3">
        <v>44277</v>
      </c>
      <c r="C476" s="3">
        <v>44281</v>
      </c>
      <c r="D476" t="s">
        <v>131</v>
      </c>
      <c r="E476" t="s">
        <v>116</v>
      </c>
      <c r="F476" t="s">
        <v>133</v>
      </c>
    </row>
    <row r="477" spans="1:6" x14ac:dyDescent="0.25">
      <c r="A477">
        <v>61</v>
      </c>
      <c r="B477" s="3">
        <v>44282</v>
      </c>
      <c r="C477" s="3">
        <v>44319</v>
      </c>
      <c r="D477" t="s">
        <v>131</v>
      </c>
      <c r="E477" t="s">
        <v>116</v>
      </c>
      <c r="F477" t="s">
        <v>133</v>
      </c>
    </row>
    <row r="478" spans="1:6" x14ac:dyDescent="0.25">
      <c r="A478">
        <v>61</v>
      </c>
      <c r="B478" s="3">
        <v>44319</v>
      </c>
      <c r="C478" s="3">
        <v>44320</v>
      </c>
      <c r="D478" t="s">
        <v>131</v>
      </c>
      <c r="E478" t="s">
        <v>116</v>
      </c>
      <c r="F478" t="s">
        <v>133</v>
      </c>
    </row>
    <row r="479" spans="1:6" x14ac:dyDescent="0.25">
      <c r="A479">
        <v>61</v>
      </c>
      <c r="B479" s="3">
        <v>44321</v>
      </c>
      <c r="C479" s="3">
        <v>44322</v>
      </c>
      <c r="D479" t="s">
        <v>131</v>
      </c>
      <c r="E479" t="s">
        <v>116</v>
      </c>
      <c r="F479" t="s">
        <v>133</v>
      </c>
    </row>
    <row r="480" spans="1:6" x14ac:dyDescent="0.25">
      <c r="A480">
        <v>61</v>
      </c>
      <c r="B480" s="3">
        <v>44322</v>
      </c>
      <c r="C480" s="3">
        <v>44323</v>
      </c>
      <c r="D480" t="s">
        <v>131</v>
      </c>
      <c r="E480" t="s">
        <v>116</v>
      </c>
      <c r="F480" t="s">
        <v>133</v>
      </c>
    </row>
    <row r="481" spans="1:6" x14ac:dyDescent="0.25">
      <c r="A481">
        <v>61</v>
      </c>
      <c r="B481" s="3">
        <v>44324</v>
      </c>
      <c r="C481" s="3">
        <v>44327</v>
      </c>
      <c r="D481" t="s">
        <v>131</v>
      </c>
      <c r="E481" t="s">
        <v>116</v>
      </c>
      <c r="F481" t="s">
        <v>133</v>
      </c>
    </row>
    <row r="482" spans="1:6" x14ac:dyDescent="0.25">
      <c r="A482">
        <v>61</v>
      </c>
      <c r="B482" s="3">
        <v>44327</v>
      </c>
      <c r="C482" s="3">
        <v>44330</v>
      </c>
      <c r="D482" t="s">
        <v>131</v>
      </c>
      <c r="E482" t="s">
        <v>116</v>
      </c>
      <c r="F482" t="s">
        <v>133</v>
      </c>
    </row>
    <row r="483" spans="1:6" x14ac:dyDescent="0.25">
      <c r="A483">
        <v>61</v>
      </c>
      <c r="B483" s="3">
        <v>44331</v>
      </c>
      <c r="C483" s="3">
        <v>44355</v>
      </c>
      <c r="D483" t="s">
        <v>131</v>
      </c>
      <c r="E483" t="s">
        <v>116</v>
      </c>
      <c r="F483" t="s">
        <v>133</v>
      </c>
    </row>
    <row r="484" spans="1:6" x14ac:dyDescent="0.25">
      <c r="A484">
        <v>61</v>
      </c>
      <c r="B484" s="3">
        <v>44355</v>
      </c>
      <c r="C484" s="3">
        <v>44356</v>
      </c>
      <c r="D484" t="s">
        <v>131</v>
      </c>
      <c r="E484" t="s">
        <v>116</v>
      </c>
      <c r="F484" t="s">
        <v>133</v>
      </c>
    </row>
    <row r="485" spans="1:6" x14ac:dyDescent="0.25">
      <c r="A485">
        <v>61</v>
      </c>
      <c r="B485" s="3">
        <v>44357</v>
      </c>
      <c r="C485" s="3">
        <v>44358</v>
      </c>
      <c r="D485" t="s">
        <v>131</v>
      </c>
      <c r="E485" t="s">
        <v>116</v>
      </c>
      <c r="F485" t="s">
        <v>133</v>
      </c>
    </row>
    <row r="486" spans="1:6" x14ac:dyDescent="0.25">
      <c r="A486">
        <v>61</v>
      </c>
      <c r="B486" s="3">
        <v>44358</v>
      </c>
      <c r="C486" s="3">
        <v>44364</v>
      </c>
      <c r="D486" t="s">
        <v>131</v>
      </c>
      <c r="E486" t="s">
        <v>116</v>
      </c>
      <c r="F486" t="s">
        <v>133</v>
      </c>
    </row>
    <row r="487" spans="1:6" x14ac:dyDescent="0.25">
      <c r="A487">
        <v>61</v>
      </c>
      <c r="B487" s="3">
        <v>44365</v>
      </c>
      <c r="C487" s="3">
        <v>44375</v>
      </c>
      <c r="D487" t="s">
        <v>131</v>
      </c>
      <c r="E487" t="s">
        <v>116</v>
      </c>
      <c r="F487" t="s">
        <v>133</v>
      </c>
    </row>
    <row r="488" spans="1:6" x14ac:dyDescent="0.25">
      <c r="A488">
        <v>61</v>
      </c>
      <c r="B488" s="3">
        <v>44372</v>
      </c>
      <c r="C488" s="3">
        <v>44372</v>
      </c>
      <c r="D488" t="s">
        <v>131</v>
      </c>
      <c r="E488" t="s">
        <v>116</v>
      </c>
      <c r="F488" t="s">
        <v>133</v>
      </c>
    </row>
    <row r="489" spans="1:6" x14ac:dyDescent="0.25">
      <c r="A489">
        <v>61</v>
      </c>
      <c r="B489" s="3">
        <v>44373</v>
      </c>
      <c r="C489" s="3">
        <v>44412</v>
      </c>
      <c r="D489" t="s">
        <v>131</v>
      </c>
      <c r="E489" t="s">
        <v>116</v>
      </c>
      <c r="F489" t="s">
        <v>133</v>
      </c>
    </row>
    <row r="490" spans="1:6" x14ac:dyDescent="0.25">
      <c r="A490">
        <v>61</v>
      </c>
      <c r="B490" s="3">
        <v>44375</v>
      </c>
      <c r="C490" s="3">
        <v>44379</v>
      </c>
      <c r="D490" t="s">
        <v>131</v>
      </c>
      <c r="E490" t="s">
        <v>116</v>
      </c>
      <c r="F490" t="s">
        <v>133</v>
      </c>
    </row>
    <row r="491" spans="1:6" x14ac:dyDescent="0.25">
      <c r="A491">
        <v>61</v>
      </c>
      <c r="B491" s="3">
        <v>44380</v>
      </c>
      <c r="C491" s="3">
        <v>44411</v>
      </c>
      <c r="D491" t="s">
        <v>131</v>
      </c>
      <c r="E491" t="s">
        <v>116</v>
      </c>
      <c r="F491" t="s">
        <v>133</v>
      </c>
    </row>
    <row r="492" spans="1:6" x14ac:dyDescent="0.25">
      <c r="A492">
        <v>61</v>
      </c>
      <c r="B492" s="3">
        <v>44412</v>
      </c>
      <c r="C492" s="3">
        <v>44417</v>
      </c>
      <c r="D492" t="s">
        <v>131</v>
      </c>
      <c r="E492" t="s">
        <v>116</v>
      </c>
      <c r="F492" t="s">
        <v>133</v>
      </c>
    </row>
    <row r="493" spans="1:6" x14ac:dyDescent="0.25">
      <c r="A493">
        <v>61</v>
      </c>
      <c r="B493" s="3">
        <v>44418</v>
      </c>
      <c r="C493" s="3">
        <v>44707</v>
      </c>
      <c r="D493" t="s">
        <v>131</v>
      </c>
      <c r="E493" t="s">
        <v>116</v>
      </c>
      <c r="F493" t="s">
        <v>133</v>
      </c>
    </row>
    <row r="494" spans="1:6" x14ac:dyDescent="0.25">
      <c r="A494">
        <v>61</v>
      </c>
      <c r="B494" s="3">
        <v>44707</v>
      </c>
      <c r="C494" s="3">
        <v>44709</v>
      </c>
      <c r="D494" t="s">
        <v>131</v>
      </c>
      <c r="E494" t="s">
        <v>116</v>
      </c>
      <c r="F494" t="s">
        <v>133</v>
      </c>
    </row>
    <row r="495" spans="1:6" x14ac:dyDescent="0.25">
      <c r="A495">
        <v>61</v>
      </c>
      <c r="B495" s="3">
        <v>44710</v>
      </c>
      <c r="C495" s="3"/>
      <c r="D495" t="s">
        <v>131</v>
      </c>
      <c r="E495" t="s">
        <v>116</v>
      </c>
      <c r="F495" t="s">
        <v>133</v>
      </c>
    </row>
    <row r="496" spans="1:6" x14ac:dyDescent="0.25">
      <c r="A496">
        <v>63</v>
      </c>
      <c r="B496" s="3">
        <v>42644</v>
      </c>
      <c r="C496" s="3">
        <v>43205</v>
      </c>
      <c r="D496" t="s">
        <v>131</v>
      </c>
      <c r="E496" t="s">
        <v>168</v>
      </c>
      <c r="F496" t="s">
        <v>133</v>
      </c>
    </row>
    <row r="497" spans="1:6" x14ac:dyDescent="0.25">
      <c r="A497">
        <v>63</v>
      </c>
      <c r="B497" s="3">
        <v>43206</v>
      </c>
      <c r="C497" s="3">
        <v>43388</v>
      </c>
      <c r="D497" t="s">
        <v>131</v>
      </c>
      <c r="E497" t="s">
        <v>168</v>
      </c>
      <c r="F497" t="s">
        <v>133</v>
      </c>
    </row>
    <row r="498" spans="1:6" x14ac:dyDescent="0.25">
      <c r="A498">
        <v>63</v>
      </c>
      <c r="B498" s="3">
        <v>43389</v>
      </c>
      <c r="C498" s="3">
        <v>43389</v>
      </c>
      <c r="D498" t="s">
        <v>131</v>
      </c>
      <c r="E498" t="s">
        <v>168</v>
      </c>
      <c r="F498" t="s">
        <v>133</v>
      </c>
    </row>
    <row r="499" spans="1:6" x14ac:dyDescent="0.25">
      <c r="A499">
        <v>63</v>
      </c>
      <c r="B499" s="3">
        <v>43389</v>
      </c>
      <c r="C499" s="3">
        <v>43556</v>
      </c>
      <c r="D499" t="s">
        <v>131</v>
      </c>
      <c r="E499" t="s">
        <v>168</v>
      </c>
      <c r="F499" t="s">
        <v>133</v>
      </c>
    </row>
    <row r="500" spans="1:6" x14ac:dyDescent="0.25">
      <c r="A500">
        <v>63</v>
      </c>
      <c r="B500" s="3">
        <v>43556</v>
      </c>
      <c r="C500" s="3">
        <v>43556</v>
      </c>
      <c r="D500" t="s">
        <v>131</v>
      </c>
      <c r="E500" t="s">
        <v>168</v>
      </c>
      <c r="F500" t="s">
        <v>133</v>
      </c>
    </row>
    <row r="501" spans="1:6" x14ac:dyDescent="0.25">
      <c r="A501">
        <v>63</v>
      </c>
      <c r="B501" s="3">
        <v>43556</v>
      </c>
      <c r="C501" s="3">
        <v>43678</v>
      </c>
      <c r="D501" t="s">
        <v>131</v>
      </c>
      <c r="E501" t="s">
        <v>168</v>
      </c>
      <c r="F501" t="s">
        <v>133</v>
      </c>
    </row>
    <row r="502" spans="1:6" x14ac:dyDescent="0.25">
      <c r="A502">
        <v>64</v>
      </c>
      <c r="B502" s="3">
        <v>42690</v>
      </c>
      <c r="C502" s="3">
        <v>43354</v>
      </c>
      <c r="D502" t="s">
        <v>131</v>
      </c>
      <c r="E502" t="s">
        <v>169</v>
      </c>
      <c r="F502" t="s">
        <v>133</v>
      </c>
    </row>
    <row r="503" spans="1:6" x14ac:dyDescent="0.25">
      <c r="A503">
        <v>64</v>
      </c>
      <c r="B503" s="3">
        <v>43354</v>
      </c>
      <c r="C503" s="3">
        <v>43355</v>
      </c>
      <c r="D503" t="s">
        <v>131</v>
      </c>
      <c r="E503" t="s">
        <v>169</v>
      </c>
      <c r="F503" t="s">
        <v>133</v>
      </c>
    </row>
    <row r="504" spans="1:6" x14ac:dyDescent="0.25">
      <c r="A504">
        <v>64</v>
      </c>
      <c r="B504" s="3">
        <v>43356</v>
      </c>
      <c r="C504" s="3">
        <v>43468</v>
      </c>
      <c r="D504" t="s">
        <v>131</v>
      </c>
      <c r="E504" t="s">
        <v>169</v>
      </c>
      <c r="F504" t="s">
        <v>133</v>
      </c>
    </row>
    <row r="505" spans="1:6" x14ac:dyDescent="0.25">
      <c r="A505">
        <v>64</v>
      </c>
      <c r="B505" s="3">
        <v>43468</v>
      </c>
      <c r="C505" s="3">
        <v>43482</v>
      </c>
      <c r="D505" t="s">
        <v>131</v>
      </c>
      <c r="E505" t="s">
        <v>169</v>
      </c>
      <c r="F505" t="s">
        <v>133</v>
      </c>
    </row>
    <row r="506" spans="1:6" x14ac:dyDescent="0.25">
      <c r="A506">
        <v>64</v>
      </c>
      <c r="B506" s="3">
        <v>43483</v>
      </c>
      <c r="C506" s="3">
        <v>43503</v>
      </c>
      <c r="D506" t="s">
        <v>131</v>
      </c>
      <c r="E506" t="s">
        <v>169</v>
      </c>
      <c r="F506" t="s">
        <v>133</v>
      </c>
    </row>
    <row r="507" spans="1:6" x14ac:dyDescent="0.25">
      <c r="A507">
        <v>64</v>
      </c>
      <c r="B507" s="3">
        <v>43503</v>
      </c>
      <c r="C507" s="3">
        <v>43523</v>
      </c>
      <c r="D507" t="s">
        <v>131</v>
      </c>
      <c r="E507" t="s">
        <v>169</v>
      </c>
      <c r="F507" t="s">
        <v>133</v>
      </c>
    </row>
    <row r="508" spans="1:6" x14ac:dyDescent="0.25">
      <c r="A508">
        <v>64</v>
      </c>
      <c r="B508" s="3">
        <v>43524</v>
      </c>
      <c r="C508" s="3">
        <v>43524</v>
      </c>
      <c r="D508" t="s">
        <v>131</v>
      </c>
      <c r="E508" t="s">
        <v>169</v>
      </c>
      <c r="F508" t="s">
        <v>133</v>
      </c>
    </row>
    <row r="509" spans="1:6" x14ac:dyDescent="0.25">
      <c r="A509">
        <v>64</v>
      </c>
      <c r="B509" s="3">
        <v>43524</v>
      </c>
      <c r="C509" s="3">
        <v>43537</v>
      </c>
      <c r="D509" t="s">
        <v>131</v>
      </c>
      <c r="E509" t="s">
        <v>169</v>
      </c>
      <c r="F509" t="s">
        <v>133</v>
      </c>
    </row>
    <row r="510" spans="1:6" x14ac:dyDescent="0.25">
      <c r="A510">
        <v>64</v>
      </c>
      <c r="B510" s="3">
        <v>43538</v>
      </c>
      <c r="C510" s="3">
        <v>43538</v>
      </c>
      <c r="D510" t="s">
        <v>131</v>
      </c>
      <c r="E510" t="s">
        <v>169</v>
      </c>
      <c r="F510" t="s">
        <v>133</v>
      </c>
    </row>
    <row r="511" spans="1:6" x14ac:dyDescent="0.25">
      <c r="A511">
        <v>64</v>
      </c>
      <c r="B511" s="3">
        <v>43538</v>
      </c>
      <c r="C511" s="3">
        <v>43544</v>
      </c>
      <c r="D511" t="s">
        <v>131</v>
      </c>
      <c r="E511" t="s">
        <v>169</v>
      </c>
      <c r="F511" t="s">
        <v>133</v>
      </c>
    </row>
    <row r="512" spans="1:6" x14ac:dyDescent="0.25">
      <c r="A512">
        <v>64</v>
      </c>
      <c r="B512" s="3">
        <v>43545</v>
      </c>
      <c r="C512" s="3">
        <v>43545</v>
      </c>
      <c r="D512" t="s">
        <v>131</v>
      </c>
      <c r="E512" t="s">
        <v>169</v>
      </c>
      <c r="F512" t="s">
        <v>133</v>
      </c>
    </row>
    <row r="513" spans="1:6" x14ac:dyDescent="0.25">
      <c r="A513">
        <v>64</v>
      </c>
      <c r="B513" s="3">
        <v>43545</v>
      </c>
      <c r="C513" s="3">
        <v>43551</v>
      </c>
      <c r="D513" t="s">
        <v>131</v>
      </c>
      <c r="E513" t="s">
        <v>169</v>
      </c>
      <c r="F513" t="s">
        <v>133</v>
      </c>
    </row>
    <row r="514" spans="1:6" x14ac:dyDescent="0.25">
      <c r="A514">
        <v>64</v>
      </c>
      <c r="B514" s="3">
        <v>43552</v>
      </c>
      <c r="C514" s="3">
        <v>43559</v>
      </c>
      <c r="D514" t="s">
        <v>131</v>
      </c>
      <c r="E514" t="s">
        <v>169</v>
      </c>
      <c r="F514" t="s">
        <v>133</v>
      </c>
    </row>
    <row r="515" spans="1:6" x14ac:dyDescent="0.25">
      <c r="A515">
        <v>64</v>
      </c>
      <c r="B515" s="3">
        <v>43559</v>
      </c>
      <c r="C515" s="3">
        <v>43562</v>
      </c>
      <c r="D515" t="s">
        <v>131</v>
      </c>
      <c r="E515" t="s">
        <v>169</v>
      </c>
      <c r="F515" t="s">
        <v>133</v>
      </c>
    </row>
    <row r="516" spans="1:6" x14ac:dyDescent="0.25">
      <c r="A516">
        <v>64</v>
      </c>
      <c r="B516" s="3">
        <v>43563</v>
      </c>
      <c r="C516" s="3">
        <v>43573</v>
      </c>
      <c r="D516" t="s">
        <v>131</v>
      </c>
      <c r="E516" t="s">
        <v>169</v>
      </c>
      <c r="F516" t="s">
        <v>133</v>
      </c>
    </row>
    <row r="517" spans="1:6" x14ac:dyDescent="0.25">
      <c r="A517">
        <v>64</v>
      </c>
      <c r="B517" s="3">
        <v>43573</v>
      </c>
      <c r="C517" s="3">
        <v>43579</v>
      </c>
      <c r="D517" t="s">
        <v>131</v>
      </c>
      <c r="E517" t="s">
        <v>169</v>
      </c>
      <c r="F517" t="s">
        <v>133</v>
      </c>
    </row>
    <row r="518" spans="1:6" x14ac:dyDescent="0.25">
      <c r="A518">
        <v>64</v>
      </c>
      <c r="B518" s="3">
        <v>43580</v>
      </c>
      <c r="C518" s="3">
        <v>43580</v>
      </c>
      <c r="D518" t="s">
        <v>131</v>
      </c>
      <c r="E518" t="s">
        <v>169</v>
      </c>
      <c r="F518" t="s">
        <v>133</v>
      </c>
    </row>
    <row r="519" spans="1:6" x14ac:dyDescent="0.25">
      <c r="A519">
        <v>64</v>
      </c>
      <c r="B519" s="3">
        <v>43580</v>
      </c>
      <c r="C519" s="3">
        <v>43585</v>
      </c>
      <c r="D519" t="s">
        <v>131</v>
      </c>
      <c r="E519" t="s">
        <v>169</v>
      </c>
      <c r="F519" t="s">
        <v>133</v>
      </c>
    </row>
    <row r="520" spans="1:6" x14ac:dyDescent="0.25">
      <c r="A520">
        <v>64</v>
      </c>
      <c r="B520" s="3">
        <v>43586</v>
      </c>
      <c r="C520" s="3">
        <v>43587</v>
      </c>
      <c r="D520" t="s">
        <v>131</v>
      </c>
      <c r="E520" t="s">
        <v>169</v>
      </c>
      <c r="F520" t="s">
        <v>133</v>
      </c>
    </row>
    <row r="521" spans="1:6" x14ac:dyDescent="0.25">
      <c r="A521">
        <v>64</v>
      </c>
      <c r="B521" s="3">
        <v>43587</v>
      </c>
      <c r="C521" s="3">
        <v>43588</v>
      </c>
      <c r="D521" t="s">
        <v>131</v>
      </c>
      <c r="E521" t="s">
        <v>169</v>
      </c>
      <c r="F521" t="s">
        <v>133</v>
      </c>
    </row>
    <row r="522" spans="1:6" x14ac:dyDescent="0.25">
      <c r="A522">
        <v>64</v>
      </c>
      <c r="B522" s="3">
        <v>43589</v>
      </c>
      <c r="C522" s="3">
        <v>44347</v>
      </c>
      <c r="D522" t="s">
        <v>131</v>
      </c>
      <c r="E522" t="s">
        <v>169</v>
      </c>
      <c r="F522" t="s">
        <v>133</v>
      </c>
    </row>
    <row r="523" spans="1:6" x14ac:dyDescent="0.25">
      <c r="A523">
        <v>64</v>
      </c>
      <c r="B523" s="3">
        <v>44348</v>
      </c>
      <c r="C523" s="3">
        <v>44348</v>
      </c>
      <c r="D523" t="s">
        <v>131</v>
      </c>
      <c r="E523" t="s">
        <v>199</v>
      </c>
      <c r="F523" t="s">
        <v>133</v>
      </c>
    </row>
    <row r="524" spans="1:6" x14ac:dyDescent="0.25">
      <c r="A524">
        <v>64</v>
      </c>
      <c r="B524" s="3">
        <v>44348</v>
      </c>
      <c r="C524" s="3"/>
      <c r="D524" t="s">
        <v>131</v>
      </c>
      <c r="E524" t="s">
        <v>199</v>
      </c>
      <c r="F524" t="s">
        <v>133</v>
      </c>
    </row>
    <row r="525" spans="1:6" x14ac:dyDescent="0.25">
      <c r="A525">
        <v>65</v>
      </c>
      <c r="B525" s="3">
        <v>42690</v>
      </c>
      <c r="C525" s="3">
        <v>43312</v>
      </c>
      <c r="D525" t="s">
        <v>131</v>
      </c>
      <c r="E525" t="s">
        <v>169</v>
      </c>
      <c r="F525" t="s">
        <v>133</v>
      </c>
    </row>
    <row r="526" spans="1:6" x14ac:dyDescent="0.25">
      <c r="A526">
        <v>65</v>
      </c>
      <c r="B526" s="3">
        <v>43312</v>
      </c>
      <c r="C526" s="3">
        <v>43325</v>
      </c>
      <c r="D526" t="s">
        <v>131</v>
      </c>
      <c r="E526" t="s">
        <v>169</v>
      </c>
      <c r="F526" t="s">
        <v>133</v>
      </c>
    </row>
    <row r="527" spans="1:6" x14ac:dyDescent="0.25">
      <c r="A527">
        <v>65</v>
      </c>
      <c r="B527" s="3">
        <v>43325</v>
      </c>
      <c r="C527" s="3">
        <v>43483</v>
      </c>
      <c r="D527" t="s">
        <v>131</v>
      </c>
      <c r="E527" t="s">
        <v>169</v>
      </c>
      <c r="F527" t="s">
        <v>133</v>
      </c>
    </row>
    <row r="528" spans="1:6" x14ac:dyDescent="0.25">
      <c r="A528">
        <v>65</v>
      </c>
      <c r="B528" s="3">
        <v>43483</v>
      </c>
      <c r="C528" s="3">
        <v>43502</v>
      </c>
      <c r="D528" t="s">
        <v>131</v>
      </c>
      <c r="E528" t="s">
        <v>169</v>
      </c>
      <c r="F528" t="s">
        <v>133</v>
      </c>
    </row>
    <row r="529" spans="1:6" x14ac:dyDescent="0.25">
      <c r="A529">
        <v>65</v>
      </c>
      <c r="B529" s="3">
        <v>43503</v>
      </c>
      <c r="C529" s="3"/>
      <c r="D529" t="s">
        <v>131</v>
      </c>
      <c r="E529" t="s">
        <v>169</v>
      </c>
      <c r="F529" t="s">
        <v>133</v>
      </c>
    </row>
    <row r="530" spans="1:6" x14ac:dyDescent="0.25">
      <c r="A530">
        <v>67</v>
      </c>
      <c r="B530" s="3">
        <v>42644</v>
      </c>
      <c r="C530" s="3">
        <v>42644</v>
      </c>
      <c r="D530" t="s">
        <v>131</v>
      </c>
      <c r="E530" t="s">
        <v>166</v>
      </c>
      <c r="F530" t="s">
        <v>133</v>
      </c>
    </row>
    <row r="531" spans="1:6" x14ac:dyDescent="0.25">
      <c r="A531">
        <v>67</v>
      </c>
      <c r="B531" s="3">
        <v>42644</v>
      </c>
      <c r="C531" s="3">
        <v>42644</v>
      </c>
      <c r="D531" t="s">
        <v>131</v>
      </c>
      <c r="E531" t="s">
        <v>166</v>
      </c>
      <c r="F531" t="s">
        <v>133</v>
      </c>
    </row>
    <row r="532" spans="1:6" x14ac:dyDescent="0.25">
      <c r="A532">
        <v>67</v>
      </c>
      <c r="B532" s="3">
        <v>42644</v>
      </c>
      <c r="C532" s="3">
        <v>44203</v>
      </c>
      <c r="D532" t="s">
        <v>131</v>
      </c>
      <c r="E532" t="s">
        <v>166</v>
      </c>
      <c r="F532" t="s">
        <v>133</v>
      </c>
    </row>
    <row r="533" spans="1:6" x14ac:dyDescent="0.25">
      <c r="A533">
        <v>67</v>
      </c>
      <c r="B533" s="3">
        <v>44203</v>
      </c>
      <c r="C533" s="3">
        <v>44217</v>
      </c>
      <c r="D533" t="s">
        <v>131</v>
      </c>
      <c r="E533" t="s">
        <v>166</v>
      </c>
      <c r="F533" t="s">
        <v>133</v>
      </c>
    </row>
    <row r="534" spans="1:6" x14ac:dyDescent="0.25">
      <c r="A534">
        <v>67</v>
      </c>
      <c r="B534" s="3">
        <v>44218</v>
      </c>
      <c r="C534" s="3"/>
      <c r="D534" t="s">
        <v>131</v>
      </c>
      <c r="E534" t="s">
        <v>166</v>
      </c>
      <c r="F534" t="s">
        <v>133</v>
      </c>
    </row>
    <row r="535" spans="1:6" x14ac:dyDescent="0.25">
      <c r="A535">
        <v>69</v>
      </c>
      <c r="B535" s="3">
        <v>42217</v>
      </c>
      <c r="C535" s="3">
        <v>43269</v>
      </c>
      <c r="D535" t="s">
        <v>131</v>
      </c>
      <c r="E535" t="s">
        <v>128</v>
      </c>
      <c r="F535" t="s">
        <v>133</v>
      </c>
    </row>
    <row r="536" spans="1:6" x14ac:dyDescent="0.25">
      <c r="A536">
        <v>69</v>
      </c>
      <c r="B536" s="3">
        <v>43269</v>
      </c>
      <c r="C536" s="3">
        <v>43269</v>
      </c>
      <c r="D536" t="s">
        <v>131</v>
      </c>
      <c r="E536" t="s">
        <v>128</v>
      </c>
      <c r="F536" t="s">
        <v>133</v>
      </c>
    </row>
    <row r="537" spans="1:6" x14ac:dyDescent="0.25">
      <c r="A537">
        <v>69</v>
      </c>
      <c r="B537" s="3">
        <v>43270</v>
      </c>
      <c r="C537" s="3">
        <v>43495</v>
      </c>
      <c r="D537" t="s">
        <v>131</v>
      </c>
      <c r="E537" t="s">
        <v>128</v>
      </c>
      <c r="F537" t="s">
        <v>133</v>
      </c>
    </row>
    <row r="538" spans="1:6" x14ac:dyDescent="0.25">
      <c r="A538">
        <v>69</v>
      </c>
      <c r="B538" s="3">
        <v>43495</v>
      </c>
      <c r="C538" s="3">
        <v>43509</v>
      </c>
      <c r="D538" t="s">
        <v>131</v>
      </c>
      <c r="E538" t="s">
        <v>128</v>
      </c>
      <c r="F538" t="s">
        <v>133</v>
      </c>
    </row>
    <row r="539" spans="1:6" x14ac:dyDescent="0.25">
      <c r="A539">
        <v>69</v>
      </c>
      <c r="B539" s="3">
        <v>43510</v>
      </c>
      <c r="C539" s="3">
        <v>43511</v>
      </c>
      <c r="D539" t="s">
        <v>131</v>
      </c>
      <c r="E539" t="s">
        <v>128</v>
      </c>
      <c r="F539" t="s">
        <v>133</v>
      </c>
    </row>
    <row r="540" spans="1:6" x14ac:dyDescent="0.25">
      <c r="A540">
        <v>69</v>
      </c>
      <c r="B540" s="3">
        <v>43511</v>
      </c>
      <c r="C540" s="3">
        <v>43790</v>
      </c>
      <c r="D540" t="s">
        <v>131</v>
      </c>
      <c r="E540" t="s">
        <v>128</v>
      </c>
      <c r="F540" t="s">
        <v>133</v>
      </c>
    </row>
    <row r="541" spans="1:6" x14ac:dyDescent="0.25">
      <c r="A541">
        <v>69</v>
      </c>
      <c r="B541" s="3">
        <v>43788</v>
      </c>
      <c r="C541" s="3">
        <v>43789</v>
      </c>
      <c r="D541" t="s">
        <v>131</v>
      </c>
      <c r="E541" t="s">
        <v>128</v>
      </c>
      <c r="F541" t="s">
        <v>133</v>
      </c>
    </row>
    <row r="542" spans="1:6" x14ac:dyDescent="0.25">
      <c r="A542">
        <v>69</v>
      </c>
      <c r="B542" s="3">
        <v>43790</v>
      </c>
      <c r="C542" s="3">
        <v>43792</v>
      </c>
      <c r="D542" t="s">
        <v>131</v>
      </c>
      <c r="E542" t="s">
        <v>128</v>
      </c>
      <c r="F542" t="s">
        <v>133</v>
      </c>
    </row>
    <row r="543" spans="1:6" x14ac:dyDescent="0.25">
      <c r="A543">
        <v>69</v>
      </c>
      <c r="B543" s="3">
        <v>43792</v>
      </c>
      <c r="C543" s="3">
        <v>43792</v>
      </c>
      <c r="D543" t="s">
        <v>131</v>
      </c>
      <c r="E543" t="s">
        <v>168</v>
      </c>
      <c r="F543" t="s">
        <v>133</v>
      </c>
    </row>
    <row r="544" spans="1:6" x14ac:dyDescent="0.25">
      <c r="A544">
        <v>69</v>
      </c>
      <c r="B544" s="3">
        <v>43792</v>
      </c>
      <c r="C544" s="3">
        <v>43795</v>
      </c>
      <c r="D544" t="s">
        <v>131</v>
      </c>
      <c r="E544" t="s">
        <v>168</v>
      </c>
      <c r="F544" t="s">
        <v>133</v>
      </c>
    </row>
    <row r="545" spans="1:6" x14ac:dyDescent="0.25">
      <c r="A545">
        <v>69</v>
      </c>
      <c r="B545" s="3">
        <v>43795</v>
      </c>
      <c r="C545" s="3">
        <v>43798</v>
      </c>
      <c r="D545" t="s">
        <v>131</v>
      </c>
      <c r="E545" t="s">
        <v>168</v>
      </c>
      <c r="F545" t="s">
        <v>133</v>
      </c>
    </row>
    <row r="546" spans="1:6" x14ac:dyDescent="0.25">
      <c r="A546">
        <v>69</v>
      </c>
      <c r="B546" s="3">
        <v>43799</v>
      </c>
      <c r="C546" s="3">
        <v>44565</v>
      </c>
      <c r="D546" t="s">
        <v>131</v>
      </c>
      <c r="E546" t="s">
        <v>168</v>
      </c>
      <c r="F546" t="s">
        <v>133</v>
      </c>
    </row>
    <row r="547" spans="1:6" x14ac:dyDescent="0.25">
      <c r="A547">
        <v>69</v>
      </c>
      <c r="B547" s="3">
        <v>44565</v>
      </c>
      <c r="C547" s="3">
        <v>44565</v>
      </c>
      <c r="D547" t="s">
        <v>131</v>
      </c>
      <c r="E547" t="s">
        <v>168</v>
      </c>
      <c r="F547" t="s">
        <v>133</v>
      </c>
    </row>
    <row r="548" spans="1:6" x14ac:dyDescent="0.25">
      <c r="A548">
        <v>69</v>
      </c>
      <c r="B548" s="3">
        <v>44566</v>
      </c>
      <c r="C548" s="3">
        <v>44566</v>
      </c>
      <c r="D548" t="s">
        <v>131</v>
      </c>
      <c r="E548" t="s">
        <v>168</v>
      </c>
      <c r="F548" t="s">
        <v>133</v>
      </c>
    </row>
    <row r="549" spans="1:6" x14ac:dyDescent="0.25">
      <c r="A549">
        <v>69</v>
      </c>
      <c r="B549" s="3">
        <v>44566</v>
      </c>
      <c r="C549" s="3">
        <v>44568</v>
      </c>
      <c r="D549" t="s">
        <v>131</v>
      </c>
      <c r="E549" t="s">
        <v>168</v>
      </c>
      <c r="F549" t="s">
        <v>133</v>
      </c>
    </row>
    <row r="550" spans="1:6" x14ac:dyDescent="0.25">
      <c r="A550">
        <v>69</v>
      </c>
      <c r="B550" s="3">
        <v>44569</v>
      </c>
      <c r="C550" s="3"/>
      <c r="D550" t="s">
        <v>131</v>
      </c>
      <c r="E550" t="s">
        <v>168</v>
      </c>
      <c r="F550" t="s">
        <v>133</v>
      </c>
    </row>
    <row r="551" spans="1:6" x14ac:dyDescent="0.25">
      <c r="A551">
        <v>72</v>
      </c>
      <c r="B551" s="3">
        <v>41579</v>
      </c>
      <c r="C551" s="3">
        <v>43703</v>
      </c>
      <c r="D551" t="s">
        <v>131</v>
      </c>
      <c r="E551" t="s">
        <v>169</v>
      </c>
      <c r="F551" t="s">
        <v>133</v>
      </c>
    </row>
    <row r="552" spans="1:6" x14ac:dyDescent="0.25">
      <c r="A552">
        <v>72</v>
      </c>
      <c r="B552" s="3">
        <v>43703</v>
      </c>
      <c r="C552" s="3">
        <v>44068</v>
      </c>
      <c r="D552" t="s">
        <v>131</v>
      </c>
      <c r="E552" t="s">
        <v>169</v>
      </c>
      <c r="F552" t="s">
        <v>133</v>
      </c>
    </row>
    <row r="553" spans="1:6" x14ac:dyDescent="0.25">
      <c r="A553">
        <v>72</v>
      </c>
      <c r="B553" s="3">
        <v>44069</v>
      </c>
      <c r="C553" s="3">
        <v>44197</v>
      </c>
      <c r="D553" t="s">
        <v>131</v>
      </c>
      <c r="E553" t="s">
        <v>169</v>
      </c>
      <c r="F553" t="s">
        <v>133</v>
      </c>
    </row>
    <row r="554" spans="1:6" x14ac:dyDescent="0.25">
      <c r="A554">
        <v>72</v>
      </c>
      <c r="B554" s="3">
        <v>44197</v>
      </c>
      <c r="C554" s="3">
        <v>44286</v>
      </c>
      <c r="D554" t="s">
        <v>131</v>
      </c>
      <c r="E554" t="s">
        <v>169</v>
      </c>
      <c r="F554" t="s">
        <v>133</v>
      </c>
    </row>
    <row r="555" spans="1:6" x14ac:dyDescent="0.25">
      <c r="A555">
        <v>72</v>
      </c>
      <c r="B555" s="3">
        <v>44287</v>
      </c>
      <c r="C555" s="3">
        <v>44561</v>
      </c>
      <c r="D555" t="s">
        <v>131</v>
      </c>
      <c r="E555" t="s">
        <v>169</v>
      </c>
      <c r="F555" t="s">
        <v>133</v>
      </c>
    </row>
    <row r="556" spans="1:6" x14ac:dyDescent="0.25">
      <c r="A556">
        <v>72</v>
      </c>
      <c r="B556" s="3">
        <v>44562</v>
      </c>
      <c r="C556" s="3"/>
      <c r="D556" t="s">
        <v>131</v>
      </c>
      <c r="E556" t="s">
        <v>169</v>
      </c>
      <c r="F556" t="s">
        <v>133</v>
      </c>
    </row>
    <row r="557" spans="1:6" x14ac:dyDescent="0.25">
      <c r="A557">
        <v>73</v>
      </c>
      <c r="B557" s="3">
        <v>41624</v>
      </c>
      <c r="C557" s="3">
        <v>43252</v>
      </c>
      <c r="D557" t="s">
        <v>131</v>
      </c>
      <c r="E557" t="s">
        <v>113</v>
      </c>
      <c r="F557" t="s">
        <v>133</v>
      </c>
    </row>
    <row r="558" spans="1:6" x14ac:dyDescent="0.25">
      <c r="A558">
        <v>73</v>
      </c>
      <c r="B558" s="3">
        <v>43252</v>
      </c>
      <c r="C558" s="3">
        <v>44358</v>
      </c>
      <c r="D558" t="s">
        <v>131</v>
      </c>
      <c r="E558" t="s">
        <v>113</v>
      </c>
      <c r="F558" t="s">
        <v>133</v>
      </c>
    </row>
    <row r="559" spans="1:6" x14ac:dyDescent="0.25">
      <c r="A559">
        <v>73</v>
      </c>
      <c r="B559" s="3">
        <v>44358</v>
      </c>
      <c r="C559" s="3">
        <v>44358</v>
      </c>
      <c r="D559" t="s">
        <v>131</v>
      </c>
      <c r="E559" t="s">
        <v>113</v>
      </c>
      <c r="F559" t="s">
        <v>133</v>
      </c>
    </row>
    <row r="560" spans="1:6" x14ac:dyDescent="0.25">
      <c r="A560">
        <v>73</v>
      </c>
      <c r="B560" s="3">
        <v>44359</v>
      </c>
      <c r="C560" s="3">
        <v>44411</v>
      </c>
      <c r="D560" t="s">
        <v>131</v>
      </c>
      <c r="E560" t="s">
        <v>113</v>
      </c>
      <c r="F560" t="s">
        <v>133</v>
      </c>
    </row>
    <row r="561" spans="1:6" x14ac:dyDescent="0.25">
      <c r="A561">
        <v>73</v>
      </c>
      <c r="B561" s="3">
        <v>44411</v>
      </c>
      <c r="C561" s="3">
        <v>44424</v>
      </c>
      <c r="D561" t="s">
        <v>131</v>
      </c>
      <c r="E561" t="s">
        <v>113</v>
      </c>
      <c r="F561" t="s">
        <v>133</v>
      </c>
    </row>
    <row r="562" spans="1:6" x14ac:dyDescent="0.25">
      <c r="A562">
        <v>73</v>
      </c>
      <c r="B562" s="3">
        <v>44425</v>
      </c>
      <c r="C562" s="3">
        <v>44578</v>
      </c>
      <c r="D562" t="s">
        <v>131</v>
      </c>
      <c r="E562" t="s">
        <v>113</v>
      </c>
      <c r="F562" t="s">
        <v>133</v>
      </c>
    </row>
    <row r="563" spans="1:6" x14ac:dyDescent="0.25">
      <c r="A563">
        <v>73</v>
      </c>
      <c r="B563" s="3">
        <v>44578</v>
      </c>
      <c r="C563" s="3">
        <v>44584</v>
      </c>
      <c r="D563" t="s">
        <v>131</v>
      </c>
      <c r="E563" t="s">
        <v>113</v>
      </c>
      <c r="F563" t="s">
        <v>133</v>
      </c>
    </row>
    <row r="564" spans="1:6" x14ac:dyDescent="0.25">
      <c r="A564">
        <v>73</v>
      </c>
      <c r="B564" s="3">
        <v>44585</v>
      </c>
      <c r="C564" s="3">
        <v>44692</v>
      </c>
      <c r="D564" t="s">
        <v>131</v>
      </c>
      <c r="E564" t="s">
        <v>113</v>
      </c>
      <c r="F564" t="s">
        <v>133</v>
      </c>
    </row>
    <row r="565" spans="1:6" x14ac:dyDescent="0.25">
      <c r="A565">
        <v>73</v>
      </c>
      <c r="B565" s="3">
        <v>44692</v>
      </c>
      <c r="C565" s="3">
        <v>44693</v>
      </c>
      <c r="D565" t="s">
        <v>131</v>
      </c>
      <c r="E565" t="s">
        <v>113</v>
      </c>
      <c r="F565" t="s">
        <v>133</v>
      </c>
    </row>
    <row r="566" spans="1:6" x14ac:dyDescent="0.25">
      <c r="A566">
        <v>73</v>
      </c>
      <c r="B566" s="3">
        <v>44694</v>
      </c>
      <c r="C566" s="3"/>
      <c r="D566" t="s">
        <v>131</v>
      </c>
      <c r="E566" t="s">
        <v>113</v>
      </c>
      <c r="F566" t="s">
        <v>133</v>
      </c>
    </row>
    <row r="567" spans="1:6" x14ac:dyDescent="0.25">
      <c r="A567">
        <v>74</v>
      </c>
      <c r="B567" s="3">
        <v>42217</v>
      </c>
      <c r="C567" s="3">
        <v>43646</v>
      </c>
      <c r="D567" t="s">
        <v>131</v>
      </c>
      <c r="E567" t="s">
        <v>128</v>
      </c>
      <c r="F567" t="s">
        <v>133</v>
      </c>
    </row>
    <row r="568" spans="1:6" x14ac:dyDescent="0.25">
      <c r="A568">
        <v>74</v>
      </c>
      <c r="B568" s="3">
        <v>43647</v>
      </c>
      <c r="C568" s="3">
        <v>43647</v>
      </c>
      <c r="D568" t="s">
        <v>131</v>
      </c>
      <c r="E568" t="s">
        <v>128</v>
      </c>
      <c r="F568" t="s">
        <v>133</v>
      </c>
    </row>
    <row r="569" spans="1:6" x14ac:dyDescent="0.25">
      <c r="A569">
        <v>74</v>
      </c>
      <c r="B569" s="3">
        <v>43647</v>
      </c>
      <c r="C569" s="3">
        <v>44392</v>
      </c>
      <c r="D569" t="s">
        <v>131</v>
      </c>
      <c r="E569" t="s">
        <v>128</v>
      </c>
      <c r="F569" t="s">
        <v>133</v>
      </c>
    </row>
    <row r="570" spans="1:6" x14ac:dyDescent="0.25">
      <c r="A570">
        <v>74</v>
      </c>
      <c r="B570" s="3">
        <v>44392</v>
      </c>
      <c r="C570" s="3">
        <v>44405</v>
      </c>
      <c r="D570" t="s">
        <v>131</v>
      </c>
      <c r="E570" t="s">
        <v>128</v>
      </c>
      <c r="F570" t="s">
        <v>133</v>
      </c>
    </row>
    <row r="571" spans="1:6" x14ac:dyDescent="0.25">
      <c r="A571">
        <v>74</v>
      </c>
      <c r="B571" s="3">
        <v>44406</v>
      </c>
      <c r="C571" s="3"/>
      <c r="D571" t="s">
        <v>131</v>
      </c>
      <c r="E571" t="s">
        <v>128</v>
      </c>
      <c r="F571" t="s">
        <v>133</v>
      </c>
    </row>
    <row r="572" spans="1:6" x14ac:dyDescent="0.25">
      <c r="A572">
        <v>75</v>
      </c>
      <c r="B572" s="3">
        <v>42079</v>
      </c>
      <c r="C572" s="3">
        <v>43304</v>
      </c>
      <c r="D572" t="s">
        <v>131</v>
      </c>
      <c r="E572" t="s">
        <v>115</v>
      </c>
      <c r="F572" t="s">
        <v>133</v>
      </c>
    </row>
    <row r="573" spans="1:6" x14ac:dyDescent="0.25">
      <c r="A573">
        <v>75</v>
      </c>
      <c r="B573" s="3">
        <v>43304</v>
      </c>
      <c r="C573" s="3">
        <v>43331</v>
      </c>
      <c r="D573" t="s">
        <v>131</v>
      </c>
      <c r="E573" t="s">
        <v>115</v>
      </c>
      <c r="F573" t="s">
        <v>133</v>
      </c>
    </row>
    <row r="574" spans="1:6" x14ac:dyDescent="0.25">
      <c r="A574">
        <v>75</v>
      </c>
      <c r="B574" s="3">
        <v>43331</v>
      </c>
      <c r="C574" s="3">
        <v>43331</v>
      </c>
      <c r="D574" t="s">
        <v>131</v>
      </c>
      <c r="E574" t="s">
        <v>115</v>
      </c>
      <c r="F574" t="s">
        <v>133</v>
      </c>
    </row>
    <row r="575" spans="1:6" x14ac:dyDescent="0.25">
      <c r="A575">
        <v>75</v>
      </c>
      <c r="B575" s="3">
        <v>43331</v>
      </c>
      <c r="C575" s="3">
        <v>44307</v>
      </c>
      <c r="D575" t="s">
        <v>131</v>
      </c>
      <c r="E575" t="s">
        <v>115</v>
      </c>
      <c r="F575" t="s">
        <v>133</v>
      </c>
    </row>
    <row r="576" spans="1:6" x14ac:dyDescent="0.25">
      <c r="A576">
        <v>75</v>
      </c>
      <c r="B576" s="3">
        <v>43331</v>
      </c>
      <c r="C576" s="3">
        <v>43331</v>
      </c>
      <c r="D576" t="s">
        <v>131</v>
      </c>
      <c r="E576" t="s">
        <v>115</v>
      </c>
      <c r="F576" t="s">
        <v>133</v>
      </c>
    </row>
    <row r="577" spans="1:6" x14ac:dyDescent="0.25">
      <c r="A577">
        <v>75</v>
      </c>
      <c r="B577" s="3">
        <v>44307</v>
      </c>
      <c r="C577" s="3">
        <v>44308</v>
      </c>
      <c r="D577" t="s">
        <v>131</v>
      </c>
      <c r="E577" t="s">
        <v>115</v>
      </c>
      <c r="F577" t="s">
        <v>133</v>
      </c>
    </row>
    <row r="578" spans="1:6" x14ac:dyDescent="0.25">
      <c r="A578">
        <v>75</v>
      </c>
      <c r="B578" s="3">
        <v>44309</v>
      </c>
      <c r="C578" s="3">
        <v>44367</v>
      </c>
      <c r="D578" t="s">
        <v>131</v>
      </c>
      <c r="E578" t="s">
        <v>115</v>
      </c>
      <c r="F578" t="s">
        <v>133</v>
      </c>
    </row>
    <row r="579" spans="1:6" x14ac:dyDescent="0.25">
      <c r="A579">
        <v>75</v>
      </c>
      <c r="B579" s="3">
        <v>44367</v>
      </c>
      <c r="C579" s="3">
        <v>44473</v>
      </c>
      <c r="D579" t="s">
        <v>131</v>
      </c>
      <c r="E579" t="s">
        <v>115</v>
      </c>
      <c r="F579" t="s">
        <v>133</v>
      </c>
    </row>
    <row r="580" spans="1:6" x14ac:dyDescent="0.25">
      <c r="A580">
        <v>75</v>
      </c>
      <c r="B580" s="3">
        <v>44473</v>
      </c>
      <c r="C580" s="3">
        <v>44487</v>
      </c>
      <c r="D580" t="s">
        <v>131</v>
      </c>
      <c r="E580" t="s">
        <v>115</v>
      </c>
      <c r="F580" t="s">
        <v>133</v>
      </c>
    </row>
    <row r="581" spans="1:6" x14ac:dyDescent="0.25">
      <c r="A581">
        <v>75</v>
      </c>
      <c r="B581" s="3">
        <v>44488</v>
      </c>
      <c r="C581" s="3">
        <v>44589</v>
      </c>
      <c r="D581" t="s">
        <v>131</v>
      </c>
      <c r="E581" t="s">
        <v>115</v>
      </c>
      <c r="F581" t="s">
        <v>133</v>
      </c>
    </row>
    <row r="582" spans="1:6" x14ac:dyDescent="0.25">
      <c r="A582">
        <v>75</v>
      </c>
      <c r="B582" s="3">
        <v>44589</v>
      </c>
      <c r="C582" s="3">
        <v>44595</v>
      </c>
      <c r="D582" t="s">
        <v>131</v>
      </c>
      <c r="E582" t="s">
        <v>115</v>
      </c>
      <c r="F582" t="s">
        <v>133</v>
      </c>
    </row>
    <row r="583" spans="1:6" x14ac:dyDescent="0.25">
      <c r="A583">
        <v>75</v>
      </c>
      <c r="B583" s="3">
        <v>44596</v>
      </c>
      <c r="C583" s="3">
        <v>44662</v>
      </c>
      <c r="D583" t="s">
        <v>131</v>
      </c>
      <c r="E583" t="s">
        <v>115</v>
      </c>
      <c r="F583" t="s">
        <v>133</v>
      </c>
    </row>
    <row r="584" spans="1:6" x14ac:dyDescent="0.25">
      <c r="A584">
        <v>75</v>
      </c>
      <c r="B584" s="3">
        <v>44662</v>
      </c>
      <c r="C584" s="3">
        <v>44664</v>
      </c>
      <c r="D584" t="s">
        <v>131</v>
      </c>
      <c r="E584" t="s">
        <v>115</v>
      </c>
      <c r="F584" t="s">
        <v>133</v>
      </c>
    </row>
    <row r="585" spans="1:6" x14ac:dyDescent="0.25">
      <c r="A585">
        <v>75</v>
      </c>
      <c r="B585" s="3">
        <v>44665</v>
      </c>
      <c r="C585" s="3">
        <v>44738</v>
      </c>
      <c r="D585" t="s">
        <v>131</v>
      </c>
      <c r="E585" t="s">
        <v>115</v>
      </c>
      <c r="F585" t="s">
        <v>133</v>
      </c>
    </row>
    <row r="586" spans="1:6" x14ac:dyDescent="0.25">
      <c r="A586">
        <v>75</v>
      </c>
      <c r="B586" s="3">
        <v>44738</v>
      </c>
      <c r="C586" s="3">
        <v>44835</v>
      </c>
      <c r="D586" t="s">
        <v>131</v>
      </c>
      <c r="E586" t="s">
        <v>115</v>
      </c>
      <c r="F586" t="s">
        <v>133</v>
      </c>
    </row>
    <row r="587" spans="1:6" x14ac:dyDescent="0.25">
      <c r="A587">
        <v>75</v>
      </c>
      <c r="B587" s="3">
        <v>44836</v>
      </c>
      <c r="C587" s="3"/>
      <c r="D587" t="s">
        <v>131</v>
      </c>
      <c r="E587" t="s">
        <v>115</v>
      </c>
      <c r="F587" t="s">
        <v>133</v>
      </c>
    </row>
    <row r="588" spans="1:6" x14ac:dyDescent="0.25">
      <c r="A588">
        <v>76</v>
      </c>
      <c r="B588" s="3">
        <v>42522</v>
      </c>
      <c r="C588" s="3">
        <v>43766</v>
      </c>
      <c r="D588" t="s">
        <v>131</v>
      </c>
      <c r="E588" t="s">
        <v>185</v>
      </c>
      <c r="F588" t="s">
        <v>133</v>
      </c>
    </row>
    <row r="589" spans="1:6" x14ac:dyDescent="0.25">
      <c r="A589">
        <v>76</v>
      </c>
      <c r="B589" s="3">
        <v>43766</v>
      </c>
      <c r="C589" s="3">
        <v>43767</v>
      </c>
      <c r="D589" t="s">
        <v>131</v>
      </c>
      <c r="E589" t="s">
        <v>185</v>
      </c>
      <c r="F589" t="s">
        <v>133</v>
      </c>
    </row>
    <row r="590" spans="1:6" x14ac:dyDescent="0.25">
      <c r="A590">
        <v>76</v>
      </c>
      <c r="B590" s="3">
        <v>43768</v>
      </c>
      <c r="C590" s="3">
        <v>44032</v>
      </c>
      <c r="D590" t="s">
        <v>131</v>
      </c>
      <c r="E590" t="s">
        <v>185</v>
      </c>
      <c r="F590" t="s">
        <v>133</v>
      </c>
    </row>
    <row r="591" spans="1:6" x14ac:dyDescent="0.25">
      <c r="A591">
        <v>76</v>
      </c>
      <c r="B591" s="3">
        <v>44032</v>
      </c>
      <c r="C591" s="3">
        <v>44041</v>
      </c>
      <c r="D591" t="s">
        <v>131</v>
      </c>
      <c r="E591" t="s">
        <v>185</v>
      </c>
      <c r="F591" t="s">
        <v>133</v>
      </c>
    </row>
    <row r="592" spans="1:6" x14ac:dyDescent="0.25">
      <c r="A592">
        <v>76</v>
      </c>
      <c r="B592" s="3">
        <v>44042</v>
      </c>
      <c r="C592" s="3">
        <v>44043</v>
      </c>
      <c r="D592" t="s">
        <v>131</v>
      </c>
      <c r="E592" t="s">
        <v>185</v>
      </c>
      <c r="F592" t="s">
        <v>133</v>
      </c>
    </row>
    <row r="593" spans="1:6" x14ac:dyDescent="0.25">
      <c r="A593">
        <v>76</v>
      </c>
      <c r="B593" s="3">
        <v>44043</v>
      </c>
      <c r="C593" s="3">
        <v>44043</v>
      </c>
      <c r="D593" t="s">
        <v>131</v>
      </c>
      <c r="E593" t="s">
        <v>185</v>
      </c>
      <c r="F593" t="s">
        <v>133</v>
      </c>
    </row>
    <row r="594" spans="1:6" x14ac:dyDescent="0.25">
      <c r="A594">
        <v>76</v>
      </c>
      <c r="B594" s="3">
        <v>44044</v>
      </c>
      <c r="C594" s="3">
        <v>44046</v>
      </c>
      <c r="D594" t="s">
        <v>131</v>
      </c>
      <c r="E594" t="s">
        <v>185</v>
      </c>
      <c r="F594" t="s">
        <v>133</v>
      </c>
    </row>
    <row r="595" spans="1:6" x14ac:dyDescent="0.25">
      <c r="A595">
        <v>76</v>
      </c>
      <c r="B595" s="3">
        <v>44046</v>
      </c>
      <c r="C595" s="3">
        <v>44050</v>
      </c>
      <c r="D595" t="s">
        <v>131</v>
      </c>
      <c r="E595" t="s">
        <v>185</v>
      </c>
      <c r="F595" t="s">
        <v>133</v>
      </c>
    </row>
    <row r="596" spans="1:6" x14ac:dyDescent="0.25">
      <c r="A596">
        <v>76</v>
      </c>
      <c r="B596" s="3">
        <v>44051</v>
      </c>
      <c r="C596" s="3">
        <v>44392</v>
      </c>
      <c r="D596" t="s">
        <v>131</v>
      </c>
      <c r="E596" t="s">
        <v>185</v>
      </c>
      <c r="F596" t="s">
        <v>133</v>
      </c>
    </row>
    <row r="597" spans="1:6" x14ac:dyDescent="0.25">
      <c r="A597">
        <v>76</v>
      </c>
      <c r="B597" s="3">
        <v>44392</v>
      </c>
      <c r="C597" s="3">
        <v>44393</v>
      </c>
      <c r="D597" t="s">
        <v>131</v>
      </c>
      <c r="E597" t="s">
        <v>185</v>
      </c>
      <c r="F597" t="s">
        <v>133</v>
      </c>
    </row>
    <row r="598" spans="1:6" x14ac:dyDescent="0.25">
      <c r="A598">
        <v>76</v>
      </c>
      <c r="B598" s="3">
        <v>44394</v>
      </c>
      <c r="C598" s="3">
        <v>44408</v>
      </c>
      <c r="D598" t="s">
        <v>131</v>
      </c>
      <c r="E598" t="s">
        <v>185</v>
      </c>
      <c r="F598" t="s">
        <v>133</v>
      </c>
    </row>
    <row r="599" spans="1:6" x14ac:dyDescent="0.25">
      <c r="A599">
        <v>76</v>
      </c>
      <c r="B599" s="3">
        <v>44409</v>
      </c>
      <c r="C599" s="3">
        <v>44409</v>
      </c>
      <c r="D599" t="s">
        <v>131</v>
      </c>
      <c r="E599" t="s">
        <v>185</v>
      </c>
      <c r="F599" t="s">
        <v>133</v>
      </c>
    </row>
    <row r="600" spans="1:6" x14ac:dyDescent="0.25">
      <c r="A600">
        <v>76</v>
      </c>
      <c r="B600" s="3">
        <v>44409</v>
      </c>
      <c r="C600" s="3"/>
      <c r="D600" t="s">
        <v>131</v>
      </c>
      <c r="E600" t="s">
        <v>185</v>
      </c>
      <c r="F600" t="s">
        <v>133</v>
      </c>
    </row>
    <row r="601" spans="1:6" x14ac:dyDescent="0.25">
      <c r="A601">
        <v>78</v>
      </c>
      <c r="B601" s="3">
        <v>42598</v>
      </c>
      <c r="C601" s="3">
        <v>44563</v>
      </c>
      <c r="D601" t="s">
        <v>131</v>
      </c>
      <c r="E601" t="s">
        <v>116</v>
      </c>
      <c r="F601" t="s">
        <v>133</v>
      </c>
    </row>
    <row r="602" spans="1:6" x14ac:dyDescent="0.25">
      <c r="A602">
        <v>78</v>
      </c>
      <c r="B602" s="3">
        <v>44563</v>
      </c>
      <c r="C602" s="3">
        <v>44565</v>
      </c>
      <c r="D602" t="s">
        <v>131</v>
      </c>
      <c r="E602" t="s">
        <v>116</v>
      </c>
      <c r="F602" t="s">
        <v>133</v>
      </c>
    </row>
    <row r="603" spans="1:6" x14ac:dyDescent="0.25">
      <c r="A603">
        <v>78</v>
      </c>
      <c r="B603" s="3">
        <v>44566</v>
      </c>
      <c r="C603" s="3">
        <v>44566</v>
      </c>
      <c r="D603" t="s">
        <v>131</v>
      </c>
      <c r="E603" t="s">
        <v>116</v>
      </c>
      <c r="F603" t="s">
        <v>133</v>
      </c>
    </row>
    <row r="604" spans="1:6" x14ac:dyDescent="0.25">
      <c r="A604">
        <v>78</v>
      </c>
      <c r="B604" s="3">
        <v>44566</v>
      </c>
      <c r="C604" s="3">
        <v>44568</v>
      </c>
      <c r="D604" t="s">
        <v>131</v>
      </c>
      <c r="E604" t="s">
        <v>116</v>
      </c>
      <c r="F604" t="s">
        <v>133</v>
      </c>
    </row>
    <row r="605" spans="1:6" x14ac:dyDescent="0.25">
      <c r="A605">
        <v>78</v>
      </c>
      <c r="B605" s="3">
        <v>44569</v>
      </c>
      <c r="C605" s="3"/>
      <c r="D605" t="s">
        <v>131</v>
      </c>
      <c r="E605" t="s">
        <v>116</v>
      </c>
      <c r="F605" t="s">
        <v>133</v>
      </c>
    </row>
    <row r="606" spans="1:6" x14ac:dyDescent="0.25">
      <c r="A606">
        <v>79</v>
      </c>
      <c r="B606" s="3">
        <v>41913</v>
      </c>
      <c r="C606" s="3">
        <v>43358</v>
      </c>
      <c r="D606" t="s">
        <v>131</v>
      </c>
      <c r="E606" t="s">
        <v>134</v>
      </c>
      <c r="F606" t="s">
        <v>133</v>
      </c>
    </row>
    <row r="607" spans="1:6" x14ac:dyDescent="0.25">
      <c r="A607">
        <v>79</v>
      </c>
      <c r="B607" s="3">
        <v>43358</v>
      </c>
      <c r="C607" s="3">
        <v>43895</v>
      </c>
      <c r="D607" t="s">
        <v>131</v>
      </c>
      <c r="E607" t="s">
        <v>134</v>
      </c>
      <c r="F607" t="s">
        <v>133</v>
      </c>
    </row>
    <row r="608" spans="1:6" x14ac:dyDescent="0.25">
      <c r="A608">
        <v>79</v>
      </c>
      <c r="B608" s="3">
        <v>43888</v>
      </c>
      <c r="C608" s="3">
        <v>44247</v>
      </c>
      <c r="D608" t="s">
        <v>131</v>
      </c>
      <c r="E608" t="s">
        <v>134</v>
      </c>
      <c r="F608" t="s">
        <v>133</v>
      </c>
    </row>
    <row r="609" spans="1:6" x14ac:dyDescent="0.25">
      <c r="A609">
        <v>79</v>
      </c>
      <c r="B609" s="3">
        <v>43895</v>
      </c>
      <c r="C609" s="3">
        <v>44259</v>
      </c>
      <c r="D609" t="s">
        <v>131</v>
      </c>
      <c r="E609" t="s">
        <v>134</v>
      </c>
      <c r="F609" t="s">
        <v>133</v>
      </c>
    </row>
    <row r="610" spans="1:6" x14ac:dyDescent="0.25">
      <c r="A610">
        <v>79</v>
      </c>
      <c r="B610" s="3">
        <v>44248</v>
      </c>
      <c r="C610" s="3">
        <v>44260</v>
      </c>
      <c r="D610" t="s">
        <v>131</v>
      </c>
      <c r="E610" t="s">
        <v>134</v>
      </c>
      <c r="F610" t="s">
        <v>133</v>
      </c>
    </row>
    <row r="611" spans="1:6" x14ac:dyDescent="0.25">
      <c r="A611">
        <v>79</v>
      </c>
      <c r="B611" s="3">
        <v>44260</v>
      </c>
      <c r="C611" s="3">
        <v>44260</v>
      </c>
      <c r="D611" t="s">
        <v>131</v>
      </c>
      <c r="E611" t="s">
        <v>134</v>
      </c>
      <c r="F611" t="s">
        <v>133</v>
      </c>
    </row>
    <row r="612" spans="1:6" x14ac:dyDescent="0.25">
      <c r="A612">
        <v>79</v>
      </c>
      <c r="B612" s="3">
        <v>44260</v>
      </c>
      <c r="C612" s="3">
        <v>44500</v>
      </c>
      <c r="D612" t="s">
        <v>131</v>
      </c>
      <c r="E612" t="s">
        <v>134</v>
      </c>
      <c r="F612" t="s">
        <v>133</v>
      </c>
    </row>
    <row r="613" spans="1:6" x14ac:dyDescent="0.25">
      <c r="A613">
        <v>79</v>
      </c>
      <c r="B613" s="3">
        <v>44501</v>
      </c>
      <c r="C613" s="3">
        <v>44501</v>
      </c>
      <c r="D613" t="s">
        <v>131</v>
      </c>
      <c r="E613" t="s">
        <v>134</v>
      </c>
      <c r="F613" t="s">
        <v>133</v>
      </c>
    </row>
    <row r="614" spans="1:6" x14ac:dyDescent="0.25">
      <c r="A614">
        <v>79</v>
      </c>
      <c r="B614" s="3">
        <v>44501</v>
      </c>
      <c r="C614" s="3">
        <v>44562</v>
      </c>
      <c r="D614" t="s">
        <v>131</v>
      </c>
      <c r="E614" t="s">
        <v>134</v>
      </c>
      <c r="F614" t="s">
        <v>133</v>
      </c>
    </row>
    <row r="615" spans="1:6" x14ac:dyDescent="0.25">
      <c r="A615">
        <v>80</v>
      </c>
      <c r="B615" s="3">
        <v>42629</v>
      </c>
      <c r="C615" s="3">
        <v>44141</v>
      </c>
      <c r="D615" t="s">
        <v>131</v>
      </c>
      <c r="E615" t="s">
        <v>134</v>
      </c>
      <c r="F615" t="s">
        <v>133</v>
      </c>
    </row>
    <row r="616" spans="1:6" x14ac:dyDescent="0.25">
      <c r="A616">
        <v>80</v>
      </c>
      <c r="B616" s="3">
        <v>44141</v>
      </c>
      <c r="C616" s="3">
        <v>44561</v>
      </c>
      <c r="D616" t="s">
        <v>131</v>
      </c>
      <c r="E616" t="s">
        <v>134</v>
      </c>
      <c r="F616" t="s">
        <v>133</v>
      </c>
    </row>
    <row r="617" spans="1:6" x14ac:dyDescent="0.25">
      <c r="A617">
        <v>80</v>
      </c>
      <c r="B617" s="3">
        <v>44562</v>
      </c>
      <c r="C617" s="3"/>
      <c r="D617" t="s">
        <v>131</v>
      </c>
      <c r="E617" t="s">
        <v>134</v>
      </c>
      <c r="F617" t="s">
        <v>133</v>
      </c>
    </row>
    <row r="618" spans="1:6" x14ac:dyDescent="0.25">
      <c r="A618">
        <v>83</v>
      </c>
      <c r="B618" s="3">
        <v>42926</v>
      </c>
      <c r="C618" s="3">
        <v>43333</v>
      </c>
      <c r="D618" t="s">
        <v>131</v>
      </c>
      <c r="E618" t="s">
        <v>128</v>
      </c>
      <c r="F618" t="s">
        <v>133</v>
      </c>
    </row>
    <row r="619" spans="1:6" x14ac:dyDescent="0.25">
      <c r="A619">
        <v>83</v>
      </c>
      <c r="B619" s="3">
        <v>43333</v>
      </c>
      <c r="C619" s="3">
        <v>43335</v>
      </c>
      <c r="D619" t="s">
        <v>131</v>
      </c>
      <c r="E619" t="s">
        <v>128</v>
      </c>
      <c r="F619" t="s">
        <v>133</v>
      </c>
    </row>
    <row r="620" spans="1:6" x14ac:dyDescent="0.25">
      <c r="A620">
        <v>83</v>
      </c>
      <c r="B620" s="3">
        <v>43335</v>
      </c>
      <c r="C620" s="3">
        <v>43571</v>
      </c>
      <c r="D620" t="s">
        <v>131</v>
      </c>
      <c r="E620" t="s">
        <v>128</v>
      </c>
      <c r="F620" t="s">
        <v>133</v>
      </c>
    </row>
    <row r="621" spans="1:6" x14ac:dyDescent="0.25">
      <c r="A621">
        <v>83</v>
      </c>
      <c r="B621" s="3">
        <v>43571</v>
      </c>
      <c r="C621" s="3">
        <v>43571</v>
      </c>
      <c r="D621" t="s">
        <v>131</v>
      </c>
      <c r="E621" t="s">
        <v>169</v>
      </c>
      <c r="F621" t="s">
        <v>133</v>
      </c>
    </row>
    <row r="622" spans="1:6" x14ac:dyDescent="0.25">
      <c r="A622">
        <v>83</v>
      </c>
      <c r="B622" s="3">
        <v>43571</v>
      </c>
      <c r="C622" s="3">
        <v>43571</v>
      </c>
      <c r="D622" t="s">
        <v>131</v>
      </c>
      <c r="E622" t="s">
        <v>128</v>
      </c>
      <c r="F622" t="s">
        <v>133</v>
      </c>
    </row>
    <row r="623" spans="1:6" x14ac:dyDescent="0.25">
      <c r="A623">
        <v>83</v>
      </c>
      <c r="B623" s="3">
        <v>43571</v>
      </c>
      <c r="C623" s="3">
        <v>44136</v>
      </c>
      <c r="D623" t="s">
        <v>131</v>
      </c>
      <c r="E623" t="s">
        <v>169</v>
      </c>
      <c r="F623" t="s">
        <v>133</v>
      </c>
    </row>
    <row r="624" spans="1:6" x14ac:dyDescent="0.25">
      <c r="A624">
        <v>83</v>
      </c>
      <c r="B624" s="3">
        <v>44136</v>
      </c>
      <c r="C624" s="3">
        <v>44136</v>
      </c>
      <c r="D624" t="s">
        <v>131</v>
      </c>
      <c r="E624" t="s">
        <v>301</v>
      </c>
      <c r="F624" t="s">
        <v>133</v>
      </c>
    </row>
    <row r="625" spans="1:6" x14ac:dyDescent="0.25">
      <c r="A625">
        <v>83</v>
      </c>
      <c r="B625" s="3">
        <v>44136</v>
      </c>
      <c r="C625" s="3">
        <v>44167</v>
      </c>
      <c r="D625" t="s">
        <v>131</v>
      </c>
      <c r="E625" t="s">
        <v>301</v>
      </c>
      <c r="F625" t="s">
        <v>133</v>
      </c>
    </row>
    <row r="626" spans="1:6" x14ac:dyDescent="0.25">
      <c r="A626">
        <v>83</v>
      </c>
      <c r="B626" s="3">
        <v>44167</v>
      </c>
      <c r="C626" s="3">
        <v>44175</v>
      </c>
      <c r="D626" t="s">
        <v>131</v>
      </c>
      <c r="E626" t="s">
        <v>301</v>
      </c>
      <c r="F626" t="s">
        <v>133</v>
      </c>
    </row>
    <row r="627" spans="1:6" x14ac:dyDescent="0.25">
      <c r="A627">
        <v>83</v>
      </c>
      <c r="B627" s="3">
        <v>44176</v>
      </c>
      <c r="C627" s="3">
        <v>44202</v>
      </c>
      <c r="D627" t="s">
        <v>131</v>
      </c>
      <c r="E627" t="s">
        <v>301</v>
      </c>
      <c r="F627" t="s">
        <v>133</v>
      </c>
    </row>
    <row r="628" spans="1:6" x14ac:dyDescent="0.25">
      <c r="A628">
        <v>83</v>
      </c>
      <c r="B628" s="3">
        <v>44202</v>
      </c>
      <c r="C628" s="3">
        <v>44202</v>
      </c>
      <c r="D628" t="s">
        <v>131</v>
      </c>
      <c r="E628" t="s">
        <v>169</v>
      </c>
      <c r="F628" t="s">
        <v>133</v>
      </c>
    </row>
    <row r="629" spans="1:6" x14ac:dyDescent="0.25">
      <c r="A629">
        <v>83</v>
      </c>
      <c r="B629" s="3">
        <v>44202</v>
      </c>
      <c r="C629" s="3">
        <v>44256</v>
      </c>
      <c r="D629" t="s">
        <v>131</v>
      </c>
      <c r="E629" t="s">
        <v>169</v>
      </c>
      <c r="F629" t="s">
        <v>133</v>
      </c>
    </row>
    <row r="630" spans="1:6" x14ac:dyDescent="0.25">
      <c r="A630">
        <v>85</v>
      </c>
      <c r="B630" s="3">
        <v>41867</v>
      </c>
      <c r="C630" s="3">
        <v>43122</v>
      </c>
      <c r="D630" t="s">
        <v>131</v>
      </c>
      <c r="E630" t="s">
        <v>176</v>
      </c>
      <c r="F630" t="s">
        <v>133</v>
      </c>
    </row>
    <row r="631" spans="1:6" x14ac:dyDescent="0.25">
      <c r="A631">
        <v>85</v>
      </c>
      <c r="B631" s="3">
        <v>43123</v>
      </c>
      <c r="C631" s="3">
        <v>43124</v>
      </c>
      <c r="D631" t="s">
        <v>131</v>
      </c>
      <c r="E631" t="s">
        <v>176</v>
      </c>
      <c r="F631" t="s">
        <v>133</v>
      </c>
    </row>
    <row r="632" spans="1:6" x14ac:dyDescent="0.25">
      <c r="A632">
        <v>85</v>
      </c>
      <c r="B632" s="3">
        <v>43125</v>
      </c>
      <c r="C632" s="3">
        <v>43267</v>
      </c>
      <c r="D632" t="s">
        <v>131</v>
      </c>
      <c r="E632" t="s">
        <v>176</v>
      </c>
      <c r="F632" t="s">
        <v>133</v>
      </c>
    </row>
    <row r="633" spans="1:6" x14ac:dyDescent="0.25">
      <c r="A633">
        <v>85</v>
      </c>
      <c r="B633" s="3">
        <v>43267</v>
      </c>
      <c r="C633" s="3">
        <v>43267</v>
      </c>
      <c r="D633" t="s">
        <v>131</v>
      </c>
      <c r="E633" t="s">
        <v>176</v>
      </c>
      <c r="F633" t="s">
        <v>133</v>
      </c>
    </row>
    <row r="634" spans="1:6" x14ac:dyDescent="0.25">
      <c r="A634">
        <v>85</v>
      </c>
      <c r="B634" s="3">
        <v>43267</v>
      </c>
      <c r="C634" s="3">
        <v>43640</v>
      </c>
      <c r="D634" t="s">
        <v>131</v>
      </c>
      <c r="E634" t="s">
        <v>116</v>
      </c>
      <c r="F634" t="s">
        <v>133</v>
      </c>
    </row>
    <row r="635" spans="1:6" x14ac:dyDescent="0.25">
      <c r="A635">
        <v>85</v>
      </c>
      <c r="B635" s="3">
        <v>43640</v>
      </c>
      <c r="C635" s="3">
        <v>43646</v>
      </c>
      <c r="D635" t="s">
        <v>131</v>
      </c>
      <c r="E635" t="s">
        <v>116</v>
      </c>
      <c r="F635" t="s">
        <v>133</v>
      </c>
    </row>
    <row r="636" spans="1:6" x14ac:dyDescent="0.25">
      <c r="A636">
        <v>85</v>
      </c>
      <c r="B636" s="3">
        <v>43647</v>
      </c>
      <c r="C636" s="3">
        <v>43698</v>
      </c>
      <c r="D636" t="s">
        <v>131</v>
      </c>
      <c r="E636" t="s">
        <v>116</v>
      </c>
      <c r="F636" t="s">
        <v>133</v>
      </c>
    </row>
    <row r="637" spans="1:6" x14ac:dyDescent="0.25">
      <c r="A637">
        <v>85</v>
      </c>
      <c r="B637" s="3">
        <v>43698</v>
      </c>
      <c r="C637" s="3">
        <v>43795</v>
      </c>
      <c r="D637" t="s">
        <v>131</v>
      </c>
      <c r="E637" t="s">
        <v>116</v>
      </c>
      <c r="F637" t="s">
        <v>133</v>
      </c>
    </row>
    <row r="638" spans="1:6" x14ac:dyDescent="0.25">
      <c r="A638">
        <v>85</v>
      </c>
      <c r="B638" s="3">
        <v>43796</v>
      </c>
      <c r="C638" s="3">
        <v>44582</v>
      </c>
      <c r="D638" t="s">
        <v>131</v>
      </c>
      <c r="E638" t="s">
        <v>116</v>
      </c>
      <c r="F638" t="s">
        <v>133</v>
      </c>
    </row>
    <row r="639" spans="1:6" x14ac:dyDescent="0.25">
      <c r="A639">
        <v>85</v>
      </c>
      <c r="B639" s="3">
        <v>44582</v>
      </c>
      <c r="C639" s="3">
        <v>44587</v>
      </c>
      <c r="D639" t="s">
        <v>131</v>
      </c>
      <c r="E639" t="s">
        <v>116</v>
      </c>
      <c r="F639" t="s">
        <v>133</v>
      </c>
    </row>
    <row r="640" spans="1:6" x14ac:dyDescent="0.25">
      <c r="A640">
        <v>85</v>
      </c>
      <c r="B640" s="3">
        <v>44588</v>
      </c>
      <c r="C640" s="3"/>
      <c r="D640" t="s">
        <v>131</v>
      </c>
      <c r="E640" t="s">
        <v>116</v>
      </c>
      <c r="F640" t="s">
        <v>133</v>
      </c>
    </row>
    <row r="641" spans="1:6" x14ac:dyDescent="0.25">
      <c r="A641">
        <v>87</v>
      </c>
      <c r="B641" s="3">
        <v>42767</v>
      </c>
      <c r="C641" s="3">
        <v>43234</v>
      </c>
      <c r="D641" t="s">
        <v>131</v>
      </c>
      <c r="E641" t="s">
        <v>185</v>
      </c>
      <c r="F641" t="s">
        <v>133</v>
      </c>
    </row>
    <row r="642" spans="1:6" x14ac:dyDescent="0.25">
      <c r="A642">
        <v>87</v>
      </c>
      <c r="B642" s="3">
        <v>43234</v>
      </c>
      <c r="C642" s="3">
        <v>43234</v>
      </c>
      <c r="D642" t="s">
        <v>131</v>
      </c>
      <c r="E642" t="s">
        <v>185</v>
      </c>
      <c r="F642" t="s">
        <v>133</v>
      </c>
    </row>
    <row r="643" spans="1:6" x14ac:dyDescent="0.25">
      <c r="A643">
        <v>87</v>
      </c>
      <c r="B643" s="3">
        <v>43235</v>
      </c>
      <c r="C643" s="3">
        <v>43388</v>
      </c>
      <c r="D643" t="s">
        <v>131</v>
      </c>
      <c r="E643" t="s">
        <v>185</v>
      </c>
      <c r="F643" t="s">
        <v>133</v>
      </c>
    </row>
    <row r="644" spans="1:6" x14ac:dyDescent="0.25">
      <c r="A644">
        <v>87</v>
      </c>
      <c r="B644" s="3">
        <v>43388</v>
      </c>
      <c r="C644" s="3">
        <v>43388</v>
      </c>
      <c r="D644" t="s">
        <v>131</v>
      </c>
      <c r="E644" t="s">
        <v>185</v>
      </c>
      <c r="F644" t="s">
        <v>133</v>
      </c>
    </row>
    <row r="645" spans="1:6" x14ac:dyDescent="0.25">
      <c r="A645">
        <v>87</v>
      </c>
      <c r="B645" s="3">
        <v>43389</v>
      </c>
      <c r="C645" s="3">
        <v>43862</v>
      </c>
      <c r="D645" t="s">
        <v>131</v>
      </c>
      <c r="E645" t="s">
        <v>185</v>
      </c>
      <c r="F645" t="s">
        <v>133</v>
      </c>
    </row>
    <row r="646" spans="1:6" x14ac:dyDescent="0.25">
      <c r="A646">
        <v>87</v>
      </c>
      <c r="B646" s="3">
        <v>43862</v>
      </c>
      <c r="C646" s="3">
        <v>43862</v>
      </c>
      <c r="D646" t="s">
        <v>131</v>
      </c>
      <c r="E646" t="s">
        <v>185</v>
      </c>
      <c r="F646" t="s">
        <v>133</v>
      </c>
    </row>
    <row r="647" spans="1:6" x14ac:dyDescent="0.25">
      <c r="A647">
        <v>87</v>
      </c>
      <c r="B647" s="3">
        <v>43862</v>
      </c>
      <c r="C647" s="3">
        <v>44078</v>
      </c>
      <c r="D647" t="s">
        <v>131</v>
      </c>
      <c r="E647" t="s">
        <v>187</v>
      </c>
      <c r="F647" t="s">
        <v>133</v>
      </c>
    </row>
    <row r="648" spans="1:6" x14ac:dyDescent="0.25">
      <c r="A648">
        <v>87</v>
      </c>
      <c r="B648" s="3">
        <v>44067</v>
      </c>
      <c r="C648" s="3">
        <v>44073</v>
      </c>
      <c r="D648" t="s">
        <v>131</v>
      </c>
      <c r="E648" t="s">
        <v>187</v>
      </c>
      <c r="F648" t="s">
        <v>133</v>
      </c>
    </row>
    <row r="649" spans="1:6" x14ac:dyDescent="0.25">
      <c r="A649">
        <v>87</v>
      </c>
      <c r="B649" s="3">
        <v>44074</v>
      </c>
      <c r="C649" s="3">
        <v>44074</v>
      </c>
      <c r="D649" t="s">
        <v>131</v>
      </c>
      <c r="E649" t="s">
        <v>187</v>
      </c>
      <c r="F649" t="s">
        <v>133</v>
      </c>
    </row>
    <row r="650" spans="1:6" x14ac:dyDescent="0.25">
      <c r="A650">
        <v>87</v>
      </c>
      <c r="B650" s="3">
        <v>44074</v>
      </c>
      <c r="C650" s="3">
        <v>44080</v>
      </c>
      <c r="D650" t="s">
        <v>131</v>
      </c>
      <c r="E650" t="s">
        <v>187</v>
      </c>
      <c r="F650" t="s">
        <v>133</v>
      </c>
    </row>
    <row r="651" spans="1:6" x14ac:dyDescent="0.25">
      <c r="A651">
        <v>87</v>
      </c>
      <c r="B651" s="3">
        <v>44081</v>
      </c>
      <c r="C651" s="3">
        <v>44144</v>
      </c>
      <c r="D651" t="s">
        <v>131</v>
      </c>
      <c r="E651" t="s">
        <v>187</v>
      </c>
      <c r="F651" t="s">
        <v>133</v>
      </c>
    </row>
    <row r="652" spans="1:6" x14ac:dyDescent="0.25">
      <c r="A652">
        <v>87</v>
      </c>
      <c r="B652" s="3">
        <v>44144</v>
      </c>
      <c r="C652" s="3">
        <v>44148</v>
      </c>
      <c r="D652" t="s">
        <v>131</v>
      </c>
      <c r="E652" t="s">
        <v>187</v>
      </c>
      <c r="F652" t="s">
        <v>133</v>
      </c>
    </row>
    <row r="653" spans="1:6" x14ac:dyDescent="0.25">
      <c r="A653">
        <v>87</v>
      </c>
      <c r="B653" s="3">
        <v>44149</v>
      </c>
      <c r="C653" s="3">
        <v>44280</v>
      </c>
      <c r="D653" t="s">
        <v>131</v>
      </c>
      <c r="E653" t="s">
        <v>187</v>
      </c>
      <c r="F653" t="s">
        <v>133</v>
      </c>
    </row>
    <row r="654" spans="1:6" x14ac:dyDescent="0.25">
      <c r="A654">
        <v>87</v>
      </c>
      <c r="B654" s="3">
        <v>44280</v>
      </c>
      <c r="C654" s="3">
        <v>44282</v>
      </c>
      <c r="D654" t="s">
        <v>131</v>
      </c>
      <c r="E654" t="s">
        <v>187</v>
      </c>
      <c r="F654" t="s">
        <v>133</v>
      </c>
    </row>
    <row r="655" spans="1:6" x14ac:dyDescent="0.25">
      <c r="A655">
        <v>87</v>
      </c>
      <c r="B655" s="3">
        <v>44283</v>
      </c>
      <c r="C655" s="3"/>
      <c r="D655" t="s">
        <v>131</v>
      </c>
      <c r="E655" t="s">
        <v>187</v>
      </c>
      <c r="F655" t="s">
        <v>133</v>
      </c>
    </row>
    <row r="656" spans="1:6" x14ac:dyDescent="0.25">
      <c r="A656">
        <v>88</v>
      </c>
      <c r="B656" s="3">
        <v>42795</v>
      </c>
      <c r="C656" s="3">
        <v>43431</v>
      </c>
      <c r="D656" t="s">
        <v>131</v>
      </c>
      <c r="E656" t="s">
        <v>179</v>
      </c>
      <c r="F656" t="s">
        <v>133</v>
      </c>
    </row>
    <row r="657" spans="1:6" x14ac:dyDescent="0.25">
      <c r="A657">
        <v>88</v>
      </c>
      <c r="B657" s="3">
        <v>43341</v>
      </c>
      <c r="C657" s="3">
        <v>43431</v>
      </c>
      <c r="D657" t="s">
        <v>131</v>
      </c>
      <c r="E657" t="s">
        <v>179</v>
      </c>
      <c r="F657" t="s">
        <v>133</v>
      </c>
    </row>
    <row r="658" spans="1:6" x14ac:dyDescent="0.25">
      <c r="A658">
        <v>88</v>
      </c>
      <c r="B658" s="3">
        <v>43431</v>
      </c>
      <c r="C658" s="3">
        <v>43431</v>
      </c>
      <c r="D658" t="s">
        <v>131</v>
      </c>
      <c r="E658" t="s">
        <v>179</v>
      </c>
      <c r="F658" t="s">
        <v>133</v>
      </c>
    </row>
    <row r="659" spans="1:6" x14ac:dyDescent="0.25">
      <c r="A659">
        <v>88</v>
      </c>
      <c r="B659" s="3">
        <v>43432</v>
      </c>
      <c r="C659" s="3">
        <v>43881</v>
      </c>
      <c r="D659" t="s">
        <v>131</v>
      </c>
      <c r="E659" t="s">
        <v>179</v>
      </c>
      <c r="F659" t="s">
        <v>133</v>
      </c>
    </row>
    <row r="660" spans="1:6" x14ac:dyDescent="0.25">
      <c r="A660">
        <v>88</v>
      </c>
      <c r="B660" s="3">
        <v>43881</v>
      </c>
      <c r="C660" s="3">
        <v>43881</v>
      </c>
      <c r="D660" t="s">
        <v>131</v>
      </c>
      <c r="E660" t="s">
        <v>179</v>
      </c>
      <c r="F660" t="s">
        <v>133</v>
      </c>
    </row>
    <row r="661" spans="1:6" x14ac:dyDescent="0.25">
      <c r="A661">
        <v>88</v>
      </c>
      <c r="B661" s="3">
        <v>43882</v>
      </c>
      <c r="C661" s="3">
        <v>44197</v>
      </c>
      <c r="D661" t="s">
        <v>131</v>
      </c>
      <c r="E661" t="s">
        <v>179</v>
      </c>
      <c r="F661" t="s">
        <v>133</v>
      </c>
    </row>
    <row r="662" spans="1:6" x14ac:dyDescent="0.25">
      <c r="A662">
        <v>88</v>
      </c>
      <c r="B662" s="3">
        <v>44197</v>
      </c>
      <c r="C662" s="3">
        <v>44561</v>
      </c>
      <c r="D662" t="s">
        <v>131</v>
      </c>
      <c r="E662" t="s">
        <v>179</v>
      </c>
      <c r="F662" t="s">
        <v>133</v>
      </c>
    </row>
    <row r="663" spans="1:6" x14ac:dyDescent="0.25">
      <c r="A663">
        <v>88</v>
      </c>
      <c r="B663" s="3">
        <v>44562</v>
      </c>
      <c r="C663" s="3"/>
      <c r="D663" t="s">
        <v>131</v>
      </c>
      <c r="E663" t="s">
        <v>179</v>
      </c>
      <c r="F663" t="s">
        <v>133</v>
      </c>
    </row>
    <row r="664" spans="1:6" x14ac:dyDescent="0.25">
      <c r="A664">
        <v>90</v>
      </c>
      <c r="B664" s="3">
        <v>41492</v>
      </c>
      <c r="C664" s="3">
        <v>43313</v>
      </c>
      <c r="D664" t="s">
        <v>131</v>
      </c>
      <c r="E664" t="s">
        <v>173</v>
      </c>
      <c r="F664" t="s">
        <v>133</v>
      </c>
    </row>
    <row r="665" spans="1:6" x14ac:dyDescent="0.25">
      <c r="A665">
        <v>90</v>
      </c>
      <c r="B665" s="3">
        <v>43313</v>
      </c>
      <c r="C665" s="3">
        <v>43403</v>
      </c>
      <c r="D665" t="s">
        <v>131</v>
      </c>
      <c r="E665" t="s">
        <v>173</v>
      </c>
      <c r="F665" t="s">
        <v>133</v>
      </c>
    </row>
    <row r="666" spans="1:6" x14ac:dyDescent="0.25">
      <c r="A666">
        <v>90</v>
      </c>
      <c r="B666" s="3">
        <v>43403</v>
      </c>
      <c r="C666" s="3">
        <v>43404</v>
      </c>
      <c r="D666" t="s">
        <v>131</v>
      </c>
      <c r="E666" t="s">
        <v>173</v>
      </c>
      <c r="F666" t="s">
        <v>133</v>
      </c>
    </row>
    <row r="667" spans="1:6" x14ac:dyDescent="0.25">
      <c r="A667">
        <v>90</v>
      </c>
      <c r="B667" s="3">
        <v>43405</v>
      </c>
      <c r="C667" s="3">
        <v>44070</v>
      </c>
      <c r="D667" t="s">
        <v>131</v>
      </c>
      <c r="E667" t="s">
        <v>173</v>
      </c>
      <c r="F667" t="s">
        <v>133</v>
      </c>
    </row>
    <row r="668" spans="1:6" x14ac:dyDescent="0.25">
      <c r="A668">
        <v>90</v>
      </c>
      <c r="B668" s="3">
        <v>44070</v>
      </c>
      <c r="C668" s="3">
        <v>44076</v>
      </c>
      <c r="D668" t="s">
        <v>131</v>
      </c>
      <c r="E668" t="s">
        <v>173</v>
      </c>
      <c r="F668" t="s">
        <v>133</v>
      </c>
    </row>
    <row r="669" spans="1:6" x14ac:dyDescent="0.25">
      <c r="A669">
        <v>90</v>
      </c>
      <c r="B669" s="3">
        <v>44072</v>
      </c>
      <c r="C669" s="3">
        <v>44101</v>
      </c>
      <c r="D669" t="s">
        <v>131</v>
      </c>
      <c r="E669" t="s">
        <v>173</v>
      </c>
      <c r="F669" t="s">
        <v>133</v>
      </c>
    </row>
    <row r="670" spans="1:6" x14ac:dyDescent="0.25">
      <c r="A670">
        <v>90</v>
      </c>
      <c r="B670" s="3">
        <v>44077</v>
      </c>
      <c r="C670" s="3">
        <v>44077</v>
      </c>
      <c r="D670" t="s">
        <v>131</v>
      </c>
      <c r="E670" t="s">
        <v>173</v>
      </c>
      <c r="F670" t="s">
        <v>133</v>
      </c>
    </row>
    <row r="671" spans="1:6" x14ac:dyDescent="0.25">
      <c r="A671">
        <v>90</v>
      </c>
      <c r="B671" s="3">
        <v>44077</v>
      </c>
      <c r="C671" s="3">
        <v>44077</v>
      </c>
      <c r="D671" t="s">
        <v>131</v>
      </c>
      <c r="E671" t="s">
        <v>173</v>
      </c>
      <c r="F671" t="s">
        <v>133</v>
      </c>
    </row>
    <row r="672" spans="1:6" x14ac:dyDescent="0.25">
      <c r="A672">
        <v>90</v>
      </c>
      <c r="B672" s="3">
        <v>44077</v>
      </c>
      <c r="C672" s="3">
        <v>44077</v>
      </c>
      <c r="D672" t="s">
        <v>131</v>
      </c>
      <c r="E672" t="s">
        <v>173</v>
      </c>
      <c r="F672" t="s">
        <v>133</v>
      </c>
    </row>
    <row r="673" spans="1:6" x14ac:dyDescent="0.25">
      <c r="A673">
        <v>90</v>
      </c>
      <c r="B673" s="3">
        <v>44077</v>
      </c>
      <c r="C673" s="3">
        <v>44083</v>
      </c>
      <c r="D673" t="s">
        <v>131</v>
      </c>
      <c r="E673" t="s">
        <v>173</v>
      </c>
      <c r="F673" t="s">
        <v>133</v>
      </c>
    </row>
    <row r="674" spans="1:6" x14ac:dyDescent="0.25">
      <c r="A674">
        <v>90</v>
      </c>
      <c r="B674" s="3">
        <v>44084</v>
      </c>
      <c r="C674" s="3">
        <v>44084</v>
      </c>
      <c r="D674" t="s">
        <v>131</v>
      </c>
      <c r="E674" t="s">
        <v>173</v>
      </c>
      <c r="F674" t="s">
        <v>133</v>
      </c>
    </row>
    <row r="675" spans="1:6" x14ac:dyDescent="0.25">
      <c r="A675">
        <v>90</v>
      </c>
      <c r="B675" s="3">
        <v>44084</v>
      </c>
      <c r="C675" s="3">
        <v>44084</v>
      </c>
      <c r="D675" t="s">
        <v>131</v>
      </c>
      <c r="E675" t="s">
        <v>173</v>
      </c>
      <c r="F675" t="s">
        <v>133</v>
      </c>
    </row>
    <row r="676" spans="1:6" x14ac:dyDescent="0.25">
      <c r="A676">
        <v>90</v>
      </c>
      <c r="B676" s="3">
        <v>44085</v>
      </c>
      <c r="C676" s="3">
        <v>44085</v>
      </c>
      <c r="D676" t="s">
        <v>131</v>
      </c>
      <c r="E676" t="s">
        <v>173</v>
      </c>
      <c r="F676" t="s">
        <v>133</v>
      </c>
    </row>
    <row r="677" spans="1:6" x14ac:dyDescent="0.25">
      <c r="A677">
        <v>90</v>
      </c>
      <c r="B677" s="3">
        <v>44085</v>
      </c>
      <c r="C677" s="3">
        <v>44091</v>
      </c>
      <c r="D677" t="s">
        <v>131</v>
      </c>
      <c r="E677" t="s">
        <v>173</v>
      </c>
      <c r="F677" t="s">
        <v>133</v>
      </c>
    </row>
    <row r="678" spans="1:6" x14ac:dyDescent="0.25">
      <c r="A678">
        <v>90</v>
      </c>
      <c r="B678" s="3">
        <v>44092</v>
      </c>
      <c r="C678" s="3">
        <v>44092</v>
      </c>
      <c r="D678" t="s">
        <v>131</v>
      </c>
      <c r="E678" t="s">
        <v>173</v>
      </c>
      <c r="F678" t="s">
        <v>133</v>
      </c>
    </row>
    <row r="679" spans="1:6" x14ac:dyDescent="0.25">
      <c r="A679">
        <v>90</v>
      </c>
      <c r="B679" s="3">
        <v>44092</v>
      </c>
      <c r="C679" s="3">
        <v>44096</v>
      </c>
      <c r="D679" t="s">
        <v>131</v>
      </c>
      <c r="E679" t="s">
        <v>173</v>
      </c>
      <c r="F679" t="s">
        <v>133</v>
      </c>
    </row>
    <row r="680" spans="1:6" x14ac:dyDescent="0.25">
      <c r="A680">
        <v>90</v>
      </c>
      <c r="B680" s="3">
        <v>44097</v>
      </c>
      <c r="C680" s="3">
        <v>44097</v>
      </c>
      <c r="D680" t="s">
        <v>131</v>
      </c>
      <c r="E680" t="s">
        <v>173</v>
      </c>
      <c r="F680" t="s">
        <v>133</v>
      </c>
    </row>
    <row r="681" spans="1:6" x14ac:dyDescent="0.25">
      <c r="A681">
        <v>90</v>
      </c>
      <c r="B681" s="3">
        <v>44097</v>
      </c>
      <c r="C681" s="3">
        <v>44099</v>
      </c>
      <c r="D681" t="s">
        <v>131</v>
      </c>
      <c r="E681" t="s">
        <v>173</v>
      </c>
      <c r="F681" t="s">
        <v>133</v>
      </c>
    </row>
    <row r="682" spans="1:6" x14ac:dyDescent="0.25">
      <c r="A682">
        <v>90</v>
      </c>
      <c r="B682" s="3">
        <v>44100</v>
      </c>
      <c r="C682" s="3">
        <v>44100</v>
      </c>
      <c r="D682" t="s">
        <v>131</v>
      </c>
      <c r="E682" t="s">
        <v>173</v>
      </c>
      <c r="F682" t="s">
        <v>133</v>
      </c>
    </row>
    <row r="683" spans="1:6" x14ac:dyDescent="0.25">
      <c r="A683">
        <v>90</v>
      </c>
      <c r="B683" s="3">
        <v>44102</v>
      </c>
      <c r="C683" s="3">
        <v>44121</v>
      </c>
      <c r="D683" t="s">
        <v>131</v>
      </c>
      <c r="E683" t="s">
        <v>173</v>
      </c>
      <c r="F683" t="s">
        <v>133</v>
      </c>
    </row>
    <row r="684" spans="1:6" x14ac:dyDescent="0.25">
      <c r="A684">
        <v>90</v>
      </c>
      <c r="B684" s="3">
        <v>44121</v>
      </c>
      <c r="C684" s="3">
        <v>44497</v>
      </c>
      <c r="D684" t="s">
        <v>131</v>
      </c>
      <c r="E684" t="s">
        <v>173</v>
      </c>
      <c r="F684" t="s">
        <v>133</v>
      </c>
    </row>
    <row r="685" spans="1:6" x14ac:dyDescent="0.25">
      <c r="A685">
        <v>90</v>
      </c>
      <c r="B685" s="3">
        <v>44497</v>
      </c>
      <c r="C685" s="3">
        <v>44497</v>
      </c>
      <c r="D685" t="s">
        <v>131</v>
      </c>
      <c r="E685" t="s">
        <v>173</v>
      </c>
      <c r="F685" t="s">
        <v>133</v>
      </c>
    </row>
    <row r="686" spans="1:6" x14ac:dyDescent="0.25">
      <c r="A686">
        <v>90</v>
      </c>
      <c r="B686" s="3">
        <v>44497</v>
      </c>
      <c r="C686" s="3">
        <v>44497</v>
      </c>
      <c r="D686" t="s">
        <v>131</v>
      </c>
      <c r="E686" t="s">
        <v>173</v>
      </c>
      <c r="F686" t="s">
        <v>133</v>
      </c>
    </row>
    <row r="687" spans="1:6" x14ac:dyDescent="0.25">
      <c r="A687">
        <v>90</v>
      </c>
      <c r="B687" s="3">
        <v>44497</v>
      </c>
      <c r="C687" s="3"/>
      <c r="D687" t="s">
        <v>131</v>
      </c>
      <c r="E687" t="s">
        <v>125</v>
      </c>
      <c r="F687" t="s">
        <v>133</v>
      </c>
    </row>
    <row r="688" spans="1:6" x14ac:dyDescent="0.25">
      <c r="A688">
        <v>91</v>
      </c>
      <c r="B688" s="3">
        <v>41200</v>
      </c>
      <c r="C688" s="3">
        <v>42684</v>
      </c>
      <c r="D688" t="s">
        <v>131</v>
      </c>
      <c r="E688" t="s">
        <v>185</v>
      </c>
      <c r="F688" t="s">
        <v>133</v>
      </c>
    </row>
    <row r="689" spans="1:6" x14ac:dyDescent="0.25">
      <c r="A689">
        <v>91</v>
      </c>
      <c r="B689" s="3">
        <v>42684</v>
      </c>
      <c r="C689" s="3">
        <v>43723</v>
      </c>
      <c r="D689" t="s">
        <v>131</v>
      </c>
      <c r="E689" t="s">
        <v>185</v>
      </c>
      <c r="F689" t="s">
        <v>133</v>
      </c>
    </row>
    <row r="690" spans="1:6" x14ac:dyDescent="0.25">
      <c r="A690">
        <v>91</v>
      </c>
      <c r="B690" s="3">
        <v>42684</v>
      </c>
      <c r="C690" s="3">
        <v>42684</v>
      </c>
      <c r="D690" t="s">
        <v>131</v>
      </c>
      <c r="E690" t="s">
        <v>185</v>
      </c>
      <c r="F690" t="s">
        <v>133</v>
      </c>
    </row>
    <row r="691" spans="1:6" x14ac:dyDescent="0.25">
      <c r="A691">
        <v>91</v>
      </c>
      <c r="B691" s="3">
        <v>43724</v>
      </c>
      <c r="C691" s="3">
        <v>43724</v>
      </c>
      <c r="D691" t="s">
        <v>131</v>
      </c>
      <c r="E691" t="s">
        <v>169</v>
      </c>
      <c r="F691" t="s">
        <v>133</v>
      </c>
    </row>
    <row r="692" spans="1:6" x14ac:dyDescent="0.25">
      <c r="A692">
        <v>91</v>
      </c>
      <c r="B692" s="3">
        <v>43724</v>
      </c>
      <c r="C692" s="3">
        <v>44529</v>
      </c>
      <c r="D692" t="s">
        <v>131</v>
      </c>
      <c r="E692" t="s">
        <v>169</v>
      </c>
      <c r="F692" t="s">
        <v>133</v>
      </c>
    </row>
    <row r="693" spans="1:6" x14ac:dyDescent="0.25">
      <c r="A693">
        <v>91</v>
      </c>
      <c r="B693" s="3">
        <v>44529</v>
      </c>
      <c r="C693" s="3">
        <v>44529</v>
      </c>
      <c r="D693" t="s">
        <v>131</v>
      </c>
      <c r="E693" t="s">
        <v>169</v>
      </c>
      <c r="F693" t="s">
        <v>133</v>
      </c>
    </row>
    <row r="694" spans="1:6" x14ac:dyDescent="0.25">
      <c r="A694">
        <v>91</v>
      </c>
      <c r="B694" s="3">
        <v>44529</v>
      </c>
      <c r="C694" s="3">
        <v>44529</v>
      </c>
      <c r="D694" t="s">
        <v>131</v>
      </c>
      <c r="E694" t="s">
        <v>219</v>
      </c>
      <c r="F694" t="s">
        <v>133</v>
      </c>
    </row>
    <row r="695" spans="1:6" x14ac:dyDescent="0.25">
      <c r="A695">
        <v>91</v>
      </c>
      <c r="B695" s="3">
        <v>44529</v>
      </c>
      <c r="C695" s="3">
        <v>44682</v>
      </c>
      <c r="D695" t="s">
        <v>131</v>
      </c>
      <c r="E695" t="s">
        <v>219</v>
      </c>
      <c r="F695" t="s">
        <v>133</v>
      </c>
    </row>
    <row r="696" spans="1:6" x14ac:dyDescent="0.25">
      <c r="A696">
        <v>91</v>
      </c>
      <c r="B696" s="3">
        <v>44682</v>
      </c>
      <c r="C696" s="3"/>
      <c r="D696" t="s">
        <v>131</v>
      </c>
      <c r="E696" t="s">
        <v>169</v>
      </c>
      <c r="F696" t="s">
        <v>133</v>
      </c>
    </row>
    <row r="697" spans="1:6" x14ac:dyDescent="0.25">
      <c r="A697">
        <v>92</v>
      </c>
      <c r="B697" s="3">
        <v>42079</v>
      </c>
      <c r="C697" s="3">
        <v>44637</v>
      </c>
      <c r="D697" t="s">
        <v>131</v>
      </c>
      <c r="E697" t="s">
        <v>118</v>
      </c>
      <c r="F697" t="s">
        <v>133</v>
      </c>
    </row>
    <row r="698" spans="1:6" x14ac:dyDescent="0.25">
      <c r="A698">
        <v>92</v>
      </c>
      <c r="B698" s="3">
        <v>44637</v>
      </c>
      <c r="C698" s="3"/>
      <c r="D698" t="s">
        <v>131</v>
      </c>
      <c r="E698" t="s">
        <v>118</v>
      </c>
      <c r="F698" t="s">
        <v>133</v>
      </c>
    </row>
    <row r="699" spans="1:6" x14ac:dyDescent="0.25">
      <c r="A699">
        <v>93</v>
      </c>
      <c r="B699" s="3">
        <v>42522</v>
      </c>
      <c r="C699" s="3">
        <v>43371</v>
      </c>
      <c r="D699" t="s">
        <v>131</v>
      </c>
      <c r="E699" t="s">
        <v>187</v>
      </c>
      <c r="F699" t="s">
        <v>133</v>
      </c>
    </row>
    <row r="700" spans="1:6" x14ac:dyDescent="0.25">
      <c r="A700">
        <v>93</v>
      </c>
      <c r="B700" s="3">
        <v>43371</v>
      </c>
      <c r="C700" s="3">
        <v>43371</v>
      </c>
      <c r="D700" t="s">
        <v>131</v>
      </c>
      <c r="E700" t="s">
        <v>187</v>
      </c>
      <c r="F700" t="s">
        <v>133</v>
      </c>
    </row>
    <row r="701" spans="1:6" x14ac:dyDescent="0.25">
      <c r="A701">
        <v>93</v>
      </c>
      <c r="B701" s="3">
        <v>43372</v>
      </c>
      <c r="C701" s="3">
        <v>43397</v>
      </c>
      <c r="D701" t="s">
        <v>131</v>
      </c>
      <c r="E701" t="s">
        <v>187</v>
      </c>
      <c r="F701" t="s">
        <v>133</v>
      </c>
    </row>
    <row r="702" spans="1:6" x14ac:dyDescent="0.25">
      <c r="A702">
        <v>93</v>
      </c>
      <c r="B702" s="3">
        <v>43397</v>
      </c>
      <c r="C702" s="3">
        <v>43399</v>
      </c>
      <c r="D702" t="s">
        <v>131</v>
      </c>
      <c r="E702" t="s">
        <v>187</v>
      </c>
      <c r="F702" t="s">
        <v>133</v>
      </c>
    </row>
    <row r="703" spans="1:6" x14ac:dyDescent="0.25">
      <c r="A703">
        <v>93</v>
      </c>
      <c r="B703" s="3">
        <v>43400</v>
      </c>
      <c r="C703" s="3">
        <v>43431</v>
      </c>
      <c r="D703" t="s">
        <v>131</v>
      </c>
      <c r="E703" t="s">
        <v>187</v>
      </c>
      <c r="F703" t="s">
        <v>133</v>
      </c>
    </row>
    <row r="704" spans="1:6" x14ac:dyDescent="0.25">
      <c r="A704">
        <v>93</v>
      </c>
      <c r="B704" s="3">
        <v>43431</v>
      </c>
      <c r="C704" s="3">
        <v>43433</v>
      </c>
      <c r="D704" t="s">
        <v>131</v>
      </c>
      <c r="E704" t="s">
        <v>187</v>
      </c>
      <c r="F704" t="s">
        <v>133</v>
      </c>
    </row>
    <row r="705" spans="1:6" x14ac:dyDescent="0.25">
      <c r="A705">
        <v>93</v>
      </c>
      <c r="B705" s="3">
        <v>43434</v>
      </c>
      <c r="C705" s="3">
        <v>43437</v>
      </c>
      <c r="D705" t="s">
        <v>131</v>
      </c>
      <c r="E705" t="s">
        <v>187</v>
      </c>
      <c r="F705" t="s">
        <v>133</v>
      </c>
    </row>
    <row r="706" spans="1:6" x14ac:dyDescent="0.25">
      <c r="A706">
        <v>93</v>
      </c>
      <c r="B706" s="3">
        <v>43437</v>
      </c>
      <c r="C706" s="3">
        <v>43439</v>
      </c>
      <c r="D706" t="s">
        <v>131</v>
      </c>
      <c r="E706" t="s">
        <v>187</v>
      </c>
      <c r="F706" t="s">
        <v>133</v>
      </c>
    </row>
    <row r="707" spans="1:6" x14ac:dyDescent="0.25">
      <c r="A707">
        <v>93</v>
      </c>
      <c r="B707" s="3">
        <v>43440</v>
      </c>
      <c r="C707" s="3">
        <v>44074</v>
      </c>
      <c r="D707" t="s">
        <v>131</v>
      </c>
      <c r="E707" t="s">
        <v>187</v>
      </c>
      <c r="F707" t="s">
        <v>133</v>
      </c>
    </row>
    <row r="708" spans="1:6" x14ac:dyDescent="0.25">
      <c r="A708">
        <v>93</v>
      </c>
      <c r="B708" s="3">
        <v>44075</v>
      </c>
      <c r="C708" s="3">
        <v>44075</v>
      </c>
      <c r="D708" t="s">
        <v>131</v>
      </c>
      <c r="E708" t="s">
        <v>187</v>
      </c>
      <c r="F708" t="s">
        <v>133</v>
      </c>
    </row>
    <row r="709" spans="1:6" x14ac:dyDescent="0.25">
      <c r="A709">
        <v>93</v>
      </c>
      <c r="B709" s="3">
        <v>44075</v>
      </c>
      <c r="C709" s="3">
        <v>44572</v>
      </c>
      <c r="D709" t="s">
        <v>131</v>
      </c>
      <c r="E709" t="s">
        <v>187</v>
      </c>
      <c r="F709" t="s">
        <v>133</v>
      </c>
    </row>
    <row r="710" spans="1:6" x14ac:dyDescent="0.25">
      <c r="A710">
        <v>93</v>
      </c>
      <c r="B710" s="3">
        <v>44572</v>
      </c>
      <c r="C710" s="3">
        <v>44578</v>
      </c>
      <c r="D710" t="s">
        <v>131</v>
      </c>
      <c r="E710" t="s">
        <v>187</v>
      </c>
      <c r="F710" t="s">
        <v>133</v>
      </c>
    </row>
    <row r="711" spans="1:6" x14ac:dyDescent="0.25">
      <c r="A711">
        <v>93</v>
      </c>
      <c r="B711" s="3">
        <v>44579</v>
      </c>
      <c r="C711" s="3">
        <v>44774</v>
      </c>
      <c r="D711" t="s">
        <v>131</v>
      </c>
      <c r="E711" t="s">
        <v>187</v>
      </c>
      <c r="F711" t="s">
        <v>133</v>
      </c>
    </row>
    <row r="712" spans="1:6" x14ac:dyDescent="0.25">
      <c r="A712">
        <v>93</v>
      </c>
      <c r="B712" s="3">
        <v>44774</v>
      </c>
      <c r="C712" s="3">
        <v>44785</v>
      </c>
      <c r="D712" t="s">
        <v>131</v>
      </c>
      <c r="E712" t="s">
        <v>187</v>
      </c>
      <c r="F712" t="s">
        <v>133</v>
      </c>
    </row>
    <row r="713" spans="1:6" x14ac:dyDescent="0.25">
      <c r="A713">
        <v>93</v>
      </c>
      <c r="B713" s="3">
        <v>44786</v>
      </c>
      <c r="C713" s="3"/>
      <c r="D713" t="s">
        <v>131</v>
      </c>
      <c r="E713" t="s">
        <v>187</v>
      </c>
      <c r="F713" t="s">
        <v>133</v>
      </c>
    </row>
    <row r="714" spans="1:6" x14ac:dyDescent="0.25">
      <c r="A714">
        <v>94</v>
      </c>
      <c r="B714" s="3">
        <v>42217</v>
      </c>
      <c r="C714" s="3">
        <v>43784</v>
      </c>
      <c r="D714" t="s">
        <v>131</v>
      </c>
      <c r="E714" t="s">
        <v>128</v>
      </c>
      <c r="F714" t="s">
        <v>133</v>
      </c>
    </row>
    <row r="715" spans="1:6" x14ac:dyDescent="0.25">
      <c r="A715">
        <v>94</v>
      </c>
      <c r="B715" s="3">
        <v>43785</v>
      </c>
      <c r="C715" s="3">
        <v>43785</v>
      </c>
      <c r="D715" t="s">
        <v>131</v>
      </c>
      <c r="E715" t="s">
        <v>168</v>
      </c>
      <c r="F715" t="s">
        <v>133</v>
      </c>
    </row>
    <row r="716" spans="1:6" x14ac:dyDescent="0.25">
      <c r="A716">
        <v>94</v>
      </c>
      <c r="B716" s="3">
        <v>43785</v>
      </c>
      <c r="C716" s="3">
        <v>44508</v>
      </c>
      <c r="D716" t="s">
        <v>131</v>
      </c>
      <c r="E716" t="s">
        <v>168</v>
      </c>
      <c r="F716" t="s">
        <v>133</v>
      </c>
    </row>
    <row r="717" spans="1:6" x14ac:dyDescent="0.25">
      <c r="A717">
        <v>94</v>
      </c>
      <c r="B717" s="3">
        <v>44508</v>
      </c>
      <c r="C717" s="3">
        <v>44508</v>
      </c>
      <c r="D717" t="s">
        <v>131</v>
      </c>
      <c r="E717" t="s">
        <v>116</v>
      </c>
      <c r="F717" t="s">
        <v>133</v>
      </c>
    </row>
    <row r="718" spans="1:6" x14ac:dyDescent="0.25">
      <c r="A718">
        <v>94</v>
      </c>
      <c r="B718" s="3">
        <v>44508</v>
      </c>
      <c r="C718" s="3">
        <v>44508</v>
      </c>
      <c r="D718" t="s">
        <v>131</v>
      </c>
      <c r="E718" t="s">
        <v>168</v>
      </c>
      <c r="F718" t="s">
        <v>133</v>
      </c>
    </row>
    <row r="719" spans="1:6" x14ac:dyDescent="0.25">
      <c r="A719">
        <v>94</v>
      </c>
      <c r="B719" s="3">
        <v>44508</v>
      </c>
      <c r="C719" s="3"/>
      <c r="D719" t="s">
        <v>131</v>
      </c>
      <c r="E719" t="s">
        <v>116</v>
      </c>
      <c r="F719" t="s">
        <v>133</v>
      </c>
    </row>
    <row r="720" spans="1:6" x14ac:dyDescent="0.25">
      <c r="A720">
        <v>95</v>
      </c>
      <c r="B720" s="3">
        <v>41153</v>
      </c>
      <c r="C720" s="3">
        <v>43297</v>
      </c>
      <c r="D720" t="s">
        <v>131</v>
      </c>
      <c r="E720" t="s">
        <v>187</v>
      </c>
      <c r="F720" t="s">
        <v>133</v>
      </c>
    </row>
    <row r="721" spans="1:6" x14ac:dyDescent="0.25">
      <c r="A721">
        <v>95</v>
      </c>
      <c r="B721" s="3">
        <v>43297</v>
      </c>
      <c r="C721" s="3">
        <v>44138</v>
      </c>
      <c r="D721" t="s">
        <v>131</v>
      </c>
      <c r="E721" t="s">
        <v>187</v>
      </c>
      <c r="F721" t="s">
        <v>133</v>
      </c>
    </row>
    <row r="722" spans="1:6" x14ac:dyDescent="0.25">
      <c r="A722">
        <v>95</v>
      </c>
      <c r="B722" s="3">
        <v>44138</v>
      </c>
      <c r="C722" s="3">
        <v>44140</v>
      </c>
      <c r="D722" t="s">
        <v>131</v>
      </c>
      <c r="E722" t="s">
        <v>187</v>
      </c>
      <c r="F722" t="s">
        <v>133</v>
      </c>
    </row>
    <row r="723" spans="1:6" x14ac:dyDescent="0.25">
      <c r="A723">
        <v>95</v>
      </c>
      <c r="B723" s="3">
        <v>44141</v>
      </c>
      <c r="C723" s="3">
        <v>44315</v>
      </c>
      <c r="D723" t="s">
        <v>131</v>
      </c>
      <c r="E723" t="s">
        <v>187</v>
      </c>
      <c r="F723" t="s">
        <v>133</v>
      </c>
    </row>
    <row r="724" spans="1:6" x14ac:dyDescent="0.25">
      <c r="A724">
        <v>95</v>
      </c>
      <c r="B724" s="3">
        <v>44222</v>
      </c>
      <c r="C724" s="3">
        <v>44224</v>
      </c>
      <c r="D724" t="s">
        <v>131</v>
      </c>
      <c r="E724" t="s">
        <v>187</v>
      </c>
      <c r="F724" t="s">
        <v>133</v>
      </c>
    </row>
    <row r="725" spans="1:6" x14ac:dyDescent="0.25">
      <c r="A725">
        <v>95</v>
      </c>
      <c r="B725" s="3">
        <v>44225</v>
      </c>
      <c r="C725" s="3">
        <v>44228</v>
      </c>
      <c r="D725" t="s">
        <v>131</v>
      </c>
      <c r="E725" t="s">
        <v>187</v>
      </c>
      <c r="F725" t="s">
        <v>133</v>
      </c>
    </row>
    <row r="726" spans="1:6" x14ac:dyDescent="0.25">
      <c r="A726">
        <v>95</v>
      </c>
      <c r="B726" s="3">
        <v>44229</v>
      </c>
      <c r="C726" s="3">
        <v>44232</v>
      </c>
      <c r="D726" t="s">
        <v>131</v>
      </c>
      <c r="E726" t="s">
        <v>187</v>
      </c>
      <c r="F726" t="s">
        <v>133</v>
      </c>
    </row>
    <row r="727" spans="1:6" x14ac:dyDescent="0.25">
      <c r="A727">
        <v>95</v>
      </c>
      <c r="B727" s="3">
        <v>44233</v>
      </c>
      <c r="C727" s="3">
        <v>44235</v>
      </c>
      <c r="D727" t="s">
        <v>131</v>
      </c>
      <c r="E727" t="s">
        <v>187</v>
      </c>
      <c r="F727" t="s">
        <v>133</v>
      </c>
    </row>
    <row r="728" spans="1:6" x14ac:dyDescent="0.25">
      <c r="A728">
        <v>95</v>
      </c>
      <c r="B728" s="3">
        <v>44235</v>
      </c>
      <c r="C728" s="3">
        <v>44236</v>
      </c>
      <c r="D728" t="s">
        <v>131</v>
      </c>
      <c r="E728" t="s">
        <v>187</v>
      </c>
      <c r="F728" t="s">
        <v>133</v>
      </c>
    </row>
    <row r="729" spans="1:6" x14ac:dyDescent="0.25">
      <c r="A729">
        <v>95</v>
      </c>
      <c r="B729" s="3">
        <v>44237</v>
      </c>
      <c r="C729" s="3">
        <v>44278</v>
      </c>
      <c r="D729" t="s">
        <v>131</v>
      </c>
      <c r="E729" t="s">
        <v>187</v>
      </c>
      <c r="F729" t="s">
        <v>133</v>
      </c>
    </row>
    <row r="730" spans="1:6" x14ac:dyDescent="0.25">
      <c r="A730">
        <v>95</v>
      </c>
      <c r="B730" s="3">
        <v>44279</v>
      </c>
      <c r="C730" s="3">
        <v>44279</v>
      </c>
      <c r="D730" t="s">
        <v>131</v>
      </c>
      <c r="E730" t="s">
        <v>187</v>
      </c>
      <c r="F730" t="s">
        <v>133</v>
      </c>
    </row>
    <row r="731" spans="1:6" x14ac:dyDescent="0.25">
      <c r="A731">
        <v>95</v>
      </c>
      <c r="B731" s="3">
        <v>44280</v>
      </c>
      <c r="C731" s="3">
        <v>44314</v>
      </c>
      <c r="D731" t="s">
        <v>131</v>
      </c>
      <c r="E731" t="s">
        <v>187</v>
      </c>
      <c r="F731" t="s">
        <v>133</v>
      </c>
    </row>
    <row r="732" spans="1:6" x14ac:dyDescent="0.25">
      <c r="A732">
        <v>95</v>
      </c>
      <c r="B732" s="3">
        <v>44315</v>
      </c>
      <c r="C732" s="3">
        <v>44316</v>
      </c>
      <c r="D732" t="s">
        <v>131</v>
      </c>
      <c r="E732" t="s">
        <v>187</v>
      </c>
      <c r="F732" t="s">
        <v>133</v>
      </c>
    </row>
    <row r="733" spans="1:6" x14ac:dyDescent="0.25">
      <c r="A733">
        <v>95</v>
      </c>
      <c r="B733" s="3">
        <v>44317</v>
      </c>
      <c r="C733" s="3"/>
      <c r="D733" t="s">
        <v>131</v>
      </c>
      <c r="E733" t="s">
        <v>187</v>
      </c>
      <c r="F733" t="s">
        <v>133</v>
      </c>
    </row>
    <row r="734" spans="1:6" x14ac:dyDescent="0.25">
      <c r="A734">
        <v>96</v>
      </c>
      <c r="B734" s="3">
        <v>41562</v>
      </c>
      <c r="C734" s="3">
        <v>43297</v>
      </c>
      <c r="D734" t="s">
        <v>131</v>
      </c>
      <c r="E734" t="s">
        <v>185</v>
      </c>
      <c r="F734" t="s">
        <v>133</v>
      </c>
    </row>
    <row r="735" spans="1:6" x14ac:dyDescent="0.25">
      <c r="A735">
        <v>96</v>
      </c>
      <c r="B735" s="3">
        <v>43297</v>
      </c>
      <c r="C735" s="3">
        <v>43367</v>
      </c>
      <c r="D735" t="s">
        <v>131</v>
      </c>
      <c r="E735" t="s">
        <v>185</v>
      </c>
      <c r="F735" t="s">
        <v>133</v>
      </c>
    </row>
    <row r="736" spans="1:6" x14ac:dyDescent="0.25">
      <c r="A736">
        <v>96</v>
      </c>
      <c r="B736" s="3">
        <v>43367</v>
      </c>
      <c r="C736" s="3">
        <v>43456</v>
      </c>
      <c r="D736" t="s">
        <v>131</v>
      </c>
      <c r="E736" t="s">
        <v>185</v>
      </c>
      <c r="F736" t="s">
        <v>133</v>
      </c>
    </row>
    <row r="737" spans="1:6" x14ac:dyDescent="0.25">
      <c r="A737">
        <v>96</v>
      </c>
      <c r="B737" s="3">
        <v>43457</v>
      </c>
      <c r="C737" s="3">
        <v>43457</v>
      </c>
      <c r="D737" t="s">
        <v>131</v>
      </c>
      <c r="E737" t="s">
        <v>185</v>
      </c>
      <c r="F737" t="s">
        <v>133</v>
      </c>
    </row>
    <row r="738" spans="1:6" x14ac:dyDescent="0.25">
      <c r="A738">
        <v>96</v>
      </c>
      <c r="B738" s="3">
        <v>43457</v>
      </c>
      <c r="C738" s="3">
        <v>43546</v>
      </c>
      <c r="D738" t="s">
        <v>131</v>
      </c>
      <c r="E738" t="s">
        <v>185</v>
      </c>
      <c r="F738" t="s">
        <v>133</v>
      </c>
    </row>
    <row r="739" spans="1:6" x14ac:dyDescent="0.25">
      <c r="A739">
        <v>96</v>
      </c>
      <c r="B739" s="3">
        <v>43547</v>
      </c>
      <c r="C739" s="3">
        <v>43547</v>
      </c>
      <c r="D739" t="s">
        <v>131</v>
      </c>
      <c r="E739" t="s">
        <v>185</v>
      </c>
      <c r="F739" t="s">
        <v>133</v>
      </c>
    </row>
    <row r="740" spans="1:6" x14ac:dyDescent="0.25">
      <c r="A740">
        <v>96</v>
      </c>
      <c r="B740" s="3">
        <v>43547</v>
      </c>
      <c r="C740" s="3">
        <v>43585</v>
      </c>
      <c r="D740" t="s">
        <v>131</v>
      </c>
      <c r="E740" t="s">
        <v>185</v>
      </c>
      <c r="F740" t="s">
        <v>133</v>
      </c>
    </row>
    <row r="741" spans="1:6" x14ac:dyDescent="0.25">
      <c r="A741">
        <v>96</v>
      </c>
      <c r="B741" s="3">
        <v>43586</v>
      </c>
      <c r="C741" s="3">
        <v>43658</v>
      </c>
      <c r="D741" t="s">
        <v>131</v>
      </c>
      <c r="E741" t="s">
        <v>185</v>
      </c>
      <c r="F741" t="s">
        <v>133</v>
      </c>
    </row>
    <row r="742" spans="1:6" x14ac:dyDescent="0.25">
      <c r="A742">
        <v>96</v>
      </c>
      <c r="B742" s="3">
        <v>43658</v>
      </c>
      <c r="C742" s="3">
        <v>43693</v>
      </c>
      <c r="D742" t="s">
        <v>131</v>
      </c>
      <c r="E742" t="s">
        <v>185</v>
      </c>
      <c r="F742" t="s">
        <v>133</v>
      </c>
    </row>
    <row r="743" spans="1:6" x14ac:dyDescent="0.25">
      <c r="A743">
        <v>97</v>
      </c>
      <c r="B743" s="3">
        <v>42263</v>
      </c>
      <c r="C743" s="3">
        <v>43466</v>
      </c>
      <c r="D743" t="s">
        <v>131</v>
      </c>
      <c r="E743" t="s">
        <v>173</v>
      </c>
      <c r="F743" t="s">
        <v>133</v>
      </c>
    </row>
    <row r="744" spans="1:6" x14ac:dyDescent="0.25">
      <c r="A744">
        <v>97</v>
      </c>
      <c r="B744" s="3">
        <v>43466</v>
      </c>
      <c r="C744" s="3">
        <v>43466</v>
      </c>
      <c r="D744" t="s">
        <v>131</v>
      </c>
      <c r="E744" t="s">
        <v>173</v>
      </c>
      <c r="F744" t="s">
        <v>133</v>
      </c>
    </row>
    <row r="745" spans="1:6" x14ac:dyDescent="0.25">
      <c r="A745">
        <v>97</v>
      </c>
      <c r="B745" s="3">
        <v>43466</v>
      </c>
      <c r="C745" s="3">
        <v>43524</v>
      </c>
      <c r="D745" t="s">
        <v>131</v>
      </c>
      <c r="E745" t="s">
        <v>125</v>
      </c>
      <c r="F745" t="s">
        <v>133</v>
      </c>
    </row>
    <row r="746" spans="1:6" x14ac:dyDescent="0.25">
      <c r="A746">
        <v>97</v>
      </c>
      <c r="B746" s="3">
        <v>43524</v>
      </c>
      <c r="C746" s="3">
        <v>43554</v>
      </c>
      <c r="D746" t="s">
        <v>131</v>
      </c>
      <c r="E746" t="s">
        <v>125</v>
      </c>
      <c r="F746" t="s">
        <v>133</v>
      </c>
    </row>
    <row r="747" spans="1:6" x14ac:dyDescent="0.25">
      <c r="A747">
        <v>97</v>
      </c>
      <c r="B747" s="3">
        <v>43555</v>
      </c>
      <c r="C747" s="3">
        <v>44228</v>
      </c>
      <c r="D747" t="s">
        <v>131</v>
      </c>
      <c r="E747" t="s">
        <v>125</v>
      </c>
      <c r="F747" t="s">
        <v>133</v>
      </c>
    </row>
    <row r="748" spans="1:6" x14ac:dyDescent="0.25">
      <c r="A748">
        <v>97</v>
      </c>
      <c r="B748" s="3">
        <v>44228</v>
      </c>
      <c r="C748" s="3">
        <v>44340</v>
      </c>
      <c r="D748" t="s">
        <v>131</v>
      </c>
      <c r="E748" t="s">
        <v>125</v>
      </c>
      <c r="F748" t="s">
        <v>133</v>
      </c>
    </row>
    <row r="749" spans="1:6" x14ac:dyDescent="0.25">
      <c r="A749">
        <v>97</v>
      </c>
      <c r="B749" s="3">
        <v>44340</v>
      </c>
      <c r="C749" s="3">
        <v>44389</v>
      </c>
      <c r="D749" t="s">
        <v>131</v>
      </c>
      <c r="E749" t="s">
        <v>125</v>
      </c>
      <c r="F749" t="s">
        <v>133</v>
      </c>
    </row>
    <row r="750" spans="1:6" x14ac:dyDescent="0.25">
      <c r="A750">
        <v>97</v>
      </c>
      <c r="B750" s="3">
        <v>44389</v>
      </c>
      <c r="C750" s="3">
        <v>44395</v>
      </c>
      <c r="D750" t="s">
        <v>131</v>
      </c>
      <c r="E750" t="s">
        <v>125</v>
      </c>
      <c r="F750" t="s">
        <v>133</v>
      </c>
    </row>
    <row r="751" spans="1:6" x14ac:dyDescent="0.25">
      <c r="A751">
        <v>97</v>
      </c>
      <c r="B751" s="3">
        <v>44396</v>
      </c>
      <c r="C751" s="3">
        <v>44517</v>
      </c>
      <c r="D751" t="s">
        <v>131</v>
      </c>
      <c r="E751" t="s">
        <v>125</v>
      </c>
      <c r="F751" t="s">
        <v>133</v>
      </c>
    </row>
    <row r="752" spans="1:6" x14ac:dyDescent="0.25">
      <c r="A752">
        <v>97</v>
      </c>
      <c r="B752" s="3">
        <v>44517</v>
      </c>
      <c r="C752" s="3">
        <v>44518</v>
      </c>
      <c r="D752" t="s">
        <v>131</v>
      </c>
      <c r="E752" t="s">
        <v>125</v>
      </c>
      <c r="F752" t="s">
        <v>133</v>
      </c>
    </row>
    <row r="753" spans="1:6" x14ac:dyDescent="0.25">
      <c r="A753">
        <v>97</v>
      </c>
      <c r="B753" s="3">
        <v>44519</v>
      </c>
      <c r="C753" s="3"/>
      <c r="D753" t="s">
        <v>131</v>
      </c>
      <c r="E753" t="s">
        <v>125</v>
      </c>
      <c r="F753" t="s">
        <v>133</v>
      </c>
    </row>
    <row r="754" spans="1:6" x14ac:dyDescent="0.25">
      <c r="A754">
        <v>99</v>
      </c>
      <c r="B754" s="3">
        <v>42629</v>
      </c>
      <c r="C754" s="3">
        <v>43570</v>
      </c>
      <c r="D754" t="s">
        <v>131</v>
      </c>
      <c r="E754" t="s">
        <v>195</v>
      </c>
      <c r="F754" t="s">
        <v>133</v>
      </c>
    </row>
    <row r="755" spans="1:6" x14ac:dyDescent="0.25">
      <c r="A755">
        <v>99</v>
      </c>
      <c r="B755" s="3">
        <v>43570</v>
      </c>
      <c r="C755" s="3">
        <v>43572</v>
      </c>
      <c r="D755" t="s">
        <v>131</v>
      </c>
      <c r="E755" t="s">
        <v>195</v>
      </c>
      <c r="F755" t="s">
        <v>133</v>
      </c>
    </row>
    <row r="756" spans="1:6" x14ac:dyDescent="0.25">
      <c r="A756">
        <v>99</v>
      </c>
      <c r="B756" s="3">
        <v>43573</v>
      </c>
      <c r="C756" s="3">
        <v>43577</v>
      </c>
      <c r="D756" t="s">
        <v>131</v>
      </c>
      <c r="E756" t="s">
        <v>195</v>
      </c>
      <c r="F756" t="s">
        <v>133</v>
      </c>
    </row>
    <row r="757" spans="1:6" x14ac:dyDescent="0.25">
      <c r="A757">
        <v>99</v>
      </c>
      <c r="B757" s="3">
        <v>43577</v>
      </c>
      <c r="C757" s="3">
        <v>43578</v>
      </c>
      <c r="D757" t="s">
        <v>131</v>
      </c>
      <c r="E757" t="s">
        <v>195</v>
      </c>
      <c r="F757" t="s">
        <v>133</v>
      </c>
    </row>
    <row r="758" spans="1:6" x14ac:dyDescent="0.25">
      <c r="A758">
        <v>99</v>
      </c>
      <c r="B758" s="3">
        <v>43579</v>
      </c>
      <c r="C758" s="3">
        <v>43754</v>
      </c>
      <c r="D758" t="s">
        <v>131</v>
      </c>
      <c r="E758" t="s">
        <v>195</v>
      </c>
      <c r="F758" t="s">
        <v>133</v>
      </c>
    </row>
    <row r="759" spans="1:6" x14ac:dyDescent="0.25">
      <c r="A759">
        <v>99</v>
      </c>
      <c r="B759" s="3">
        <v>43754</v>
      </c>
      <c r="C759" s="3">
        <v>43756</v>
      </c>
      <c r="D759" t="s">
        <v>131</v>
      </c>
      <c r="E759" t="s">
        <v>195</v>
      </c>
      <c r="F759" t="s">
        <v>133</v>
      </c>
    </row>
    <row r="760" spans="1:6" x14ac:dyDescent="0.25">
      <c r="A760">
        <v>99</v>
      </c>
      <c r="B760" s="3">
        <v>43757</v>
      </c>
      <c r="C760" s="3">
        <v>43759</v>
      </c>
      <c r="D760" t="s">
        <v>131</v>
      </c>
      <c r="E760" t="s">
        <v>195</v>
      </c>
      <c r="F760" t="s">
        <v>133</v>
      </c>
    </row>
    <row r="761" spans="1:6" x14ac:dyDescent="0.25">
      <c r="A761">
        <v>99</v>
      </c>
      <c r="B761" s="3">
        <v>43759</v>
      </c>
      <c r="C761" s="3">
        <v>43760</v>
      </c>
      <c r="D761" t="s">
        <v>131</v>
      </c>
      <c r="E761" t="s">
        <v>195</v>
      </c>
      <c r="F761" t="s">
        <v>133</v>
      </c>
    </row>
    <row r="762" spans="1:6" x14ac:dyDescent="0.25">
      <c r="A762">
        <v>99</v>
      </c>
      <c r="B762" s="3">
        <v>43761</v>
      </c>
      <c r="C762" s="3">
        <v>44278</v>
      </c>
      <c r="D762" t="s">
        <v>131</v>
      </c>
      <c r="E762" t="s">
        <v>195</v>
      </c>
      <c r="F762" t="s">
        <v>133</v>
      </c>
    </row>
    <row r="763" spans="1:6" x14ac:dyDescent="0.25">
      <c r="A763">
        <v>99</v>
      </c>
      <c r="B763" s="3">
        <v>44278</v>
      </c>
      <c r="C763" s="3">
        <v>44926</v>
      </c>
      <c r="D763" t="s">
        <v>131</v>
      </c>
      <c r="E763" t="s">
        <v>195</v>
      </c>
      <c r="F763" t="s">
        <v>133</v>
      </c>
    </row>
    <row r="764" spans="1:6" x14ac:dyDescent="0.25">
      <c r="A764">
        <v>99</v>
      </c>
      <c r="B764" s="3">
        <v>44927</v>
      </c>
      <c r="C764" s="3"/>
      <c r="D764" t="s">
        <v>131</v>
      </c>
      <c r="E764" t="s">
        <v>195</v>
      </c>
      <c r="F764" t="s">
        <v>133</v>
      </c>
    </row>
    <row r="765" spans="1:6" x14ac:dyDescent="0.25">
      <c r="A765">
        <v>101</v>
      </c>
      <c r="B765" s="3">
        <v>42171</v>
      </c>
      <c r="C765" s="3">
        <v>43739</v>
      </c>
      <c r="D765" t="s">
        <v>131</v>
      </c>
      <c r="E765" t="s">
        <v>167</v>
      </c>
      <c r="F765" t="s">
        <v>133</v>
      </c>
    </row>
    <row r="766" spans="1:6" x14ac:dyDescent="0.25">
      <c r="A766">
        <v>101</v>
      </c>
      <c r="B766" s="3">
        <v>43739</v>
      </c>
      <c r="C766" s="3">
        <v>43739</v>
      </c>
      <c r="D766" t="s">
        <v>131</v>
      </c>
      <c r="E766" t="s">
        <v>167</v>
      </c>
      <c r="F766" t="s">
        <v>133</v>
      </c>
    </row>
    <row r="767" spans="1:6" x14ac:dyDescent="0.25">
      <c r="A767">
        <v>101</v>
      </c>
      <c r="B767" s="3">
        <v>43739</v>
      </c>
      <c r="C767" s="3">
        <v>43810</v>
      </c>
      <c r="D767" t="s">
        <v>131</v>
      </c>
      <c r="E767" t="s">
        <v>180</v>
      </c>
      <c r="F767" t="s">
        <v>133</v>
      </c>
    </row>
    <row r="768" spans="1:6" x14ac:dyDescent="0.25">
      <c r="A768">
        <v>101</v>
      </c>
      <c r="B768" s="3">
        <v>43810</v>
      </c>
      <c r="C768" s="3">
        <v>43810</v>
      </c>
      <c r="D768" t="s">
        <v>131</v>
      </c>
      <c r="E768" t="s">
        <v>221</v>
      </c>
      <c r="F768" t="s">
        <v>133</v>
      </c>
    </row>
    <row r="769" spans="1:6" x14ac:dyDescent="0.25">
      <c r="A769">
        <v>101</v>
      </c>
      <c r="B769" s="3">
        <v>43810</v>
      </c>
      <c r="C769" s="3">
        <v>44536</v>
      </c>
      <c r="D769" t="s">
        <v>131</v>
      </c>
      <c r="E769" t="s">
        <v>221</v>
      </c>
      <c r="F769" t="s">
        <v>133</v>
      </c>
    </row>
    <row r="770" spans="1:6" x14ac:dyDescent="0.25">
      <c r="A770">
        <v>101</v>
      </c>
      <c r="B770" s="3">
        <v>44536</v>
      </c>
      <c r="C770" s="3"/>
      <c r="D770" t="s">
        <v>131</v>
      </c>
      <c r="E770" t="s">
        <v>221</v>
      </c>
      <c r="F770" t="s">
        <v>133</v>
      </c>
    </row>
    <row r="771" spans="1:6" x14ac:dyDescent="0.25">
      <c r="A771">
        <v>102</v>
      </c>
      <c r="B771" s="3">
        <v>42005</v>
      </c>
      <c r="C771" s="3">
        <v>43555</v>
      </c>
      <c r="D771" t="s">
        <v>131</v>
      </c>
      <c r="E771" t="s">
        <v>187</v>
      </c>
      <c r="F771" t="s">
        <v>133</v>
      </c>
    </row>
    <row r="772" spans="1:6" x14ac:dyDescent="0.25">
      <c r="A772">
        <v>102</v>
      </c>
      <c r="B772" s="3">
        <v>43556</v>
      </c>
      <c r="C772" s="3">
        <v>43556</v>
      </c>
      <c r="D772" t="s">
        <v>131</v>
      </c>
      <c r="E772" t="s">
        <v>187</v>
      </c>
      <c r="F772" t="s">
        <v>133</v>
      </c>
    </row>
    <row r="773" spans="1:6" x14ac:dyDescent="0.25">
      <c r="A773">
        <v>102</v>
      </c>
      <c r="B773" s="3">
        <v>43556</v>
      </c>
      <c r="C773" s="3">
        <v>43851</v>
      </c>
      <c r="D773" t="s">
        <v>131</v>
      </c>
      <c r="E773" t="s">
        <v>187</v>
      </c>
      <c r="F773" t="s">
        <v>133</v>
      </c>
    </row>
    <row r="774" spans="1:6" x14ac:dyDescent="0.25">
      <c r="A774">
        <v>102</v>
      </c>
      <c r="B774" s="3">
        <v>43851</v>
      </c>
      <c r="C774" s="3">
        <v>43852</v>
      </c>
      <c r="D774" t="s">
        <v>131</v>
      </c>
      <c r="E774" t="s">
        <v>187</v>
      </c>
      <c r="F774" t="s">
        <v>133</v>
      </c>
    </row>
    <row r="775" spans="1:6" x14ac:dyDescent="0.25">
      <c r="A775">
        <v>102</v>
      </c>
      <c r="B775" s="3">
        <v>43853</v>
      </c>
      <c r="C775" s="3">
        <v>44231</v>
      </c>
      <c r="D775" t="s">
        <v>131</v>
      </c>
      <c r="E775" t="s">
        <v>187</v>
      </c>
      <c r="F775" t="s">
        <v>133</v>
      </c>
    </row>
    <row r="776" spans="1:6" x14ac:dyDescent="0.25">
      <c r="A776">
        <v>102</v>
      </c>
      <c r="B776" s="3">
        <v>44231</v>
      </c>
      <c r="C776" s="3">
        <v>44244</v>
      </c>
      <c r="D776" t="s">
        <v>131</v>
      </c>
      <c r="E776" t="s">
        <v>187</v>
      </c>
      <c r="F776" t="s">
        <v>133</v>
      </c>
    </row>
    <row r="777" spans="1:6" x14ac:dyDescent="0.25">
      <c r="A777">
        <v>102</v>
      </c>
      <c r="B777" s="3">
        <v>44245</v>
      </c>
      <c r="C777" s="3">
        <v>44593</v>
      </c>
      <c r="D777" t="s">
        <v>131</v>
      </c>
      <c r="E777" t="s">
        <v>187</v>
      </c>
      <c r="F777" t="s">
        <v>133</v>
      </c>
    </row>
    <row r="778" spans="1:6" x14ac:dyDescent="0.25">
      <c r="A778">
        <v>102</v>
      </c>
      <c r="B778" s="3">
        <v>44593</v>
      </c>
      <c r="C778" s="3">
        <v>44593</v>
      </c>
      <c r="D778" t="s">
        <v>131</v>
      </c>
      <c r="E778" t="s">
        <v>187</v>
      </c>
      <c r="F778" t="s">
        <v>133</v>
      </c>
    </row>
    <row r="779" spans="1:6" x14ac:dyDescent="0.25">
      <c r="A779">
        <v>103</v>
      </c>
      <c r="B779" s="3">
        <v>42201</v>
      </c>
      <c r="C779" s="3">
        <v>43325</v>
      </c>
      <c r="D779" t="s">
        <v>131</v>
      </c>
      <c r="E779" t="s">
        <v>134</v>
      </c>
      <c r="F779" t="s">
        <v>133</v>
      </c>
    </row>
    <row r="780" spans="1:6" x14ac:dyDescent="0.25">
      <c r="A780">
        <v>103</v>
      </c>
      <c r="B780" s="3">
        <v>43325</v>
      </c>
      <c r="C780" s="3">
        <v>43690</v>
      </c>
      <c r="D780" t="s">
        <v>131</v>
      </c>
      <c r="E780" t="s">
        <v>134</v>
      </c>
      <c r="F780" t="s">
        <v>133</v>
      </c>
    </row>
    <row r="781" spans="1:6" x14ac:dyDescent="0.25">
      <c r="A781">
        <v>103</v>
      </c>
      <c r="B781" s="3">
        <v>43690</v>
      </c>
      <c r="C781" s="3">
        <v>43693</v>
      </c>
      <c r="D781" t="s">
        <v>131</v>
      </c>
      <c r="E781" t="s">
        <v>134</v>
      </c>
      <c r="F781" t="s">
        <v>133</v>
      </c>
    </row>
    <row r="782" spans="1:6" x14ac:dyDescent="0.25">
      <c r="A782">
        <v>103</v>
      </c>
      <c r="B782" s="3">
        <v>43693</v>
      </c>
      <c r="C782" s="3">
        <v>43708</v>
      </c>
      <c r="D782" t="s">
        <v>131</v>
      </c>
      <c r="E782" t="s">
        <v>134</v>
      </c>
      <c r="F782" t="s">
        <v>133</v>
      </c>
    </row>
    <row r="783" spans="1:6" x14ac:dyDescent="0.25">
      <c r="A783">
        <v>103</v>
      </c>
      <c r="B783" s="3">
        <v>43709</v>
      </c>
      <c r="C783" s="3">
        <v>43709</v>
      </c>
      <c r="D783" t="s">
        <v>131</v>
      </c>
      <c r="E783" t="s">
        <v>134</v>
      </c>
      <c r="F783" t="s">
        <v>133</v>
      </c>
    </row>
    <row r="784" spans="1:6" x14ac:dyDescent="0.25">
      <c r="A784">
        <v>103</v>
      </c>
      <c r="B784" s="3">
        <v>43709</v>
      </c>
      <c r="C784" s="3">
        <v>43709</v>
      </c>
      <c r="D784" t="s">
        <v>131</v>
      </c>
      <c r="E784" t="s">
        <v>134</v>
      </c>
      <c r="F784" t="s">
        <v>133</v>
      </c>
    </row>
    <row r="785" spans="1:6" x14ac:dyDescent="0.25">
      <c r="A785">
        <v>104</v>
      </c>
      <c r="B785" s="3">
        <v>42339</v>
      </c>
      <c r="C785" s="3">
        <v>43123</v>
      </c>
      <c r="D785" t="s">
        <v>131</v>
      </c>
      <c r="E785" t="s">
        <v>169</v>
      </c>
      <c r="F785" t="s">
        <v>133</v>
      </c>
    </row>
    <row r="786" spans="1:6" x14ac:dyDescent="0.25">
      <c r="A786">
        <v>104</v>
      </c>
      <c r="B786" s="3">
        <v>43123</v>
      </c>
      <c r="C786" s="3">
        <v>43134</v>
      </c>
      <c r="D786" t="s">
        <v>131</v>
      </c>
      <c r="E786" t="s">
        <v>169</v>
      </c>
      <c r="F786" t="s">
        <v>133</v>
      </c>
    </row>
    <row r="787" spans="1:6" x14ac:dyDescent="0.25">
      <c r="A787">
        <v>104</v>
      </c>
      <c r="B787" s="3">
        <v>43135</v>
      </c>
      <c r="C787" s="3">
        <v>43633</v>
      </c>
      <c r="D787" t="s">
        <v>131</v>
      </c>
      <c r="E787" t="s">
        <v>169</v>
      </c>
      <c r="F787" t="s">
        <v>133</v>
      </c>
    </row>
    <row r="788" spans="1:6" x14ac:dyDescent="0.25">
      <c r="A788">
        <v>104</v>
      </c>
      <c r="B788" s="3">
        <v>43633</v>
      </c>
      <c r="C788" s="3">
        <v>43634</v>
      </c>
      <c r="D788" t="s">
        <v>131</v>
      </c>
      <c r="E788" t="s">
        <v>169</v>
      </c>
      <c r="F788" t="s">
        <v>133</v>
      </c>
    </row>
    <row r="789" spans="1:6" x14ac:dyDescent="0.25">
      <c r="A789">
        <v>104</v>
      </c>
      <c r="B789" s="3">
        <v>43635</v>
      </c>
      <c r="C789" s="3">
        <v>44562</v>
      </c>
      <c r="D789" t="s">
        <v>131</v>
      </c>
      <c r="E789" t="s">
        <v>169</v>
      </c>
      <c r="F789" t="s">
        <v>133</v>
      </c>
    </row>
    <row r="790" spans="1:6" x14ac:dyDescent="0.25">
      <c r="A790">
        <v>104</v>
      </c>
      <c r="B790" s="3">
        <v>44562</v>
      </c>
      <c r="C790" s="3">
        <v>44562</v>
      </c>
      <c r="D790" t="s">
        <v>131</v>
      </c>
      <c r="E790" t="s">
        <v>219</v>
      </c>
      <c r="F790" t="s">
        <v>133</v>
      </c>
    </row>
    <row r="791" spans="1:6" x14ac:dyDescent="0.25">
      <c r="A791">
        <v>104</v>
      </c>
      <c r="B791" s="3">
        <v>44562</v>
      </c>
      <c r="C791" s="3"/>
      <c r="D791" t="s">
        <v>131</v>
      </c>
      <c r="E791" t="s">
        <v>219</v>
      </c>
      <c r="F791" t="s">
        <v>133</v>
      </c>
    </row>
    <row r="792" spans="1:6" x14ac:dyDescent="0.25">
      <c r="A792">
        <v>107</v>
      </c>
      <c r="B792" s="3">
        <v>42370</v>
      </c>
      <c r="C792" s="3">
        <v>43361</v>
      </c>
      <c r="D792" t="s">
        <v>131</v>
      </c>
      <c r="E792" t="s">
        <v>175</v>
      </c>
      <c r="F792" t="s">
        <v>133</v>
      </c>
    </row>
    <row r="793" spans="1:6" x14ac:dyDescent="0.25">
      <c r="A793">
        <v>107</v>
      </c>
      <c r="B793" s="3">
        <v>43361</v>
      </c>
      <c r="C793" s="3">
        <v>43370</v>
      </c>
      <c r="D793" t="s">
        <v>131</v>
      </c>
      <c r="E793" t="s">
        <v>175</v>
      </c>
      <c r="F793" t="s">
        <v>133</v>
      </c>
    </row>
    <row r="794" spans="1:6" x14ac:dyDescent="0.25">
      <c r="A794">
        <v>107</v>
      </c>
      <c r="B794" s="3">
        <v>43371</v>
      </c>
      <c r="D794" t="s">
        <v>131</v>
      </c>
      <c r="E794" t="s">
        <v>175</v>
      </c>
      <c r="F794" t="s">
        <v>133</v>
      </c>
    </row>
    <row r="795" spans="1:6" x14ac:dyDescent="0.25">
      <c r="A795">
        <v>108</v>
      </c>
      <c r="B795" s="3">
        <v>41913</v>
      </c>
      <c r="C795" s="3">
        <v>43585</v>
      </c>
      <c r="D795" t="s">
        <v>131</v>
      </c>
      <c r="E795" t="s">
        <v>113</v>
      </c>
      <c r="F795" t="s">
        <v>132</v>
      </c>
    </row>
    <row r="796" spans="1:6" x14ac:dyDescent="0.25">
      <c r="A796">
        <v>108</v>
      </c>
      <c r="B796" s="3">
        <v>43586</v>
      </c>
      <c r="C796" s="3">
        <v>44076</v>
      </c>
      <c r="D796" t="s">
        <v>131</v>
      </c>
      <c r="E796" t="s">
        <v>300</v>
      </c>
      <c r="F796" t="s">
        <v>132</v>
      </c>
    </row>
    <row r="797" spans="1:6" x14ac:dyDescent="0.25">
      <c r="A797">
        <v>108</v>
      </c>
      <c r="B797" s="3">
        <v>44076</v>
      </c>
      <c r="C797" s="3">
        <v>44080</v>
      </c>
      <c r="D797" t="s">
        <v>131</v>
      </c>
      <c r="E797" t="s">
        <v>300</v>
      </c>
      <c r="F797" t="s">
        <v>132</v>
      </c>
    </row>
    <row r="798" spans="1:6" x14ac:dyDescent="0.25">
      <c r="A798">
        <v>108</v>
      </c>
      <c r="B798" s="3">
        <v>44081</v>
      </c>
      <c r="C798" s="3">
        <v>44672</v>
      </c>
      <c r="D798" t="s">
        <v>131</v>
      </c>
      <c r="E798" t="s">
        <v>300</v>
      </c>
      <c r="F798" t="s">
        <v>132</v>
      </c>
    </row>
    <row r="799" spans="1:6" x14ac:dyDescent="0.25">
      <c r="A799">
        <v>108</v>
      </c>
      <c r="B799" s="3">
        <v>44672</v>
      </c>
      <c r="C799" s="3">
        <v>45036</v>
      </c>
      <c r="D799" t="s">
        <v>131</v>
      </c>
      <c r="E799" t="s">
        <v>300</v>
      </c>
      <c r="F799" t="s">
        <v>132</v>
      </c>
    </row>
    <row r="800" spans="1:6" x14ac:dyDescent="0.25">
      <c r="A800">
        <v>108</v>
      </c>
      <c r="B800" s="3">
        <v>45037</v>
      </c>
      <c r="C800" s="3"/>
      <c r="D800" t="s">
        <v>131</v>
      </c>
      <c r="E800" t="s">
        <v>300</v>
      </c>
      <c r="F800" t="s">
        <v>132</v>
      </c>
    </row>
    <row r="801" spans="1:6" x14ac:dyDescent="0.25">
      <c r="A801">
        <v>109</v>
      </c>
      <c r="B801" s="3">
        <v>41640</v>
      </c>
      <c r="C801" s="3">
        <v>43206</v>
      </c>
      <c r="D801" t="s">
        <v>131</v>
      </c>
      <c r="E801" t="s">
        <v>174</v>
      </c>
      <c r="F801" t="s">
        <v>133</v>
      </c>
    </row>
    <row r="802" spans="1:6" x14ac:dyDescent="0.25">
      <c r="A802">
        <v>109</v>
      </c>
      <c r="B802" s="3">
        <v>43207</v>
      </c>
      <c r="C802" s="3">
        <v>43220</v>
      </c>
      <c r="D802" t="s">
        <v>131</v>
      </c>
      <c r="E802" t="s">
        <v>174</v>
      </c>
      <c r="F802" t="s">
        <v>133</v>
      </c>
    </row>
    <row r="803" spans="1:6" x14ac:dyDescent="0.25">
      <c r="A803">
        <v>109</v>
      </c>
      <c r="B803" s="3">
        <v>43221</v>
      </c>
      <c r="C803" s="3">
        <v>43313</v>
      </c>
      <c r="D803" t="s">
        <v>131</v>
      </c>
      <c r="E803" t="s">
        <v>174</v>
      </c>
      <c r="F803" t="s">
        <v>133</v>
      </c>
    </row>
    <row r="804" spans="1:6" x14ac:dyDescent="0.25">
      <c r="A804">
        <v>109</v>
      </c>
      <c r="B804" s="3">
        <v>43313</v>
      </c>
      <c r="C804" s="3">
        <v>44586</v>
      </c>
      <c r="D804" t="s">
        <v>131</v>
      </c>
      <c r="E804" t="s">
        <v>174</v>
      </c>
      <c r="F804" t="s">
        <v>133</v>
      </c>
    </row>
    <row r="805" spans="1:6" x14ac:dyDescent="0.25">
      <c r="A805">
        <v>109</v>
      </c>
      <c r="B805" s="3">
        <v>44586</v>
      </c>
      <c r="C805" s="3">
        <v>44588</v>
      </c>
      <c r="D805" t="s">
        <v>131</v>
      </c>
      <c r="E805" t="s">
        <v>174</v>
      </c>
      <c r="F805" t="s">
        <v>133</v>
      </c>
    </row>
    <row r="806" spans="1:6" x14ac:dyDescent="0.25">
      <c r="A806">
        <v>109</v>
      </c>
      <c r="B806" s="3">
        <v>44589</v>
      </c>
      <c r="C806" s="3"/>
      <c r="D806" t="s">
        <v>131</v>
      </c>
      <c r="E806" t="s">
        <v>174</v>
      </c>
      <c r="F806" t="s">
        <v>133</v>
      </c>
    </row>
    <row r="807" spans="1:6" x14ac:dyDescent="0.25">
      <c r="A807">
        <v>110</v>
      </c>
      <c r="B807" s="3">
        <v>42005</v>
      </c>
      <c r="C807" s="3">
        <v>43585</v>
      </c>
      <c r="D807" t="s">
        <v>131</v>
      </c>
      <c r="E807" t="s">
        <v>187</v>
      </c>
      <c r="F807" t="s">
        <v>133</v>
      </c>
    </row>
    <row r="808" spans="1:6" x14ac:dyDescent="0.25">
      <c r="A808">
        <v>110</v>
      </c>
      <c r="B808" s="3">
        <v>43586</v>
      </c>
      <c r="C808" s="3">
        <v>43586</v>
      </c>
      <c r="D808" t="s">
        <v>131</v>
      </c>
      <c r="E808" t="s">
        <v>187</v>
      </c>
      <c r="F808" t="s">
        <v>133</v>
      </c>
    </row>
    <row r="809" spans="1:6" x14ac:dyDescent="0.25">
      <c r="A809">
        <v>110</v>
      </c>
      <c r="B809" s="3">
        <v>43586</v>
      </c>
      <c r="C809" s="3">
        <v>44044</v>
      </c>
      <c r="D809" t="s">
        <v>131</v>
      </c>
      <c r="E809" t="s">
        <v>187</v>
      </c>
      <c r="F809" t="s">
        <v>133</v>
      </c>
    </row>
    <row r="810" spans="1:6" x14ac:dyDescent="0.25">
      <c r="A810">
        <v>110</v>
      </c>
      <c r="B810" s="3">
        <v>44044</v>
      </c>
      <c r="C810" s="3">
        <v>44044</v>
      </c>
      <c r="D810" t="s">
        <v>131</v>
      </c>
      <c r="E810" t="s">
        <v>187</v>
      </c>
      <c r="F810" t="s">
        <v>133</v>
      </c>
    </row>
    <row r="811" spans="1:6" x14ac:dyDescent="0.25">
      <c r="A811">
        <v>110</v>
      </c>
      <c r="B811" s="3">
        <v>44044</v>
      </c>
      <c r="C811" s="3">
        <v>44364</v>
      </c>
      <c r="D811" t="s">
        <v>131</v>
      </c>
      <c r="E811" t="s">
        <v>169</v>
      </c>
      <c r="F811" t="s">
        <v>133</v>
      </c>
    </row>
    <row r="812" spans="1:6" x14ac:dyDescent="0.25">
      <c r="A812">
        <v>110</v>
      </c>
      <c r="B812" s="3">
        <v>44364</v>
      </c>
      <c r="C812" s="3">
        <v>44461</v>
      </c>
      <c r="D812" t="s">
        <v>131</v>
      </c>
      <c r="E812" t="s">
        <v>169</v>
      </c>
      <c r="F812" t="s">
        <v>133</v>
      </c>
    </row>
    <row r="813" spans="1:6" x14ac:dyDescent="0.25">
      <c r="A813">
        <v>110</v>
      </c>
      <c r="B813" s="3">
        <v>44462</v>
      </c>
      <c r="C813" s="3"/>
      <c r="D813" t="s">
        <v>131</v>
      </c>
      <c r="E813" t="s">
        <v>169</v>
      </c>
      <c r="F813" t="s">
        <v>133</v>
      </c>
    </row>
    <row r="814" spans="1:6" x14ac:dyDescent="0.25">
      <c r="A814">
        <v>112</v>
      </c>
      <c r="B814" s="3">
        <v>42290</v>
      </c>
      <c r="C814" s="3">
        <v>43794</v>
      </c>
      <c r="D814" t="s">
        <v>131</v>
      </c>
      <c r="E814" t="s">
        <v>115</v>
      </c>
      <c r="F814" t="s">
        <v>133</v>
      </c>
    </row>
    <row r="815" spans="1:6" x14ac:dyDescent="0.25">
      <c r="A815">
        <v>112</v>
      </c>
      <c r="B815" s="3">
        <v>43794</v>
      </c>
      <c r="C815" s="3">
        <v>43983</v>
      </c>
      <c r="D815" t="s">
        <v>131</v>
      </c>
      <c r="E815" t="s">
        <v>115</v>
      </c>
      <c r="F815" t="s">
        <v>133</v>
      </c>
    </row>
    <row r="816" spans="1:6" x14ac:dyDescent="0.25">
      <c r="A816">
        <v>112</v>
      </c>
      <c r="B816" s="3">
        <v>43983</v>
      </c>
      <c r="C816" s="3"/>
      <c r="D816" t="s">
        <v>131</v>
      </c>
      <c r="E816" t="s">
        <v>105</v>
      </c>
      <c r="F816" t="s">
        <v>133</v>
      </c>
    </row>
    <row r="817" spans="1:6" x14ac:dyDescent="0.25">
      <c r="A817">
        <v>112</v>
      </c>
      <c r="B817" s="3">
        <v>43983</v>
      </c>
      <c r="C817" s="3">
        <v>43983</v>
      </c>
      <c r="D817" t="s">
        <v>131</v>
      </c>
      <c r="E817" t="s">
        <v>115</v>
      </c>
      <c r="F817" t="s">
        <v>133</v>
      </c>
    </row>
    <row r="818" spans="1:6" x14ac:dyDescent="0.25">
      <c r="A818">
        <v>113</v>
      </c>
      <c r="B818" s="3">
        <v>42948</v>
      </c>
      <c r="C818" s="3">
        <v>44350</v>
      </c>
      <c r="D818" t="s">
        <v>131</v>
      </c>
      <c r="E818" t="s">
        <v>118</v>
      </c>
      <c r="F818" t="s">
        <v>133</v>
      </c>
    </row>
    <row r="819" spans="1:6" x14ac:dyDescent="0.25">
      <c r="A819">
        <v>113</v>
      </c>
      <c r="B819" s="3">
        <v>44350</v>
      </c>
      <c r="C819" s="3">
        <v>44424</v>
      </c>
      <c r="D819" t="s">
        <v>131</v>
      </c>
      <c r="E819" t="s">
        <v>118</v>
      </c>
      <c r="F819" t="s">
        <v>133</v>
      </c>
    </row>
    <row r="820" spans="1:6" x14ac:dyDescent="0.25">
      <c r="A820">
        <v>113</v>
      </c>
      <c r="B820" s="3">
        <v>44424</v>
      </c>
      <c r="C820" s="3">
        <v>44427</v>
      </c>
      <c r="D820" t="s">
        <v>131</v>
      </c>
      <c r="E820" t="s">
        <v>118</v>
      </c>
      <c r="F820" t="s">
        <v>133</v>
      </c>
    </row>
    <row r="821" spans="1:6" x14ac:dyDescent="0.25">
      <c r="A821">
        <v>113</v>
      </c>
      <c r="B821" s="3">
        <v>44428</v>
      </c>
      <c r="C821" s="3">
        <v>44428</v>
      </c>
      <c r="D821" t="s">
        <v>131</v>
      </c>
      <c r="E821" t="s">
        <v>118</v>
      </c>
      <c r="F821" t="s">
        <v>133</v>
      </c>
    </row>
    <row r="822" spans="1:6" x14ac:dyDescent="0.25">
      <c r="A822">
        <v>113</v>
      </c>
      <c r="B822" s="3">
        <v>44428</v>
      </c>
      <c r="C822" s="3">
        <v>44428</v>
      </c>
      <c r="D822" t="s">
        <v>131</v>
      </c>
      <c r="E822" t="s">
        <v>118</v>
      </c>
      <c r="F822" t="s">
        <v>133</v>
      </c>
    </row>
    <row r="823" spans="1:6" x14ac:dyDescent="0.25">
      <c r="A823">
        <v>113</v>
      </c>
      <c r="B823" s="3">
        <v>44429</v>
      </c>
      <c r="C823" s="3">
        <v>44431</v>
      </c>
      <c r="D823" t="s">
        <v>131</v>
      </c>
      <c r="E823" t="s">
        <v>118</v>
      </c>
      <c r="F823" t="s">
        <v>133</v>
      </c>
    </row>
    <row r="824" spans="1:6" x14ac:dyDescent="0.25">
      <c r="A824">
        <v>113</v>
      </c>
      <c r="B824" s="3">
        <v>44431</v>
      </c>
      <c r="C824" s="3">
        <v>44433</v>
      </c>
      <c r="D824" t="s">
        <v>131</v>
      </c>
      <c r="E824" t="s">
        <v>118</v>
      </c>
      <c r="F824" t="s">
        <v>133</v>
      </c>
    </row>
    <row r="825" spans="1:6" x14ac:dyDescent="0.25">
      <c r="A825">
        <v>113</v>
      </c>
      <c r="B825" s="3">
        <v>44434</v>
      </c>
      <c r="C825" s="3">
        <v>44440</v>
      </c>
      <c r="D825" t="s">
        <v>131</v>
      </c>
      <c r="E825" t="s">
        <v>118</v>
      </c>
      <c r="F825" t="s">
        <v>133</v>
      </c>
    </row>
    <row r="826" spans="1:6" x14ac:dyDescent="0.25">
      <c r="A826">
        <v>113</v>
      </c>
      <c r="B826" s="3">
        <v>44440</v>
      </c>
      <c r="C826" s="3">
        <v>44524</v>
      </c>
      <c r="D826" t="s">
        <v>131</v>
      </c>
      <c r="E826" t="s">
        <v>118</v>
      </c>
      <c r="F826" t="s">
        <v>133</v>
      </c>
    </row>
    <row r="827" spans="1:6" x14ac:dyDescent="0.25">
      <c r="A827">
        <v>113</v>
      </c>
      <c r="B827" s="3">
        <v>44524</v>
      </c>
      <c r="C827" s="3">
        <v>44594</v>
      </c>
      <c r="D827" t="s">
        <v>131</v>
      </c>
      <c r="E827" t="s">
        <v>118</v>
      </c>
      <c r="F827" t="s">
        <v>133</v>
      </c>
    </row>
    <row r="828" spans="1:6" x14ac:dyDescent="0.25">
      <c r="A828">
        <v>113</v>
      </c>
      <c r="B828" s="3">
        <v>44594</v>
      </c>
      <c r="C828" s="3">
        <v>44596</v>
      </c>
      <c r="D828" t="s">
        <v>131</v>
      </c>
      <c r="E828" t="s">
        <v>118</v>
      </c>
      <c r="F828" t="s">
        <v>133</v>
      </c>
    </row>
    <row r="829" spans="1:6" x14ac:dyDescent="0.25">
      <c r="A829">
        <v>113</v>
      </c>
      <c r="B829" s="3">
        <v>44597</v>
      </c>
      <c r="C829" s="3">
        <v>44649</v>
      </c>
      <c r="D829" t="s">
        <v>131</v>
      </c>
      <c r="E829" t="s">
        <v>118</v>
      </c>
      <c r="F829" t="s">
        <v>133</v>
      </c>
    </row>
    <row r="830" spans="1:6" x14ac:dyDescent="0.25">
      <c r="A830">
        <v>113</v>
      </c>
      <c r="B830" s="3">
        <v>44649</v>
      </c>
      <c r="C830" s="3">
        <v>44650</v>
      </c>
      <c r="D830" t="s">
        <v>131</v>
      </c>
      <c r="E830" t="s">
        <v>118</v>
      </c>
      <c r="F830" t="s">
        <v>133</v>
      </c>
    </row>
    <row r="831" spans="1:6" x14ac:dyDescent="0.25">
      <c r="A831">
        <v>113</v>
      </c>
      <c r="B831" s="3">
        <v>44651</v>
      </c>
      <c r="C831" s="3"/>
      <c r="D831" t="s">
        <v>131</v>
      </c>
      <c r="E831" t="s">
        <v>118</v>
      </c>
      <c r="F831" t="s">
        <v>133</v>
      </c>
    </row>
    <row r="832" spans="1:6" x14ac:dyDescent="0.25">
      <c r="A832">
        <v>114</v>
      </c>
      <c r="B832" s="3">
        <v>41821</v>
      </c>
      <c r="C832" s="3">
        <v>43358</v>
      </c>
      <c r="D832" t="s">
        <v>131</v>
      </c>
      <c r="E832" t="s">
        <v>187</v>
      </c>
      <c r="F832" t="s">
        <v>133</v>
      </c>
    </row>
    <row r="833" spans="1:6" x14ac:dyDescent="0.25">
      <c r="A833">
        <v>114</v>
      </c>
      <c r="B833" s="3">
        <v>43358</v>
      </c>
      <c r="C833" s="3">
        <v>44255</v>
      </c>
      <c r="D833" t="s">
        <v>131</v>
      </c>
      <c r="E833" t="s">
        <v>187</v>
      </c>
      <c r="F833" t="s">
        <v>133</v>
      </c>
    </row>
    <row r="834" spans="1:6" x14ac:dyDescent="0.25">
      <c r="A834">
        <v>114</v>
      </c>
      <c r="B834" s="3">
        <v>44256</v>
      </c>
      <c r="C834" s="3">
        <v>44256</v>
      </c>
      <c r="D834" t="s">
        <v>131</v>
      </c>
      <c r="E834" t="s">
        <v>187</v>
      </c>
      <c r="F834" t="s">
        <v>133</v>
      </c>
    </row>
    <row r="835" spans="1:6" x14ac:dyDescent="0.25">
      <c r="A835">
        <v>114</v>
      </c>
      <c r="B835" s="3">
        <v>44256</v>
      </c>
      <c r="C835" s="3">
        <v>44628</v>
      </c>
      <c r="D835" t="s">
        <v>131</v>
      </c>
      <c r="E835" t="s">
        <v>187</v>
      </c>
      <c r="F835" t="s">
        <v>133</v>
      </c>
    </row>
    <row r="836" spans="1:6" x14ac:dyDescent="0.25">
      <c r="A836">
        <v>114</v>
      </c>
      <c r="B836" s="3">
        <v>44628</v>
      </c>
      <c r="C836" s="3">
        <v>44630</v>
      </c>
      <c r="D836" t="s">
        <v>131</v>
      </c>
      <c r="E836" t="s">
        <v>187</v>
      </c>
      <c r="F836" t="s">
        <v>133</v>
      </c>
    </row>
    <row r="837" spans="1:6" x14ac:dyDescent="0.25">
      <c r="A837">
        <v>114</v>
      </c>
      <c r="B837" s="3">
        <v>44631</v>
      </c>
      <c r="C837" s="3"/>
      <c r="D837" t="s">
        <v>131</v>
      </c>
      <c r="E837" t="s">
        <v>187</v>
      </c>
      <c r="F837" t="s">
        <v>133</v>
      </c>
    </row>
    <row r="838" spans="1:6" x14ac:dyDescent="0.25">
      <c r="A838">
        <v>115</v>
      </c>
      <c r="B838" s="3">
        <v>41883</v>
      </c>
      <c r="C838" s="3">
        <v>43055</v>
      </c>
      <c r="D838" t="s">
        <v>131</v>
      </c>
      <c r="E838" t="s">
        <v>191</v>
      </c>
      <c r="F838" t="s">
        <v>133</v>
      </c>
    </row>
    <row r="839" spans="1:6" x14ac:dyDescent="0.25">
      <c r="A839">
        <v>115</v>
      </c>
      <c r="B839" s="3">
        <v>43055</v>
      </c>
      <c r="C839" s="3">
        <v>44536</v>
      </c>
      <c r="D839" t="s">
        <v>131</v>
      </c>
      <c r="E839" t="s">
        <v>122</v>
      </c>
      <c r="F839" t="s">
        <v>133</v>
      </c>
    </row>
    <row r="840" spans="1:6" x14ac:dyDescent="0.25">
      <c r="A840">
        <v>115</v>
      </c>
      <c r="B840" s="3">
        <v>43055</v>
      </c>
      <c r="C840" s="3">
        <v>43055</v>
      </c>
      <c r="D840" t="s">
        <v>131</v>
      </c>
      <c r="E840" t="s">
        <v>191</v>
      </c>
      <c r="F840" t="s">
        <v>133</v>
      </c>
    </row>
    <row r="841" spans="1:6" x14ac:dyDescent="0.25">
      <c r="A841">
        <v>115</v>
      </c>
      <c r="B841" s="3">
        <v>44536</v>
      </c>
      <c r="C841" s="3">
        <v>44633</v>
      </c>
      <c r="D841" t="s">
        <v>131</v>
      </c>
      <c r="E841" t="s">
        <v>122</v>
      </c>
      <c r="F841" t="s">
        <v>133</v>
      </c>
    </row>
    <row r="842" spans="1:6" x14ac:dyDescent="0.25">
      <c r="A842">
        <v>115</v>
      </c>
      <c r="B842" s="3">
        <v>44634</v>
      </c>
      <c r="C842" s="3">
        <v>44634</v>
      </c>
      <c r="D842" t="s">
        <v>131</v>
      </c>
      <c r="E842" t="s">
        <v>122</v>
      </c>
      <c r="F842" t="s">
        <v>133</v>
      </c>
    </row>
    <row r="843" spans="1:6" x14ac:dyDescent="0.25">
      <c r="A843">
        <v>115</v>
      </c>
      <c r="B843" s="3">
        <v>44634</v>
      </c>
      <c r="C843" s="3">
        <v>44648</v>
      </c>
      <c r="D843" t="s">
        <v>131</v>
      </c>
      <c r="E843" t="s">
        <v>122</v>
      </c>
      <c r="F843" t="s">
        <v>133</v>
      </c>
    </row>
    <row r="844" spans="1:6" x14ac:dyDescent="0.25">
      <c r="A844">
        <v>115</v>
      </c>
      <c r="B844" s="3">
        <v>44649</v>
      </c>
      <c r="C844" s="3"/>
      <c r="D844" t="s">
        <v>131</v>
      </c>
      <c r="E844" t="s">
        <v>122</v>
      </c>
      <c r="F844" t="s">
        <v>133</v>
      </c>
    </row>
    <row r="845" spans="1:6" x14ac:dyDescent="0.25">
      <c r="A845">
        <v>116</v>
      </c>
      <c r="B845" s="3">
        <v>37067</v>
      </c>
      <c r="C845" s="3">
        <v>43598</v>
      </c>
      <c r="D845" t="s">
        <v>131</v>
      </c>
      <c r="E845" t="s">
        <v>118</v>
      </c>
      <c r="F845" t="s">
        <v>133</v>
      </c>
    </row>
    <row r="846" spans="1:6" x14ac:dyDescent="0.25">
      <c r="A846">
        <v>116</v>
      </c>
      <c r="B846" s="3">
        <v>43598</v>
      </c>
      <c r="C846" s="3">
        <v>44592</v>
      </c>
      <c r="D846" t="s">
        <v>131</v>
      </c>
      <c r="E846" t="s">
        <v>118</v>
      </c>
      <c r="F846" t="s">
        <v>133</v>
      </c>
    </row>
    <row r="847" spans="1:6" x14ac:dyDescent="0.25">
      <c r="A847">
        <v>116</v>
      </c>
      <c r="B847" s="3">
        <v>44592</v>
      </c>
      <c r="C847" s="3">
        <v>44596</v>
      </c>
      <c r="D847" t="s">
        <v>131</v>
      </c>
      <c r="E847" t="s">
        <v>118</v>
      </c>
      <c r="F847" t="s">
        <v>133</v>
      </c>
    </row>
    <row r="848" spans="1:6" x14ac:dyDescent="0.25">
      <c r="A848">
        <v>116</v>
      </c>
      <c r="B848" s="3">
        <v>44597</v>
      </c>
      <c r="C848" s="3"/>
      <c r="D848" t="s">
        <v>131</v>
      </c>
      <c r="E848" t="s">
        <v>118</v>
      </c>
      <c r="F848" t="s">
        <v>133</v>
      </c>
    </row>
    <row r="849" spans="1:6" x14ac:dyDescent="0.25">
      <c r="A849">
        <v>117</v>
      </c>
      <c r="B849" s="3">
        <v>40087</v>
      </c>
      <c r="C849" s="3"/>
      <c r="D849" t="s">
        <v>131</v>
      </c>
      <c r="E849" t="s">
        <v>118</v>
      </c>
      <c r="F849" t="s">
        <v>133</v>
      </c>
    </row>
    <row r="850" spans="1:6" x14ac:dyDescent="0.25">
      <c r="A850">
        <v>118</v>
      </c>
      <c r="B850" s="3">
        <v>39159</v>
      </c>
      <c r="C850" s="3"/>
      <c r="D850" t="s">
        <v>131</v>
      </c>
      <c r="E850" t="s">
        <v>118</v>
      </c>
      <c r="F850" t="s">
        <v>133</v>
      </c>
    </row>
    <row r="851" spans="1:6" x14ac:dyDescent="0.25">
      <c r="A851">
        <v>119</v>
      </c>
      <c r="B851" s="3">
        <v>37043</v>
      </c>
      <c r="C851" s="3"/>
      <c r="D851" t="s">
        <v>131</v>
      </c>
      <c r="E851" t="s">
        <v>118</v>
      </c>
      <c r="F851" t="s">
        <v>133</v>
      </c>
    </row>
    <row r="852" spans="1:6" x14ac:dyDescent="0.25">
      <c r="A852">
        <v>120</v>
      </c>
      <c r="B852" s="3">
        <v>41107</v>
      </c>
      <c r="C852" s="3">
        <v>44158</v>
      </c>
      <c r="D852" t="s">
        <v>131</v>
      </c>
      <c r="E852" t="s">
        <v>115</v>
      </c>
      <c r="F852" t="s">
        <v>133</v>
      </c>
    </row>
    <row r="853" spans="1:6" x14ac:dyDescent="0.25">
      <c r="A853">
        <v>120</v>
      </c>
      <c r="B853" s="3">
        <v>44158</v>
      </c>
      <c r="C853" s="3">
        <v>44167</v>
      </c>
      <c r="D853" t="s">
        <v>131</v>
      </c>
      <c r="E853" t="s">
        <v>115</v>
      </c>
      <c r="F853" t="s">
        <v>133</v>
      </c>
    </row>
    <row r="854" spans="1:6" x14ac:dyDescent="0.25">
      <c r="A854">
        <v>120</v>
      </c>
      <c r="B854" s="3">
        <v>44168</v>
      </c>
      <c r="C854" s="3">
        <v>44168</v>
      </c>
      <c r="D854" t="s">
        <v>131</v>
      </c>
      <c r="E854" t="s">
        <v>115</v>
      </c>
      <c r="F854" t="s">
        <v>133</v>
      </c>
    </row>
    <row r="855" spans="1:6" x14ac:dyDescent="0.25">
      <c r="A855">
        <v>120</v>
      </c>
      <c r="B855" s="3">
        <v>44168</v>
      </c>
      <c r="C855" s="3">
        <v>44195</v>
      </c>
      <c r="D855" t="s">
        <v>131</v>
      </c>
      <c r="E855" t="s">
        <v>115</v>
      </c>
      <c r="F855" t="s">
        <v>133</v>
      </c>
    </row>
    <row r="856" spans="1:6" x14ac:dyDescent="0.25">
      <c r="A856">
        <v>120</v>
      </c>
      <c r="B856" s="3">
        <v>44196</v>
      </c>
      <c r="C856" s="3">
        <v>44496</v>
      </c>
      <c r="D856" t="s">
        <v>131</v>
      </c>
      <c r="E856" t="s">
        <v>115</v>
      </c>
      <c r="F856" t="s">
        <v>133</v>
      </c>
    </row>
    <row r="857" spans="1:6" x14ac:dyDescent="0.25">
      <c r="A857">
        <v>120</v>
      </c>
      <c r="B857" s="3">
        <v>44496</v>
      </c>
      <c r="C857" s="3">
        <v>44498</v>
      </c>
      <c r="D857" t="s">
        <v>131</v>
      </c>
      <c r="E857" t="s">
        <v>115</v>
      </c>
      <c r="F857" t="s">
        <v>133</v>
      </c>
    </row>
    <row r="858" spans="1:6" x14ac:dyDescent="0.25">
      <c r="A858">
        <v>120</v>
      </c>
      <c r="B858" s="3">
        <v>44499</v>
      </c>
      <c r="C858" s="3">
        <v>44571</v>
      </c>
      <c r="D858" t="s">
        <v>131</v>
      </c>
      <c r="E858" t="s">
        <v>115</v>
      </c>
      <c r="F858" t="s">
        <v>133</v>
      </c>
    </row>
    <row r="859" spans="1:6" x14ac:dyDescent="0.25">
      <c r="A859">
        <v>120</v>
      </c>
      <c r="B859" s="3">
        <v>44571</v>
      </c>
      <c r="C859" s="3">
        <v>44574</v>
      </c>
      <c r="D859" t="s">
        <v>131</v>
      </c>
      <c r="E859" t="s">
        <v>115</v>
      </c>
      <c r="F859" t="s">
        <v>133</v>
      </c>
    </row>
    <row r="860" spans="1:6" x14ac:dyDescent="0.25">
      <c r="A860">
        <v>120</v>
      </c>
      <c r="B860" s="3">
        <v>44575</v>
      </c>
      <c r="C860" s="3">
        <v>44725</v>
      </c>
      <c r="D860" t="s">
        <v>131</v>
      </c>
      <c r="E860" t="s">
        <v>115</v>
      </c>
      <c r="F860" t="s">
        <v>133</v>
      </c>
    </row>
    <row r="861" spans="1:6" x14ac:dyDescent="0.25">
      <c r="A861">
        <v>120</v>
      </c>
      <c r="B861" s="3">
        <v>44725</v>
      </c>
      <c r="C861" s="3">
        <v>44725</v>
      </c>
      <c r="D861" t="s">
        <v>131</v>
      </c>
      <c r="E861" t="s">
        <v>115</v>
      </c>
      <c r="F861" t="s">
        <v>133</v>
      </c>
    </row>
    <row r="862" spans="1:6" x14ac:dyDescent="0.25">
      <c r="A862">
        <v>120</v>
      </c>
      <c r="B862" s="3">
        <v>44726</v>
      </c>
      <c r="C862" s="3"/>
      <c r="D862" t="s">
        <v>131</v>
      </c>
      <c r="E862" t="s">
        <v>115</v>
      </c>
      <c r="F862" t="s">
        <v>133</v>
      </c>
    </row>
    <row r="863" spans="1:6" x14ac:dyDescent="0.25">
      <c r="A863">
        <v>121</v>
      </c>
      <c r="B863" s="3">
        <v>40975</v>
      </c>
      <c r="C863" s="3">
        <v>44165</v>
      </c>
      <c r="D863" t="s">
        <v>131</v>
      </c>
      <c r="E863" t="s">
        <v>118</v>
      </c>
      <c r="F863" t="s">
        <v>133</v>
      </c>
    </row>
    <row r="864" spans="1:6" x14ac:dyDescent="0.25">
      <c r="A864">
        <v>121</v>
      </c>
      <c r="B864" s="3">
        <v>44165</v>
      </c>
      <c r="C864" s="3">
        <v>44169</v>
      </c>
      <c r="D864" t="s">
        <v>131</v>
      </c>
      <c r="E864" t="s">
        <v>118</v>
      </c>
      <c r="F864" t="s">
        <v>133</v>
      </c>
    </row>
    <row r="865" spans="1:6" x14ac:dyDescent="0.25">
      <c r="A865">
        <v>121</v>
      </c>
      <c r="B865" s="3">
        <v>44170</v>
      </c>
      <c r="C865" s="3">
        <v>44172</v>
      </c>
      <c r="D865" t="s">
        <v>131</v>
      </c>
      <c r="E865" t="s">
        <v>118</v>
      </c>
      <c r="F865" t="s">
        <v>133</v>
      </c>
    </row>
    <row r="866" spans="1:6" x14ac:dyDescent="0.25">
      <c r="A866">
        <v>121</v>
      </c>
      <c r="B866" s="3">
        <v>44172</v>
      </c>
      <c r="C866" s="3">
        <v>44176</v>
      </c>
      <c r="D866" t="s">
        <v>131</v>
      </c>
      <c r="E866" t="s">
        <v>118</v>
      </c>
      <c r="F866" t="s">
        <v>133</v>
      </c>
    </row>
    <row r="867" spans="1:6" x14ac:dyDescent="0.25">
      <c r="A867">
        <v>121</v>
      </c>
      <c r="B867" s="3">
        <v>44177</v>
      </c>
      <c r="C867" s="3">
        <v>44177</v>
      </c>
      <c r="D867" t="s">
        <v>131</v>
      </c>
      <c r="E867" t="s">
        <v>118</v>
      </c>
      <c r="F867" t="s">
        <v>133</v>
      </c>
    </row>
    <row r="868" spans="1:6" x14ac:dyDescent="0.25">
      <c r="A868">
        <v>121</v>
      </c>
      <c r="B868" s="3">
        <v>44177</v>
      </c>
      <c r="C868" s="3">
        <v>44180</v>
      </c>
      <c r="D868" t="s">
        <v>131</v>
      </c>
      <c r="E868" t="s">
        <v>118</v>
      </c>
      <c r="F868" t="s">
        <v>133</v>
      </c>
    </row>
    <row r="869" spans="1:6" x14ac:dyDescent="0.25">
      <c r="A869">
        <v>121</v>
      </c>
      <c r="B869" s="3">
        <v>44181</v>
      </c>
      <c r="C869" s="3">
        <v>44181</v>
      </c>
      <c r="D869" t="s">
        <v>131</v>
      </c>
      <c r="E869" t="s">
        <v>118</v>
      </c>
      <c r="F869" t="s">
        <v>133</v>
      </c>
    </row>
    <row r="870" spans="1:6" x14ac:dyDescent="0.25">
      <c r="A870">
        <v>121</v>
      </c>
      <c r="B870" s="3">
        <v>44181</v>
      </c>
      <c r="C870" s="3">
        <v>44183</v>
      </c>
      <c r="D870" t="s">
        <v>131</v>
      </c>
      <c r="E870" t="s">
        <v>118</v>
      </c>
      <c r="F870" t="s">
        <v>133</v>
      </c>
    </row>
    <row r="871" spans="1:6" x14ac:dyDescent="0.25">
      <c r="A871">
        <v>121</v>
      </c>
      <c r="B871" s="3">
        <v>44184</v>
      </c>
      <c r="C871" s="3"/>
      <c r="D871" t="s">
        <v>131</v>
      </c>
      <c r="E871" t="s">
        <v>118</v>
      </c>
      <c r="F871" t="s">
        <v>133</v>
      </c>
    </row>
    <row r="872" spans="1:6" x14ac:dyDescent="0.25">
      <c r="A872">
        <v>122</v>
      </c>
      <c r="B872" s="3">
        <v>38246</v>
      </c>
      <c r="C872" s="3">
        <v>43381</v>
      </c>
      <c r="D872" t="s">
        <v>131</v>
      </c>
      <c r="E872" t="s">
        <v>118</v>
      </c>
      <c r="F872" t="s">
        <v>133</v>
      </c>
    </row>
    <row r="873" spans="1:6" x14ac:dyDescent="0.25">
      <c r="A873">
        <v>122</v>
      </c>
      <c r="B873" s="3">
        <v>43381</v>
      </c>
      <c r="C873" s="3">
        <v>43385</v>
      </c>
      <c r="D873" t="s">
        <v>131</v>
      </c>
      <c r="E873" t="s">
        <v>118</v>
      </c>
      <c r="F873" t="s">
        <v>133</v>
      </c>
    </row>
    <row r="874" spans="1:6" x14ac:dyDescent="0.25">
      <c r="A874">
        <v>122</v>
      </c>
      <c r="B874" s="3">
        <v>43386</v>
      </c>
      <c r="C874" s="3">
        <v>43402</v>
      </c>
      <c r="D874" t="s">
        <v>131</v>
      </c>
      <c r="E874" t="s">
        <v>118</v>
      </c>
      <c r="F874" t="s">
        <v>133</v>
      </c>
    </row>
    <row r="875" spans="1:6" x14ac:dyDescent="0.25">
      <c r="A875">
        <v>122</v>
      </c>
      <c r="B875" s="3">
        <v>43402</v>
      </c>
      <c r="C875" s="3">
        <v>43582</v>
      </c>
      <c r="D875" t="s">
        <v>131</v>
      </c>
      <c r="E875" t="s">
        <v>118</v>
      </c>
      <c r="F875" t="s">
        <v>133</v>
      </c>
    </row>
    <row r="876" spans="1:6" x14ac:dyDescent="0.25">
      <c r="A876">
        <v>122</v>
      </c>
      <c r="B876" s="3">
        <v>43402</v>
      </c>
      <c r="C876" s="3">
        <v>43583</v>
      </c>
      <c r="D876" t="s">
        <v>131</v>
      </c>
      <c r="E876" t="s">
        <v>118</v>
      </c>
      <c r="F876" t="s">
        <v>133</v>
      </c>
    </row>
    <row r="877" spans="1:6" x14ac:dyDescent="0.25">
      <c r="A877">
        <v>122</v>
      </c>
      <c r="B877" s="3">
        <v>43402</v>
      </c>
      <c r="C877" s="3">
        <v>43402</v>
      </c>
      <c r="D877" t="s">
        <v>131</v>
      </c>
      <c r="E877" t="s">
        <v>118</v>
      </c>
      <c r="F877" t="s">
        <v>133</v>
      </c>
    </row>
    <row r="878" spans="1:6" x14ac:dyDescent="0.25">
      <c r="A878">
        <v>122</v>
      </c>
      <c r="B878" s="3">
        <v>43403</v>
      </c>
      <c r="C878" s="3">
        <v>43584</v>
      </c>
      <c r="D878" t="s">
        <v>131</v>
      </c>
      <c r="E878" t="s">
        <v>118</v>
      </c>
      <c r="F878" t="s">
        <v>133</v>
      </c>
    </row>
    <row r="879" spans="1:6" x14ac:dyDescent="0.25">
      <c r="A879">
        <v>122</v>
      </c>
      <c r="B879" s="3">
        <v>43583</v>
      </c>
      <c r="C879" s="3">
        <v>43584</v>
      </c>
      <c r="D879" t="s">
        <v>131</v>
      </c>
      <c r="E879" t="s">
        <v>118</v>
      </c>
      <c r="F879" t="s">
        <v>133</v>
      </c>
    </row>
    <row r="880" spans="1:6" x14ac:dyDescent="0.25">
      <c r="A880">
        <v>122</v>
      </c>
      <c r="B880" s="3">
        <v>43584</v>
      </c>
      <c r="C880" s="3">
        <v>43584</v>
      </c>
      <c r="D880" t="s">
        <v>131</v>
      </c>
      <c r="E880" t="s">
        <v>118</v>
      </c>
      <c r="F880" t="s">
        <v>133</v>
      </c>
    </row>
    <row r="881" spans="1:6" x14ac:dyDescent="0.25">
      <c r="A881">
        <v>122</v>
      </c>
      <c r="B881" s="3">
        <v>43584</v>
      </c>
      <c r="C881" s="3">
        <v>43584</v>
      </c>
      <c r="D881" t="s">
        <v>131</v>
      </c>
      <c r="E881" t="s">
        <v>118</v>
      </c>
      <c r="F881" t="s">
        <v>133</v>
      </c>
    </row>
    <row r="882" spans="1:6" x14ac:dyDescent="0.25">
      <c r="A882">
        <v>123</v>
      </c>
      <c r="B882" s="3">
        <v>42795</v>
      </c>
      <c r="C882" s="3">
        <v>43363</v>
      </c>
      <c r="D882" t="s">
        <v>131</v>
      </c>
      <c r="E882" t="s">
        <v>115</v>
      </c>
      <c r="F882" t="s">
        <v>133</v>
      </c>
    </row>
    <row r="883" spans="1:6" x14ac:dyDescent="0.25">
      <c r="A883">
        <v>123</v>
      </c>
      <c r="B883" s="3">
        <v>43363</v>
      </c>
      <c r="C883" s="3">
        <v>43392</v>
      </c>
      <c r="D883" t="s">
        <v>131</v>
      </c>
      <c r="E883" t="s">
        <v>115</v>
      </c>
      <c r="F883" t="s">
        <v>133</v>
      </c>
    </row>
    <row r="884" spans="1:6" x14ac:dyDescent="0.25">
      <c r="A884">
        <v>123</v>
      </c>
      <c r="B884" s="3">
        <v>43393</v>
      </c>
      <c r="C884" s="3">
        <v>44039</v>
      </c>
      <c r="D884" t="s">
        <v>131</v>
      </c>
      <c r="E884" t="s">
        <v>115</v>
      </c>
      <c r="F884" t="s">
        <v>133</v>
      </c>
    </row>
    <row r="885" spans="1:6" x14ac:dyDescent="0.25">
      <c r="A885">
        <v>123</v>
      </c>
      <c r="B885" s="3">
        <v>44039</v>
      </c>
      <c r="C885" s="3">
        <v>44050</v>
      </c>
      <c r="D885" t="s">
        <v>131</v>
      </c>
      <c r="E885" t="s">
        <v>115</v>
      </c>
      <c r="F885" t="s">
        <v>133</v>
      </c>
    </row>
    <row r="886" spans="1:6" x14ac:dyDescent="0.25">
      <c r="A886">
        <v>123</v>
      </c>
      <c r="B886" s="3">
        <v>44051</v>
      </c>
      <c r="C886" s="3">
        <v>44203</v>
      </c>
      <c r="D886" t="s">
        <v>131</v>
      </c>
      <c r="E886" t="s">
        <v>115</v>
      </c>
      <c r="F886" t="s">
        <v>133</v>
      </c>
    </row>
    <row r="887" spans="1:6" x14ac:dyDescent="0.25">
      <c r="A887">
        <v>123</v>
      </c>
      <c r="B887" s="3">
        <v>44203</v>
      </c>
      <c r="C887" s="3">
        <v>44204</v>
      </c>
      <c r="D887" t="s">
        <v>131</v>
      </c>
      <c r="E887" t="s">
        <v>115</v>
      </c>
      <c r="F887" t="s">
        <v>133</v>
      </c>
    </row>
    <row r="888" spans="1:6" x14ac:dyDescent="0.25">
      <c r="A888">
        <v>123</v>
      </c>
      <c r="B888" s="3">
        <v>44205</v>
      </c>
      <c r="C888" s="3">
        <v>44221</v>
      </c>
      <c r="D888" t="s">
        <v>131</v>
      </c>
      <c r="E888" t="s">
        <v>115</v>
      </c>
      <c r="F888" t="s">
        <v>133</v>
      </c>
    </row>
    <row r="889" spans="1:6" x14ac:dyDescent="0.25">
      <c r="A889">
        <v>123</v>
      </c>
      <c r="B889" s="3">
        <v>44221</v>
      </c>
      <c r="C889" s="3">
        <v>44227</v>
      </c>
      <c r="D889" t="s">
        <v>131</v>
      </c>
      <c r="E889" t="s">
        <v>115</v>
      </c>
      <c r="F889" t="s">
        <v>133</v>
      </c>
    </row>
    <row r="890" spans="1:6" x14ac:dyDescent="0.25">
      <c r="A890">
        <v>123</v>
      </c>
      <c r="B890" s="3">
        <v>44228</v>
      </c>
      <c r="C890" s="3">
        <v>44292</v>
      </c>
      <c r="D890" t="s">
        <v>131</v>
      </c>
      <c r="E890" t="s">
        <v>115</v>
      </c>
      <c r="F890" t="s">
        <v>133</v>
      </c>
    </row>
    <row r="891" spans="1:6" x14ac:dyDescent="0.25">
      <c r="A891">
        <v>123</v>
      </c>
      <c r="B891" s="3">
        <v>44292</v>
      </c>
      <c r="C891" s="3">
        <v>44321</v>
      </c>
      <c r="D891" t="s">
        <v>131</v>
      </c>
      <c r="E891" t="s">
        <v>115</v>
      </c>
      <c r="F891" t="s">
        <v>133</v>
      </c>
    </row>
    <row r="892" spans="1:6" x14ac:dyDescent="0.25">
      <c r="A892">
        <v>123</v>
      </c>
      <c r="B892" s="3">
        <v>44322</v>
      </c>
      <c r="C892" s="3">
        <v>44322</v>
      </c>
      <c r="D892" t="s">
        <v>131</v>
      </c>
      <c r="E892" t="s">
        <v>115</v>
      </c>
      <c r="F892" t="s">
        <v>133</v>
      </c>
    </row>
    <row r="893" spans="1:6" x14ac:dyDescent="0.25">
      <c r="A893">
        <v>123</v>
      </c>
      <c r="B893" s="3">
        <v>44322</v>
      </c>
      <c r="C893" s="3">
        <v>44352</v>
      </c>
      <c r="D893" t="s">
        <v>131</v>
      </c>
      <c r="E893" t="s">
        <v>115</v>
      </c>
      <c r="F893" t="s">
        <v>133</v>
      </c>
    </row>
    <row r="894" spans="1:6" x14ac:dyDescent="0.25">
      <c r="A894">
        <v>123</v>
      </c>
      <c r="B894" s="3">
        <v>44353</v>
      </c>
      <c r="C894" s="3">
        <v>44378</v>
      </c>
      <c r="D894" t="s">
        <v>131</v>
      </c>
      <c r="E894" t="s">
        <v>115</v>
      </c>
      <c r="F894" t="s">
        <v>133</v>
      </c>
    </row>
    <row r="895" spans="1:6" x14ac:dyDescent="0.25">
      <c r="A895">
        <v>123</v>
      </c>
      <c r="B895" s="3">
        <v>44378</v>
      </c>
      <c r="C895" s="3">
        <v>44774</v>
      </c>
      <c r="D895" t="s">
        <v>131</v>
      </c>
      <c r="E895" t="s">
        <v>115</v>
      </c>
      <c r="F895" t="s">
        <v>133</v>
      </c>
    </row>
    <row r="896" spans="1:6" x14ac:dyDescent="0.25">
      <c r="A896">
        <v>123</v>
      </c>
      <c r="B896" s="3">
        <v>44774</v>
      </c>
      <c r="C896" s="3">
        <v>44804</v>
      </c>
      <c r="D896" t="s">
        <v>131</v>
      </c>
      <c r="E896" t="s">
        <v>115</v>
      </c>
      <c r="F896" t="s">
        <v>133</v>
      </c>
    </row>
    <row r="897" spans="1:6" x14ac:dyDescent="0.25">
      <c r="A897">
        <v>123</v>
      </c>
      <c r="B897" s="3">
        <v>44805</v>
      </c>
      <c r="C897" s="3"/>
      <c r="D897" t="s">
        <v>131</v>
      </c>
      <c r="E897" t="s">
        <v>115</v>
      </c>
      <c r="F897" t="s">
        <v>133</v>
      </c>
    </row>
    <row r="898" spans="1:6" x14ac:dyDescent="0.25">
      <c r="A898">
        <v>124</v>
      </c>
      <c r="B898" s="3">
        <v>41657</v>
      </c>
      <c r="C898" s="3">
        <v>44571</v>
      </c>
      <c r="D898" t="s">
        <v>131</v>
      </c>
      <c r="E898" t="s">
        <v>115</v>
      </c>
      <c r="F898" t="s">
        <v>133</v>
      </c>
    </row>
    <row r="899" spans="1:6" x14ac:dyDescent="0.25">
      <c r="A899">
        <v>124</v>
      </c>
      <c r="B899" s="3">
        <v>44571</v>
      </c>
      <c r="C899" s="3">
        <v>44575</v>
      </c>
      <c r="D899" t="s">
        <v>131</v>
      </c>
      <c r="E899" t="s">
        <v>115</v>
      </c>
      <c r="F899" t="s">
        <v>133</v>
      </c>
    </row>
    <row r="900" spans="1:6" x14ac:dyDescent="0.25">
      <c r="A900">
        <v>124</v>
      </c>
      <c r="B900" s="3">
        <v>44576</v>
      </c>
      <c r="C900" s="3">
        <v>44576</v>
      </c>
      <c r="D900" t="s">
        <v>131</v>
      </c>
      <c r="E900" t="s">
        <v>115</v>
      </c>
      <c r="F900" t="s">
        <v>133</v>
      </c>
    </row>
    <row r="901" spans="1:6" x14ac:dyDescent="0.25">
      <c r="A901">
        <v>124</v>
      </c>
      <c r="B901" s="3">
        <v>44576</v>
      </c>
      <c r="C901" s="3">
        <v>44580</v>
      </c>
      <c r="D901" t="s">
        <v>131</v>
      </c>
      <c r="E901" t="s">
        <v>115</v>
      </c>
      <c r="F901" t="s">
        <v>133</v>
      </c>
    </row>
    <row r="902" spans="1:6" x14ac:dyDescent="0.25">
      <c r="A902">
        <v>124</v>
      </c>
      <c r="B902" s="3">
        <v>44581</v>
      </c>
      <c r="C902" s="3">
        <v>44581</v>
      </c>
      <c r="D902" t="s">
        <v>131</v>
      </c>
      <c r="E902" t="s">
        <v>115</v>
      </c>
      <c r="F902" t="s">
        <v>133</v>
      </c>
    </row>
    <row r="903" spans="1:6" x14ac:dyDescent="0.25">
      <c r="A903">
        <v>124</v>
      </c>
      <c r="B903" s="3">
        <v>44581</v>
      </c>
      <c r="C903" s="3">
        <v>44584</v>
      </c>
      <c r="D903" t="s">
        <v>131</v>
      </c>
      <c r="E903" t="s">
        <v>115</v>
      </c>
      <c r="F903" t="s">
        <v>133</v>
      </c>
    </row>
    <row r="904" spans="1:6" x14ac:dyDescent="0.25">
      <c r="A904">
        <v>124</v>
      </c>
      <c r="B904" s="3">
        <v>44585</v>
      </c>
      <c r="C904" s="3">
        <v>44657</v>
      </c>
      <c r="D904" t="s">
        <v>131</v>
      </c>
      <c r="E904" t="s">
        <v>115</v>
      </c>
      <c r="F904" t="s">
        <v>133</v>
      </c>
    </row>
    <row r="905" spans="1:6" x14ac:dyDescent="0.25">
      <c r="A905">
        <v>124</v>
      </c>
      <c r="B905" s="3">
        <v>44657</v>
      </c>
      <c r="C905" s="3"/>
      <c r="D905" t="s">
        <v>131</v>
      </c>
      <c r="E905" t="s">
        <v>115</v>
      </c>
      <c r="F905" t="s">
        <v>133</v>
      </c>
    </row>
    <row r="906" spans="1:6" x14ac:dyDescent="0.25">
      <c r="A906">
        <v>125</v>
      </c>
      <c r="B906" s="3">
        <v>41757</v>
      </c>
      <c r="C906" s="3">
        <v>44202</v>
      </c>
      <c r="D906" t="s">
        <v>131</v>
      </c>
      <c r="E906" t="s">
        <v>115</v>
      </c>
      <c r="F906" t="s">
        <v>133</v>
      </c>
    </row>
    <row r="907" spans="1:6" x14ac:dyDescent="0.25">
      <c r="A907">
        <v>125</v>
      </c>
      <c r="B907" s="3">
        <v>44202</v>
      </c>
      <c r="C907" s="3">
        <v>44339</v>
      </c>
      <c r="D907" t="s">
        <v>131</v>
      </c>
      <c r="E907" t="s">
        <v>115</v>
      </c>
      <c r="F907" t="s">
        <v>133</v>
      </c>
    </row>
    <row r="908" spans="1:6" x14ac:dyDescent="0.25">
      <c r="A908">
        <v>125</v>
      </c>
      <c r="B908" s="3">
        <v>44339</v>
      </c>
      <c r="C908" s="3">
        <v>44340</v>
      </c>
      <c r="D908" t="s">
        <v>131</v>
      </c>
      <c r="E908" t="s">
        <v>115</v>
      </c>
      <c r="F908" t="s">
        <v>133</v>
      </c>
    </row>
    <row r="909" spans="1:6" x14ac:dyDescent="0.25">
      <c r="A909">
        <v>125</v>
      </c>
      <c r="B909" s="3">
        <v>44340</v>
      </c>
      <c r="C909" s="3"/>
      <c r="D909" t="s">
        <v>131</v>
      </c>
      <c r="E909" t="s">
        <v>115</v>
      </c>
      <c r="F909" t="s">
        <v>133</v>
      </c>
    </row>
    <row r="910" spans="1:6" x14ac:dyDescent="0.25">
      <c r="A910">
        <v>126</v>
      </c>
      <c r="B910" s="3">
        <v>39587</v>
      </c>
      <c r="C910" s="3">
        <v>43147</v>
      </c>
      <c r="D910" t="s">
        <v>131</v>
      </c>
      <c r="E910" t="s">
        <v>118</v>
      </c>
      <c r="F910" t="s">
        <v>133</v>
      </c>
    </row>
    <row r="911" spans="1:6" x14ac:dyDescent="0.25">
      <c r="A911">
        <v>126</v>
      </c>
      <c r="B911" s="3">
        <v>43147</v>
      </c>
      <c r="C911" s="3">
        <v>44571</v>
      </c>
      <c r="D911" t="s">
        <v>131</v>
      </c>
      <c r="E911" t="s">
        <v>118</v>
      </c>
      <c r="F911" t="s">
        <v>133</v>
      </c>
    </row>
    <row r="912" spans="1:6" x14ac:dyDescent="0.25">
      <c r="A912">
        <v>126</v>
      </c>
      <c r="B912" s="3">
        <v>43147</v>
      </c>
      <c r="C912" s="3">
        <v>43147</v>
      </c>
      <c r="D912" t="s">
        <v>131</v>
      </c>
      <c r="E912" t="s">
        <v>118</v>
      </c>
      <c r="F912" t="s">
        <v>133</v>
      </c>
    </row>
    <row r="913" spans="1:6" x14ac:dyDescent="0.25">
      <c r="A913">
        <v>126</v>
      </c>
      <c r="B913" s="3">
        <v>44571</v>
      </c>
      <c r="C913" s="3">
        <v>44580</v>
      </c>
      <c r="D913" t="s">
        <v>131</v>
      </c>
      <c r="E913" t="s">
        <v>118</v>
      </c>
      <c r="F913" t="s">
        <v>133</v>
      </c>
    </row>
    <row r="914" spans="1:6" x14ac:dyDescent="0.25">
      <c r="A914">
        <v>126</v>
      </c>
      <c r="B914" s="3">
        <v>44581</v>
      </c>
      <c r="C914" s="3"/>
      <c r="D914" t="s">
        <v>131</v>
      </c>
      <c r="E914" t="s">
        <v>118</v>
      </c>
      <c r="F914" t="s">
        <v>133</v>
      </c>
    </row>
    <row r="915" spans="1:6" x14ac:dyDescent="0.25">
      <c r="A915">
        <v>127</v>
      </c>
      <c r="B915" s="3">
        <v>43017</v>
      </c>
      <c r="C915" s="3">
        <v>43682</v>
      </c>
      <c r="D915" t="s">
        <v>131</v>
      </c>
      <c r="E915" t="s">
        <v>118</v>
      </c>
      <c r="F915" t="s">
        <v>133</v>
      </c>
    </row>
    <row r="916" spans="1:6" x14ac:dyDescent="0.25">
      <c r="A916">
        <v>127</v>
      </c>
      <c r="B916" s="3">
        <v>43017</v>
      </c>
      <c r="C916" s="3">
        <v>43017</v>
      </c>
      <c r="D916" t="s">
        <v>131</v>
      </c>
      <c r="E916" t="s">
        <v>118</v>
      </c>
      <c r="F916" t="s">
        <v>133</v>
      </c>
    </row>
    <row r="917" spans="1:6" x14ac:dyDescent="0.25">
      <c r="A917">
        <v>127</v>
      </c>
      <c r="B917" s="3">
        <v>43682</v>
      </c>
      <c r="C917" s="3"/>
      <c r="D917" t="s">
        <v>131</v>
      </c>
      <c r="E917" t="s">
        <v>118</v>
      </c>
      <c r="F917" t="s">
        <v>133</v>
      </c>
    </row>
    <row r="918" spans="1:6" x14ac:dyDescent="0.25">
      <c r="A918">
        <v>128</v>
      </c>
      <c r="B918" s="3">
        <v>43004</v>
      </c>
      <c r="C918" s="3">
        <v>43234</v>
      </c>
      <c r="D918" t="s">
        <v>131</v>
      </c>
      <c r="E918" t="s">
        <v>92</v>
      </c>
      <c r="F918" t="s">
        <v>133</v>
      </c>
    </row>
    <row r="919" spans="1:6" x14ac:dyDescent="0.25">
      <c r="A919">
        <v>128</v>
      </c>
      <c r="B919" s="3">
        <v>43234</v>
      </c>
      <c r="C919" s="3">
        <v>43243</v>
      </c>
      <c r="D919" t="s">
        <v>131</v>
      </c>
      <c r="E919" t="s">
        <v>92</v>
      </c>
      <c r="F919" t="s">
        <v>133</v>
      </c>
    </row>
    <row r="920" spans="1:6" x14ac:dyDescent="0.25">
      <c r="A920">
        <v>128</v>
      </c>
      <c r="B920" s="3">
        <v>43234</v>
      </c>
      <c r="C920" s="3">
        <v>43405</v>
      </c>
      <c r="D920" t="s">
        <v>131</v>
      </c>
      <c r="E920" t="s">
        <v>94</v>
      </c>
      <c r="F920" t="s">
        <v>133</v>
      </c>
    </row>
    <row r="921" spans="1:6" x14ac:dyDescent="0.25">
      <c r="A921">
        <v>128</v>
      </c>
      <c r="B921" s="3">
        <v>43405</v>
      </c>
      <c r="C921" s="3">
        <v>43878</v>
      </c>
      <c r="D921" t="s">
        <v>131</v>
      </c>
      <c r="E921" t="s">
        <v>94</v>
      </c>
      <c r="F921" t="s">
        <v>133</v>
      </c>
    </row>
    <row r="922" spans="1:6" x14ac:dyDescent="0.25">
      <c r="A922">
        <v>128</v>
      </c>
      <c r="B922" s="3">
        <v>43878</v>
      </c>
      <c r="C922" s="3">
        <v>43878</v>
      </c>
      <c r="D922" t="s">
        <v>131</v>
      </c>
      <c r="E922" t="s">
        <v>94</v>
      </c>
      <c r="F922" t="s">
        <v>133</v>
      </c>
    </row>
    <row r="923" spans="1:6" x14ac:dyDescent="0.25">
      <c r="A923">
        <v>128</v>
      </c>
      <c r="B923" s="3">
        <v>43878</v>
      </c>
      <c r="C923" s="3">
        <v>44284</v>
      </c>
      <c r="D923" t="s">
        <v>131</v>
      </c>
      <c r="E923" t="s">
        <v>94</v>
      </c>
      <c r="F923" t="s">
        <v>133</v>
      </c>
    </row>
    <row r="924" spans="1:6" x14ac:dyDescent="0.25">
      <c r="A924">
        <v>128</v>
      </c>
      <c r="B924" s="3">
        <v>44284</v>
      </c>
      <c r="C924" s="3">
        <v>44284</v>
      </c>
      <c r="D924" t="s">
        <v>131</v>
      </c>
      <c r="E924" t="s">
        <v>94</v>
      </c>
      <c r="F924" t="s">
        <v>133</v>
      </c>
    </row>
    <row r="925" spans="1:6" x14ac:dyDescent="0.25">
      <c r="A925">
        <v>128</v>
      </c>
      <c r="B925" s="3">
        <v>44284</v>
      </c>
      <c r="C925" s="3">
        <v>44284</v>
      </c>
      <c r="D925" t="s">
        <v>131</v>
      </c>
      <c r="E925" t="s">
        <v>94</v>
      </c>
      <c r="F925" t="s">
        <v>133</v>
      </c>
    </row>
    <row r="926" spans="1:6" x14ac:dyDescent="0.25">
      <c r="A926">
        <v>128</v>
      </c>
      <c r="B926" s="3">
        <v>44284</v>
      </c>
      <c r="C926" s="3">
        <v>44284</v>
      </c>
      <c r="D926" t="s">
        <v>131</v>
      </c>
      <c r="E926" t="s">
        <v>94</v>
      </c>
      <c r="F926" t="s">
        <v>133</v>
      </c>
    </row>
    <row r="927" spans="1:6" x14ac:dyDescent="0.25">
      <c r="A927">
        <v>128</v>
      </c>
      <c r="B927" s="3">
        <v>44284</v>
      </c>
      <c r="C927" s="3"/>
      <c r="D927" t="s">
        <v>131</v>
      </c>
      <c r="E927" t="s">
        <v>94</v>
      </c>
      <c r="F927" t="s">
        <v>133</v>
      </c>
    </row>
    <row r="928" spans="1:6" x14ac:dyDescent="0.25">
      <c r="A928">
        <v>130</v>
      </c>
      <c r="B928" s="3">
        <v>40544</v>
      </c>
      <c r="C928" s="3">
        <v>44663</v>
      </c>
      <c r="D928" t="s">
        <v>131</v>
      </c>
      <c r="E928" t="s">
        <v>115</v>
      </c>
      <c r="F928" t="s">
        <v>133</v>
      </c>
    </row>
    <row r="929" spans="1:6" x14ac:dyDescent="0.25">
      <c r="A929">
        <v>130</v>
      </c>
      <c r="B929" s="3">
        <v>44663</v>
      </c>
      <c r="C929" s="3">
        <v>44692</v>
      </c>
      <c r="D929" t="s">
        <v>131</v>
      </c>
      <c r="E929" t="s">
        <v>115</v>
      </c>
      <c r="F929" t="s">
        <v>133</v>
      </c>
    </row>
    <row r="930" spans="1:6" x14ac:dyDescent="0.25">
      <c r="A930">
        <v>130</v>
      </c>
      <c r="B930" s="3">
        <v>44693</v>
      </c>
      <c r="C930" s="3">
        <v>44696</v>
      </c>
      <c r="D930" t="s">
        <v>131</v>
      </c>
      <c r="E930" t="s">
        <v>115</v>
      </c>
      <c r="F930" t="s">
        <v>133</v>
      </c>
    </row>
    <row r="931" spans="1:6" x14ac:dyDescent="0.25">
      <c r="A931">
        <v>130</v>
      </c>
      <c r="B931" s="3">
        <v>44696</v>
      </c>
      <c r="C931" s="3">
        <v>44725</v>
      </c>
      <c r="D931" t="s">
        <v>131</v>
      </c>
      <c r="E931" t="s">
        <v>115</v>
      </c>
      <c r="F931" t="s">
        <v>133</v>
      </c>
    </row>
    <row r="932" spans="1:6" x14ac:dyDescent="0.25">
      <c r="A932">
        <v>130</v>
      </c>
      <c r="B932" s="3">
        <v>44726</v>
      </c>
      <c r="C932" s="3">
        <v>44733</v>
      </c>
      <c r="D932" t="s">
        <v>131</v>
      </c>
      <c r="E932" t="s">
        <v>115</v>
      </c>
      <c r="F932" t="s">
        <v>133</v>
      </c>
    </row>
    <row r="933" spans="1:6" x14ac:dyDescent="0.25">
      <c r="A933">
        <v>130</v>
      </c>
      <c r="B933" s="3">
        <v>44733</v>
      </c>
      <c r="C933" s="3">
        <v>44746</v>
      </c>
      <c r="D933" t="s">
        <v>131</v>
      </c>
      <c r="E933" t="s">
        <v>115</v>
      </c>
      <c r="F933" t="s">
        <v>133</v>
      </c>
    </row>
    <row r="934" spans="1:6" x14ac:dyDescent="0.25">
      <c r="A934">
        <v>130</v>
      </c>
      <c r="B934" s="3">
        <v>44747</v>
      </c>
      <c r="C934" s="3"/>
      <c r="D934" t="s">
        <v>131</v>
      </c>
      <c r="E934" t="s">
        <v>115</v>
      </c>
      <c r="F934" t="s">
        <v>133</v>
      </c>
    </row>
    <row r="935" spans="1:6" x14ac:dyDescent="0.25">
      <c r="A935">
        <v>131</v>
      </c>
      <c r="B935" s="3">
        <v>42709</v>
      </c>
      <c r="C935" s="3">
        <v>43405</v>
      </c>
      <c r="D935" t="s">
        <v>131</v>
      </c>
      <c r="E935" t="s">
        <v>118</v>
      </c>
      <c r="F935" t="s">
        <v>133</v>
      </c>
    </row>
    <row r="936" spans="1:6" x14ac:dyDescent="0.25">
      <c r="A936">
        <v>131</v>
      </c>
      <c r="B936" s="3">
        <v>43405</v>
      </c>
      <c r="C936" s="3">
        <v>43514</v>
      </c>
      <c r="D936" t="s">
        <v>131</v>
      </c>
      <c r="E936" t="s">
        <v>118</v>
      </c>
      <c r="F936" t="s">
        <v>133</v>
      </c>
    </row>
    <row r="937" spans="1:6" x14ac:dyDescent="0.25">
      <c r="A937">
        <v>131</v>
      </c>
      <c r="B937" s="3">
        <v>43514</v>
      </c>
      <c r="C937" s="3">
        <v>43572</v>
      </c>
      <c r="D937" t="s">
        <v>131</v>
      </c>
      <c r="E937" t="s">
        <v>118</v>
      </c>
      <c r="F937" t="s">
        <v>133</v>
      </c>
    </row>
    <row r="938" spans="1:6" x14ac:dyDescent="0.25">
      <c r="A938">
        <v>131</v>
      </c>
      <c r="B938" s="3">
        <v>43573</v>
      </c>
      <c r="C938" s="3">
        <v>43573</v>
      </c>
      <c r="D938" t="s">
        <v>131</v>
      </c>
      <c r="E938" t="s">
        <v>118</v>
      </c>
      <c r="F938" t="s">
        <v>133</v>
      </c>
    </row>
    <row r="939" spans="1:6" x14ac:dyDescent="0.25">
      <c r="A939">
        <v>131</v>
      </c>
      <c r="B939" s="3">
        <v>43573</v>
      </c>
      <c r="C939" s="3">
        <v>43634</v>
      </c>
      <c r="D939" t="s">
        <v>131</v>
      </c>
      <c r="E939" t="s">
        <v>118</v>
      </c>
      <c r="F939" t="s">
        <v>133</v>
      </c>
    </row>
    <row r="940" spans="1:6" x14ac:dyDescent="0.25">
      <c r="A940">
        <v>131</v>
      </c>
      <c r="B940" s="3">
        <v>43635</v>
      </c>
      <c r="C940" s="3">
        <v>44202</v>
      </c>
      <c r="D940" t="s">
        <v>131</v>
      </c>
      <c r="E940" t="s">
        <v>118</v>
      </c>
      <c r="F940" t="s">
        <v>133</v>
      </c>
    </row>
    <row r="941" spans="1:6" x14ac:dyDescent="0.25">
      <c r="A941">
        <v>131</v>
      </c>
      <c r="B941" s="3">
        <v>44202</v>
      </c>
      <c r="C941" s="3">
        <v>44382</v>
      </c>
      <c r="D941" t="s">
        <v>131</v>
      </c>
      <c r="E941" t="s">
        <v>118</v>
      </c>
      <c r="F941" t="s">
        <v>133</v>
      </c>
    </row>
    <row r="942" spans="1:6" x14ac:dyDescent="0.25">
      <c r="A942">
        <v>131</v>
      </c>
      <c r="B942" s="3">
        <v>44383</v>
      </c>
      <c r="C942" s="3">
        <v>44383</v>
      </c>
      <c r="D942" t="s">
        <v>131</v>
      </c>
      <c r="E942" t="s">
        <v>118</v>
      </c>
      <c r="F942" t="s">
        <v>133</v>
      </c>
    </row>
    <row r="943" spans="1:6" x14ac:dyDescent="0.25">
      <c r="A943">
        <v>131</v>
      </c>
      <c r="B943" s="3">
        <v>44383</v>
      </c>
      <c r="C943" s="3">
        <v>44383</v>
      </c>
      <c r="D943" t="s">
        <v>131</v>
      </c>
      <c r="E943" t="s">
        <v>118</v>
      </c>
      <c r="F943" t="s">
        <v>133</v>
      </c>
    </row>
    <row r="944" spans="1:6" x14ac:dyDescent="0.25">
      <c r="A944">
        <v>132</v>
      </c>
      <c r="B944" s="3">
        <v>42611</v>
      </c>
      <c r="C944" s="3">
        <v>43512</v>
      </c>
      <c r="D944" t="s">
        <v>131</v>
      </c>
      <c r="E944" t="s">
        <v>115</v>
      </c>
      <c r="F944" t="s">
        <v>133</v>
      </c>
    </row>
    <row r="945" spans="1:6" x14ac:dyDescent="0.25">
      <c r="A945">
        <v>132</v>
      </c>
      <c r="B945" s="3">
        <v>43512</v>
      </c>
      <c r="C945" s="3">
        <v>43512</v>
      </c>
      <c r="D945" t="s">
        <v>131</v>
      </c>
      <c r="E945" t="s">
        <v>115</v>
      </c>
      <c r="F945" t="s">
        <v>133</v>
      </c>
    </row>
    <row r="946" spans="1:6" x14ac:dyDescent="0.25">
      <c r="A946">
        <v>132</v>
      </c>
      <c r="B946" s="3">
        <v>43512</v>
      </c>
      <c r="C946" s="3">
        <v>43619</v>
      </c>
      <c r="D946" t="s">
        <v>131</v>
      </c>
      <c r="E946" t="s">
        <v>115</v>
      </c>
      <c r="F946" t="s">
        <v>133</v>
      </c>
    </row>
    <row r="947" spans="1:6" x14ac:dyDescent="0.25">
      <c r="A947">
        <v>132</v>
      </c>
      <c r="B947" s="3">
        <v>43619</v>
      </c>
      <c r="C947" s="3">
        <v>43878</v>
      </c>
      <c r="D947" t="s">
        <v>131</v>
      </c>
      <c r="E947" t="s">
        <v>115</v>
      </c>
      <c r="F947" t="s">
        <v>133</v>
      </c>
    </row>
    <row r="948" spans="1:6" x14ac:dyDescent="0.25">
      <c r="A948">
        <v>132</v>
      </c>
      <c r="B948" s="3">
        <v>43878</v>
      </c>
      <c r="C948" s="3">
        <v>44329</v>
      </c>
      <c r="D948" t="s">
        <v>131</v>
      </c>
      <c r="E948" t="s">
        <v>115</v>
      </c>
      <c r="F948" t="s">
        <v>133</v>
      </c>
    </row>
    <row r="949" spans="1:6" x14ac:dyDescent="0.25">
      <c r="A949">
        <v>132</v>
      </c>
      <c r="B949" s="3">
        <v>44329</v>
      </c>
      <c r="C949" s="3">
        <v>44335</v>
      </c>
      <c r="D949" t="s">
        <v>131</v>
      </c>
      <c r="E949" t="s">
        <v>115</v>
      </c>
      <c r="F949" t="s">
        <v>133</v>
      </c>
    </row>
    <row r="950" spans="1:6" x14ac:dyDescent="0.25">
      <c r="A950">
        <v>132</v>
      </c>
      <c r="B950" s="3">
        <v>44336</v>
      </c>
      <c r="C950" s="3"/>
      <c r="D950" t="s">
        <v>131</v>
      </c>
      <c r="E950" t="s">
        <v>115</v>
      </c>
      <c r="F950" t="s">
        <v>133</v>
      </c>
    </row>
    <row r="951" spans="1:6" x14ac:dyDescent="0.25">
      <c r="A951">
        <v>133</v>
      </c>
      <c r="B951" s="3">
        <v>42241</v>
      </c>
      <c r="C951" s="3">
        <v>43843</v>
      </c>
      <c r="D951" t="s">
        <v>131</v>
      </c>
      <c r="E951" t="s">
        <v>115</v>
      </c>
      <c r="F951" t="s">
        <v>133</v>
      </c>
    </row>
    <row r="952" spans="1:6" x14ac:dyDescent="0.25">
      <c r="A952">
        <v>133</v>
      </c>
      <c r="B952" s="3">
        <v>43843</v>
      </c>
      <c r="C952" s="3">
        <v>43850</v>
      </c>
      <c r="D952" t="s">
        <v>131</v>
      </c>
      <c r="E952" t="s">
        <v>115</v>
      </c>
      <c r="F952" t="s">
        <v>133</v>
      </c>
    </row>
    <row r="953" spans="1:6" x14ac:dyDescent="0.25">
      <c r="A953">
        <v>133</v>
      </c>
      <c r="B953" s="3">
        <v>43851</v>
      </c>
      <c r="C953" s="3">
        <v>43878</v>
      </c>
      <c r="D953" t="s">
        <v>131</v>
      </c>
      <c r="E953" t="s">
        <v>115</v>
      </c>
      <c r="F953" t="s">
        <v>133</v>
      </c>
    </row>
    <row r="954" spans="1:6" x14ac:dyDescent="0.25">
      <c r="A954">
        <v>133</v>
      </c>
      <c r="B954" s="3">
        <v>43878</v>
      </c>
      <c r="C954" s="3"/>
      <c r="D954" t="s">
        <v>131</v>
      </c>
      <c r="E954" t="s">
        <v>115</v>
      </c>
      <c r="F954" t="s">
        <v>133</v>
      </c>
    </row>
    <row r="955" spans="1:6" x14ac:dyDescent="0.25">
      <c r="A955">
        <v>134</v>
      </c>
      <c r="B955" s="3">
        <v>40179</v>
      </c>
      <c r="C955" s="3">
        <v>44305</v>
      </c>
      <c r="D955" t="s">
        <v>131</v>
      </c>
      <c r="E955" t="s">
        <v>118</v>
      </c>
      <c r="F955" t="s">
        <v>133</v>
      </c>
    </row>
    <row r="956" spans="1:6" x14ac:dyDescent="0.25">
      <c r="A956">
        <v>134</v>
      </c>
      <c r="B956" s="3">
        <v>44305</v>
      </c>
      <c r="C956" s="3"/>
      <c r="D956" t="s">
        <v>131</v>
      </c>
      <c r="E956" t="s">
        <v>118</v>
      </c>
      <c r="F956" t="s">
        <v>133</v>
      </c>
    </row>
    <row r="957" spans="1:6" x14ac:dyDescent="0.25">
      <c r="A957">
        <v>135</v>
      </c>
      <c r="B957" s="3">
        <v>39672</v>
      </c>
      <c r="C957" s="3">
        <v>43486</v>
      </c>
      <c r="D957" t="s">
        <v>131</v>
      </c>
      <c r="E957" t="s">
        <v>118</v>
      </c>
      <c r="F957" t="s">
        <v>133</v>
      </c>
    </row>
    <row r="958" spans="1:6" x14ac:dyDescent="0.25">
      <c r="A958">
        <v>135</v>
      </c>
      <c r="B958" s="3">
        <v>43486</v>
      </c>
      <c r="C958" s="3">
        <v>43492</v>
      </c>
      <c r="D958" t="s">
        <v>131</v>
      </c>
      <c r="E958" t="s">
        <v>118</v>
      </c>
      <c r="F958" t="s">
        <v>133</v>
      </c>
    </row>
    <row r="959" spans="1:6" x14ac:dyDescent="0.25">
      <c r="A959">
        <v>135</v>
      </c>
      <c r="B959" s="3">
        <v>43493</v>
      </c>
      <c r="C959" s="3">
        <v>43717</v>
      </c>
      <c r="D959" t="s">
        <v>131</v>
      </c>
      <c r="E959" t="s">
        <v>118</v>
      </c>
      <c r="F959" t="s">
        <v>133</v>
      </c>
    </row>
    <row r="960" spans="1:6" x14ac:dyDescent="0.25">
      <c r="A960">
        <v>135</v>
      </c>
      <c r="B960" s="3">
        <v>43717</v>
      </c>
      <c r="C960" s="3">
        <v>43731</v>
      </c>
      <c r="D960" t="s">
        <v>131</v>
      </c>
      <c r="E960" t="s">
        <v>118</v>
      </c>
      <c r="F960" t="s">
        <v>133</v>
      </c>
    </row>
    <row r="961" spans="1:6" x14ac:dyDescent="0.25">
      <c r="A961">
        <v>135</v>
      </c>
      <c r="B961" s="3">
        <v>43732</v>
      </c>
      <c r="C961" s="3">
        <v>43843</v>
      </c>
      <c r="D961" t="s">
        <v>131</v>
      </c>
      <c r="E961" t="s">
        <v>118</v>
      </c>
      <c r="F961" t="s">
        <v>133</v>
      </c>
    </row>
    <row r="962" spans="1:6" x14ac:dyDescent="0.25">
      <c r="A962">
        <v>135</v>
      </c>
      <c r="B962" s="3">
        <v>43843</v>
      </c>
      <c r="C962" s="3">
        <v>43856</v>
      </c>
      <c r="D962" t="s">
        <v>131</v>
      </c>
      <c r="E962" t="s">
        <v>118</v>
      </c>
      <c r="F962" t="s">
        <v>133</v>
      </c>
    </row>
    <row r="963" spans="1:6" x14ac:dyDescent="0.25">
      <c r="A963">
        <v>135</v>
      </c>
      <c r="B963" s="3">
        <v>43857</v>
      </c>
      <c r="C963" s="3"/>
      <c r="D963" t="s">
        <v>131</v>
      </c>
      <c r="E963" t="s">
        <v>118</v>
      </c>
      <c r="F963" t="s">
        <v>133</v>
      </c>
    </row>
    <row r="964" spans="1:6" x14ac:dyDescent="0.25">
      <c r="A964">
        <v>138</v>
      </c>
      <c r="B964" s="3">
        <v>41913</v>
      </c>
      <c r="C964" s="3">
        <v>43358</v>
      </c>
      <c r="D964" t="s">
        <v>131</v>
      </c>
      <c r="E964" t="s">
        <v>169</v>
      </c>
      <c r="F964" t="s">
        <v>133</v>
      </c>
    </row>
    <row r="965" spans="1:6" x14ac:dyDescent="0.25">
      <c r="A965">
        <v>138</v>
      </c>
      <c r="B965" s="3">
        <v>43358</v>
      </c>
      <c r="D965" t="s">
        <v>131</v>
      </c>
      <c r="E965" t="s">
        <v>134</v>
      </c>
      <c r="F965" t="s">
        <v>133</v>
      </c>
    </row>
    <row r="966" spans="1:6" x14ac:dyDescent="0.25">
      <c r="A966">
        <v>140</v>
      </c>
      <c r="B966" s="3">
        <v>42690</v>
      </c>
      <c r="C966" s="3">
        <v>44165</v>
      </c>
      <c r="D966" t="s">
        <v>131</v>
      </c>
      <c r="E966" t="s">
        <v>168</v>
      </c>
      <c r="F966" t="s">
        <v>133</v>
      </c>
    </row>
    <row r="967" spans="1:6" x14ac:dyDescent="0.25">
      <c r="A967">
        <v>140</v>
      </c>
      <c r="B967" s="3">
        <v>44166</v>
      </c>
      <c r="C967" s="3">
        <v>44166</v>
      </c>
      <c r="D967" t="s">
        <v>131</v>
      </c>
      <c r="E967" t="s">
        <v>168</v>
      </c>
      <c r="F967" t="s">
        <v>133</v>
      </c>
    </row>
    <row r="968" spans="1:6" x14ac:dyDescent="0.25">
      <c r="A968">
        <v>140</v>
      </c>
      <c r="B968" s="3">
        <v>44166</v>
      </c>
      <c r="C968" s="3"/>
      <c r="D968" t="s">
        <v>131</v>
      </c>
      <c r="E968" t="s">
        <v>168</v>
      </c>
      <c r="F968" t="s">
        <v>133</v>
      </c>
    </row>
    <row r="969" spans="1:6" x14ac:dyDescent="0.25">
      <c r="A969">
        <v>141</v>
      </c>
      <c r="B969" s="3">
        <v>42005</v>
      </c>
      <c r="C969" s="3">
        <v>43772</v>
      </c>
      <c r="D969" t="s">
        <v>131</v>
      </c>
      <c r="E969" t="s">
        <v>169</v>
      </c>
      <c r="F969" t="s">
        <v>133</v>
      </c>
    </row>
    <row r="970" spans="1:6" x14ac:dyDescent="0.25">
      <c r="A970">
        <v>141</v>
      </c>
      <c r="B970" s="3">
        <v>43772</v>
      </c>
      <c r="C970" s="3">
        <v>43783</v>
      </c>
      <c r="D970" t="s">
        <v>131</v>
      </c>
      <c r="E970" t="s">
        <v>169</v>
      </c>
      <c r="F970" t="s">
        <v>133</v>
      </c>
    </row>
    <row r="971" spans="1:6" x14ac:dyDescent="0.25">
      <c r="A971">
        <v>141</v>
      </c>
      <c r="B971" s="3">
        <v>43784</v>
      </c>
      <c r="C971" s="3">
        <v>43794</v>
      </c>
      <c r="D971" t="s">
        <v>131</v>
      </c>
      <c r="E971" t="s">
        <v>169</v>
      </c>
      <c r="F971" t="s">
        <v>133</v>
      </c>
    </row>
    <row r="972" spans="1:6" x14ac:dyDescent="0.25">
      <c r="A972">
        <v>141</v>
      </c>
      <c r="B972" s="3">
        <v>43795</v>
      </c>
      <c r="C972" s="3">
        <v>43795</v>
      </c>
      <c r="D972" t="s">
        <v>131</v>
      </c>
      <c r="E972" t="s">
        <v>134</v>
      </c>
      <c r="F972" t="s">
        <v>133</v>
      </c>
    </row>
    <row r="973" spans="1:6" x14ac:dyDescent="0.25">
      <c r="A973">
        <v>141</v>
      </c>
      <c r="B973" s="3">
        <v>43795</v>
      </c>
      <c r="C973" s="3">
        <v>44592</v>
      </c>
      <c r="D973" t="s">
        <v>131</v>
      </c>
      <c r="E973" t="s">
        <v>134</v>
      </c>
      <c r="F973" t="s">
        <v>133</v>
      </c>
    </row>
    <row r="974" spans="1:6" x14ac:dyDescent="0.25">
      <c r="A974">
        <v>141</v>
      </c>
      <c r="B974" s="3">
        <v>44592</v>
      </c>
      <c r="C974" s="3">
        <v>44594</v>
      </c>
      <c r="D974" t="s">
        <v>131</v>
      </c>
      <c r="E974" t="s">
        <v>134</v>
      </c>
      <c r="F974" t="s">
        <v>133</v>
      </c>
    </row>
    <row r="975" spans="1:6" x14ac:dyDescent="0.25">
      <c r="A975">
        <v>141</v>
      </c>
      <c r="B975" s="3">
        <v>44595</v>
      </c>
      <c r="C975" s="3">
        <v>44595</v>
      </c>
      <c r="D975" t="s">
        <v>131</v>
      </c>
      <c r="E975" t="s">
        <v>134</v>
      </c>
      <c r="F975" t="s">
        <v>133</v>
      </c>
    </row>
    <row r="976" spans="1:6" x14ac:dyDescent="0.25">
      <c r="A976">
        <v>141</v>
      </c>
      <c r="B976" s="3">
        <v>44595</v>
      </c>
      <c r="C976" s="3">
        <v>44596</v>
      </c>
      <c r="D976" t="s">
        <v>131</v>
      </c>
      <c r="E976" t="s">
        <v>134</v>
      </c>
      <c r="F976" t="s">
        <v>133</v>
      </c>
    </row>
    <row r="977" spans="1:6" x14ac:dyDescent="0.25">
      <c r="A977">
        <v>141</v>
      </c>
      <c r="B977" s="3">
        <v>44597</v>
      </c>
      <c r="C977" s="3"/>
      <c r="D977" t="s">
        <v>131</v>
      </c>
      <c r="E977" t="s">
        <v>134</v>
      </c>
      <c r="F977" t="s">
        <v>133</v>
      </c>
    </row>
    <row r="978" spans="1:6" x14ac:dyDescent="0.25">
      <c r="A978">
        <v>142</v>
      </c>
      <c r="B978" s="3">
        <v>42659</v>
      </c>
      <c r="C978" s="3">
        <v>43525</v>
      </c>
      <c r="D978" t="s">
        <v>131</v>
      </c>
      <c r="E978" t="s">
        <v>168</v>
      </c>
      <c r="F978" t="s">
        <v>133</v>
      </c>
    </row>
    <row r="979" spans="1:6" x14ac:dyDescent="0.25">
      <c r="A979">
        <v>142</v>
      </c>
      <c r="B979" s="3">
        <v>43525</v>
      </c>
      <c r="C979" s="3">
        <v>43525</v>
      </c>
      <c r="D979" t="s">
        <v>131</v>
      </c>
      <c r="E979" t="s">
        <v>168</v>
      </c>
      <c r="F979" t="s">
        <v>133</v>
      </c>
    </row>
    <row r="980" spans="1:6" x14ac:dyDescent="0.25">
      <c r="A980">
        <v>142</v>
      </c>
      <c r="B980" s="3">
        <v>43525</v>
      </c>
      <c r="C980" s="3">
        <v>43804</v>
      </c>
      <c r="D980" t="s">
        <v>131</v>
      </c>
      <c r="E980" t="s">
        <v>134</v>
      </c>
      <c r="F980" t="s">
        <v>133</v>
      </c>
    </row>
    <row r="981" spans="1:6" x14ac:dyDescent="0.25">
      <c r="A981">
        <v>142</v>
      </c>
      <c r="B981" s="3">
        <v>43804</v>
      </c>
      <c r="C981" s="3">
        <v>43818</v>
      </c>
      <c r="D981" t="s">
        <v>131</v>
      </c>
      <c r="E981" t="s">
        <v>134</v>
      </c>
      <c r="F981" t="s">
        <v>133</v>
      </c>
    </row>
    <row r="982" spans="1:6" x14ac:dyDescent="0.25">
      <c r="A982">
        <v>142</v>
      </c>
      <c r="B982" s="3">
        <v>43819</v>
      </c>
      <c r="C982" s="3">
        <v>44362</v>
      </c>
      <c r="D982" t="s">
        <v>131</v>
      </c>
      <c r="E982" t="s">
        <v>134</v>
      </c>
      <c r="F982" t="s">
        <v>133</v>
      </c>
    </row>
    <row r="983" spans="1:6" x14ac:dyDescent="0.25">
      <c r="A983">
        <v>142</v>
      </c>
      <c r="B983" s="3">
        <v>44363</v>
      </c>
      <c r="C983" s="3">
        <v>44363</v>
      </c>
      <c r="D983" t="s">
        <v>131</v>
      </c>
      <c r="E983" t="s">
        <v>134</v>
      </c>
      <c r="F983" t="s">
        <v>133</v>
      </c>
    </row>
    <row r="984" spans="1:6" x14ac:dyDescent="0.25">
      <c r="A984">
        <v>142</v>
      </c>
      <c r="B984" s="3">
        <v>44363</v>
      </c>
      <c r="C984" s="3"/>
      <c r="D984" t="s">
        <v>131</v>
      </c>
      <c r="E984" t="s">
        <v>134</v>
      </c>
      <c r="F984" t="s">
        <v>133</v>
      </c>
    </row>
    <row r="985" spans="1:6" x14ac:dyDescent="0.25">
      <c r="A985">
        <v>143</v>
      </c>
      <c r="B985" s="3">
        <v>42767</v>
      </c>
      <c r="C985" s="3">
        <v>43452</v>
      </c>
      <c r="D985" t="s">
        <v>131</v>
      </c>
      <c r="E985" t="s">
        <v>128</v>
      </c>
      <c r="F985" t="s">
        <v>133</v>
      </c>
    </row>
    <row r="986" spans="1:6" x14ac:dyDescent="0.25">
      <c r="A986">
        <v>143</v>
      </c>
      <c r="B986" s="3">
        <v>43452</v>
      </c>
      <c r="C986" s="3">
        <v>43453</v>
      </c>
      <c r="D986" t="s">
        <v>131</v>
      </c>
      <c r="E986" t="s">
        <v>128</v>
      </c>
      <c r="F986" t="s">
        <v>133</v>
      </c>
    </row>
    <row r="987" spans="1:6" x14ac:dyDescent="0.25">
      <c r="A987">
        <v>143</v>
      </c>
      <c r="B987" s="3">
        <v>43454</v>
      </c>
      <c r="C987" s="3">
        <v>43502</v>
      </c>
      <c r="D987" t="s">
        <v>131</v>
      </c>
      <c r="E987" t="s">
        <v>128</v>
      </c>
      <c r="F987" t="s">
        <v>133</v>
      </c>
    </row>
    <row r="988" spans="1:6" x14ac:dyDescent="0.25">
      <c r="A988">
        <v>143</v>
      </c>
      <c r="B988" s="3">
        <v>43502</v>
      </c>
      <c r="C988" s="3">
        <v>43502</v>
      </c>
      <c r="D988" t="s">
        <v>131</v>
      </c>
      <c r="E988" t="s">
        <v>128</v>
      </c>
      <c r="F988" t="s">
        <v>133</v>
      </c>
    </row>
    <row r="989" spans="1:6" x14ac:dyDescent="0.25">
      <c r="A989">
        <v>143</v>
      </c>
      <c r="B989" s="3">
        <v>43503</v>
      </c>
      <c r="C989" s="3">
        <v>43503</v>
      </c>
      <c r="D989" t="s">
        <v>131</v>
      </c>
      <c r="E989" t="s">
        <v>128</v>
      </c>
      <c r="F989" t="s">
        <v>133</v>
      </c>
    </row>
    <row r="990" spans="1:6" x14ac:dyDescent="0.25">
      <c r="A990">
        <v>143</v>
      </c>
      <c r="B990" s="3">
        <v>43503</v>
      </c>
      <c r="C990" s="3">
        <v>43509</v>
      </c>
      <c r="D990" t="s">
        <v>131</v>
      </c>
      <c r="E990" t="s">
        <v>128</v>
      </c>
      <c r="F990" t="s">
        <v>133</v>
      </c>
    </row>
    <row r="991" spans="1:6" x14ac:dyDescent="0.25">
      <c r="A991">
        <v>143</v>
      </c>
      <c r="B991" s="3">
        <v>43510</v>
      </c>
      <c r="C991" s="3">
        <v>44336</v>
      </c>
      <c r="D991" t="s">
        <v>131</v>
      </c>
      <c r="E991" t="s">
        <v>128</v>
      </c>
      <c r="F991" t="s">
        <v>133</v>
      </c>
    </row>
    <row r="992" spans="1:6" x14ac:dyDescent="0.25">
      <c r="A992">
        <v>143</v>
      </c>
      <c r="B992" s="3">
        <v>44333</v>
      </c>
      <c r="C992" s="3">
        <v>44335</v>
      </c>
      <c r="D992" t="s">
        <v>131</v>
      </c>
      <c r="E992" t="s">
        <v>128</v>
      </c>
      <c r="F992" t="s">
        <v>133</v>
      </c>
    </row>
    <row r="993" spans="1:6" x14ac:dyDescent="0.25">
      <c r="A993">
        <v>143</v>
      </c>
      <c r="B993" s="3">
        <v>44336</v>
      </c>
      <c r="C993" s="3">
        <v>44338</v>
      </c>
      <c r="D993" t="s">
        <v>131</v>
      </c>
      <c r="E993" t="s">
        <v>128</v>
      </c>
      <c r="F993" t="s">
        <v>133</v>
      </c>
    </row>
    <row r="994" spans="1:6" x14ac:dyDescent="0.25">
      <c r="A994">
        <v>143</v>
      </c>
      <c r="B994" s="3">
        <v>44336</v>
      </c>
      <c r="C994" s="3">
        <v>44338</v>
      </c>
      <c r="D994" t="s">
        <v>131</v>
      </c>
      <c r="E994" t="s">
        <v>128</v>
      </c>
      <c r="F994" t="s">
        <v>133</v>
      </c>
    </row>
    <row r="995" spans="1:6" x14ac:dyDescent="0.25">
      <c r="A995">
        <v>143</v>
      </c>
      <c r="B995" s="3">
        <v>44339</v>
      </c>
      <c r="C995" s="3">
        <v>44361</v>
      </c>
      <c r="D995" t="s">
        <v>131</v>
      </c>
      <c r="E995" t="s">
        <v>128</v>
      </c>
      <c r="F995" t="s">
        <v>133</v>
      </c>
    </row>
    <row r="996" spans="1:6" x14ac:dyDescent="0.25">
      <c r="A996">
        <v>143</v>
      </c>
      <c r="B996" s="3">
        <v>44361</v>
      </c>
      <c r="C996" s="3">
        <v>44363</v>
      </c>
      <c r="D996" t="s">
        <v>131</v>
      </c>
      <c r="E996" t="s">
        <v>128</v>
      </c>
      <c r="F996" t="s">
        <v>133</v>
      </c>
    </row>
    <row r="997" spans="1:6" x14ac:dyDescent="0.25">
      <c r="A997">
        <v>143</v>
      </c>
      <c r="B997" s="3">
        <v>44364</v>
      </c>
      <c r="C997" s="3">
        <v>44572</v>
      </c>
      <c r="D997" t="s">
        <v>131</v>
      </c>
      <c r="E997" t="s">
        <v>128</v>
      </c>
      <c r="F997" t="s">
        <v>133</v>
      </c>
    </row>
    <row r="998" spans="1:6" x14ac:dyDescent="0.25">
      <c r="A998">
        <v>143</v>
      </c>
      <c r="B998" s="3">
        <v>44572</v>
      </c>
      <c r="C998" s="3">
        <v>44577</v>
      </c>
      <c r="D998" t="s">
        <v>131</v>
      </c>
      <c r="E998" t="s">
        <v>128</v>
      </c>
      <c r="F998" t="s">
        <v>133</v>
      </c>
    </row>
    <row r="999" spans="1:6" x14ac:dyDescent="0.25">
      <c r="A999">
        <v>143</v>
      </c>
      <c r="B999" s="3">
        <v>44578</v>
      </c>
      <c r="C999" s="3">
        <v>44578</v>
      </c>
      <c r="D999" t="s">
        <v>131</v>
      </c>
      <c r="E999" t="s">
        <v>128</v>
      </c>
      <c r="F999" t="s">
        <v>133</v>
      </c>
    </row>
    <row r="1000" spans="1:6" x14ac:dyDescent="0.25">
      <c r="A1000">
        <v>143</v>
      </c>
      <c r="B1000" s="3">
        <v>44578</v>
      </c>
      <c r="C1000" s="3">
        <v>44582</v>
      </c>
      <c r="D1000" t="s">
        <v>131</v>
      </c>
      <c r="E1000" t="s">
        <v>128</v>
      </c>
      <c r="F1000" t="s">
        <v>133</v>
      </c>
    </row>
    <row r="1001" spans="1:6" x14ac:dyDescent="0.25">
      <c r="A1001">
        <v>143</v>
      </c>
      <c r="B1001" s="3">
        <v>44583</v>
      </c>
      <c r="C1001" s="3">
        <v>44620</v>
      </c>
      <c r="D1001" t="s">
        <v>131</v>
      </c>
      <c r="E1001" t="s">
        <v>128</v>
      </c>
      <c r="F1001" t="s">
        <v>133</v>
      </c>
    </row>
    <row r="1002" spans="1:6" x14ac:dyDescent="0.25">
      <c r="A1002">
        <v>143</v>
      </c>
      <c r="B1002" s="3">
        <v>44620</v>
      </c>
      <c r="C1002" s="3">
        <v>44622</v>
      </c>
      <c r="D1002" t="s">
        <v>131</v>
      </c>
      <c r="E1002" t="s">
        <v>128</v>
      </c>
      <c r="F1002" t="s">
        <v>133</v>
      </c>
    </row>
    <row r="1003" spans="1:6" x14ac:dyDescent="0.25">
      <c r="A1003">
        <v>143</v>
      </c>
      <c r="B1003" s="3">
        <v>44623</v>
      </c>
      <c r="C1003" s="3">
        <v>44623</v>
      </c>
      <c r="D1003" t="s">
        <v>131</v>
      </c>
      <c r="E1003" t="s">
        <v>128</v>
      </c>
      <c r="F1003" t="s">
        <v>133</v>
      </c>
    </row>
    <row r="1004" spans="1:6" x14ac:dyDescent="0.25">
      <c r="A1004">
        <v>143</v>
      </c>
      <c r="B1004" s="3">
        <v>44623</v>
      </c>
      <c r="C1004" s="3">
        <v>44624</v>
      </c>
      <c r="D1004" t="s">
        <v>131</v>
      </c>
      <c r="E1004" t="s">
        <v>128</v>
      </c>
      <c r="F1004" t="s">
        <v>133</v>
      </c>
    </row>
    <row r="1005" spans="1:6" x14ac:dyDescent="0.25">
      <c r="A1005">
        <v>143</v>
      </c>
      <c r="B1005" s="3">
        <v>44625</v>
      </c>
      <c r="C1005" s="3"/>
      <c r="D1005" t="s">
        <v>131</v>
      </c>
      <c r="E1005" t="s">
        <v>128</v>
      </c>
      <c r="F1005" t="s">
        <v>133</v>
      </c>
    </row>
    <row r="1006" spans="1:6" x14ac:dyDescent="0.25">
      <c r="A1006">
        <v>145</v>
      </c>
      <c r="B1006" s="3">
        <v>42767</v>
      </c>
      <c r="C1006" s="3">
        <v>43862</v>
      </c>
      <c r="D1006" t="s">
        <v>131</v>
      </c>
      <c r="E1006" t="s">
        <v>180</v>
      </c>
      <c r="F1006" t="s">
        <v>133</v>
      </c>
    </row>
    <row r="1007" spans="1:6" x14ac:dyDescent="0.25">
      <c r="A1007">
        <v>145</v>
      </c>
      <c r="B1007" s="3">
        <v>43862</v>
      </c>
      <c r="C1007" s="3">
        <v>43862</v>
      </c>
      <c r="D1007" t="s">
        <v>131</v>
      </c>
      <c r="E1007" t="s">
        <v>180</v>
      </c>
      <c r="F1007" t="s">
        <v>133</v>
      </c>
    </row>
    <row r="1008" spans="1:6" x14ac:dyDescent="0.25">
      <c r="A1008">
        <v>145</v>
      </c>
      <c r="B1008" s="3">
        <v>43862</v>
      </c>
      <c r="C1008" s="3">
        <v>44386</v>
      </c>
      <c r="D1008" t="s">
        <v>131</v>
      </c>
      <c r="E1008" t="s">
        <v>185</v>
      </c>
      <c r="F1008" t="s">
        <v>133</v>
      </c>
    </row>
    <row r="1009" spans="1:6" x14ac:dyDescent="0.25">
      <c r="A1009">
        <v>145</v>
      </c>
      <c r="B1009" s="3">
        <v>44386</v>
      </c>
      <c r="C1009" s="3">
        <v>44392</v>
      </c>
      <c r="D1009" t="s">
        <v>131</v>
      </c>
      <c r="E1009" t="s">
        <v>185</v>
      </c>
      <c r="F1009" t="s">
        <v>133</v>
      </c>
    </row>
    <row r="1010" spans="1:6" x14ac:dyDescent="0.25">
      <c r="A1010">
        <v>145</v>
      </c>
      <c r="B1010" s="3">
        <v>44393</v>
      </c>
      <c r="C1010" s="3">
        <v>44393</v>
      </c>
      <c r="D1010" t="s">
        <v>131</v>
      </c>
      <c r="E1010" t="s">
        <v>185</v>
      </c>
      <c r="F1010" t="s">
        <v>133</v>
      </c>
    </row>
    <row r="1011" spans="1:6" x14ac:dyDescent="0.25">
      <c r="A1011">
        <v>145</v>
      </c>
      <c r="B1011" s="3">
        <v>44393</v>
      </c>
      <c r="C1011" s="3">
        <v>44422</v>
      </c>
      <c r="D1011" t="s">
        <v>131</v>
      </c>
      <c r="E1011" t="s">
        <v>185</v>
      </c>
      <c r="F1011" t="s">
        <v>133</v>
      </c>
    </row>
    <row r="1012" spans="1:6" x14ac:dyDescent="0.25">
      <c r="A1012">
        <v>145</v>
      </c>
      <c r="B1012" s="3">
        <v>44423</v>
      </c>
      <c r="C1012" s="3">
        <v>44424</v>
      </c>
      <c r="D1012" t="s">
        <v>131</v>
      </c>
      <c r="E1012" t="s">
        <v>185</v>
      </c>
      <c r="F1012" t="s">
        <v>133</v>
      </c>
    </row>
    <row r="1013" spans="1:6" x14ac:dyDescent="0.25">
      <c r="A1013">
        <v>145</v>
      </c>
      <c r="B1013" s="3">
        <v>44424</v>
      </c>
      <c r="C1013" s="3">
        <v>44483</v>
      </c>
      <c r="D1013" t="s">
        <v>131</v>
      </c>
      <c r="E1013" t="s">
        <v>185</v>
      </c>
      <c r="F1013" t="s">
        <v>133</v>
      </c>
    </row>
    <row r="1014" spans="1:6" x14ac:dyDescent="0.25">
      <c r="A1014">
        <v>145</v>
      </c>
      <c r="B1014" s="3">
        <v>44484</v>
      </c>
      <c r="C1014" s="3">
        <v>44484</v>
      </c>
      <c r="D1014" t="s">
        <v>131</v>
      </c>
      <c r="E1014" t="s">
        <v>185</v>
      </c>
      <c r="F1014" t="s">
        <v>133</v>
      </c>
    </row>
    <row r="1015" spans="1:6" x14ac:dyDescent="0.25">
      <c r="A1015">
        <v>145</v>
      </c>
      <c r="B1015" s="3">
        <v>44484</v>
      </c>
      <c r="C1015" s="3">
        <v>44497</v>
      </c>
      <c r="D1015" t="s">
        <v>131</v>
      </c>
      <c r="E1015" t="s">
        <v>185</v>
      </c>
      <c r="F1015" t="s">
        <v>133</v>
      </c>
    </row>
    <row r="1016" spans="1:6" x14ac:dyDescent="0.25">
      <c r="A1016">
        <v>145</v>
      </c>
      <c r="B1016" s="3">
        <v>44498</v>
      </c>
      <c r="C1016" s="3">
        <v>44501</v>
      </c>
      <c r="D1016" t="s">
        <v>131</v>
      </c>
      <c r="E1016" t="s">
        <v>185</v>
      </c>
      <c r="F1016" t="s">
        <v>133</v>
      </c>
    </row>
    <row r="1017" spans="1:6" x14ac:dyDescent="0.25">
      <c r="A1017">
        <v>145</v>
      </c>
      <c r="B1017" s="3">
        <v>44501</v>
      </c>
      <c r="C1017" s="3">
        <v>44507</v>
      </c>
      <c r="D1017" t="s">
        <v>131</v>
      </c>
      <c r="E1017" t="s">
        <v>185</v>
      </c>
      <c r="F1017" t="s">
        <v>133</v>
      </c>
    </row>
    <row r="1018" spans="1:6" x14ac:dyDescent="0.25">
      <c r="A1018">
        <v>145</v>
      </c>
      <c r="B1018" s="3">
        <v>44508</v>
      </c>
      <c r="C1018" s="3">
        <v>44508</v>
      </c>
      <c r="D1018" t="s">
        <v>131</v>
      </c>
      <c r="E1018" t="s">
        <v>185</v>
      </c>
      <c r="F1018" t="s">
        <v>133</v>
      </c>
    </row>
    <row r="1019" spans="1:6" x14ac:dyDescent="0.25">
      <c r="A1019">
        <v>145</v>
      </c>
      <c r="B1019" s="3">
        <v>44508</v>
      </c>
      <c r="C1019" s="3">
        <v>44514</v>
      </c>
      <c r="D1019" t="s">
        <v>131</v>
      </c>
      <c r="E1019" t="s">
        <v>185</v>
      </c>
      <c r="F1019" t="s">
        <v>133</v>
      </c>
    </row>
    <row r="1020" spans="1:6" x14ac:dyDescent="0.25">
      <c r="A1020">
        <v>145</v>
      </c>
      <c r="B1020" s="3">
        <v>44515</v>
      </c>
      <c r="C1020" s="3">
        <v>44531</v>
      </c>
      <c r="D1020" t="s">
        <v>131</v>
      </c>
      <c r="E1020" t="s">
        <v>185</v>
      </c>
      <c r="F1020" t="s">
        <v>133</v>
      </c>
    </row>
    <row r="1021" spans="1:6" x14ac:dyDescent="0.25">
      <c r="A1021">
        <v>145</v>
      </c>
      <c r="B1021" s="3">
        <v>44531</v>
      </c>
      <c r="C1021" s="3">
        <v>44545</v>
      </c>
      <c r="D1021" t="s">
        <v>131</v>
      </c>
      <c r="E1021" t="s">
        <v>185</v>
      </c>
      <c r="F1021" t="s">
        <v>133</v>
      </c>
    </row>
    <row r="1022" spans="1:6" x14ac:dyDescent="0.25">
      <c r="A1022">
        <v>145</v>
      </c>
      <c r="B1022" s="3">
        <v>44546</v>
      </c>
      <c r="C1022" s="3"/>
      <c r="D1022" t="s">
        <v>131</v>
      </c>
      <c r="E1022" t="s">
        <v>185</v>
      </c>
      <c r="F1022" t="s">
        <v>133</v>
      </c>
    </row>
    <row r="1023" spans="1:6" x14ac:dyDescent="0.25">
      <c r="A1023">
        <v>147</v>
      </c>
      <c r="B1023" s="3" t="s">
        <v>222</v>
      </c>
      <c r="C1023" s="3"/>
      <c r="D1023" t="s">
        <v>131</v>
      </c>
      <c r="E1023" t="s">
        <v>174</v>
      </c>
      <c r="F1023" t="s">
        <v>133</v>
      </c>
    </row>
    <row r="1024" spans="1:6" x14ac:dyDescent="0.25">
      <c r="A1024">
        <v>149</v>
      </c>
      <c r="B1024" s="3">
        <v>42767</v>
      </c>
      <c r="C1024" s="3">
        <v>44085</v>
      </c>
      <c r="D1024" t="s">
        <v>131</v>
      </c>
      <c r="E1024" t="s">
        <v>170</v>
      </c>
      <c r="F1024" t="s">
        <v>133</v>
      </c>
    </row>
    <row r="1025" spans="1:6" x14ac:dyDescent="0.25">
      <c r="A1025">
        <v>149</v>
      </c>
      <c r="B1025" s="3">
        <v>44085</v>
      </c>
      <c r="C1025" s="3">
        <v>44499</v>
      </c>
      <c r="D1025" t="s">
        <v>131</v>
      </c>
      <c r="E1025" t="s">
        <v>170</v>
      </c>
      <c r="F1025" t="s">
        <v>133</v>
      </c>
    </row>
    <row r="1026" spans="1:6" x14ac:dyDescent="0.25">
      <c r="A1026">
        <v>149</v>
      </c>
      <c r="B1026" s="3">
        <v>44499</v>
      </c>
      <c r="C1026" s="3">
        <v>44499</v>
      </c>
      <c r="D1026" t="s">
        <v>131</v>
      </c>
      <c r="E1026" t="s">
        <v>302</v>
      </c>
      <c r="F1026" t="s">
        <v>133</v>
      </c>
    </row>
    <row r="1027" spans="1:6" x14ac:dyDescent="0.25">
      <c r="A1027">
        <v>149</v>
      </c>
      <c r="B1027" s="3">
        <v>44499</v>
      </c>
      <c r="C1027" s="3"/>
      <c r="D1027" t="s">
        <v>131</v>
      </c>
      <c r="E1027" t="s">
        <v>302</v>
      </c>
      <c r="F1027" t="s">
        <v>133</v>
      </c>
    </row>
    <row r="1028" spans="1:6" x14ac:dyDescent="0.25">
      <c r="A1028">
        <v>150</v>
      </c>
      <c r="B1028" s="3">
        <v>42461</v>
      </c>
      <c r="C1028" s="3">
        <v>43748</v>
      </c>
      <c r="D1028" t="s">
        <v>131</v>
      </c>
      <c r="E1028" t="s">
        <v>135</v>
      </c>
      <c r="F1028" t="s">
        <v>133</v>
      </c>
    </row>
    <row r="1029" spans="1:6" x14ac:dyDescent="0.25">
      <c r="A1029">
        <v>150</v>
      </c>
      <c r="B1029" s="3">
        <v>43748</v>
      </c>
      <c r="C1029" s="3">
        <v>43748</v>
      </c>
      <c r="D1029" t="s">
        <v>131</v>
      </c>
      <c r="E1029" t="s">
        <v>135</v>
      </c>
      <c r="F1029" t="s">
        <v>133</v>
      </c>
    </row>
    <row r="1030" spans="1:6" x14ac:dyDescent="0.25">
      <c r="A1030">
        <v>150</v>
      </c>
      <c r="B1030" s="3">
        <v>43749</v>
      </c>
      <c r="C1030" s="3">
        <v>44101</v>
      </c>
      <c r="D1030" t="s">
        <v>131</v>
      </c>
      <c r="E1030" t="s">
        <v>135</v>
      </c>
      <c r="F1030" t="s">
        <v>133</v>
      </c>
    </row>
    <row r="1031" spans="1:6" x14ac:dyDescent="0.25">
      <c r="A1031">
        <v>150</v>
      </c>
      <c r="B1031" s="3">
        <v>44101</v>
      </c>
      <c r="C1031" s="3">
        <v>44102</v>
      </c>
      <c r="D1031" t="s">
        <v>131</v>
      </c>
      <c r="E1031" t="s">
        <v>135</v>
      </c>
      <c r="F1031" t="s">
        <v>133</v>
      </c>
    </row>
    <row r="1032" spans="1:6" x14ac:dyDescent="0.25">
      <c r="A1032">
        <v>150</v>
      </c>
      <c r="B1032" s="3">
        <v>44102</v>
      </c>
      <c r="C1032" s="3"/>
      <c r="D1032" t="s">
        <v>131</v>
      </c>
      <c r="E1032" t="s">
        <v>135</v>
      </c>
      <c r="F1032" t="s">
        <v>133</v>
      </c>
    </row>
    <row r="1033" spans="1:6" x14ac:dyDescent="0.25">
      <c r="A1033">
        <v>151</v>
      </c>
      <c r="B1033" s="3">
        <v>42774</v>
      </c>
      <c r="C1033" s="3">
        <v>43122</v>
      </c>
      <c r="D1033" t="s">
        <v>131</v>
      </c>
      <c r="E1033" t="s">
        <v>115</v>
      </c>
      <c r="F1033" t="s">
        <v>133</v>
      </c>
    </row>
    <row r="1034" spans="1:6" x14ac:dyDescent="0.25">
      <c r="A1034">
        <v>151</v>
      </c>
      <c r="B1034" s="3">
        <v>43122</v>
      </c>
      <c r="C1034" s="3">
        <v>43131</v>
      </c>
      <c r="D1034" t="s">
        <v>131</v>
      </c>
      <c r="E1034" t="s">
        <v>115</v>
      </c>
      <c r="F1034" t="s">
        <v>133</v>
      </c>
    </row>
    <row r="1035" spans="1:6" x14ac:dyDescent="0.25">
      <c r="A1035">
        <v>151</v>
      </c>
      <c r="B1035" s="3">
        <v>43132</v>
      </c>
      <c r="C1035" s="3">
        <v>43142</v>
      </c>
      <c r="D1035" t="s">
        <v>131</v>
      </c>
      <c r="E1035" t="s">
        <v>115</v>
      </c>
      <c r="F1035" t="s">
        <v>133</v>
      </c>
    </row>
    <row r="1036" spans="1:6" x14ac:dyDescent="0.25">
      <c r="A1036">
        <v>151</v>
      </c>
      <c r="B1036" s="3">
        <v>43137</v>
      </c>
      <c r="C1036" s="3">
        <v>43140</v>
      </c>
      <c r="D1036" t="s">
        <v>131</v>
      </c>
      <c r="E1036" t="s">
        <v>115</v>
      </c>
      <c r="F1036" t="s">
        <v>133</v>
      </c>
    </row>
    <row r="1037" spans="1:6" x14ac:dyDescent="0.25">
      <c r="A1037">
        <v>151</v>
      </c>
      <c r="B1037" s="3">
        <v>43141</v>
      </c>
      <c r="C1037" s="3">
        <v>43152</v>
      </c>
      <c r="D1037" t="s">
        <v>131</v>
      </c>
      <c r="E1037" t="s">
        <v>115</v>
      </c>
      <c r="F1037" t="s">
        <v>133</v>
      </c>
    </row>
    <row r="1038" spans="1:6" x14ac:dyDescent="0.25">
      <c r="A1038">
        <v>151</v>
      </c>
      <c r="B1038" s="3">
        <v>43143</v>
      </c>
      <c r="C1038" s="3">
        <v>43152</v>
      </c>
      <c r="D1038" t="s">
        <v>131</v>
      </c>
      <c r="E1038" t="s">
        <v>115</v>
      </c>
      <c r="F1038" t="s">
        <v>133</v>
      </c>
    </row>
    <row r="1039" spans="1:6" x14ac:dyDescent="0.25">
      <c r="A1039">
        <v>151</v>
      </c>
      <c r="B1039" s="3">
        <v>43153</v>
      </c>
      <c r="C1039" s="3">
        <v>43136</v>
      </c>
      <c r="D1039" t="s">
        <v>131</v>
      </c>
      <c r="E1039" t="s">
        <v>115</v>
      </c>
      <c r="F1039" t="s">
        <v>133</v>
      </c>
    </row>
    <row r="1040" spans="1:6" x14ac:dyDescent="0.25">
      <c r="A1040">
        <v>151</v>
      </c>
      <c r="B1040" s="3">
        <v>43153</v>
      </c>
      <c r="C1040" s="3">
        <v>43182</v>
      </c>
      <c r="D1040" t="s">
        <v>131</v>
      </c>
      <c r="E1040" t="s">
        <v>115</v>
      </c>
      <c r="F1040" t="s">
        <v>133</v>
      </c>
    </row>
    <row r="1041" spans="1:6" x14ac:dyDescent="0.25">
      <c r="A1041">
        <v>151</v>
      </c>
      <c r="B1041" s="3">
        <v>43183</v>
      </c>
      <c r="C1041" s="3">
        <v>43182</v>
      </c>
      <c r="D1041" t="s">
        <v>131</v>
      </c>
      <c r="E1041" t="s">
        <v>115</v>
      </c>
      <c r="F1041" t="s">
        <v>133</v>
      </c>
    </row>
    <row r="1042" spans="1:6" x14ac:dyDescent="0.25">
      <c r="A1042">
        <v>151</v>
      </c>
      <c r="B1042" s="3">
        <v>43183</v>
      </c>
      <c r="C1042" s="3">
        <v>43242</v>
      </c>
      <c r="D1042" t="s">
        <v>131</v>
      </c>
      <c r="E1042" t="s">
        <v>115</v>
      </c>
      <c r="F1042" t="s">
        <v>133</v>
      </c>
    </row>
    <row r="1043" spans="1:6" x14ac:dyDescent="0.25">
      <c r="A1043">
        <v>151</v>
      </c>
      <c r="B1043" s="3">
        <v>43243</v>
      </c>
      <c r="C1043" s="3">
        <v>43243</v>
      </c>
      <c r="D1043" t="s">
        <v>131</v>
      </c>
      <c r="E1043" t="s">
        <v>115</v>
      </c>
      <c r="F1043" t="s">
        <v>133</v>
      </c>
    </row>
    <row r="1044" spans="1:6" x14ac:dyDescent="0.25">
      <c r="A1044">
        <v>151</v>
      </c>
      <c r="B1044" s="3">
        <v>43243</v>
      </c>
      <c r="C1044" s="3">
        <v>43243</v>
      </c>
      <c r="D1044" t="s">
        <v>131</v>
      </c>
      <c r="E1044" t="s">
        <v>115</v>
      </c>
      <c r="F1044" t="s">
        <v>133</v>
      </c>
    </row>
    <row r="1045" spans="1:6" x14ac:dyDescent="0.25">
      <c r="A1045">
        <v>151</v>
      </c>
      <c r="B1045" s="3">
        <v>43243</v>
      </c>
      <c r="C1045" s="3">
        <v>43616</v>
      </c>
      <c r="D1045" t="s">
        <v>131</v>
      </c>
      <c r="E1045" t="s">
        <v>116</v>
      </c>
      <c r="F1045" t="s">
        <v>133</v>
      </c>
    </row>
    <row r="1046" spans="1:6" x14ac:dyDescent="0.25">
      <c r="A1046">
        <v>151</v>
      </c>
      <c r="B1046" s="3">
        <v>43616</v>
      </c>
      <c r="C1046" s="3">
        <v>43616</v>
      </c>
      <c r="D1046" t="s">
        <v>131</v>
      </c>
      <c r="E1046" t="s">
        <v>116</v>
      </c>
      <c r="F1046" t="s">
        <v>133</v>
      </c>
    </row>
    <row r="1047" spans="1:6" x14ac:dyDescent="0.25">
      <c r="A1047">
        <v>151</v>
      </c>
      <c r="B1047" s="3">
        <v>43617</v>
      </c>
      <c r="C1047" s="3">
        <v>44145</v>
      </c>
      <c r="D1047" t="s">
        <v>131</v>
      </c>
      <c r="E1047" t="s">
        <v>116</v>
      </c>
      <c r="F1047" t="s">
        <v>133</v>
      </c>
    </row>
    <row r="1048" spans="1:6" x14ac:dyDescent="0.25">
      <c r="A1048">
        <v>151</v>
      </c>
      <c r="B1048" s="3">
        <v>44145</v>
      </c>
      <c r="C1048" s="3">
        <v>44148</v>
      </c>
      <c r="D1048" t="s">
        <v>131</v>
      </c>
      <c r="E1048" t="s">
        <v>116</v>
      </c>
      <c r="F1048" t="s">
        <v>133</v>
      </c>
    </row>
    <row r="1049" spans="1:6" x14ac:dyDescent="0.25">
      <c r="A1049">
        <v>151</v>
      </c>
      <c r="B1049" s="3">
        <v>44149</v>
      </c>
      <c r="C1049" s="3">
        <v>44243</v>
      </c>
      <c r="D1049" t="s">
        <v>131</v>
      </c>
      <c r="E1049" t="s">
        <v>116</v>
      </c>
      <c r="F1049" t="s">
        <v>133</v>
      </c>
    </row>
    <row r="1050" spans="1:6" x14ac:dyDescent="0.25">
      <c r="A1050">
        <v>151</v>
      </c>
      <c r="B1050" s="3">
        <v>44243</v>
      </c>
      <c r="C1050" s="3">
        <v>44243</v>
      </c>
      <c r="D1050" t="s">
        <v>131</v>
      </c>
      <c r="E1050" t="s">
        <v>116</v>
      </c>
      <c r="F1050" t="s">
        <v>133</v>
      </c>
    </row>
    <row r="1051" spans="1:6" x14ac:dyDescent="0.25">
      <c r="A1051">
        <v>151</v>
      </c>
      <c r="B1051" s="3">
        <v>44243</v>
      </c>
      <c r="C1051" s="3">
        <v>44585</v>
      </c>
      <c r="D1051" t="s">
        <v>131</v>
      </c>
      <c r="E1051" t="s">
        <v>122</v>
      </c>
      <c r="F1051" t="s">
        <v>133</v>
      </c>
    </row>
    <row r="1052" spans="1:6" x14ac:dyDescent="0.25">
      <c r="A1052">
        <v>151</v>
      </c>
      <c r="B1052" s="3">
        <v>44585</v>
      </c>
      <c r="C1052" s="3">
        <v>44586</v>
      </c>
      <c r="D1052" t="s">
        <v>131</v>
      </c>
      <c r="E1052" t="s">
        <v>122</v>
      </c>
      <c r="F1052" t="s">
        <v>133</v>
      </c>
    </row>
    <row r="1053" spans="1:6" x14ac:dyDescent="0.25">
      <c r="A1053">
        <v>151</v>
      </c>
      <c r="B1053" s="3">
        <v>44587</v>
      </c>
      <c r="C1053" s="3"/>
      <c r="D1053" t="s">
        <v>131</v>
      </c>
      <c r="E1053" t="s">
        <v>122</v>
      </c>
      <c r="F1053" t="s">
        <v>133</v>
      </c>
    </row>
    <row r="1054" spans="1:6" x14ac:dyDescent="0.25">
      <c r="A1054">
        <v>152</v>
      </c>
      <c r="B1054" s="3">
        <v>42767</v>
      </c>
      <c r="C1054" s="3">
        <v>43584</v>
      </c>
      <c r="D1054" t="s">
        <v>131</v>
      </c>
      <c r="E1054" t="s">
        <v>116</v>
      </c>
      <c r="F1054" t="s">
        <v>133</v>
      </c>
    </row>
    <row r="1055" spans="1:6" x14ac:dyDescent="0.25">
      <c r="A1055">
        <v>152</v>
      </c>
      <c r="B1055" s="3">
        <v>43584</v>
      </c>
      <c r="C1055" s="3">
        <v>43586</v>
      </c>
      <c r="D1055" t="s">
        <v>131</v>
      </c>
      <c r="E1055" t="s">
        <v>116</v>
      </c>
      <c r="F1055" t="s">
        <v>133</v>
      </c>
    </row>
    <row r="1056" spans="1:6" x14ac:dyDescent="0.25">
      <c r="A1056">
        <v>152</v>
      </c>
      <c r="B1056" s="3">
        <v>43587</v>
      </c>
      <c r="C1056" s="3">
        <v>44501</v>
      </c>
      <c r="D1056" t="s">
        <v>131</v>
      </c>
      <c r="E1056" t="s">
        <v>116</v>
      </c>
      <c r="F1056" t="s">
        <v>133</v>
      </c>
    </row>
    <row r="1057" spans="1:6" x14ac:dyDescent="0.25">
      <c r="A1057">
        <v>152</v>
      </c>
      <c r="B1057" s="3">
        <v>44501</v>
      </c>
      <c r="C1057" s="3">
        <v>44507</v>
      </c>
      <c r="D1057" t="s">
        <v>131</v>
      </c>
      <c r="E1057" t="s">
        <v>116</v>
      </c>
      <c r="F1057" t="s">
        <v>133</v>
      </c>
    </row>
    <row r="1058" spans="1:6" x14ac:dyDescent="0.25">
      <c r="A1058">
        <v>152</v>
      </c>
      <c r="B1058" s="3">
        <v>44508</v>
      </c>
      <c r="C1058" s="3">
        <v>44739</v>
      </c>
      <c r="D1058" t="s">
        <v>131</v>
      </c>
      <c r="E1058" t="s">
        <v>116</v>
      </c>
      <c r="F1058" t="s">
        <v>133</v>
      </c>
    </row>
    <row r="1059" spans="1:6" x14ac:dyDescent="0.25">
      <c r="A1059">
        <v>152</v>
      </c>
      <c r="B1059" s="3">
        <v>44739</v>
      </c>
      <c r="C1059" s="3">
        <v>44743</v>
      </c>
      <c r="D1059" t="s">
        <v>131</v>
      </c>
      <c r="E1059" t="s">
        <v>116</v>
      </c>
      <c r="F1059" t="s">
        <v>133</v>
      </c>
    </row>
    <row r="1060" spans="1:6" x14ac:dyDescent="0.25">
      <c r="A1060">
        <v>152</v>
      </c>
      <c r="B1060" s="3">
        <v>44744</v>
      </c>
      <c r="C1060" s="3">
        <v>44747</v>
      </c>
      <c r="D1060" t="s">
        <v>131</v>
      </c>
      <c r="E1060" t="s">
        <v>116</v>
      </c>
      <c r="F1060" t="s">
        <v>133</v>
      </c>
    </row>
    <row r="1061" spans="1:6" x14ac:dyDescent="0.25">
      <c r="A1061">
        <v>152</v>
      </c>
      <c r="B1061" s="3">
        <v>44747</v>
      </c>
      <c r="C1061" s="3">
        <v>44776</v>
      </c>
      <c r="D1061" t="s">
        <v>131</v>
      </c>
      <c r="E1061" t="s">
        <v>116</v>
      </c>
      <c r="F1061" t="s">
        <v>133</v>
      </c>
    </row>
    <row r="1062" spans="1:6" x14ac:dyDescent="0.25">
      <c r="A1062">
        <v>152</v>
      </c>
      <c r="B1062" s="3">
        <v>44777</v>
      </c>
      <c r="C1062" s="3"/>
      <c r="D1062" t="s">
        <v>131</v>
      </c>
      <c r="E1062" t="s">
        <v>116</v>
      </c>
      <c r="F1062" t="s">
        <v>133</v>
      </c>
    </row>
    <row r="1063" spans="1:6" x14ac:dyDescent="0.25">
      <c r="A1063">
        <v>153</v>
      </c>
      <c r="B1063" s="3">
        <v>36892</v>
      </c>
      <c r="C1063" s="3">
        <v>40520</v>
      </c>
      <c r="D1063" t="s">
        <v>131</v>
      </c>
      <c r="E1063" t="s">
        <v>116</v>
      </c>
      <c r="F1063" t="s">
        <v>133</v>
      </c>
    </row>
    <row r="1064" spans="1:6" x14ac:dyDescent="0.25">
      <c r="A1064">
        <v>153</v>
      </c>
      <c r="B1064" s="3">
        <v>40520</v>
      </c>
      <c r="C1064" s="3">
        <v>44102</v>
      </c>
      <c r="D1064" t="s">
        <v>131</v>
      </c>
      <c r="E1064" t="s">
        <v>116</v>
      </c>
      <c r="F1064" t="s">
        <v>133</v>
      </c>
    </row>
    <row r="1065" spans="1:6" x14ac:dyDescent="0.25">
      <c r="A1065">
        <v>153</v>
      </c>
      <c r="B1065" s="3">
        <v>44102</v>
      </c>
      <c r="C1065" s="3">
        <v>44197</v>
      </c>
      <c r="D1065" t="s">
        <v>131</v>
      </c>
      <c r="E1065" t="s">
        <v>116</v>
      </c>
      <c r="F1065" t="s">
        <v>133</v>
      </c>
    </row>
    <row r="1066" spans="1:6" x14ac:dyDescent="0.25">
      <c r="A1066">
        <v>153</v>
      </c>
      <c r="B1066" s="3">
        <v>44102</v>
      </c>
      <c r="C1066" s="3"/>
      <c r="D1066" t="s">
        <v>131</v>
      </c>
      <c r="E1066" t="s">
        <v>122</v>
      </c>
      <c r="F1066" t="s">
        <v>133</v>
      </c>
    </row>
    <row r="1067" spans="1:6" x14ac:dyDescent="0.25">
      <c r="A1067">
        <v>154</v>
      </c>
      <c r="B1067" s="3">
        <v>39679</v>
      </c>
      <c r="C1067" s="3">
        <v>43392</v>
      </c>
      <c r="D1067" t="s">
        <v>131</v>
      </c>
      <c r="E1067" t="s">
        <v>116</v>
      </c>
      <c r="F1067" t="s">
        <v>133</v>
      </c>
    </row>
    <row r="1068" spans="1:6" x14ac:dyDescent="0.25">
      <c r="A1068">
        <v>154</v>
      </c>
      <c r="B1068" s="3">
        <v>43392</v>
      </c>
      <c r="C1068" s="3">
        <v>43622</v>
      </c>
      <c r="D1068" t="s">
        <v>131</v>
      </c>
      <c r="E1068" t="s">
        <v>116</v>
      </c>
      <c r="F1068" t="s">
        <v>133</v>
      </c>
    </row>
    <row r="1069" spans="1:6" x14ac:dyDescent="0.25">
      <c r="A1069">
        <v>154</v>
      </c>
      <c r="B1069" s="3">
        <v>43622</v>
      </c>
      <c r="C1069" s="3">
        <v>43623</v>
      </c>
      <c r="D1069" t="s">
        <v>131</v>
      </c>
      <c r="E1069" t="s">
        <v>116</v>
      </c>
      <c r="F1069" t="s">
        <v>133</v>
      </c>
    </row>
    <row r="1070" spans="1:6" x14ac:dyDescent="0.25">
      <c r="A1070">
        <v>154</v>
      </c>
      <c r="B1070" s="3">
        <v>43624</v>
      </c>
      <c r="C1070" s="3">
        <v>43739</v>
      </c>
      <c r="D1070" t="s">
        <v>131</v>
      </c>
      <c r="E1070" t="s">
        <v>116</v>
      </c>
      <c r="F1070" t="s">
        <v>133</v>
      </c>
    </row>
    <row r="1071" spans="1:6" x14ac:dyDescent="0.25">
      <c r="A1071">
        <v>154</v>
      </c>
      <c r="B1071" s="3">
        <v>43739</v>
      </c>
      <c r="C1071" s="3">
        <v>43747</v>
      </c>
      <c r="D1071" t="s">
        <v>131</v>
      </c>
      <c r="E1071" t="s">
        <v>116</v>
      </c>
      <c r="F1071" t="s">
        <v>133</v>
      </c>
    </row>
    <row r="1072" spans="1:6" x14ac:dyDescent="0.25">
      <c r="A1072">
        <v>154</v>
      </c>
      <c r="B1072" s="3">
        <v>43739</v>
      </c>
      <c r="C1072" s="3">
        <v>44719</v>
      </c>
      <c r="D1072" t="s">
        <v>131</v>
      </c>
      <c r="E1072" t="s">
        <v>115</v>
      </c>
      <c r="F1072" t="s">
        <v>133</v>
      </c>
    </row>
    <row r="1073" spans="1:6" x14ac:dyDescent="0.25">
      <c r="A1073">
        <v>154</v>
      </c>
      <c r="B1073" s="3">
        <v>44719</v>
      </c>
      <c r="C1073" s="3">
        <v>44720</v>
      </c>
      <c r="D1073" t="s">
        <v>131</v>
      </c>
      <c r="E1073" t="s">
        <v>115</v>
      </c>
      <c r="F1073" t="s">
        <v>133</v>
      </c>
    </row>
    <row r="1074" spans="1:6" x14ac:dyDescent="0.25">
      <c r="A1074">
        <v>154</v>
      </c>
      <c r="B1074" s="3">
        <v>44721</v>
      </c>
      <c r="C1074" s="3">
        <v>44749</v>
      </c>
      <c r="D1074" t="s">
        <v>131</v>
      </c>
      <c r="E1074" t="s">
        <v>115</v>
      </c>
      <c r="F1074" t="s">
        <v>133</v>
      </c>
    </row>
    <row r="1075" spans="1:6" x14ac:dyDescent="0.25">
      <c r="A1075">
        <v>154</v>
      </c>
      <c r="B1075" s="3">
        <v>44749</v>
      </c>
      <c r="C1075" s="3">
        <v>44753</v>
      </c>
      <c r="D1075" t="s">
        <v>131</v>
      </c>
      <c r="E1075" t="s">
        <v>115</v>
      </c>
      <c r="F1075" t="s">
        <v>133</v>
      </c>
    </row>
    <row r="1076" spans="1:6" x14ac:dyDescent="0.25">
      <c r="A1076">
        <v>154</v>
      </c>
      <c r="B1076" s="3">
        <v>44754</v>
      </c>
      <c r="C1076" s="3"/>
      <c r="D1076" t="s">
        <v>131</v>
      </c>
      <c r="E1076" t="s">
        <v>115</v>
      </c>
      <c r="F1076" t="s">
        <v>133</v>
      </c>
    </row>
    <row r="1077" spans="1:6" x14ac:dyDescent="0.25">
      <c r="A1077">
        <v>156</v>
      </c>
      <c r="B1077" s="3">
        <v>38247</v>
      </c>
      <c r="C1077" s="3">
        <v>43347</v>
      </c>
      <c r="D1077" t="s">
        <v>131</v>
      </c>
      <c r="E1077" t="s">
        <v>116</v>
      </c>
      <c r="F1077" t="s">
        <v>133</v>
      </c>
    </row>
    <row r="1078" spans="1:6" x14ac:dyDescent="0.25">
      <c r="A1078">
        <v>156</v>
      </c>
      <c r="B1078" s="3">
        <v>43347</v>
      </c>
      <c r="C1078" s="3">
        <v>44105</v>
      </c>
      <c r="D1078" t="s">
        <v>131</v>
      </c>
      <c r="E1078" t="s">
        <v>116</v>
      </c>
      <c r="F1078" t="s">
        <v>133</v>
      </c>
    </row>
    <row r="1079" spans="1:6" x14ac:dyDescent="0.25">
      <c r="A1079">
        <v>156</v>
      </c>
      <c r="B1079" s="3">
        <v>44105</v>
      </c>
      <c r="C1079" s="3">
        <v>44105</v>
      </c>
      <c r="D1079" t="s">
        <v>131</v>
      </c>
      <c r="E1079" t="s">
        <v>116</v>
      </c>
      <c r="F1079" t="s">
        <v>133</v>
      </c>
    </row>
    <row r="1080" spans="1:6" x14ac:dyDescent="0.25">
      <c r="A1080">
        <v>157</v>
      </c>
      <c r="B1080" s="3">
        <v>39356</v>
      </c>
      <c r="C1080" s="3">
        <v>43151</v>
      </c>
      <c r="D1080" t="s">
        <v>131</v>
      </c>
      <c r="E1080" t="s">
        <v>116</v>
      </c>
      <c r="F1080" t="s">
        <v>133</v>
      </c>
    </row>
    <row r="1081" spans="1:6" x14ac:dyDescent="0.25">
      <c r="A1081">
        <v>157</v>
      </c>
      <c r="B1081" s="3">
        <v>43152</v>
      </c>
      <c r="C1081" s="3">
        <v>43332</v>
      </c>
      <c r="D1081" t="s">
        <v>131</v>
      </c>
      <c r="E1081" t="s">
        <v>116</v>
      </c>
      <c r="F1081" t="s">
        <v>133</v>
      </c>
    </row>
    <row r="1082" spans="1:6" x14ac:dyDescent="0.25">
      <c r="A1082">
        <v>157</v>
      </c>
      <c r="B1082" s="3">
        <v>43333</v>
      </c>
      <c r="C1082" s="3">
        <v>43333</v>
      </c>
      <c r="D1082" t="s">
        <v>131</v>
      </c>
      <c r="E1082" t="s">
        <v>116</v>
      </c>
      <c r="F1082" t="s">
        <v>133</v>
      </c>
    </row>
    <row r="1083" spans="1:6" x14ac:dyDescent="0.25">
      <c r="A1083">
        <v>157</v>
      </c>
      <c r="B1083" s="3">
        <v>43333</v>
      </c>
      <c r="C1083" s="3">
        <v>43424</v>
      </c>
      <c r="D1083" t="s">
        <v>131</v>
      </c>
      <c r="E1083" t="s">
        <v>116</v>
      </c>
      <c r="F1083" t="s">
        <v>133</v>
      </c>
    </row>
    <row r="1084" spans="1:6" x14ac:dyDescent="0.25">
      <c r="A1084">
        <v>157</v>
      </c>
      <c r="B1084" s="3">
        <v>43425</v>
      </c>
      <c r="C1084" s="3">
        <v>43493</v>
      </c>
      <c r="D1084" t="s">
        <v>131</v>
      </c>
      <c r="E1084" t="s">
        <v>116</v>
      </c>
      <c r="F1084" t="s">
        <v>133</v>
      </c>
    </row>
    <row r="1085" spans="1:6" x14ac:dyDescent="0.25">
      <c r="A1085">
        <v>157</v>
      </c>
      <c r="B1085" s="3">
        <v>43493</v>
      </c>
      <c r="C1085" s="3">
        <v>43525</v>
      </c>
      <c r="D1085" t="s">
        <v>131</v>
      </c>
      <c r="E1085" t="s">
        <v>116</v>
      </c>
      <c r="F1085" t="s">
        <v>133</v>
      </c>
    </row>
    <row r="1086" spans="1:6" x14ac:dyDescent="0.25">
      <c r="A1086">
        <v>158</v>
      </c>
      <c r="B1086" s="3">
        <v>37186</v>
      </c>
      <c r="C1086" s="3"/>
      <c r="D1086" t="s">
        <v>131</v>
      </c>
      <c r="E1086" t="s">
        <v>116</v>
      </c>
      <c r="F1086" t="s">
        <v>133</v>
      </c>
    </row>
    <row r="1087" spans="1:6" x14ac:dyDescent="0.25">
      <c r="A1087">
        <v>159</v>
      </c>
      <c r="B1087" s="3">
        <v>37881</v>
      </c>
      <c r="C1087" s="3">
        <v>43250</v>
      </c>
      <c r="D1087" t="s">
        <v>131</v>
      </c>
      <c r="E1087" t="s">
        <v>125</v>
      </c>
      <c r="F1087" t="s">
        <v>133</v>
      </c>
    </row>
    <row r="1088" spans="1:6" x14ac:dyDescent="0.25">
      <c r="A1088">
        <v>159</v>
      </c>
      <c r="B1088" s="3">
        <v>43250</v>
      </c>
      <c r="C1088" s="3">
        <v>43250</v>
      </c>
      <c r="D1088" t="s">
        <v>131</v>
      </c>
      <c r="E1088" t="s">
        <v>125</v>
      </c>
      <c r="F1088" t="s">
        <v>133</v>
      </c>
    </row>
    <row r="1089" spans="1:6" x14ac:dyDescent="0.25">
      <c r="A1089">
        <v>159</v>
      </c>
      <c r="B1089" s="3">
        <v>43251</v>
      </c>
      <c r="C1089" s="3">
        <v>43251</v>
      </c>
      <c r="D1089" t="s">
        <v>131</v>
      </c>
      <c r="E1089" t="s">
        <v>125</v>
      </c>
      <c r="F1089" t="s">
        <v>133</v>
      </c>
    </row>
    <row r="1090" spans="1:6" x14ac:dyDescent="0.25">
      <c r="A1090">
        <v>159</v>
      </c>
      <c r="B1090" s="3">
        <v>43251</v>
      </c>
      <c r="C1090" s="3">
        <v>43252</v>
      </c>
      <c r="D1090" t="s">
        <v>131</v>
      </c>
      <c r="E1090" t="s">
        <v>125</v>
      </c>
      <c r="F1090" t="s">
        <v>133</v>
      </c>
    </row>
    <row r="1091" spans="1:6" x14ac:dyDescent="0.25">
      <c r="A1091">
        <v>159</v>
      </c>
      <c r="B1091" s="3">
        <v>43253</v>
      </c>
      <c r="C1091" s="3">
        <v>43253</v>
      </c>
      <c r="D1091" t="s">
        <v>131</v>
      </c>
      <c r="E1091" t="s">
        <v>125</v>
      </c>
      <c r="F1091" t="s">
        <v>133</v>
      </c>
    </row>
    <row r="1092" spans="1:6" x14ac:dyDescent="0.25">
      <c r="A1092">
        <v>159</v>
      </c>
      <c r="B1092" s="3">
        <v>43253</v>
      </c>
      <c r="C1092" s="3">
        <v>43259</v>
      </c>
      <c r="D1092" t="s">
        <v>131</v>
      </c>
      <c r="E1092" t="s">
        <v>125</v>
      </c>
      <c r="F1092" t="s">
        <v>133</v>
      </c>
    </row>
    <row r="1093" spans="1:6" x14ac:dyDescent="0.25">
      <c r="A1093">
        <v>159</v>
      </c>
      <c r="B1093" s="3">
        <v>43260</v>
      </c>
      <c r="C1093" s="3">
        <v>43392</v>
      </c>
      <c r="D1093" t="s">
        <v>131</v>
      </c>
      <c r="E1093" t="s">
        <v>125</v>
      </c>
      <c r="F1093" t="s">
        <v>133</v>
      </c>
    </row>
    <row r="1094" spans="1:6" x14ac:dyDescent="0.25">
      <c r="A1094">
        <v>159</v>
      </c>
      <c r="B1094" s="3">
        <v>43392</v>
      </c>
      <c r="C1094" s="3">
        <v>44410</v>
      </c>
      <c r="D1094" t="s">
        <v>131</v>
      </c>
      <c r="E1094" t="s">
        <v>125</v>
      </c>
      <c r="F1094" t="s">
        <v>133</v>
      </c>
    </row>
    <row r="1095" spans="1:6" x14ac:dyDescent="0.25">
      <c r="A1095">
        <v>159</v>
      </c>
      <c r="B1095" s="3">
        <v>44410</v>
      </c>
      <c r="C1095" s="3">
        <v>44416</v>
      </c>
      <c r="D1095" t="s">
        <v>131</v>
      </c>
      <c r="E1095" t="s">
        <v>125</v>
      </c>
      <c r="F1095" t="s">
        <v>133</v>
      </c>
    </row>
    <row r="1096" spans="1:6" x14ac:dyDescent="0.25">
      <c r="A1096">
        <v>159</v>
      </c>
      <c r="B1096" s="3">
        <v>44417</v>
      </c>
      <c r="C1096" s="3">
        <v>44417</v>
      </c>
      <c r="D1096" t="s">
        <v>131</v>
      </c>
      <c r="E1096" t="s">
        <v>125</v>
      </c>
      <c r="F1096" t="s">
        <v>133</v>
      </c>
    </row>
    <row r="1097" spans="1:6" x14ac:dyDescent="0.25">
      <c r="A1097">
        <v>159</v>
      </c>
      <c r="B1097" s="3">
        <v>44417</v>
      </c>
      <c r="C1097" s="3">
        <v>44423</v>
      </c>
      <c r="D1097" t="s">
        <v>131</v>
      </c>
      <c r="E1097" t="s">
        <v>125</v>
      </c>
      <c r="F1097" t="s">
        <v>133</v>
      </c>
    </row>
    <row r="1098" spans="1:6" x14ac:dyDescent="0.25">
      <c r="A1098">
        <v>159</v>
      </c>
      <c r="B1098" s="3">
        <v>44424</v>
      </c>
      <c r="C1098" s="3">
        <v>44424</v>
      </c>
      <c r="D1098" t="s">
        <v>131</v>
      </c>
      <c r="E1098" t="s">
        <v>125</v>
      </c>
      <c r="F1098" t="s">
        <v>133</v>
      </c>
    </row>
    <row r="1099" spans="1:6" x14ac:dyDescent="0.25">
      <c r="A1099">
        <v>159</v>
      </c>
      <c r="B1099" s="3">
        <v>44424</v>
      </c>
      <c r="C1099" s="3">
        <v>44430</v>
      </c>
      <c r="D1099" t="s">
        <v>131</v>
      </c>
      <c r="E1099" t="s">
        <v>125</v>
      </c>
      <c r="F1099" t="s">
        <v>133</v>
      </c>
    </row>
    <row r="1100" spans="1:6" x14ac:dyDescent="0.25">
      <c r="A1100">
        <v>159</v>
      </c>
      <c r="B1100" s="3">
        <v>44431</v>
      </c>
      <c r="C1100" s="3">
        <v>44431</v>
      </c>
      <c r="D1100" t="s">
        <v>131</v>
      </c>
      <c r="E1100" t="s">
        <v>125</v>
      </c>
      <c r="F1100" t="s">
        <v>133</v>
      </c>
    </row>
    <row r="1101" spans="1:6" x14ac:dyDescent="0.25">
      <c r="A1101">
        <v>159</v>
      </c>
      <c r="B1101" s="3">
        <v>44431</v>
      </c>
      <c r="C1101" s="3">
        <v>44437</v>
      </c>
      <c r="D1101" t="s">
        <v>131</v>
      </c>
      <c r="E1101" t="s">
        <v>125</v>
      </c>
      <c r="F1101" t="s">
        <v>133</v>
      </c>
    </row>
    <row r="1102" spans="1:6" x14ac:dyDescent="0.25">
      <c r="A1102">
        <v>159</v>
      </c>
      <c r="B1102" s="3">
        <v>44438</v>
      </c>
      <c r="C1102" s="3"/>
      <c r="D1102" t="s">
        <v>131</v>
      </c>
      <c r="E1102" t="s">
        <v>125</v>
      </c>
      <c r="F1102" t="s">
        <v>133</v>
      </c>
    </row>
    <row r="1103" spans="1:6" x14ac:dyDescent="0.25">
      <c r="A1103">
        <v>160</v>
      </c>
      <c r="B1103" s="3">
        <v>34775</v>
      </c>
      <c r="C1103" s="3">
        <v>44531</v>
      </c>
      <c r="D1103" t="s">
        <v>131</v>
      </c>
      <c r="E1103" t="s">
        <v>116</v>
      </c>
      <c r="F1103" t="s">
        <v>133</v>
      </c>
    </row>
    <row r="1104" spans="1:6" x14ac:dyDescent="0.25">
      <c r="A1104">
        <v>160</v>
      </c>
      <c r="B1104" s="3">
        <v>44531</v>
      </c>
      <c r="C1104" s="3">
        <v>44562</v>
      </c>
      <c r="D1104" t="s">
        <v>131</v>
      </c>
      <c r="E1104" t="s">
        <v>116</v>
      </c>
      <c r="F1104" t="s">
        <v>133</v>
      </c>
    </row>
    <row r="1105" spans="1:6" x14ac:dyDescent="0.25">
      <c r="A1105">
        <v>161</v>
      </c>
      <c r="B1105" s="3">
        <v>35066</v>
      </c>
      <c r="C1105" s="3">
        <v>43362</v>
      </c>
      <c r="D1105" t="s">
        <v>131</v>
      </c>
      <c r="E1105" t="s">
        <v>125</v>
      </c>
      <c r="F1105" t="s">
        <v>133</v>
      </c>
    </row>
    <row r="1106" spans="1:6" x14ac:dyDescent="0.25">
      <c r="A1106">
        <v>161</v>
      </c>
      <c r="B1106" s="3">
        <v>43362</v>
      </c>
      <c r="C1106" s="3">
        <v>43362</v>
      </c>
      <c r="D1106" t="s">
        <v>131</v>
      </c>
      <c r="E1106" t="s">
        <v>125</v>
      </c>
      <c r="F1106" t="s">
        <v>133</v>
      </c>
    </row>
    <row r="1107" spans="1:6" x14ac:dyDescent="0.25">
      <c r="A1107">
        <v>161</v>
      </c>
      <c r="B1107" s="3">
        <v>43363</v>
      </c>
      <c r="C1107" s="3">
        <v>43710</v>
      </c>
      <c r="D1107" t="s">
        <v>131</v>
      </c>
      <c r="E1107" t="s">
        <v>125</v>
      </c>
      <c r="F1107" t="s">
        <v>133</v>
      </c>
    </row>
    <row r="1108" spans="1:6" x14ac:dyDescent="0.25">
      <c r="A1108">
        <v>161</v>
      </c>
      <c r="B1108" s="3">
        <v>43710</v>
      </c>
      <c r="C1108" s="3">
        <v>43712</v>
      </c>
      <c r="D1108" t="s">
        <v>131</v>
      </c>
      <c r="E1108" t="s">
        <v>125</v>
      </c>
      <c r="F1108" t="s">
        <v>133</v>
      </c>
    </row>
    <row r="1109" spans="1:6" x14ac:dyDescent="0.25">
      <c r="A1109">
        <v>161</v>
      </c>
      <c r="B1109" s="3">
        <v>43713</v>
      </c>
      <c r="C1109" s="3">
        <v>43713</v>
      </c>
      <c r="D1109" t="s">
        <v>131</v>
      </c>
      <c r="E1109" t="s">
        <v>125</v>
      </c>
      <c r="F1109" t="s">
        <v>133</v>
      </c>
    </row>
    <row r="1110" spans="1:6" x14ac:dyDescent="0.25">
      <c r="A1110">
        <v>161</v>
      </c>
      <c r="B1110" s="3">
        <v>43713</v>
      </c>
      <c r="C1110" s="3">
        <v>43719</v>
      </c>
      <c r="D1110" t="s">
        <v>131</v>
      </c>
      <c r="E1110" t="s">
        <v>125</v>
      </c>
      <c r="F1110" t="s">
        <v>133</v>
      </c>
    </row>
    <row r="1111" spans="1:6" x14ac:dyDescent="0.25">
      <c r="A1111">
        <v>161</v>
      </c>
      <c r="B1111" s="3">
        <v>43720</v>
      </c>
      <c r="C1111" s="3">
        <v>43720</v>
      </c>
      <c r="D1111" t="s">
        <v>131</v>
      </c>
      <c r="E1111" t="s">
        <v>125</v>
      </c>
      <c r="F1111" t="s">
        <v>133</v>
      </c>
    </row>
    <row r="1112" spans="1:6" x14ac:dyDescent="0.25">
      <c r="A1112">
        <v>161</v>
      </c>
      <c r="B1112" s="3">
        <v>43720</v>
      </c>
      <c r="C1112" s="3">
        <v>43721</v>
      </c>
      <c r="D1112" t="s">
        <v>131</v>
      </c>
      <c r="E1112" t="s">
        <v>125</v>
      </c>
      <c r="F1112" t="s">
        <v>133</v>
      </c>
    </row>
    <row r="1113" spans="1:6" x14ac:dyDescent="0.25">
      <c r="A1113">
        <v>161</v>
      </c>
      <c r="B1113" s="3">
        <v>43722</v>
      </c>
      <c r="C1113" s="3">
        <v>43800</v>
      </c>
      <c r="D1113" t="s">
        <v>131</v>
      </c>
      <c r="E1113" t="s">
        <v>125</v>
      </c>
      <c r="F1113" t="s">
        <v>133</v>
      </c>
    </row>
    <row r="1114" spans="1:6" x14ac:dyDescent="0.25">
      <c r="A1114">
        <v>161</v>
      </c>
      <c r="B1114" s="3">
        <v>43800</v>
      </c>
      <c r="C1114" s="3">
        <v>43800</v>
      </c>
      <c r="D1114" t="s">
        <v>131</v>
      </c>
      <c r="E1114" t="s">
        <v>125</v>
      </c>
      <c r="F1114" t="s">
        <v>133</v>
      </c>
    </row>
    <row r="1115" spans="1:6" x14ac:dyDescent="0.25">
      <c r="A1115">
        <v>162</v>
      </c>
      <c r="B1115" s="3">
        <v>37331</v>
      </c>
      <c r="C1115" s="3">
        <v>44565</v>
      </c>
      <c r="D1115" t="s">
        <v>131</v>
      </c>
      <c r="E1115" t="s">
        <v>125</v>
      </c>
      <c r="F1115" t="s">
        <v>133</v>
      </c>
    </row>
    <row r="1116" spans="1:6" x14ac:dyDescent="0.25">
      <c r="A1116">
        <v>162</v>
      </c>
      <c r="B1116" s="3">
        <v>44565</v>
      </c>
      <c r="C1116" s="3">
        <v>44574</v>
      </c>
      <c r="D1116" t="s">
        <v>131</v>
      </c>
      <c r="E1116" t="s">
        <v>125</v>
      </c>
      <c r="F1116" t="s">
        <v>133</v>
      </c>
    </row>
    <row r="1117" spans="1:6" x14ac:dyDescent="0.25">
      <c r="A1117">
        <v>162</v>
      </c>
      <c r="B1117" s="3">
        <v>44575</v>
      </c>
      <c r="C1117" s="3">
        <v>44696</v>
      </c>
      <c r="D1117" t="s">
        <v>131</v>
      </c>
      <c r="E1117" t="s">
        <v>125</v>
      </c>
      <c r="F1117" t="s">
        <v>133</v>
      </c>
    </row>
    <row r="1118" spans="1:6" x14ac:dyDescent="0.25">
      <c r="A1118">
        <v>162</v>
      </c>
      <c r="B1118" s="3">
        <v>44696</v>
      </c>
      <c r="C1118" s="3">
        <v>44697</v>
      </c>
      <c r="D1118" t="s">
        <v>131</v>
      </c>
      <c r="E1118" t="s">
        <v>125</v>
      </c>
      <c r="F1118" t="s">
        <v>133</v>
      </c>
    </row>
    <row r="1119" spans="1:6" x14ac:dyDescent="0.25">
      <c r="A1119">
        <v>162</v>
      </c>
      <c r="B1119" s="3">
        <v>44697</v>
      </c>
      <c r="C1119" s="3">
        <v>44697</v>
      </c>
      <c r="D1119" t="s">
        <v>131</v>
      </c>
      <c r="E1119" t="s">
        <v>152</v>
      </c>
      <c r="F1119" t="s">
        <v>133</v>
      </c>
    </row>
    <row r="1120" spans="1:6" x14ac:dyDescent="0.25">
      <c r="A1120">
        <v>162</v>
      </c>
      <c r="B1120" s="3">
        <v>44697</v>
      </c>
      <c r="C1120" s="3"/>
      <c r="D1120" t="s">
        <v>131</v>
      </c>
      <c r="E1120" t="s">
        <v>152</v>
      </c>
      <c r="F1120" t="s">
        <v>133</v>
      </c>
    </row>
    <row r="1121" spans="1:6" x14ac:dyDescent="0.25">
      <c r="A1121">
        <v>163</v>
      </c>
      <c r="B1121" s="3">
        <v>38897</v>
      </c>
      <c r="C1121" s="3">
        <v>44235</v>
      </c>
      <c r="D1121" t="s">
        <v>131</v>
      </c>
      <c r="E1121" t="s">
        <v>116</v>
      </c>
      <c r="F1121" t="s">
        <v>133</v>
      </c>
    </row>
    <row r="1122" spans="1:6" x14ac:dyDescent="0.25">
      <c r="A1122">
        <v>163</v>
      </c>
      <c r="B1122" s="3">
        <v>44235</v>
      </c>
      <c r="C1122" s="3"/>
      <c r="D1122" t="s">
        <v>131</v>
      </c>
      <c r="E1122" t="s">
        <v>116</v>
      </c>
      <c r="F1122" t="s">
        <v>133</v>
      </c>
    </row>
    <row r="1123" spans="1:6" x14ac:dyDescent="0.25">
      <c r="A1123">
        <v>164</v>
      </c>
      <c r="B1123" s="3">
        <v>37693</v>
      </c>
      <c r="C1123" s="3">
        <v>43445</v>
      </c>
      <c r="D1123" t="s">
        <v>131</v>
      </c>
      <c r="E1123" t="s">
        <v>125</v>
      </c>
      <c r="F1123" t="s">
        <v>133</v>
      </c>
    </row>
    <row r="1124" spans="1:6" x14ac:dyDescent="0.25">
      <c r="A1124">
        <v>164</v>
      </c>
      <c r="B1124" s="3">
        <v>43445</v>
      </c>
      <c r="C1124" s="3">
        <v>43446</v>
      </c>
      <c r="D1124" t="s">
        <v>131</v>
      </c>
      <c r="E1124" t="s">
        <v>125</v>
      </c>
      <c r="F1124" t="s">
        <v>133</v>
      </c>
    </row>
    <row r="1125" spans="1:6" x14ac:dyDescent="0.25">
      <c r="A1125">
        <v>164</v>
      </c>
      <c r="B1125" s="3">
        <v>43447</v>
      </c>
      <c r="C1125" s="3">
        <v>43543</v>
      </c>
      <c r="D1125" t="s">
        <v>131</v>
      </c>
      <c r="E1125" t="s">
        <v>125</v>
      </c>
      <c r="F1125" t="s">
        <v>133</v>
      </c>
    </row>
    <row r="1126" spans="1:6" x14ac:dyDescent="0.25">
      <c r="A1126">
        <v>164</v>
      </c>
      <c r="B1126" s="3">
        <v>43543</v>
      </c>
      <c r="C1126" s="3">
        <v>43551</v>
      </c>
      <c r="D1126" t="s">
        <v>131</v>
      </c>
      <c r="E1126" t="s">
        <v>125</v>
      </c>
      <c r="F1126" t="s">
        <v>133</v>
      </c>
    </row>
    <row r="1127" spans="1:6" x14ac:dyDescent="0.25">
      <c r="A1127">
        <v>164</v>
      </c>
      <c r="B1127" s="3">
        <v>43552</v>
      </c>
      <c r="C1127" s="3">
        <v>44018</v>
      </c>
      <c r="D1127" t="s">
        <v>131</v>
      </c>
      <c r="E1127" t="s">
        <v>125</v>
      </c>
      <c r="F1127" t="s">
        <v>133</v>
      </c>
    </row>
    <row r="1128" spans="1:6" x14ac:dyDescent="0.25">
      <c r="A1128">
        <v>164</v>
      </c>
      <c r="B1128" s="3">
        <v>44018</v>
      </c>
      <c r="C1128" s="3">
        <v>44028</v>
      </c>
      <c r="D1128" t="s">
        <v>131</v>
      </c>
      <c r="E1128" t="s">
        <v>125</v>
      </c>
      <c r="F1128" t="s">
        <v>133</v>
      </c>
    </row>
    <row r="1129" spans="1:6" x14ac:dyDescent="0.25">
      <c r="A1129">
        <v>165</v>
      </c>
      <c r="B1129" s="3">
        <v>38642</v>
      </c>
      <c r="C1129" s="3">
        <v>44047</v>
      </c>
      <c r="D1129" t="s">
        <v>131</v>
      </c>
      <c r="E1129" t="s">
        <v>116</v>
      </c>
      <c r="F1129" t="s">
        <v>133</v>
      </c>
    </row>
    <row r="1130" spans="1:6" x14ac:dyDescent="0.25">
      <c r="A1130">
        <v>165</v>
      </c>
      <c r="B1130" s="3">
        <v>44047</v>
      </c>
      <c r="C1130" s="3">
        <v>44048</v>
      </c>
      <c r="D1130" t="s">
        <v>131</v>
      </c>
      <c r="E1130" t="s">
        <v>116</v>
      </c>
      <c r="F1130" t="s">
        <v>133</v>
      </c>
    </row>
    <row r="1131" spans="1:6" x14ac:dyDescent="0.25">
      <c r="A1131">
        <v>165</v>
      </c>
      <c r="B1131" s="3">
        <v>44049</v>
      </c>
      <c r="C1131" s="3">
        <v>44201</v>
      </c>
      <c r="D1131" t="s">
        <v>131</v>
      </c>
      <c r="E1131" t="s">
        <v>116</v>
      </c>
      <c r="F1131" t="s">
        <v>133</v>
      </c>
    </row>
    <row r="1132" spans="1:6" x14ac:dyDescent="0.25">
      <c r="A1132">
        <v>165</v>
      </c>
      <c r="B1132" s="3">
        <v>44201</v>
      </c>
      <c r="C1132" s="3">
        <v>44205</v>
      </c>
      <c r="D1132" t="s">
        <v>131</v>
      </c>
      <c r="E1132" t="s">
        <v>116</v>
      </c>
      <c r="F1132" t="s">
        <v>133</v>
      </c>
    </row>
    <row r="1133" spans="1:6" x14ac:dyDescent="0.25">
      <c r="A1133">
        <v>165</v>
      </c>
      <c r="B1133" s="3">
        <v>44206</v>
      </c>
      <c r="C1133" s="3">
        <v>44206</v>
      </c>
      <c r="D1133" t="s">
        <v>131</v>
      </c>
      <c r="E1133" t="s">
        <v>116</v>
      </c>
      <c r="F1133" t="s">
        <v>133</v>
      </c>
    </row>
    <row r="1134" spans="1:6" x14ac:dyDescent="0.25">
      <c r="A1134">
        <v>165</v>
      </c>
      <c r="B1134" s="3">
        <v>44206</v>
      </c>
      <c r="C1134" s="3">
        <v>44210</v>
      </c>
      <c r="D1134" t="s">
        <v>131</v>
      </c>
      <c r="E1134" t="s">
        <v>116</v>
      </c>
      <c r="F1134" t="s">
        <v>133</v>
      </c>
    </row>
    <row r="1135" spans="1:6" x14ac:dyDescent="0.25">
      <c r="A1135">
        <v>165</v>
      </c>
      <c r="B1135" s="3">
        <v>44211</v>
      </c>
      <c r="C1135" s="3"/>
      <c r="D1135" t="s">
        <v>131</v>
      </c>
      <c r="E1135" t="s">
        <v>116</v>
      </c>
      <c r="F1135" t="s">
        <v>133</v>
      </c>
    </row>
    <row r="1136" spans="1:6" x14ac:dyDescent="0.25">
      <c r="A1136">
        <v>166</v>
      </c>
      <c r="B1136" s="3">
        <v>35065</v>
      </c>
      <c r="C1136" s="3">
        <v>43243</v>
      </c>
      <c r="D1136" t="s">
        <v>131</v>
      </c>
      <c r="E1136" t="s">
        <v>96</v>
      </c>
      <c r="F1136" t="s">
        <v>132</v>
      </c>
    </row>
    <row r="1137" spans="1:6" x14ac:dyDescent="0.25">
      <c r="A1137">
        <v>166</v>
      </c>
      <c r="B1137" s="3">
        <v>35065</v>
      </c>
      <c r="C1137" s="3">
        <v>35065</v>
      </c>
      <c r="D1137" t="s">
        <v>131</v>
      </c>
      <c r="E1137" t="s">
        <v>96</v>
      </c>
      <c r="F1137" t="s">
        <v>132</v>
      </c>
    </row>
    <row r="1138" spans="1:6" x14ac:dyDescent="0.25">
      <c r="A1138">
        <v>166</v>
      </c>
      <c r="B1138" s="3">
        <v>43243</v>
      </c>
      <c r="C1138" s="3">
        <v>43245</v>
      </c>
      <c r="D1138" t="s">
        <v>131</v>
      </c>
      <c r="E1138" t="s">
        <v>96</v>
      </c>
      <c r="F1138" t="s">
        <v>132</v>
      </c>
    </row>
    <row r="1139" spans="1:6" x14ac:dyDescent="0.25">
      <c r="A1139">
        <v>166</v>
      </c>
      <c r="B1139" s="3">
        <v>43246</v>
      </c>
      <c r="C1139" s="3">
        <v>43249</v>
      </c>
      <c r="D1139" t="s">
        <v>131</v>
      </c>
      <c r="E1139" t="s">
        <v>96</v>
      </c>
      <c r="F1139" t="s">
        <v>132</v>
      </c>
    </row>
    <row r="1140" spans="1:6" x14ac:dyDescent="0.25">
      <c r="A1140">
        <v>166</v>
      </c>
      <c r="B1140" s="3">
        <v>43249</v>
      </c>
      <c r="C1140" s="3">
        <v>43252</v>
      </c>
      <c r="D1140" t="s">
        <v>131</v>
      </c>
      <c r="E1140" t="s">
        <v>96</v>
      </c>
      <c r="F1140" t="s">
        <v>132</v>
      </c>
    </row>
    <row r="1141" spans="1:6" x14ac:dyDescent="0.25">
      <c r="A1141">
        <v>166</v>
      </c>
      <c r="B1141" s="3">
        <v>43253</v>
      </c>
      <c r="C1141" s="3">
        <v>43262</v>
      </c>
      <c r="D1141" t="s">
        <v>131</v>
      </c>
      <c r="E1141" t="s">
        <v>96</v>
      </c>
      <c r="F1141" t="s">
        <v>132</v>
      </c>
    </row>
    <row r="1142" spans="1:6" x14ac:dyDescent="0.25">
      <c r="A1142">
        <v>166</v>
      </c>
      <c r="B1142" s="3">
        <v>43262</v>
      </c>
      <c r="C1142" s="3">
        <v>43265</v>
      </c>
      <c r="D1142" t="s">
        <v>131</v>
      </c>
      <c r="E1142" t="s">
        <v>96</v>
      </c>
      <c r="F1142" t="s">
        <v>132</v>
      </c>
    </row>
    <row r="1143" spans="1:6" x14ac:dyDescent="0.25">
      <c r="A1143">
        <v>166</v>
      </c>
      <c r="B1143" s="3">
        <v>43266</v>
      </c>
      <c r="C1143" s="3">
        <v>43271</v>
      </c>
      <c r="D1143" t="s">
        <v>131</v>
      </c>
      <c r="E1143" t="s">
        <v>96</v>
      </c>
      <c r="F1143" t="s">
        <v>132</v>
      </c>
    </row>
    <row r="1144" spans="1:6" x14ac:dyDescent="0.25">
      <c r="A1144">
        <v>166</v>
      </c>
      <c r="B1144" s="3">
        <v>43271</v>
      </c>
      <c r="C1144" s="3">
        <v>43277</v>
      </c>
      <c r="D1144" t="s">
        <v>131</v>
      </c>
      <c r="E1144" t="s">
        <v>96</v>
      </c>
      <c r="F1144" t="s">
        <v>132</v>
      </c>
    </row>
    <row r="1145" spans="1:6" x14ac:dyDescent="0.25">
      <c r="A1145">
        <v>166</v>
      </c>
      <c r="B1145" s="3">
        <v>43277</v>
      </c>
      <c r="C1145" s="3">
        <v>43278</v>
      </c>
      <c r="D1145" t="s">
        <v>131</v>
      </c>
      <c r="E1145" t="s">
        <v>96</v>
      </c>
      <c r="F1145" t="s">
        <v>132</v>
      </c>
    </row>
    <row r="1146" spans="1:6" x14ac:dyDescent="0.25">
      <c r="A1146">
        <v>166</v>
      </c>
      <c r="B1146" s="3">
        <v>43278</v>
      </c>
      <c r="C1146" s="3">
        <v>43284</v>
      </c>
      <c r="D1146" t="s">
        <v>131</v>
      </c>
      <c r="E1146" t="s">
        <v>96</v>
      </c>
      <c r="F1146" t="s">
        <v>132</v>
      </c>
    </row>
    <row r="1147" spans="1:6" x14ac:dyDescent="0.25">
      <c r="A1147">
        <v>166</v>
      </c>
      <c r="B1147" s="3">
        <v>43284</v>
      </c>
      <c r="C1147" s="3"/>
      <c r="D1147" t="s">
        <v>131</v>
      </c>
      <c r="E1147" t="s">
        <v>96</v>
      </c>
      <c r="F1147" t="s">
        <v>132</v>
      </c>
    </row>
    <row r="1148" spans="1:6" x14ac:dyDescent="0.25">
      <c r="A1148">
        <v>167</v>
      </c>
      <c r="B1148" s="3">
        <v>42964</v>
      </c>
      <c r="C1148" s="3">
        <v>43234</v>
      </c>
      <c r="D1148" t="s">
        <v>131</v>
      </c>
      <c r="E1148" t="s">
        <v>116</v>
      </c>
      <c r="F1148" t="s">
        <v>133</v>
      </c>
    </row>
    <row r="1149" spans="1:6" x14ac:dyDescent="0.25">
      <c r="A1149">
        <v>167</v>
      </c>
      <c r="B1149" s="3">
        <v>43234</v>
      </c>
      <c r="C1149" s="3">
        <v>43238</v>
      </c>
      <c r="D1149" t="s">
        <v>131</v>
      </c>
      <c r="E1149" t="s">
        <v>116</v>
      </c>
      <c r="F1149" t="s">
        <v>133</v>
      </c>
    </row>
    <row r="1150" spans="1:6" x14ac:dyDescent="0.25">
      <c r="A1150">
        <v>167</v>
      </c>
      <c r="B1150" s="3">
        <v>43239</v>
      </c>
      <c r="C1150" s="3"/>
      <c r="D1150" t="s">
        <v>131</v>
      </c>
      <c r="E1150" t="s">
        <v>116</v>
      </c>
      <c r="F1150" t="s">
        <v>133</v>
      </c>
    </row>
    <row r="1151" spans="1:6" x14ac:dyDescent="0.25">
      <c r="A1151">
        <v>168</v>
      </c>
      <c r="B1151" s="3">
        <v>42005</v>
      </c>
      <c r="C1151" s="3">
        <v>43347</v>
      </c>
      <c r="D1151" t="s">
        <v>131</v>
      </c>
      <c r="E1151" t="s">
        <v>136</v>
      </c>
      <c r="F1151" t="s">
        <v>133</v>
      </c>
    </row>
    <row r="1152" spans="1:6" x14ac:dyDescent="0.25">
      <c r="A1152">
        <v>168</v>
      </c>
      <c r="B1152" s="3">
        <v>43347</v>
      </c>
      <c r="C1152" s="3">
        <v>43896</v>
      </c>
      <c r="D1152" t="s">
        <v>131</v>
      </c>
      <c r="E1152" t="s">
        <v>136</v>
      </c>
      <c r="F1152" t="s">
        <v>133</v>
      </c>
    </row>
    <row r="1153" spans="1:6" x14ac:dyDescent="0.25">
      <c r="A1153">
        <v>168</v>
      </c>
      <c r="B1153" s="3">
        <v>43347</v>
      </c>
      <c r="C1153" s="3">
        <v>43347</v>
      </c>
      <c r="D1153" t="s">
        <v>131</v>
      </c>
      <c r="E1153" t="s">
        <v>136</v>
      </c>
      <c r="F1153" t="s">
        <v>133</v>
      </c>
    </row>
    <row r="1154" spans="1:6" x14ac:dyDescent="0.25">
      <c r="A1154">
        <v>168</v>
      </c>
      <c r="B1154" s="3">
        <v>43896</v>
      </c>
      <c r="C1154" s="3">
        <v>43910</v>
      </c>
      <c r="D1154" t="s">
        <v>131</v>
      </c>
      <c r="E1154" t="s">
        <v>136</v>
      </c>
      <c r="F1154" t="s">
        <v>133</v>
      </c>
    </row>
    <row r="1155" spans="1:6" x14ac:dyDescent="0.25">
      <c r="A1155">
        <v>168</v>
      </c>
      <c r="B1155" s="3">
        <v>43911</v>
      </c>
      <c r="C1155" s="3">
        <v>44262</v>
      </c>
      <c r="D1155" t="s">
        <v>131</v>
      </c>
      <c r="E1155" t="s">
        <v>136</v>
      </c>
      <c r="F1155" t="s">
        <v>133</v>
      </c>
    </row>
    <row r="1156" spans="1:6" x14ac:dyDescent="0.25">
      <c r="A1156">
        <v>168</v>
      </c>
      <c r="B1156" s="3">
        <v>44263</v>
      </c>
      <c r="C1156" s="3">
        <v>44277</v>
      </c>
      <c r="D1156" t="s">
        <v>131</v>
      </c>
      <c r="E1156" t="s">
        <v>136</v>
      </c>
      <c r="F1156" t="s">
        <v>133</v>
      </c>
    </row>
    <row r="1157" spans="1:6" x14ac:dyDescent="0.25">
      <c r="A1157">
        <v>168</v>
      </c>
      <c r="B1157" s="3">
        <v>44277</v>
      </c>
      <c r="C1157" s="3">
        <v>44283</v>
      </c>
      <c r="D1157" t="s">
        <v>131</v>
      </c>
      <c r="E1157" t="s">
        <v>136</v>
      </c>
      <c r="F1157" t="s">
        <v>133</v>
      </c>
    </row>
    <row r="1158" spans="1:6" x14ac:dyDescent="0.25">
      <c r="A1158">
        <v>168</v>
      </c>
      <c r="B1158" s="3">
        <v>44278</v>
      </c>
      <c r="C1158" s="3">
        <v>44302</v>
      </c>
      <c r="D1158" t="s">
        <v>131</v>
      </c>
      <c r="E1158" t="s">
        <v>136</v>
      </c>
      <c r="F1158" t="s">
        <v>133</v>
      </c>
    </row>
    <row r="1159" spans="1:6" x14ac:dyDescent="0.25">
      <c r="A1159">
        <v>168</v>
      </c>
      <c r="B1159" s="3">
        <v>44284</v>
      </c>
      <c r="C1159" s="3">
        <v>44284</v>
      </c>
      <c r="D1159" t="s">
        <v>131</v>
      </c>
      <c r="E1159" t="s">
        <v>136</v>
      </c>
      <c r="F1159" t="s">
        <v>133</v>
      </c>
    </row>
    <row r="1160" spans="1:6" x14ac:dyDescent="0.25">
      <c r="A1160">
        <v>168</v>
      </c>
      <c r="B1160" s="3">
        <v>44284</v>
      </c>
      <c r="C1160" s="3">
        <v>44288</v>
      </c>
      <c r="D1160" t="s">
        <v>131</v>
      </c>
      <c r="E1160" t="s">
        <v>136</v>
      </c>
      <c r="F1160" t="s">
        <v>133</v>
      </c>
    </row>
    <row r="1161" spans="1:6" x14ac:dyDescent="0.25">
      <c r="A1161">
        <v>168</v>
      </c>
      <c r="B1161" s="3">
        <v>44289</v>
      </c>
      <c r="C1161" s="3">
        <v>44302</v>
      </c>
      <c r="D1161" t="s">
        <v>131</v>
      </c>
      <c r="E1161" t="s">
        <v>136</v>
      </c>
      <c r="F1161" t="s">
        <v>133</v>
      </c>
    </row>
    <row r="1162" spans="1:6" x14ac:dyDescent="0.25">
      <c r="A1162">
        <v>168</v>
      </c>
      <c r="B1162" s="3">
        <v>44302</v>
      </c>
      <c r="C1162" s="3">
        <v>44302</v>
      </c>
      <c r="D1162" t="s">
        <v>131</v>
      </c>
      <c r="E1162" t="s">
        <v>115</v>
      </c>
      <c r="F1162" t="s">
        <v>133</v>
      </c>
    </row>
    <row r="1163" spans="1:6" x14ac:dyDescent="0.25">
      <c r="A1163">
        <v>168</v>
      </c>
      <c r="B1163" s="3">
        <v>44302</v>
      </c>
      <c r="C1163" s="3"/>
      <c r="D1163" t="s">
        <v>131</v>
      </c>
      <c r="E1163" t="s">
        <v>115</v>
      </c>
      <c r="F1163" t="s">
        <v>133</v>
      </c>
    </row>
    <row r="1164" spans="1:6" x14ac:dyDescent="0.25">
      <c r="A1164">
        <v>168</v>
      </c>
      <c r="B1164" s="3">
        <v>44302</v>
      </c>
      <c r="C1164" s="3">
        <v>44302</v>
      </c>
      <c r="D1164" t="s">
        <v>131</v>
      </c>
      <c r="E1164" t="s">
        <v>136</v>
      </c>
      <c r="F1164" t="s">
        <v>133</v>
      </c>
    </row>
    <row r="1165" spans="1:6" x14ac:dyDescent="0.25">
      <c r="A1165">
        <v>168</v>
      </c>
      <c r="B1165" s="3">
        <v>44302</v>
      </c>
      <c r="C1165" s="3">
        <v>44302</v>
      </c>
      <c r="D1165" t="s">
        <v>131</v>
      </c>
      <c r="E1165" t="s">
        <v>136</v>
      </c>
      <c r="F1165" t="s">
        <v>133</v>
      </c>
    </row>
    <row r="1166" spans="1:6" x14ac:dyDescent="0.25">
      <c r="A1166">
        <v>169</v>
      </c>
      <c r="B1166" s="3">
        <v>41183</v>
      </c>
      <c r="C1166" s="3">
        <v>43269</v>
      </c>
      <c r="D1166" t="s">
        <v>131</v>
      </c>
      <c r="E1166" t="s">
        <v>185</v>
      </c>
      <c r="F1166" t="s">
        <v>133</v>
      </c>
    </row>
    <row r="1167" spans="1:6" x14ac:dyDescent="0.25">
      <c r="A1167">
        <v>169</v>
      </c>
      <c r="B1167" s="3">
        <v>43269</v>
      </c>
      <c r="C1167" s="3">
        <v>43271</v>
      </c>
      <c r="D1167" t="s">
        <v>131</v>
      </c>
      <c r="E1167" t="s">
        <v>185</v>
      </c>
      <c r="F1167" t="s">
        <v>133</v>
      </c>
    </row>
    <row r="1168" spans="1:6" x14ac:dyDescent="0.25">
      <c r="A1168">
        <v>169</v>
      </c>
      <c r="B1168" s="3">
        <v>43272</v>
      </c>
      <c r="C1168" s="3">
        <v>43313</v>
      </c>
      <c r="D1168" t="s">
        <v>131</v>
      </c>
      <c r="E1168" t="s">
        <v>185</v>
      </c>
      <c r="F1168" t="s">
        <v>133</v>
      </c>
    </row>
    <row r="1169" spans="1:6" x14ac:dyDescent="0.25">
      <c r="A1169">
        <v>169</v>
      </c>
      <c r="B1169" s="3">
        <v>43313</v>
      </c>
      <c r="C1169" s="3">
        <v>44503</v>
      </c>
      <c r="D1169" t="s">
        <v>131</v>
      </c>
      <c r="E1169" t="s">
        <v>185</v>
      </c>
      <c r="F1169" t="s">
        <v>133</v>
      </c>
    </row>
    <row r="1170" spans="1:6" x14ac:dyDescent="0.25">
      <c r="A1170">
        <v>169</v>
      </c>
      <c r="B1170" s="3">
        <v>44503</v>
      </c>
      <c r="C1170" s="3">
        <v>44659</v>
      </c>
      <c r="D1170" t="s">
        <v>131</v>
      </c>
      <c r="E1170" t="s">
        <v>115</v>
      </c>
      <c r="F1170" t="s">
        <v>133</v>
      </c>
    </row>
    <row r="1171" spans="1:6" x14ac:dyDescent="0.25">
      <c r="A1171">
        <v>169</v>
      </c>
      <c r="B1171" s="3">
        <v>44503</v>
      </c>
      <c r="C1171" s="3">
        <v>44503</v>
      </c>
      <c r="D1171" t="s">
        <v>131</v>
      </c>
      <c r="E1171" t="s">
        <v>185</v>
      </c>
      <c r="F1171" t="s">
        <v>133</v>
      </c>
    </row>
    <row r="1172" spans="1:6" x14ac:dyDescent="0.25">
      <c r="A1172">
        <v>169</v>
      </c>
      <c r="B1172" s="3">
        <v>44659</v>
      </c>
      <c r="C1172" s="3">
        <v>44750</v>
      </c>
      <c r="D1172" t="s">
        <v>131</v>
      </c>
      <c r="E1172" t="s">
        <v>115</v>
      </c>
      <c r="F1172" t="s">
        <v>133</v>
      </c>
    </row>
    <row r="1173" spans="1:6" x14ac:dyDescent="0.25">
      <c r="A1173">
        <v>169</v>
      </c>
      <c r="B1173" s="3">
        <v>44750</v>
      </c>
      <c r="C1173" s="3">
        <v>44753</v>
      </c>
      <c r="D1173" t="s">
        <v>131</v>
      </c>
      <c r="E1173" t="s">
        <v>115</v>
      </c>
      <c r="F1173" t="s">
        <v>133</v>
      </c>
    </row>
    <row r="1174" spans="1:6" x14ac:dyDescent="0.25">
      <c r="A1174">
        <v>169</v>
      </c>
      <c r="B1174" s="3">
        <v>44754</v>
      </c>
      <c r="C1174" s="3"/>
      <c r="D1174" t="s">
        <v>131</v>
      </c>
      <c r="E1174" t="s">
        <v>115</v>
      </c>
      <c r="F1174" t="s">
        <v>133</v>
      </c>
    </row>
    <row r="1175" spans="1:6" x14ac:dyDescent="0.25">
      <c r="A1175">
        <v>170</v>
      </c>
      <c r="B1175" s="3">
        <v>40544</v>
      </c>
      <c r="C1175" s="3">
        <v>43131</v>
      </c>
      <c r="D1175" t="s">
        <v>131</v>
      </c>
      <c r="E1175" t="s">
        <v>116</v>
      </c>
      <c r="F1175" t="s">
        <v>133</v>
      </c>
    </row>
    <row r="1176" spans="1:6" x14ac:dyDescent="0.25">
      <c r="A1176">
        <v>170</v>
      </c>
      <c r="B1176" s="3">
        <v>43131</v>
      </c>
      <c r="C1176" s="3">
        <v>43151</v>
      </c>
      <c r="D1176" t="s">
        <v>131</v>
      </c>
      <c r="E1176" t="s">
        <v>116</v>
      </c>
      <c r="F1176" t="s">
        <v>133</v>
      </c>
    </row>
    <row r="1177" spans="1:6" x14ac:dyDescent="0.25">
      <c r="A1177">
        <v>170</v>
      </c>
      <c r="B1177" s="3">
        <v>43152</v>
      </c>
      <c r="C1177" s="3">
        <v>43151</v>
      </c>
      <c r="D1177" t="s">
        <v>131</v>
      </c>
      <c r="E1177" t="s">
        <v>116</v>
      </c>
      <c r="F1177" t="s">
        <v>133</v>
      </c>
    </row>
    <row r="1178" spans="1:6" x14ac:dyDescent="0.25">
      <c r="A1178">
        <v>170</v>
      </c>
      <c r="B1178" s="3">
        <v>43152</v>
      </c>
      <c r="C1178" s="3">
        <v>43166</v>
      </c>
      <c r="D1178" t="s">
        <v>131</v>
      </c>
      <c r="E1178" t="s">
        <v>116</v>
      </c>
      <c r="F1178" t="s">
        <v>133</v>
      </c>
    </row>
    <row r="1179" spans="1:6" x14ac:dyDescent="0.25">
      <c r="A1179">
        <v>170</v>
      </c>
      <c r="B1179" s="3">
        <v>43167</v>
      </c>
      <c r="C1179" s="3">
        <v>43166</v>
      </c>
      <c r="D1179" t="s">
        <v>131</v>
      </c>
      <c r="E1179" t="s">
        <v>116</v>
      </c>
      <c r="F1179" t="s">
        <v>133</v>
      </c>
    </row>
    <row r="1180" spans="1:6" x14ac:dyDescent="0.25">
      <c r="A1180">
        <v>170</v>
      </c>
      <c r="B1180" s="3">
        <v>43167</v>
      </c>
      <c r="C1180" s="3">
        <v>43173</v>
      </c>
      <c r="D1180" t="s">
        <v>131</v>
      </c>
      <c r="E1180" t="s">
        <v>116</v>
      </c>
      <c r="F1180" t="s">
        <v>133</v>
      </c>
    </row>
    <row r="1181" spans="1:6" x14ac:dyDescent="0.25">
      <c r="A1181">
        <v>170</v>
      </c>
      <c r="B1181" s="3">
        <v>43174</v>
      </c>
      <c r="C1181" s="3">
        <v>43558</v>
      </c>
      <c r="D1181" t="s">
        <v>131</v>
      </c>
      <c r="E1181" t="s">
        <v>116</v>
      </c>
      <c r="F1181" t="s">
        <v>133</v>
      </c>
    </row>
    <row r="1182" spans="1:6" x14ac:dyDescent="0.25">
      <c r="A1182">
        <v>170</v>
      </c>
      <c r="B1182" s="3">
        <v>43558</v>
      </c>
      <c r="C1182" s="3">
        <v>43560</v>
      </c>
      <c r="D1182" t="s">
        <v>131</v>
      </c>
      <c r="E1182" t="s">
        <v>116</v>
      </c>
      <c r="F1182" t="s">
        <v>133</v>
      </c>
    </row>
    <row r="1183" spans="1:6" x14ac:dyDescent="0.25">
      <c r="A1183">
        <v>170</v>
      </c>
      <c r="B1183" s="3">
        <v>43561</v>
      </c>
      <c r="C1183" s="3">
        <v>43591</v>
      </c>
      <c r="D1183" t="s">
        <v>131</v>
      </c>
      <c r="E1183" t="s">
        <v>116</v>
      </c>
      <c r="F1183" t="s">
        <v>133</v>
      </c>
    </row>
    <row r="1184" spans="1:6" x14ac:dyDescent="0.25">
      <c r="A1184">
        <v>170</v>
      </c>
      <c r="B1184" s="3">
        <v>43591</v>
      </c>
      <c r="C1184" s="3">
        <v>43591</v>
      </c>
      <c r="D1184" t="s">
        <v>131</v>
      </c>
      <c r="E1184" t="s">
        <v>116</v>
      </c>
      <c r="F1184" t="s">
        <v>133</v>
      </c>
    </row>
    <row r="1185" spans="1:6" x14ac:dyDescent="0.25">
      <c r="A1185">
        <v>170</v>
      </c>
      <c r="B1185" s="3">
        <v>43592</v>
      </c>
      <c r="C1185" s="3">
        <v>43643</v>
      </c>
      <c r="D1185" t="s">
        <v>131</v>
      </c>
      <c r="E1185" t="s">
        <v>116</v>
      </c>
      <c r="F1185" t="s">
        <v>133</v>
      </c>
    </row>
    <row r="1186" spans="1:6" x14ac:dyDescent="0.25">
      <c r="A1186">
        <v>170</v>
      </c>
      <c r="B1186" s="3">
        <v>43643</v>
      </c>
      <c r="C1186" s="3">
        <v>43643</v>
      </c>
      <c r="D1186" t="s">
        <v>131</v>
      </c>
      <c r="E1186" t="s">
        <v>116</v>
      </c>
      <c r="F1186" t="s">
        <v>133</v>
      </c>
    </row>
    <row r="1187" spans="1:6" x14ac:dyDescent="0.25">
      <c r="A1187">
        <v>170</v>
      </c>
      <c r="B1187" s="3">
        <v>43644</v>
      </c>
      <c r="C1187" s="3">
        <v>43725</v>
      </c>
      <c r="D1187" t="s">
        <v>131</v>
      </c>
      <c r="E1187" t="s">
        <v>116</v>
      </c>
      <c r="F1187" t="s">
        <v>133</v>
      </c>
    </row>
    <row r="1188" spans="1:6" x14ac:dyDescent="0.25">
      <c r="A1188">
        <v>170</v>
      </c>
      <c r="B1188" s="3">
        <v>43725</v>
      </c>
      <c r="C1188" s="3">
        <v>43725</v>
      </c>
      <c r="D1188" t="s">
        <v>131</v>
      </c>
      <c r="E1188" t="s">
        <v>116</v>
      </c>
      <c r="F1188" t="s">
        <v>133</v>
      </c>
    </row>
    <row r="1189" spans="1:6" x14ac:dyDescent="0.25">
      <c r="A1189">
        <v>170</v>
      </c>
      <c r="B1189" s="3">
        <v>43726</v>
      </c>
      <c r="C1189" s="3">
        <v>43726</v>
      </c>
      <c r="D1189" t="s">
        <v>131</v>
      </c>
      <c r="E1189" t="s">
        <v>116</v>
      </c>
      <c r="F1189" t="s">
        <v>133</v>
      </c>
    </row>
    <row r="1190" spans="1:6" x14ac:dyDescent="0.25">
      <c r="A1190">
        <v>170</v>
      </c>
      <c r="B1190" s="3">
        <v>43726</v>
      </c>
      <c r="C1190" s="3">
        <v>43727</v>
      </c>
      <c r="D1190" t="s">
        <v>131</v>
      </c>
      <c r="E1190" t="s">
        <v>116</v>
      </c>
      <c r="F1190" t="s">
        <v>133</v>
      </c>
    </row>
    <row r="1191" spans="1:6" x14ac:dyDescent="0.25">
      <c r="A1191">
        <v>170</v>
      </c>
      <c r="B1191" s="3">
        <v>43728</v>
      </c>
      <c r="C1191" s="3">
        <v>43809</v>
      </c>
      <c r="D1191" t="s">
        <v>131</v>
      </c>
      <c r="E1191" t="s">
        <v>116</v>
      </c>
      <c r="F1191" t="s">
        <v>133</v>
      </c>
    </row>
    <row r="1192" spans="1:6" x14ac:dyDescent="0.25">
      <c r="A1192">
        <v>170</v>
      </c>
      <c r="B1192" s="3">
        <v>43809</v>
      </c>
      <c r="C1192" s="3">
        <v>43810</v>
      </c>
      <c r="D1192" t="s">
        <v>131</v>
      </c>
      <c r="E1192" t="s">
        <v>116</v>
      </c>
      <c r="F1192" t="s">
        <v>133</v>
      </c>
    </row>
    <row r="1193" spans="1:6" x14ac:dyDescent="0.25">
      <c r="A1193">
        <v>170</v>
      </c>
      <c r="B1193" s="3">
        <v>43811</v>
      </c>
      <c r="C1193" s="3">
        <v>43859</v>
      </c>
      <c r="D1193" t="s">
        <v>131</v>
      </c>
      <c r="E1193" t="s">
        <v>116</v>
      </c>
      <c r="F1193" t="s">
        <v>133</v>
      </c>
    </row>
    <row r="1194" spans="1:6" x14ac:dyDescent="0.25">
      <c r="A1194">
        <v>170</v>
      </c>
      <c r="B1194" s="3">
        <v>43859</v>
      </c>
      <c r="C1194" s="3">
        <v>43860</v>
      </c>
      <c r="D1194" t="s">
        <v>131</v>
      </c>
      <c r="E1194" t="s">
        <v>116</v>
      </c>
      <c r="F1194" t="s">
        <v>133</v>
      </c>
    </row>
    <row r="1195" spans="1:6" x14ac:dyDescent="0.25">
      <c r="A1195">
        <v>170</v>
      </c>
      <c r="B1195" s="3">
        <v>43861</v>
      </c>
      <c r="C1195" s="3">
        <v>43901</v>
      </c>
      <c r="D1195" t="s">
        <v>131</v>
      </c>
      <c r="E1195" t="s">
        <v>116</v>
      </c>
      <c r="F1195" t="s">
        <v>133</v>
      </c>
    </row>
    <row r="1196" spans="1:6" x14ac:dyDescent="0.25">
      <c r="A1196">
        <v>170</v>
      </c>
      <c r="B1196" s="3">
        <v>43901</v>
      </c>
      <c r="C1196" s="3">
        <v>43901</v>
      </c>
      <c r="D1196" t="s">
        <v>131</v>
      </c>
      <c r="E1196" t="s">
        <v>116</v>
      </c>
      <c r="F1196" t="s">
        <v>133</v>
      </c>
    </row>
    <row r="1197" spans="1:6" x14ac:dyDescent="0.25">
      <c r="A1197">
        <v>170</v>
      </c>
      <c r="B1197" s="3">
        <v>43902</v>
      </c>
      <c r="C1197" s="3">
        <v>44522</v>
      </c>
      <c r="D1197" t="s">
        <v>131</v>
      </c>
      <c r="E1197" t="s">
        <v>116</v>
      </c>
      <c r="F1197" t="s">
        <v>133</v>
      </c>
    </row>
    <row r="1198" spans="1:6" x14ac:dyDescent="0.25">
      <c r="A1198">
        <v>170</v>
      </c>
      <c r="B1198" s="3">
        <v>44522</v>
      </c>
      <c r="C1198" s="3">
        <v>44523</v>
      </c>
      <c r="D1198" t="s">
        <v>131</v>
      </c>
      <c r="E1198" t="s">
        <v>116</v>
      </c>
      <c r="F1198" t="s">
        <v>133</v>
      </c>
    </row>
    <row r="1199" spans="1:6" x14ac:dyDescent="0.25">
      <c r="A1199">
        <v>170</v>
      </c>
      <c r="B1199" s="3">
        <v>44524</v>
      </c>
      <c r="C1199" s="3">
        <v>44578</v>
      </c>
      <c r="D1199" t="s">
        <v>131</v>
      </c>
      <c r="E1199" t="s">
        <v>116</v>
      </c>
      <c r="F1199" t="s">
        <v>133</v>
      </c>
    </row>
    <row r="1200" spans="1:6" x14ac:dyDescent="0.25">
      <c r="A1200">
        <v>170</v>
      </c>
      <c r="B1200" s="3">
        <v>44578</v>
      </c>
      <c r="C1200" s="3">
        <v>44580</v>
      </c>
      <c r="D1200" t="s">
        <v>131</v>
      </c>
      <c r="E1200" t="s">
        <v>116</v>
      </c>
      <c r="F1200" t="s">
        <v>133</v>
      </c>
    </row>
    <row r="1201" spans="1:6" x14ac:dyDescent="0.25">
      <c r="A1201">
        <v>170</v>
      </c>
      <c r="B1201" s="3">
        <v>44581</v>
      </c>
      <c r="C1201" s="3"/>
      <c r="D1201" t="s">
        <v>131</v>
      </c>
      <c r="E1201" t="s">
        <v>116</v>
      </c>
      <c r="F1201" t="s">
        <v>133</v>
      </c>
    </row>
    <row r="1202" spans="1:6" x14ac:dyDescent="0.25">
      <c r="A1202">
        <v>171</v>
      </c>
      <c r="B1202" s="3">
        <v>40560</v>
      </c>
      <c r="C1202" s="3">
        <v>44310</v>
      </c>
      <c r="D1202" t="s">
        <v>131</v>
      </c>
      <c r="E1202" t="s">
        <v>116</v>
      </c>
      <c r="F1202" t="s">
        <v>133</v>
      </c>
    </row>
    <row r="1203" spans="1:6" x14ac:dyDescent="0.25">
      <c r="A1203">
        <v>171</v>
      </c>
      <c r="B1203" s="3">
        <v>44310</v>
      </c>
      <c r="C1203" s="3">
        <v>44313</v>
      </c>
      <c r="D1203" t="s">
        <v>131</v>
      </c>
      <c r="E1203" t="s">
        <v>116</v>
      </c>
      <c r="F1203" t="s">
        <v>133</v>
      </c>
    </row>
    <row r="1204" spans="1:6" x14ac:dyDescent="0.25">
      <c r="A1204">
        <v>171</v>
      </c>
      <c r="B1204" s="3">
        <v>44314</v>
      </c>
      <c r="C1204" s="3">
        <v>44579</v>
      </c>
      <c r="D1204" t="s">
        <v>131</v>
      </c>
      <c r="E1204" t="s">
        <v>116</v>
      </c>
      <c r="F1204" t="s">
        <v>133</v>
      </c>
    </row>
    <row r="1205" spans="1:6" x14ac:dyDescent="0.25">
      <c r="A1205">
        <v>171</v>
      </c>
      <c r="B1205" s="3">
        <v>44579</v>
      </c>
      <c r="C1205" s="3">
        <v>44581</v>
      </c>
      <c r="D1205" t="s">
        <v>131</v>
      </c>
      <c r="E1205" t="s">
        <v>116</v>
      </c>
      <c r="F1205" t="s">
        <v>133</v>
      </c>
    </row>
    <row r="1206" spans="1:6" x14ac:dyDescent="0.25">
      <c r="A1206">
        <v>171</v>
      </c>
      <c r="B1206" s="3">
        <v>44582</v>
      </c>
      <c r="C1206" s="3">
        <v>44732</v>
      </c>
      <c r="D1206" t="s">
        <v>131</v>
      </c>
      <c r="E1206" t="s">
        <v>116</v>
      </c>
      <c r="F1206" t="s">
        <v>133</v>
      </c>
    </row>
    <row r="1207" spans="1:6" x14ac:dyDescent="0.25">
      <c r="A1207">
        <v>171</v>
      </c>
      <c r="B1207" s="3">
        <v>44732</v>
      </c>
      <c r="C1207" s="3">
        <v>44733</v>
      </c>
      <c r="D1207" t="s">
        <v>131</v>
      </c>
      <c r="E1207" t="s">
        <v>116</v>
      </c>
      <c r="F1207" t="s">
        <v>133</v>
      </c>
    </row>
    <row r="1208" spans="1:6" x14ac:dyDescent="0.25">
      <c r="A1208">
        <v>171</v>
      </c>
      <c r="B1208" s="3">
        <v>44734</v>
      </c>
      <c r="C1208" s="3"/>
      <c r="D1208" t="s">
        <v>131</v>
      </c>
      <c r="E1208" t="s">
        <v>116</v>
      </c>
      <c r="F1208" t="s">
        <v>133</v>
      </c>
    </row>
    <row r="1209" spans="1:6" x14ac:dyDescent="0.25">
      <c r="A1209">
        <v>172</v>
      </c>
      <c r="B1209" s="3">
        <v>41883</v>
      </c>
      <c r="C1209" s="3">
        <v>43276</v>
      </c>
      <c r="D1209" t="s">
        <v>131</v>
      </c>
      <c r="E1209" t="s">
        <v>193</v>
      </c>
      <c r="F1209" t="s">
        <v>133</v>
      </c>
    </row>
    <row r="1210" spans="1:6" x14ac:dyDescent="0.25">
      <c r="A1210">
        <v>172</v>
      </c>
      <c r="B1210" s="3">
        <v>41883</v>
      </c>
      <c r="C1210" s="3">
        <v>43276</v>
      </c>
      <c r="D1210" t="s">
        <v>131</v>
      </c>
      <c r="E1210" t="s">
        <v>193</v>
      </c>
      <c r="F1210" t="s">
        <v>133</v>
      </c>
    </row>
    <row r="1211" spans="1:6" x14ac:dyDescent="0.25">
      <c r="A1211">
        <v>172</v>
      </c>
      <c r="B1211" s="3">
        <v>43276</v>
      </c>
      <c r="C1211" s="3">
        <v>43279</v>
      </c>
      <c r="D1211" t="s">
        <v>131</v>
      </c>
      <c r="E1211" t="s">
        <v>193</v>
      </c>
      <c r="F1211" t="s">
        <v>133</v>
      </c>
    </row>
    <row r="1212" spans="1:6" x14ac:dyDescent="0.25">
      <c r="A1212">
        <v>172</v>
      </c>
      <c r="B1212" s="3">
        <v>43276</v>
      </c>
      <c r="C1212" s="3">
        <v>43279</v>
      </c>
      <c r="D1212" t="s">
        <v>131</v>
      </c>
      <c r="E1212" t="s">
        <v>193</v>
      </c>
      <c r="F1212" t="s">
        <v>133</v>
      </c>
    </row>
    <row r="1213" spans="1:6" x14ac:dyDescent="0.25">
      <c r="A1213">
        <v>172</v>
      </c>
      <c r="B1213" s="3">
        <v>43279</v>
      </c>
      <c r="C1213" s="3">
        <v>43280</v>
      </c>
      <c r="D1213" t="s">
        <v>131</v>
      </c>
      <c r="E1213" t="s">
        <v>193</v>
      </c>
      <c r="F1213" t="s">
        <v>133</v>
      </c>
    </row>
    <row r="1214" spans="1:6" x14ac:dyDescent="0.25">
      <c r="A1214">
        <v>172</v>
      </c>
      <c r="B1214" s="3">
        <v>43279</v>
      </c>
      <c r="C1214" s="3">
        <v>43280</v>
      </c>
      <c r="D1214" t="s">
        <v>131</v>
      </c>
      <c r="E1214" t="s">
        <v>193</v>
      </c>
      <c r="F1214" t="s">
        <v>133</v>
      </c>
    </row>
    <row r="1215" spans="1:6" x14ac:dyDescent="0.25">
      <c r="A1215">
        <v>172</v>
      </c>
      <c r="B1215" s="3">
        <v>43280</v>
      </c>
      <c r="C1215" s="3">
        <v>43286</v>
      </c>
      <c r="D1215" t="s">
        <v>131</v>
      </c>
      <c r="E1215" t="s">
        <v>193</v>
      </c>
      <c r="F1215" t="s">
        <v>133</v>
      </c>
    </row>
    <row r="1216" spans="1:6" x14ac:dyDescent="0.25">
      <c r="A1216">
        <v>172</v>
      </c>
      <c r="B1216" s="3">
        <v>43280</v>
      </c>
      <c r="C1216" s="3">
        <v>43286</v>
      </c>
      <c r="D1216" t="s">
        <v>131</v>
      </c>
      <c r="E1216" t="s">
        <v>193</v>
      </c>
      <c r="F1216" t="s">
        <v>133</v>
      </c>
    </row>
    <row r="1217" spans="1:6" x14ac:dyDescent="0.25">
      <c r="A1217">
        <v>172</v>
      </c>
      <c r="B1217" s="3">
        <v>43286</v>
      </c>
      <c r="C1217" s="3">
        <v>43292</v>
      </c>
      <c r="D1217" t="s">
        <v>131</v>
      </c>
      <c r="E1217" t="s">
        <v>193</v>
      </c>
      <c r="F1217" t="s">
        <v>133</v>
      </c>
    </row>
    <row r="1218" spans="1:6" x14ac:dyDescent="0.25">
      <c r="A1218">
        <v>172</v>
      </c>
      <c r="B1218" s="3">
        <v>43286</v>
      </c>
      <c r="C1218" s="3">
        <v>43292</v>
      </c>
      <c r="D1218" t="s">
        <v>131</v>
      </c>
      <c r="E1218" t="s">
        <v>193</v>
      </c>
      <c r="F1218" t="s">
        <v>133</v>
      </c>
    </row>
    <row r="1219" spans="1:6" x14ac:dyDescent="0.25">
      <c r="A1219">
        <v>172</v>
      </c>
      <c r="B1219" s="3">
        <v>43292</v>
      </c>
      <c r="C1219" s="3">
        <v>43294</v>
      </c>
      <c r="D1219" t="s">
        <v>131</v>
      </c>
      <c r="E1219" t="s">
        <v>193</v>
      </c>
      <c r="F1219" t="s">
        <v>133</v>
      </c>
    </row>
    <row r="1220" spans="1:6" x14ac:dyDescent="0.25">
      <c r="A1220">
        <v>172</v>
      </c>
      <c r="B1220" s="3">
        <v>43292</v>
      </c>
      <c r="C1220" s="3">
        <v>43294</v>
      </c>
      <c r="D1220" t="s">
        <v>131</v>
      </c>
      <c r="E1220" t="s">
        <v>193</v>
      </c>
      <c r="F1220" t="s">
        <v>133</v>
      </c>
    </row>
    <row r="1221" spans="1:6" x14ac:dyDescent="0.25">
      <c r="A1221">
        <v>172</v>
      </c>
      <c r="B1221" s="3">
        <v>43294</v>
      </c>
      <c r="C1221" s="3">
        <v>44032</v>
      </c>
      <c r="D1221" t="s">
        <v>131</v>
      </c>
      <c r="E1221" t="s">
        <v>193</v>
      </c>
      <c r="F1221" t="s">
        <v>133</v>
      </c>
    </row>
    <row r="1222" spans="1:6" x14ac:dyDescent="0.25">
      <c r="A1222">
        <v>172</v>
      </c>
      <c r="B1222" s="3">
        <v>43294</v>
      </c>
      <c r="C1222" s="3">
        <v>44032</v>
      </c>
      <c r="D1222" t="s">
        <v>131</v>
      </c>
      <c r="E1222" t="s">
        <v>193</v>
      </c>
      <c r="F1222" t="s">
        <v>133</v>
      </c>
    </row>
    <row r="1223" spans="1:6" x14ac:dyDescent="0.25">
      <c r="A1223">
        <v>172</v>
      </c>
      <c r="B1223" s="3">
        <v>44032</v>
      </c>
      <c r="C1223" s="3">
        <v>44043</v>
      </c>
      <c r="D1223" t="s">
        <v>131</v>
      </c>
      <c r="E1223" t="s">
        <v>193</v>
      </c>
      <c r="F1223" t="s">
        <v>133</v>
      </c>
    </row>
    <row r="1224" spans="1:6" x14ac:dyDescent="0.25">
      <c r="A1224">
        <v>172</v>
      </c>
      <c r="B1224" s="3">
        <v>44032</v>
      </c>
      <c r="C1224" s="3">
        <v>44043</v>
      </c>
      <c r="D1224" t="s">
        <v>131</v>
      </c>
      <c r="E1224" t="s">
        <v>193</v>
      </c>
      <c r="F1224" t="s">
        <v>133</v>
      </c>
    </row>
    <row r="1225" spans="1:6" x14ac:dyDescent="0.25">
      <c r="A1225">
        <v>172</v>
      </c>
      <c r="B1225" s="3">
        <v>44044</v>
      </c>
      <c r="C1225" s="3">
        <v>44152</v>
      </c>
      <c r="D1225" t="s">
        <v>131</v>
      </c>
      <c r="E1225" t="s">
        <v>193</v>
      </c>
      <c r="F1225" t="s">
        <v>133</v>
      </c>
    </row>
    <row r="1226" spans="1:6" x14ac:dyDescent="0.25">
      <c r="A1226">
        <v>172</v>
      </c>
      <c r="B1226" s="3">
        <v>44044</v>
      </c>
      <c r="C1226" s="3">
        <v>44152</v>
      </c>
      <c r="D1226" t="s">
        <v>131</v>
      </c>
      <c r="E1226" t="s">
        <v>193</v>
      </c>
      <c r="F1226" t="s">
        <v>133</v>
      </c>
    </row>
    <row r="1227" spans="1:6" x14ac:dyDescent="0.25">
      <c r="A1227">
        <v>172</v>
      </c>
      <c r="B1227" s="3">
        <v>44152</v>
      </c>
      <c r="C1227" s="3">
        <v>44155</v>
      </c>
      <c r="D1227" t="s">
        <v>131</v>
      </c>
      <c r="E1227" t="s">
        <v>193</v>
      </c>
      <c r="F1227" t="s">
        <v>133</v>
      </c>
    </row>
    <row r="1228" spans="1:6" x14ac:dyDescent="0.25">
      <c r="A1228">
        <v>172</v>
      </c>
      <c r="B1228" s="3">
        <v>44152</v>
      </c>
      <c r="C1228" s="3">
        <v>44155</v>
      </c>
      <c r="D1228" t="s">
        <v>131</v>
      </c>
      <c r="E1228" t="s">
        <v>193</v>
      </c>
      <c r="F1228" t="s">
        <v>133</v>
      </c>
    </row>
    <row r="1229" spans="1:6" x14ac:dyDescent="0.25">
      <c r="A1229">
        <v>172</v>
      </c>
      <c r="B1229" s="3">
        <v>44156</v>
      </c>
      <c r="C1229" s="3">
        <v>44580</v>
      </c>
      <c r="D1229" t="s">
        <v>131</v>
      </c>
      <c r="E1229" t="s">
        <v>193</v>
      </c>
      <c r="F1229" t="s">
        <v>133</v>
      </c>
    </row>
    <row r="1230" spans="1:6" x14ac:dyDescent="0.25">
      <c r="A1230">
        <v>172</v>
      </c>
      <c r="B1230" s="3">
        <v>44156</v>
      </c>
      <c r="C1230" s="3">
        <v>44580</v>
      </c>
      <c r="D1230" t="s">
        <v>131</v>
      </c>
      <c r="E1230" t="s">
        <v>193</v>
      </c>
      <c r="F1230" t="s">
        <v>133</v>
      </c>
    </row>
    <row r="1231" spans="1:6" x14ac:dyDescent="0.25">
      <c r="A1231">
        <v>172</v>
      </c>
      <c r="B1231" s="3">
        <v>44562</v>
      </c>
      <c r="C1231" s="3">
        <v>44927</v>
      </c>
      <c r="D1231" t="s">
        <v>131</v>
      </c>
      <c r="E1231" t="s">
        <v>303</v>
      </c>
      <c r="F1231" t="s">
        <v>133</v>
      </c>
    </row>
    <row r="1232" spans="1:6" x14ac:dyDescent="0.25">
      <c r="A1232">
        <v>172</v>
      </c>
      <c r="B1232" s="3">
        <v>44562</v>
      </c>
      <c r="C1232" s="3">
        <v>44927</v>
      </c>
      <c r="D1232" t="s">
        <v>131</v>
      </c>
      <c r="E1232" t="s">
        <v>303</v>
      </c>
      <c r="F1232" t="s">
        <v>133</v>
      </c>
    </row>
    <row r="1233" spans="1:6" x14ac:dyDescent="0.25">
      <c r="A1233">
        <v>172</v>
      </c>
      <c r="B1233" s="3">
        <v>44562</v>
      </c>
      <c r="C1233" s="3">
        <v>44562</v>
      </c>
      <c r="D1233" t="s">
        <v>131</v>
      </c>
      <c r="E1233" t="s">
        <v>303</v>
      </c>
      <c r="F1233" t="s">
        <v>133</v>
      </c>
    </row>
    <row r="1234" spans="1:6" x14ac:dyDescent="0.25">
      <c r="A1234">
        <v>172</v>
      </c>
      <c r="B1234" s="3">
        <v>44562</v>
      </c>
      <c r="C1234" s="3">
        <v>44562</v>
      </c>
      <c r="D1234" t="s">
        <v>131</v>
      </c>
      <c r="E1234" t="s">
        <v>303</v>
      </c>
      <c r="F1234" t="s">
        <v>133</v>
      </c>
    </row>
    <row r="1235" spans="1:6" x14ac:dyDescent="0.25">
      <c r="A1235">
        <v>172</v>
      </c>
      <c r="B1235" s="3">
        <v>44580</v>
      </c>
      <c r="C1235" s="3">
        <v>44586</v>
      </c>
      <c r="D1235" t="s">
        <v>131</v>
      </c>
      <c r="E1235" t="s">
        <v>193</v>
      </c>
      <c r="F1235" t="s">
        <v>133</v>
      </c>
    </row>
    <row r="1236" spans="1:6" x14ac:dyDescent="0.25">
      <c r="A1236">
        <v>172</v>
      </c>
      <c r="B1236" s="3">
        <v>44580</v>
      </c>
      <c r="C1236" s="3">
        <v>44586</v>
      </c>
      <c r="D1236" t="s">
        <v>131</v>
      </c>
      <c r="E1236" t="s">
        <v>193</v>
      </c>
      <c r="F1236" t="s">
        <v>133</v>
      </c>
    </row>
    <row r="1237" spans="1:6" x14ac:dyDescent="0.25">
      <c r="A1237">
        <v>172</v>
      </c>
      <c r="B1237" s="3">
        <v>44587</v>
      </c>
      <c r="C1237" s="3">
        <v>44589</v>
      </c>
      <c r="D1237" t="s">
        <v>131</v>
      </c>
      <c r="E1237" t="s">
        <v>193</v>
      </c>
      <c r="F1237" t="s">
        <v>133</v>
      </c>
    </row>
    <row r="1238" spans="1:6" x14ac:dyDescent="0.25">
      <c r="A1238">
        <v>172</v>
      </c>
      <c r="B1238" s="3">
        <v>44587</v>
      </c>
      <c r="C1238" s="3">
        <v>44589</v>
      </c>
      <c r="D1238" t="s">
        <v>131</v>
      </c>
      <c r="E1238" t="s">
        <v>193</v>
      </c>
      <c r="F1238" t="s">
        <v>133</v>
      </c>
    </row>
    <row r="1239" spans="1:6" x14ac:dyDescent="0.25">
      <c r="A1239">
        <v>172</v>
      </c>
      <c r="B1239" s="3">
        <v>44590</v>
      </c>
      <c r="C1239" s="3">
        <v>44690</v>
      </c>
      <c r="D1239" t="s">
        <v>131</v>
      </c>
      <c r="E1239" t="s">
        <v>193</v>
      </c>
      <c r="F1239" t="s">
        <v>133</v>
      </c>
    </row>
    <row r="1240" spans="1:6" x14ac:dyDescent="0.25">
      <c r="A1240">
        <v>172</v>
      </c>
      <c r="B1240" s="3">
        <v>44590</v>
      </c>
      <c r="C1240" s="3">
        <v>44690</v>
      </c>
      <c r="D1240" t="s">
        <v>131</v>
      </c>
      <c r="E1240" t="s">
        <v>193</v>
      </c>
      <c r="F1240" t="s">
        <v>133</v>
      </c>
    </row>
    <row r="1241" spans="1:6" x14ac:dyDescent="0.25">
      <c r="A1241">
        <v>172</v>
      </c>
      <c r="B1241" s="3">
        <v>44690</v>
      </c>
      <c r="C1241" s="3">
        <v>44701</v>
      </c>
      <c r="D1241" t="s">
        <v>131</v>
      </c>
      <c r="E1241" t="s">
        <v>303</v>
      </c>
      <c r="F1241" t="s">
        <v>133</v>
      </c>
    </row>
    <row r="1242" spans="1:6" x14ac:dyDescent="0.25">
      <c r="A1242">
        <v>172</v>
      </c>
      <c r="B1242" s="3">
        <v>44690</v>
      </c>
      <c r="C1242" s="3">
        <v>44701</v>
      </c>
      <c r="D1242" t="s">
        <v>131</v>
      </c>
      <c r="E1242" t="s">
        <v>303</v>
      </c>
      <c r="F1242" t="s">
        <v>133</v>
      </c>
    </row>
    <row r="1243" spans="1:6" x14ac:dyDescent="0.25">
      <c r="A1243">
        <v>172</v>
      </c>
      <c r="B1243" s="3">
        <v>44702</v>
      </c>
      <c r="C1243" s="3"/>
      <c r="D1243" t="s">
        <v>131</v>
      </c>
      <c r="E1243" t="s">
        <v>303</v>
      </c>
      <c r="F1243" t="s">
        <v>133</v>
      </c>
    </row>
    <row r="1244" spans="1:6" x14ac:dyDescent="0.25">
      <c r="A1244">
        <v>172</v>
      </c>
      <c r="B1244" s="3">
        <v>44702</v>
      </c>
      <c r="C1244" s="3"/>
      <c r="D1244" t="s">
        <v>131</v>
      </c>
      <c r="E1244" t="s">
        <v>303</v>
      </c>
      <c r="F1244" t="s">
        <v>133</v>
      </c>
    </row>
    <row r="1245" spans="1:6" x14ac:dyDescent="0.25">
      <c r="A1245">
        <v>173</v>
      </c>
      <c r="B1245" s="3">
        <v>42795</v>
      </c>
      <c r="C1245" s="3">
        <v>43840</v>
      </c>
      <c r="D1245" t="s">
        <v>131</v>
      </c>
      <c r="E1245" t="s">
        <v>116</v>
      </c>
      <c r="F1245" t="s">
        <v>133</v>
      </c>
    </row>
    <row r="1246" spans="1:6" x14ac:dyDescent="0.25">
      <c r="A1246">
        <v>173</v>
      </c>
      <c r="B1246" s="3">
        <v>43840</v>
      </c>
      <c r="C1246" s="3">
        <v>43846</v>
      </c>
      <c r="D1246" t="s">
        <v>131</v>
      </c>
      <c r="E1246" t="s">
        <v>116</v>
      </c>
      <c r="F1246" t="s">
        <v>133</v>
      </c>
    </row>
    <row r="1247" spans="1:6" x14ac:dyDescent="0.25">
      <c r="A1247">
        <v>173</v>
      </c>
      <c r="B1247" s="3">
        <v>43847</v>
      </c>
      <c r="C1247" s="3">
        <v>44141</v>
      </c>
      <c r="D1247" t="s">
        <v>131</v>
      </c>
      <c r="E1247" t="s">
        <v>116</v>
      </c>
      <c r="F1247" t="s">
        <v>133</v>
      </c>
    </row>
    <row r="1248" spans="1:6" x14ac:dyDescent="0.25">
      <c r="A1248">
        <v>173</v>
      </c>
      <c r="B1248" s="3">
        <v>44141</v>
      </c>
      <c r="C1248" s="3">
        <v>44150</v>
      </c>
      <c r="D1248" t="s">
        <v>131</v>
      </c>
      <c r="E1248" t="s">
        <v>116</v>
      </c>
      <c r="F1248" t="s">
        <v>133</v>
      </c>
    </row>
    <row r="1249" spans="1:6" x14ac:dyDescent="0.25">
      <c r="A1249">
        <v>173</v>
      </c>
      <c r="B1249" s="3">
        <v>44151</v>
      </c>
      <c r="C1249" s="3">
        <v>44465</v>
      </c>
      <c r="D1249" t="s">
        <v>131</v>
      </c>
      <c r="E1249" t="s">
        <v>116</v>
      </c>
      <c r="F1249" t="s">
        <v>133</v>
      </c>
    </row>
    <row r="1250" spans="1:6" x14ac:dyDescent="0.25">
      <c r="A1250">
        <v>173</v>
      </c>
      <c r="B1250" s="3">
        <v>44466</v>
      </c>
      <c r="C1250" s="3">
        <v>44563</v>
      </c>
      <c r="D1250" t="s">
        <v>131</v>
      </c>
      <c r="E1250" t="s">
        <v>116</v>
      </c>
      <c r="F1250" t="s">
        <v>133</v>
      </c>
    </row>
    <row r="1251" spans="1:6" x14ac:dyDescent="0.25">
      <c r="A1251">
        <v>173</v>
      </c>
      <c r="B1251" s="3">
        <v>44564</v>
      </c>
      <c r="C1251" s="3">
        <v>44725</v>
      </c>
      <c r="D1251" t="s">
        <v>131</v>
      </c>
      <c r="E1251" t="s">
        <v>116</v>
      </c>
      <c r="F1251" t="s">
        <v>133</v>
      </c>
    </row>
    <row r="1252" spans="1:6" x14ac:dyDescent="0.25">
      <c r="A1252">
        <v>173</v>
      </c>
      <c r="B1252" s="3">
        <v>44725</v>
      </c>
      <c r="C1252" s="3"/>
      <c r="D1252" t="s">
        <v>131</v>
      </c>
      <c r="E1252" t="s">
        <v>116</v>
      </c>
      <c r="F1252" t="s">
        <v>133</v>
      </c>
    </row>
    <row r="1253" spans="1:6" x14ac:dyDescent="0.25">
      <c r="A1253">
        <v>174</v>
      </c>
      <c r="B1253" s="3">
        <v>41883</v>
      </c>
      <c r="C1253" s="3">
        <v>43142</v>
      </c>
      <c r="D1253" t="s">
        <v>131</v>
      </c>
      <c r="E1253" t="s">
        <v>185</v>
      </c>
      <c r="F1253" t="s">
        <v>133</v>
      </c>
    </row>
    <row r="1254" spans="1:6" x14ac:dyDescent="0.25">
      <c r="A1254">
        <v>174</v>
      </c>
      <c r="B1254" s="3">
        <v>43143</v>
      </c>
      <c r="C1254" s="3">
        <v>43150</v>
      </c>
      <c r="D1254" t="s">
        <v>131</v>
      </c>
      <c r="E1254" t="s">
        <v>185</v>
      </c>
      <c r="F1254" t="s">
        <v>133</v>
      </c>
    </row>
    <row r="1255" spans="1:6" x14ac:dyDescent="0.25">
      <c r="A1255">
        <v>174</v>
      </c>
      <c r="B1255" s="3">
        <v>43151</v>
      </c>
      <c r="C1255" s="3">
        <v>43297</v>
      </c>
      <c r="D1255" t="s">
        <v>131</v>
      </c>
      <c r="E1255" t="s">
        <v>185</v>
      </c>
      <c r="F1255" t="s">
        <v>133</v>
      </c>
    </row>
    <row r="1256" spans="1:6" x14ac:dyDescent="0.25">
      <c r="A1256">
        <v>174</v>
      </c>
      <c r="B1256" s="3">
        <v>43297</v>
      </c>
      <c r="C1256" s="3">
        <v>43346</v>
      </c>
      <c r="D1256" t="s">
        <v>131</v>
      </c>
      <c r="E1256" t="s">
        <v>185</v>
      </c>
      <c r="F1256" t="s">
        <v>133</v>
      </c>
    </row>
    <row r="1257" spans="1:6" x14ac:dyDescent="0.25">
      <c r="A1257">
        <v>174</v>
      </c>
      <c r="B1257" s="3">
        <v>43346</v>
      </c>
      <c r="C1257" s="3">
        <v>43346</v>
      </c>
      <c r="D1257" t="s">
        <v>131</v>
      </c>
      <c r="E1257" t="s">
        <v>185</v>
      </c>
      <c r="F1257" t="s">
        <v>133</v>
      </c>
    </row>
    <row r="1258" spans="1:6" x14ac:dyDescent="0.25">
      <c r="A1258">
        <v>174</v>
      </c>
      <c r="B1258" s="3">
        <v>43347</v>
      </c>
      <c r="C1258" s="3">
        <v>43584</v>
      </c>
      <c r="D1258" t="s">
        <v>131</v>
      </c>
      <c r="E1258" t="s">
        <v>185</v>
      </c>
      <c r="F1258" t="s">
        <v>133</v>
      </c>
    </row>
    <row r="1259" spans="1:6" x14ac:dyDescent="0.25">
      <c r="A1259">
        <v>174</v>
      </c>
      <c r="B1259" s="3">
        <v>43584</v>
      </c>
      <c r="C1259" s="3">
        <v>43584</v>
      </c>
      <c r="D1259" t="s">
        <v>131</v>
      </c>
      <c r="E1259" t="s">
        <v>185</v>
      </c>
      <c r="F1259" t="s">
        <v>133</v>
      </c>
    </row>
    <row r="1260" spans="1:6" x14ac:dyDescent="0.25">
      <c r="A1260">
        <v>174</v>
      </c>
      <c r="B1260" s="3">
        <v>43584</v>
      </c>
      <c r="C1260" s="3">
        <v>43682</v>
      </c>
      <c r="D1260" t="s">
        <v>131</v>
      </c>
      <c r="E1260" t="s">
        <v>115</v>
      </c>
      <c r="F1260" t="s">
        <v>133</v>
      </c>
    </row>
    <row r="1261" spans="1:6" x14ac:dyDescent="0.25">
      <c r="A1261">
        <v>174</v>
      </c>
      <c r="B1261" s="3">
        <v>43682</v>
      </c>
      <c r="C1261" s="3">
        <v>43702</v>
      </c>
      <c r="D1261" t="s">
        <v>131</v>
      </c>
      <c r="E1261" t="s">
        <v>115</v>
      </c>
      <c r="F1261" t="s">
        <v>133</v>
      </c>
    </row>
    <row r="1262" spans="1:6" x14ac:dyDescent="0.25">
      <c r="A1262">
        <v>174</v>
      </c>
      <c r="B1262" s="3">
        <v>43703</v>
      </c>
      <c r="C1262" s="3">
        <v>43703</v>
      </c>
      <c r="D1262" t="s">
        <v>131</v>
      </c>
      <c r="E1262" t="s">
        <v>115</v>
      </c>
      <c r="F1262" t="s">
        <v>133</v>
      </c>
    </row>
    <row r="1263" spans="1:6" x14ac:dyDescent="0.25">
      <c r="A1263">
        <v>174</v>
      </c>
      <c r="B1263" s="3">
        <v>43703</v>
      </c>
      <c r="C1263" s="3">
        <v>43762</v>
      </c>
      <c r="D1263" t="s">
        <v>131</v>
      </c>
      <c r="E1263" t="s">
        <v>115</v>
      </c>
      <c r="F1263" t="s">
        <v>133</v>
      </c>
    </row>
    <row r="1264" spans="1:6" x14ac:dyDescent="0.25">
      <c r="A1264">
        <v>174</v>
      </c>
      <c r="B1264" s="3">
        <v>43763</v>
      </c>
      <c r="C1264" s="3">
        <v>43763</v>
      </c>
      <c r="D1264" t="s">
        <v>131</v>
      </c>
      <c r="E1264" t="s">
        <v>115</v>
      </c>
      <c r="F1264" t="s">
        <v>133</v>
      </c>
    </row>
    <row r="1265" spans="1:6" x14ac:dyDescent="0.25">
      <c r="A1265">
        <v>174</v>
      </c>
      <c r="B1265" s="3">
        <v>43763</v>
      </c>
      <c r="C1265" s="3">
        <v>43763</v>
      </c>
      <c r="D1265" t="s">
        <v>131</v>
      </c>
      <c r="E1265" t="s">
        <v>115</v>
      </c>
      <c r="F1265" t="s">
        <v>133</v>
      </c>
    </row>
    <row r="1266" spans="1:6" x14ac:dyDescent="0.25">
      <c r="A1266">
        <v>174</v>
      </c>
      <c r="B1266" s="3">
        <v>43764</v>
      </c>
      <c r="C1266" s="3">
        <v>43764</v>
      </c>
      <c r="D1266" t="s">
        <v>131</v>
      </c>
      <c r="E1266" t="s">
        <v>115</v>
      </c>
      <c r="F1266" t="s">
        <v>133</v>
      </c>
    </row>
    <row r="1267" spans="1:6" x14ac:dyDescent="0.25">
      <c r="A1267">
        <v>174</v>
      </c>
      <c r="B1267" s="3">
        <v>43764</v>
      </c>
      <c r="C1267" s="3">
        <v>43779</v>
      </c>
      <c r="D1267" t="s">
        <v>131</v>
      </c>
      <c r="E1267" t="s">
        <v>115</v>
      </c>
      <c r="F1267" t="s">
        <v>133</v>
      </c>
    </row>
    <row r="1268" spans="1:6" x14ac:dyDescent="0.25">
      <c r="A1268">
        <v>174</v>
      </c>
      <c r="B1268" s="3">
        <v>43780</v>
      </c>
      <c r="C1268" s="3">
        <v>44430</v>
      </c>
      <c r="D1268" t="s">
        <v>131</v>
      </c>
      <c r="E1268" t="s">
        <v>115</v>
      </c>
      <c r="F1268" t="s">
        <v>133</v>
      </c>
    </row>
    <row r="1269" spans="1:6" x14ac:dyDescent="0.25">
      <c r="A1269">
        <v>174</v>
      </c>
      <c r="B1269" s="3">
        <v>44430</v>
      </c>
      <c r="C1269" s="3">
        <v>44443</v>
      </c>
      <c r="D1269" t="s">
        <v>131</v>
      </c>
      <c r="E1269" t="s">
        <v>115</v>
      </c>
      <c r="F1269" t="s">
        <v>133</v>
      </c>
    </row>
    <row r="1270" spans="1:6" x14ac:dyDescent="0.25">
      <c r="A1270">
        <v>174</v>
      </c>
      <c r="B1270" s="3">
        <v>44444</v>
      </c>
      <c r="C1270" s="3">
        <v>44606</v>
      </c>
      <c r="D1270" t="s">
        <v>131</v>
      </c>
      <c r="E1270" t="s">
        <v>115</v>
      </c>
      <c r="F1270" t="s">
        <v>133</v>
      </c>
    </row>
    <row r="1271" spans="1:6" x14ac:dyDescent="0.25">
      <c r="A1271">
        <v>174</v>
      </c>
      <c r="B1271" s="3">
        <v>44606</v>
      </c>
      <c r="C1271" s="3">
        <v>44607</v>
      </c>
      <c r="D1271" t="s">
        <v>131</v>
      </c>
      <c r="E1271" t="s">
        <v>115</v>
      </c>
      <c r="F1271" t="s">
        <v>133</v>
      </c>
    </row>
    <row r="1272" spans="1:6" x14ac:dyDescent="0.25">
      <c r="A1272">
        <v>174</v>
      </c>
      <c r="B1272" s="3">
        <v>44608</v>
      </c>
      <c r="C1272" s="3"/>
      <c r="D1272" t="s">
        <v>131</v>
      </c>
      <c r="E1272" t="s">
        <v>115</v>
      </c>
      <c r="F1272" t="s">
        <v>133</v>
      </c>
    </row>
    <row r="1273" spans="1:6" x14ac:dyDescent="0.25">
      <c r="A1273">
        <v>175</v>
      </c>
      <c r="B1273" s="3">
        <v>36199</v>
      </c>
      <c r="C1273" s="3">
        <v>44621</v>
      </c>
      <c r="D1273" t="s">
        <v>131</v>
      </c>
      <c r="E1273" t="s">
        <v>116</v>
      </c>
      <c r="F1273" t="s">
        <v>133</v>
      </c>
    </row>
    <row r="1274" spans="1:6" x14ac:dyDescent="0.25">
      <c r="A1274">
        <v>175</v>
      </c>
      <c r="B1274" s="3">
        <v>44621</v>
      </c>
      <c r="C1274" s="3"/>
      <c r="D1274" t="s">
        <v>131</v>
      </c>
      <c r="E1274" t="s">
        <v>116</v>
      </c>
      <c r="F1274" t="s">
        <v>133</v>
      </c>
    </row>
    <row r="1275" spans="1:6" x14ac:dyDescent="0.25">
      <c r="A1275">
        <v>176</v>
      </c>
      <c r="B1275" s="3">
        <v>36752</v>
      </c>
      <c r="C1275" s="3">
        <v>44319</v>
      </c>
      <c r="D1275" t="s">
        <v>131</v>
      </c>
      <c r="E1275" t="s">
        <v>116</v>
      </c>
      <c r="F1275" t="s">
        <v>133</v>
      </c>
    </row>
    <row r="1276" spans="1:6" x14ac:dyDescent="0.25">
      <c r="A1276">
        <v>176</v>
      </c>
      <c r="B1276" s="3">
        <v>44319</v>
      </c>
      <c r="C1276" s="3">
        <v>44328</v>
      </c>
      <c r="D1276" t="s">
        <v>131</v>
      </c>
      <c r="E1276" t="s">
        <v>116</v>
      </c>
      <c r="F1276" t="s">
        <v>133</v>
      </c>
    </row>
    <row r="1277" spans="1:6" x14ac:dyDescent="0.25">
      <c r="A1277">
        <v>176</v>
      </c>
      <c r="B1277" s="3">
        <v>44329</v>
      </c>
      <c r="C1277" s="3">
        <v>44333</v>
      </c>
      <c r="D1277" t="s">
        <v>131</v>
      </c>
      <c r="E1277" t="s">
        <v>116</v>
      </c>
      <c r="F1277" t="s">
        <v>133</v>
      </c>
    </row>
    <row r="1278" spans="1:6" x14ac:dyDescent="0.25">
      <c r="A1278">
        <v>176</v>
      </c>
      <c r="B1278" s="3">
        <v>44333</v>
      </c>
      <c r="C1278" s="3">
        <v>44353</v>
      </c>
      <c r="D1278" t="s">
        <v>131</v>
      </c>
      <c r="E1278" t="s">
        <v>116</v>
      </c>
      <c r="F1278" t="s">
        <v>133</v>
      </c>
    </row>
    <row r="1279" spans="1:6" x14ac:dyDescent="0.25">
      <c r="A1279">
        <v>176</v>
      </c>
      <c r="B1279" s="3">
        <v>44354</v>
      </c>
      <c r="C1279" s="3"/>
      <c r="D1279" t="s">
        <v>131</v>
      </c>
      <c r="E1279" t="s">
        <v>116</v>
      </c>
      <c r="F1279" t="s">
        <v>133</v>
      </c>
    </row>
    <row r="1280" spans="1:6" x14ac:dyDescent="0.25">
      <c r="A1280">
        <v>177</v>
      </c>
      <c r="B1280" s="3">
        <v>43055</v>
      </c>
      <c r="C1280" s="3">
        <v>44200</v>
      </c>
      <c r="D1280" t="s">
        <v>131</v>
      </c>
      <c r="E1280" t="s">
        <v>115</v>
      </c>
      <c r="F1280" t="s">
        <v>133</v>
      </c>
    </row>
    <row r="1281" spans="1:6" x14ac:dyDescent="0.25">
      <c r="A1281">
        <v>177</v>
      </c>
      <c r="B1281" s="3">
        <v>44200</v>
      </c>
      <c r="C1281" s="3">
        <v>44206</v>
      </c>
      <c r="D1281" t="s">
        <v>131</v>
      </c>
      <c r="E1281" t="s">
        <v>115</v>
      </c>
      <c r="F1281" t="s">
        <v>133</v>
      </c>
    </row>
    <row r="1282" spans="1:6" x14ac:dyDescent="0.25">
      <c r="A1282">
        <v>177</v>
      </c>
      <c r="B1282" s="3">
        <v>44207</v>
      </c>
      <c r="C1282" s="3"/>
      <c r="D1282" t="s">
        <v>131</v>
      </c>
      <c r="E1282" t="s">
        <v>115</v>
      </c>
      <c r="F1282" t="s">
        <v>133</v>
      </c>
    </row>
    <row r="1283" spans="1:6" x14ac:dyDescent="0.25">
      <c r="A1283">
        <v>178</v>
      </c>
      <c r="B1283" s="3">
        <v>39364</v>
      </c>
      <c r="C1283" s="3">
        <v>43135</v>
      </c>
      <c r="D1283" t="s">
        <v>131</v>
      </c>
      <c r="E1283" t="s">
        <v>116</v>
      </c>
      <c r="F1283" t="s">
        <v>133</v>
      </c>
    </row>
    <row r="1284" spans="1:6" x14ac:dyDescent="0.25">
      <c r="A1284">
        <v>178</v>
      </c>
      <c r="B1284" s="3">
        <v>43136</v>
      </c>
      <c r="C1284" s="3">
        <v>43140</v>
      </c>
      <c r="D1284" t="s">
        <v>131</v>
      </c>
      <c r="E1284" t="s">
        <v>116</v>
      </c>
      <c r="F1284" t="s">
        <v>133</v>
      </c>
    </row>
    <row r="1285" spans="1:6" x14ac:dyDescent="0.25">
      <c r="A1285">
        <v>178</v>
      </c>
      <c r="B1285" s="3">
        <v>43141</v>
      </c>
      <c r="C1285" s="3">
        <v>44271</v>
      </c>
      <c r="D1285" t="s">
        <v>131</v>
      </c>
      <c r="E1285" t="s">
        <v>116</v>
      </c>
      <c r="F1285" t="s">
        <v>133</v>
      </c>
    </row>
    <row r="1286" spans="1:6" x14ac:dyDescent="0.25">
      <c r="A1286">
        <v>178</v>
      </c>
      <c r="B1286" s="3">
        <v>44271</v>
      </c>
      <c r="C1286" s="3">
        <v>44280</v>
      </c>
      <c r="D1286" t="s">
        <v>131</v>
      </c>
      <c r="E1286" t="s">
        <v>116</v>
      </c>
      <c r="F1286" t="s">
        <v>133</v>
      </c>
    </row>
    <row r="1287" spans="1:6" x14ac:dyDescent="0.25">
      <c r="A1287">
        <v>178</v>
      </c>
      <c r="B1287" s="3">
        <v>44281</v>
      </c>
      <c r="C1287" s="3">
        <v>44410</v>
      </c>
      <c r="D1287" t="s">
        <v>131</v>
      </c>
      <c r="E1287" t="s">
        <v>116</v>
      </c>
      <c r="F1287" t="s">
        <v>133</v>
      </c>
    </row>
    <row r="1288" spans="1:6" x14ac:dyDescent="0.25">
      <c r="A1288">
        <v>178</v>
      </c>
      <c r="B1288" s="3">
        <v>44410</v>
      </c>
      <c r="C1288" s="3">
        <v>44417</v>
      </c>
      <c r="D1288" t="s">
        <v>131</v>
      </c>
      <c r="E1288" t="s">
        <v>116</v>
      </c>
      <c r="F1288" t="s">
        <v>133</v>
      </c>
    </row>
    <row r="1289" spans="1:6" x14ac:dyDescent="0.25">
      <c r="A1289">
        <v>178</v>
      </c>
      <c r="B1289" s="3">
        <v>44418</v>
      </c>
      <c r="C1289" s="3"/>
      <c r="D1289" t="s">
        <v>131</v>
      </c>
      <c r="E1289" t="s">
        <v>116</v>
      </c>
      <c r="F1289" t="s">
        <v>133</v>
      </c>
    </row>
    <row r="1290" spans="1:6" x14ac:dyDescent="0.25">
      <c r="A1290">
        <v>179</v>
      </c>
      <c r="B1290" s="3">
        <v>42051</v>
      </c>
      <c r="C1290" s="3">
        <v>44309</v>
      </c>
      <c r="D1290" t="s">
        <v>131</v>
      </c>
      <c r="E1290" t="s">
        <v>135</v>
      </c>
      <c r="F1290" t="s">
        <v>133</v>
      </c>
    </row>
    <row r="1291" spans="1:6" x14ac:dyDescent="0.25">
      <c r="A1291">
        <v>179</v>
      </c>
      <c r="B1291" s="3">
        <v>44309</v>
      </c>
      <c r="C1291" s="3">
        <v>44322</v>
      </c>
      <c r="D1291" t="s">
        <v>131</v>
      </c>
      <c r="E1291" t="s">
        <v>135</v>
      </c>
      <c r="F1291" t="s">
        <v>133</v>
      </c>
    </row>
    <row r="1292" spans="1:6" x14ac:dyDescent="0.25">
      <c r="A1292">
        <v>179</v>
      </c>
      <c r="B1292" s="3">
        <v>44323</v>
      </c>
      <c r="C1292" s="3"/>
      <c r="D1292" t="s">
        <v>131</v>
      </c>
      <c r="E1292" t="s">
        <v>135</v>
      </c>
      <c r="F1292" t="s">
        <v>133</v>
      </c>
    </row>
    <row r="1293" spans="1:6" x14ac:dyDescent="0.25">
      <c r="A1293">
        <v>180</v>
      </c>
      <c r="B1293" s="3">
        <v>42643</v>
      </c>
      <c r="C1293" s="3"/>
      <c r="D1293" t="s">
        <v>131</v>
      </c>
      <c r="E1293" t="s">
        <v>116</v>
      </c>
      <c r="F1293" t="s">
        <v>133</v>
      </c>
    </row>
    <row r="1294" spans="1:6" x14ac:dyDescent="0.25">
      <c r="A1294">
        <v>181</v>
      </c>
      <c r="B1294" s="3">
        <v>42643</v>
      </c>
      <c r="C1294" s="3">
        <v>43084</v>
      </c>
      <c r="D1294" t="s">
        <v>131</v>
      </c>
      <c r="E1294" t="s">
        <v>125</v>
      </c>
      <c r="F1294" t="s">
        <v>133</v>
      </c>
    </row>
    <row r="1295" spans="1:6" x14ac:dyDescent="0.25">
      <c r="A1295">
        <v>181</v>
      </c>
      <c r="B1295" s="3">
        <v>43084</v>
      </c>
      <c r="C1295" s="3">
        <v>43084</v>
      </c>
      <c r="D1295" t="s">
        <v>131</v>
      </c>
      <c r="E1295" t="s">
        <v>125</v>
      </c>
      <c r="F1295" t="s">
        <v>133</v>
      </c>
    </row>
    <row r="1296" spans="1:6" x14ac:dyDescent="0.25">
      <c r="A1296">
        <v>181</v>
      </c>
      <c r="B1296" s="3">
        <v>43084</v>
      </c>
      <c r="C1296" s="3">
        <v>44448</v>
      </c>
      <c r="D1296" t="s">
        <v>131</v>
      </c>
      <c r="E1296" t="s">
        <v>118</v>
      </c>
      <c r="F1296" t="s">
        <v>133</v>
      </c>
    </row>
    <row r="1297" spans="1:6" x14ac:dyDescent="0.25">
      <c r="A1297">
        <v>181</v>
      </c>
      <c r="B1297" s="3">
        <v>44448</v>
      </c>
      <c r="C1297" s="3">
        <v>44449</v>
      </c>
      <c r="D1297" t="s">
        <v>131</v>
      </c>
      <c r="E1297" t="s">
        <v>118</v>
      </c>
      <c r="F1297" t="s">
        <v>133</v>
      </c>
    </row>
    <row r="1298" spans="1:6" x14ac:dyDescent="0.25">
      <c r="A1298">
        <v>181</v>
      </c>
      <c r="B1298" s="3">
        <v>44450</v>
      </c>
      <c r="C1298" s="3"/>
      <c r="D1298" t="s">
        <v>131</v>
      </c>
      <c r="E1298" t="s">
        <v>118</v>
      </c>
      <c r="F1298" t="s">
        <v>133</v>
      </c>
    </row>
    <row r="1299" spans="1:6" x14ac:dyDescent="0.25">
      <c r="A1299">
        <v>183</v>
      </c>
      <c r="B1299" s="3">
        <v>39867</v>
      </c>
      <c r="C1299" s="3">
        <v>43486</v>
      </c>
      <c r="D1299" t="s">
        <v>131</v>
      </c>
      <c r="E1299" t="s">
        <v>116</v>
      </c>
      <c r="F1299" t="s">
        <v>133</v>
      </c>
    </row>
    <row r="1300" spans="1:6" x14ac:dyDescent="0.25">
      <c r="A1300">
        <v>183</v>
      </c>
      <c r="B1300" s="3">
        <v>43486</v>
      </c>
      <c r="C1300" s="3">
        <v>43893</v>
      </c>
      <c r="D1300" t="s">
        <v>131</v>
      </c>
      <c r="E1300" t="s">
        <v>116</v>
      </c>
      <c r="F1300" t="s">
        <v>133</v>
      </c>
    </row>
    <row r="1301" spans="1:6" x14ac:dyDescent="0.25">
      <c r="A1301">
        <v>183</v>
      </c>
      <c r="B1301" s="3">
        <v>43893</v>
      </c>
      <c r="C1301" s="3">
        <v>43893</v>
      </c>
      <c r="D1301" t="s">
        <v>131</v>
      </c>
      <c r="E1301" t="s">
        <v>116</v>
      </c>
      <c r="F1301" t="s">
        <v>133</v>
      </c>
    </row>
    <row r="1302" spans="1:6" x14ac:dyDescent="0.25">
      <c r="A1302">
        <v>183</v>
      </c>
      <c r="B1302" s="3">
        <v>43894</v>
      </c>
      <c r="C1302" s="3">
        <v>44262</v>
      </c>
      <c r="D1302" t="s">
        <v>131</v>
      </c>
      <c r="E1302" t="s">
        <v>116</v>
      </c>
      <c r="F1302" t="s">
        <v>133</v>
      </c>
    </row>
    <row r="1303" spans="1:6" x14ac:dyDescent="0.25">
      <c r="A1303">
        <v>183</v>
      </c>
      <c r="B1303" s="3">
        <v>44263</v>
      </c>
      <c r="C1303" s="3">
        <v>44269</v>
      </c>
      <c r="D1303" t="s">
        <v>131</v>
      </c>
      <c r="E1303" t="s">
        <v>116</v>
      </c>
      <c r="F1303" t="s">
        <v>133</v>
      </c>
    </row>
    <row r="1304" spans="1:6" x14ac:dyDescent="0.25">
      <c r="A1304">
        <v>183</v>
      </c>
      <c r="B1304" s="3">
        <v>44270</v>
      </c>
      <c r="C1304" s="3">
        <v>44274</v>
      </c>
      <c r="D1304" t="s">
        <v>131</v>
      </c>
      <c r="E1304" t="s">
        <v>116</v>
      </c>
      <c r="F1304" t="s">
        <v>133</v>
      </c>
    </row>
    <row r="1305" spans="1:6" x14ac:dyDescent="0.25">
      <c r="A1305">
        <v>183</v>
      </c>
      <c r="B1305" s="3">
        <v>44275</v>
      </c>
      <c r="C1305" s="3">
        <v>44275</v>
      </c>
      <c r="D1305" t="s">
        <v>131</v>
      </c>
      <c r="E1305" t="s">
        <v>116</v>
      </c>
      <c r="F1305" t="s">
        <v>133</v>
      </c>
    </row>
    <row r="1306" spans="1:6" x14ac:dyDescent="0.25">
      <c r="A1306">
        <v>183</v>
      </c>
      <c r="B1306" s="3">
        <v>44275</v>
      </c>
      <c r="C1306" s="3">
        <v>44280</v>
      </c>
      <c r="D1306" t="s">
        <v>131</v>
      </c>
      <c r="E1306" t="s">
        <v>116</v>
      </c>
      <c r="F1306" t="s">
        <v>133</v>
      </c>
    </row>
    <row r="1307" spans="1:6" x14ac:dyDescent="0.25">
      <c r="A1307">
        <v>183</v>
      </c>
      <c r="B1307" s="3">
        <v>44281</v>
      </c>
      <c r="C1307" s="3">
        <v>44281</v>
      </c>
      <c r="D1307" t="s">
        <v>131</v>
      </c>
      <c r="E1307" t="s">
        <v>116</v>
      </c>
      <c r="F1307" t="s">
        <v>133</v>
      </c>
    </row>
    <row r="1308" spans="1:6" x14ac:dyDescent="0.25">
      <c r="A1308">
        <v>183</v>
      </c>
      <c r="B1308" s="3">
        <v>44281</v>
      </c>
      <c r="C1308" s="3">
        <v>44287</v>
      </c>
      <c r="D1308" t="s">
        <v>131</v>
      </c>
      <c r="E1308" t="s">
        <v>116</v>
      </c>
      <c r="F1308" t="s">
        <v>133</v>
      </c>
    </row>
    <row r="1309" spans="1:6" x14ac:dyDescent="0.25">
      <c r="A1309">
        <v>183</v>
      </c>
      <c r="B1309" s="3">
        <v>44288</v>
      </c>
      <c r="C1309" s="3">
        <v>44291</v>
      </c>
      <c r="D1309" t="s">
        <v>131</v>
      </c>
      <c r="E1309" t="s">
        <v>116</v>
      </c>
      <c r="F1309" t="s">
        <v>133</v>
      </c>
    </row>
    <row r="1310" spans="1:6" x14ac:dyDescent="0.25">
      <c r="A1310">
        <v>183</v>
      </c>
      <c r="B1310" s="3">
        <v>44291</v>
      </c>
      <c r="C1310" s="3">
        <v>44305</v>
      </c>
      <c r="D1310" t="s">
        <v>131</v>
      </c>
      <c r="E1310" t="s">
        <v>116</v>
      </c>
      <c r="F1310" t="s">
        <v>133</v>
      </c>
    </row>
    <row r="1311" spans="1:6" x14ac:dyDescent="0.25">
      <c r="A1311">
        <v>183</v>
      </c>
      <c r="B1311" s="3">
        <v>44306</v>
      </c>
      <c r="C1311" s="3"/>
      <c r="D1311" t="s">
        <v>131</v>
      </c>
      <c r="E1311" t="s">
        <v>116</v>
      </c>
      <c r="F1311" t="s">
        <v>133</v>
      </c>
    </row>
    <row r="1312" spans="1:6" x14ac:dyDescent="0.25">
      <c r="A1312">
        <v>184</v>
      </c>
      <c r="B1312" s="3">
        <v>37662</v>
      </c>
      <c r="C1312" s="3">
        <v>37741</v>
      </c>
      <c r="D1312" t="s">
        <v>131</v>
      </c>
      <c r="E1312" t="s">
        <v>230</v>
      </c>
      <c r="F1312" t="s">
        <v>132</v>
      </c>
    </row>
    <row r="1313" spans="1:6" x14ac:dyDescent="0.25">
      <c r="A1313">
        <v>184</v>
      </c>
      <c r="B1313" s="3">
        <v>41855</v>
      </c>
      <c r="C1313" s="3"/>
      <c r="D1313" t="s">
        <v>131</v>
      </c>
      <c r="E1313" t="s">
        <v>125</v>
      </c>
      <c r="F1313" t="s">
        <v>133</v>
      </c>
    </row>
    <row r="1314" spans="1:6" x14ac:dyDescent="0.25">
      <c r="A1314">
        <v>185</v>
      </c>
      <c r="B1314" s="3">
        <v>39350</v>
      </c>
      <c r="C1314" s="3">
        <v>43257</v>
      </c>
      <c r="D1314" t="s">
        <v>131</v>
      </c>
      <c r="E1314" t="s">
        <v>116</v>
      </c>
      <c r="F1314" t="s">
        <v>133</v>
      </c>
    </row>
    <row r="1315" spans="1:6" x14ac:dyDescent="0.25">
      <c r="A1315">
        <v>185</v>
      </c>
      <c r="B1315" s="3">
        <v>43257</v>
      </c>
      <c r="C1315" s="3">
        <v>43257</v>
      </c>
      <c r="D1315" t="s">
        <v>131</v>
      </c>
      <c r="E1315" t="s">
        <v>116</v>
      </c>
      <c r="F1315" t="s">
        <v>133</v>
      </c>
    </row>
    <row r="1316" spans="1:6" x14ac:dyDescent="0.25">
      <c r="A1316">
        <v>185</v>
      </c>
      <c r="B1316" s="3">
        <v>43258</v>
      </c>
      <c r="C1316" s="3">
        <v>43486</v>
      </c>
      <c r="D1316" t="s">
        <v>131</v>
      </c>
      <c r="E1316" t="s">
        <v>116</v>
      </c>
      <c r="F1316" t="s">
        <v>133</v>
      </c>
    </row>
    <row r="1317" spans="1:6" x14ac:dyDescent="0.25">
      <c r="A1317">
        <v>185</v>
      </c>
      <c r="B1317" s="3">
        <v>43486</v>
      </c>
      <c r="C1317" s="3">
        <v>44048</v>
      </c>
      <c r="D1317" t="s">
        <v>131</v>
      </c>
      <c r="E1317" t="s">
        <v>116</v>
      </c>
      <c r="F1317" t="s">
        <v>133</v>
      </c>
    </row>
    <row r="1318" spans="1:6" x14ac:dyDescent="0.25">
      <c r="A1318">
        <v>185</v>
      </c>
      <c r="B1318" s="3">
        <v>44048</v>
      </c>
      <c r="C1318" s="3">
        <v>44054</v>
      </c>
      <c r="D1318" t="s">
        <v>131</v>
      </c>
      <c r="E1318" t="s">
        <v>116</v>
      </c>
      <c r="F1318" t="s">
        <v>133</v>
      </c>
    </row>
    <row r="1319" spans="1:6" x14ac:dyDescent="0.25">
      <c r="A1319">
        <v>185</v>
      </c>
      <c r="B1319" s="3">
        <v>44055</v>
      </c>
      <c r="C1319" s="3">
        <v>44109</v>
      </c>
      <c r="D1319" t="s">
        <v>131</v>
      </c>
      <c r="E1319" t="s">
        <v>116</v>
      </c>
      <c r="F1319" t="s">
        <v>133</v>
      </c>
    </row>
    <row r="1320" spans="1:6" x14ac:dyDescent="0.25">
      <c r="A1320">
        <v>185</v>
      </c>
      <c r="B1320" s="3">
        <v>44109</v>
      </c>
      <c r="C1320" s="3">
        <v>44115</v>
      </c>
      <c r="D1320" t="s">
        <v>131</v>
      </c>
      <c r="E1320" t="s">
        <v>116</v>
      </c>
      <c r="F1320" t="s">
        <v>133</v>
      </c>
    </row>
    <row r="1321" spans="1:6" x14ac:dyDescent="0.25">
      <c r="A1321">
        <v>185</v>
      </c>
      <c r="B1321" s="3">
        <v>44116</v>
      </c>
      <c r="C1321" s="3">
        <v>44116</v>
      </c>
      <c r="D1321" t="s">
        <v>131</v>
      </c>
      <c r="E1321" t="s">
        <v>116</v>
      </c>
      <c r="F1321" t="s">
        <v>133</v>
      </c>
    </row>
    <row r="1322" spans="1:6" x14ac:dyDescent="0.25">
      <c r="A1322">
        <v>185</v>
      </c>
      <c r="B1322" s="3">
        <v>44116</v>
      </c>
      <c r="C1322" s="3">
        <v>44122</v>
      </c>
      <c r="D1322" t="s">
        <v>131</v>
      </c>
      <c r="E1322" t="s">
        <v>116</v>
      </c>
      <c r="F1322" t="s">
        <v>133</v>
      </c>
    </row>
    <row r="1323" spans="1:6" x14ac:dyDescent="0.25">
      <c r="A1323">
        <v>185</v>
      </c>
      <c r="B1323" s="3">
        <v>44116</v>
      </c>
      <c r="C1323" s="3">
        <v>44122</v>
      </c>
      <c r="D1323" t="s">
        <v>131</v>
      </c>
      <c r="E1323" t="s">
        <v>116</v>
      </c>
      <c r="F1323" t="s">
        <v>133</v>
      </c>
    </row>
    <row r="1324" spans="1:6" x14ac:dyDescent="0.25">
      <c r="A1324">
        <v>185</v>
      </c>
      <c r="B1324" s="3">
        <v>44123</v>
      </c>
      <c r="C1324" s="3">
        <v>44123</v>
      </c>
      <c r="D1324" t="s">
        <v>131</v>
      </c>
      <c r="E1324" t="s">
        <v>116</v>
      </c>
      <c r="F1324" t="s">
        <v>133</v>
      </c>
    </row>
    <row r="1325" spans="1:6" x14ac:dyDescent="0.25">
      <c r="A1325">
        <v>185</v>
      </c>
      <c r="B1325" s="3">
        <v>44123</v>
      </c>
      <c r="C1325" s="3">
        <v>44123</v>
      </c>
      <c r="D1325" t="s">
        <v>131</v>
      </c>
      <c r="E1325" t="s">
        <v>116</v>
      </c>
      <c r="F1325" t="s">
        <v>133</v>
      </c>
    </row>
    <row r="1326" spans="1:6" x14ac:dyDescent="0.25">
      <c r="A1326">
        <v>185</v>
      </c>
      <c r="B1326" s="3">
        <v>44123</v>
      </c>
      <c r="C1326" s="3">
        <v>44123</v>
      </c>
      <c r="D1326" t="s">
        <v>131</v>
      </c>
      <c r="E1326" t="s">
        <v>116</v>
      </c>
      <c r="F1326" t="s">
        <v>133</v>
      </c>
    </row>
    <row r="1327" spans="1:6" x14ac:dyDescent="0.25">
      <c r="A1327">
        <v>185</v>
      </c>
      <c r="B1327" s="3">
        <v>44124</v>
      </c>
      <c r="C1327" s="3">
        <v>44497</v>
      </c>
      <c r="D1327" t="s">
        <v>131</v>
      </c>
      <c r="E1327" t="s">
        <v>116</v>
      </c>
      <c r="F1327" t="s">
        <v>133</v>
      </c>
    </row>
    <row r="1328" spans="1:6" x14ac:dyDescent="0.25">
      <c r="A1328">
        <v>185</v>
      </c>
      <c r="B1328" s="3">
        <v>44497</v>
      </c>
      <c r="C1328" s="3"/>
      <c r="D1328" t="s">
        <v>131</v>
      </c>
      <c r="E1328" t="s">
        <v>135</v>
      </c>
      <c r="F1328" t="s">
        <v>133</v>
      </c>
    </row>
    <row r="1329" spans="1:6" x14ac:dyDescent="0.25">
      <c r="A1329">
        <v>185</v>
      </c>
      <c r="B1329" s="3">
        <v>44497</v>
      </c>
      <c r="C1329" s="3">
        <v>44497</v>
      </c>
      <c r="D1329" t="s">
        <v>131</v>
      </c>
      <c r="E1329" t="s">
        <v>116</v>
      </c>
      <c r="F1329" t="s">
        <v>133</v>
      </c>
    </row>
    <row r="1330" spans="1:6" x14ac:dyDescent="0.25">
      <c r="A1330">
        <v>186</v>
      </c>
      <c r="B1330" s="3">
        <v>42629</v>
      </c>
      <c r="C1330" s="3">
        <v>42707</v>
      </c>
      <c r="D1330" t="s">
        <v>131</v>
      </c>
      <c r="E1330" t="s">
        <v>176</v>
      </c>
      <c r="F1330" t="s">
        <v>133</v>
      </c>
    </row>
    <row r="1331" spans="1:6" x14ac:dyDescent="0.25">
      <c r="A1331">
        <v>186</v>
      </c>
      <c r="B1331" s="3">
        <v>42708</v>
      </c>
      <c r="C1331" s="3">
        <v>44317</v>
      </c>
      <c r="D1331" t="s">
        <v>131</v>
      </c>
      <c r="E1331" t="s">
        <v>167</v>
      </c>
      <c r="F1331" t="s">
        <v>133</v>
      </c>
    </row>
    <row r="1332" spans="1:6" x14ac:dyDescent="0.25">
      <c r="A1332">
        <v>186</v>
      </c>
      <c r="B1332" s="3">
        <v>44317</v>
      </c>
      <c r="C1332" s="3">
        <v>44377</v>
      </c>
      <c r="D1332" t="s">
        <v>131</v>
      </c>
      <c r="E1332" t="s">
        <v>167</v>
      </c>
      <c r="F1332" t="s">
        <v>133</v>
      </c>
    </row>
    <row r="1333" spans="1:6" x14ac:dyDescent="0.25">
      <c r="A1333">
        <v>186</v>
      </c>
      <c r="B1333" s="3">
        <v>44368</v>
      </c>
      <c r="C1333" s="3">
        <v>44571</v>
      </c>
      <c r="D1333" t="s">
        <v>131</v>
      </c>
      <c r="E1333" t="s">
        <v>115</v>
      </c>
      <c r="F1333" t="s">
        <v>133</v>
      </c>
    </row>
    <row r="1334" spans="1:6" x14ac:dyDescent="0.25">
      <c r="A1334">
        <v>186</v>
      </c>
      <c r="B1334" s="3">
        <v>44368</v>
      </c>
      <c r="C1334" s="3">
        <v>44470</v>
      </c>
      <c r="D1334" t="s">
        <v>131</v>
      </c>
      <c r="E1334" t="s">
        <v>167</v>
      </c>
      <c r="F1334" t="s">
        <v>133</v>
      </c>
    </row>
    <row r="1335" spans="1:6" x14ac:dyDescent="0.25">
      <c r="A1335">
        <v>186</v>
      </c>
      <c r="B1335" s="3">
        <v>44377</v>
      </c>
      <c r="C1335" s="3">
        <v>44470</v>
      </c>
      <c r="D1335" t="s">
        <v>131</v>
      </c>
      <c r="E1335" t="s">
        <v>167</v>
      </c>
      <c r="F1335" t="s">
        <v>133</v>
      </c>
    </row>
    <row r="1336" spans="1:6" x14ac:dyDescent="0.25">
      <c r="A1336">
        <v>186</v>
      </c>
      <c r="B1336" s="3">
        <v>44571</v>
      </c>
      <c r="C1336" s="3">
        <v>44585</v>
      </c>
      <c r="D1336" t="s">
        <v>131</v>
      </c>
      <c r="E1336" t="s">
        <v>115</v>
      </c>
      <c r="F1336" t="s">
        <v>133</v>
      </c>
    </row>
    <row r="1337" spans="1:6" x14ac:dyDescent="0.25">
      <c r="A1337">
        <v>186</v>
      </c>
      <c r="B1337" s="3">
        <v>44586</v>
      </c>
      <c r="C1337" s="3">
        <v>44586</v>
      </c>
      <c r="D1337" t="s">
        <v>131</v>
      </c>
      <c r="E1337" t="s">
        <v>115</v>
      </c>
      <c r="F1337" t="s">
        <v>133</v>
      </c>
    </row>
    <row r="1338" spans="1:6" x14ac:dyDescent="0.25">
      <c r="A1338">
        <v>186</v>
      </c>
      <c r="B1338" s="3">
        <v>44586</v>
      </c>
      <c r="C1338" s="3">
        <v>44586</v>
      </c>
      <c r="D1338" t="s">
        <v>131</v>
      </c>
      <c r="E1338" t="s">
        <v>115</v>
      </c>
      <c r="F1338" t="s">
        <v>133</v>
      </c>
    </row>
    <row r="1339" spans="1:6" x14ac:dyDescent="0.25">
      <c r="A1339">
        <v>186</v>
      </c>
      <c r="B1339" s="3">
        <v>44586</v>
      </c>
      <c r="C1339" s="3">
        <v>44627</v>
      </c>
      <c r="D1339" t="s">
        <v>131</v>
      </c>
      <c r="E1339" t="s">
        <v>134</v>
      </c>
      <c r="F1339" t="s">
        <v>133</v>
      </c>
    </row>
    <row r="1340" spans="1:6" x14ac:dyDescent="0.25">
      <c r="A1340">
        <v>186</v>
      </c>
      <c r="B1340" s="3">
        <v>44627</v>
      </c>
      <c r="C1340" s="3">
        <v>44634</v>
      </c>
      <c r="D1340" t="s">
        <v>131</v>
      </c>
      <c r="E1340" t="s">
        <v>134</v>
      </c>
      <c r="F1340" t="s">
        <v>133</v>
      </c>
    </row>
    <row r="1341" spans="1:6" x14ac:dyDescent="0.25">
      <c r="A1341">
        <v>186</v>
      </c>
      <c r="B1341" s="3">
        <v>44635</v>
      </c>
      <c r="C1341" s="3">
        <v>44635</v>
      </c>
      <c r="D1341" t="s">
        <v>131</v>
      </c>
      <c r="E1341" t="s">
        <v>134</v>
      </c>
      <c r="F1341" t="s">
        <v>133</v>
      </c>
    </row>
    <row r="1342" spans="1:6" x14ac:dyDescent="0.25">
      <c r="A1342">
        <v>186</v>
      </c>
      <c r="B1342" s="3">
        <v>44635</v>
      </c>
      <c r="C1342" s="3">
        <v>44636</v>
      </c>
      <c r="D1342" t="s">
        <v>131</v>
      </c>
      <c r="E1342" t="s">
        <v>134</v>
      </c>
      <c r="F1342" t="s">
        <v>133</v>
      </c>
    </row>
    <row r="1343" spans="1:6" x14ac:dyDescent="0.25">
      <c r="A1343">
        <v>186</v>
      </c>
      <c r="B1343" s="3">
        <v>44636</v>
      </c>
      <c r="C1343" s="3"/>
      <c r="D1343" t="s">
        <v>131</v>
      </c>
      <c r="E1343" t="s">
        <v>176</v>
      </c>
      <c r="F1343" t="s">
        <v>133</v>
      </c>
    </row>
    <row r="1344" spans="1:6" x14ac:dyDescent="0.25">
      <c r="A1344">
        <v>187</v>
      </c>
      <c r="B1344" s="3">
        <v>37180</v>
      </c>
      <c r="C1344" s="3">
        <v>44357</v>
      </c>
      <c r="D1344" t="s">
        <v>131</v>
      </c>
      <c r="E1344" t="s">
        <v>116</v>
      </c>
      <c r="F1344" t="s">
        <v>133</v>
      </c>
    </row>
    <row r="1345" spans="1:6" x14ac:dyDescent="0.25">
      <c r="A1345">
        <v>187</v>
      </c>
      <c r="B1345" s="3">
        <v>44357</v>
      </c>
      <c r="C1345" s="3">
        <v>44393</v>
      </c>
      <c r="D1345" t="s">
        <v>131</v>
      </c>
      <c r="E1345" t="s">
        <v>116</v>
      </c>
      <c r="F1345" t="s">
        <v>133</v>
      </c>
    </row>
    <row r="1346" spans="1:6" x14ac:dyDescent="0.25">
      <c r="A1346">
        <v>187</v>
      </c>
      <c r="B1346" s="3">
        <v>44394</v>
      </c>
      <c r="C1346" s="3"/>
      <c r="D1346" t="s">
        <v>131</v>
      </c>
      <c r="E1346" t="s">
        <v>116</v>
      </c>
      <c r="F1346" t="s">
        <v>133</v>
      </c>
    </row>
    <row r="1347" spans="1:6" x14ac:dyDescent="0.25">
      <c r="A1347">
        <v>188</v>
      </c>
      <c r="B1347" s="3">
        <v>42125</v>
      </c>
      <c r="C1347" s="3">
        <v>43838</v>
      </c>
      <c r="D1347" t="s">
        <v>131</v>
      </c>
      <c r="E1347" t="s">
        <v>125</v>
      </c>
      <c r="F1347" t="s">
        <v>133</v>
      </c>
    </row>
    <row r="1348" spans="1:6" x14ac:dyDescent="0.25">
      <c r="A1348">
        <v>188</v>
      </c>
      <c r="B1348" s="3">
        <v>43838</v>
      </c>
      <c r="C1348" s="3">
        <v>43851</v>
      </c>
      <c r="D1348" t="s">
        <v>131</v>
      </c>
      <c r="E1348" t="s">
        <v>125</v>
      </c>
      <c r="F1348" t="s">
        <v>133</v>
      </c>
    </row>
    <row r="1349" spans="1:6" x14ac:dyDescent="0.25">
      <c r="A1349">
        <v>188</v>
      </c>
      <c r="B1349" s="3">
        <v>43852</v>
      </c>
      <c r="C1349" s="3"/>
      <c r="D1349" t="s">
        <v>131</v>
      </c>
      <c r="E1349" t="s">
        <v>125</v>
      </c>
      <c r="F1349" t="s">
        <v>133</v>
      </c>
    </row>
    <row r="1350" spans="1:6" x14ac:dyDescent="0.25">
      <c r="A1350">
        <v>189</v>
      </c>
      <c r="B1350" s="3">
        <v>38609</v>
      </c>
      <c r="C1350" s="3"/>
      <c r="D1350" t="s">
        <v>131</v>
      </c>
      <c r="E1350" t="s">
        <v>125</v>
      </c>
      <c r="F1350" t="s">
        <v>133</v>
      </c>
    </row>
    <row r="1351" spans="1:6" x14ac:dyDescent="0.25">
      <c r="A1351">
        <v>190</v>
      </c>
      <c r="B1351" s="3">
        <v>41096</v>
      </c>
      <c r="C1351" s="3">
        <v>43613</v>
      </c>
      <c r="D1351" t="s">
        <v>131</v>
      </c>
      <c r="E1351" t="s">
        <v>116</v>
      </c>
      <c r="F1351" t="s">
        <v>133</v>
      </c>
    </row>
    <row r="1352" spans="1:6" x14ac:dyDescent="0.25">
      <c r="A1352">
        <v>190</v>
      </c>
      <c r="B1352" s="3">
        <v>43613</v>
      </c>
      <c r="C1352" s="3">
        <v>43627</v>
      </c>
      <c r="D1352" t="s">
        <v>131</v>
      </c>
      <c r="E1352" t="s">
        <v>116</v>
      </c>
      <c r="F1352" t="s">
        <v>133</v>
      </c>
    </row>
    <row r="1353" spans="1:6" x14ac:dyDescent="0.25">
      <c r="A1353">
        <v>190</v>
      </c>
      <c r="B1353" s="3">
        <v>43628</v>
      </c>
      <c r="C1353" s="3">
        <v>43628</v>
      </c>
      <c r="D1353" t="s">
        <v>131</v>
      </c>
      <c r="E1353" t="s">
        <v>116</v>
      </c>
      <c r="F1353" t="s">
        <v>133</v>
      </c>
    </row>
    <row r="1354" spans="1:6" x14ac:dyDescent="0.25">
      <c r="A1354">
        <v>190</v>
      </c>
      <c r="B1354" s="3">
        <v>43628</v>
      </c>
      <c r="C1354" s="3">
        <v>43655</v>
      </c>
      <c r="D1354" t="s">
        <v>131</v>
      </c>
      <c r="E1354" t="s">
        <v>116</v>
      </c>
      <c r="F1354" t="s">
        <v>133</v>
      </c>
    </row>
    <row r="1355" spans="1:6" x14ac:dyDescent="0.25">
      <c r="A1355">
        <v>190</v>
      </c>
      <c r="B1355" s="3">
        <v>43655</v>
      </c>
      <c r="C1355" s="3">
        <v>43655</v>
      </c>
      <c r="D1355" t="s">
        <v>131</v>
      </c>
      <c r="E1355" t="s">
        <v>116</v>
      </c>
      <c r="F1355" t="s">
        <v>133</v>
      </c>
    </row>
    <row r="1356" spans="1:6" x14ac:dyDescent="0.25">
      <c r="A1356">
        <v>190</v>
      </c>
      <c r="B1356" s="3">
        <v>43655</v>
      </c>
      <c r="C1356" s="3">
        <v>43662</v>
      </c>
      <c r="D1356" t="s">
        <v>131</v>
      </c>
      <c r="E1356" t="s">
        <v>116</v>
      </c>
      <c r="F1356" t="s">
        <v>133</v>
      </c>
    </row>
    <row r="1357" spans="1:6" x14ac:dyDescent="0.25">
      <c r="A1357">
        <v>190</v>
      </c>
      <c r="B1357" s="3">
        <v>43663</v>
      </c>
      <c r="C1357" s="3">
        <v>43756</v>
      </c>
      <c r="D1357" t="s">
        <v>131</v>
      </c>
      <c r="E1357" t="s">
        <v>116</v>
      </c>
      <c r="F1357" t="s">
        <v>133</v>
      </c>
    </row>
    <row r="1358" spans="1:6" x14ac:dyDescent="0.25">
      <c r="A1358">
        <v>190</v>
      </c>
      <c r="B1358" s="3">
        <v>43756</v>
      </c>
      <c r="C1358" s="3">
        <v>43756</v>
      </c>
      <c r="D1358" t="s">
        <v>131</v>
      </c>
      <c r="E1358" t="s">
        <v>116</v>
      </c>
      <c r="F1358" t="s">
        <v>133</v>
      </c>
    </row>
    <row r="1359" spans="1:6" x14ac:dyDescent="0.25">
      <c r="A1359">
        <v>190</v>
      </c>
      <c r="B1359" s="3">
        <v>43757</v>
      </c>
      <c r="C1359" s="3">
        <v>44202</v>
      </c>
      <c r="D1359" t="s">
        <v>131</v>
      </c>
      <c r="E1359" t="s">
        <v>116</v>
      </c>
      <c r="F1359" t="s">
        <v>133</v>
      </c>
    </row>
    <row r="1360" spans="1:6" x14ac:dyDescent="0.25">
      <c r="A1360">
        <v>190</v>
      </c>
      <c r="B1360" s="3">
        <v>44202</v>
      </c>
      <c r="C1360" s="3">
        <v>44202</v>
      </c>
      <c r="D1360" t="s">
        <v>131</v>
      </c>
      <c r="E1360" t="s">
        <v>115</v>
      </c>
      <c r="F1360" t="s">
        <v>133</v>
      </c>
    </row>
    <row r="1361" spans="1:6" x14ac:dyDescent="0.25">
      <c r="A1361">
        <v>190</v>
      </c>
      <c r="B1361" s="3">
        <v>44202</v>
      </c>
      <c r="C1361" s="3">
        <v>44202</v>
      </c>
      <c r="D1361" t="s">
        <v>131</v>
      </c>
      <c r="E1361" t="s">
        <v>116</v>
      </c>
      <c r="F1361" t="s">
        <v>133</v>
      </c>
    </row>
    <row r="1362" spans="1:6" x14ac:dyDescent="0.25">
      <c r="A1362">
        <v>190</v>
      </c>
      <c r="B1362" s="3">
        <v>44202</v>
      </c>
      <c r="C1362" s="3">
        <v>44202</v>
      </c>
      <c r="D1362" t="s">
        <v>131</v>
      </c>
      <c r="E1362" t="s">
        <v>116</v>
      </c>
      <c r="F1362" t="s">
        <v>133</v>
      </c>
    </row>
    <row r="1363" spans="1:6" x14ac:dyDescent="0.25">
      <c r="A1363">
        <v>190</v>
      </c>
      <c r="B1363" s="3">
        <v>44202</v>
      </c>
      <c r="C1363" s="3">
        <v>44536</v>
      </c>
      <c r="D1363" t="s">
        <v>131</v>
      </c>
      <c r="E1363" t="s">
        <v>115</v>
      </c>
      <c r="F1363" t="s">
        <v>133</v>
      </c>
    </row>
    <row r="1364" spans="1:6" x14ac:dyDescent="0.25">
      <c r="A1364">
        <v>190</v>
      </c>
      <c r="B1364" s="3">
        <v>44536</v>
      </c>
      <c r="C1364" s="3">
        <v>44536</v>
      </c>
      <c r="D1364" t="s">
        <v>131</v>
      </c>
      <c r="E1364" t="s">
        <v>115</v>
      </c>
      <c r="F1364" t="s">
        <v>133</v>
      </c>
    </row>
    <row r="1365" spans="1:6" x14ac:dyDescent="0.25">
      <c r="A1365">
        <v>190</v>
      </c>
      <c r="B1365" s="3">
        <v>44536</v>
      </c>
      <c r="C1365" s="3"/>
      <c r="D1365" t="s">
        <v>131</v>
      </c>
      <c r="E1365" t="s">
        <v>115</v>
      </c>
      <c r="F1365" t="s">
        <v>133</v>
      </c>
    </row>
    <row r="1366" spans="1:6" x14ac:dyDescent="0.25">
      <c r="A1366">
        <v>191</v>
      </c>
      <c r="B1366" s="3">
        <v>40028</v>
      </c>
      <c r="C1366" s="3"/>
      <c r="D1366" t="s">
        <v>131</v>
      </c>
      <c r="E1366" t="s">
        <v>116</v>
      </c>
      <c r="F1366" t="s">
        <v>133</v>
      </c>
    </row>
    <row r="1367" spans="1:6" x14ac:dyDescent="0.25">
      <c r="A1367">
        <v>192</v>
      </c>
      <c r="B1367" s="3">
        <v>38867</v>
      </c>
      <c r="C1367" s="3">
        <v>43327</v>
      </c>
      <c r="D1367" t="s">
        <v>131</v>
      </c>
      <c r="E1367" t="s">
        <v>125</v>
      </c>
      <c r="F1367" t="s">
        <v>133</v>
      </c>
    </row>
    <row r="1368" spans="1:6" x14ac:dyDescent="0.25">
      <c r="A1368">
        <v>192</v>
      </c>
      <c r="B1368" s="3">
        <v>43320</v>
      </c>
      <c r="C1368" s="3">
        <v>43327</v>
      </c>
      <c r="D1368" t="s">
        <v>131</v>
      </c>
      <c r="E1368" t="s">
        <v>125</v>
      </c>
      <c r="F1368" t="s">
        <v>133</v>
      </c>
    </row>
    <row r="1369" spans="1:6" x14ac:dyDescent="0.25">
      <c r="A1369">
        <v>192</v>
      </c>
      <c r="B1369" s="3">
        <v>43327</v>
      </c>
      <c r="C1369" s="3">
        <v>43341</v>
      </c>
      <c r="D1369" t="s">
        <v>131</v>
      </c>
      <c r="E1369" t="s">
        <v>125</v>
      </c>
      <c r="F1369" t="s">
        <v>133</v>
      </c>
    </row>
    <row r="1370" spans="1:6" x14ac:dyDescent="0.25">
      <c r="A1370">
        <v>192</v>
      </c>
      <c r="B1370" s="3">
        <v>43327</v>
      </c>
      <c r="C1370" s="3">
        <v>43341</v>
      </c>
      <c r="D1370" t="s">
        <v>131</v>
      </c>
      <c r="E1370" t="s">
        <v>125</v>
      </c>
      <c r="F1370" t="s">
        <v>133</v>
      </c>
    </row>
    <row r="1371" spans="1:6" x14ac:dyDescent="0.25">
      <c r="A1371">
        <v>192</v>
      </c>
      <c r="B1371" s="3">
        <v>43341</v>
      </c>
      <c r="C1371" s="3">
        <v>43341</v>
      </c>
      <c r="D1371" t="s">
        <v>131</v>
      </c>
      <c r="E1371" t="s">
        <v>125</v>
      </c>
      <c r="F1371" t="s">
        <v>133</v>
      </c>
    </row>
    <row r="1372" spans="1:6" x14ac:dyDescent="0.25">
      <c r="A1372">
        <v>192</v>
      </c>
      <c r="B1372" s="3">
        <v>43341</v>
      </c>
      <c r="C1372" s="3">
        <v>43368</v>
      </c>
      <c r="D1372" t="s">
        <v>131</v>
      </c>
      <c r="E1372" t="s">
        <v>125</v>
      </c>
      <c r="F1372" t="s">
        <v>133</v>
      </c>
    </row>
    <row r="1373" spans="1:6" x14ac:dyDescent="0.25">
      <c r="A1373">
        <v>192</v>
      </c>
      <c r="B1373" s="3">
        <v>43369</v>
      </c>
      <c r="C1373" s="3">
        <v>43561</v>
      </c>
      <c r="D1373" t="s">
        <v>131</v>
      </c>
      <c r="E1373" t="s">
        <v>125</v>
      </c>
      <c r="F1373" t="s">
        <v>133</v>
      </c>
    </row>
    <row r="1374" spans="1:6" x14ac:dyDescent="0.25">
      <c r="A1374">
        <v>192</v>
      </c>
      <c r="B1374" s="3">
        <v>43561</v>
      </c>
      <c r="C1374" s="3">
        <v>43590</v>
      </c>
      <c r="D1374" t="s">
        <v>131</v>
      </c>
      <c r="E1374" t="s">
        <v>125</v>
      </c>
      <c r="F1374" t="s">
        <v>133</v>
      </c>
    </row>
    <row r="1375" spans="1:6" x14ac:dyDescent="0.25">
      <c r="A1375">
        <v>192</v>
      </c>
      <c r="B1375" s="3">
        <v>43591</v>
      </c>
      <c r="C1375" s="3">
        <v>43591</v>
      </c>
      <c r="D1375" t="s">
        <v>131</v>
      </c>
      <c r="E1375" t="s">
        <v>125</v>
      </c>
      <c r="F1375" t="s">
        <v>133</v>
      </c>
    </row>
    <row r="1376" spans="1:6" x14ac:dyDescent="0.25">
      <c r="A1376">
        <v>192</v>
      </c>
      <c r="B1376" s="3">
        <v>43591</v>
      </c>
      <c r="C1376" s="3">
        <v>43593</v>
      </c>
      <c r="D1376" t="s">
        <v>131</v>
      </c>
      <c r="E1376" t="s">
        <v>125</v>
      </c>
      <c r="F1376" t="s">
        <v>133</v>
      </c>
    </row>
    <row r="1377" spans="1:6" x14ac:dyDescent="0.25">
      <c r="A1377">
        <v>192</v>
      </c>
      <c r="B1377" s="3">
        <v>43594</v>
      </c>
      <c r="C1377" s="3">
        <v>43594</v>
      </c>
      <c r="D1377" t="s">
        <v>131</v>
      </c>
      <c r="E1377" t="s">
        <v>125</v>
      </c>
      <c r="F1377" t="s">
        <v>133</v>
      </c>
    </row>
    <row r="1378" spans="1:6" x14ac:dyDescent="0.25">
      <c r="A1378">
        <v>192</v>
      </c>
      <c r="B1378" s="3">
        <v>43594</v>
      </c>
      <c r="C1378" s="3">
        <v>43623</v>
      </c>
      <c r="D1378" t="s">
        <v>131</v>
      </c>
      <c r="E1378" t="s">
        <v>125</v>
      </c>
      <c r="F1378" t="s">
        <v>133</v>
      </c>
    </row>
    <row r="1379" spans="1:6" x14ac:dyDescent="0.25">
      <c r="A1379">
        <v>192</v>
      </c>
      <c r="B1379" s="3">
        <v>43624</v>
      </c>
      <c r="C1379" s="3">
        <v>43787</v>
      </c>
      <c r="D1379" t="s">
        <v>131</v>
      </c>
      <c r="E1379" t="s">
        <v>125</v>
      </c>
      <c r="F1379" t="s">
        <v>133</v>
      </c>
    </row>
    <row r="1380" spans="1:6" x14ac:dyDescent="0.25">
      <c r="A1380">
        <v>192</v>
      </c>
      <c r="B1380" s="3">
        <v>43787</v>
      </c>
      <c r="C1380" s="3">
        <v>43789</v>
      </c>
      <c r="D1380" t="s">
        <v>131</v>
      </c>
      <c r="E1380" t="s">
        <v>125</v>
      </c>
      <c r="F1380" t="s">
        <v>133</v>
      </c>
    </row>
    <row r="1381" spans="1:6" x14ac:dyDescent="0.25">
      <c r="A1381">
        <v>192</v>
      </c>
      <c r="B1381" s="3">
        <v>43790</v>
      </c>
      <c r="C1381" s="3">
        <v>43790</v>
      </c>
      <c r="D1381" t="s">
        <v>131</v>
      </c>
      <c r="E1381" t="s">
        <v>125</v>
      </c>
      <c r="F1381" t="s">
        <v>133</v>
      </c>
    </row>
    <row r="1382" spans="1:6" x14ac:dyDescent="0.25">
      <c r="A1382">
        <v>192</v>
      </c>
      <c r="B1382" s="3">
        <v>43790</v>
      </c>
      <c r="C1382" s="3">
        <v>43791</v>
      </c>
      <c r="D1382" t="s">
        <v>131</v>
      </c>
      <c r="E1382" t="s">
        <v>125</v>
      </c>
      <c r="F1382" t="s">
        <v>133</v>
      </c>
    </row>
    <row r="1383" spans="1:6" x14ac:dyDescent="0.25">
      <c r="A1383">
        <v>192</v>
      </c>
      <c r="B1383" s="3">
        <v>43792</v>
      </c>
      <c r="C1383" s="3">
        <v>43794</v>
      </c>
      <c r="D1383" t="s">
        <v>131</v>
      </c>
      <c r="E1383" t="s">
        <v>125</v>
      </c>
      <c r="F1383" t="s">
        <v>133</v>
      </c>
    </row>
    <row r="1384" spans="1:6" x14ac:dyDescent="0.25">
      <c r="A1384">
        <v>192</v>
      </c>
      <c r="B1384" s="3">
        <v>43794</v>
      </c>
      <c r="C1384" s="3">
        <v>43821</v>
      </c>
      <c r="D1384" t="s">
        <v>131</v>
      </c>
      <c r="E1384" t="s">
        <v>125</v>
      </c>
      <c r="F1384" t="s">
        <v>133</v>
      </c>
    </row>
    <row r="1385" spans="1:6" x14ac:dyDescent="0.25">
      <c r="A1385">
        <v>192</v>
      </c>
      <c r="B1385" s="3">
        <v>43822</v>
      </c>
      <c r="C1385" s="3">
        <v>44725</v>
      </c>
      <c r="D1385" t="s">
        <v>131</v>
      </c>
      <c r="E1385" t="s">
        <v>125</v>
      </c>
      <c r="F1385" t="s">
        <v>133</v>
      </c>
    </row>
    <row r="1386" spans="1:6" x14ac:dyDescent="0.25">
      <c r="A1386">
        <v>192</v>
      </c>
      <c r="B1386" s="3">
        <v>44725</v>
      </c>
      <c r="C1386" s="3">
        <v>44731</v>
      </c>
      <c r="D1386" t="s">
        <v>131</v>
      </c>
      <c r="E1386" t="s">
        <v>125</v>
      </c>
      <c r="F1386" t="s">
        <v>133</v>
      </c>
    </row>
    <row r="1387" spans="1:6" x14ac:dyDescent="0.25">
      <c r="A1387">
        <v>192</v>
      </c>
      <c r="B1387" s="3">
        <v>44732</v>
      </c>
      <c r="C1387" s="3">
        <v>44732</v>
      </c>
      <c r="D1387" t="s">
        <v>131</v>
      </c>
      <c r="E1387" t="s">
        <v>125</v>
      </c>
      <c r="F1387" t="s">
        <v>133</v>
      </c>
    </row>
    <row r="1388" spans="1:6" x14ac:dyDescent="0.25">
      <c r="A1388">
        <v>192</v>
      </c>
      <c r="B1388" s="3">
        <v>44732</v>
      </c>
      <c r="C1388" s="3">
        <v>44732</v>
      </c>
      <c r="D1388" t="s">
        <v>131</v>
      </c>
      <c r="E1388" t="s">
        <v>125</v>
      </c>
      <c r="F1388" t="s">
        <v>133</v>
      </c>
    </row>
    <row r="1389" spans="1:6" x14ac:dyDescent="0.25">
      <c r="A1389">
        <v>192</v>
      </c>
      <c r="B1389" s="3">
        <v>44733</v>
      </c>
      <c r="C1389" s="3">
        <v>44733</v>
      </c>
      <c r="D1389" t="s">
        <v>131</v>
      </c>
      <c r="E1389" t="s">
        <v>125</v>
      </c>
      <c r="F1389" t="s">
        <v>133</v>
      </c>
    </row>
    <row r="1390" spans="1:6" x14ac:dyDescent="0.25">
      <c r="A1390">
        <v>192</v>
      </c>
      <c r="B1390" s="3">
        <v>44733</v>
      </c>
      <c r="C1390" s="3">
        <v>44752</v>
      </c>
      <c r="D1390" t="s">
        <v>131</v>
      </c>
      <c r="E1390" t="s">
        <v>125</v>
      </c>
      <c r="F1390" t="s">
        <v>133</v>
      </c>
    </row>
    <row r="1391" spans="1:6" x14ac:dyDescent="0.25">
      <c r="A1391">
        <v>192</v>
      </c>
      <c r="B1391" s="3">
        <v>44753</v>
      </c>
      <c r="C1391" s="3"/>
      <c r="D1391" t="s">
        <v>131</v>
      </c>
      <c r="E1391" t="s">
        <v>125</v>
      </c>
      <c r="F1391" t="s">
        <v>133</v>
      </c>
    </row>
    <row r="1392" spans="1:6" x14ac:dyDescent="0.25">
      <c r="A1392">
        <v>193</v>
      </c>
      <c r="B1392" s="3">
        <v>42325</v>
      </c>
      <c r="C1392" s="3">
        <v>43489</v>
      </c>
      <c r="D1392" t="s">
        <v>131</v>
      </c>
      <c r="E1392" t="s">
        <v>125</v>
      </c>
      <c r="F1392" t="s">
        <v>133</v>
      </c>
    </row>
    <row r="1393" spans="1:6" x14ac:dyDescent="0.25">
      <c r="A1393">
        <v>193</v>
      </c>
      <c r="B1393" s="3">
        <v>43489</v>
      </c>
      <c r="C1393" s="3">
        <v>43489</v>
      </c>
      <c r="D1393" t="s">
        <v>131</v>
      </c>
      <c r="E1393" t="s">
        <v>125</v>
      </c>
      <c r="F1393" t="s">
        <v>133</v>
      </c>
    </row>
    <row r="1394" spans="1:6" x14ac:dyDescent="0.25">
      <c r="A1394">
        <v>193</v>
      </c>
      <c r="B1394" s="3">
        <v>43490</v>
      </c>
      <c r="C1394" s="3">
        <v>43503</v>
      </c>
      <c r="D1394" t="s">
        <v>131</v>
      </c>
      <c r="E1394" t="s">
        <v>125</v>
      </c>
      <c r="F1394" t="s">
        <v>133</v>
      </c>
    </row>
    <row r="1395" spans="1:6" x14ac:dyDescent="0.25">
      <c r="A1395">
        <v>193</v>
      </c>
      <c r="B1395" s="3">
        <v>43503</v>
      </c>
      <c r="C1395" s="3">
        <v>43507</v>
      </c>
      <c r="D1395" t="s">
        <v>131</v>
      </c>
      <c r="E1395" t="s">
        <v>125</v>
      </c>
      <c r="F1395" t="s">
        <v>133</v>
      </c>
    </row>
    <row r="1396" spans="1:6" x14ac:dyDescent="0.25">
      <c r="A1396">
        <v>193</v>
      </c>
      <c r="B1396" s="3">
        <v>43508</v>
      </c>
      <c r="C1396" s="3">
        <v>43585</v>
      </c>
      <c r="D1396" t="s">
        <v>131</v>
      </c>
      <c r="E1396" t="s">
        <v>125</v>
      </c>
      <c r="F1396" t="s">
        <v>133</v>
      </c>
    </row>
    <row r="1397" spans="1:6" x14ac:dyDescent="0.25">
      <c r="A1397">
        <v>193</v>
      </c>
      <c r="B1397" s="3">
        <v>43585</v>
      </c>
      <c r="C1397" s="3">
        <v>43588</v>
      </c>
      <c r="D1397" t="s">
        <v>131</v>
      </c>
      <c r="E1397" t="s">
        <v>125</v>
      </c>
      <c r="F1397" t="s">
        <v>133</v>
      </c>
    </row>
    <row r="1398" spans="1:6" x14ac:dyDescent="0.25">
      <c r="A1398">
        <v>193</v>
      </c>
      <c r="B1398" s="3">
        <v>43589</v>
      </c>
      <c r="C1398" s="3">
        <v>43592</v>
      </c>
      <c r="D1398" t="s">
        <v>131</v>
      </c>
      <c r="E1398" t="s">
        <v>125</v>
      </c>
      <c r="F1398" t="s">
        <v>133</v>
      </c>
    </row>
    <row r="1399" spans="1:6" x14ac:dyDescent="0.25">
      <c r="A1399">
        <v>193</v>
      </c>
      <c r="B1399" s="3">
        <v>43592</v>
      </c>
      <c r="C1399" s="3">
        <v>43594</v>
      </c>
      <c r="D1399" t="s">
        <v>131</v>
      </c>
      <c r="E1399" t="s">
        <v>125</v>
      </c>
      <c r="F1399" t="s">
        <v>133</v>
      </c>
    </row>
    <row r="1400" spans="1:6" x14ac:dyDescent="0.25">
      <c r="A1400">
        <v>193</v>
      </c>
      <c r="B1400" s="3">
        <v>43595</v>
      </c>
      <c r="C1400" s="3">
        <v>43752</v>
      </c>
      <c r="D1400" t="s">
        <v>131</v>
      </c>
      <c r="E1400" t="s">
        <v>125</v>
      </c>
      <c r="F1400" t="s">
        <v>133</v>
      </c>
    </row>
    <row r="1401" spans="1:6" x14ac:dyDescent="0.25">
      <c r="A1401">
        <v>193</v>
      </c>
      <c r="B1401" s="3">
        <v>43752</v>
      </c>
      <c r="C1401" s="3">
        <v>43752</v>
      </c>
      <c r="D1401" t="s">
        <v>131</v>
      </c>
      <c r="E1401" t="s">
        <v>125</v>
      </c>
      <c r="F1401" t="s">
        <v>133</v>
      </c>
    </row>
    <row r="1402" spans="1:6" x14ac:dyDescent="0.25">
      <c r="A1402">
        <v>193</v>
      </c>
      <c r="B1402" s="3">
        <v>43753</v>
      </c>
      <c r="C1402" s="3">
        <v>44229</v>
      </c>
      <c r="D1402" t="s">
        <v>131</v>
      </c>
      <c r="E1402" t="s">
        <v>125</v>
      </c>
      <c r="F1402" t="s">
        <v>133</v>
      </c>
    </row>
    <row r="1403" spans="1:6" x14ac:dyDescent="0.25">
      <c r="A1403">
        <v>193</v>
      </c>
      <c r="B1403" s="3">
        <v>44212</v>
      </c>
      <c r="C1403" s="3">
        <v>44226</v>
      </c>
      <c r="D1403" t="s">
        <v>131</v>
      </c>
      <c r="E1403" t="s">
        <v>125</v>
      </c>
      <c r="F1403" t="s">
        <v>133</v>
      </c>
    </row>
    <row r="1404" spans="1:6" x14ac:dyDescent="0.25">
      <c r="A1404">
        <v>193</v>
      </c>
      <c r="B1404" s="3">
        <v>44227</v>
      </c>
      <c r="C1404" s="3">
        <v>44259</v>
      </c>
      <c r="D1404" t="s">
        <v>131</v>
      </c>
      <c r="E1404" t="s">
        <v>125</v>
      </c>
      <c r="F1404" t="s">
        <v>133</v>
      </c>
    </row>
    <row r="1405" spans="1:6" x14ac:dyDescent="0.25">
      <c r="A1405">
        <v>193</v>
      </c>
      <c r="B1405" s="3">
        <v>44229</v>
      </c>
      <c r="C1405" s="3">
        <v>44258</v>
      </c>
      <c r="D1405" t="s">
        <v>131</v>
      </c>
      <c r="E1405" t="s">
        <v>125</v>
      </c>
      <c r="F1405" t="s">
        <v>133</v>
      </c>
    </row>
    <row r="1406" spans="1:6" x14ac:dyDescent="0.25">
      <c r="A1406">
        <v>193</v>
      </c>
      <c r="B1406" s="3">
        <v>44259</v>
      </c>
      <c r="C1406" s="3">
        <v>44288</v>
      </c>
      <c r="D1406" t="s">
        <v>131</v>
      </c>
      <c r="E1406" t="s">
        <v>125</v>
      </c>
      <c r="F1406" t="s">
        <v>133</v>
      </c>
    </row>
    <row r="1407" spans="1:6" x14ac:dyDescent="0.25">
      <c r="A1407">
        <v>193</v>
      </c>
      <c r="B1407" s="3">
        <v>44259</v>
      </c>
      <c r="C1407" s="3">
        <v>44288</v>
      </c>
      <c r="D1407" t="s">
        <v>131</v>
      </c>
      <c r="E1407" t="s">
        <v>125</v>
      </c>
      <c r="F1407" t="s">
        <v>133</v>
      </c>
    </row>
    <row r="1408" spans="1:6" x14ac:dyDescent="0.25">
      <c r="A1408">
        <v>193</v>
      </c>
      <c r="B1408" s="3">
        <v>44259</v>
      </c>
      <c r="C1408" s="3">
        <v>44288</v>
      </c>
      <c r="D1408" t="s">
        <v>131</v>
      </c>
      <c r="E1408" t="s">
        <v>125</v>
      </c>
      <c r="F1408" t="s">
        <v>133</v>
      </c>
    </row>
    <row r="1409" spans="1:6" x14ac:dyDescent="0.25">
      <c r="A1409">
        <v>193</v>
      </c>
      <c r="B1409" s="3">
        <v>44289</v>
      </c>
      <c r="C1409" s="3">
        <v>44318</v>
      </c>
      <c r="D1409" t="s">
        <v>131</v>
      </c>
      <c r="E1409" t="s">
        <v>125</v>
      </c>
      <c r="F1409" t="s">
        <v>133</v>
      </c>
    </row>
    <row r="1410" spans="1:6" x14ac:dyDescent="0.25">
      <c r="A1410">
        <v>193</v>
      </c>
      <c r="B1410" s="3">
        <v>44289</v>
      </c>
      <c r="C1410" s="3">
        <v>44289</v>
      </c>
      <c r="D1410" t="s">
        <v>131</v>
      </c>
      <c r="E1410" t="s">
        <v>125</v>
      </c>
      <c r="F1410" t="s">
        <v>133</v>
      </c>
    </row>
    <row r="1411" spans="1:6" x14ac:dyDescent="0.25">
      <c r="A1411">
        <v>193</v>
      </c>
      <c r="B1411" s="3">
        <v>44289</v>
      </c>
      <c r="C1411" s="3">
        <v>44318</v>
      </c>
      <c r="D1411" t="s">
        <v>131</v>
      </c>
      <c r="E1411" t="s">
        <v>125</v>
      </c>
      <c r="F1411" t="s">
        <v>133</v>
      </c>
    </row>
    <row r="1412" spans="1:6" x14ac:dyDescent="0.25">
      <c r="A1412">
        <v>193</v>
      </c>
      <c r="B1412" s="3">
        <v>44319</v>
      </c>
      <c r="C1412" s="3">
        <v>44746</v>
      </c>
      <c r="D1412" t="s">
        <v>131</v>
      </c>
      <c r="E1412" t="s">
        <v>125</v>
      </c>
      <c r="F1412" t="s">
        <v>133</v>
      </c>
    </row>
    <row r="1413" spans="1:6" x14ac:dyDescent="0.25">
      <c r="A1413">
        <v>193</v>
      </c>
      <c r="B1413" s="3">
        <v>44746</v>
      </c>
      <c r="C1413" s="3">
        <v>44775</v>
      </c>
      <c r="D1413" t="s">
        <v>131</v>
      </c>
      <c r="E1413" t="s">
        <v>125</v>
      </c>
      <c r="F1413" t="s">
        <v>133</v>
      </c>
    </row>
    <row r="1414" spans="1:6" x14ac:dyDescent="0.25">
      <c r="A1414">
        <v>193</v>
      </c>
      <c r="B1414" s="3">
        <v>44776</v>
      </c>
      <c r="C1414" s="3"/>
      <c r="D1414" t="s">
        <v>131</v>
      </c>
      <c r="E1414" t="s">
        <v>125</v>
      </c>
      <c r="F1414" t="s">
        <v>133</v>
      </c>
    </row>
    <row r="1415" spans="1:6" x14ac:dyDescent="0.25">
      <c r="A1415">
        <v>194</v>
      </c>
      <c r="B1415" s="3">
        <v>42536</v>
      </c>
      <c r="C1415" s="3">
        <v>44592</v>
      </c>
      <c r="D1415" t="s">
        <v>131</v>
      </c>
      <c r="E1415" t="s">
        <v>116</v>
      </c>
      <c r="F1415" t="s">
        <v>133</v>
      </c>
    </row>
    <row r="1416" spans="1:6" x14ac:dyDescent="0.25">
      <c r="A1416">
        <v>194</v>
      </c>
      <c r="B1416" s="3">
        <v>44592</v>
      </c>
      <c r="C1416" s="3">
        <v>44594</v>
      </c>
      <c r="D1416" t="s">
        <v>131</v>
      </c>
      <c r="E1416" t="s">
        <v>116</v>
      </c>
      <c r="F1416" t="s">
        <v>133</v>
      </c>
    </row>
    <row r="1417" spans="1:6" x14ac:dyDescent="0.25">
      <c r="A1417">
        <v>194</v>
      </c>
      <c r="B1417" s="3">
        <v>44595</v>
      </c>
      <c r="C1417" s="3"/>
      <c r="D1417" t="s">
        <v>131</v>
      </c>
      <c r="E1417" t="s">
        <v>116</v>
      </c>
      <c r="F1417" t="s">
        <v>133</v>
      </c>
    </row>
    <row r="1418" spans="1:6" x14ac:dyDescent="0.25">
      <c r="A1418">
        <v>195</v>
      </c>
      <c r="B1418" s="3">
        <v>42810</v>
      </c>
      <c r="C1418" s="3">
        <v>44158</v>
      </c>
      <c r="D1418" t="s">
        <v>131</v>
      </c>
      <c r="E1418" t="s">
        <v>125</v>
      </c>
      <c r="F1418" t="s">
        <v>133</v>
      </c>
    </row>
    <row r="1419" spans="1:6" x14ac:dyDescent="0.25">
      <c r="A1419">
        <v>195</v>
      </c>
      <c r="B1419" s="3">
        <v>44158</v>
      </c>
      <c r="C1419" s="3">
        <v>44162</v>
      </c>
      <c r="D1419" t="s">
        <v>131</v>
      </c>
      <c r="E1419" t="s">
        <v>125</v>
      </c>
      <c r="F1419" t="s">
        <v>133</v>
      </c>
    </row>
    <row r="1420" spans="1:6" x14ac:dyDescent="0.25">
      <c r="A1420">
        <v>195</v>
      </c>
      <c r="B1420" s="3">
        <v>44163</v>
      </c>
      <c r="C1420" s="3">
        <v>44163</v>
      </c>
      <c r="D1420" t="s">
        <v>131</v>
      </c>
      <c r="E1420" t="s">
        <v>125</v>
      </c>
      <c r="F1420" t="s">
        <v>133</v>
      </c>
    </row>
    <row r="1421" spans="1:6" x14ac:dyDescent="0.25">
      <c r="A1421">
        <v>195</v>
      </c>
      <c r="B1421" s="3">
        <v>44163</v>
      </c>
      <c r="C1421" s="3">
        <v>44171</v>
      </c>
      <c r="D1421" t="s">
        <v>131</v>
      </c>
      <c r="E1421" t="s">
        <v>125</v>
      </c>
      <c r="F1421" t="s">
        <v>133</v>
      </c>
    </row>
    <row r="1422" spans="1:6" x14ac:dyDescent="0.25">
      <c r="A1422">
        <v>195</v>
      </c>
      <c r="B1422" s="3">
        <v>44172</v>
      </c>
      <c r="C1422" s="3">
        <v>44470</v>
      </c>
      <c r="D1422" t="s">
        <v>131</v>
      </c>
      <c r="E1422" t="s">
        <v>125</v>
      </c>
      <c r="F1422" t="s">
        <v>133</v>
      </c>
    </row>
    <row r="1423" spans="1:6" x14ac:dyDescent="0.25">
      <c r="A1423">
        <v>195</v>
      </c>
      <c r="B1423" s="3">
        <v>44470</v>
      </c>
      <c r="C1423" s="3">
        <v>44483</v>
      </c>
      <c r="D1423" t="s">
        <v>131</v>
      </c>
      <c r="E1423" t="s">
        <v>125</v>
      </c>
      <c r="F1423" t="s">
        <v>133</v>
      </c>
    </row>
    <row r="1424" spans="1:6" x14ac:dyDescent="0.25">
      <c r="A1424">
        <v>195</v>
      </c>
      <c r="B1424" s="3">
        <v>44484</v>
      </c>
      <c r="C1424" s="3">
        <v>44592</v>
      </c>
      <c r="D1424" t="s">
        <v>131</v>
      </c>
      <c r="E1424" t="s">
        <v>125</v>
      </c>
      <c r="F1424" t="s">
        <v>133</v>
      </c>
    </row>
    <row r="1425" spans="1:6" x14ac:dyDescent="0.25">
      <c r="A1425">
        <v>195</v>
      </c>
      <c r="B1425" s="3">
        <v>44592</v>
      </c>
      <c r="C1425" s="3">
        <v>44594</v>
      </c>
      <c r="D1425" t="s">
        <v>131</v>
      </c>
      <c r="E1425" t="s">
        <v>125</v>
      </c>
      <c r="F1425" t="s">
        <v>133</v>
      </c>
    </row>
    <row r="1426" spans="1:6" x14ac:dyDescent="0.25">
      <c r="A1426">
        <v>195</v>
      </c>
      <c r="B1426" s="3">
        <v>44595</v>
      </c>
      <c r="C1426" s="3">
        <v>44595</v>
      </c>
      <c r="D1426" t="s">
        <v>131</v>
      </c>
      <c r="E1426" t="s">
        <v>125</v>
      </c>
      <c r="F1426" t="s">
        <v>133</v>
      </c>
    </row>
    <row r="1427" spans="1:6" x14ac:dyDescent="0.25">
      <c r="A1427">
        <v>195</v>
      </c>
      <c r="B1427" s="3">
        <v>44595</v>
      </c>
      <c r="C1427" s="3">
        <v>44596</v>
      </c>
      <c r="D1427" t="s">
        <v>131</v>
      </c>
      <c r="E1427" t="s">
        <v>125</v>
      </c>
      <c r="F1427" t="s">
        <v>133</v>
      </c>
    </row>
    <row r="1428" spans="1:6" x14ac:dyDescent="0.25">
      <c r="A1428">
        <v>195</v>
      </c>
      <c r="B1428" s="3">
        <v>44597</v>
      </c>
      <c r="C1428" s="3"/>
      <c r="D1428" t="s">
        <v>131</v>
      </c>
      <c r="E1428" t="s">
        <v>125</v>
      </c>
      <c r="F1428" t="s">
        <v>133</v>
      </c>
    </row>
    <row r="1429" spans="1:6" x14ac:dyDescent="0.25">
      <c r="A1429">
        <v>196</v>
      </c>
      <c r="B1429" s="3">
        <v>39702</v>
      </c>
      <c r="C1429" s="3"/>
      <c r="D1429" t="s">
        <v>131</v>
      </c>
      <c r="E1429" t="s">
        <v>116</v>
      </c>
      <c r="F1429" t="s">
        <v>133</v>
      </c>
    </row>
    <row r="1430" spans="1:6" x14ac:dyDescent="0.25">
      <c r="A1430">
        <v>197</v>
      </c>
      <c r="B1430" s="3">
        <v>39203</v>
      </c>
      <c r="C1430" s="3">
        <v>43083</v>
      </c>
      <c r="D1430" t="s">
        <v>131</v>
      </c>
      <c r="E1430" t="s">
        <v>116</v>
      </c>
      <c r="F1430" t="s">
        <v>133</v>
      </c>
    </row>
    <row r="1431" spans="1:6" x14ac:dyDescent="0.25">
      <c r="A1431">
        <v>197</v>
      </c>
      <c r="B1431" s="3">
        <v>43084</v>
      </c>
      <c r="C1431" s="3">
        <v>43083</v>
      </c>
      <c r="D1431" t="s">
        <v>131</v>
      </c>
      <c r="E1431" t="s">
        <v>116</v>
      </c>
      <c r="F1431" t="s">
        <v>133</v>
      </c>
    </row>
    <row r="1432" spans="1:6" x14ac:dyDescent="0.25">
      <c r="A1432">
        <v>197</v>
      </c>
      <c r="B1432" s="3">
        <v>43084</v>
      </c>
      <c r="C1432" s="3">
        <v>44600</v>
      </c>
      <c r="D1432" t="s">
        <v>131</v>
      </c>
      <c r="E1432" t="s">
        <v>115</v>
      </c>
      <c r="F1432" t="s">
        <v>133</v>
      </c>
    </row>
    <row r="1433" spans="1:6" x14ac:dyDescent="0.25">
      <c r="A1433">
        <v>197</v>
      </c>
      <c r="B1433" s="3">
        <v>44600</v>
      </c>
      <c r="C1433" s="3">
        <v>44601</v>
      </c>
      <c r="D1433" t="s">
        <v>131</v>
      </c>
      <c r="E1433" t="s">
        <v>115</v>
      </c>
      <c r="F1433" t="s">
        <v>133</v>
      </c>
    </row>
    <row r="1434" spans="1:6" x14ac:dyDescent="0.25">
      <c r="A1434">
        <v>197</v>
      </c>
      <c r="B1434" s="3">
        <v>44602</v>
      </c>
      <c r="C1434" s="3"/>
      <c r="D1434" t="s">
        <v>131</v>
      </c>
      <c r="E1434" t="s">
        <v>115</v>
      </c>
      <c r="F1434" t="s">
        <v>133</v>
      </c>
    </row>
    <row r="1435" spans="1:6" x14ac:dyDescent="0.25">
      <c r="A1435">
        <v>199</v>
      </c>
      <c r="B1435" s="3">
        <v>38596</v>
      </c>
      <c r="C1435" s="3"/>
      <c r="D1435" t="s">
        <v>131</v>
      </c>
      <c r="E1435" t="s">
        <v>116</v>
      </c>
      <c r="F1435" t="s">
        <v>133</v>
      </c>
    </row>
    <row r="1436" spans="1:6" x14ac:dyDescent="0.25">
      <c r="A1436">
        <v>200</v>
      </c>
      <c r="B1436" s="3">
        <v>42863</v>
      </c>
      <c r="C1436" s="3">
        <v>43082</v>
      </c>
      <c r="D1436" t="s">
        <v>131</v>
      </c>
      <c r="E1436" t="s">
        <v>118</v>
      </c>
      <c r="F1436" t="s">
        <v>133</v>
      </c>
    </row>
    <row r="1437" spans="1:6" x14ac:dyDescent="0.25">
      <c r="A1437">
        <v>200</v>
      </c>
      <c r="B1437" s="3">
        <v>43082</v>
      </c>
      <c r="C1437" s="3">
        <v>43083</v>
      </c>
      <c r="D1437" t="s">
        <v>131</v>
      </c>
      <c r="E1437" t="s">
        <v>118</v>
      </c>
      <c r="F1437" t="s">
        <v>133</v>
      </c>
    </row>
    <row r="1438" spans="1:6" x14ac:dyDescent="0.25">
      <c r="A1438">
        <v>200</v>
      </c>
      <c r="B1438" s="3">
        <v>43084</v>
      </c>
      <c r="D1438" t="s">
        <v>131</v>
      </c>
      <c r="E1438" t="s">
        <v>125</v>
      </c>
      <c r="F1438" t="s">
        <v>133</v>
      </c>
    </row>
    <row r="1439" spans="1:6" x14ac:dyDescent="0.25">
      <c r="A1439">
        <v>201</v>
      </c>
      <c r="B1439" s="3">
        <v>42430</v>
      </c>
      <c r="C1439" s="3">
        <v>43132</v>
      </c>
      <c r="D1439" t="s">
        <v>131</v>
      </c>
      <c r="E1439" t="s">
        <v>116</v>
      </c>
      <c r="F1439" t="s">
        <v>133</v>
      </c>
    </row>
    <row r="1440" spans="1:6" x14ac:dyDescent="0.25">
      <c r="A1440">
        <v>201</v>
      </c>
      <c r="B1440" s="3">
        <v>43133</v>
      </c>
      <c r="C1440" s="3">
        <v>43140</v>
      </c>
      <c r="D1440" t="s">
        <v>131</v>
      </c>
      <c r="E1440" t="s">
        <v>116</v>
      </c>
      <c r="F1440" t="s">
        <v>133</v>
      </c>
    </row>
    <row r="1441" spans="1:6" x14ac:dyDescent="0.25">
      <c r="A1441">
        <v>201</v>
      </c>
      <c r="B1441" s="3">
        <v>43141</v>
      </c>
      <c r="C1441" s="3">
        <v>43157</v>
      </c>
      <c r="D1441" t="s">
        <v>131</v>
      </c>
      <c r="E1441" t="s">
        <v>116</v>
      </c>
      <c r="F1441" t="s">
        <v>133</v>
      </c>
    </row>
    <row r="1442" spans="1:6" x14ac:dyDescent="0.25">
      <c r="A1442">
        <v>201</v>
      </c>
      <c r="B1442" s="3">
        <v>43157</v>
      </c>
      <c r="C1442" s="3">
        <v>43157</v>
      </c>
      <c r="D1442" t="s">
        <v>131</v>
      </c>
      <c r="E1442" t="s">
        <v>116</v>
      </c>
      <c r="F1442" t="s">
        <v>133</v>
      </c>
    </row>
    <row r="1443" spans="1:6" x14ac:dyDescent="0.25">
      <c r="A1443">
        <v>201</v>
      </c>
      <c r="B1443" s="3">
        <v>43242</v>
      </c>
      <c r="C1443" s="3">
        <v>43242</v>
      </c>
      <c r="D1443" t="s">
        <v>131</v>
      </c>
      <c r="E1443" t="s">
        <v>116</v>
      </c>
      <c r="F1443" t="s">
        <v>133</v>
      </c>
    </row>
    <row r="1444" spans="1:6" x14ac:dyDescent="0.25">
      <c r="A1444">
        <v>201</v>
      </c>
      <c r="B1444" s="3">
        <v>43243</v>
      </c>
      <c r="C1444" s="3">
        <v>43265</v>
      </c>
      <c r="D1444" t="s">
        <v>131</v>
      </c>
      <c r="E1444" t="s">
        <v>116</v>
      </c>
      <c r="F1444" t="s">
        <v>133</v>
      </c>
    </row>
    <row r="1445" spans="1:6" x14ac:dyDescent="0.25">
      <c r="A1445">
        <v>201</v>
      </c>
      <c r="B1445" s="3">
        <v>43265</v>
      </c>
      <c r="C1445" s="3">
        <v>43266</v>
      </c>
      <c r="D1445" t="s">
        <v>131</v>
      </c>
      <c r="E1445" t="s">
        <v>116</v>
      </c>
      <c r="F1445" t="s">
        <v>133</v>
      </c>
    </row>
    <row r="1446" spans="1:6" x14ac:dyDescent="0.25">
      <c r="A1446">
        <v>201</v>
      </c>
      <c r="B1446" s="3">
        <v>43267</v>
      </c>
      <c r="C1446" s="3">
        <v>44054</v>
      </c>
      <c r="D1446" t="s">
        <v>131</v>
      </c>
      <c r="E1446" t="s">
        <v>116</v>
      </c>
      <c r="F1446" t="s">
        <v>133</v>
      </c>
    </row>
    <row r="1447" spans="1:6" x14ac:dyDescent="0.25">
      <c r="A1447">
        <v>201</v>
      </c>
      <c r="B1447" s="3">
        <v>44054</v>
      </c>
      <c r="C1447" s="3">
        <v>44060</v>
      </c>
      <c r="D1447" t="s">
        <v>131</v>
      </c>
      <c r="E1447" t="s">
        <v>116</v>
      </c>
      <c r="F1447" t="s">
        <v>133</v>
      </c>
    </row>
    <row r="1448" spans="1:6" x14ac:dyDescent="0.25">
      <c r="A1448">
        <v>201</v>
      </c>
      <c r="B1448" s="3">
        <v>44061</v>
      </c>
      <c r="C1448" s="3">
        <v>44588</v>
      </c>
      <c r="D1448" t="s">
        <v>131</v>
      </c>
      <c r="E1448" t="s">
        <v>116</v>
      </c>
      <c r="F1448" t="s">
        <v>133</v>
      </c>
    </row>
    <row r="1449" spans="1:6" x14ac:dyDescent="0.25">
      <c r="A1449">
        <v>201</v>
      </c>
      <c r="B1449" s="3">
        <v>44585</v>
      </c>
      <c r="C1449" s="3">
        <v>44587</v>
      </c>
      <c r="D1449" t="s">
        <v>131</v>
      </c>
      <c r="E1449" t="s">
        <v>116</v>
      </c>
      <c r="F1449" t="s">
        <v>133</v>
      </c>
    </row>
    <row r="1450" spans="1:6" x14ac:dyDescent="0.25">
      <c r="A1450">
        <v>201</v>
      </c>
      <c r="B1450" s="3">
        <v>44588</v>
      </c>
      <c r="C1450" s="3">
        <v>44592</v>
      </c>
      <c r="D1450" t="s">
        <v>131</v>
      </c>
      <c r="E1450" t="s">
        <v>116</v>
      </c>
      <c r="F1450" t="s">
        <v>133</v>
      </c>
    </row>
    <row r="1451" spans="1:6" x14ac:dyDescent="0.25">
      <c r="A1451">
        <v>201</v>
      </c>
      <c r="B1451" s="3">
        <v>44593</v>
      </c>
      <c r="C1451" s="3">
        <v>44594</v>
      </c>
      <c r="D1451" t="s">
        <v>131</v>
      </c>
      <c r="E1451" t="s">
        <v>116</v>
      </c>
      <c r="F1451" t="s">
        <v>133</v>
      </c>
    </row>
    <row r="1452" spans="1:6" x14ac:dyDescent="0.25">
      <c r="A1452">
        <v>201</v>
      </c>
      <c r="B1452" s="3">
        <v>44595</v>
      </c>
      <c r="C1452" s="3"/>
      <c r="D1452" t="s">
        <v>131</v>
      </c>
      <c r="E1452" t="s">
        <v>116</v>
      </c>
      <c r="F1452" t="s">
        <v>133</v>
      </c>
    </row>
    <row r="1453" spans="1:6" x14ac:dyDescent="0.25">
      <c r="A1453">
        <v>202</v>
      </c>
      <c r="B1453" s="3">
        <v>42887</v>
      </c>
      <c r="C1453" s="3">
        <v>43846</v>
      </c>
      <c r="D1453" t="s">
        <v>131</v>
      </c>
      <c r="E1453" t="s">
        <v>115</v>
      </c>
      <c r="F1453" t="s">
        <v>133</v>
      </c>
    </row>
    <row r="1454" spans="1:6" x14ac:dyDescent="0.25">
      <c r="A1454">
        <v>202</v>
      </c>
      <c r="B1454" s="3">
        <v>42887</v>
      </c>
      <c r="C1454" s="3">
        <v>42887</v>
      </c>
      <c r="D1454" t="s">
        <v>131</v>
      </c>
      <c r="E1454" t="s">
        <v>115</v>
      </c>
      <c r="F1454" t="s">
        <v>133</v>
      </c>
    </row>
    <row r="1455" spans="1:6" x14ac:dyDescent="0.25">
      <c r="A1455">
        <v>202</v>
      </c>
      <c r="B1455" s="3">
        <v>43846</v>
      </c>
      <c r="C1455" s="3">
        <v>43860</v>
      </c>
      <c r="D1455" t="s">
        <v>131</v>
      </c>
      <c r="E1455" t="s">
        <v>115</v>
      </c>
      <c r="F1455" t="s">
        <v>133</v>
      </c>
    </row>
    <row r="1456" spans="1:6" x14ac:dyDescent="0.25">
      <c r="A1456">
        <v>202</v>
      </c>
      <c r="B1456" s="3">
        <v>43861</v>
      </c>
      <c r="C1456" s="3">
        <v>44235</v>
      </c>
      <c r="D1456" t="s">
        <v>131</v>
      </c>
      <c r="E1456" t="s">
        <v>115</v>
      </c>
      <c r="F1456" t="s">
        <v>133</v>
      </c>
    </row>
    <row r="1457" spans="1:6" x14ac:dyDescent="0.25">
      <c r="A1457">
        <v>202</v>
      </c>
      <c r="B1457" s="3">
        <v>44235</v>
      </c>
      <c r="C1457" s="3">
        <v>44415</v>
      </c>
      <c r="D1457" t="s">
        <v>131</v>
      </c>
      <c r="E1457" t="s">
        <v>115</v>
      </c>
      <c r="F1457" t="s">
        <v>133</v>
      </c>
    </row>
    <row r="1458" spans="1:6" x14ac:dyDescent="0.25">
      <c r="A1458">
        <v>202</v>
      </c>
      <c r="B1458" s="3">
        <v>44416</v>
      </c>
      <c r="C1458" s="3">
        <v>44416</v>
      </c>
      <c r="D1458" t="s">
        <v>131</v>
      </c>
      <c r="E1458" t="s">
        <v>115</v>
      </c>
      <c r="F1458" t="s">
        <v>133</v>
      </c>
    </row>
    <row r="1459" spans="1:6" x14ac:dyDescent="0.25">
      <c r="A1459">
        <v>202</v>
      </c>
      <c r="B1459" s="3">
        <v>44416</v>
      </c>
      <c r="C1459" s="3">
        <v>44446</v>
      </c>
      <c r="D1459" t="s">
        <v>131</v>
      </c>
      <c r="E1459" t="s">
        <v>115</v>
      </c>
      <c r="F1459" t="s">
        <v>133</v>
      </c>
    </row>
    <row r="1460" spans="1:6" x14ac:dyDescent="0.25">
      <c r="A1460">
        <v>202</v>
      </c>
      <c r="B1460" s="3">
        <v>44447</v>
      </c>
      <c r="C1460" s="3">
        <v>44461</v>
      </c>
      <c r="D1460" t="s">
        <v>131</v>
      </c>
      <c r="E1460" t="s">
        <v>115</v>
      </c>
      <c r="F1460" t="s">
        <v>133</v>
      </c>
    </row>
    <row r="1461" spans="1:6" x14ac:dyDescent="0.25">
      <c r="A1461">
        <v>202</v>
      </c>
      <c r="B1461" s="3">
        <v>44461</v>
      </c>
      <c r="C1461" s="3">
        <v>44488</v>
      </c>
      <c r="D1461" t="s">
        <v>131</v>
      </c>
      <c r="E1461" t="s">
        <v>115</v>
      </c>
      <c r="F1461" t="s">
        <v>133</v>
      </c>
    </row>
    <row r="1462" spans="1:6" x14ac:dyDescent="0.25">
      <c r="A1462">
        <v>202</v>
      </c>
      <c r="B1462" s="3">
        <v>44489</v>
      </c>
      <c r="C1462" s="3">
        <v>44490</v>
      </c>
      <c r="D1462" t="s">
        <v>131</v>
      </c>
      <c r="E1462" t="s">
        <v>115</v>
      </c>
      <c r="F1462" t="s">
        <v>133</v>
      </c>
    </row>
    <row r="1463" spans="1:6" x14ac:dyDescent="0.25">
      <c r="A1463">
        <v>202</v>
      </c>
      <c r="B1463" s="3">
        <v>44491</v>
      </c>
      <c r="C1463" s="3">
        <v>44518</v>
      </c>
      <c r="D1463" t="s">
        <v>131</v>
      </c>
      <c r="E1463" t="s">
        <v>115</v>
      </c>
      <c r="F1463" t="s">
        <v>133</v>
      </c>
    </row>
    <row r="1464" spans="1:6" x14ac:dyDescent="0.25">
      <c r="A1464">
        <v>202</v>
      </c>
      <c r="B1464" s="3">
        <v>44519</v>
      </c>
      <c r="C1464" s="3">
        <v>44522</v>
      </c>
      <c r="D1464" t="s">
        <v>131</v>
      </c>
      <c r="E1464" t="s">
        <v>115</v>
      </c>
      <c r="F1464" t="s">
        <v>133</v>
      </c>
    </row>
    <row r="1465" spans="1:6" x14ac:dyDescent="0.25">
      <c r="A1465">
        <v>202</v>
      </c>
      <c r="B1465" s="3">
        <v>44523</v>
      </c>
      <c r="C1465" s="3">
        <v>44550</v>
      </c>
      <c r="D1465" t="s">
        <v>131</v>
      </c>
      <c r="E1465" t="s">
        <v>115</v>
      </c>
      <c r="F1465" t="s">
        <v>133</v>
      </c>
    </row>
    <row r="1466" spans="1:6" x14ac:dyDescent="0.25">
      <c r="A1466">
        <v>202</v>
      </c>
      <c r="B1466" s="3">
        <v>44551</v>
      </c>
      <c r="C1466" s="3">
        <v>44568</v>
      </c>
      <c r="D1466" t="s">
        <v>131</v>
      </c>
      <c r="E1466" t="s">
        <v>115</v>
      </c>
      <c r="F1466" t="s">
        <v>133</v>
      </c>
    </row>
    <row r="1467" spans="1:6" x14ac:dyDescent="0.25">
      <c r="A1467">
        <v>202</v>
      </c>
      <c r="B1467" s="3">
        <v>44569</v>
      </c>
      <c r="C1467" s="3">
        <v>44573</v>
      </c>
      <c r="D1467" t="s">
        <v>131</v>
      </c>
      <c r="E1467" t="s">
        <v>115</v>
      </c>
      <c r="F1467" t="s">
        <v>133</v>
      </c>
    </row>
    <row r="1468" spans="1:6" x14ac:dyDescent="0.25">
      <c r="A1468">
        <v>202</v>
      </c>
      <c r="B1468" s="3">
        <v>44574</v>
      </c>
      <c r="C1468" s="3">
        <v>44579</v>
      </c>
      <c r="D1468" t="s">
        <v>131</v>
      </c>
      <c r="E1468" t="s">
        <v>115</v>
      </c>
      <c r="F1468" t="s">
        <v>133</v>
      </c>
    </row>
    <row r="1469" spans="1:6" x14ac:dyDescent="0.25">
      <c r="A1469">
        <v>202</v>
      </c>
      <c r="B1469" s="3">
        <v>44580</v>
      </c>
      <c r="C1469" s="3">
        <v>44581</v>
      </c>
      <c r="D1469" t="s">
        <v>131</v>
      </c>
      <c r="E1469" t="s">
        <v>115</v>
      </c>
      <c r="F1469" t="s">
        <v>133</v>
      </c>
    </row>
    <row r="1470" spans="1:6" x14ac:dyDescent="0.25">
      <c r="A1470">
        <v>202</v>
      </c>
      <c r="B1470" s="3">
        <v>44582</v>
      </c>
      <c r="C1470" s="3">
        <v>44588</v>
      </c>
      <c r="D1470" t="s">
        <v>131</v>
      </c>
      <c r="E1470" t="s">
        <v>115</v>
      </c>
      <c r="F1470" t="s">
        <v>133</v>
      </c>
    </row>
    <row r="1471" spans="1:6" x14ac:dyDescent="0.25">
      <c r="A1471">
        <v>202</v>
      </c>
      <c r="B1471" s="3">
        <v>44589</v>
      </c>
      <c r="C1471" s="3"/>
      <c r="D1471" t="s">
        <v>131</v>
      </c>
      <c r="E1471" t="s">
        <v>115</v>
      </c>
      <c r="F1471" t="s">
        <v>133</v>
      </c>
    </row>
    <row r="1472" spans="1:6" x14ac:dyDescent="0.25">
      <c r="A1472">
        <v>203</v>
      </c>
      <c r="B1472" s="3">
        <v>38601</v>
      </c>
      <c r="C1472" s="3"/>
      <c r="D1472" t="s">
        <v>131</v>
      </c>
      <c r="E1472" t="s">
        <v>116</v>
      </c>
      <c r="F1472" t="s">
        <v>133</v>
      </c>
    </row>
    <row r="1473" spans="1:6" x14ac:dyDescent="0.25">
      <c r="A1473">
        <v>204</v>
      </c>
      <c r="B1473" s="3">
        <v>41657</v>
      </c>
      <c r="C1473" s="3">
        <v>44466</v>
      </c>
      <c r="D1473" t="s">
        <v>131</v>
      </c>
      <c r="E1473" t="s">
        <v>116</v>
      </c>
      <c r="F1473" t="s">
        <v>133</v>
      </c>
    </row>
    <row r="1474" spans="1:6" x14ac:dyDescent="0.25">
      <c r="A1474">
        <v>204</v>
      </c>
      <c r="B1474" s="3">
        <v>44466</v>
      </c>
      <c r="C1474" s="3">
        <v>44657</v>
      </c>
      <c r="D1474" t="s">
        <v>131</v>
      </c>
      <c r="E1474" t="s">
        <v>116</v>
      </c>
      <c r="F1474" t="s">
        <v>133</v>
      </c>
    </row>
    <row r="1475" spans="1:6" x14ac:dyDescent="0.25">
      <c r="A1475">
        <v>204</v>
      </c>
      <c r="B1475" s="3">
        <v>44657</v>
      </c>
      <c r="C1475" s="3"/>
      <c r="D1475" t="s">
        <v>131</v>
      </c>
      <c r="E1475" t="s">
        <v>116</v>
      </c>
      <c r="F1475" t="s">
        <v>133</v>
      </c>
    </row>
    <row r="1476" spans="1:6" x14ac:dyDescent="0.25">
      <c r="A1476">
        <v>205</v>
      </c>
      <c r="B1476" s="3">
        <v>39251</v>
      </c>
      <c r="C1476" s="3">
        <v>43873</v>
      </c>
      <c r="D1476" t="s">
        <v>131</v>
      </c>
      <c r="E1476" t="s">
        <v>116</v>
      </c>
      <c r="F1476" t="s">
        <v>133</v>
      </c>
    </row>
    <row r="1477" spans="1:6" x14ac:dyDescent="0.25">
      <c r="A1477">
        <v>205</v>
      </c>
      <c r="B1477" s="3">
        <v>43873</v>
      </c>
      <c r="C1477" s="3">
        <v>43874</v>
      </c>
      <c r="D1477" t="s">
        <v>131</v>
      </c>
      <c r="E1477" t="s">
        <v>116</v>
      </c>
      <c r="F1477" t="s">
        <v>133</v>
      </c>
    </row>
    <row r="1478" spans="1:6" x14ac:dyDescent="0.25">
      <c r="A1478">
        <v>205</v>
      </c>
      <c r="B1478" s="3">
        <v>43875</v>
      </c>
      <c r="C1478" s="3"/>
      <c r="D1478" t="s">
        <v>131</v>
      </c>
      <c r="E1478" t="s">
        <v>116</v>
      </c>
      <c r="F1478" t="s">
        <v>133</v>
      </c>
    </row>
    <row r="1479" spans="1:6" x14ac:dyDescent="0.25">
      <c r="A1479">
        <v>206</v>
      </c>
      <c r="B1479" s="3">
        <v>40392</v>
      </c>
      <c r="C1479" s="3"/>
      <c r="D1479" t="s">
        <v>131</v>
      </c>
      <c r="E1479" t="s">
        <v>116</v>
      </c>
      <c r="F1479" t="s">
        <v>133</v>
      </c>
    </row>
    <row r="1480" spans="1:6" x14ac:dyDescent="0.25">
      <c r="A1480">
        <v>207</v>
      </c>
      <c r="B1480" s="3">
        <v>43009</v>
      </c>
      <c r="C1480" s="3">
        <v>43899</v>
      </c>
      <c r="D1480" t="s">
        <v>131</v>
      </c>
      <c r="E1480" t="s">
        <v>115</v>
      </c>
      <c r="F1480" t="s">
        <v>133</v>
      </c>
    </row>
    <row r="1481" spans="1:6" x14ac:dyDescent="0.25">
      <c r="A1481">
        <v>207</v>
      </c>
      <c r="B1481" s="3">
        <v>43899</v>
      </c>
      <c r="C1481" s="3">
        <v>43926</v>
      </c>
      <c r="D1481" t="s">
        <v>131</v>
      </c>
      <c r="E1481" t="s">
        <v>115</v>
      </c>
      <c r="F1481" t="s">
        <v>133</v>
      </c>
    </row>
    <row r="1482" spans="1:6" x14ac:dyDescent="0.25">
      <c r="A1482">
        <v>207</v>
      </c>
      <c r="B1482" s="3">
        <v>43927</v>
      </c>
      <c r="C1482" s="3"/>
      <c r="D1482" t="s">
        <v>131</v>
      </c>
      <c r="E1482" t="s">
        <v>115</v>
      </c>
      <c r="F1482" t="s">
        <v>133</v>
      </c>
    </row>
    <row r="1483" spans="1:6" x14ac:dyDescent="0.25">
      <c r="A1483">
        <v>208</v>
      </c>
      <c r="B1483" s="3">
        <v>42611</v>
      </c>
      <c r="C1483" s="3">
        <v>43717</v>
      </c>
      <c r="D1483" t="s">
        <v>131</v>
      </c>
      <c r="E1483" t="s">
        <v>116</v>
      </c>
      <c r="F1483" t="s">
        <v>133</v>
      </c>
    </row>
    <row r="1484" spans="1:6" x14ac:dyDescent="0.25">
      <c r="A1484">
        <v>208</v>
      </c>
      <c r="B1484" s="3">
        <v>43717</v>
      </c>
      <c r="C1484" s="3">
        <v>44082</v>
      </c>
      <c r="D1484" t="s">
        <v>131</v>
      </c>
      <c r="E1484" t="s">
        <v>116</v>
      </c>
      <c r="F1484" t="s">
        <v>133</v>
      </c>
    </row>
    <row r="1485" spans="1:6" x14ac:dyDescent="0.25">
      <c r="A1485">
        <v>208</v>
      </c>
      <c r="B1485" s="3">
        <v>44082</v>
      </c>
      <c r="C1485" s="3">
        <v>44082</v>
      </c>
      <c r="D1485" t="s">
        <v>131</v>
      </c>
      <c r="E1485" t="s">
        <v>116</v>
      </c>
      <c r="F1485" t="s">
        <v>133</v>
      </c>
    </row>
    <row r="1486" spans="1:6" x14ac:dyDescent="0.25">
      <c r="A1486">
        <v>208</v>
      </c>
      <c r="B1486" s="3">
        <v>44082</v>
      </c>
      <c r="C1486" s="3">
        <v>44174</v>
      </c>
      <c r="D1486" t="s">
        <v>131</v>
      </c>
      <c r="E1486" t="s">
        <v>116</v>
      </c>
      <c r="F1486" t="s">
        <v>133</v>
      </c>
    </row>
    <row r="1487" spans="1:6" x14ac:dyDescent="0.25">
      <c r="A1487">
        <v>209</v>
      </c>
      <c r="B1487" s="3">
        <v>41743</v>
      </c>
      <c r="C1487" s="3">
        <v>43405</v>
      </c>
      <c r="D1487" t="s">
        <v>131</v>
      </c>
      <c r="E1487" t="s">
        <v>116</v>
      </c>
      <c r="F1487" t="s">
        <v>133</v>
      </c>
    </row>
    <row r="1488" spans="1:6" x14ac:dyDescent="0.25">
      <c r="A1488">
        <v>209</v>
      </c>
      <c r="B1488" s="3">
        <v>43405</v>
      </c>
      <c r="C1488" s="3">
        <v>43405</v>
      </c>
      <c r="D1488" t="s">
        <v>131</v>
      </c>
      <c r="E1488" t="s">
        <v>116</v>
      </c>
      <c r="F1488" t="s">
        <v>133</v>
      </c>
    </row>
    <row r="1489" spans="1:6" x14ac:dyDescent="0.25">
      <c r="A1489">
        <v>209</v>
      </c>
      <c r="B1489" s="3">
        <v>43405</v>
      </c>
      <c r="C1489" s="3">
        <v>44534</v>
      </c>
      <c r="D1489" t="s">
        <v>131</v>
      </c>
      <c r="E1489" t="s">
        <v>115</v>
      </c>
      <c r="F1489" t="s">
        <v>133</v>
      </c>
    </row>
    <row r="1490" spans="1:6" x14ac:dyDescent="0.25">
      <c r="A1490">
        <v>209</v>
      </c>
      <c r="B1490" s="3">
        <v>44534</v>
      </c>
      <c r="C1490" s="3">
        <v>44543</v>
      </c>
      <c r="D1490" t="s">
        <v>131</v>
      </c>
      <c r="E1490" t="s">
        <v>115</v>
      </c>
      <c r="F1490" t="s">
        <v>133</v>
      </c>
    </row>
    <row r="1491" spans="1:6" x14ac:dyDescent="0.25">
      <c r="A1491">
        <v>209</v>
      </c>
      <c r="B1491" s="3">
        <v>44544</v>
      </c>
      <c r="C1491" s="3">
        <v>44544</v>
      </c>
      <c r="D1491" t="s">
        <v>131</v>
      </c>
      <c r="E1491" t="s">
        <v>115</v>
      </c>
      <c r="F1491" t="s">
        <v>133</v>
      </c>
    </row>
    <row r="1492" spans="1:6" x14ac:dyDescent="0.25">
      <c r="A1492">
        <v>209</v>
      </c>
      <c r="B1492" s="3">
        <v>44544</v>
      </c>
      <c r="C1492" s="3">
        <v>44557</v>
      </c>
      <c r="D1492" t="s">
        <v>131</v>
      </c>
      <c r="E1492" t="s">
        <v>115</v>
      </c>
      <c r="F1492" t="s">
        <v>133</v>
      </c>
    </row>
    <row r="1493" spans="1:6" x14ac:dyDescent="0.25">
      <c r="A1493">
        <v>209</v>
      </c>
      <c r="B1493" s="3">
        <v>44558</v>
      </c>
      <c r="C1493" s="3"/>
      <c r="D1493" t="s">
        <v>131</v>
      </c>
      <c r="E1493" t="s">
        <v>115</v>
      </c>
      <c r="F1493" t="s">
        <v>133</v>
      </c>
    </row>
    <row r="1494" spans="1:6" x14ac:dyDescent="0.25">
      <c r="A1494">
        <v>210</v>
      </c>
      <c r="B1494" s="3">
        <v>42964</v>
      </c>
      <c r="C1494" s="3">
        <v>43479</v>
      </c>
      <c r="D1494" t="s">
        <v>131</v>
      </c>
      <c r="E1494" t="s">
        <v>96</v>
      </c>
      <c r="F1494" t="s">
        <v>133</v>
      </c>
    </row>
    <row r="1495" spans="1:6" x14ac:dyDescent="0.25">
      <c r="A1495">
        <v>210</v>
      </c>
      <c r="B1495" s="3">
        <v>43479</v>
      </c>
      <c r="C1495" s="3">
        <v>43493</v>
      </c>
      <c r="D1495" t="s">
        <v>131</v>
      </c>
      <c r="E1495" t="s">
        <v>96</v>
      </c>
      <c r="F1495" t="s">
        <v>133</v>
      </c>
    </row>
    <row r="1496" spans="1:6" x14ac:dyDescent="0.25">
      <c r="A1496">
        <v>210</v>
      </c>
      <c r="B1496" s="3">
        <v>43479</v>
      </c>
      <c r="C1496" s="3">
        <v>44312</v>
      </c>
      <c r="D1496" t="s">
        <v>131</v>
      </c>
      <c r="E1496" t="s">
        <v>93</v>
      </c>
      <c r="F1496" t="s">
        <v>133</v>
      </c>
    </row>
    <row r="1497" spans="1:6" x14ac:dyDescent="0.25">
      <c r="A1497">
        <v>210</v>
      </c>
      <c r="B1497" s="3">
        <v>44312</v>
      </c>
      <c r="C1497" s="3">
        <v>44312</v>
      </c>
      <c r="D1497" t="s">
        <v>131</v>
      </c>
      <c r="E1497" t="s">
        <v>93</v>
      </c>
      <c r="F1497" t="s">
        <v>133</v>
      </c>
    </row>
    <row r="1498" spans="1:6" x14ac:dyDescent="0.25">
      <c r="A1498">
        <v>210</v>
      </c>
      <c r="B1498" s="3">
        <v>44312</v>
      </c>
      <c r="C1498" s="3">
        <v>44312</v>
      </c>
      <c r="D1498" t="s">
        <v>131</v>
      </c>
      <c r="E1498" t="s">
        <v>93</v>
      </c>
      <c r="F1498" t="s">
        <v>133</v>
      </c>
    </row>
    <row r="1499" spans="1:6" x14ac:dyDescent="0.25">
      <c r="A1499">
        <v>210</v>
      </c>
      <c r="B1499" s="3">
        <v>44312</v>
      </c>
      <c r="C1499" s="3">
        <v>44312</v>
      </c>
      <c r="D1499" t="s">
        <v>131</v>
      </c>
      <c r="E1499" t="s">
        <v>93</v>
      </c>
      <c r="F1499" t="s">
        <v>133</v>
      </c>
    </row>
    <row r="1500" spans="1:6" x14ac:dyDescent="0.25">
      <c r="A1500">
        <v>210</v>
      </c>
      <c r="B1500" s="3">
        <v>44312</v>
      </c>
      <c r="C1500" s="3"/>
      <c r="D1500" t="s">
        <v>131</v>
      </c>
      <c r="E1500" t="s">
        <v>93</v>
      </c>
      <c r="F1500" t="s">
        <v>133</v>
      </c>
    </row>
    <row r="1501" spans="1:6" x14ac:dyDescent="0.25">
      <c r="A1501">
        <v>211</v>
      </c>
      <c r="B1501" s="3">
        <v>37181</v>
      </c>
      <c r="C1501" s="3">
        <v>43427</v>
      </c>
      <c r="D1501" t="s">
        <v>131</v>
      </c>
      <c r="E1501" t="s">
        <v>125</v>
      </c>
      <c r="F1501" t="s">
        <v>133</v>
      </c>
    </row>
    <row r="1502" spans="1:6" x14ac:dyDescent="0.25">
      <c r="A1502">
        <v>211</v>
      </c>
      <c r="B1502" s="3">
        <v>43427</v>
      </c>
      <c r="C1502" s="3">
        <v>43447</v>
      </c>
      <c r="D1502" t="s">
        <v>131</v>
      </c>
      <c r="E1502" t="s">
        <v>125</v>
      </c>
      <c r="F1502" t="s">
        <v>133</v>
      </c>
    </row>
    <row r="1503" spans="1:6" x14ac:dyDescent="0.25">
      <c r="A1503">
        <v>211</v>
      </c>
      <c r="B1503" s="3">
        <v>43448</v>
      </c>
      <c r="C1503" s="3">
        <v>44361</v>
      </c>
      <c r="D1503" t="s">
        <v>131</v>
      </c>
      <c r="E1503" t="s">
        <v>125</v>
      </c>
      <c r="F1503" t="s">
        <v>133</v>
      </c>
    </row>
    <row r="1504" spans="1:6" x14ac:dyDescent="0.25">
      <c r="A1504">
        <v>211</v>
      </c>
      <c r="B1504" s="3">
        <v>44361</v>
      </c>
      <c r="C1504" s="3">
        <v>44363</v>
      </c>
      <c r="D1504" t="s">
        <v>131</v>
      </c>
      <c r="E1504" t="s">
        <v>125</v>
      </c>
      <c r="F1504" t="s">
        <v>133</v>
      </c>
    </row>
    <row r="1505" spans="1:6" x14ac:dyDescent="0.25">
      <c r="A1505">
        <v>211</v>
      </c>
      <c r="B1505" s="3">
        <v>44364</v>
      </c>
      <c r="C1505" s="3">
        <v>44563</v>
      </c>
      <c r="D1505" t="s">
        <v>131</v>
      </c>
      <c r="E1505" t="s">
        <v>125</v>
      </c>
      <c r="F1505" t="s">
        <v>133</v>
      </c>
    </row>
    <row r="1506" spans="1:6" x14ac:dyDescent="0.25">
      <c r="A1506">
        <v>211</v>
      </c>
      <c r="B1506" s="3">
        <v>44563</v>
      </c>
      <c r="C1506" s="3">
        <v>44564</v>
      </c>
      <c r="D1506" t="s">
        <v>131</v>
      </c>
      <c r="E1506" t="s">
        <v>125</v>
      </c>
      <c r="F1506" t="s">
        <v>133</v>
      </c>
    </row>
    <row r="1507" spans="1:6" x14ac:dyDescent="0.25">
      <c r="A1507">
        <v>211</v>
      </c>
      <c r="B1507" s="3">
        <v>44565</v>
      </c>
      <c r="C1507" s="3">
        <v>44565</v>
      </c>
      <c r="D1507" t="s">
        <v>131</v>
      </c>
      <c r="E1507" t="s">
        <v>125</v>
      </c>
      <c r="F1507" t="s">
        <v>133</v>
      </c>
    </row>
    <row r="1508" spans="1:6" x14ac:dyDescent="0.25">
      <c r="A1508">
        <v>211</v>
      </c>
      <c r="B1508" s="3">
        <v>44565</v>
      </c>
      <c r="C1508" s="3">
        <v>44568</v>
      </c>
      <c r="D1508" t="s">
        <v>131</v>
      </c>
      <c r="E1508" t="s">
        <v>125</v>
      </c>
      <c r="F1508" t="s">
        <v>133</v>
      </c>
    </row>
    <row r="1509" spans="1:6" x14ac:dyDescent="0.25">
      <c r="A1509">
        <v>211</v>
      </c>
      <c r="B1509" s="3">
        <v>44569</v>
      </c>
      <c r="C1509" s="3"/>
      <c r="D1509" t="s">
        <v>131</v>
      </c>
      <c r="E1509" t="s">
        <v>125</v>
      </c>
      <c r="F1509" t="s">
        <v>133</v>
      </c>
    </row>
    <row r="1510" spans="1:6" x14ac:dyDescent="0.25">
      <c r="A1510">
        <v>212</v>
      </c>
      <c r="B1510" s="3">
        <v>40283</v>
      </c>
      <c r="C1510" s="3">
        <v>44067</v>
      </c>
      <c r="D1510" t="s">
        <v>131</v>
      </c>
      <c r="E1510" t="s">
        <v>116</v>
      </c>
      <c r="F1510" t="s">
        <v>133</v>
      </c>
    </row>
    <row r="1511" spans="1:6" x14ac:dyDescent="0.25">
      <c r="A1511">
        <v>212</v>
      </c>
      <c r="B1511" s="3">
        <v>44067</v>
      </c>
      <c r="C1511" s="3">
        <v>44069</v>
      </c>
      <c r="D1511" t="s">
        <v>131</v>
      </c>
      <c r="E1511" t="s">
        <v>116</v>
      </c>
      <c r="F1511" t="s">
        <v>133</v>
      </c>
    </row>
    <row r="1512" spans="1:6" x14ac:dyDescent="0.25">
      <c r="A1512">
        <v>212</v>
      </c>
      <c r="B1512" s="3">
        <v>44070</v>
      </c>
      <c r="C1512" s="3"/>
      <c r="D1512" t="s">
        <v>131</v>
      </c>
      <c r="E1512" t="s">
        <v>116</v>
      </c>
      <c r="F1512" t="s">
        <v>133</v>
      </c>
    </row>
    <row r="1513" spans="1:6" x14ac:dyDescent="0.25">
      <c r="A1513">
        <v>213</v>
      </c>
      <c r="B1513" s="3">
        <v>39737</v>
      </c>
      <c r="C1513" s="3"/>
      <c r="D1513" t="s">
        <v>131</v>
      </c>
      <c r="E1513" t="s">
        <v>116</v>
      </c>
      <c r="F1513" t="s">
        <v>133</v>
      </c>
    </row>
    <row r="1514" spans="1:6" x14ac:dyDescent="0.25">
      <c r="A1514">
        <v>214</v>
      </c>
      <c r="B1514" s="3">
        <v>41944</v>
      </c>
      <c r="C1514" s="3"/>
      <c r="D1514" t="s">
        <v>131</v>
      </c>
      <c r="E1514" t="s">
        <v>194</v>
      </c>
      <c r="F1514" t="s">
        <v>133</v>
      </c>
    </row>
    <row r="1515" spans="1:6" x14ac:dyDescent="0.25">
      <c r="A1515">
        <v>215</v>
      </c>
      <c r="B1515" s="3">
        <v>42643</v>
      </c>
      <c r="C1515" s="3"/>
      <c r="D1515" t="s">
        <v>131</v>
      </c>
      <c r="E1515" t="s">
        <v>115</v>
      </c>
      <c r="F1515" t="s">
        <v>133</v>
      </c>
    </row>
    <row r="1516" spans="1:6" x14ac:dyDescent="0.25">
      <c r="A1516">
        <v>216</v>
      </c>
      <c r="B1516" s="3">
        <v>42643</v>
      </c>
      <c r="C1516" s="3">
        <v>43235</v>
      </c>
      <c r="D1516" t="s">
        <v>131</v>
      </c>
      <c r="E1516" t="s">
        <v>116</v>
      </c>
      <c r="F1516" t="s">
        <v>133</v>
      </c>
    </row>
    <row r="1517" spans="1:6" x14ac:dyDescent="0.25">
      <c r="A1517">
        <v>216</v>
      </c>
      <c r="B1517" s="3">
        <v>43235</v>
      </c>
      <c r="C1517" s="3">
        <v>43249</v>
      </c>
      <c r="D1517" t="s">
        <v>131</v>
      </c>
      <c r="E1517" t="s">
        <v>116</v>
      </c>
      <c r="F1517" t="s">
        <v>133</v>
      </c>
    </row>
    <row r="1518" spans="1:6" x14ac:dyDescent="0.25">
      <c r="A1518">
        <v>216</v>
      </c>
      <c r="B1518" s="3">
        <v>43250</v>
      </c>
      <c r="C1518" s="3">
        <v>43264</v>
      </c>
      <c r="D1518" t="s">
        <v>131</v>
      </c>
      <c r="E1518" t="s">
        <v>116</v>
      </c>
      <c r="F1518" t="s">
        <v>133</v>
      </c>
    </row>
    <row r="1519" spans="1:6" x14ac:dyDescent="0.25">
      <c r="A1519">
        <v>216</v>
      </c>
      <c r="B1519" s="3">
        <v>43264</v>
      </c>
      <c r="C1519" s="3">
        <v>43354</v>
      </c>
      <c r="D1519" t="s">
        <v>131</v>
      </c>
      <c r="E1519" t="s">
        <v>116</v>
      </c>
      <c r="F1519" t="s">
        <v>133</v>
      </c>
    </row>
    <row r="1520" spans="1:6" x14ac:dyDescent="0.25">
      <c r="A1520">
        <v>216</v>
      </c>
      <c r="B1520" s="3">
        <v>43354</v>
      </c>
      <c r="C1520" s="3">
        <v>44487</v>
      </c>
      <c r="D1520" t="s">
        <v>131</v>
      </c>
      <c r="E1520" t="s">
        <v>116</v>
      </c>
      <c r="F1520" t="s">
        <v>133</v>
      </c>
    </row>
    <row r="1521" spans="1:6" x14ac:dyDescent="0.25">
      <c r="A1521">
        <v>216</v>
      </c>
      <c r="B1521" s="3">
        <v>44487</v>
      </c>
      <c r="C1521" s="3">
        <v>44584</v>
      </c>
      <c r="D1521" t="s">
        <v>131</v>
      </c>
      <c r="E1521" t="s">
        <v>116</v>
      </c>
      <c r="F1521" t="s">
        <v>133</v>
      </c>
    </row>
    <row r="1522" spans="1:6" x14ac:dyDescent="0.25">
      <c r="A1522">
        <v>216</v>
      </c>
      <c r="B1522" s="3">
        <v>44585</v>
      </c>
      <c r="C1522" s="3"/>
      <c r="D1522" t="s">
        <v>131</v>
      </c>
      <c r="E1522" t="s">
        <v>116</v>
      </c>
      <c r="F1522" t="s">
        <v>133</v>
      </c>
    </row>
    <row r="1523" spans="1:6" x14ac:dyDescent="0.25">
      <c r="A1523">
        <v>217</v>
      </c>
      <c r="B1523" s="3">
        <v>40864</v>
      </c>
      <c r="C1523" s="3">
        <v>43866</v>
      </c>
      <c r="D1523" t="s">
        <v>131</v>
      </c>
      <c r="E1523" t="s">
        <v>116</v>
      </c>
      <c r="F1523" t="s">
        <v>133</v>
      </c>
    </row>
    <row r="1524" spans="1:6" x14ac:dyDescent="0.25">
      <c r="A1524">
        <v>217</v>
      </c>
      <c r="B1524" s="3">
        <v>43866</v>
      </c>
      <c r="C1524" s="3">
        <v>43963</v>
      </c>
      <c r="D1524" t="s">
        <v>131</v>
      </c>
      <c r="E1524" t="s">
        <v>116</v>
      </c>
      <c r="F1524" t="s">
        <v>133</v>
      </c>
    </row>
    <row r="1525" spans="1:6" x14ac:dyDescent="0.25">
      <c r="A1525">
        <v>217</v>
      </c>
      <c r="B1525" s="3">
        <v>43964</v>
      </c>
      <c r="C1525" s="3">
        <v>43964</v>
      </c>
      <c r="D1525" t="s">
        <v>131</v>
      </c>
      <c r="E1525" t="s">
        <v>116</v>
      </c>
      <c r="F1525" t="s">
        <v>133</v>
      </c>
    </row>
    <row r="1526" spans="1:6" x14ac:dyDescent="0.25">
      <c r="A1526">
        <v>217</v>
      </c>
      <c r="B1526" s="3">
        <v>43964</v>
      </c>
      <c r="C1526" s="3">
        <v>43978</v>
      </c>
      <c r="D1526" t="s">
        <v>131</v>
      </c>
      <c r="E1526" t="s">
        <v>116</v>
      </c>
      <c r="F1526" t="s">
        <v>133</v>
      </c>
    </row>
    <row r="1527" spans="1:6" x14ac:dyDescent="0.25">
      <c r="A1527">
        <v>217</v>
      </c>
      <c r="B1527" s="3">
        <v>43979</v>
      </c>
      <c r="C1527" s="3">
        <v>44370</v>
      </c>
      <c r="D1527" t="s">
        <v>131</v>
      </c>
      <c r="E1527" t="s">
        <v>116</v>
      </c>
      <c r="F1527" t="s">
        <v>133</v>
      </c>
    </row>
    <row r="1528" spans="1:6" x14ac:dyDescent="0.25">
      <c r="A1528">
        <v>217</v>
      </c>
      <c r="B1528" s="3">
        <v>44370</v>
      </c>
      <c r="C1528" s="3">
        <v>44375</v>
      </c>
      <c r="D1528" t="s">
        <v>131</v>
      </c>
      <c r="E1528" t="s">
        <v>116</v>
      </c>
      <c r="F1528" t="s">
        <v>133</v>
      </c>
    </row>
    <row r="1529" spans="1:6" x14ac:dyDescent="0.25">
      <c r="A1529">
        <v>217</v>
      </c>
      <c r="B1529" s="3">
        <v>44376</v>
      </c>
      <c r="C1529" s="3">
        <v>44376</v>
      </c>
      <c r="D1529" t="s">
        <v>131</v>
      </c>
      <c r="E1529" t="s">
        <v>116</v>
      </c>
      <c r="F1529" t="s">
        <v>133</v>
      </c>
    </row>
    <row r="1530" spans="1:6" x14ac:dyDescent="0.25">
      <c r="A1530">
        <v>217</v>
      </c>
      <c r="B1530" s="3">
        <v>44376</v>
      </c>
      <c r="C1530" s="3">
        <v>44379</v>
      </c>
      <c r="D1530" t="s">
        <v>131</v>
      </c>
      <c r="E1530" t="s">
        <v>116</v>
      </c>
      <c r="F1530" t="s">
        <v>133</v>
      </c>
    </row>
    <row r="1531" spans="1:6" x14ac:dyDescent="0.25">
      <c r="A1531">
        <v>217</v>
      </c>
      <c r="B1531" s="3">
        <v>44379</v>
      </c>
      <c r="C1531" s="3">
        <v>44379</v>
      </c>
      <c r="D1531" t="s">
        <v>131</v>
      </c>
      <c r="E1531" t="s">
        <v>116</v>
      </c>
      <c r="F1531" t="s">
        <v>133</v>
      </c>
    </row>
    <row r="1532" spans="1:6" x14ac:dyDescent="0.25">
      <c r="A1532">
        <v>217</v>
      </c>
      <c r="B1532" s="3">
        <v>44380</v>
      </c>
      <c r="C1532" s="3">
        <v>44610</v>
      </c>
      <c r="D1532" t="s">
        <v>131</v>
      </c>
      <c r="E1532" t="s">
        <v>116</v>
      </c>
      <c r="F1532" t="s">
        <v>133</v>
      </c>
    </row>
    <row r="1533" spans="1:6" x14ac:dyDescent="0.25">
      <c r="A1533">
        <v>217</v>
      </c>
      <c r="B1533" s="3">
        <v>44610</v>
      </c>
      <c r="C1533" s="3">
        <v>44707</v>
      </c>
      <c r="D1533" t="s">
        <v>131</v>
      </c>
      <c r="E1533" t="s">
        <v>116</v>
      </c>
      <c r="F1533" t="s">
        <v>133</v>
      </c>
    </row>
    <row r="1534" spans="1:6" x14ac:dyDescent="0.25">
      <c r="A1534">
        <v>217</v>
      </c>
      <c r="B1534" s="3">
        <v>44708</v>
      </c>
      <c r="C1534" s="3"/>
      <c r="D1534" t="s">
        <v>131</v>
      </c>
      <c r="E1534" t="s">
        <v>116</v>
      </c>
      <c r="F1534" t="s">
        <v>133</v>
      </c>
    </row>
    <row r="1535" spans="1:6" x14ac:dyDescent="0.25">
      <c r="A1535">
        <v>219</v>
      </c>
      <c r="B1535" s="3">
        <v>36892</v>
      </c>
      <c r="C1535" s="3">
        <v>44188</v>
      </c>
      <c r="D1535" t="s">
        <v>131</v>
      </c>
      <c r="E1535" t="s">
        <v>125</v>
      </c>
      <c r="F1535" t="s">
        <v>133</v>
      </c>
    </row>
    <row r="1536" spans="1:6" x14ac:dyDescent="0.25">
      <c r="A1536">
        <v>219</v>
      </c>
      <c r="B1536" s="3">
        <v>44188</v>
      </c>
      <c r="C1536" s="3">
        <v>44197</v>
      </c>
      <c r="D1536" t="s">
        <v>131</v>
      </c>
      <c r="E1536" t="s">
        <v>125</v>
      </c>
      <c r="F1536" t="s">
        <v>133</v>
      </c>
    </row>
    <row r="1537" spans="1:6" x14ac:dyDescent="0.25">
      <c r="A1537">
        <v>221</v>
      </c>
      <c r="B1537" s="3">
        <v>38958</v>
      </c>
      <c r="C1537" s="3">
        <v>43122</v>
      </c>
      <c r="D1537" t="s">
        <v>131</v>
      </c>
      <c r="E1537" t="s">
        <v>116</v>
      </c>
      <c r="F1537" t="s">
        <v>133</v>
      </c>
    </row>
    <row r="1538" spans="1:6" x14ac:dyDescent="0.25">
      <c r="A1538">
        <v>221</v>
      </c>
      <c r="B1538" s="3">
        <v>43123</v>
      </c>
      <c r="C1538" s="3">
        <v>43126</v>
      </c>
      <c r="D1538" t="s">
        <v>131</v>
      </c>
      <c r="E1538" t="s">
        <v>116</v>
      </c>
      <c r="F1538" t="s">
        <v>133</v>
      </c>
    </row>
    <row r="1539" spans="1:6" x14ac:dyDescent="0.25">
      <c r="A1539">
        <v>221</v>
      </c>
      <c r="B1539" s="3">
        <v>43127</v>
      </c>
      <c r="C1539" s="3">
        <v>43126</v>
      </c>
      <c r="D1539" t="s">
        <v>131</v>
      </c>
      <c r="E1539" t="s">
        <v>116</v>
      </c>
      <c r="F1539" t="s">
        <v>133</v>
      </c>
    </row>
    <row r="1540" spans="1:6" x14ac:dyDescent="0.25">
      <c r="A1540">
        <v>221</v>
      </c>
      <c r="B1540" s="3">
        <v>43127</v>
      </c>
      <c r="C1540" s="3">
        <v>43134</v>
      </c>
      <c r="D1540" t="s">
        <v>131</v>
      </c>
      <c r="E1540" t="s">
        <v>116</v>
      </c>
      <c r="F1540" t="s">
        <v>133</v>
      </c>
    </row>
    <row r="1541" spans="1:6" x14ac:dyDescent="0.25">
      <c r="A1541">
        <v>221</v>
      </c>
      <c r="B1541" s="3">
        <v>43135</v>
      </c>
      <c r="C1541" s="3">
        <v>43170</v>
      </c>
      <c r="D1541" t="s">
        <v>131</v>
      </c>
      <c r="E1541" t="s">
        <v>116</v>
      </c>
      <c r="F1541" t="s">
        <v>133</v>
      </c>
    </row>
    <row r="1542" spans="1:6" x14ac:dyDescent="0.25">
      <c r="A1542">
        <v>221</v>
      </c>
      <c r="B1542" s="3">
        <v>43170</v>
      </c>
      <c r="C1542" s="3">
        <v>43263</v>
      </c>
      <c r="D1542" t="s">
        <v>131</v>
      </c>
      <c r="E1542" t="s">
        <v>116</v>
      </c>
      <c r="F1542" t="s">
        <v>133</v>
      </c>
    </row>
    <row r="1543" spans="1:6" x14ac:dyDescent="0.25">
      <c r="A1543">
        <v>221</v>
      </c>
      <c r="B1543" s="3">
        <v>43171</v>
      </c>
      <c r="C1543" s="3">
        <v>43171</v>
      </c>
      <c r="D1543" t="s">
        <v>131</v>
      </c>
      <c r="E1543" t="s">
        <v>115</v>
      </c>
      <c r="F1543" t="s">
        <v>132</v>
      </c>
    </row>
    <row r="1544" spans="1:6" x14ac:dyDescent="0.25">
      <c r="A1544">
        <v>221</v>
      </c>
      <c r="B1544" s="3">
        <v>43171</v>
      </c>
      <c r="C1544" s="3">
        <v>43748</v>
      </c>
      <c r="D1544" t="s">
        <v>131</v>
      </c>
      <c r="E1544" t="s">
        <v>115</v>
      </c>
      <c r="F1544" t="s">
        <v>133</v>
      </c>
    </row>
    <row r="1545" spans="1:6" x14ac:dyDescent="0.25">
      <c r="A1545">
        <v>221</v>
      </c>
      <c r="B1545" s="3">
        <v>43748</v>
      </c>
      <c r="C1545" s="3">
        <v>44741</v>
      </c>
      <c r="D1545" t="s">
        <v>131</v>
      </c>
      <c r="E1545" t="s">
        <v>115</v>
      </c>
      <c r="F1545" t="s">
        <v>133</v>
      </c>
    </row>
    <row r="1546" spans="1:6" x14ac:dyDescent="0.25">
      <c r="A1546">
        <v>221</v>
      </c>
      <c r="B1546" s="3">
        <v>44741</v>
      </c>
      <c r="C1546" s="3">
        <v>44743</v>
      </c>
      <c r="D1546" t="s">
        <v>131</v>
      </c>
      <c r="E1546" t="s">
        <v>115</v>
      </c>
      <c r="F1546" t="s">
        <v>133</v>
      </c>
    </row>
    <row r="1547" spans="1:6" x14ac:dyDescent="0.25">
      <c r="A1547">
        <v>221</v>
      </c>
      <c r="B1547" s="3">
        <v>44744</v>
      </c>
      <c r="C1547" s="3"/>
      <c r="D1547" t="s">
        <v>131</v>
      </c>
      <c r="E1547" t="s">
        <v>115</v>
      </c>
      <c r="F1547" t="s">
        <v>133</v>
      </c>
    </row>
    <row r="1548" spans="1:6" x14ac:dyDescent="0.25">
      <c r="A1548">
        <v>223</v>
      </c>
      <c r="B1548" s="3">
        <v>37653</v>
      </c>
      <c r="C1548" s="3"/>
      <c r="D1548" t="s">
        <v>131</v>
      </c>
      <c r="E1548" t="s">
        <v>116</v>
      </c>
      <c r="F1548" t="s">
        <v>133</v>
      </c>
    </row>
    <row r="1549" spans="1:6" x14ac:dyDescent="0.25">
      <c r="A1549">
        <v>224</v>
      </c>
      <c r="B1549" s="3">
        <v>43025</v>
      </c>
      <c r="C1549" s="3">
        <v>43147</v>
      </c>
      <c r="D1549" t="s">
        <v>131</v>
      </c>
      <c r="E1549" t="s">
        <v>116</v>
      </c>
      <c r="F1549" t="s">
        <v>133</v>
      </c>
    </row>
    <row r="1550" spans="1:6" x14ac:dyDescent="0.25">
      <c r="A1550">
        <v>224</v>
      </c>
      <c r="B1550" s="3">
        <v>43147</v>
      </c>
      <c r="C1550" s="3">
        <v>43147</v>
      </c>
      <c r="D1550" t="s">
        <v>131</v>
      </c>
      <c r="E1550" t="s">
        <v>116</v>
      </c>
      <c r="F1550" t="s">
        <v>133</v>
      </c>
    </row>
    <row r="1551" spans="1:6" x14ac:dyDescent="0.25">
      <c r="A1551">
        <v>224</v>
      </c>
      <c r="B1551" s="3">
        <v>43147</v>
      </c>
      <c r="C1551" s="3">
        <v>43886</v>
      </c>
      <c r="D1551" t="s">
        <v>131</v>
      </c>
      <c r="E1551" t="s">
        <v>115</v>
      </c>
      <c r="F1551" t="s">
        <v>133</v>
      </c>
    </row>
    <row r="1552" spans="1:6" x14ac:dyDescent="0.25">
      <c r="A1552">
        <v>224</v>
      </c>
      <c r="B1552" s="3">
        <v>43886</v>
      </c>
      <c r="C1552" s="3">
        <v>44340</v>
      </c>
      <c r="D1552" t="s">
        <v>131</v>
      </c>
      <c r="E1552" t="s">
        <v>115</v>
      </c>
      <c r="F1552" t="s">
        <v>133</v>
      </c>
    </row>
    <row r="1553" spans="1:6" x14ac:dyDescent="0.25">
      <c r="A1553">
        <v>224</v>
      </c>
      <c r="B1553" s="3">
        <v>44340</v>
      </c>
      <c r="C1553" s="3"/>
      <c r="D1553" t="s">
        <v>131</v>
      </c>
      <c r="E1553" t="s">
        <v>115</v>
      </c>
      <c r="F1553" t="s">
        <v>133</v>
      </c>
    </row>
    <row r="1554" spans="1:6" x14ac:dyDescent="0.25">
      <c r="A1554">
        <v>225</v>
      </c>
      <c r="B1554" s="3">
        <v>42590</v>
      </c>
      <c r="C1554" s="3">
        <v>42874</v>
      </c>
      <c r="D1554" t="s">
        <v>131</v>
      </c>
      <c r="E1554" t="s">
        <v>115</v>
      </c>
      <c r="F1554" t="s">
        <v>133</v>
      </c>
    </row>
    <row r="1555" spans="1:6" x14ac:dyDescent="0.25">
      <c r="A1555">
        <v>225</v>
      </c>
      <c r="B1555" s="3">
        <v>42875</v>
      </c>
      <c r="C1555" s="3">
        <v>43512</v>
      </c>
      <c r="D1555" t="s">
        <v>131</v>
      </c>
      <c r="E1555" t="s">
        <v>116</v>
      </c>
      <c r="F1555" t="s">
        <v>133</v>
      </c>
    </row>
    <row r="1556" spans="1:6" x14ac:dyDescent="0.25">
      <c r="A1556">
        <v>225</v>
      </c>
      <c r="B1556" s="3">
        <v>43512</v>
      </c>
      <c r="C1556" s="3">
        <v>43512</v>
      </c>
      <c r="D1556" t="s">
        <v>131</v>
      </c>
      <c r="E1556" t="s">
        <v>116</v>
      </c>
      <c r="F1556" t="s">
        <v>133</v>
      </c>
    </row>
    <row r="1557" spans="1:6" x14ac:dyDescent="0.25">
      <c r="A1557">
        <v>225</v>
      </c>
      <c r="B1557" s="3">
        <v>43512</v>
      </c>
      <c r="C1557" s="3">
        <v>44354</v>
      </c>
      <c r="D1557" t="s">
        <v>131</v>
      </c>
      <c r="E1557" t="s">
        <v>115</v>
      </c>
      <c r="F1557" t="s">
        <v>133</v>
      </c>
    </row>
    <row r="1558" spans="1:6" x14ac:dyDescent="0.25">
      <c r="A1558">
        <v>225</v>
      </c>
      <c r="B1558" s="3">
        <v>44354</v>
      </c>
      <c r="C1558" s="3">
        <v>44383</v>
      </c>
      <c r="D1558" t="s">
        <v>131</v>
      </c>
      <c r="E1558" t="s">
        <v>115</v>
      </c>
      <c r="F1558" t="s">
        <v>133</v>
      </c>
    </row>
    <row r="1559" spans="1:6" x14ac:dyDescent="0.25">
      <c r="A1559">
        <v>225</v>
      </c>
      <c r="B1559" s="3">
        <v>44384</v>
      </c>
      <c r="C1559" s="3">
        <v>44384</v>
      </c>
      <c r="D1559" t="s">
        <v>131</v>
      </c>
      <c r="E1559" t="s">
        <v>115</v>
      </c>
      <c r="F1559" t="s">
        <v>133</v>
      </c>
    </row>
    <row r="1560" spans="1:6" x14ac:dyDescent="0.25">
      <c r="A1560">
        <v>225</v>
      </c>
      <c r="B1560" s="3">
        <v>44384</v>
      </c>
      <c r="C1560" s="3">
        <v>44451</v>
      </c>
      <c r="D1560" t="s">
        <v>131</v>
      </c>
      <c r="E1560" t="s">
        <v>115</v>
      </c>
      <c r="F1560" t="s">
        <v>133</v>
      </c>
    </row>
    <row r="1561" spans="1:6" x14ac:dyDescent="0.25">
      <c r="A1561">
        <v>225</v>
      </c>
      <c r="B1561" s="3">
        <v>44452</v>
      </c>
      <c r="C1561" s="3">
        <v>44467</v>
      </c>
      <c r="D1561" t="s">
        <v>131</v>
      </c>
      <c r="E1561" t="s">
        <v>115</v>
      </c>
      <c r="F1561" t="s">
        <v>133</v>
      </c>
    </row>
    <row r="1562" spans="1:6" x14ac:dyDescent="0.25">
      <c r="A1562">
        <v>225</v>
      </c>
      <c r="B1562" s="3">
        <v>44468</v>
      </c>
      <c r="C1562" s="3"/>
      <c r="D1562" t="s">
        <v>131</v>
      </c>
      <c r="E1562" t="s">
        <v>115</v>
      </c>
      <c r="F1562" t="s">
        <v>133</v>
      </c>
    </row>
    <row r="1563" spans="1:6" x14ac:dyDescent="0.25">
      <c r="A1563">
        <v>226</v>
      </c>
      <c r="B1563" s="3">
        <v>42643</v>
      </c>
      <c r="C1563" s="3">
        <v>44564</v>
      </c>
      <c r="D1563" t="s">
        <v>131</v>
      </c>
      <c r="E1563" t="s">
        <v>125</v>
      </c>
      <c r="F1563" t="s">
        <v>133</v>
      </c>
    </row>
    <row r="1564" spans="1:6" x14ac:dyDescent="0.25">
      <c r="A1564">
        <v>226</v>
      </c>
      <c r="B1564" s="3">
        <v>44564</v>
      </c>
      <c r="C1564" s="3">
        <v>44570</v>
      </c>
      <c r="D1564" t="s">
        <v>131</v>
      </c>
      <c r="E1564" t="s">
        <v>125</v>
      </c>
      <c r="F1564" t="s">
        <v>133</v>
      </c>
    </row>
    <row r="1565" spans="1:6" x14ac:dyDescent="0.25">
      <c r="A1565">
        <v>226</v>
      </c>
      <c r="B1565" s="3">
        <v>44571</v>
      </c>
      <c r="C1565" s="3">
        <v>44579</v>
      </c>
      <c r="D1565" t="s">
        <v>131</v>
      </c>
      <c r="E1565" t="s">
        <v>125</v>
      </c>
      <c r="F1565" t="s">
        <v>133</v>
      </c>
    </row>
    <row r="1566" spans="1:6" x14ac:dyDescent="0.25">
      <c r="A1566">
        <v>226</v>
      </c>
      <c r="B1566" s="3">
        <v>44579</v>
      </c>
      <c r="C1566" s="3">
        <v>44585</v>
      </c>
      <c r="D1566" t="s">
        <v>131</v>
      </c>
      <c r="E1566" t="s">
        <v>125</v>
      </c>
      <c r="F1566" t="s">
        <v>133</v>
      </c>
    </row>
    <row r="1567" spans="1:6" x14ac:dyDescent="0.25">
      <c r="A1567">
        <v>226</v>
      </c>
      <c r="B1567" s="3">
        <v>44586</v>
      </c>
      <c r="C1567" s="3">
        <v>44586</v>
      </c>
      <c r="D1567" t="s">
        <v>131</v>
      </c>
      <c r="E1567" t="s">
        <v>125</v>
      </c>
      <c r="F1567" t="s">
        <v>133</v>
      </c>
    </row>
    <row r="1568" spans="1:6" x14ac:dyDescent="0.25">
      <c r="A1568">
        <v>226</v>
      </c>
      <c r="B1568" s="3">
        <v>44586</v>
      </c>
      <c r="C1568" s="3">
        <v>44592</v>
      </c>
      <c r="D1568" t="s">
        <v>131</v>
      </c>
      <c r="E1568" t="s">
        <v>125</v>
      </c>
      <c r="F1568" t="s">
        <v>133</v>
      </c>
    </row>
    <row r="1569" spans="1:6" x14ac:dyDescent="0.25">
      <c r="A1569">
        <v>226</v>
      </c>
      <c r="B1569" s="3">
        <v>44593</v>
      </c>
      <c r="C1569" s="3"/>
      <c r="D1569" t="s">
        <v>131</v>
      </c>
      <c r="E1569" t="s">
        <v>125</v>
      </c>
      <c r="F1569" t="s">
        <v>133</v>
      </c>
    </row>
    <row r="1570" spans="1:6" x14ac:dyDescent="0.25">
      <c r="A1570">
        <v>227</v>
      </c>
      <c r="B1570" s="3">
        <v>42875</v>
      </c>
      <c r="C1570" s="3">
        <v>43756</v>
      </c>
      <c r="D1570" t="s">
        <v>131</v>
      </c>
      <c r="E1570" t="s">
        <v>118</v>
      </c>
      <c r="F1570" t="s">
        <v>133</v>
      </c>
    </row>
    <row r="1571" spans="1:6" x14ac:dyDescent="0.25">
      <c r="A1571">
        <v>227</v>
      </c>
      <c r="B1571" s="3">
        <v>43756</v>
      </c>
      <c r="C1571" s="3">
        <v>43769</v>
      </c>
      <c r="D1571" t="s">
        <v>131</v>
      </c>
      <c r="E1571" t="s">
        <v>118</v>
      </c>
      <c r="F1571" t="s">
        <v>133</v>
      </c>
    </row>
    <row r="1572" spans="1:6" x14ac:dyDescent="0.25">
      <c r="A1572">
        <v>227</v>
      </c>
      <c r="B1572" s="3">
        <v>43770</v>
      </c>
      <c r="C1572" s="3">
        <v>43770</v>
      </c>
      <c r="D1572" t="s">
        <v>131</v>
      </c>
      <c r="E1572" t="s">
        <v>118</v>
      </c>
      <c r="F1572" t="s">
        <v>133</v>
      </c>
    </row>
    <row r="1573" spans="1:6" x14ac:dyDescent="0.25">
      <c r="A1573">
        <v>227</v>
      </c>
      <c r="B1573" s="3">
        <v>43770</v>
      </c>
      <c r="C1573" s="3">
        <v>43783</v>
      </c>
      <c r="D1573" t="s">
        <v>131</v>
      </c>
      <c r="E1573" t="s">
        <v>118</v>
      </c>
      <c r="F1573" t="s">
        <v>133</v>
      </c>
    </row>
    <row r="1574" spans="1:6" x14ac:dyDescent="0.25">
      <c r="A1574">
        <v>227</v>
      </c>
      <c r="B1574" s="3">
        <v>43784</v>
      </c>
      <c r="C1574" s="3">
        <v>44578</v>
      </c>
      <c r="D1574" t="s">
        <v>131</v>
      </c>
      <c r="E1574" t="s">
        <v>118</v>
      </c>
      <c r="F1574" t="s">
        <v>133</v>
      </c>
    </row>
    <row r="1575" spans="1:6" x14ac:dyDescent="0.25">
      <c r="A1575">
        <v>227</v>
      </c>
      <c r="B1575" s="3">
        <v>44578</v>
      </c>
      <c r="C1575" s="3">
        <v>44578</v>
      </c>
      <c r="D1575" t="s">
        <v>131</v>
      </c>
      <c r="E1575" t="s">
        <v>118</v>
      </c>
      <c r="F1575" t="s">
        <v>133</v>
      </c>
    </row>
    <row r="1576" spans="1:6" x14ac:dyDescent="0.25">
      <c r="A1576">
        <v>230</v>
      </c>
      <c r="B1576" s="3">
        <v>43409</v>
      </c>
      <c r="C1576" s="3">
        <v>43465</v>
      </c>
      <c r="D1576" t="s">
        <v>131</v>
      </c>
      <c r="E1576" t="s">
        <v>193</v>
      </c>
      <c r="F1576" t="s">
        <v>133</v>
      </c>
    </row>
    <row r="1577" spans="1:6" x14ac:dyDescent="0.25">
      <c r="A1577">
        <v>230</v>
      </c>
      <c r="B1577" s="3">
        <v>43525</v>
      </c>
      <c r="C1577" s="3">
        <v>43555</v>
      </c>
      <c r="D1577" t="s">
        <v>131</v>
      </c>
      <c r="E1577" t="s">
        <v>193</v>
      </c>
      <c r="F1577" t="s">
        <v>133</v>
      </c>
    </row>
    <row r="1578" spans="1:6" x14ac:dyDescent="0.25">
      <c r="A1578">
        <v>230</v>
      </c>
      <c r="B1578" s="3">
        <v>43556</v>
      </c>
      <c r="C1578" s="3">
        <v>43646</v>
      </c>
      <c r="D1578" t="s">
        <v>131</v>
      </c>
      <c r="E1578" t="s">
        <v>193</v>
      </c>
      <c r="F1578" t="s">
        <v>133</v>
      </c>
    </row>
    <row r="1579" spans="1:6" x14ac:dyDescent="0.25">
      <c r="A1579">
        <v>230</v>
      </c>
      <c r="B1579" s="3">
        <v>43647</v>
      </c>
      <c r="C1579" s="3">
        <v>43738</v>
      </c>
      <c r="D1579" t="s">
        <v>131</v>
      </c>
      <c r="E1579" t="s">
        <v>193</v>
      </c>
      <c r="F1579" t="s">
        <v>133</v>
      </c>
    </row>
    <row r="1580" spans="1:6" x14ac:dyDescent="0.25">
      <c r="A1580">
        <v>230</v>
      </c>
      <c r="B1580" s="3">
        <v>43739</v>
      </c>
      <c r="C1580" s="3">
        <v>43830</v>
      </c>
      <c r="D1580" t="s">
        <v>131</v>
      </c>
      <c r="E1580" t="s">
        <v>193</v>
      </c>
      <c r="F1580" t="s">
        <v>133</v>
      </c>
    </row>
    <row r="1581" spans="1:6" x14ac:dyDescent="0.25">
      <c r="A1581">
        <v>230</v>
      </c>
      <c r="B1581" s="3">
        <v>43831</v>
      </c>
      <c r="C1581" s="3">
        <v>43921</v>
      </c>
      <c r="D1581" t="s">
        <v>131</v>
      </c>
      <c r="E1581" t="s">
        <v>193</v>
      </c>
      <c r="F1581" t="s">
        <v>133</v>
      </c>
    </row>
    <row r="1582" spans="1:6" x14ac:dyDescent="0.25">
      <c r="A1582">
        <v>230</v>
      </c>
      <c r="B1582" s="3">
        <v>43922</v>
      </c>
      <c r="C1582" s="3">
        <v>44012</v>
      </c>
      <c r="D1582" t="s">
        <v>131</v>
      </c>
      <c r="E1582" t="s">
        <v>193</v>
      </c>
      <c r="F1582" t="s">
        <v>133</v>
      </c>
    </row>
    <row r="1583" spans="1:6" x14ac:dyDescent="0.25">
      <c r="A1583">
        <v>230</v>
      </c>
      <c r="B1583" s="3">
        <v>44013</v>
      </c>
      <c r="C1583" s="3">
        <v>44104</v>
      </c>
      <c r="D1583" t="s">
        <v>131</v>
      </c>
      <c r="E1583" t="s">
        <v>193</v>
      </c>
      <c r="F1583" t="s">
        <v>133</v>
      </c>
    </row>
    <row r="1584" spans="1:6" x14ac:dyDescent="0.25">
      <c r="A1584">
        <v>230</v>
      </c>
      <c r="B1584" s="3">
        <v>44089</v>
      </c>
      <c r="C1584" s="3">
        <v>44090</v>
      </c>
      <c r="D1584" t="s">
        <v>131</v>
      </c>
      <c r="E1584" t="s">
        <v>193</v>
      </c>
      <c r="F1584" t="s">
        <v>133</v>
      </c>
    </row>
    <row r="1585" spans="1:6" x14ac:dyDescent="0.25">
      <c r="A1585">
        <v>230</v>
      </c>
      <c r="B1585" s="3">
        <v>44090</v>
      </c>
      <c r="C1585" s="3"/>
      <c r="D1585" t="s">
        <v>131</v>
      </c>
      <c r="E1585" t="s">
        <v>135</v>
      </c>
      <c r="F1585" t="s">
        <v>133</v>
      </c>
    </row>
    <row r="1586" spans="1:6" x14ac:dyDescent="0.25">
      <c r="A1586">
        <v>231</v>
      </c>
      <c r="B1586" s="3">
        <v>42643</v>
      </c>
      <c r="C1586" s="3">
        <v>43781</v>
      </c>
      <c r="D1586" t="s">
        <v>131</v>
      </c>
      <c r="E1586" t="s">
        <v>125</v>
      </c>
      <c r="F1586" t="s">
        <v>133</v>
      </c>
    </row>
    <row r="1587" spans="1:6" x14ac:dyDescent="0.25">
      <c r="A1587">
        <v>231</v>
      </c>
      <c r="B1587" s="3">
        <v>43781</v>
      </c>
      <c r="C1587" s="3">
        <v>43785</v>
      </c>
      <c r="D1587" t="s">
        <v>131</v>
      </c>
      <c r="E1587" t="s">
        <v>125</v>
      </c>
      <c r="F1587" t="s">
        <v>133</v>
      </c>
    </row>
    <row r="1588" spans="1:6" x14ac:dyDescent="0.25">
      <c r="A1588">
        <v>231</v>
      </c>
      <c r="B1588" s="3">
        <v>43786</v>
      </c>
      <c r="C1588" s="3">
        <v>44159</v>
      </c>
      <c r="D1588" t="s">
        <v>131</v>
      </c>
      <c r="E1588" t="s">
        <v>125</v>
      </c>
      <c r="F1588" t="s">
        <v>133</v>
      </c>
    </row>
    <row r="1589" spans="1:6" x14ac:dyDescent="0.25">
      <c r="A1589">
        <v>231</v>
      </c>
      <c r="B1589" s="3">
        <v>44159</v>
      </c>
      <c r="C1589" s="3">
        <v>44165</v>
      </c>
      <c r="D1589" t="s">
        <v>131</v>
      </c>
      <c r="E1589" t="s">
        <v>125</v>
      </c>
      <c r="F1589" t="s">
        <v>133</v>
      </c>
    </row>
    <row r="1590" spans="1:6" x14ac:dyDescent="0.25">
      <c r="A1590">
        <v>231</v>
      </c>
      <c r="B1590" s="3">
        <v>44166</v>
      </c>
      <c r="C1590" s="3">
        <v>44580</v>
      </c>
      <c r="D1590" t="s">
        <v>131</v>
      </c>
      <c r="E1590" t="s">
        <v>125</v>
      </c>
      <c r="F1590" t="s">
        <v>133</v>
      </c>
    </row>
    <row r="1591" spans="1:6" x14ac:dyDescent="0.25">
      <c r="A1591">
        <v>231</v>
      </c>
      <c r="B1591" s="3">
        <v>44580</v>
      </c>
      <c r="C1591" s="3">
        <v>44584</v>
      </c>
      <c r="D1591" t="s">
        <v>131</v>
      </c>
      <c r="E1591" t="s">
        <v>125</v>
      </c>
      <c r="F1591" t="s">
        <v>133</v>
      </c>
    </row>
    <row r="1592" spans="1:6" x14ac:dyDescent="0.25">
      <c r="A1592">
        <v>231</v>
      </c>
      <c r="B1592" s="3">
        <v>44585</v>
      </c>
      <c r="C1592" s="3">
        <v>44585</v>
      </c>
      <c r="D1592" t="s">
        <v>131</v>
      </c>
      <c r="E1592" t="s">
        <v>125</v>
      </c>
      <c r="F1592" t="s">
        <v>133</v>
      </c>
    </row>
    <row r="1593" spans="1:6" x14ac:dyDescent="0.25">
      <c r="A1593">
        <v>231</v>
      </c>
      <c r="B1593" s="3">
        <v>44585</v>
      </c>
      <c r="C1593" s="3">
        <v>44586</v>
      </c>
      <c r="D1593" t="s">
        <v>131</v>
      </c>
      <c r="E1593" t="s">
        <v>125</v>
      </c>
      <c r="F1593" t="s">
        <v>133</v>
      </c>
    </row>
    <row r="1594" spans="1:6" x14ac:dyDescent="0.25">
      <c r="A1594">
        <v>231</v>
      </c>
      <c r="B1594" s="3">
        <v>44587</v>
      </c>
      <c r="C1594" s="3">
        <v>44690</v>
      </c>
      <c r="D1594" t="s">
        <v>131</v>
      </c>
      <c r="E1594" t="s">
        <v>125</v>
      </c>
      <c r="F1594" t="s">
        <v>133</v>
      </c>
    </row>
    <row r="1595" spans="1:6" x14ac:dyDescent="0.25">
      <c r="A1595">
        <v>231</v>
      </c>
      <c r="B1595" s="3">
        <v>44690</v>
      </c>
      <c r="C1595" s="3">
        <v>44691</v>
      </c>
      <c r="D1595" t="s">
        <v>131</v>
      </c>
      <c r="E1595" t="s">
        <v>125</v>
      </c>
      <c r="F1595" t="s">
        <v>133</v>
      </c>
    </row>
    <row r="1596" spans="1:6" x14ac:dyDescent="0.25">
      <c r="A1596">
        <v>231</v>
      </c>
      <c r="B1596" s="3">
        <v>44692</v>
      </c>
      <c r="C1596" s="3">
        <v>44692</v>
      </c>
      <c r="D1596" t="s">
        <v>131</v>
      </c>
      <c r="E1596" t="s">
        <v>125</v>
      </c>
      <c r="F1596" t="s">
        <v>133</v>
      </c>
    </row>
    <row r="1597" spans="1:6" x14ac:dyDescent="0.25">
      <c r="A1597">
        <v>231</v>
      </c>
      <c r="B1597" s="3">
        <v>44692</v>
      </c>
      <c r="C1597" s="3">
        <v>44705</v>
      </c>
      <c r="D1597" t="s">
        <v>131</v>
      </c>
      <c r="E1597" t="s">
        <v>125</v>
      </c>
      <c r="F1597" t="s">
        <v>133</v>
      </c>
    </row>
    <row r="1598" spans="1:6" x14ac:dyDescent="0.25">
      <c r="A1598">
        <v>231</v>
      </c>
      <c r="B1598" s="3">
        <v>44706</v>
      </c>
      <c r="C1598" s="3">
        <v>44706</v>
      </c>
      <c r="D1598" t="s">
        <v>131</v>
      </c>
      <c r="E1598" t="s">
        <v>125</v>
      </c>
      <c r="F1598" t="s">
        <v>133</v>
      </c>
    </row>
    <row r="1599" spans="1:6" x14ac:dyDescent="0.25">
      <c r="A1599">
        <v>231</v>
      </c>
      <c r="B1599" s="3">
        <v>44706</v>
      </c>
      <c r="C1599" s="3">
        <v>44720</v>
      </c>
      <c r="D1599" t="s">
        <v>131</v>
      </c>
      <c r="E1599" t="s">
        <v>125</v>
      </c>
      <c r="F1599" t="s">
        <v>133</v>
      </c>
    </row>
    <row r="1600" spans="1:6" x14ac:dyDescent="0.25">
      <c r="A1600">
        <v>231</v>
      </c>
      <c r="B1600" s="3">
        <v>44721</v>
      </c>
      <c r="C1600" s="3"/>
      <c r="D1600" t="s">
        <v>131</v>
      </c>
      <c r="E1600" t="s">
        <v>125</v>
      </c>
      <c r="F1600" t="s">
        <v>133</v>
      </c>
    </row>
    <row r="1601" spans="1:6" x14ac:dyDescent="0.25">
      <c r="A1601">
        <v>232</v>
      </c>
      <c r="B1601" s="3">
        <v>38353</v>
      </c>
      <c r="C1601" s="3"/>
      <c r="D1601" t="s">
        <v>131</v>
      </c>
      <c r="E1601" t="s">
        <v>135</v>
      </c>
      <c r="F1601" t="s">
        <v>133</v>
      </c>
    </row>
    <row r="1602" spans="1:6" x14ac:dyDescent="0.25">
      <c r="A1602">
        <v>233</v>
      </c>
      <c r="B1602" s="3">
        <v>41821</v>
      </c>
      <c r="C1602" s="3">
        <v>44135</v>
      </c>
      <c r="D1602" t="s">
        <v>131</v>
      </c>
      <c r="E1602" t="s">
        <v>176</v>
      </c>
      <c r="F1602" t="s">
        <v>133</v>
      </c>
    </row>
    <row r="1603" spans="1:6" x14ac:dyDescent="0.25">
      <c r="A1603">
        <v>233</v>
      </c>
      <c r="B1603" s="3">
        <v>44136</v>
      </c>
      <c r="C1603" s="3">
        <v>44136</v>
      </c>
      <c r="D1603" t="s">
        <v>131</v>
      </c>
      <c r="E1603" t="s">
        <v>185</v>
      </c>
      <c r="F1603" t="s">
        <v>133</v>
      </c>
    </row>
    <row r="1604" spans="1:6" x14ac:dyDescent="0.25">
      <c r="A1604">
        <v>233</v>
      </c>
      <c r="B1604" s="3">
        <v>44136</v>
      </c>
      <c r="C1604" s="3">
        <v>44155</v>
      </c>
      <c r="D1604" t="s">
        <v>131</v>
      </c>
      <c r="E1604" t="s">
        <v>185</v>
      </c>
      <c r="F1604" t="s">
        <v>133</v>
      </c>
    </row>
    <row r="1605" spans="1:6" x14ac:dyDescent="0.25">
      <c r="A1605">
        <v>233</v>
      </c>
      <c r="B1605" s="3">
        <v>44155</v>
      </c>
      <c r="C1605" s="3">
        <v>44161</v>
      </c>
      <c r="D1605" t="s">
        <v>131</v>
      </c>
      <c r="E1605" t="s">
        <v>185</v>
      </c>
      <c r="F1605" t="s">
        <v>133</v>
      </c>
    </row>
    <row r="1606" spans="1:6" x14ac:dyDescent="0.25">
      <c r="A1606">
        <v>233</v>
      </c>
      <c r="B1606" s="3">
        <v>44162</v>
      </c>
      <c r="C1606" s="3">
        <v>44386</v>
      </c>
      <c r="D1606" t="s">
        <v>131</v>
      </c>
      <c r="E1606" t="s">
        <v>185</v>
      </c>
      <c r="F1606" t="s">
        <v>133</v>
      </c>
    </row>
    <row r="1607" spans="1:6" x14ac:dyDescent="0.25">
      <c r="A1607">
        <v>233</v>
      </c>
      <c r="B1607" s="3">
        <v>44386</v>
      </c>
      <c r="C1607" s="3">
        <v>44386</v>
      </c>
      <c r="D1607" t="s">
        <v>131</v>
      </c>
      <c r="E1607" t="s">
        <v>185</v>
      </c>
      <c r="F1607" t="s">
        <v>133</v>
      </c>
    </row>
    <row r="1608" spans="1:6" x14ac:dyDescent="0.25">
      <c r="A1608">
        <v>233</v>
      </c>
      <c r="B1608" s="3">
        <v>44387</v>
      </c>
      <c r="C1608" s="3">
        <v>44392</v>
      </c>
      <c r="D1608" t="s">
        <v>131</v>
      </c>
      <c r="E1608" t="s">
        <v>185</v>
      </c>
      <c r="F1608" t="s">
        <v>133</v>
      </c>
    </row>
    <row r="1609" spans="1:6" x14ac:dyDescent="0.25">
      <c r="A1609">
        <v>233</v>
      </c>
      <c r="B1609" s="3">
        <v>44392</v>
      </c>
      <c r="C1609" s="3">
        <v>44393</v>
      </c>
      <c r="D1609" t="s">
        <v>131</v>
      </c>
      <c r="E1609" t="s">
        <v>185</v>
      </c>
      <c r="F1609" t="s">
        <v>133</v>
      </c>
    </row>
    <row r="1610" spans="1:6" x14ac:dyDescent="0.25">
      <c r="A1610">
        <v>233</v>
      </c>
      <c r="B1610" s="3">
        <v>44394</v>
      </c>
      <c r="C1610" s="3">
        <v>44411</v>
      </c>
      <c r="D1610" t="s">
        <v>131</v>
      </c>
      <c r="E1610" t="s">
        <v>185</v>
      </c>
      <c r="F1610" t="s">
        <v>133</v>
      </c>
    </row>
    <row r="1611" spans="1:6" x14ac:dyDescent="0.25">
      <c r="A1611">
        <v>233</v>
      </c>
      <c r="B1611" s="3">
        <v>44412</v>
      </c>
      <c r="C1611" s="3">
        <v>44414</v>
      </c>
      <c r="D1611" t="s">
        <v>131</v>
      </c>
      <c r="E1611" t="s">
        <v>185</v>
      </c>
      <c r="F1611" t="s">
        <v>133</v>
      </c>
    </row>
    <row r="1612" spans="1:6" x14ac:dyDescent="0.25">
      <c r="A1612">
        <v>233</v>
      </c>
      <c r="B1612" s="3">
        <v>44415</v>
      </c>
      <c r="C1612" s="3">
        <v>44416</v>
      </c>
      <c r="D1612" t="s">
        <v>131</v>
      </c>
      <c r="E1612" t="s">
        <v>185</v>
      </c>
      <c r="F1612" t="s">
        <v>133</v>
      </c>
    </row>
    <row r="1613" spans="1:6" x14ac:dyDescent="0.25">
      <c r="A1613">
        <v>233</v>
      </c>
      <c r="B1613" s="3">
        <v>44417</v>
      </c>
      <c r="C1613" s="3">
        <v>44726</v>
      </c>
      <c r="D1613" t="s">
        <v>131</v>
      </c>
      <c r="E1613" t="s">
        <v>185</v>
      </c>
      <c r="F1613" t="s">
        <v>133</v>
      </c>
    </row>
    <row r="1614" spans="1:6" x14ac:dyDescent="0.25">
      <c r="A1614">
        <v>233</v>
      </c>
      <c r="B1614" s="3">
        <v>44727</v>
      </c>
      <c r="C1614" s="3">
        <v>44727</v>
      </c>
      <c r="D1614" t="s">
        <v>131</v>
      </c>
      <c r="E1614" t="s">
        <v>185</v>
      </c>
      <c r="F1614" t="s">
        <v>133</v>
      </c>
    </row>
    <row r="1615" spans="1:6" x14ac:dyDescent="0.25">
      <c r="A1615">
        <v>233</v>
      </c>
      <c r="B1615" s="3">
        <v>44727</v>
      </c>
      <c r="C1615" s="3">
        <v>44728</v>
      </c>
      <c r="D1615" t="s">
        <v>131</v>
      </c>
      <c r="E1615" t="s">
        <v>185</v>
      </c>
      <c r="F1615" t="s">
        <v>133</v>
      </c>
    </row>
    <row r="1616" spans="1:6" x14ac:dyDescent="0.25">
      <c r="A1616">
        <v>234</v>
      </c>
      <c r="B1616" s="3">
        <v>40651</v>
      </c>
      <c r="C1616" s="3">
        <v>43222</v>
      </c>
      <c r="D1616" t="s">
        <v>131</v>
      </c>
      <c r="E1616" t="s">
        <v>116</v>
      </c>
      <c r="F1616" t="s">
        <v>133</v>
      </c>
    </row>
    <row r="1617" spans="1:6" x14ac:dyDescent="0.25">
      <c r="A1617">
        <v>234</v>
      </c>
      <c r="B1617" s="3">
        <v>43222</v>
      </c>
      <c r="C1617" s="3">
        <v>43222</v>
      </c>
      <c r="D1617" t="s">
        <v>131</v>
      </c>
      <c r="E1617" t="s">
        <v>116</v>
      </c>
      <c r="F1617" t="s">
        <v>133</v>
      </c>
    </row>
    <row r="1618" spans="1:6" x14ac:dyDescent="0.25">
      <c r="A1618">
        <v>234</v>
      </c>
      <c r="B1618" s="3">
        <v>43223</v>
      </c>
      <c r="C1618" s="3">
        <v>43223</v>
      </c>
      <c r="D1618" t="s">
        <v>131</v>
      </c>
      <c r="E1618" t="s">
        <v>116</v>
      </c>
      <c r="F1618" t="s">
        <v>133</v>
      </c>
    </row>
    <row r="1619" spans="1:6" x14ac:dyDescent="0.25">
      <c r="A1619">
        <v>234</v>
      </c>
      <c r="B1619" s="3">
        <v>43223</v>
      </c>
      <c r="C1619" s="3">
        <v>43224</v>
      </c>
      <c r="D1619" t="s">
        <v>131</v>
      </c>
      <c r="E1619" t="s">
        <v>116</v>
      </c>
      <c r="F1619" t="s">
        <v>133</v>
      </c>
    </row>
    <row r="1620" spans="1:6" x14ac:dyDescent="0.25">
      <c r="A1620">
        <v>234</v>
      </c>
      <c r="B1620" s="3">
        <v>43225</v>
      </c>
      <c r="C1620" s="3">
        <v>43225</v>
      </c>
      <c r="D1620" t="s">
        <v>131</v>
      </c>
      <c r="E1620" t="s">
        <v>116</v>
      </c>
      <c r="F1620" t="s">
        <v>133</v>
      </c>
    </row>
    <row r="1621" spans="1:6" x14ac:dyDescent="0.25">
      <c r="A1621">
        <v>234</v>
      </c>
      <c r="B1621" s="3">
        <v>43225</v>
      </c>
      <c r="C1621" s="3">
        <v>43231</v>
      </c>
      <c r="D1621" t="s">
        <v>131</v>
      </c>
      <c r="E1621" t="s">
        <v>116</v>
      </c>
      <c r="F1621" t="s">
        <v>133</v>
      </c>
    </row>
    <row r="1622" spans="1:6" x14ac:dyDescent="0.25">
      <c r="A1622">
        <v>234</v>
      </c>
      <c r="B1622" s="3">
        <v>43232</v>
      </c>
      <c r="C1622" s="3"/>
      <c r="D1622" t="s">
        <v>131</v>
      </c>
      <c r="E1622" t="s">
        <v>116</v>
      </c>
      <c r="F1622" t="s">
        <v>133</v>
      </c>
    </row>
    <row r="1623" spans="1:6" x14ac:dyDescent="0.25">
      <c r="A1623">
        <v>236</v>
      </c>
      <c r="B1623" s="3">
        <v>42416</v>
      </c>
      <c r="C1623" s="3">
        <v>44197</v>
      </c>
      <c r="D1623" t="s">
        <v>131</v>
      </c>
      <c r="E1623" t="s">
        <v>185</v>
      </c>
      <c r="F1623" t="s">
        <v>133</v>
      </c>
    </row>
    <row r="1624" spans="1:6" x14ac:dyDescent="0.25">
      <c r="A1624">
        <v>236</v>
      </c>
      <c r="B1624" s="3">
        <v>44197</v>
      </c>
      <c r="C1624" s="3">
        <v>44197</v>
      </c>
      <c r="D1624" t="s">
        <v>131</v>
      </c>
      <c r="E1624" t="s">
        <v>185</v>
      </c>
      <c r="F1624" t="s">
        <v>133</v>
      </c>
    </row>
    <row r="1625" spans="1:6" x14ac:dyDescent="0.25">
      <c r="A1625">
        <v>236</v>
      </c>
      <c r="B1625" s="3">
        <v>44197</v>
      </c>
      <c r="C1625" s="3">
        <v>44197</v>
      </c>
      <c r="D1625" t="s">
        <v>131</v>
      </c>
      <c r="E1625" t="s">
        <v>223</v>
      </c>
      <c r="F1625" t="s">
        <v>133</v>
      </c>
    </row>
    <row r="1626" spans="1:6" x14ac:dyDescent="0.25">
      <c r="A1626">
        <v>236</v>
      </c>
      <c r="B1626" s="3">
        <v>44197</v>
      </c>
      <c r="C1626" s="3"/>
      <c r="D1626" t="s">
        <v>131</v>
      </c>
      <c r="E1626" t="s">
        <v>223</v>
      </c>
      <c r="F1626" t="s">
        <v>133</v>
      </c>
    </row>
    <row r="1627" spans="1:6" x14ac:dyDescent="0.25">
      <c r="A1627">
        <v>237</v>
      </c>
      <c r="B1627" s="3">
        <v>39427</v>
      </c>
      <c r="C1627" s="3">
        <v>44130</v>
      </c>
      <c r="D1627" t="s">
        <v>131</v>
      </c>
      <c r="E1627" t="s">
        <v>116</v>
      </c>
      <c r="F1627" t="s">
        <v>133</v>
      </c>
    </row>
    <row r="1628" spans="1:6" x14ac:dyDescent="0.25">
      <c r="A1628">
        <v>237</v>
      </c>
      <c r="B1628" s="3">
        <v>44130</v>
      </c>
      <c r="C1628" s="3">
        <v>44134</v>
      </c>
      <c r="D1628" t="s">
        <v>131</v>
      </c>
      <c r="E1628" t="s">
        <v>116</v>
      </c>
      <c r="F1628" t="s">
        <v>133</v>
      </c>
    </row>
    <row r="1629" spans="1:6" x14ac:dyDescent="0.25">
      <c r="A1629">
        <v>237</v>
      </c>
      <c r="B1629" s="3">
        <v>44135</v>
      </c>
      <c r="C1629" s="3">
        <v>44363</v>
      </c>
      <c r="D1629" t="s">
        <v>131</v>
      </c>
      <c r="E1629" t="s">
        <v>116</v>
      </c>
      <c r="F1629" t="s">
        <v>133</v>
      </c>
    </row>
    <row r="1630" spans="1:6" x14ac:dyDescent="0.25">
      <c r="A1630">
        <v>237</v>
      </c>
      <c r="B1630" s="3">
        <v>44363</v>
      </c>
      <c r="C1630" s="3">
        <v>44393</v>
      </c>
      <c r="D1630" t="s">
        <v>131</v>
      </c>
      <c r="E1630" t="s">
        <v>116</v>
      </c>
      <c r="F1630" t="s">
        <v>133</v>
      </c>
    </row>
    <row r="1631" spans="1:6" x14ac:dyDescent="0.25">
      <c r="A1631">
        <v>237</v>
      </c>
      <c r="B1631" s="3">
        <v>44363</v>
      </c>
      <c r="C1631" s="3">
        <v>44393</v>
      </c>
      <c r="D1631" t="s">
        <v>131</v>
      </c>
      <c r="E1631" t="s">
        <v>116</v>
      </c>
      <c r="F1631" t="s">
        <v>133</v>
      </c>
    </row>
    <row r="1632" spans="1:6" x14ac:dyDescent="0.25">
      <c r="A1632">
        <v>237</v>
      </c>
      <c r="B1632" s="3">
        <v>44394</v>
      </c>
      <c r="C1632" s="3">
        <v>44606</v>
      </c>
      <c r="D1632" t="s">
        <v>131</v>
      </c>
      <c r="E1632" t="s">
        <v>116</v>
      </c>
      <c r="F1632" t="s">
        <v>133</v>
      </c>
    </row>
    <row r="1633" spans="1:6" x14ac:dyDescent="0.25">
      <c r="A1633">
        <v>237</v>
      </c>
      <c r="B1633" s="3">
        <v>44394</v>
      </c>
      <c r="C1633" s="3">
        <v>44606</v>
      </c>
      <c r="D1633" t="s">
        <v>131</v>
      </c>
      <c r="E1633" t="s">
        <v>116</v>
      </c>
      <c r="F1633" t="s">
        <v>133</v>
      </c>
    </row>
    <row r="1634" spans="1:6" x14ac:dyDescent="0.25">
      <c r="A1634">
        <v>237</v>
      </c>
      <c r="B1634" s="3">
        <v>44606</v>
      </c>
      <c r="C1634" s="3">
        <v>44606</v>
      </c>
      <c r="D1634" t="s">
        <v>131</v>
      </c>
      <c r="E1634" t="s">
        <v>116</v>
      </c>
      <c r="F1634" t="s">
        <v>133</v>
      </c>
    </row>
    <row r="1635" spans="1:6" x14ac:dyDescent="0.25">
      <c r="A1635">
        <v>238</v>
      </c>
      <c r="B1635" s="3">
        <v>42892</v>
      </c>
      <c r="C1635" s="3">
        <v>43512</v>
      </c>
      <c r="D1635" t="s">
        <v>131</v>
      </c>
      <c r="E1635" t="s">
        <v>167</v>
      </c>
      <c r="F1635" t="s">
        <v>133</v>
      </c>
    </row>
    <row r="1636" spans="1:6" x14ac:dyDescent="0.25">
      <c r="A1636">
        <v>238</v>
      </c>
      <c r="B1636" s="3">
        <v>43512</v>
      </c>
      <c r="C1636" s="3">
        <v>43512</v>
      </c>
      <c r="D1636" t="s">
        <v>131</v>
      </c>
      <c r="E1636" t="s">
        <v>167</v>
      </c>
      <c r="F1636" t="s">
        <v>133</v>
      </c>
    </row>
    <row r="1637" spans="1:6" x14ac:dyDescent="0.25">
      <c r="A1637">
        <v>238</v>
      </c>
      <c r="B1637" s="3">
        <v>43512</v>
      </c>
      <c r="C1637" s="3">
        <v>43898</v>
      </c>
      <c r="D1637" t="s">
        <v>131</v>
      </c>
      <c r="E1637" t="s">
        <v>167</v>
      </c>
      <c r="F1637" t="s">
        <v>133</v>
      </c>
    </row>
    <row r="1638" spans="1:6" x14ac:dyDescent="0.25">
      <c r="A1638">
        <v>238</v>
      </c>
      <c r="B1638" s="3">
        <v>43898</v>
      </c>
      <c r="C1638" s="3">
        <v>43904</v>
      </c>
      <c r="D1638" t="s">
        <v>131</v>
      </c>
      <c r="E1638" t="s">
        <v>167</v>
      </c>
      <c r="F1638" t="s">
        <v>133</v>
      </c>
    </row>
    <row r="1639" spans="1:6" x14ac:dyDescent="0.25">
      <c r="A1639">
        <v>238</v>
      </c>
      <c r="B1639" s="3">
        <v>43905</v>
      </c>
      <c r="C1639" s="3">
        <v>44230</v>
      </c>
      <c r="D1639" t="s">
        <v>131</v>
      </c>
      <c r="E1639" t="s">
        <v>167</v>
      </c>
      <c r="F1639" t="s">
        <v>133</v>
      </c>
    </row>
    <row r="1640" spans="1:6" x14ac:dyDescent="0.25">
      <c r="A1640">
        <v>238</v>
      </c>
      <c r="B1640" s="3">
        <v>44230</v>
      </c>
      <c r="C1640" s="3">
        <v>44327</v>
      </c>
      <c r="D1640" t="s">
        <v>131</v>
      </c>
      <c r="E1640" t="s">
        <v>167</v>
      </c>
      <c r="F1640" t="s">
        <v>133</v>
      </c>
    </row>
    <row r="1641" spans="1:6" x14ac:dyDescent="0.25">
      <c r="A1641">
        <v>238</v>
      </c>
      <c r="B1641" s="3">
        <v>44328</v>
      </c>
      <c r="C1641" s="3">
        <v>44440</v>
      </c>
      <c r="D1641" t="s">
        <v>131</v>
      </c>
      <c r="E1641" t="s">
        <v>167</v>
      </c>
      <c r="F1641" t="s">
        <v>133</v>
      </c>
    </row>
    <row r="1642" spans="1:6" x14ac:dyDescent="0.25">
      <c r="A1642">
        <v>238</v>
      </c>
      <c r="B1642" s="3">
        <v>44440</v>
      </c>
      <c r="C1642" s="3">
        <v>44440</v>
      </c>
      <c r="D1642" t="s">
        <v>131</v>
      </c>
      <c r="E1642" t="s">
        <v>135</v>
      </c>
      <c r="F1642" t="s">
        <v>133</v>
      </c>
    </row>
    <row r="1643" spans="1:6" x14ac:dyDescent="0.25">
      <c r="A1643">
        <v>238</v>
      </c>
      <c r="B1643" s="3">
        <v>44440</v>
      </c>
      <c r="C1643" s="3">
        <v>44440</v>
      </c>
      <c r="D1643" t="s">
        <v>131</v>
      </c>
      <c r="E1643" t="s">
        <v>135</v>
      </c>
      <c r="F1643" t="s">
        <v>133</v>
      </c>
    </row>
    <row r="1644" spans="1:6" x14ac:dyDescent="0.25">
      <c r="A1644">
        <v>238</v>
      </c>
      <c r="B1644" s="3">
        <v>44440</v>
      </c>
      <c r="C1644" s="3">
        <v>44440</v>
      </c>
      <c r="D1644" t="s">
        <v>131</v>
      </c>
      <c r="E1644" t="s">
        <v>135</v>
      </c>
      <c r="F1644" t="s">
        <v>133</v>
      </c>
    </row>
    <row r="1645" spans="1:6" x14ac:dyDescent="0.25">
      <c r="A1645">
        <v>238</v>
      </c>
      <c r="B1645" s="3">
        <v>44440</v>
      </c>
      <c r="C1645" s="3">
        <v>44440</v>
      </c>
      <c r="D1645" t="s">
        <v>131</v>
      </c>
      <c r="E1645" t="s">
        <v>135</v>
      </c>
      <c r="F1645" t="s">
        <v>133</v>
      </c>
    </row>
    <row r="1646" spans="1:6" x14ac:dyDescent="0.25">
      <c r="A1646">
        <v>238</v>
      </c>
      <c r="B1646" s="3">
        <v>44440</v>
      </c>
      <c r="C1646" s="3">
        <v>44440</v>
      </c>
      <c r="D1646" t="s">
        <v>131</v>
      </c>
      <c r="E1646" t="s">
        <v>135</v>
      </c>
      <c r="F1646" t="s">
        <v>133</v>
      </c>
    </row>
    <row r="1647" spans="1:6" x14ac:dyDescent="0.25">
      <c r="A1647">
        <v>238</v>
      </c>
      <c r="B1647" s="3">
        <v>44440</v>
      </c>
      <c r="C1647" s="3"/>
      <c r="D1647" t="s">
        <v>131</v>
      </c>
      <c r="E1647" t="s">
        <v>135</v>
      </c>
      <c r="F1647" t="s">
        <v>133</v>
      </c>
    </row>
    <row r="1648" spans="1:6" x14ac:dyDescent="0.25">
      <c r="A1648">
        <v>239</v>
      </c>
      <c r="B1648" s="3">
        <v>42979</v>
      </c>
      <c r="C1648" s="3">
        <v>43754</v>
      </c>
      <c r="D1648" t="s">
        <v>131</v>
      </c>
      <c r="E1648" t="s">
        <v>180</v>
      </c>
      <c r="F1648" t="s">
        <v>133</v>
      </c>
    </row>
    <row r="1649" spans="1:6" x14ac:dyDescent="0.25">
      <c r="A1649">
        <v>239</v>
      </c>
      <c r="B1649" s="3">
        <v>43754</v>
      </c>
      <c r="C1649" s="3">
        <v>43754</v>
      </c>
      <c r="D1649" t="s">
        <v>131</v>
      </c>
      <c r="E1649" t="s">
        <v>180</v>
      </c>
      <c r="F1649" t="s">
        <v>133</v>
      </c>
    </row>
    <row r="1650" spans="1:6" x14ac:dyDescent="0.25">
      <c r="A1650">
        <v>239</v>
      </c>
      <c r="B1650" s="3">
        <v>43754</v>
      </c>
      <c r="C1650" s="3">
        <v>44332</v>
      </c>
      <c r="D1650" t="s">
        <v>131</v>
      </c>
      <c r="E1650" t="s">
        <v>167</v>
      </c>
      <c r="F1650" t="s">
        <v>133</v>
      </c>
    </row>
    <row r="1651" spans="1:6" x14ac:dyDescent="0.25">
      <c r="A1651">
        <v>239</v>
      </c>
      <c r="B1651" s="3">
        <v>44332</v>
      </c>
      <c r="C1651" s="3">
        <v>44332</v>
      </c>
      <c r="D1651" t="s">
        <v>131</v>
      </c>
      <c r="E1651" t="s">
        <v>167</v>
      </c>
      <c r="F1651" t="s">
        <v>133</v>
      </c>
    </row>
    <row r="1652" spans="1:6" x14ac:dyDescent="0.25">
      <c r="A1652">
        <v>239</v>
      </c>
      <c r="B1652" s="3">
        <v>44332</v>
      </c>
      <c r="C1652" s="3">
        <v>44470</v>
      </c>
      <c r="D1652" t="s">
        <v>131</v>
      </c>
      <c r="E1652" t="s">
        <v>185</v>
      </c>
      <c r="F1652" t="s">
        <v>133</v>
      </c>
    </row>
    <row r="1653" spans="1:6" x14ac:dyDescent="0.25">
      <c r="A1653">
        <v>239</v>
      </c>
      <c r="B1653" s="3">
        <v>44470</v>
      </c>
      <c r="C1653" s="3">
        <v>44470</v>
      </c>
      <c r="D1653" t="s">
        <v>131</v>
      </c>
      <c r="E1653" t="s">
        <v>185</v>
      </c>
      <c r="F1653" t="s">
        <v>133</v>
      </c>
    </row>
    <row r="1654" spans="1:6" x14ac:dyDescent="0.25">
      <c r="A1654">
        <v>239</v>
      </c>
      <c r="B1654" s="3">
        <v>44470</v>
      </c>
      <c r="C1654" s="3"/>
      <c r="D1654" t="s">
        <v>131</v>
      </c>
      <c r="E1654" t="s">
        <v>116</v>
      </c>
      <c r="F1654" t="s">
        <v>133</v>
      </c>
    </row>
    <row r="1655" spans="1:6" x14ac:dyDescent="0.25">
      <c r="A1655">
        <v>240</v>
      </c>
      <c r="B1655" s="3">
        <v>40544</v>
      </c>
      <c r="C1655" s="3">
        <v>43525</v>
      </c>
      <c r="D1655" t="s">
        <v>131</v>
      </c>
      <c r="E1655" t="s">
        <v>79</v>
      </c>
      <c r="F1655" t="s">
        <v>133</v>
      </c>
    </row>
    <row r="1656" spans="1:6" x14ac:dyDescent="0.25">
      <c r="A1656">
        <v>240</v>
      </c>
      <c r="B1656" s="3">
        <v>43525</v>
      </c>
      <c r="C1656" s="3">
        <v>43528</v>
      </c>
      <c r="D1656" t="s">
        <v>131</v>
      </c>
      <c r="E1656" t="s">
        <v>79</v>
      </c>
      <c r="F1656" t="s">
        <v>133</v>
      </c>
    </row>
    <row r="1657" spans="1:6" x14ac:dyDescent="0.25">
      <c r="A1657">
        <v>247</v>
      </c>
      <c r="B1657" s="3">
        <v>37987</v>
      </c>
      <c r="C1657" s="3">
        <v>43312</v>
      </c>
      <c r="D1657" t="s">
        <v>131</v>
      </c>
      <c r="E1657" t="s">
        <v>121</v>
      </c>
      <c r="F1657" t="s">
        <v>133</v>
      </c>
    </row>
    <row r="1658" spans="1:6" x14ac:dyDescent="0.25">
      <c r="A1658">
        <v>247</v>
      </c>
      <c r="B1658" s="3">
        <v>43312</v>
      </c>
      <c r="C1658" s="3">
        <v>44725</v>
      </c>
      <c r="D1658" t="s">
        <v>131</v>
      </c>
      <c r="E1658" t="s">
        <v>121</v>
      </c>
      <c r="F1658" t="s">
        <v>133</v>
      </c>
    </row>
    <row r="1659" spans="1:6" x14ac:dyDescent="0.25">
      <c r="A1659">
        <v>247</v>
      </c>
      <c r="B1659" s="3">
        <v>44725</v>
      </c>
      <c r="C1659" s="3"/>
      <c r="D1659" t="s">
        <v>131</v>
      </c>
      <c r="E1659" t="s">
        <v>121</v>
      </c>
      <c r="F1659" t="s">
        <v>133</v>
      </c>
    </row>
    <row r="1660" spans="1:6" x14ac:dyDescent="0.25">
      <c r="A1660">
        <v>254</v>
      </c>
      <c r="B1660" s="3">
        <v>40756</v>
      </c>
      <c r="C1660" s="3">
        <v>44120</v>
      </c>
      <c r="D1660" t="s">
        <v>131</v>
      </c>
      <c r="E1660" t="s">
        <v>113</v>
      </c>
      <c r="F1660" t="s">
        <v>133</v>
      </c>
    </row>
    <row r="1661" spans="1:6" x14ac:dyDescent="0.25">
      <c r="A1661">
        <v>254</v>
      </c>
      <c r="B1661" s="3">
        <v>44120</v>
      </c>
      <c r="C1661" s="3">
        <v>44561</v>
      </c>
      <c r="D1661" t="s">
        <v>131</v>
      </c>
      <c r="E1661" t="s">
        <v>113</v>
      </c>
      <c r="F1661" t="s">
        <v>133</v>
      </c>
    </row>
    <row r="1662" spans="1:6" x14ac:dyDescent="0.25">
      <c r="A1662">
        <v>254</v>
      </c>
      <c r="B1662" s="3">
        <v>44562</v>
      </c>
      <c r="C1662" s="3"/>
      <c r="D1662" t="s">
        <v>131</v>
      </c>
      <c r="E1662" t="s">
        <v>113</v>
      </c>
      <c r="F1662" t="s">
        <v>133</v>
      </c>
    </row>
    <row r="1663" spans="1:6" x14ac:dyDescent="0.25">
      <c r="A1663">
        <v>257</v>
      </c>
      <c r="B1663" s="3">
        <v>36526</v>
      </c>
      <c r="C1663" s="3">
        <v>41275</v>
      </c>
      <c r="D1663" t="s">
        <v>131</v>
      </c>
      <c r="E1663" t="s">
        <v>174</v>
      </c>
      <c r="F1663" t="s">
        <v>132</v>
      </c>
    </row>
    <row r="1664" spans="1:6" x14ac:dyDescent="0.25">
      <c r="A1664">
        <v>257</v>
      </c>
      <c r="B1664" s="3">
        <v>41275</v>
      </c>
      <c r="C1664" s="3"/>
      <c r="D1664" t="s">
        <v>131</v>
      </c>
      <c r="E1664" t="s">
        <v>174</v>
      </c>
      <c r="F1664" t="s">
        <v>132</v>
      </c>
    </row>
    <row r="1665" spans="1:6" x14ac:dyDescent="0.25">
      <c r="A1665">
        <v>257</v>
      </c>
      <c r="B1665" s="3">
        <v>43282</v>
      </c>
      <c r="C1665" s="3">
        <v>43373</v>
      </c>
      <c r="D1665" t="s">
        <v>131</v>
      </c>
      <c r="E1665" t="s">
        <v>174</v>
      </c>
      <c r="F1665" t="s">
        <v>132</v>
      </c>
    </row>
    <row r="1666" spans="1:6" x14ac:dyDescent="0.25">
      <c r="A1666">
        <v>257</v>
      </c>
      <c r="B1666" s="3">
        <v>43374</v>
      </c>
      <c r="C1666" s="3">
        <v>43465</v>
      </c>
      <c r="D1666" t="s">
        <v>131</v>
      </c>
      <c r="E1666" t="s">
        <v>174</v>
      </c>
      <c r="F1666" t="s">
        <v>132</v>
      </c>
    </row>
    <row r="1667" spans="1:6" x14ac:dyDescent="0.25">
      <c r="A1667">
        <v>257</v>
      </c>
      <c r="B1667" s="3">
        <v>43466</v>
      </c>
      <c r="C1667" s="3">
        <v>43555</v>
      </c>
      <c r="D1667" t="s">
        <v>131</v>
      </c>
      <c r="E1667" t="s">
        <v>174</v>
      </c>
      <c r="F1667" t="s">
        <v>132</v>
      </c>
    </row>
    <row r="1668" spans="1:6" x14ac:dyDescent="0.25">
      <c r="A1668">
        <v>257</v>
      </c>
      <c r="B1668" s="3">
        <v>43556</v>
      </c>
      <c r="C1668" s="3">
        <v>43646</v>
      </c>
      <c r="D1668" t="s">
        <v>131</v>
      </c>
      <c r="E1668" t="s">
        <v>174</v>
      </c>
      <c r="F1668" t="s">
        <v>132</v>
      </c>
    </row>
    <row r="1669" spans="1:6" x14ac:dyDescent="0.25">
      <c r="A1669">
        <v>257</v>
      </c>
      <c r="B1669" s="3">
        <v>43647</v>
      </c>
      <c r="C1669" s="3">
        <v>43738</v>
      </c>
      <c r="D1669" t="s">
        <v>131</v>
      </c>
      <c r="E1669" t="s">
        <v>174</v>
      </c>
      <c r="F1669" t="s">
        <v>132</v>
      </c>
    </row>
    <row r="1670" spans="1:6" x14ac:dyDescent="0.25">
      <c r="A1670">
        <v>257</v>
      </c>
      <c r="B1670" s="3">
        <v>43739</v>
      </c>
      <c r="C1670" s="3">
        <v>43830</v>
      </c>
      <c r="D1670" t="s">
        <v>131</v>
      </c>
      <c r="E1670" t="s">
        <v>174</v>
      </c>
      <c r="F1670" t="s">
        <v>132</v>
      </c>
    </row>
    <row r="1671" spans="1:6" x14ac:dyDescent="0.25">
      <c r="A1671">
        <v>257</v>
      </c>
      <c r="B1671" s="3">
        <v>43831</v>
      </c>
      <c r="C1671" s="3">
        <v>43921</v>
      </c>
      <c r="D1671" t="s">
        <v>131</v>
      </c>
      <c r="E1671" t="s">
        <v>174</v>
      </c>
      <c r="F1671" t="s">
        <v>132</v>
      </c>
    </row>
    <row r="1672" spans="1:6" x14ac:dyDescent="0.25">
      <c r="A1672">
        <v>257</v>
      </c>
      <c r="B1672" s="3">
        <v>43922</v>
      </c>
      <c r="C1672" s="3">
        <v>44012</v>
      </c>
      <c r="D1672" t="s">
        <v>131</v>
      </c>
      <c r="E1672" t="s">
        <v>174</v>
      </c>
      <c r="F1672" t="s">
        <v>132</v>
      </c>
    </row>
    <row r="1673" spans="1:6" x14ac:dyDescent="0.25">
      <c r="A1673">
        <v>257</v>
      </c>
      <c r="B1673" s="3">
        <v>44013</v>
      </c>
      <c r="C1673" s="3">
        <v>44104</v>
      </c>
      <c r="D1673" t="s">
        <v>131</v>
      </c>
      <c r="E1673" t="s">
        <v>174</v>
      </c>
      <c r="F1673" t="s">
        <v>132</v>
      </c>
    </row>
    <row r="1674" spans="1:6" x14ac:dyDescent="0.25">
      <c r="A1674">
        <v>257</v>
      </c>
      <c r="B1674" s="3">
        <v>44105</v>
      </c>
      <c r="C1674" s="3">
        <v>44196</v>
      </c>
      <c r="D1674" t="s">
        <v>131</v>
      </c>
      <c r="E1674" t="s">
        <v>174</v>
      </c>
      <c r="F1674" t="s">
        <v>132</v>
      </c>
    </row>
    <row r="1675" spans="1:6" x14ac:dyDescent="0.25">
      <c r="A1675">
        <v>257</v>
      </c>
      <c r="B1675" s="3">
        <v>44197</v>
      </c>
      <c r="C1675" s="3">
        <v>44286</v>
      </c>
      <c r="D1675" t="s">
        <v>131</v>
      </c>
      <c r="E1675" t="s">
        <v>174</v>
      </c>
      <c r="F1675" t="s">
        <v>132</v>
      </c>
    </row>
    <row r="1676" spans="1:6" x14ac:dyDescent="0.25">
      <c r="A1676">
        <v>257</v>
      </c>
      <c r="B1676" s="3">
        <v>44287</v>
      </c>
      <c r="C1676" s="3">
        <v>44377</v>
      </c>
      <c r="D1676" t="s">
        <v>131</v>
      </c>
      <c r="E1676" t="s">
        <v>174</v>
      </c>
      <c r="F1676" t="s">
        <v>132</v>
      </c>
    </row>
    <row r="1677" spans="1:6" x14ac:dyDescent="0.25">
      <c r="A1677">
        <v>257</v>
      </c>
      <c r="B1677" s="3">
        <v>44378</v>
      </c>
      <c r="C1677" s="3">
        <v>44469</v>
      </c>
      <c r="D1677" t="s">
        <v>131</v>
      </c>
      <c r="E1677" t="s">
        <v>174</v>
      </c>
      <c r="F1677" t="s">
        <v>132</v>
      </c>
    </row>
    <row r="1678" spans="1:6" x14ac:dyDescent="0.25">
      <c r="A1678">
        <v>257</v>
      </c>
      <c r="B1678" s="3">
        <v>44470</v>
      </c>
      <c r="C1678" s="3">
        <v>44561</v>
      </c>
      <c r="D1678" t="s">
        <v>131</v>
      </c>
      <c r="E1678" t="s">
        <v>174</v>
      </c>
      <c r="F1678" t="s">
        <v>132</v>
      </c>
    </row>
    <row r="1679" spans="1:6" x14ac:dyDescent="0.25">
      <c r="A1679">
        <v>257</v>
      </c>
      <c r="B1679" s="3">
        <v>44562</v>
      </c>
      <c r="C1679" s="3">
        <v>44651</v>
      </c>
      <c r="D1679" t="s">
        <v>131</v>
      </c>
      <c r="E1679" t="s">
        <v>174</v>
      </c>
      <c r="F1679" t="s">
        <v>132</v>
      </c>
    </row>
    <row r="1680" spans="1:6" x14ac:dyDescent="0.25">
      <c r="A1680">
        <v>257</v>
      </c>
      <c r="B1680" s="3">
        <v>44652</v>
      </c>
      <c r="C1680" s="3">
        <v>44742</v>
      </c>
      <c r="D1680" t="s">
        <v>131</v>
      </c>
      <c r="E1680" t="s">
        <v>174</v>
      </c>
      <c r="F1680" t="s">
        <v>132</v>
      </c>
    </row>
    <row r="1681" spans="1:6" x14ac:dyDescent="0.25">
      <c r="A1681">
        <v>257</v>
      </c>
      <c r="B1681" s="3">
        <v>44743</v>
      </c>
      <c r="C1681" s="3">
        <v>44834</v>
      </c>
      <c r="D1681" t="s">
        <v>131</v>
      </c>
      <c r="E1681" t="s">
        <v>174</v>
      </c>
      <c r="F1681" t="s">
        <v>132</v>
      </c>
    </row>
    <row r="1682" spans="1:6" x14ac:dyDescent="0.25">
      <c r="A1682">
        <v>258</v>
      </c>
      <c r="B1682" s="3">
        <v>38792</v>
      </c>
      <c r="C1682" s="3">
        <v>43862</v>
      </c>
      <c r="D1682" t="s">
        <v>131</v>
      </c>
      <c r="E1682" t="s">
        <v>304</v>
      </c>
      <c r="F1682" t="s">
        <v>133</v>
      </c>
    </row>
    <row r="1683" spans="1:6" x14ac:dyDescent="0.25">
      <c r="A1683">
        <v>258</v>
      </c>
      <c r="B1683" s="3">
        <v>43862</v>
      </c>
      <c r="C1683" s="3">
        <v>43878</v>
      </c>
      <c r="D1683" t="s">
        <v>131</v>
      </c>
      <c r="E1683" t="s">
        <v>304</v>
      </c>
      <c r="F1683" t="s">
        <v>133</v>
      </c>
    </row>
    <row r="1684" spans="1:6" x14ac:dyDescent="0.25">
      <c r="A1684">
        <v>265</v>
      </c>
      <c r="B1684" s="3">
        <v>37515</v>
      </c>
      <c r="C1684" s="3">
        <v>44470</v>
      </c>
      <c r="D1684" t="s">
        <v>131</v>
      </c>
      <c r="E1684" t="s">
        <v>87</v>
      </c>
      <c r="F1684" t="s">
        <v>132</v>
      </c>
    </row>
    <row r="1685" spans="1:6" x14ac:dyDescent="0.25">
      <c r="A1685">
        <v>265</v>
      </c>
      <c r="B1685" s="3">
        <v>44470</v>
      </c>
      <c r="C1685" s="3">
        <v>44470</v>
      </c>
      <c r="D1685" t="s">
        <v>131</v>
      </c>
      <c r="E1685" t="s">
        <v>87</v>
      </c>
      <c r="F1685" t="s">
        <v>132</v>
      </c>
    </row>
    <row r="1686" spans="1:6" x14ac:dyDescent="0.25">
      <c r="A1686">
        <v>266</v>
      </c>
      <c r="B1686" s="3" t="s">
        <v>222</v>
      </c>
      <c r="C1686" s="3"/>
      <c r="D1686" t="s">
        <v>131</v>
      </c>
      <c r="E1686" t="s">
        <v>134</v>
      </c>
      <c r="F1686" t="s">
        <v>133</v>
      </c>
    </row>
    <row r="1687" spans="1:6" x14ac:dyDescent="0.25">
      <c r="A1687">
        <v>266</v>
      </c>
      <c r="B1687" s="3">
        <v>41579</v>
      </c>
      <c r="C1687" s="3">
        <v>42705</v>
      </c>
      <c r="D1687" t="s">
        <v>131</v>
      </c>
      <c r="E1687" t="s">
        <v>134</v>
      </c>
      <c r="F1687" t="s">
        <v>133</v>
      </c>
    </row>
    <row r="1688" spans="1:6" x14ac:dyDescent="0.25">
      <c r="A1688">
        <v>266</v>
      </c>
      <c r="B1688" s="3">
        <v>42705</v>
      </c>
      <c r="C1688" s="3"/>
      <c r="D1688" t="s">
        <v>131</v>
      </c>
      <c r="E1688" t="s">
        <v>134</v>
      </c>
      <c r="F1688" t="s">
        <v>133</v>
      </c>
    </row>
    <row r="1689" spans="1:6" x14ac:dyDescent="0.25">
      <c r="A1689">
        <v>268</v>
      </c>
      <c r="B1689" s="3">
        <v>39448</v>
      </c>
      <c r="C1689" s="3">
        <v>43739</v>
      </c>
      <c r="D1689" t="s">
        <v>131</v>
      </c>
      <c r="E1689" t="s">
        <v>122</v>
      </c>
      <c r="F1689" t="s">
        <v>133</v>
      </c>
    </row>
    <row r="1690" spans="1:6" x14ac:dyDescent="0.25">
      <c r="A1690">
        <v>268</v>
      </c>
      <c r="B1690" s="3">
        <v>43739</v>
      </c>
      <c r="C1690" s="3">
        <v>43739</v>
      </c>
      <c r="D1690" t="s">
        <v>131</v>
      </c>
      <c r="E1690" t="s">
        <v>122</v>
      </c>
      <c r="F1690" t="s">
        <v>133</v>
      </c>
    </row>
    <row r="1691" spans="1:6" x14ac:dyDescent="0.25">
      <c r="A1691">
        <v>273</v>
      </c>
      <c r="B1691" s="3">
        <v>42795</v>
      </c>
      <c r="C1691" s="3"/>
      <c r="D1691" t="s">
        <v>131</v>
      </c>
      <c r="E1691" t="s">
        <v>86</v>
      </c>
      <c r="F1691" t="s">
        <v>132</v>
      </c>
    </row>
    <row r="1692" spans="1:6" x14ac:dyDescent="0.25">
      <c r="A1692">
        <v>278</v>
      </c>
      <c r="B1692" s="3">
        <v>39818</v>
      </c>
      <c r="C1692" s="3">
        <v>43856</v>
      </c>
      <c r="D1692" t="s">
        <v>131</v>
      </c>
      <c r="E1692" t="s">
        <v>77</v>
      </c>
      <c r="F1692" t="s">
        <v>133</v>
      </c>
    </row>
    <row r="1693" spans="1:6" x14ac:dyDescent="0.25">
      <c r="A1693">
        <v>278</v>
      </c>
      <c r="B1693" s="3">
        <v>43856</v>
      </c>
      <c r="C1693" s="3">
        <v>43886</v>
      </c>
      <c r="D1693" t="s">
        <v>131</v>
      </c>
      <c r="E1693" t="s">
        <v>77</v>
      </c>
      <c r="F1693" t="s">
        <v>133</v>
      </c>
    </row>
    <row r="1694" spans="1:6" x14ac:dyDescent="0.25">
      <c r="A1694">
        <v>283</v>
      </c>
      <c r="B1694" s="3">
        <v>35740</v>
      </c>
      <c r="C1694" s="3">
        <v>43349</v>
      </c>
      <c r="D1694" t="s">
        <v>131</v>
      </c>
      <c r="E1694" t="s">
        <v>82</v>
      </c>
      <c r="F1694" t="s">
        <v>133</v>
      </c>
    </row>
    <row r="1695" spans="1:6" x14ac:dyDescent="0.25">
      <c r="A1695">
        <v>283</v>
      </c>
      <c r="B1695" s="3">
        <v>43349</v>
      </c>
      <c r="C1695" s="3">
        <v>43353</v>
      </c>
      <c r="D1695" t="s">
        <v>131</v>
      </c>
      <c r="E1695" t="s">
        <v>82</v>
      </c>
      <c r="F1695" t="s">
        <v>133</v>
      </c>
    </row>
    <row r="1696" spans="1:6" x14ac:dyDescent="0.25">
      <c r="A1696">
        <v>297</v>
      </c>
      <c r="B1696" s="3">
        <v>40544</v>
      </c>
      <c r="C1696" s="3">
        <v>42978</v>
      </c>
      <c r="D1696" t="s">
        <v>131</v>
      </c>
      <c r="E1696" t="s">
        <v>80</v>
      </c>
      <c r="F1696" t="s">
        <v>133</v>
      </c>
    </row>
    <row r="1697" spans="1:6" x14ac:dyDescent="0.25">
      <c r="A1697">
        <v>297</v>
      </c>
      <c r="B1697" s="3">
        <v>42979</v>
      </c>
      <c r="C1697" s="3">
        <v>43220</v>
      </c>
      <c r="D1697" t="s">
        <v>131</v>
      </c>
      <c r="E1697" t="s">
        <v>80</v>
      </c>
      <c r="F1697" t="s">
        <v>133</v>
      </c>
    </row>
    <row r="1698" spans="1:6" x14ac:dyDescent="0.25">
      <c r="A1698">
        <v>297</v>
      </c>
      <c r="B1698" s="3">
        <v>43221</v>
      </c>
      <c r="C1698" s="3">
        <v>43221</v>
      </c>
      <c r="D1698" t="s">
        <v>131</v>
      </c>
      <c r="E1698" t="s">
        <v>80</v>
      </c>
      <c r="F1698" t="s">
        <v>133</v>
      </c>
    </row>
    <row r="1699" spans="1:6" x14ac:dyDescent="0.25">
      <c r="A1699">
        <v>297</v>
      </c>
      <c r="B1699" s="3">
        <v>43221</v>
      </c>
      <c r="C1699" s="3">
        <v>43221</v>
      </c>
      <c r="D1699" t="s">
        <v>131</v>
      </c>
      <c r="E1699" t="s">
        <v>80</v>
      </c>
      <c r="F1699" t="s">
        <v>133</v>
      </c>
    </row>
    <row r="1700" spans="1:6" x14ac:dyDescent="0.25">
      <c r="A1700">
        <v>300</v>
      </c>
      <c r="B1700" s="3">
        <v>41944</v>
      </c>
      <c r="C1700" s="3">
        <v>43070</v>
      </c>
      <c r="D1700" t="s">
        <v>131</v>
      </c>
      <c r="E1700" t="s">
        <v>174</v>
      </c>
      <c r="F1700" t="s">
        <v>133</v>
      </c>
    </row>
    <row r="1701" spans="1:6" x14ac:dyDescent="0.25">
      <c r="A1701">
        <v>300</v>
      </c>
      <c r="B1701" s="3">
        <v>43070</v>
      </c>
      <c r="C1701" s="3">
        <v>43100</v>
      </c>
      <c r="D1701" t="s">
        <v>131</v>
      </c>
      <c r="E1701" t="s">
        <v>174</v>
      </c>
      <c r="F1701" t="s">
        <v>133</v>
      </c>
    </row>
    <row r="1702" spans="1:6" x14ac:dyDescent="0.25">
      <c r="A1702">
        <v>302</v>
      </c>
      <c r="B1702" s="3">
        <v>41435</v>
      </c>
      <c r="C1702" s="3">
        <v>43381</v>
      </c>
      <c r="D1702" t="s">
        <v>131</v>
      </c>
      <c r="E1702" t="s">
        <v>79</v>
      </c>
      <c r="F1702" t="s">
        <v>133</v>
      </c>
    </row>
    <row r="1703" spans="1:6" x14ac:dyDescent="0.25">
      <c r="A1703">
        <v>302</v>
      </c>
      <c r="B1703" s="3">
        <v>43381</v>
      </c>
      <c r="C1703" s="3">
        <v>43525</v>
      </c>
      <c r="D1703" t="s">
        <v>131</v>
      </c>
      <c r="E1703" t="s">
        <v>79</v>
      </c>
      <c r="F1703" t="s">
        <v>133</v>
      </c>
    </row>
    <row r="1704" spans="1:6" x14ac:dyDescent="0.25">
      <c r="A1704">
        <v>302</v>
      </c>
      <c r="B1704" s="3">
        <v>43381</v>
      </c>
      <c r="C1704" s="3">
        <v>43383</v>
      </c>
      <c r="D1704" t="s">
        <v>131</v>
      </c>
      <c r="E1704" t="s">
        <v>79</v>
      </c>
      <c r="F1704" t="s">
        <v>133</v>
      </c>
    </row>
    <row r="1705" spans="1:6" x14ac:dyDescent="0.25">
      <c r="A1705">
        <v>302</v>
      </c>
      <c r="B1705" s="3">
        <v>43525</v>
      </c>
      <c r="C1705" s="3">
        <v>43525</v>
      </c>
      <c r="D1705" t="s">
        <v>131</v>
      </c>
      <c r="E1705" t="s">
        <v>79</v>
      </c>
      <c r="F1705" t="s">
        <v>133</v>
      </c>
    </row>
    <row r="1706" spans="1:6" x14ac:dyDescent="0.25">
      <c r="A1706">
        <v>303</v>
      </c>
      <c r="B1706" s="3">
        <v>37515</v>
      </c>
      <c r="C1706" s="3">
        <v>43497</v>
      </c>
      <c r="D1706" t="s">
        <v>131</v>
      </c>
      <c r="E1706" t="s">
        <v>94</v>
      </c>
      <c r="F1706" t="s">
        <v>133</v>
      </c>
    </row>
    <row r="1707" spans="1:6" x14ac:dyDescent="0.25">
      <c r="A1707">
        <v>303</v>
      </c>
      <c r="B1707" s="3">
        <v>43497</v>
      </c>
      <c r="C1707" s="3">
        <v>43512</v>
      </c>
      <c r="D1707" t="s">
        <v>131</v>
      </c>
      <c r="E1707" t="s">
        <v>94</v>
      </c>
      <c r="F1707" t="s">
        <v>133</v>
      </c>
    </row>
    <row r="1708" spans="1:6" x14ac:dyDescent="0.25">
      <c r="A1708">
        <v>304</v>
      </c>
      <c r="B1708" s="3">
        <v>42690</v>
      </c>
      <c r="C1708" s="3">
        <v>43150</v>
      </c>
      <c r="D1708" t="s">
        <v>131</v>
      </c>
      <c r="E1708" t="s">
        <v>175</v>
      </c>
      <c r="F1708" t="s">
        <v>132</v>
      </c>
    </row>
    <row r="1709" spans="1:6" x14ac:dyDescent="0.25">
      <c r="A1709">
        <v>304</v>
      </c>
      <c r="B1709" s="3">
        <v>43151</v>
      </c>
      <c r="C1709" s="3">
        <v>43152</v>
      </c>
      <c r="D1709" t="s">
        <v>131</v>
      </c>
      <c r="E1709" t="s">
        <v>175</v>
      </c>
      <c r="F1709" t="s">
        <v>132</v>
      </c>
    </row>
    <row r="1710" spans="1:6" x14ac:dyDescent="0.25">
      <c r="A1710">
        <v>304</v>
      </c>
      <c r="B1710" s="3">
        <v>43153</v>
      </c>
      <c r="C1710" s="3">
        <v>43191</v>
      </c>
      <c r="D1710" t="s">
        <v>131</v>
      </c>
      <c r="E1710" t="s">
        <v>175</v>
      </c>
      <c r="F1710" t="s">
        <v>132</v>
      </c>
    </row>
    <row r="1711" spans="1:6" x14ac:dyDescent="0.25">
      <c r="A1711">
        <v>304</v>
      </c>
      <c r="B1711" s="3">
        <v>43191</v>
      </c>
      <c r="C1711" s="3">
        <v>43284</v>
      </c>
      <c r="D1711" t="s">
        <v>131</v>
      </c>
      <c r="E1711" t="s">
        <v>175</v>
      </c>
      <c r="F1711" t="s">
        <v>132</v>
      </c>
    </row>
    <row r="1712" spans="1:6" x14ac:dyDescent="0.25">
      <c r="A1712">
        <v>306</v>
      </c>
      <c r="B1712" s="3">
        <v>40544</v>
      </c>
      <c r="C1712" s="3"/>
      <c r="D1712" t="s">
        <v>131</v>
      </c>
      <c r="E1712" t="s">
        <v>79</v>
      </c>
      <c r="F1712" t="s">
        <v>133</v>
      </c>
    </row>
    <row r="1713" spans="1:6" x14ac:dyDescent="0.25">
      <c r="A1713">
        <v>307</v>
      </c>
      <c r="B1713" s="3">
        <v>42036</v>
      </c>
      <c r="C1713" s="3">
        <v>43190</v>
      </c>
      <c r="D1713" t="s">
        <v>131</v>
      </c>
      <c r="E1713" t="s">
        <v>134</v>
      </c>
      <c r="F1713" t="s">
        <v>133</v>
      </c>
    </row>
    <row r="1714" spans="1:6" x14ac:dyDescent="0.25">
      <c r="A1714">
        <v>307</v>
      </c>
      <c r="B1714" s="3">
        <v>43191</v>
      </c>
      <c r="C1714" s="3">
        <v>43281</v>
      </c>
      <c r="D1714" t="s">
        <v>131</v>
      </c>
      <c r="E1714" t="s">
        <v>134</v>
      </c>
      <c r="F1714" t="s">
        <v>133</v>
      </c>
    </row>
    <row r="1715" spans="1:6" x14ac:dyDescent="0.25">
      <c r="A1715">
        <v>307</v>
      </c>
      <c r="B1715" s="3">
        <v>43282</v>
      </c>
      <c r="C1715" s="3">
        <v>43282</v>
      </c>
      <c r="D1715" t="s">
        <v>131</v>
      </c>
      <c r="E1715" t="s">
        <v>134</v>
      </c>
      <c r="F1715" t="s">
        <v>133</v>
      </c>
    </row>
    <row r="1716" spans="1:6" x14ac:dyDescent="0.25">
      <c r="A1716">
        <v>307</v>
      </c>
      <c r="B1716" s="3">
        <v>43282</v>
      </c>
      <c r="C1716" s="3">
        <v>43373</v>
      </c>
      <c r="D1716" t="s">
        <v>131</v>
      </c>
      <c r="E1716" t="s">
        <v>134</v>
      </c>
      <c r="F1716" t="s">
        <v>133</v>
      </c>
    </row>
    <row r="1717" spans="1:6" x14ac:dyDescent="0.25">
      <c r="A1717">
        <v>307</v>
      </c>
      <c r="B1717" s="3">
        <v>43374</v>
      </c>
      <c r="C1717" s="3">
        <v>43525</v>
      </c>
      <c r="D1717" t="s">
        <v>131</v>
      </c>
      <c r="E1717" t="s">
        <v>134</v>
      </c>
      <c r="F1717" t="s">
        <v>133</v>
      </c>
    </row>
    <row r="1718" spans="1:6" x14ac:dyDescent="0.25">
      <c r="A1718">
        <v>307</v>
      </c>
      <c r="B1718" s="3">
        <v>43525</v>
      </c>
      <c r="C1718" s="3">
        <v>43525</v>
      </c>
      <c r="D1718" t="s">
        <v>131</v>
      </c>
      <c r="E1718" t="s">
        <v>134</v>
      </c>
      <c r="F1718" t="s">
        <v>133</v>
      </c>
    </row>
    <row r="1719" spans="1:6" x14ac:dyDescent="0.25">
      <c r="A1719">
        <v>309</v>
      </c>
      <c r="B1719" s="3">
        <v>38353</v>
      </c>
      <c r="C1719" s="3">
        <v>43190</v>
      </c>
      <c r="D1719" t="s">
        <v>131</v>
      </c>
      <c r="E1719" t="s">
        <v>129</v>
      </c>
      <c r="F1719" t="s">
        <v>133</v>
      </c>
    </row>
    <row r="1720" spans="1:6" x14ac:dyDescent="0.25">
      <c r="A1720">
        <v>309</v>
      </c>
      <c r="B1720" s="3">
        <v>43190</v>
      </c>
      <c r="C1720" s="3">
        <v>43194</v>
      </c>
      <c r="D1720" t="s">
        <v>131</v>
      </c>
      <c r="E1720" t="s">
        <v>129</v>
      </c>
      <c r="F1720" t="s">
        <v>133</v>
      </c>
    </row>
    <row r="1721" spans="1:6" x14ac:dyDescent="0.25">
      <c r="A1721">
        <v>311</v>
      </c>
      <c r="B1721" s="3">
        <v>42795</v>
      </c>
      <c r="C1721" s="3"/>
      <c r="D1721" t="s">
        <v>131</v>
      </c>
      <c r="E1721" t="s">
        <v>101</v>
      </c>
      <c r="F1721" t="s">
        <v>132</v>
      </c>
    </row>
    <row r="1722" spans="1:6" x14ac:dyDescent="0.25">
      <c r="A1722">
        <v>313</v>
      </c>
      <c r="B1722" s="3">
        <v>40876</v>
      </c>
      <c r="C1722" s="3">
        <v>43226</v>
      </c>
      <c r="D1722" t="s">
        <v>131</v>
      </c>
      <c r="E1722" t="s">
        <v>80</v>
      </c>
      <c r="F1722" t="s">
        <v>133</v>
      </c>
    </row>
    <row r="1723" spans="1:6" x14ac:dyDescent="0.25">
      <c r="A1723">
        <v>313</v>
      </c>
      <c r="B1723" s="3">
        <v>43226</v>
      </c>
      <c r="C1723" s="3">
        <v>43228</v>
      </c>
      <c r="D1723" t="s">
        <v>131</v>
      </c>
      <c r="E1723" t="s">
        <v>80</v>
      </c>
      <c r="F1723" t="s">
        <v>133</v>
      </c>
    </row>
    <row r="1724" spans="1:6" x14ac:dyDescent="0.25">
      <c r="A1724">
        <v>318</v>
      </c>
      <c r="B1724" s="3">
        <v>41913</v>
      </c>
      <c r="C1724" s="3">
        <v>43517</v>
      </c>
      <c r="D1724" t="s">
        <v>131</v>
      </c>
      <c r="E1724" t="s">
        <v>113</v>
      </c>
      <c r="F1724" t="s">
        <v>133</v>
      </c>
    </row>
    <row r="1725" spans="1:6" x14ac:dyDescent="0.25">
      <c r="A1725">
        <v>318</v>
      </c>
      <c r="B1725" s="3">
        <v>43517</v>
      </c>
      <c r="C1725" s="3">
        <v>43518</v>
      </c>
      <c r="D1725" t="s">
        <v>131</v>
      </c>
      <c r="E1725" t="s">
        <v>113</v>
      </c>
      <c r="F1725" t="s">
        <v>133</v>
      </c>
    </row>
    <row r="1726" spans="1:6" x14ac:dyDescent="0.25">
      <c r="A1726">
        <v>318</v>
      </c>
      <c r="B1726" s="3">
        <v>43519</v>
      </c>
      <c r="C1726" s="3">
        <v>43566</v>
      </c>
      <c r="D1726" t="s">
        <v>131</v>
      </c>
      <c r="E1726" t="s">
        <v>113</v>
      </c>
      <c r="F1726" t="s">
        <v>133</v>
      </c>
    </row>
    <row r="1727" spans="1:6" x14ac:dyDescent="0.25">
      <c r="A1727">
        <v>318</v>
      </c>
      <c r="B1727" s="3">
        <v>43566</v>
      </c>
      <c r="C1727" s="3">
        <v>43573</v>
      </c>
      <c r="D1727" t="s">
        <v>131</v>
      </c>
      <c r="E1727" t="s">
        <v>113</v>
      </c>
      <c r="F1727" t="s">
        <v>133</v>
      </c>
    </row>
    <row r="1728" spans="1:6" x14ac:dyDescent="0.25">
      <c r="A1728">
        <v>318</v>
      </c>
      <c r="B1728" s="3">
        <v>43574</v>
      </c>
      <c r="C1728" s="3">
        <v>43574</v>
      </c>
      <c r="D1728" t="s">
        <v>131</v>
      </c>
      <c r="E1728" t="s">
        <v>113</v>
      </c>
      <c r="F1728" t="s">
        <v>133</v>
      </c>
    </row>
    <row r="1729" spans="1:6" x14ac:dyDescent="0.25">
      <c r="A1729">
        <v>318</v>
      </c>
      <c r="B1729" s="3">
        <v>43574</v>
      </c>
      <c r="C1729" s="3">
        <v>43603</v>
      </c>
      <c r="D1729" t="s">
        <v>131</v>
      </c>
      <c r="E1729" t="s">
        <v>113</v>
      </c>
      <c r="F1729" t="s">
        <v>133</v>
      </c>
    </row>
    <row r="1730" spans="1:6" x14ac:dyDescent="0.25">
      <c r="A1730">
        <v>318</v>
      </c>
      <c r="B1730" s="3">
        <v>43604</v>
      </c>
      <c r="C1730" s="3">
        <v>43739</v>
      </c>
      <c r="D1730" t="s">
        <v>131</v>
      </c>
      <c r="E1730" t="s">
        <v>113</v>
      </c>
      <c r="F1730" t="s">
        <v>133</v>
      </c>
    </row>
    <row r="1731" spans="1:6" x14ac:dyDescent="0.25">
      <c r="A1731">
        <v>318</v>
      </c>
      <c r="B1731" s="3">
        <v>43739</v>
      </c>
      <c r="C1731" s="3">
        <v>44105</v>
      </c>
      <c r="D1731" t="s">
        <v>131</v>
      </c>
      <c r="E1731" t="s">
        <v>113</v>
      </c>
      <c r="F1731" t="s">
        <v>133</v>
      </c>
    </row>
    <row r="1732" spans="1:6" x14ac:dyDescent="0.25">
      <c r="A1732">
        <v>318</v>
      </c>
      <c r="B1732" s="3">
        <v>44105</v>
      </c>
      <c r="C1732" s="3">
        <v>44196</v>
      </c>
      <c r="D1732" t="s">
        <v>131</v>
      </c>
      <c r="E1732" t="s">
        <v>113</v>
      </c>
      <c r="F1732" t="s">
        <v>133</v>
      </c>
    </row>
    <row r="1733" spans="1:6" x14ac:dyDescent="0.25">
      <c r="A1733">
        <v>318</v>
      </c>
      <c r="B1733" s="3">
        <v>44106</v>
      </c>
      <c r="C1733" s="3">
        <v>44106</v>
      </c>
      <c r="D1733" t="s">
        <v>131</v>
      </c>
      <c r="E1733" t="s">
        <v>113</v>
      </c>
      <c r="F1733" t="s">
        <v>133</v>
      </c>
    </row>
    <row r="1734" spans="1:6" x14ac:dyDescent="0.25">
      <c r="A1734">
        <v>318</v>
      </c>
      <c r="B1734" s="3">
        <v>44197</v>
      </c>
      <c r="C1734" s="3">
        <v>44197</v>
      </c>
      <c r="D1734" t="s">
        <v>131</v>
      </c>
      <c r="E1734" t="s">
        <v>113</v>
      </c>
      <c r="F1734" t="s">
        <v>133</v>
      </c>
    </row>
    <row r="1735" spans="1:6" x14ac:dyDescent="0.25">
      <c r="A1735">
        <v>318</v>
      </c>
      <c r="B1735" s="3">
        <v>44197</v>
      </c>
      <c r="C1735" s="3">
        <v>44286</v>
      </c>
      <c r="D1735" t="s">
        <v>131</v>
      </c>
      <c r="E1735" t="s">
        <v>113</v>
      </c>
      <c r="F1735" t="s">
        <v>133</v>
      </c>
    </row>
    <row r="1736" spans="1:6" x14ac:dyDescent="0.25">
      <c r="A1736">
        <v>318</v>
      </c>
      <c r="B1736" s="3">
        <v>44197</v>
      </c>
      <c r="C1736" s="3">
        <v>44286</v>
      </c>
      <c r="D1736" t="s">
        <v>131</v>
      </c>
      <c r="E1736" t="s">
        <v>113</v>
      </c>
      <c r="F1736" t="s">
        <v>133</v>
      </c>
    </row>
    <row r="1737" spans="1:6" x14ac:dyDescent="0.25">
      <c r="A1737">
        <v>318</v>
      </c>
      <c r="B1737" s="3">
        <v>44287</v>
      </c>
      <c r="C1737" s="3">
        <v>44287</v>
      </c>
      <c r="D1737" t="s">
        <v>131</v>
      </c>
      <c r="E1737" t="s">
        <v>113</v>
      </c>
      <c r="F1737" t="s">
        <v>133</v>
      </c>
    </row>
    <row r="1738" spans="1:6" x14ac:dyDescent="0.25">
      <c r="A1738">
        <v>318</v>
      </c>
      <c r="B1738" s="3">
        <v>44287</v>
      </c>
      <c r="C1738" s="3">
        <v>44287</v>
      </c>
      <c r="D1738" t="s">
        <v>131</v>
      </c>
      <c r="E1738" t="s">
        <v>113</v>
      </c>
      <c r="F1738" t="s">
        <v>133</v>
      </c>
    </row>
    <row r="1739" spans="1:6" x14ac:dyDescent="0.25">
      <c r="A1739">
        <v>318</v>
      </c>
      <c r="B1739" s="3">
        <v>44287</v>
      </c>
      <c r="C1739" s="3">
        <v>44469</v>
      </c>
      <c r="D1739" t="s">
        <v>131</v>
      </c>
      <c r="E1739" t="s">
        <v>113</v>
      </c>
      <c r="F1739" t="s">
        <v>133</v>
      </c>
    </row>
    <row r="1740" spans="1:6" x14ac:dyDescent="0.25">
      <c r="A1740">
        <v>318</v>
      </c>
      <c r="B1740" s="3">
        <v>44470</v>
      </c>
      <c r="C1740" s="3">
        <v>44470</v>
      </c>
      <c r="D1740" t="s">
        <v>131</v>
      </c>
      <c r="E1740" t="s">
        <v>113</v>
      </c>
      <c r="F1740" t="s">
        <v>133</v>
      </c>
    </row>
    <row r="1741" spans="1:6" x14ac:dyDescent="0.25">
      <c r="A1741">
        <v>318</v>
      </c>
      <c r="B1741" s="3">
        <v>44470</v>
      </c>
      <c r="C1741" s="3">
        <v>44470</v>
      </c>
      <c r="D1741" t="s">
        <v>131</v>
      </c>
      <c r="E1741" t="s">
        <v>113</v>
      </c>
      <c r="F1741" t="s">
        <v>133</v>
      </c>
    </row>
    <row r="1742" spans="1:6" x14ac:dyDescent="0.25">
      <c r="A1742">
        <v>321</v>
      </c>
      <c r="B1742" s="3">
        <v>41944</v>
      </c>
      <c r="C1742" s="3">
        <v>43100</v>
      </c>
      <c r="D1742" t="s">
        <v>131</v>
      </c>
      <c r="E1742" t="s">
        <v>163</v>
      </c>
      <c r="F1742" t="s">
        <v>132</v>
      </c>
    </row>
    <row r="1743" spans="1:6" x14ac:dyDescent="0.25">
      <c r="A1743">
        <v>327</v>
      </c>
      <c r="B1743" s="3">
        <v>41913</v>
      </c>
      <c r="C1743" s="3">
        <v>44525</v>
      </c>
      <c r="D1743" t="s">
        <v>131</v>
      </c>
      <c r="E1743" t="s">
        <v>113</v>
      </c>
      <c r="F1743" t="s">
        <v>133</v>
      </c>
    </row>
    <row r="1744" spans="1:6" x14ac:dyDescent="0.25">
      <c r="A1744">
        <v>327</v>
      </c>
      <c r="B1744" s="3">
        <v>44525</v>
      </c>
      <c r="C1744" s="3">
        <v>44554</v>
      </c>
      <c r="D1744" t="s">
        <v>131</v>
      </c>
      <c r="E1744" t="s">
        <v>113</v>
      </c>
      <c r="F1744" t="s">
        <v>133</v>
      </c>
    </row>
    <row r="1745" spans="1:6" x14ac:dyDescent="0.25">
      <c r="A1745">
        <v>327</v>
      </c>
      <c r="B1745" s="3">
        <v>44555</v>
      </c>
      <c r="C1745" s="3">
        <v>44555</v>
      </c>
      <c r="D1745" t="s">
        <v>131</v>
      </c>
      <c r="E1745" t="s">
        <v>113</v>
      </c>
      <c r="F1745" t="s">
        <v>133</v>
      </c>
    </row>
    <row r="1746" spans="1:6" x14ac:dyDescent="0.25">
      <c r="A1746">
        <v>327</v>
      </c>
      <c r="B1746" s="3">
        <v>44555</v>
      </c>
      <c r="C1746" s="3">
        <v>44566</v>
      </c>
      <c r="D1746" t="s">
        <v>131</v>
      </c>
      <c r="E1746" t="s">
        <v>113</v>
      </c>
      <c r="F1746" t="s">
        <v>133</v>
      </c>
    </row>
    <row r="1747" spans="1:6" x14ac:dyDescent="0.25">
      <c r="A1747">
        <v>327</v>
      </c>
      <c r="B1747" s="3">
        <v>44567</v>
      </c>
      <c r="C1747" s="3">
        <v>44706</v>
      </c>
      <c r="D1747" t="s">
        <v>131</v>
      </c>
      <c r="E1747" t="s">
        <v>113</v>
      </c>
      <c r="F1747" t="s">
        <v>133</v>
      </c>
    </row>
    <row r="1748" spans="1:6" x14ac:dyDescent="0.25">
      <c r="A1748">
        <v>327</v>
      </c>
      <c r="B1748" s="3">
        <v>44707</v>
      </c>
      <c r="C1748" s="3">
        <v>44707</v>
      </c>
      <c r="D1748" t="s">
        <v>131</v>
      </c>
      <c r="E1748" t="s">
        <v>113</v>
      </c>
      <c r="F1748" t="s">
        <v>133</v>
      </c>
    </row>
    <row r="1749" spans="1:6" x14ac:dyDescent="0.25">
      <c r="A1749">
        <v>327</v>
      </c>
      <c r="B1749" s="3">
        <v>44707</v>
      </c>
      <c r="C1749" s="3">
        <v>44713</v>
      </c>
      <c r="D1749" t="s">
        <v>131</v>
      </c>
      <c r="E1749" t="s">
        <v>113</v>
      </c>
      <c r="F1749" t="s">
        <v>133</v>
      </c>
    </row>
    <row r="1750" spans="1:6" x14ac:dyDescent="0.25">
      <c r="A1750">
        <v>328</v>
      </c>
      <c r="B1750" s="3">
        <v>39323</v>
      </c>
      <c r="C1750" s="3"/>
      <c r="D1750" t="s">
        <v>131</v>
      </c>
      <c r="E1750" t="s">
        <v>87</v>
      </c>
      <c r="F1750" t="s">
        <v>132</v>
      </c>
    </row>
    <row r="1751" spans="1:6" x14ac:dyDescent="0.25">
      <c r="A1751">
        <v>331</v>
      </c>
      <c r="B1751" s="3">
        <v>40544</v>
      </c>
      <c r="C1751" s="3"/>
      <c r="D1751" t="s">
        <v>131</v>
      </c>
      <c r="E1751" t="s">
        <v>79</v>
      </c>
      <c r="F1751" t="s">
        <v>133</v>
      </c>
    </row>
    <row r="1752" spans="1:6" x14ac:dyDescent="0.25">
      <c r="A1752">
        <v>332</v>
      </c>
      <c r="B1752" s="3">
        <v>41900</v>
      </c>
      <c r="C1752" s="3">
        <v>43405</v>
      </c>
      <c r="D1752" t="s">
        <v>131</v>
      </c>
      <c r="E1752" t="s">
        <v>115</v>
      </c>
      <c r="F1752" t="s">
        <v>133</v>
      </c>
    </row>
    <row r="1753" spans="1:6" x14ac:dyDescent="0.25">
      <c r="A1753">
        <v>332</v>
      </c>
      <c r="B1753" s="3">
        <v>43405</v>
      </c>
      <c r="C1753" s="3"/>
      <c r="D1753" t="s">
        <v>131</v>
      </c>
      <c r="E1753" t="s">
        <v>115</v>
      </c>
      <c r="F1753" t="s">
        <v>133</v>
      </c>
    </row>
    <row r="1754" spans="1:6" x14ac:dyDescent="0.25">
      <c r="A1754">
        <v>335</v>
      </c>
      <c r="B1754" s="3">
        <v>41456</v>
      </c>
      <c r="C1754" s="3">
        <v>43472</v>
      </c>
      <c r="D1754" t="s">
        <v>131</v>
      </c>
      <c r="E1754" t="s">
        <v>94</v>
      </c>
      <c r="F1754" t="s">
        <v>133</v>
      </c>
    </row>
    <row r="1755" spans="1:6" x14ac:dyDescent="0.25">
      <c r="A1755">
        <v>335</v>
      </c>
      <c r="B1755" s="3">
        <v>43472</v>
      </c>
      <c r="C1755" s="3">
        <v>43479</v>
      </c>
      <c r="D1755" t="s">
        <v>131</v>
      </c>
      <c r="E1755" t="s">
        <v>94</v>
      </c>
      <c r="F1755" t="s">
        <v>133</v>
      </c>
    </row>
    <row r="1756" spans="1:6" x14ac:dyDescent="0.25">
      <c r="A1756">
        <v>336</v>
      </c>
      <c r="B1756" s="3">
        <v>40544</v>
      </c>
      <c r="C1756" s="3">
        <v>43226</v>
      </c>
      <c r="D1756" t="s">
        <v>131</v>
      </c>
      <c r="E1756" t="s">
        <v>80</v>
      </c>
      <c r="F1756" t="s">
        <v>133</v>
      </c>
    </row>
    <row r="1757" spans="1:6" x14ac:dyDescent="0.25">
      <c r="A1757">
        <v>336</v>
      </c>
      <c r="B1757" s="3">
        <v>43226</v>
      </c>
      <c r="C1757" s="3">
        <v>43228</v>
      </c>
      <c r="D1757" t="s">
        <v>131</v>
      </c>
      <c r="E1757" t="s">
        <v>80</v>
      </c>
      <c r="F1757" t="s">
        <v>133</v>
      </c>
    </row>
    <row r="1758" spans="1:6" x14ac:dyDescent="0.25">
      <c r="A1758">
        <v>339</v>
      </c>
      <c r="B1758" s="3">
        <v>42109</v>
      </c>
      <c r="C1758" s="3">
        <v>43504</v>
      </c>
      <c r="D1758" t="s">
        <v>131</v>
      </c>
      <c r="E1758" t="s">
        <v>174</v>
      </c>
      <c r="F1758" t="s">
        <v>133</v>
      </c>
    </row>
    <row r="1759" spans="1:6" x14ac:dyDescent="0.25">
      <c r="A1759">
        <v>339</v>
      </c>
      <c r="B1759" s="3">
        <v>43504</v>
      </c>
      <c r="C1759" s="3">
        <v>43868</v>
      </c>
      <c r="D1759" t="s">
        <v>131</v>
      </c>
      <c r="E1759" t="s">
        <v>174</v>
      </c>
      <c r="F1759" t="s">
        <v>133</v>
      </c>
    </row>
    <row r="1760" spans="1:6" x14ac:dyDescent="0.25">
      <c r="A1760">
        <v>339</v>
      </c>
      <c r="B1760" s="3">
        <v>43869</v>
      </c>
      <c r="C1760" s="3">
        <v>43869</v>
      </c>
      <c r="D1760" t="s">
        <v>131</v>
      </c>
      <c r="E1760" t="s">
        <v>174</v>
      </c>
      <c r="F1760" t="s">
        <v>133</v>
      </c>
    </row>
    <row r="1761" spans="1:6" x14ac:dyDescent="0.25">
      <c r="A1761">
        <v>339</v>
      </c>
      <c r="B1761" s="3">
        <v>43869</v>
      </c>
      <c r="C1761" s="3">
        <v>44042</v>
      </c>
      <c r="D1761" t="s">
        <v>131</v>
      </c>
      <c r="E1761" t="s">
        <v>174</v>
      </c>
      <c r="F1761" t="s">
        <v>133</v>
      </c>
    </row>
    <row r="1762" spans="1:6" x14ac:dyDescent="0.25">
      <c r="A1762">
        <v>339</v>
      </c>
      <c r="B1762" s="3">
        <v>44043</v>
      </c>
      <c r="C1762" s="3">
        <v>44043</v>
      </c>
      <c r="D1762" t="s">
        <v>131</v>
      </c>
      <c r="E1762" t="s">
        <v>174</v>
      </c>
      <c r="F1762" t="s">
        <v>133</v>
      </c>
    </row>
    <row r="1763" spans="1:6" x14ac:dyDescent="0.25">
      <c r="A1763">
        <v>339</v>
      </c>
      <c r="B1763" s="3">
        <v>44043</v>
      </c>
      <c r="C1763" s="3">
        <v>44044</v>
      </c>
      <c r="D1763" t="s">
        <v>131</v>
      </c>
      <c r="E1763" t="s">
        <v>174</v>
      </c>
      <c r="F1763" t="s">
        <v>133</v>
      </c>
    </row>
    <row r="1764" spans="1:6" x14ac:dyDescent="0.25">
      <c r="A1764">
        <v>341</v>
      </c>
      <c r="B1764" s="3">
        <v>38601</v>
      </c>
      <c r="C1764" s="3">
        <v>43862</v>
      </c>
      <c r="D1764" t="s">
        <v>131</v>
      </c>
      <c r="E1764" t="s">
        <v>115</v>
      </c>
      <c r="F1764" t="s">
        <v>133</v>
      </c>
    </row>
    <row r="1765" spans="1:6" x14ac:dyDescent="0.25">
      <c r="A1765">
        <v>341</v>
      </c>
      <c r="B1765" s="3">
        <v>43862</v>
      </c>
      <c r="C1765" s="3">
        <v>43867</v>
      </c>
      <c r="D1765" t="s">
        <v>131</v>
      </c>
      <c r="E1765" t="s">
        <v>115</v>
      </c>
      <c r="F1765" t="s">
        <v>133</v>
      </c>
    </row>
    <row r="1766" spans="1:6" x14ac:dyDescent="0.25">
      <c r="A1766">
        <v>347</v>
      </c>
      <c r="B1766" s="3">
        <v>35802</v>
      </c>
      <c r="C1766" s="3">
        <v>44593</v>
      </c>
      <c r="D1766" t="s">
        <v>131</v>
      </c>
      <c r="E1766" t="s">
        <v>78</v>
      </c>
      <c r="F1766" t="s">
        <v>132</v>
      </c>
    </row>
    <row r="1767" spans="1:6" x14ac:dyDescent="0.25">
      <c r="A1767">
        <v>347</v>
      </c>
      <c r="B1767" s="3">
        <v>44593</v>
      </c>
      <c r="C1767" s="3">
        <v>44593</v>
      </c>
      <c r="D1767" t="s">
        <v>131</v>
      </c>
      <c r="E1767" t="s">
        <v>78</v>
      </c>
      <c r="F1767" t="s">
        <v>132</v>
      </c>
    </row>
    <row r="1768" spans="1:6" x14ac:dyDescent="0.25">
      <c r="A1768">
        <v>351</v>
      </c>
      <c r="B1768" s="3">
        <v>40544</v>
      </c>
      <c r="C1768" s="3">
        <v>44544</v>
      </c>
      <c r="D1768" t="s">
        <v>131</v>
      </c>
      <c r="E1768" t="s">
        <v>80</v>
      </c>
      <c r="F1768" t="s">
        <v>133</v>
      </c>
    </row>
    <row r="1769" spans="1:6" x14ac:dyDescent="0.25">
      <c r="A1769">
        <v>351</v>
      </c>
      <c r="B1769" s="3">
        <v>44544</v>
      </c>
      <c r="C1769" s="3"/>
      <c r="D1769" t="s">
        <v>131</v>
      </c>
      <c r="E1769" t="s">
        <v>82</v>
      </c>
      <c r="F1769" t="s">
        <v>133</v>
      </c>
    </row>
    <row r="1770" spans="1:6" x14ac:dyDescent="0.25">
      <c r="A1770">
        <v>351</v>
      </c>
      <c r="B1770" s="3">
        <v>44544</v>
      </c>
      <c r="C1770" s="3">
        <v>44578</v>
      </c>
      <c r="D1770" t="s">
        <v>131</v>
      </c>
      <c r="E1770" t="s">
        <v>80</v>
      </c>
      <c r="F1770" t="s">
        <v>133</v>
      </c>
    </row>
    <row r="1771" spans="1:6" x14ac:dyDescent="0.25">
      <c r="A1771">
        <v>355</v>
      </c>
      <c r="B1771" s="3">
        <v>42795</v>
      </c>
      <c r="C1771" s="3">
        <v>43466</v>
      </c>
      <c r="D1771" t="s">
        <v>131</v>
      </c>
      <c r="E1771" t="s">
        <v>163</v>
      </c>
      <c r="F1771" t="s">
        <v>132</v>
      </c>
    </row>
    <row r="1772" spans="1:6" x14ac:dyDescent="0.25">
      <c r="A1772">
        <v>355</v>
      </c>
      <c r="B1772" s="3">
        <v>43466</v>
      </c>
      <c r="C1772" s="3">
        <v>43830</v>
      </c>
      <c r="D1772" t="s">
        <v>131</v>
      </c>
      <c r="E1772" t="s">
        <v>163</v>
      </c>
      <c r="F1772" t="s">
        <v>132</v>
      </c>
    </row>
    <row r="1773" spans="1:6" x14ac:dyDescent="0.25">
      <c r="A1773">
        <v>355</v>
      </c>
      <c r="B1773" s="3">
        <v>43831</v>
      </c>
      <c r="C1773" s="3">
        <v>43983</v>
      </c>
      <c r="D1773" t="s">
        <v>131</v>
      </c>
      <c r="E1773" t="s">
        <v>163</v>
      </c>
      <c r="F1773" t="s">
        <v>132</v>
      </c>
    </row>
    <row r="1774" spans="1:6" x14ac:dyDescent="0.25">
      <c r="A1774">
        <v>355</v>
      </c>
      <c r="B1774" s="3">
        <v>43831</v>
      </c>
      <c r="C1774" s="3">
        <v>43831</v>
      </c>
      <c r="D1774" t="s">
        <v>131</v>
      </c>
      <c r="E1774" t="s">
        <v>163</v>
      </c>
      <c r="F1774" t="s">
        <v>132</v>
      </c>
    </row>
    <row r="1775" spans="1:6" x14ac:dyDescent="0.25">
      <c r="A1775">
        <v>355</v>
      </c>
      <c r="B1775" s="3">
        <v>43983</v>
      </c>
      <c r="C1775" s="3">
        <v>43983</v>
      </c>
      <c r="D1775" t="s">
        <v>131</v>
      </c>
      <c r="E1775" t="s">
        <v>163</v>
      </c>
      <c r="F1775" t="s">
        <v>132</v>
      </c>
    </row>
    <row r="1776" spans="1:6" x14ac:dyDescent="0.25">
      <c r="A1776">
        <v>358</v>
      </c>
      <c r="B1776" s="3">
        <v>42278</v>
      </c>
      <c r="C1776" s="3">
        <v>43677</v>
      </c>
      <c r="D1776" t="s">
        <v>131</v>
      </c>
      <c r="E1776" t="s">
        <v>165</v>
      </c>
      <c r="F1776" t="s">
        <v>132</v>
      </c>
    </row>
    <row r="1777" spans="1:6" x14ac:dyDescent="0.25">
      <c r="A1777">
        <v>358</v>
      </c>
      <c r="B1777" s="3">
        <v>43678</v>
      </c>
      <c r="C1777" s="3">
        <v>43678</v>
      </c>
      <c r="D1777" t="s">
        <v>131</v>
      </c>
      <c r="E1777" t="s">
        <v>112</v>
      </c>
      <c r="F1777" t="s">
        <v>132</v>
      </c>
    </row>
    <row r="1778" spans="1:6" x14ac:dyDescent="0.25">
      <c r="A1778">
        <v>358</v>
      </c>
      <c r="B1778" s="3">
        <v>43678</v>
      </c>
      <c r="C1778" s="3"/>
      <c r="D1778" t="s">
        <v>131</v>
      </c>
      <c r="E1778" t="s">
        <v>112</v>
      </c>
      <c r="F1778" t="s">
        <v>132</v>
      </c>
    </row>
    <row r="1779" spans="1:6" x14ac:dyDescent="0.25">
      <c r="A1779">
        <v>359</v>
      </c>
      <c r="B1779" s="3">
        <v>37515</v>
      </c>
      <c r="C1779" s="3">
        <v>43219</v>
      </c>
      <c r="D1779" t="s">
        <v>131</v>
      </c>
      <c r="E1779" t="s">
        <v>86</v>
      </c>
      <c r="F1779" t="s">
        <v>132</v>
      </c>
    </row>
    <row r="1780" spans="1:6" x14ac:dyDescent="0.25">
      <c r="A1780">
        <v>359</v>
      </c>
      <c r="B1780" s="3">
        <v>43219</v>
      </c>
      <c r="C1780" s="3">
        <v>43228</v>
      </c>
      <c r="D1780" t="s">
        <v>131</v>
      </c>
      <c r="E1780" t="s">
        <v>86</v>
      </c>
      <c r="F1780" t="s">
        <v>132</v>
      </c>
    </row>
    <row r="1781" spans="1:6" x14ac:dyDescent="0.25">
      <c r="A1781">
        <v>360</v>
      </c>
      <c r="B1781" s="3">
        <v>37515</v>
      </c>
      <c r="C1781" s="3">
        <v>43472</v>
      </c>
      <c r="D1781" t="s">
        <v>131</v>
      </c>
      <c r="E1781" t="s">
        <v>94</v>
      </c>
      <c r="F1781" t="s">
        <v>133</v>
      </c>
    </row>
    <row r="1782" spans="1:6" x14ac:dyDescent="0.25">
      <c r="A1782">
        <v>360</v>
      </c>
      <c r="B1782" s="3">
        <v>43472</v>
      </c>
      <c r="C1782" s="3">
        <v>43479</v>
      </c>
      <c r="D1782" t="s">
        <v>131</v>
      </c>
      <c r="E1782" t="s">
        <v>94</v>
      </c>
      <c r="F1782" t="s">
        <v>133</v>
      </c>
    </row>
    <row r="1783" spans="1:6" x14ac:dyDescent="0.25">
      <c r="A1783">
        <v>361</v>
      </c>
      <c r="B1783" s="3">
        <v>42248</v>
      </c>
      <c r="C1783" s="3">
        <v>43862</v>
      </c>
      <c r="D1783" t="s">
        <v>131</v>
      </c>
      <c r="E1783" t="s">
        <v>98</v>
      </c>
      <c r="F1783" t="s">
        <v>133</v>
      </c>
    </row>
    <row r="1784" spans="1:6" x14ac:dyDescent="0.25">
      <c r="A1784">
        <v>361</v>
      </c>
      <c r="B1784" s="3">
        <v>43862</v>
      </c>
      <c r="C1784" s="3">
        <v>44098</v>
      </c>
      <c r="D1784" t="s">
        <v>131</v>
      </c>
      <c r="E1784" t="s">
        <v>98</v>
      </c>
      <c r="F1784" t="s">
        <v>133</v>
      </c>
    </row>
    <row r="1785" spans="1:6" x14ac:dyDescent="0.25">
      <c r="A1785">
        <v>364</v>
      </c>
      <c r="B1785" s="3">
        <v>36755</v>
      </c>
      <c r="C1785" s="3">
        <v>43709</v>
      </c>
      <c r="D1785" t="s">
        <v>131</v>
      </c>
      <c r="E1785" t="s">
        <v>115</v>
      </c>
      <c r="F1785" t="s">
        <v>133</v>
      </c>
    </row>
    <row r="1786" spans="1:6" x14ac:dyDescent="0.25">
      <c r="A1786">
        <v>364</v>
      </c>
      <c r="B1786" s="3">
        <v>43709</v>
      </c>
      <c r="C1786" s="3">
        <v>43770</v>
      </c>
      <c r="D1786" t="s">
        <v>131</v>
      </c>
      <c r="E1786" t="s">
        <v>115</v>
      </c>
      <c r="F1786" t="s">
        <v>133</v>
      </c>
    </row>
    <row r="1787" spans="1:6" x14ac:dyDescent="0.25">
      <c r="A1787">
        <v>366</v>
      </c>
      <c r="B1787" s="3">
        <v>35065</v>
      </c>
      <c r="C1787" s="3">
        <v>44095</v>
      </c>
      <c r="D1787" t="s">
        <v>131</v>
      </c>
      <c r="E1787" t="s">
        <v>115</v>
      </c>
      <c r="F1787" t="s">
        <v>133</v>
      </c>
    </row>
    <row r="1788" spans="1:6" x14ac:dyDescent="0.25">
      <c r="A1788">
        <v>366</v>
      </c>
      <c r="B1788" s="3">
        <v>44095</v>
      </c>
      <c r="C1788" s="3">
        <v>44725</v>
      </c>
      <c r="D1788" t="s">
        <v>131</v>
      </c>
      <c r="E1788" t="s">
        <v>115</v>
      </c>
      <c r="F1788" t="s">
        <v>133</v>
      </c>
    </row>
    <row r="1789" spans="1:6" x14ac:dyDescent="0.25">
      <c r="A1789">
        <v>366</v>
      </c>
      <c r="B1789" s="3">
        <v>44725</v>
      </c>
      <c r="C1789" s="3"/>
      <c r="D1789" t="s">
        <v>131</v>
      </c>
      <c r="E1789" t="s">
        <v>115</v>
      </c>
      <c r="F1789" t="s">
        <v>133</v>
      </c>
    </row>
    <row r="1790" spans="1:6" x14ac:dyDescent="0.25">
      <c r="A1790">
        <v>370</v>
      </c>
      <c r="B1790" s="3">
        <v>42201</v>
      </c>
      <c r="C1790" s="3">
        <v>43495</v>
      </c>
      <c r="D1790" t="s">
        <v>131</v>
      </c>
      <c r="E1790" t="s">
        <v>163</v>
      </c>
      <c r="F1790" t="s">
        <v>133</v>
      </c>
    </row>
    <row r="1791" spans="1:6" x14ac:dyDescent="0.25">
      <c r="A1791">
        <v>370</v>
      </c>
      <c r="B1791" s="3">
        <v>43495</v>
      </c>
      <c r="C1791" s="3">
        <v>44012</v>
      </c>
      <c r="D1791" t="s">
        <v>131</v>
      </c>
      <c r="E1791" t="s">
        <v>163</v>
      </c>
      <c r="F1791" t="s">
        <v>133</v>
      </c>
    </row>
    <row r="1792" spans="1:6" x14ac:dyDescent="0.25">
      <c r="A1792">
        <v>370</v>
      </c>
      <c r="B1792" s="3">
        <v>44013</v>
      </c>
      <c r="C1792" s="3">
        <v>44013</v>
      </c>
      <c r="D1792" t="s">
        <v>131</v>
      </c>
      <c r="E1792" t="s">
        <v>163</v>
      </c>
      <c r="F1792" t="s">
        <v>133</v>
      </c>
    </row>
    <row r="1793" spans="1:6" x14ac:dyDescent="0.25">
      <c r="A1793">
        <v>370</v>
      </c>
      <c r="B1793" s="3">
        <v>44013</v>
      </c>
      <c r="C1793" s="3">
        <v>44028</v>
      </c>
      <c r="D1793" t="s">
        <v>131</v>
      </c>
      <c r="E1793" t="s">
        <v>163</v>
      </c>
      <c r="F1793" t="s">
        <v>133</v>
      </c>
    </row>
    <row r="1794" spans="1:6" x14ac:dyDescent="0.25">
      <c r="A1794">
        <v>372</v>
      </c>
      <c r="B1794" s="3">
        <v>42296</v>
      </c>
      <c r="C1794" s="3">
        <v>42825</v>
      </c>
      <c r="D1794" t="s">
        <v>131</v>
      </c>
      <c r="E1794" t="s">
        <v>93</v>
      </c>
      <c r="F1794" t="s">
        <v>133</v>
      </c>
    </row>
    <row r="1795" spans="1:6" x14ac:dyDescent="0.25">
      <c r="A1795">
        <v>372</v>
      </c>
      <c r="B1795" s="3">
        <v>42826</v>
      </c>
      <c r="C1795" s="3">
        <v>43281</v>
      </c>
      <c r="D1795" t="s">
        <v>131</v>
      </c>
      <c r="E1795" t="s">
        <v>93</v>
      </c>
      <c r="F1795" t="s">
        <v>133</v>
      </c>
    </row>
    <row r="1796" spans="1:6" x14ac:dyDescent="0.25">
      <c r="A1796">
        <v>372</v>
      </c>
      <c r="B1796" s="3">
        <v>43282</v>
      </c>
      <c r="C1796" s="3">
        <v>43282</v>
      </c>
      <c r="D1796" t="s">
        <v>131</v>
      </c>
      <c r="E1796" t="s">
        <v>93</v>
      </c>
      <c r="F1796" t="s">
        <v>133</v>
      </c>
    </row>
    <row r="1797" spans="1:6" x14ac:dyDescent="0.25">
      <c r="A1797">
        <v>372</v>
      </c>
      <c r="B1797" s="3">
        <v>43282</v>
      </c>
      <c r="C1797" s="3">
        <v>43731</v>
      </c>
      <c r="D1797" t="s">
        <v>131</v>
      </c>
      <c r="E1797" t="s">
        <v>93</v>
      </c>
      <c r="F1797" t="s">
        <v>133</v>
      </c>
    </row>
    <row r="1798" spans="1:6" x14ac:dyDescent="0.25">
      <c r="A1798">
        <v>372</v>
      </c>
      <c r="B1798" s="3">
        <v>44368</v>
      </c>
      <c r="C1798" s="3">
        <v>44368</v>
      </c>
      <c r="D1798" t="s">
        <v>131</v>
      </c>
      <c r="E1798" t="s">
        <v>93</v>
      </c>
      <c r="F1798" t="s">
        <v>133</v>
      </c>
    </row>
    <row r="1799" spans="1:6" x14ac:dyDescent="0.25">
      <c r="A1799">
        <v>372</v>
      </c>
      <c r="B1799" s="3">
        <v>44368</v>
      </c>
      <c r="C1799" s="3">
        <v>44562</v>
      </c>
      <c r="D1799" t="s">
        <v>131</v>
      </c>
      <c r="E1799" t="s">
        <v>93</v>
      </c>
      <c r="F1799" t="s">
        <v>133</v>
      </c>
    </row>
    <row r="1800" spans="1:6" x14ac:dyDescent="0.25">
      <c r="A1800">
        <v>373</v>
      </c>
      <c r="B1800" s="3">
        <v>41096</v>
      </c>
      <c r="C1800" s="3">
        <v>43739</v>
      </c>
      <c r="D1800" t="s">
        <v>131</v>
      </c>
      <c r="E1800" t="s">
        <v>115</v>
      </c>
      <c r="F1800" t="s">
        <v>133</v>
      </c>
    </row>
    <row r="1801" spans="1:6" x14ac:dyDescent="0.25">
      <c r="A1801">
        <v>373</v>
      </c>
      <c r="B1801" s="3">
        <v>43739</v>
      </c>
      <c r="C1801" s="3">
        <v>43739</v>
      </c>
      <c r="D1801" t="s">
        <v>131</v>
      </c>
      <c r="E1801" t="s">
        <v>115</v>
      </c>
      <c r="F1801" t="s">
        <v>133</v>
      </c>
    </row>
    <row r="1802" spans="1:6" x14ac:dyDescent="0.25">
      <c r="A1802">
        <v>374</v>
      </c>
      <c r="B1802" s="3">
        <v>41913</v>
      </c>
      <c r="C1802" s="3">
        <v>42537</v>
      </c>
      <c r="D1802" t="s">
        <v>131</v>
      </c>
      <c r="E1802" t="s">
        <v>112</v>
      </c>
      <c r="F1802" t="s">
        <v>132</v>
      </c>
    </row>
    <row r="1803" spans="1:6" x14ac:dyDescent="0.25">
      <c r="A1803">
        <v>374</v>
      </c>
      <c r="B1803" s="3">
        <v>43267</v>
      </c>
      <c r="C1803" s="3">
        <v>43496</v>
      </c>
      <c r="D1803" t="s">
        <v>131</v>
      </c>
      <c r="E1803" t="s">
        <v>112</v>
      </c>
      <c r="F1803" t="s">
        <v>132</v>
      </c>
    </row>
    <row r="1804" spans="1:6" x14ac:dyDescent="0.25">
      <c r="A1804">
        <v>374</v>
      </c>
      <c r="B1804" s="3">
        <v>43496</v>
      </c>
      <c r="C1804" s="3">
        <v>43496</v>
      </c>
      <c r="D1804" t="s">
        <v>131</v>
      </c>
      <c r="E1804" t="s">
        <v>112</v>
      </c>
      <c r="F1804" t="s">
        <v>132</v>
      </c>
    </row>
    <row r="1805" spans="1:6" x14ac:dyDescent="0.25">
      <c r="A1805">
        <v>374</v>
      </c>
      <c r="B1805" s="3">
        <v>43497</v>
      </c>
      <c r="C1805" s="3">
        <v>43542</v>
      </c>
      <c r="D1805" t="s">
        <v>131</v>
      </c>
      <c r="E1805" t="s">
        <v>112</v>
      </c>
      <c r="F1805" t="s">
        <v>132</v>
      </c>
    </row>
    <row r="1806" spans="1:6" x14ac:dyDescent="0.25">
      <c r="A1806">
        <v>374</v>
      </c>
      <c r="B1806" s="3">
        <v>43543</v>
      </c>
      <c r="C1806" s="3">
        <v>43543</v>
      </c>
      <c r="D1806" t="s">
        <v>131</v>
      </c>
      <c r="E1806" t="s">
        <v>112</v>
      </c>
      <c r="F1806" t="s">
        <v>132</v>
      </c>
    </row>
    <row r="1807" spans="1:6" x14ac:dyDescent="0.25">
      <c r="A1807">
        <v>374</v>
      </c>
      <c r="B1807" s="3">
        <v>43544</v>
      </c>
      <c r="C1807" s="3">
        <v>43885</v>
      </c>
      <c r="D1807" t="s">
        <v>131</v>
      </c>
      <c r="E1807" t="s">
        <v>112</v>
      </c>
      <c r="F1807" t="s">
        <v>132</v>
      </c>
    </row>
    <row r="1808" spans="1:6" x14ac:dyDescent="0.25">
      <c r="A1808">
        <v>374</v>
      </c>
      <c r="B1808" s="3">
        <v>43886</v>
      </c>
      <c r="C1808" s="3">
        <v>43887</v>
      </c>
      <c r="D1808" t="s">
        <v>131</v>
      </c>
      <c r="E1808" t="s">
        <v>112</v>
      </c>
      <c r="F1808" t="s">
        <v>132</v>
      </c>
    </row>
    <row r="1809" spans="1:6" x14ac:dyDescent="0.25">
      <c r="A1809">
        <v>374</v>
      </c>
      <c r="B1809" s="3">
        <v>43888</v>
      </c>
      <c r="C1809" s="3">
        <v>43888</v>
      </c>
      <c r="D1809" t="s">
        <v>131</v>
      </c>
      <c r="E1809" t="s">
        <v>112</v>
      </c>
      <c r="F1809" t="s">
        <v>132</v>
      </c>
    </row>
    <row r="1810" spans="1:6" x14ac:dyDescent="0.25">
      <c r="A1810">
        <v>374</v>
      </c>
      <c r="B1810" s="3">
        <v>43889</v>
      </c>
      <c r="C1810" s="3">
        <v>43889</v>
      </c>
      <c r="D1810" t="s">
        <v>131</v>
      </c>
      <c r="E1810" t="s">
        <v>112</v>
      </c>
      <c r="F1810" t="s">
        <v>132</v>
      </c>
    </row>
    <row r="1811" spans="1:6" x14ac:dyDescent="0.25">
      <c r="A1811">
        <v>374</v>
      </c>
      <c r="B1811" s="3">
        <v>43890</v>
      </c>
      <c r="C1811" s="3">
        <v>43895</v>
      </c>
      <c r="D1811" t="s">
        <v>131</v>
      </c>
      <c r="E1811" t="s">
        <v>112</v>
      </c>
      <c r="F1811" t="s">
        <v>132</v>
      </c>
    </row>
    <row r="1812" spans="1:6" x14ac:dyDescent="0.25">
      <c r="A1812">
        <v>374</v>
      </c>
      <c r="B1812" s="3">
        <v>43895</v>
      </c>
      <c r="C1812" s="3">
        <v>43896</v>
      </c>
      <c r="D1812" t="s">
        <v>131</v>
      </c>
      <c r="E1812" t="s">
        <v>112</v>
      </c>
      <c r="F1812" t="s">
        <v>132</v>
      </c>
    </row>
    <row r="1813" spans="1:6" x14ac:dyDescent="0.25">
      <c r="A1813">
        <v>374</v>
      </c>
      <c r="B1813" s="3">
        <v>43897</v>
      </c>
      <c r="C1813" s="3">
        <v>43907</v>
      </c>
      <c r="D1813" t="s">
        <v>131</v>
      </c>
      <c r="E1813" t="s">
        <v>112</v>
      </c>
      <c r="F1813" t="s">
        <v>132</v>
      </c>
    </row>
    <row r="1814" spans="1:6" x14ac:dyDescent="0.25">
      <c r="A1814">
        <v>374</v>
      </c>
      <c r="B1814" s="3">
        <v>43907</v>
      </c>
      <c r="C1814" s="3">
        <v>43908</v>
      </c>
      <c r="D1814" t="s">
        <v>131</v>
      </c>
      <c r="E1814" t="s">
        <v>112</v>
      </c>
      <c r="F1814" t="s">
        <v>132</v>
      </c>
    </row>
    <row r="1815" spans="1:6" x14ac:dyDescent="0.25">
      <c r="A1815">
        <v>374</v>
      </c>
      <c r="B1815" s="3">
        <v>43909</v>
      </c>
      <c r="C1815" s="3">
        <v>44119</v>
      </c>
      <c r="D1815" t="s">
        <v>131</v>
      </c>
      <c r="E1815" t="s">
        <v>112</v>
      </c>
      <c r="F1815" t="s">
        <v>132</v>
      </c>
    </row>
    <row r="1816" spans="1:6" x14ac:dyDescent="0.25">
      <c r="A1816">
        <v>374</v>
      </c>
      <c r="B1816" s="3">
        <v>44120</v>
      </c>
      <c r="C1816" s="3">
        <v>44120</v>
      </c>
      <c r="D1816" t="s">
        <v>131</v>
      </c>
      <c r="E1816" t="s">
        <v>112</v>
      </c>
      <c r="F1816" t="s">
        <v>132</v>
      </c>
    </row>
    <row r="1817" spans="1:6" x14ac:dyDescent="0.25">
      <c r="A1817">
        <v>374</v>
      </c>
      <c r="B1817" s="3">
        <v>44120</v>
      </c>
      <c r="C1817" s="3">
        <v>44571</v>
      </c>
      <c r="D1817" t="s">
        <v>131</v>
      </c>
      <c r="E1817" t="s">
        <v>112</v>
      </c>
      <c r="F1817" t="s">
        <v>132</v>
      </c>
    </row>
    <row r="1818" spans="1:6" x14ac:dyDescent="0.25">
      <c r="A1818">
        <v>374</v>
      </c>
      <c r="B1818" s="3">
        <v>44572</v>
      </c>
      <c r="C1818" s="3">
        <v>44577</v>
      </c>
      <c r="D1818" t="s">
        <v>131</v>
      </c>
      <c r="E1818" t="s">
        <v>112</v>
      </c>
      <c r="F1818" t="s">
        <v>132</v>
      </c>
    </row>
    <row r="1819" spans="1:6" x14ac:dyDescent="0.25">
      <c r="A1819">
        <v>374</v>
      </c>
      <c r="B1819" s="3">
        <v>44578</v>
      </c>
      <c r="C1819" s="3"/>
      <c r="D1819" t="s">
        <v>131</v>
      </c>
      <c r="E1819" t="s">
        <v>112</v>
      </c>
      <c r="F1819" t="s">
        <v>132</v>
      </c>
    </row>
    <row r="1820" spans="1:6" x14ac:dyDescent="0.25">
      <c r="A1820">
        <v>374</v>
      </c>
      <c r="B1820" s="3">
        <v>44578</v>
      </c>
      <c r="C1820" s="3">
        <v>44578</v>
      </c>
      <c r="D1820" t="s">
        <v>131</v>
      </c>
      <c r="E1820" t="s">
        <v>112</v>
      </c>
      <c r="F1820" t="s">
        <v>132</v>
      </c>
    </row>
    <row r="1821" spans="1:6" x14ac:dyDescent="0.25">
      <c r="A1821">
        <v>374</v>
      </c>
      <c r="B1821" s="3">
        <v>44578</v>
      </c>
      <c r="C1821" s="3">
        <v>44578</v>
      </c>
      <c r="D1821" t="s">
        <v>131</v>
      </c>
      <c r="E1821" t="s">
        <v>112</v>
      </c>
      <c r="F1821" t="s">
        <v>132</v>
      </c>
    </row>
    <row r="1822" spans="1:6" x14ac:dyDescent="0.25">
      <c r="A1822">
        <v>375</v>
      </c>
      <c r="B1822" s="3">
        <v>42675</v>
      </c>
      <c r="C1822" s="3">
        <v>43374</v>
      </c>
      <c r="D1822" t="s">
        <v>131</v>
      </c>
      <c r="E1822" t="s">
        <v>166</v>
      </c>
      <c r="F1822" t="s">
        <v>133</v>
      </c>
    </row>
    <row r="1823" spans="1:6" x14ac:dyDescent="0.25">
      <c r="A1823">
        <v>375</v>
      </c>
      <c r="B1823" s="3">
        <v>43374</v>
      </c>
      <c r="C1823" s="3">
        <v>43383</v>
      </c>
      <c r="D1823" t="s">
        <v>131</v>
      </c>
      <c r="E1823" t="s">
        <v>166</v>
      </c>
      <c r="F1823" t="s">
        <v>133</v>
      </c>
    </row>
    <row r="1824" spans="1:6" x14ac:dyDescent="0.25">
      <c r="A1824">
        <v>375</v>
      </c>
      <c r="B1824" s="3">
        <v>43384</v>
      </c>
      <c r="C1824" s="3">
        <v>43607</v>
      </c>
      <c r="D1824" t="s">
        <v>131</v>
      </c>
      <c r="E1824" t="s">
        <v>166</v>
      </c>
      <c r="F1824" t="s">
        <v>133</v>
      </c>
    </row>
    <row r="1825" spans="1:6" x14ac:dyDescent="0.25">
      <c r="A1825">
        <v>375</v>
      </c>
      <c r="B1825" s="3">
        <v>43607</v>
      </c>
      <c r="C1825" s="3">
        <v>43607</v>
      </c>
      <c r="D1825" t="s">
        <v>131</v>
      </c>
      <c r="E1825" t="s">
        <v>166</v>
      </c>
      <c r="F1825" t="s">
        <v>133</v>
      </c>
    </row>
    <row r="1826" spans="1:6" x14ac:dyDescent="0.25">
      <c r="A1826">
        <v>375</v>
      </c>
      <c r="B1826" s="3">
        <v>43608</v>
      </c>
      <c r="C1826" s="3">
        <v>44256</v>
      </c>
      <c r="D1826" t="s">
        <v>131</v>
      </c>
      <c r="E1826" t="s">
        <v>166</v>
      </c>
      <c r="F1826" t="s">
        <v>133</v>
      </c>
    </row>
    <row r="1827" spans="1:6" x14ac:dyDescent="0.25">
      <c r="A1827">
        <v>375</v>
      </c>
      <c r="B1827" s="3">
        <v>44256</v>
      </c>
      <c r="C1827" s="3">
        <v>44256</v>
      </c>
      <c r="D1827" t="s">
        <v>131</v>
      </c>
      <c r="E1827" t="s">
        <v>166</v>
      </c>
      <c r="F1827" t="s">
        <v>133</v>
      </c>
    </row>
    <row r="1828" spans="1:6" x14ac:dyDescent="0.25">
      <c r="A1828">
        <v>376</v>
      </c>
      <c r="B1828" s="3">
        <v>38353</v>
      </c>
      <c r="C1828" s="3">
        <v>43663</v>
      </c>
      <c r="D1828" t="s">
        <v>131</v>
      </c>
      <c r="E1828" t="s">
        <v>206</v>
      </c>
      <c r="F1828" t="s">
        <v>133</v>
      </c>
    </row>
    <row r="1829" spans="1:6" x14ac:dyDescent="0.25">
      <c r="A1829">
        <v>376</v>
      </c>
      <c r="B1829" s="3">
        <v>43663</v>
      </c>
      <c r="C1829" s="3">
        <v>43677</v>
      </c>
      <c r="D1829" t="s">
        <v>131</v>
      </c>
      <c r="E1829" t="s">
        <v>206</v>
      </c>
      <c r="F1829" t="s">
        <v>133</v>
      </c>
    </row>
    <row r="1830" spans="1:6" x14ac:dyDescent="0.25">
      <c r="A1830">
        <v>376</v>
      </c>
      <c r="B1830" s="3">
        <v>43678</v>
      </c>
      <c r="C1830" s="3">
        <v>43770</v>
      </c>
      <c r="D1830" t="s">
        <v>131</v>
      </c>
      <c r="E1830" t="s">
        <v>206</v>
      </c>
      <c r="F1830" t="s">
        <v>133</v>
      </c>
    </row>
    <row r="1831" spans="1:6" x14ac:dyDescent="0.25">
      <c r="A1831">
        <v>376</v>
      </c>
      <c r="B1831" s="3">
        <v>43770</v>
      </c>
      <c r="C1831" s="3">
        <v>43800</v>
      </c>
      <c r="D1831" t="s">
        <v>131</v>
      </c>
      <c r="E1831" t="s">
        <v>206</v>
      </c>
      <c r="F1831" t="s">
        <v>133</v>
      </c>
    </row>
    <row r="1832" spans="1:6" x14ac:dyDescent="0.25">
      <c r="A1832">
        <v>381</v>
      </c>
      <c r="B1832" s="3">
        <v>41991</v>
      </c>
      <c r="C1832" s="3">
        <v>43205</v>
      </c>
      <c r="D1832" t="s">
        <v>131</v>
      </c>
      <c r="E1832" t="s">
        <v>134</v>
      </c>
      <c r="F1832" t="s">
        <v>133</v>
      </c>
    </row>
    <row r="1833" spans="1:6" x14ac:dyDescent="0.25">
      <c r="A1833">
        <v>381</v>
      </c>
      <c r="B1833" s="3">
        <v>43206</v>
      </c>
      <c r="C1833" s="3">
        <v>43208</v>
      </c>
      <c r="D1833" t="s">
        <v>131</v>
      </c>
      <c r="E1833" t="s">
        <v>134</v>
      </c>
      <c r="F1833" t="s">
        <v>133</v>
      </c>
    </row>
    <row r="1834" spans="1:6" x14ac:dyDescent="0.25">
      <c r="A1834">
        <v>381</v>
      </c>
      <c r="B1834" s="3">
        <v>43209</v>
      </c>
      <c r="C1834" s="3">
        <v>43235</v>
      </c>
      <c r="D1834" t="s">
        <v>131</v>
      </c>
      <c r="E1834" t="s">
        <v>134</v>
      </c>
      <c r="F1834" t="s">
        <v>133</v>
      </c>
    </row>
    <row r="1835" spans="1:6" x14ac:dyDescent="0.25">
      <c r="A1835">
        <v>381</v>
      </c>
      <c r="B1835" s="3">
        <v>43235</v>
      </c>
      <c r="C1835" s="3">
        <v>43236</v>
      </c>
      <c r="D1835" t="s">
        <v>131</v>
      </c>
      <c r="E1835" t="s">
        <v>134</v>
      </c>
      <c r="F1835" t="s">
        <v>133</v>
      </c>
    </row>
    <row r="1836" spans="1:6" x14ac:dyDescent="0.25">
      <c r="A1836">
        <v>381</v>
      </c>
      <c r="B1836" s="3">
        <v>43237</v>
      </c>
      <c r="C1836" s="3">
        <v>43241</v>
      </c>
      <c r="D1836" t="s">
        <v>131</v>
      </c>
      <c r="E1836" t="s">
        <v>134</v>
      </c>
      <c r="F1836" t="s">
        <v>133</v>
      </c>
    </row>
    <row r="1837" spans="1:6" x14ac:dyDescent="0.25">
      <c r="A1837">
        <v>381</v>
      </c>
      <c r="B1837" s="3">
        <v>43241</v>
      </c>
      <c r="C1837" s="3">
        <v>43241</v>
      </c>
      <c r="D1837" t="s">
        <v>131</v>
      </c>
      <c r="E1837" t="s">
        <v>134</v>
      </c>
      <c r="F1837" t="s">
        <v>133</v>
      </c>
    </row>
    <row r="1838" spans="1:6" x14ac:dyDescent="0.25">
      <c r="A1838">
        <v>381</v>
      </c>
      <c r="B1838" s="3">
        <v>43242</v>
      </c>
      <c r="C1838" s="3">
        <v>43242</v>
      </c>
      <c r="D1838" t="s">
        <v>131</v>
      </c>
      <c r="E1838" t="s">
        <v>134</v>
      </c>
      <c r="F1838" t="s">
        <v>133</v>
      </c>
    </row>
    <row r="1839" spans="1:6" x14ac:dyDescent="0.25">
      <c r="A1839">
        <v>381</v>
      </c>
      <c r="B1839" s="3">
        <v>43242</v>
      </c>
      <c r="C1839" s="3">
        <v>43242</v>
      </c>
      <c r="D1839" t="s">
        <v>131</v>
      </c>
      <c r="E1839" t="s">
        <v>134</v>
      </c>
      <c r="F1839" t="s">
        <v>133</v>
      </c>
    </row>
    <row r="1840" spans="1:6" x14ac:dyDescent="0.25">
      <c r="A1840">
        <v>381</v>
      </c>
      <c r="B1840" s="3">
        <v>43243</v>
      </c>
      <c r="C1840" s="3">
        <v>43243</v>
      </c>
      <c r="D1840" t="s">
        <v>131</v>
      </c>
      <c r="E1840" t="s">
        <v>134</v>
      </c>
      <c r="F1840" t="s">
        <v>133</v>
      </c>
    </row>
    <row r="1841" spans="1:6" x14ac:dyDescent="0.25">
      <c r="A1841">
        <v>381</v>
      </c>
      <c r="B1841" s="3">
        <v>43243</v>
      </c>
      <c r="C1841" s="3">
        <v>43245</v>
      </c>
      <c r="D1841" t="s">
        <v>131</v>
      </c>
      <c r="E1841" t="s">
        <v>134</v>
      </c>
      <c r="F1841" t="s">
        <v>133</v>
      </c>
    </row>
    <row r="1842" spans="1:6" x14ac:dyDescent="0.25">
      <c r="A1842">
        <v>381</v>
      </c>
      <c r="B1842" s="3">
        <v>43246</v>
      </c>
      <c r="C1842" s="3">
        <v>43252</v>
      </c>
      <c r="D1842" t="s">
        <v>131</v>
      </c>
      <c r="E1842" t="s">
        <v>134</v>
      </c>
      <c r="F1842" t="s">
        <v>133</v>
      </c>
    </row>
    <row r="1843" spans="1:6" x14ac:dyDescent="0.25">
      <c r="A1843">
        <v>381</v>
      </c>
      <c r="B1843" s="3">
        <v>43252</v>
      </c>
      <c r="C1843" s="3">
        <v>43274</v>
      </c>
      <c r="D1843" t="s">
        <v>131</v>
      </c>
      <c r="E1843" t="s">
        <v>134</v>
      </c>
      <c r="F1843" t="s">
        <v>133</v>
      </c>
    </row>
    <row r="1844" spans="1:6" x14ac:dyDescent="0.25">
      <c r="A1844">
        <v>381</v>
      </c>
      <c r="B1844" s="3">
        <v>43274</v>
      </c>
      <c r="C1844" s="3">
        <v>43638</v>
      </c>
      <c r="D1844" t="s">
        <v>131</v>
      </c>
      <c r="E1844" t="s">
        <v>134</v>
      </c>
      <c r="F1844" t="s">
        <v>133</v>
      </c>
    </row>
    <row r="1845" spans="1:6" x14ac:dyDescent="0.25">
      <c r="A1845">
        <v>381</v>
      </c>
      <c r="B1845" s="3">
        <v>43639</v>
      </c>
      <c r="C1845" s="3">
        <v>43639</v>
      </c>
      <c r="D1845" t="s">
        <v>131</v>
      </c>
      <c r="E1845" t="s">
        <v>134</v>
      </c>
      <c r="F1845" t="s">
        <v>133</v>
      </c>
    </row>
    <row r="1846" spans="1:6" x14ac:dyDescent="0.25">
      <c r="A1846">
        <v>381</v>
      </c>
      <c r="B1846" s="3">
        <v>43639</v>
      </c>
      <c r="C1846" s="3">
        <v>43830</v>
      </c>
      <c r="D1846" t="s">
        <v>131</v>
      </c>
      <c r="E1846" t="s">
        <v>134</v>
      </c>
      <c r="F1846" t="s">
        <v>133</v>
      </c>
    </row>
    <row r="1847" spans="1:6" x14ac:dyDescent="0.25">
      <c r="A1847">
        <v>381</v>
      </c>
      <c r="B1847" s="3">
        <v>43831</v>
      </c>
      <c r="C1847" s="3">
        <v>43831</v>
      </c>
      <c r="D1847" t="s">
        <v>131</v>
      </c>
      <c r="E1847" t="s">
        <v>134</v>
      </c>
      <c r="F1847" t="s">
        <v>133</v>
      </c>
    </row>
    <row r="1848" spans="1:6" x14ac:dyDescent="0.25">
      <c r="A1848">
        <v>381</v>
      </c>
      <c r="B1848" s="3">
        <v>43831</v>
      </c>
      <c r="C1848" s="3">
        <v>43920</v>
      </c>
      <c r="D1848" t="s">
        <v>131</v>
      </c>
      <c r="E1848" t="s">
        <v>134</v>
      </c>
      <c r="F1848" t="s">
        <v>133</v>
      </c>
    </row>
    <row r="1849" spans="1:6" x14ac:dyDescent="0.25">
      <c r="A1849">
        <v>381</v>
      </c>
      <c r="B1849" s="3">
        <v>43921</v>
      </c>
      <c r="C1849" s="3">
        <v>44043</v>
      </c>
      <c r="D1849" t="s">
        <v>131</v>
      </c>
      <c r="E1849" t="s">
        <v>134</v>
      </c>
      <c r="F1849" t="s">
        <v>133</v>
      </c>
    </row>
    <row r="1850" spans="1:6" x14ac:dyDescent="0.25">
      <c r="A1850">
        <v>381</v>
      </c>
      <c r="B1850" s="3">
        <v>44043</v>
      </c>
      <c r="C1850" s="3">
        <v>44044</v>
      </c>
      <c r="D1850" t="s">
        <v>131</v>
      </c>
      <c r="E1850" t="s">
        <v>134</v>
      </c>
      <c r="F1850" t="s">
        <v>133</v>
      </c>
    </row>
    <row r="1851" spans="1:6" x14ac:dyDescent="0.25">
      <c r="A1851">
        <v>382</v>
      </c>
      <c r="B1851" s="3">
        <v>42629</v>
      </c>
      <c r="C1851" s="3">
        <v>43070</v>
      </c>
      <c r="D1851" t="s">
        <v>131</v>
      </c>
      <c r="E1851" t="s">
        <v>134</v>
      </c>
      <c r="F1851" t="s">
        <v>133</v>
      </c>
    </row>
    <row r="1852" spans="1:6" x14ac:dyDescent="0.25">
      <c r="A1852">
        <v>382</v>
      </c>
      <c r="B1852" s="3">
        <v>43070</v>
      </c>
      <c r="C1852" s="3">
        <v>43069</v>
      </c>
      <c r="D1852" t="s">
        <v>131</v>
      </c>
      <c r="E1852" t="s">
        <v>134</v>
      </c>
      <c r="F1852" t="s">
        <v>133</v>
      </c>
    </row>
    <row r="1853" spans="1:6" x14ac:dyDescent="0.25">
      <c r="A1853">
        <v>383</v>
      </c>
      <c r="B1853" s="3">
        <v>42217</v>
      </c>
      <c r="C1853" s="3">
        <v>43564</v>
      </c>
      <c r="D1853" t="s">
        <v>131</v>
      </c>
      <c r="E1853" t="s">
        <v>134</v>
      </c>
      <c r="F1853" t="s">
        <v>133</v>
      </c>
    </row>
    <row r="1854" spans="1:6" x14ac:dyDescent="0.25">
      <c r="A1854">
        <v>383</v>
      </c>
      <c r="B1854" s="3">
        <v>43564</v>
      </c>
      <c r="C1854" s="3">
        <v>43928</v>
      </c>
      <c r="D1854" t="s">
        <v>131</v>
      </c>
      <c r="E1854" t="s">
        <v>134</v>
      </c>
      <c r="F1854" t="s">
        <v>133</v>
      </c>
    </row>
    <row r="1855" spans="1:6" x14ac:dyDescent="0.25">
      <c r="A1855">
        <v>383</v>
      </c>
      <c r="B1855" s="3">
        <v>43929</v>
      </c>
      <c r="C1855" s="3">
        <v>43929</v>
      </c>
      <c r="D1855" t="s">
        <v>131</v>
      </c>
      <c r="E1855" t="s">
        <v>134</v>
      </c>
      <c r="F1855" t="s">
        <v>133</v>
      </c>
    </row>
    <row r="1856" spans="1:6" x14ac:dyDescent="0.25">
      <c r="A1856">
        <v>383</v>
      </c>
      <c r="B1856" s="3">
        <v>43929</v>
      </c>
      <c r="C1856" s="3">
        <v>44128</v>
      </c>
      <c r="D1856" t="s">
        <v>131</v>
      </c>
      <c r="E1856" t="s">
        <v>134</v>
      </c>
      <c r="F1856" t="s">
        <v>133</v>
      </c>
    </row>
    <row r="1857" spans="1:6" x14ac:dyDescent="0.25">
      <c r="A1857">
        <v>383</v>
      </c>
      <c r="B1857" s="3">
        <v>44129</v>
      </c>
      <c r="C1857" s="3">
        <v>44129</v>
      </c>
      <c r="D1857" t="s">
        <v>131</v>
      </c>
      <c r="E1857" t="s">
        <v>134</v>
      </c>
      <c r="F1857" t="s">
        <v>133</v>
      </c>
    </row>
    <row r="1858" spans="1:6" x14ac:dyDescent="0.25">
      <c r="A1858">
        <v>383</v>
      </c>
      <c r="B1858" s="3">
        <v>44129</v>
      </c>
      <c r="C1858" s="3">
        <v>44196</v>
      </c>
      <c r="D1858" t="s">
        <v>131</v>
      </c>
      <c r="E1858" t="s">
        <v>134</v>
      </c>
      <c r="F1858" t="s">
        <v>133</v>
      </c>
    </row>
    <row r="1859" spans="1:6" x14ac:dyDescent="0.25">
      <c r="A1859">
        <v>383</v>
      </c>
      <c r="B1859" s="3">
        <v>44197</v>
      </c>
      <c r="C1859" s="3">
        <v>44197</v>
      </c>
      <c r="D1859" t="s">
        <v>131</v>
      </c>
      <c r="E1859" t="s">
        <v>134</v>
      </c>
      <c r="F1859" t="s">
        <v>133</v>
      </c>
    </row>
    <row r="1860" spans="1:6" x14ac:dyDescent="0.25">
      <c r="A1860">
        <v>383</v>
      </c>
      <c r="B1860" s="3">
        <v>44197</v>
      </c>
      <c r="C1860" s="3">
        <v>44286</v>
      </c>
      <c r="D1860" t="s">
        <v>131</v>
      </c>
      <c r="E1860" t="s">
        <v>134</v>
      </c>
      <c r="F1860" t="s">
        <v>133</v>
      </c>
    </row>
    <row r="1861" spans="1:6" x14ac:dyDescent="0.25">
      <c r="A1861">
        <v>383</v>
      </c>
      <c r="B1861" s="3">
        <v>44287</v>
      </c>
      <c r="C1861" s="3">
        <v>44287</v>
      </c>
      <c r="D1861" t="s">
        <v>131</v>
      </c>
      <c r="E1861" t="s">
        <v>134</v>
      </c>
      <c r="F1861" t="s">
        <v>133</v>
      </c>
    </row>
    <row r="1862" spans="1:6" x14ac:dyDescent="0.25">
      <c r="A1862">
        <v>383</v>
      </c>
      <c r="B1862" s="3">
        <v>44287</v>
      </c>
      <c r="C1862" s="3">
        <v>44287</v>
      </c>
      <c r="D1862" t="s">
        <v>131</v>
      </c>
      <c r="E1862" t="s">
        <v>134</v>
      </c>
      <c r="F1862" t="s">
        <v>133</v>
      </c>
    </row>
    <row r="1863" spans="1:6" x14ac:dyDescent="0.25">
      <c r="A1863">
        <v>385</v>
      </c>
      <c r="B1863" s="3">
        <v>40787</v>
      </c>
      <c r="C1863" s="3">
        <v>43100</v>
      </c>
      <c r="D1863" t="s">
        <v>131</v>
      </c>
      <c r="E1863" t="s">
        <v>113</v>
      </c>
      <c r="F1863" t="s">
        <v>132</v>
      </c>
    </row>
    <row r="1864" spans="1:6" x14ac:dyDescent="0.25">
      <c r="A1864">
        <v>385</v>
      </c>
      <c r="B1864" s="3">
        <v>43191</v>
      </c>
      <c r="C1864" s="3">
        <v>43281</v>
      </c>
      <c r="D1864" t="s">
        <v>131</v>
      </c>
      <c r="E1864" t="s">
        <v>187</v>
      </c>
      <c r="F1864" t="s">
        <v>132</v>
      </c>
    </row>
    <row r="1865" spans="1:6" x14ac:dyDescent="0.25">
      <c r="A1865">
        <v>385</v>
      </c>
      <c r="B1865" s="3">
        <v>43282</v>
      </c>
      <c r="C1865" s="3">
        <v>43373</v>
      </c>
      <c r="D1865" t="s">
        <v>131</v>
      </c>
      <c r="E1865" t="s">
        <v>187</v>
      </c>
      <c r="F1865" t="s">
        <v>132</v>
      </c>
    </row>
    <row r="1866" spans="1:6" x14ac:dyDescent="0.25">
      <c r="A1866">
        <v>385</v>
      </c>
      <c r="B1866" s="3">
        <v>43374</v>
      </c>
      <c r="C1866" s="3">
        <v>43465</v>
      </c>
      <c r="D1866" t="s">
        <v>131</v>
      </c>
      <c r="E1866" t="s">
        <v>187</v>
      </c>
      <c r="F1866" t="s">
        <v>132</v>
      </c>
    </row>
    <row r="1867" spans="1:6" x14ac:dyDescent="0.25">
      <c r="A1867">
        <v>385</v>
      </c>
      <c r="B1867" s="3">
        <v>43466</v>
      </c>
      <c r="C1867" s="3">
        <v>43555</v>
      </c>
      <c r="D1867" t="s">
        <v>131</v>
      </c>
      <c r="E1867" t="s">
        <v>187</v>
      </c>
      <c r="F1867" t="s">
        <v>132</v>
      </c>
    </row>
    <row r="1868" spans="1:6" x14ac:dyDescent="0.25">
      <c r="A1868">
        <v>385</v>
      </c>
      <c r="B1868" s="3">
        <v>43556</v>
      </c>
      <c r="C1868" s="3">
        <v>43646</v>
      </c>
      <c r="D1868" t="s">
        <v>131</v>
      </c>
      <c r="E1868" t="s">
        <v>187</v>
      </c>
      <c r="F1868" t="s">
        <v>132</v>
      </c>
    </row>
    <row r="1869" spans="1:6" x14ac:dyDescent="0.25">
      <c r="A1869">
        <v>385</v>
      </c>
      <c r="B1869" s="3">
        <v>43647</v>
      </c>
      <c r="C1869" s="3">
        <v>43738</v>
      </c>
      <c r="D1869" t="s">
        <v>131</v>
      </c>
      <c r="E1869" t="s">
        <v>187</v>
      </c>
      <c r="F1869" t="s">
        <v>132</v>
      </c>
    </row>
    <row r="1870" spans="1:6" x14ac:dyDescent="0.25">
      <c r="A1870">
        <v>385</v>
      </c>
      <c r="B1870" s="3">
        <v>43739</v>
      </c>
      <c r="C1870" s="3">
        <v>43830</v>
      </c>
      <c r="D1870" t="s">
        <v>131</v>
      </c>
      <c r="E1870" t="s">
        <v>187</v>
      </c>
      <c r="F1870" t="s">
        <v>132</v>
      </c>
    </row>
    <row r="1871" spans="1:6" x14ac:dyDescent="0.25">
      <c r="A1871">
        <v>385</v>
      </c>
      <c r="B1871" s="3">
        <v>43831</v>
      </c>
      <c r="C1871" s="3">
        <v>43921</v>
      </c>
      <c r="D1871" t="s">
        <v>131</v>
      </c>
      <c r="E1871" t="s">
        <v>187</v>
      </c>
      <c r="F1871" t="s">
        <v>132</v>
      </c>
    </row>
    <row r="1872" spans="1:6" x14ac:dyDescent="0.25">
      <c r="A1872">
        <v>385</v>
      </c>
      <c r="B1872" s="3">
        <v>43922</v>
      </c>
      <c r="C1872" s="3">
        <v>44012</v>
      </c>
      <c r="D1872" t="s">
        <v>131</v>
      </c>
      <c r="E1872" t="s">
        <v>187</v>
      </c>
      <c r="F1872" t="s">
        <v>132</v>
      </c>
    </row>
    <row r="1873" spans="1:6" x14ac:dyDescent="0.25">
      <c r="A1873">
        <v>385</v>
      </c>
      <c r="B1873" s="3">
        <v>44013</v>
      </c>
      <c r="C1873" s="3">
        <v>44104</v>
      </c>
      <c r="D1873" t="s">
        <v>131</v>
      </c>
      <c r="E1873" t="s">
        <v>187</v>
      </c>
      <c r="F1873" t="s">
        <v>132</v>
      </c>
    </row>
    <row r="1874" spans="1:6" x14ac:dyDescent="0.25">
      <c r="A1874">
        <v>385</v>
      </c>
      <c r="B1874" s="3">
        <v>44105</v>
      </c>
      <c r="C1874" s="3">
        <v>44196</v>
      </c>
      <c r="D1874" t="s">
        <v>131</v>
      </c>
      <c r="E1874" t="s">
        <v>187</v>
      </c>
      <c r="F1874" t="s">
        <v>132</v>
      </c>
    </row>
    <row r="1875" spans="1:6" x14ac:dyDescent="0.25">
      <c r="A1875">
        <v>385</v>
      </c>
      <c r="B1875" s="3">
        <v>44197</v>
      </c>
      <c r="C1875" s="3">
        <v>44286</v>
      </c>
      <c r="D1875" t="s">
        <v>131</v>
      </c>
      <c r="E1875" t="s">
        <v>187</v>
      </c>
      <c r="F1875" t="s">
        <v>132</v>
      </c>
    </row>
    <row r="1876" spans="1:6" x14ac:dyDescent="0.25">
      <c r="A1876">
        <v>385</v>
      </c>
      <c r="B1876" s="3">
        <v>44287</v>
      </c>
      <c r="C1876" s="3">
        <v>44377</v>
      </c>
      <c r="D1876" t="s">
        <v>131</v>
      </c>
      <c r="E1876" t="s">
        <v>187</v>
      </c>
      <c r="F1876" t="s">
        <v>132</v>
      </c>
    </row>
    <row r="1877" spans="1:6" x14ac:dyDescent="0.25">
      <c r="A1877">
        <v>385</v>
      </c>
      <c r="B1877" s="3">
        <v>44378</v>
      </c>
      <c r="C1877" s="3">
        <v>44469</v>
      </c>
      <c r="D1877" t="s">
        <v>131</v>
      </c>
      <c r="E1877" t="s">
        <v>187</v>
      </c>
      <c r="F1877" t="s">
        <v>132</v>
      </c>
    </row>
    <row r="1878" spans="1:6" x14ac:dyDescent="0.25">
      <c r="A1878">
        <v>385</v>
      </c>
      <c r="B1878" s="3">
        <v>44470</v>
      </c>
      <c r="C1878" s="3">
        <v>44561</v>
      </c>
      <c r="D1878" t="s">
        <v>131</v>
      </c>
      <c r="E1878" t="s">
        <v>187</v>
      </c>
      <c r="F1878" t="s">
        <v>132</v>
      </c>
    </row>
    <row r="1879" spans="1:6" x14ac:dyDescent="0.25">
      <c r="A1879">
        <v>385</v>
      </c>
      <c r="B1879" s="3">
        <v>44562</v>
      </c>
      <c r="C1879" s="3">
        <v>44651</v>
      </c>
      <c r="D1879" t="s">
        <v>131</v>
      </c>
      <c r="E1879" t="s">
        <v>187</v>
      </c>
      <c r="F1879" t="s">
        <v>132</v>
      </c>
    </row>
    <row r="1880" spans="1:6" x14ac:dyDescent="0.25">
      <c r="A1880">
        <v>385</v>
      </c>
      <c r="B1880" s="3">
        <v>44652</v>
      </c>
      <c r="C1880" s="3">
        <v>44742</v>
      </c>
      <c r="D1880" t="s">
        <v>131</v>
      </c>
      <c r="E1880" t="s">
        <v>187</v>
      </c>
      <c r="F1880" t="s">
        <v>132</v>
      </c>
    </row>
    <row r="1881" spans="1:6" x14ac:dyDescent="0.25">
      <c r="A1881">
        <v>385</v>
      </c>
      <c r="B1881" s="3">
        <v>44743</v>
      </c>
      <c r="C1881" s="3">
        <v>44834</v>
      </c>
      <c r="D1881" t="s">
        <v>131</v>
      </c>
      <c r="E1881" t="s">
        <v>187</v>
      </c>
      <c r="F1881" t="s">
        <v>132</v>
      </c>
    </row>
    <row r="1882" spans="1:6" x14ac:dyDescent="0.25">
      <c r="A1882">
        <v>386</v>
      </c>
      <c r="B1882" s="3">
        <v>40101</v>
      </c>
      <c r="C1882" s="3">
        <v>43039</v>
      </c>
      <c r="D1882" t="s">
        <v>131</v>
      </c>
      <c r="E1882" t="s">
        <v>94</v>
      </c>
      <c r="F1882" t="s">
        <v>133</v>
      </c>
    </row>
    <row r="1883" spans="1:6" x14ac:dyDescent="0.25">
      <c r="A1883">
        <v>386</v>
      </c>
      <c r="B1883" s="3">
        <v>43040</v>
      </c>
      <c r="C1883" s="3">
        <v>43220</v>
      </c>
      <c r="D1883" t="s">
        <v>131</v>
      </c>
      <c r="E1883" t="s">
        <v>94</v>
      </c>
      <c r="F1883" t="s">
        <v>133</v>
      </c>
    </row>
    <row r="1884" spans="1:6" x14ac:dyDescent="0.25">
      <c r="A1884">
        <v>386</v>
      </c>
      <c r="B1884" s="3">
        <v>43221</v>
      </c>
      <c r="C1884" s="3">
        <v>43221</v>
      </c>
      <c r="D1884" t="s">
        <v>131</v>
      </c>
      <c r="E1884" t="s">
        <v>94</v>
      </c>
      <c r="F1884" t="s">
        <v>133</v>
      </c>
    </row>
    <row r="1885" spans="1:6" x14ac:dyDescent="0.25">
      <c r="A1885">
        <v>386</v>
      </c>
      <c r="B1885" s="3">
        <v>43221</v>
      </c>
      <c r="C1885" s="3">
        <v>43221</v>
      </c>
      <c r="D1885" t="s">
        <v>131</v>
      </c>
      <c r="E1885" t="s">
        <v>94</v>
      </c>
      <c r="F1885" t="s">
        <v>133</v>
      </c>
    </row>
    <row r="1886" spans="1:6" x14ac:dyDescent="0.25">
      <c r="A1886">
        <v>387</v>
      </c>
      <c r="B1886" s="3">
        <v>42217</v>
      </c>
      <c r="C1886" s="3">
        <v>43191</v>
      </c>
      <c r="D1886" t="s">
        <v>131</v>
      </c>
      <c r="E1886" t="s">
        <v>169</v>
      </c>
      <c r="F1886" t="s">
        <v>133</v>
      </c>
    </row>
    <row r="1887" spans="1:6" x14ac:dyDescent="0.25">
      <c r="A1887">
        <v>387</v>
      </c>
      <c r="B1887" s="3">
        <v>43191</v>
      </c>
      <c r="C1887" s="3">
        <v>44074</v>
      </c>
      <c r="D1887" t="s">
        <v>131</v>
      </c>
      <c r="E1887" t="s">
        <v>169</v>
      </c>
      <c r="F1887" t="s">
        <v>133</v>
      </c>
    </row>
    <row r="1888" spans="1:6" x14ac:dyDescent="0.25">
      <c r="A1888">
        <v>388</v>
      </c>
      <c r="B1888" s="3">
        <v>42296</v>
      </c>
      <c r="C1888" s="3"/>
      <c r="D1888" t="s">
        <v>131</v>
      </c>
      <c r="E1888" t="s">
        <v>93</v>
      </c>
      <c r="F1888" t="s">
        <v>133</v>
      </c>
    </row>
    <row r="1889" spans="1:6" x14ac:dyDescent="0.25">
      <c r="A1889">
        <v>389</v>
      </c>
      <c r="B1889" s="3">
        <v>41913</v>
      </c>
      <c r="C1889" s="3">
        <v>43070</v>
      </c>
      <c r="D1889" t="s">
        <v>131</v>
      </c>
      <c r="E1889" t="s">
        <v>174</v>
      </c>
      <c r="F1889" t="s">
        <v>133</v>
      </c>
    </row>
    <row r="1890" spans="1:6" x14ac:dyDescent="0.25">
      <c r="A1890">
        <v>389</v>
      </c>
      <c r="B1890" s="3">
        <v>43070</v>
      </c>
      <c r="C1890" s="3">
        <v>43069</v>
      </c>
      <c r="D1890" t="s">
        <v>131</v>
      </c>
      <c r="E1890" t="s">
        <v>174</v>
      </c>
      <c r="F1890" t="s">
        <v>133</v>
      </c>
    </row>
    <row r="1891" spans="1:6" x14ac:dyDescent="0.25">
      <c r="A1891">
        <v>390</v>
      </c>
      <c r="B1891" s="3">
        <v>35431</v>
      </c>
      <c r="C1891" s="3">
        <v>43252</v>
      </c>
      <c r="D1891" t="s">
        <v>131</v>
      </c>
      <c r="E1891" t="s">
        <v>115</v>
      </c>
      <c r="F1891" t="s">
        <v>133</v>
      </c>
    </row>
    <row r="1892" spans="1:6" x14ac:dyDescent="0.25">
      <c r="A1892">
        <v>390</v>
      </c>
      <c r="B1892" s="3">
        <v>43252</v>
      </c>
      <c r="C1892" s="3">
        <v>43252</v>
      </c>
      <c r="D1892" t="s">
        <v>131</v>
      </c>
      <c r="E1892" t="s">
        <v>115</v>
      </c>
      <c r="F1892" t="s">
        <v>133</v>
      </c>
    </row>
    <row r="1893" spans="1:6" x14ac:dyDescent="0.25">
      <c r="A1893">
        <v>392</v>
      </c>
      <c r="B1893" s="3">
        <v>41913</v>
      </c>
      <c r="C1893" s="3">
        <v>43070</v>
      </c>
      <c r="D1893" t="s">
        <v>131</v>
      </c>
      <c r="E1893" t="s">
        <v>113</v>
      </c>
      <c r="F1893" t="s">
        <v>133</v>
      </c>
    </row>
    <row r="1894" spans="1:6" x14ac:dyDescent="0.25">
      <c r="A1894">
        <v>392</v>
      </c>
      <c r="B1894" s="3">
        <v>43070</v>
      </c>
      <c r="C1894" s="3">
        <v>43069</v>
      </c>
      <c r="D1894" t="s">
        <v>131</v>
      </c>
      <c r="E1894" t="s">
        <v>113</v>
      </c>
      <c r="F1894" t="s">
        <v>133</v>
      </c>
    </row>
    <row r="1895" spans="1:6" x14ac:dyDescent="0.25">
      <c r="A1895">
        <v>395</v>
      </c>
      <c r="B1895" s="3">
        <v>42217</v>
      </c>
      <c r="C1895" s="3">
        <v>43191</v>
      </c>
      <c r="D1895" t="s">
        <v>131</v>
      </c>
      <c r="E1895" t="s">
        <v>174</v>
      </c>
      <c r="F1895" t="s">
        <v>133</v>
      </c>
    </row>
    <row r="1896" spans="1:6" x14ac:dyDescent="0.25">
      <c r="A1896">
        <v>395</v>
      </c>
      <c r="B1896" s="3">
        <v>43191</v>
      </c>
      <c r="C1896" s="3">
        <v>43191</v>
      </c>
      <c r="D1896" t="s">
        <v>131</v>
      </c>
      <c r="E1896" t="s">
        <v>174</v>
      </c>
      <c r="F1896" t="s">
        <v>133</v>
      </c>
    </row>
    <row r="1897" spans="1:6" x14ac:dyDescent="0.25">
      <c r="A1897">
        <v>396</v>
      </c>
      <c r="B1897" s="3">
        <v>42263</v>
      </c>
      <c r="C1897" s="3">
        <v>43139</v>
      </c>
      <c r="D1897" t="s">
        <v>131</v>
      </c>
      <c r="E1897" t="s">
        <v>90</v>
      </c>
      <c r="F1897" t="s">
        <v>132</v>
      </c>
    </row>
    <row r="1898" spans="1:6" x14ac:dyDescent="0.25">
      <c r="A1898">
        <v>396</v>
      </c>
      <c r="B1898" s="3">
        <v>43140</v>
      </c>
      <c r="C1898" s="3">
        <v>43862</v>
      </c>
      <c r="D1898" t="s">
        <v>131</v>
      </c>
      <c r="E1898" t="s">
        <v>90</v>
      </c>
      <c r="F1898" t="s">
        <v>132</v>
      </c>
    </row>
    <row r="1899" spans="1:6" x14ac:dyDescent="0.25">
      <c r="A1899">
        <v>396</v>
      </c>
      <c r="B1899" s="3">
        <v>43862</v>
      </c>
      <c r="C1899" s="3">
        <v>43862</v>
      </c>
      <c r="D1899" t="s">
        <v>131</v>
      </c>
      <c r="E1899" t="s">
        <v>90</v>
      </c>
      <c r="F1899" t="s">
        <v>132</v>
      </c>
    </row>
    <row r="1900" spans="1:6" x14ac:dyDescent="0.25">
      <c r="A1900">
        <v>397</v>
      </c>
      <c r="B1900" s="3">
        <v>40544</v>
      </c>
      <c r="C1900" s="3">
        <v>43100</v>
      </c>
      <c r="D1900" t="s">
        <v>131</v>
      </c>
      <c r="E1900" t="s">
        <v>103</v>
      </c>
      <c r="F1900" t="s">
        <v>133</v>
      </c>
    </row>
    <row r="1901" spans="1:6" x14ac:dyDescent="0.25">
      <c r="A1901">
        <v>397</v>
      </c>
      <c r="B1901" s="3">
        <v>43100</v>
      </c>
      <c r="C1901" s="3">
        <v>43282</v>
      </c>
      <c r="D1901" t="s">
        <v>131</v>
      </c>
      <c r="E1901" t="s">
        <v>103</v>
      </c>
      <c r="F1901" t="s">
        <v>133</v>
      </c>
    </row>
    <row r="1902" spans="1:6" x14ac:dyDescent="0.25">
      <c r="A1902">
        <v>398</v>
      </c>
      <c r="B1902" s="3">
        <v>40876</v>
      </c>
      <c r="C1902" s="3"/>
      <c r="D1902" t="s">
        <v>131</v>
      </c>
      <c r="E1902" t="s">
        <v>79</v>
      </c>
      <c r="F1902" t="s">
        <v>133</v>
      </c>
    </row>
    <row r="1903" spans="1:6" x14ac:dyDescent="0.25">
      <c r="A1903">
        <v>399</v>
      </c>
      <c r="B1903" s="3">
        <v>40544</v>
      </c>
      <c r="C1903" s="3">
        <v>43281</v>
      </c>
      <c r="D1903" t="s">
        <v>131</v>
      </c>
      <c r="E1903" t="s">
        <v>120</v>
      </c>
      <c r="F1903" t="s">
        <v>133</v>
      </c>
    </row>
    <row r="1904" spans="1:6" x14ac:dyDescent="0.25">
      <c r="A1904">
        <v>399</v>
      </c>
      <c r="B1904" s="3">
        <v>43281</v>
      </c>
      <c r="C1904" s="3">
        <v>43286</v>
      </c>
      <c r="D1904" t="s">
        <v>131</v>
      </c>
      <c r="E1904" t="s">
        <v>120</v>
      </c>
      <c r="F1904" t="s">
        <v>133</v>
      </c>
    </row>
    <row r="1905" spans="1:6" x14ac:dyDescent="0.25">
      <c r="A1905">
        <v>400</v>
      </c>
      <c r="B1905" s="3">
        <v>40544</v>
      </c>
      <c r="C1905" s="3">
        <v>43281</v>
      </c>
      <c r="D1905" t="s">
        <v>131</v>
      </c>
      <c r="E1905" t="s">
        <v>104</v>
      </c>
      <c r="F1905" t="s">
        <v>133</v>
      </c>
    </row>
    <row r="1906" spans="1:6" x14ac:dyDescent="0.25">
      <c r="A1906">
        <v>400</v>
      </c>
      <c r="B1906" s="3">
        <v>43281</v>
      </c>
      <c r="C1906" s="3">
        <v>43466</v>
      </c>
      <c r="D1906" t="s">
        <v>131</v>
      </c>
      <c r="E1906" t="s">
        <v>104</v>
      </c>
      <c r="F1906" t="s">
        <v>133</v>
      </c>
    </row>
    <row r="1907" spans="1:6" x14ac:dyDescent="0.25">
      <c r="A1907">
        <v>401</v>
      </c>
      <c r="B1907" s="3">
        <v>41913</v>
      </c>
      <c r="C1907" s="3">
        <v>42992</v>
      </c>
      <c r="D1907" t="s">
        <v>131</v>
      </c>
      <c r="E1907" t="s">
        <v>134</v>
      </c>
      <c r="F1907" t="s">
        <v>133</v>
      </c>
    </row>
    <row r="1908" spans="1:6" x14ac:dyDescent="0.25">
      <c r="A1908">
        <v>401</v>
      </c>
      <c r="B1908" s="3">
        <v>42992</v>
      </c>
      <c r="C1908" s="3">
        <v>43497</v>
      </c>
      <c r="D1908" t="s">
        <v>131</v>
      </c>
      <c r="E1908" t="s">
        <v>134</v>
      </c>
      <c r="F1908" t="s">
        <v>133</v>
      </c>
    </row>
    <row r="1909" spans="1:6" x14ac:dyDescent="0.25">
      <c r="A1909">
        <v>401</v>
      </c>
      <c r="B1909" s="3">
        <v>43497</v>
      </c>
      <c r="C1909" s="3">
        <v>43497</v>
      </c>
      <c r="D1909" t="s">
        <v>131</v>
      </c>
      <c r="E1909" t="s">
        <v>134</v>
      </c>
      <c r="F1909" t="s">
        <v>133</v>
      </c>
    </row>
    <row r="1910" spans="1:6" x14ac:dyDescent="0.25">
      <c r="A1910">
        <v>401</v>
      </c>
      <c r="B1910" s="3">
        <v>43497</v>
      </c>
      <c r="C1910" s="3">
        <v>43497</v>
      </c>
      <c r="D1910" t="s">
        <v>131</v>
      </c>
      <c r="E1910" t="s">
        <v>134</v>
      </c>
      <c r="F1910" t="s">
        <v>133</v>
      </c>
    </row>
    <row r="1911" spans="1:6" x14ac:dyDescent="0.25">
      <c r="A1911">
        <v>402</v>
      </c>
      <c r="B1911" s="3">
        <v>42004</v>
      </c>
      <c r="C1911" s="3">
        <v>43497</v>
      </c>
      <c r="D1911" t="s">
        <v>131</v>
      </c>
      <c r="E1911" t="s">
        <v>113</v>
      </c>
      <c r="F1911" t="s">
        <v>132</v>
      </c>
    </row>
    <row r="1912" spans="1:6" x14ac:dyDescent="0.25">
      <c r="A1912">
        <v>402</v>
      </c>
      <c r="B1912" s="3">
        <v>43497</v>
      </c>
      <c r="C1912" s="3">
        <v>43525</v>
      </c>
      <c r="D1912" t="s">
        <v>131</v>
      </c>
      <c r="E1912" t="s">
        <v>113</v>
      </c>
      <c r="F1912" t="s">
        <v>132</v>
      </c>
    </row>
    <row r="1913" spans="1:6" x14ac:dyDescent="0.25">
      <c r="A1913">
        <v>404</v>
      </c>
      <c r="B1913" s="3">
        <v>39244</v>
      </c>
      <c r="C1913" s="3">
        <v>43466</v>
      </c>
      <c r="D1913" t="s">
        <v>131</v>
      </c>
      <c r="E1913" t="s">
        <v>115</v>
      </c>
      <c r="F1913" t="s">
        <v>133</v>
      </c>
    </row>
    <row r="1914" spans="1:6" x14ac:dyDescent="0.25">
      <c r="A1914">
        <v>404</v>
      </c>
      <c r="B1914" s="3">
        <v>43466</v>
      </c>
      <c r="C1914" s="3">
        <v>43466</v>
      </c>
      <c r="D1914" t="s">
        <v>131</v>
      </c>
      <c r="E1914" t="s">
        <v>115</v>
      </c>
      <c r="F1914" t="s">
        <v>133</v>
      </c>
    </row>
    <row r="1915" spans="1:6" x14ac:dyDescent="0.25">
      <c r="A1915">
        <v>405</v>
      </c>
      <c r="B1915" s="3">
        <v>38825</v>
      </c>
      <c r="C1915" s="3">
        <v>43731</v>
      </c>
      <c r="D1915" t="s">
        <v>131</v>
      </c>
      <c r="E1915" t="s">
        <v>118</v>
      </c>
      <c r="F1915" t="s">
        <v>133</v>
      </c>
    </row>
    <row r="1916" spans="1:6" x14ac:dyDescent="0.25">
      <c r="A1916">
        <v>405</v>
      </c>
      <c r="B1916" s="3">
        <v>43731</v>
      </c>
      <c r="C1916" s="3">
        <v>44109</v>
      </c>
      <c r="D1916" t="s">
        <v>131</v>
      </c>
      <c r="E1916" t="s">
        <v>118</v>
      </c>
      <c r="F1916" t="s">
        <v>133</v>
      </c>
    </row>
    <row r="1917" spans="1:6" x14ac:dyDescent="0.25">
      <c r="A1917">
        <v>405</v>
      </c>
      <c r="B1917" s="3">
        <v>44109</v>
      </c>
      <c r="C1917" s="3">
        <v>44109</v>
      </c>
      <c r="D1917" t="s">
        <v>131</v>
      </c>
      <c r="E1917" t="s">
        <v>118</v>
      </c>
      <c r="F1917" t="s">
        <v>133</v>
      </c>
    </row>
    <row r="1918" spans="1:6" x14ac:dyDescent="0.25">
      <c r="A1918">
        <v>405</v>
      </c>
      <c r="B1918" s="3">
        <v>44109</v>
      </c>
      <c r="C1918" s="3">
        <v>44118</v>
      </c>
      <c r="D1918" t="s">
        <v>131</v>
      </c>
      <c r="E1918" t="s">
        <v>118</v>
      </c>
      <c r="F1918" t="s">
        <v>133</v>
      </c>
    </row>
    <row r="1919" spans="1:6" x14ac:dyDescent="0.25">
      <c r="A1919">
        <v>405</v>
      </c>
      <c r="B1919" s="3">
        <v>44119</v>
      </c>
      <c r="C1919" s="3">
        <v>44120</v>
      </c>
      <c r="D1919" t="s">
        <v>131</v>
      </c>
      <c r="E1919" t="s">
        <v>118</v>
      </c>
      <c r="F1919" t="s">
        <v>133</v>
      </c>
    </row>
    <row r="1920" spans="1:6" x14ac:dyDescent="0.25">
      <c r="A1920">
        <v>405</v>
      </c>
      <c r="B1920" s="3">
        <v>44120</v>
      </c>
      <c r="C1920" s="3">
        <v>44129</v>
      </c>
      <c r="D1920" t="s">
        <v>131</v>
      </c>
      <c r="E1920" t="s">
        <v>118</v>
      </c>
      <c r="F1920" t="s">
        <v>133</v>
      </c>
    </row>
    <row r="1921" spans="1:6" x14ac:dyDescent="0.25">
      <c r="A1921">
        <v>405</v>
      </c>
      <c r="B1921" s="3">
        <v>44130</v>
      </c>
      <c r="C1921" s="3">
        <v>44130</v>
      </c>
      <c r="D1921" t="s">
        <v>131</v>
      </c>
      <c r="E1921" t="s">
        <v>118</v>
      </c>
      <c r="F1921" t="s">
        <v>133</v>
      </c>
    </row>
    <row r="1922" spans="1:6" x14ac:dyDescent="0.25">
      <c r="A1922">
        <v>405</v>
      </c>
      <c r="B1922" s="3">
        <v>44130</v>
      </c>
      <c r="C1922" s="3">
        <v>44139</v>
      </c>
      <c r="D1922" t="s">
        <v>131</v>
      </c>
      <c r="E1922" t="s">
        <v>118</v>
      </c>
      <c r="F1922" t="s">
        <v>133</v>
      </c>
    </row>
    <row r="1923" spans="1:6" x14ac:dyDescent="0.25">
      <c r="A1923">
        <v>405</v>
      </c>
      <c r="B1923" s="3">
        <v>44140</v>
      </c>
      <c r="C1923" s="3">
        <v>44140</v>
      </c>
      <c r="D1923" t="s">
        <v>131</v>
      </c>
      <c r="E1923" t="s">
        <v>118</v>
      </c>
      <c r="F1923" t="s">
        <v>133</v>
      </c>
    </row>
    <row r="1924" spans="1:6" x14ac:dyDescent="0.25">
      <c r="A1924">
        <v>405</v>
      </c>
      <c r="B1924" s="3">
        <v>44140</v>
      </c>
      <c r="C1924" s="3">
        <v>44144</v>
      </c>
      <c r="D1924" t="s">
        <v>131</v>
      </c>
      <c r="E1924" t="s">
        <v>118</v>
      </c>
      <c r="F1924" t="s">
        <v>133</v>
      </c>
    </row>
    <row r="1925" spans="1:6" x14ac:dyDescent="0.25">
      <c r="A1925">
        <v>405</v>
      </c>
      <c r="B1925" s="3">
        <v>44145</v>
      </c>
      <c r="C1925" s="3">
        <v>44148</v>
      </c>
      <c r="D1925" t="s">
        <v>131</v>
      </c>
      <c r="E1925" t="s">
        <v>118</v>
      </c>
      <c r="F1925" t="s">
        <v>133</v>
      </c>
    </row>
    <row r="1926" spans="1:6" x14ac:dyDescent="0.25">
      <c r="A1926">
        <v>405</v>
      </c>
      <c r="B1926" s="3">
        <v>44148</v>
      </c>
      <c r="C1926" s="3">
        <v>44154</v>
      </c>
      <c r="D1926" t="s">
        <v>131</v>
      </c>
      <c r="E1926" t="s">
        <v>118</v>
      </c>
      <c r="F1926" t="s">
        <v>133</v>
      </c>
    </row>
    <row r="1927" spans="1:6" x14ac:dyDescent="0.25">
      <c r="A1927">
        <v>405</v>
      </c>
      <c r="B1927" s="3">
        <v>44155</v>
      </c>
      <c r="C1927" s="3">
        <v>44155</v>
      </c>
      <c r="D1927" t="s">
        <v>131</v>
      </c>
      <c r="E1927" t="s">
        <v>118</v>
      </c>
      <c r="F1927" t="s">
        <v>133</v>
      </c>
    </row>
    <row r="1928" spans="1:6" x14ac:dyDescent="0.25">
      <c r="A1928">
        <v>405</v>
      </c>
      <c r="B1928" s="3">
        <v>44155</v>
      </c>
      <c r="C1928" s="3">
        <v>44161</v>
      </c>
      <c r="D1928" t="s">
        <v>131</v>
      </c>
      <c r="E1928" t="s">
        <v>118</v>
      </c>
      <c r="F1928" t="s">
        <v>133</v>
      </c>
    </row>
    <row r="1929" spans="1:6" x14ac:dyDescent="0.25">
      <c r="A1929">
        <v>405</v>
      </c>
      <c r="B1929" s="3">
        <v>44162</v>
      </c>
      <c r="C1929" s="3">
        <v>44162</v>
      </c>
      <c r="D1929" t="s">
        <v>131</v>
      </c>
      <c r="E1929" t="s">
        <v>118</v>
      </c>
      <c r="F1929" t="s">
        <v>133</v>
      </c>
    </row>
    <row r="1930" spans="1:6" x14ac:dyDescent="0.25">
      <c r="A1930">
        <v>405</v>
      </c>
      <c r="B1930" s="3">
        <v>44162</v>
      </c>
      <c r="C1930" s="3">
        <v>44168</v>
      </c>
      <c r="D1930" t="s">
        <v>131</v>
      </c>
      <c r="E1930" t="s">
        <v>118</v>
      </c>
      <c r="F1930" t="s">
        <v>133</v>
      </c>
    </row>
    <row r="1931" spans="1:6" x14ac:dyDescent="0.25">
      <c r="A1931">
        <v>405</v>
      </c>
      <c r="B1931" s="3">
        <v>44169</v>
      </c>
      <c r="C1931" s="3">
        <v>44169</v>
      </c>
      <c r="D1931" t="s">
        <v>131</v>
      </c>
      <c r="E1931" t="s">
        <v>118</v>
      </c>
      <c r="F1931" t="s">
        <v>133</v>
      </c>
    </row>
    <row r="1932" spans="1:6" x14ac:dyDescent="0.25">
      <c r="A1932">
        <v>405</v>
      </c>
      <c r="B1932" s="3">
        <v>44169</v>
      </c>
      <c r="C1932" s="3">
        <v>44196</v>
      </c>
      <c r="D1932" t="s">
        <v>131</v>
      </c>
      <c r="E1932" t="s">
        <v>118</v>
      </c>
      <c r="F1932" t="s">
        <v>133</v>
      </c>
    </row>
    <row r="1933" spans="1:6" x14ac:dyDescent="0.25">
      <c r="A1933">
        <v>405</v>
      </c>
      <c r="B1933" s="3">
        <v>44176</v>
      </c>
      <c r="C1933" s="3">
        <v>44182</v>
      </c>
      <c r="D1933" t="s">
        <v>131</v>
      </c>
      <c r="E1933" t="s">
        <v>118</v>
      </c>
      <c r="F1933" t="s">
        <v>133</v>
      </c>
    </row>
    <row r="1934" spans="1:6" x14ac:dyDescent="0.25">
      <c r="A1934">
        <v>405</v>
      </c>
      <c r="B1934" s="3">
        <v>44183</v>
      </c>
      <c r="C1934" s="3">
        <v>44202</v>
      </c>
      <c r="D1934" t="s">
        <v>131</v>
      </c>
      <c r="E1934" t="s">
        <v>118</v>
      </c>
      <c r="F1934" t="s">
        <v>133</v>
      </c>
    </row>
    <row r="1935" spans="1:6" x14ac:dyDescent="0.25">
      <c r="A1935">
        <v>405</v>
      </c>
      <c r="B1935" s="3">
        <v>44197</v>
      </c>
      <c r="C1935" s="3">
        <v>44197</v>
      </c>
      <c r="D1935" t="s">
        <v>131</v>
      </c>
      <c r="E1935" t="s">
        <v>118</v>
      </c>
      <c r="F1935" t="s">
        <v>133</v>
      </c>
    </row>
    <row r="1936" spans="1:6" x14ac:dyDescent="0.25">
      <c r="A1936">
        <v>405</v>
      </c>
      <c r="B1936" s="3">
        <v>44202</v>
      </c>
      <c r="C1936" s="3">
        <v>44208</v>
      </c>
      <c r="D1936" t="s">
        <v>131</v>
      </c>
      <c r="E1936" t="s">
        <v>118</v>
      </c>
      <c r="F1936" t="s">
        <v>133</v>
      </c>
    </row>
    <row r="1937" spans="1:6" x14ac:dyDescent="0.25">
      <c r="A1937">
        <v>405</v>
      </c>
      <c r="B1937" s="3">
        <v>44209</v>
      </c>
      <c r="C1937" s="3">
        <v>44209</v>
      </c>
      <c r="D1937" t="s">
        <v>131</v>
      </c>
      <c r="E1937" t="s">
        <v>118</v>
      </c>
      <c r="F1937" t="s">
        <v>133</v>
      </c>
    </row>
    <row r="1938" spans="1:6" x14ac:dyDescent="0.25">
      <c r="A1938">
        <v>405</v>
      </c>
      <c r="B1938" s="3">
        <v>44209</v>
      </c>
      <c r="C1938" s="3">
        <v>44215</v>
      </c>
      <c r="D1938" t="s">
        <v>131</v>
      </c>
      <c r="E1938" t="s">
        <v>118</v>
      </c>
      <c r="F1938" t="s">
        <v>133</v>
      </c>
    </row>
    <row r="1939" spans="1:6" x14ac:dyDescent="0.25">
      <c r="A1939">
        <v>405</v>
      </c>
      <c r="B1939" s="3">
        <v>44216</v>
      </c>
      <c r="C1939" s="3"/>
      <c r="D1939" t="s">
        <v>131</v>
      </c>
      <c r="E1939" t="s">
        <v>118</v>
      </c>
      <c r="F1939" t="s">
        <v>133</v>
      </c>
    </row>
    <row r="1940" spans="1:6" x14ac:dyDescent="0.25">
      <c r="A1940">
        <v>406</v>
      </c>
      <c r="B1940" s="3">
        <v>42629</v>
      </c>
      <c r="C1940" s="3">
        <v>43070</v>
      </c>
      <c r="D1940" t="s">
        <v>131</v>
      </c>
      <c r="E1940" t="s">
        <v>174</v>
      </c>
      <c r="F1940" t="s">
        <v>133</v>
      </c>
    </row>
    <row r="1941" spans="1:6" x14ac:dyDescent="0.25">
      <c r="A1941">
        <v>406</v>
      </c>
      <c r="B1941" s="3">
        <v>43070</v>
      </c>
      <c r="C1941" s="3">
        <v>43100</v>
      </c>
      <c r="D1941" t="s">
        <v>131</v>
      </c>
      <c r="E1941" t="s">
        <v>174</v>
      </c>
      <c r="F1941" t="s">
        <v>133</v>
      </c>
    </row>
    <row r="1942" spans="1:6" x14ac:dyDescent="0.25">
      <c r="A1942">
        <v>407</v>
      </c>
      <c r="B1942" s="3">
        <v>37515</v>
      </c>
      <c r="C1942" s="3">
        <v>43525</v>
      </c>
      <c r="D1942" t="s">
        <v>131</v>
      </c>
      <c r="E1942" t="s">
        <v>94</v>
      </c>
      <c r="F1942" t="s">
        <v>133</v>
      </c>
    </row>
    <row r="1943" spans="1:6" x14ac:dyDescent="0.25">
      <c r="A1943">
        <v>407</v>
      </c>
      <c r="B1943" s="3">
        <v>43525</v>
      </c>
      <c r="C1943" s="3">
        <v>43525</v>
      </c>
      <c r="D1943" t="s">
        <v>131</v>
      </c>
      <c r="E1943" t="s">
        <v>94</v>
      </c>
      <c r="F1943" t="s">
        <v>133</v>
      </c>
    </row>
    <row r="1944" spans="1:6" x14ac:dyDescent="0.25">
      <c r="A1944">
        <v>407</v>
      </c>
      <c r="B1944" s="3">
        <v>43526</v>
      </c>
      <c r="C1944" s="3">
        <v>43616</v>
      </c>
      <c r="D1944" t="s">
        <v>131</v>
      </c>
      <c r="E1944" t="s">
        <v>94</v>
      </c>
      <c r="F1944" t="s">
        <v>133</v>
      </c>
    </row>
    <row r="1945" spans="1:6" x14ac:dyDescent="0.25">
      <c r="A1945">
        <v>407</v>
      </c>
      <c r="B1945" s="3">
        <v>43616</v>
      </c>
      <c r="C1945" s="3">
        <v>43616</v>
      </c>
      <c r="D1945" t="s">
        <v>131</v>
      </c>
      <c r="E1945" t="s">
        <v>94</v>
      </c>
      <c r="F1945" t="s">
        <v>133</v>
      </c>
    </row>
    <row r="1946" spans="1:6" x14ac:dyDescent="0.25">
      <c r="A1946">
        <v>407</v>
      </c>
      <c r="B1946" s="3">
        <v>43617</v>
      </c>
      <c r="C1946" s="3">
        <v>43617</v>
      </c>
      <c r="D1946" t="s">
        <v>131</v>
      </c>
      <c r="E1946" t="s">
        <v>94</v>
      </c>
      <c r="F1946" t="s">
        <v>133</v>
      </c>
    </row>
    <row r="1947" spans="1:6" x14ac:dyDescent="0.25">
      <c r="A1947">
        <v>407</v>
      </c>
      <c r="B1947" s="3">
        <v>43617</v>
      </c>
      <c r="C1947" s="3">
        <v>43699</v>
      </c>
      <c r="D1947" t="s">
        <v>131</v>
      </c>
      <c r="E1947" t="s">
        <v>94</v>
      </c>
      <c r="F1947" t="s">
        <v>133</v>
      </c>
    </row>
    <row r="1948" spans="1:6" x14ac:dyDescent="0.25">
      <c r="A1948">
        <v>408</v>
      </c>
      <c r="B1948" s="3">
        <v>42201</v>
      </c>
      <c r="C1948" s="3">
        <v>43732</v>
      </c>
      <c r="D1948" t="s">
        <v>131</v>
      </c>
      <c r="E1948" t="s">
        <v>134</v>
      </c>
      <c r="F1948" t="s">
        <v>133</v>
      </c>
    </row>
    <row r="1949" spans="1:6" x14ac:dyDescent="0.25">
      <c r="A1949">
        <v>408</v>
      </c>
      <c r="B1949" s="3">
        <v>43732</v>
      </c>
      <c r="C1949" s="3">
        <v>43770</v>
      </c>
      <c r="D1949" t="s">
        <v>131</v>
      </c>
      <c r="E1949" t="s">
        <v>134</v>
      </c>
      <c r="F1949" t="s">
        <v>133</v>
      </c>
    </row>
    <row r="1950" spans="1:6" x14ac:dyDescent="0.25">
      <c r="A1950">
        <v>408</v>
      </c>
      <c r="B1950" s="3">
        <v>43770</v>
      </c>
      <c r="C1950" s="3">
        <v>43770</v>
      </c>
      <c r="D1950" t="s">
        <v>131</v>
      </c>
      <c r="E1950" t="s">
        <v>134</v>
      </c>
      <c r="F1950" t="s">
        <v>133</v>
      </c>
    </row>
    <row r="1951" spans="1:6" x14ac:dyDescent="0.25">
      <c r="A1951">
        <v>409</v>
      </c>
      <c r="B1951" s="3">
        <v>41913</v>
      </c>
      <c r="C1951" s="3">
        <v>43387</v>
      </c>
      <c r="D1951" t="s">
        <v>131</v>
      </c>
      <c r="E1951" t="s">
        <v>134</v>
      </c>
      <c r="F1951" t="s">
        <v>133</v>
      </c>
    </row>
    <row r="1952" spans="1:6" x14ac:dyDescent="0.25">
      <c r="A1952">
        <v>409</v>
      </c>
      <c r="B1952" s="3">
        <v>43374</v>
      </c>
      <c r="C1952" s="3">
        <v>43374</v>
      </c>
      <c r="D1952" t="s">
        <v>131</v>
      </c>
      <c r="E1952" t="s">
        <v>174</v>
      </c>
      <c r="F1952" t="s">
        <v>133</v>
      </c>
    </row>
    <row r="1953" spans="1:6" x14ac:dyDescent="0.25">
      <c r="A1953">
        <v>409</v>
      </c>
      <c r="B1953" s="3">
        <v>43374</v>
      </c>
      <c r="C1953" s="3">
        <v>43556</v>
      </c>
      <c r="D1953" t="s">
        <v>131</v>
      </c>
      <c r="E1953" t="s">
        <v>174</v>
      </c>
      <c r="F1953" t="s">
        <v>133</v>
      </c>
    </row>
    <row r="1954" spans="1:6" x14ac:dyDescent="0.25">
      <c r="A1954">
        <v>409</v>
      </c>
      <c r="B1954" s="3">
        <v>43556</v>
      </c>
      <c r="C1954" s="3">
        <v>43556</v>
      </c>
      <c r="D1954" t="s">
        <v>131</v>
      </c>
      <c r="E1954" t="s">
        <v>174</v>
      </c>
      <c r="F1954" t="s">
        <v>133</v>
      </c>
    </row>
    <row r="1955" spans="1:6" x14ac:dyDescent="0.25">
      <c r="A1955">
        <v>409</v>
      </c>
      <c r="B1955" s="3">
        <v>43557</v>
      </c>
      <c r="C1955" s="3">
        <v>43745</v>
      </c>
      <c r="D1955" t="s">
        <v>131</v>
      </c>
      <c r="E1955" t="s">
        <v>174</v>
      </c>
      <c r="F1955" t="s">
        <v>133</v>
      </c>
    </row>
    <row r="1956" spans="1:6" x14ac:dyDescent="0.25">
      <c r="A1956">
        <v>409</v>
      </c>
      <c r="B1956" s="3">
        <v>43745</v>
      </c>
      <c r="C1956" s="3">
        <v>44110</v>
      </c>
      <c r="D1956" t="s">
        <v>131</v>
      </c>
      <c r="E1956" t="s">
        <v>174</v>
      </c>
      <c r="F1956" t="s">
        <v>133</v>
      </c>
    </row>
    <row r="1957" spans="1:6" x14ac:dyDescent="0.25">
      <c r="A1957">
        <v>409</v>
      </c>
      <c r="B1957" s="3">
        <v>44111</v>
      </c>
      <c r="C1957" s="3">
        <v>44470</v>
      </c>
      <c r="D1957" t="s">
        <v>131</v>
      </c>
      <c r="E1957" t="s">
        <v>174</v>
      </c>
      <c r="F1957" t="s">
        <v>133</v>
      </c>
    </row>
    <row r="1958" spans="1:6" x14ac:dyDescent="0.25">
      <c r="A1958">
        <v>409</v>
      </c>
      <c r="B1958" s="3">
        <v>44470</v>
      </c>
      <c r="C1958" s="3">
        <v>44470</v>
      </c>
      <c r="D1958" t="s">
        <v>131</v>
      </c>
      <c r="E1958" t="s">
        <v>174</v>
      </c>
      <c r="F1958" t="s">
        <v>133</v>
      </c>
    </row>
    <row r="1959" spans="1:6" x14ac:dyDescent="0.25">
      <c r="A1959">
        <v>410</v>
      </c>
      <c r="B1959" s="3">
        <v>35186</v>
      </c>
      <c r="C1959" s="3">
        <v>43619</v>
      </c>
      <c r="D1959" t="s">
        <v>131</v>
      </c>
      <c r="E1959" t="s">
        <v>125</v>
      </c>
      <c r="F1959" t="s">
        <v>133</v>
      </c>
    </row>
    <row r="1960" spans="1:6" x14ac:dyDescent="0.25">
      <c r="A1960">
        <v>410</v>
      </c>
      <c r="B1960" s="3">
        <v>43619</v>
      </c>
      <c r="C1960" s="3"/>
      <c r="D1960" t="s">
        <v>131</v>
      </c>
      <c r="E1960" t="s">
        <v>125</v>
      </c>
      <c r="F1960" t="s">
        <v>133</v>
      </c>
    </row>
    <row r="1961" spans="1:6" x14ac:dyDescent="0.25">
      <c r="A1961">
        <v>411</v>
      </c>
      <c r="B1961" s="3">
        <v>41936</v>
      </c>
      <c r="C1961" s="3">
        <v>43035</v>
      </c>
      <c r="D1961" t="s">
        <v>131</v>
      </c>
      <c r="E1961" t="s">
        <v>113</v>
      </c>
      <c r="F1961" t="s">
        <v>133</v>
      </c>
    </row>
    <row r="1962" spans="1:6" x14ac:dyDescent="0.25">
      <c r="A1962">
        <v>411</v>
      </c>
      <c r="B1962" s="3">
        <v>43035</v>
      </c>
      <c r="C1962" s="3">
        <v>43555</v>
      </c>
      <c r="D1962" t="s">
        <v>131</v>
      </c>
      <c r="E1962" t="s">
        <v>113</v>
      </c>
      <c r="F1962" t="s">
        <v>133</v>
      </c>
    </row>
    <row r="1963" spans="1:6" x14ac:dyDescent="0.25">
      <c r="A1963">
        <v>411</v>
      </c>
      <c r="B1963" s="3">
        <v>43556</v>
      </c>
      <c r="C1963" s="3">
        <v>43556</v>
      </c>
      <c r="D1963" t="s">
        <v>131</v>
      </c>
      <c r="E1963" t="s">
        <v>113</v>
      </c>
      <c r="F1963" t="s">
        <v>133</v>
      </c>
    </row>
    <row r="1964" spans="1:6" x14ac:dyDescent="0.25">
      <c r="A1964">
        <v>411</v>
      </c>
      <c r="B1964" s="3">
        <v>43556</v>
      </c>
      <c r="C1964" s="3">
        <v>43556</v>
      </c>
      <c r="D1964" t="s">
        <v>131</v>
      </c>
      <c r="E1964" t="s">
        <v>113</v>
      </c>
      <c r="F1964" t="s">
        <v>133</v>
      </c>
    </row>
    <row r="1965" spans="1:6" x14ac:dyDescent="0.25">
      <c r="A1965">
        <v>412</v>
      </c>
      <c r="B1965" s="3">
        <v>41975</v>
      </c>
      <c r="C1965" s="3">
        <v>42537</v>
      </c>
      <c r="D1965" t="s">
        <v>131</v>
      </c>
      <c r="E1965" t="s">
        <v>134</v>
      </c>
      <c r="F1965" t="s">
        <v>133</v>
      </c>
    </row>
    <row r="1966" spans="1:6" x14ac:dyDescent="0.25">
      <c r="A1966">
        <v>412</v>
      </c>
      <c r="B1966" s="3">
        <v>43267</v>
      </c>
      <c r="C1966" s="3"/>
      <c r="D1966" t="s">
        <v>131</v>
      </c>
      <c r="E1966" t="s">
        <v>134</v>
      </c>
      <c r="F1966" t="s">
        <v>133</v>
      </c>
    </row>
    <row r="1967" spans="1:6" x14ac:dyDescent="0.25">
      <c r="A1967">
        <v>413</v>
      </c>
      <c r="B1967" s="3">
        <v>42201</v>
      </c>
      <c r="C1967" s="3"/>
      <c r="D1967" t="s">
        <v>131</v>
      </c>
      <c r="E1967" t="s">
        <v>113</v>
      </c>
      <c r="F1967" t="s">
        <v>133</v>
      </c>
    </row>
    <row r="1968" spans="1:6" x14ac:dyDescent="0.25">
      <c r="A1968">
        <v>414</v>
      </c>
      <c r="B1968" s="3">
        <v>43709</v>
      </c>
      <c r="C1968" s="3">
        <v>43709</v>
      </c>
      <c r="D1968" t="s">
        <v>131</v>
      </c>
      <c r="E1968" t="s">
        <v>174</v>
      </c>
      <c r="F1968" t="s">
        <v>133</v>
      </c>
    </row>
    <row r="1969" spans="1:6" x14ac:dyDescent="0.25">
      <c r="A1969">
        <v>414</v>
      </c>
      <c r="B1969" s="3">
        <v>43709</v>
      </c>
      <c r="C1969" s="3">
        <v>44105</v>
      </c>
      <c r="D1969" t="s">
        <v>131</v>
      </c>
      <c r="E1969" t="s">
        <v>174</v>
      </c>
      <c r="F1969" t="s">
        <v>133</v>
      </c>
    </row>
    <row r="1970" spans="1:6" x14ac:dyDescent="0.25">
      <c r="A1970">
        <v>414</v>
      </c>
      <c r="B1970" s="3">
        <v>44105</v>
      </c>
      <c r="C1970" s="3">
        <v>44470</v>
      </c>
      <c r="D1970" t="s">
        <v>131</v>
      </c>
      <c r="E1970" t="s">
        <v>174</v>
      </c>
      <c r="F1970" t="s">
        <v>133</v>
      </c>
    </row>
    <row r="1971" spans="1:6" x14ac:dyDescent="0.25">
      <c r="A1971">
        <v>414</v>
      </c>
      <c r="B1971" s="3">
        <v>44470</v>
      </c>
      <c r="C1971" s="3"/>
      <c r="D1971" t="s">
        <v>131</v>
      </c>
      <c r="E1971" t="s">
        <v>113</v>
      </c>
      <c r="F1971" t="s">
        <v>133</v>
      </c>
    </row>
    <row r="1972" spans="1:6" x14ac:dyDescent="0.25">
      <c r="A1972">
        <v>414</v>
      </c>
      <c r="B1972" s="3">
        <v>44470</v>
      </c>
      <c r="C1972" s="3">
        <v>44470</v>
      </c>
      <c r="D1972" t="s">
        <v>131</v>
      </c>
      <c r="E1972" t="s">
        <v>174</v>
      </c>
      <c r="F1972" t="s">
        <v>133</v>
      </c>
    </row>
    <row r="1973" spans="1:6" x14ac:dyDescent="0.25">
      <c r="A1973">
        <v>414</v>
      </c>
      <c r="B1973" s="3">
        <v>44470</v>
      </c>
      <c r="C1973" s="3">
        <v>44470</v>
      </c>
      <c r="D1973" t="s">
        <v>131</v>
      </c>
      <c r="E1973" t="s">
        <v>174</v>
      </c>
      <c r="F1973" t="s">
        <v>133</v>
      </c>
    </row>
    <row r="1974" spans="1:6" x14ac:dyDescent="0.25">
      <c r="A1974">
        <v>415</v>
      </c>
      <c r="B1974" s="3">
        <v>36404</v>
      </c>
      <c r="C1974" s="3">
        <v>43739</v>
      </c>
      <c r="D1974" t="s">
        <v>131</v>
      </c>
      <c r="E1974" t="s">
        <v>118</v>
      </c>
      <c r="F1974" t="s">
        <v>133</v>
      </c>
    </row>
    <row r="1975" spans="1:6" x14ac:dyDescent="0.25">
      <c r="A1975">
        <v>415</v>
      </c>
      <c r="B1975" s="3">
        <v>43739</v>
      </c>
      <c r="C1975" s="3">
        <v>43739</v>
      </c>
      <c r="D1975" t="s">
        <v>131</v>
      </c>
      <c r="E1975" t="s">
        <v>118</v>
      </c>
      <c r="F1975" t="s">
        <v>133</v>
      </c>
    </row>
    <row r="1976" spans="1:6" x14ac:dyDescent="0.25">
      <c r="A1976">
        <v>416</v>
      </c>
      <c r="B1976" s="3">
        <v>40544</v>
      </c>
      <c r="C1976" s="3">
        <v>43262</v>
      </c>
      <c r="D1976" t="s">
        <v>131</v>
      </c>
      <c r="E1976" t="s">
        <v>105</v>
      </c>
      <c r="F1976" t="s">
        <v>133</v>
      </c>
    </row>
    <row r="1977" spans="1:6" x14ac:dyDescent="0.25">
      <c r="A1977">
        <v>416</v>
      </c>
      <c r="B1977" s="3">
        <v>43262</v>
      </c>
      <c r="C1977" s="3">
        <v>43322</v>
      </c>
      <c r="D1977" t="s">
        <v>131</v>
      </c>
      <c r="E1977" t="s">
        <v>105</v>
      </c>
      <c r="F1977" t="s">
        <v>133</v>
      </c>
    </row>
    <row r="1978" spans="1:6" x14ac:dyDescent="0.25">
      <c r="A1978">
        <v>416</v>
      </c>
      <c r="B1978" s="3">
        <v>43322</v>
      </c>
      <c r="C1978" s="3">
        <v>43323</v>
      </c>
      <c r="D1978" t="s">
        <v>131</v>
      </c>
      <c r="E1978" t="s">
        <v>105</v>
      </c>
      <c r="F1978" t="s">
        <v>133</v>
      </c>
    </row>
    <row r="1979" spans="1:6" x14ac:dyDescent="0.25">
      <c r="A1979">
        <v>416</v>
      </c>
      <c r="B1979" s="3">
        <v>43323</v>
      </c>
      <c r="C1979" s="3">
        <v>43353</v>
      </c>
      <c r="D1979" t="s">
        <v>131</v>
      </c>
      <c r="E1979" t="s">
        <v>105</v>
      </c>
      <c r="F1979" t="s">
        <v>133</v>
      </c>
    </row>
    <row r="1980" spans="1:6" x14ac:dyDescent="0.25">
      <c r="A1980">
        <v>416</v>
      </c>
      <c r="B1980" s="3">
        <v>43353</v>
      </c>
      <c r="C1980" s="3">
        <v>43354</v>
      </c>
      <c r="D1980" t="s">
        <v>131</v>
      </c>
      <c r="E1980" t="s">
        <v>105</v>
      </c>
      <c r="F1980" t="s">
        <v>133</v>
      </c>
    </row>
    <row r="1981" spans="1:6" x14ac:dyDescent="0.25">
      <c r="A1981">
        <v>416</v>
      </c>
      <c r="B1981" s="3">
        <v>43354</v>
      </c>
      <c r="C1981" s="3">
        <v>43383</v>
      </c>
      <c r="D1981" t="s">
        <v>131</v>
      </c>
      <c r="E1981" t="s">
        <v>105</v>
      </c>
      <c r="F1981" t="s">
        <v>133</v>
      </c>
    </row>
    <row r="1982" spans="1:6" x14ac:dyDescent="0.25">
      <c r="A1982">
        <v>416</v>
      </c>
      <c r="B1982" s="3">
        <v>43384</v>
      </c>
      <c r="C1982" s="3">
        <v>43384</v>
      </c>
      <c r="D1982" t="s">
        <v>131</v>
      </c>
      <c r="E1982" t="s">
        <v>105</v>
      </c>
      <c r="F1982" t="s">
        <v>133</v>
      </c>
    </row>
    <row r="1983" spans="1:6" x14ac:dyDescent="0.25">
      <c r="A1983">
        <v>416</v>
      </c>
      <c r="B1983" s="3">
        <v>43384</v>
      </c>
      <c r="C1983" s="3">
        <v>43414</v>
      </c>
      <c r="D1983" t="s">
        <v>131</v>
      </c>
      <c r="E1983" t="s">
        <v>105</v>
      </c>
      <c r="F1983" t="s">
        <v>133</v>
      </c>
    </row>
    <row r="1984" spans="1:6" x14ac:dyDescent="0.25">
      <c r="A1984">
        <v>416</v>
      </c>
      <c r="B1984" s="3">
        <v>43415</v>
      </c>
      <c r="C1984" s="3">
        <v>43415</v>
      </c>
      <c r="D1984" t="s">
        <v>131</v>
      </c>
      <c r="E1984" t="s">
        <v>105</v>
      </c>
      <c r="F1984" t="s">
        <v>133</v>
      </c>
    </row>
    <row r="1985" spans="1:6" x14ac:dyDescent="0.25">
      <c r="A1985">
        <v>416</v>
      </c>
      <c r="B1985" s="3">
        <v>43415</v>
      </c>
      <c r="C1985" s="3">
        <v>43465</v>
      </c>
      <c r="D1985" t="s">
        <v>131</v>
      </c>
      <c r="E1985" t="s">
        <v>105</v>
      </c>
      <c r="F1985" t="s">
        <v>133</v>
      </c>
    </row>
    <row r="1986" spans="1:6" x14ac:dyDescent="0.25">
      <c r="A1986">
        <v>416</v>
      </c>
      <c r="B1986" s="3">
        <v>43466</v>
      </c>
      <c r="C1986" s="3">
        <v>43466</v>
      </c>
      <c r="D1986" t="s">
        <v>131</v>
      </c>
      <c r="E1986" t="s">
        <v>105</v>
      </c>
      <c r="F1986" t="s">
        <v>133</v>
      </c>
    </row>
    <row r="1987" spans="1:6" x14ac:dyDescent="0.25">
      <c r="A1987">
        <v>416</v>
      </c>
      <c r="B1987" s="3">
        <v>43466</v>
      </c>
      <c r="C1987" s="3">
        <v>43527</v>
      </c>
      <c r="D1987" t="s">
        <v>131</v>
      </c>
      <c r="E1987" t="s">
        <v>105</v>
      </c>
      <c r="F1987" t="s">
        <v>133</v>
      </c>
    </row>
    <row r="1988" spans="1:6" x14ac:dyDescent="0.25">
      <c r="A1988">
        <v>416</v>
      </c>
      <c r="B1988" s="3">
        <v>43528</v>
      </c>
      <c r="C1988" s="3">
        <v>43788</v>
      </c>
      <c r="D1988" t="s">
        <v>131</v>
      </c>
      <c r="E1988" t="s">
        <v>105</v>
      </c>
      <c r="F1988" t="s">
        <v>133</v>
      </c>
    </row>
    <row r="1989" spans="1:6" x14ac:dyDescent="0.25">
      <c r="A1989">
        <v>416</v>
      </c>
      <c r="B1989" s="3">
        <v>43788</v>
      </c>
      <c r="C1989" s="3">
        <v>43791</v>
      </c>
      <c r="D1989" t="s">
        <v>131</v>
      </c>
      <c r="E1989" t="s">
        <v>105</v>
      </c>
      <c r="F1989" t="s">
        <v>133</v>
      </c>
    </row>
    <row r="1990" spans="1:6" x14ac:dyDescent="0.25">
      <c r="A1990">
        <v>416</v>
      </c>
      <c r="B1990" s="3">
        <v>43792</v>
      </c>
      <c r="C1990" s="3">
        <v>43792</v>
      </c>
      <c r="D1990" t="s">
        <v>131</v>
      </c>
      <c r="E1990" t="s">
        <v>105</v>
      </c>
      <c r="F1990" t="s">
        <v>133</v>
      </c>
    </row>
    <row r="1991" spans="1:6" x14ac:dyDescent="0.25">
      <c r="A1991">
        <v>416</v>
      </c>
      <c r="B1991" s="3">
        <v>43792</v>
      </c>
      <c r="C1991" s="3">
        <v>43798</v>
      </c>
      <c r="D1991" t="s">
        <v>131</v>
      </c>
      <c r="E1991" t="s">
        <v>105</v>
      </c>
      <c r="F1991" t="s">
        <v>133</v>
      </c>
    </row>
    <row r="1992" spans="1:6" x14ac:dyDescent="0.25">
      <c r="A1992">
        <v>416</v>
      </c>
      <c r="B1992" s="3">
        <v>43799</v>
      </c>
      <c r="C1992" s="3">
        <v>43799</v>
      </c>
      <c r="D1992" t="s">
        <v>131</v>
      </c>
      <c r="E1992" t="s">
        <v>105</v>
      </c>
      <c r="F1992" t="s">
        <v>133</v>
      </c>
    </row>
    <row r="1993" spans="1:6" x14ac:dyDescent="0.25">
      <c r="A1993">
        <v>416</v>
      </c>
      <c r="B1993" s="3">
        <v>43799</v>
      </c>
      <c r="C1993" s="3">
        <v>43812</v>
      </c>
      <c r="D1993" t="s">
        <v>131</v>
      </c>
      <c r="E1993" t="s">
        <v>105</v>
      </c>
      <c r="F1993" t="s">
        <v>133</v>
      </c>
    </row>
    <row r="1994" spans="1:6" x14ac:dyDescent="0.25">
      <c r="A1994">
        <v>416</v>
      </c>
      <c r="B1994" s="3">
        <v>43813</v>
      </c>
      <c r="C1994" s="3">
        <v>43813</v>
      </c>
      <c r="D1994" t="s">
        <v>131</v>
      </c>
      <c r="E1994" t="s">
        <v>105</v>
      </c>
      <c r="F1994" t="s">
        <v>133</v>
      </c>
    </row>
    <row r="1995" spans="1:6" x14ac:dyDescent="0.25">
      <c r="A1995">
        <v>416</v>
      </c>
      <c r="B1995" s="3">
        <v>43813</v>
      </c>
      <c r="C1995" s="3">
        <v>43842</v>
      </c>
      <c r="D1995" t="s">
        <v>131</v>
      </c>
      <c r="E1995" t="s">
        <v>105</v>
      </c>
      <c r="F1995" t="s">
        <v>133</v>
      </c>
    </row>
    <row r="1996" spans="1:6" x14ac:dyDescent="0.25">
      <c r="A1996">
        <v>416</v>
      </c>
      <c r="B1996" s="3">
        <v>43843</v>
      </c>
      <c r="C1996" s="3">
        <v>43844</v>
      </c>
      <c r="D1996" t="s">
        <v>131</v>
      </c>
      <c r="E1996" t="s">
        <v>105</v>
      </c>
      <c r="F1996" t="s">
        <v>133</v>
      </c>
    </row>
    <row r="1997" spans="1:6" x14ac:dyDescent="0.25">
      <c r="A1997">
        <v>416</v>
      </c>
      <c r="B1997" s="3">
        <v>43844</v>
      </c>
      <c r="C1997" s="3">
        <v>43873</v>
      </c>
      <c r="D1997" t="s">
        <v>131</v>
      </c>
      <c r="E1997" t="s">
        <v>105</v>
      </c>
      <c r="F1997" t="s">
        <v>133</v>
      </c>
    </row>
    <row r="1998" spans="1:6" x14ac:dyDescent="0.25">
      <c r="A1998">
        <v>416</v>
      </c>
      <c r="B1998" s="3">
        <v>43874</v>
      </c>
      <c r="C1998" s="3">
        <v>44501</v>
      </c>
      <c r="D1998" t="s">
        <v>131</v>
      </c>
      <c r="E1998" t="s">
        <v>105</v>
      </c>
      <c r="F1998" t="s">
        <v>133</v>
      </c>
    </row>
    <row r="1999" spans="1:6" x14ac:dyDescent="0.25">
      <c r="A1999">
        <v>416</v>
      </c>
      <c r="B1999" s="3">
        <v>44501</v>
      </c>
      <c r="C1999" s="3">
        <v>44516</v>
      </c>
      <c r="D1999" t="s">
        <v>131</v>
      </c>
      <c r="E1999" t="s">
        <v>105</v>
      </c>
      <c r="F1999" t="s">
        <v>133</v>
      </c>
    </row>
    <row r="2000" spans="1:6" x14ac:dyDescent="0.25">
      <c r="A2000">
        <v>417</v>
      </c>
      <c r="B2000" s="3">
        <v>37180</v>
      </c>
      <c r="C2000" s="3">
        <v>43689</v>
      </c>
      <c r="D2000" t="s">
        <v>131</v>
      </c>
      <c r="E2000" t="s">
        <v>115</v>
      </c>
      <c r="F2000" t="s">
        <v>133</v>
      </c>
    </row>
    <row r="2001" spans="1:6" x14ac:dyDescent="0.25">
      <c r="A2001">
        <v>417</v>
      </c>
      <c r="B2001" s="3">
        <v>43689</v>
      </c>
      <c r="C2001" s="3">
        <v>43709</v>
      </c>
      <c r="D2001" t="s">
        <v>131</v>
      </c>
      <c r="E2001" t="s">
        <v>115</v>
      </c>
      <c r="F2001" t="s">
        <v>133</v>
      </c>
    </row>
    <row r="2002" spans="1:6" x14ac:dyDescent="0.25">
      <c r="A2002">
        <v>417</v>
      </c>
      <c r="B2002" s="3">
        <v>43709</v>
      </c>
      <c r="C2002" s="3">
        <v>43709</v>
      </c>
      <c r="D2002" t="s">
        <v>131</v>
      </c>
      <c r="E2002" t="s">
        <v>115</v>
      </c>
      <c r="F2002" t="s">
        <v>133</v>
      </c>
    </row>
    <row r="2003" spans="1:6" x14ac:dyDescent="0.25">
      <c r="A2003">
        <v>417</v>
      </c>
      <c r="B2003" s="3">
        <v>43709</v>
      </c>
      <c r="C2003" s="3">
        <v>43983</v>
      </c>
      <c r="D2003" t="s">
        <v>131</v>
      </c>
      <c r="E2003" t="s">
        <v>115</v>
      </c>
      <c r="F2003" t="s">
        <v>133</v>
      </c>
    </row>
    <row r="2004" spans="1:6" x14ac:dyDescent="0.25">
      <c r="A2004">
        <v>418</v>
      </c>
      <c r="B2004" s="3">
        <v>37704</v>
      </c>
      <c r="C2004" s="3">
        <v>43651</v>
      </c>
      <c r="D2004" t="s">
        <v>131</v>
      </c>
      <c r="E2004" t="s">
        <v>116</v>
      </c>
      <c r="F2004" t="s">
        <v>133</v>
      </c>
    </row>
    <row r="2005" spans="1:6" x14ac:dyDescent="0.25">
      <c r="A2005">
        <v>418</v>
      </c>
      <c r="B2005" s="3">
        <v>43651</v>
      </c>
      <c r="C2005" s="3">
        <v>43651</v>
      </c>
      <c r="D2005" t="s">
        <v>131</v>
      </c>
      <c r="E2005" t="s">
        <v>116</v>
      </c>
      <c r="F2005" t="s">
        <v>133</v>
      </c>
    </row>
    <row r="2006" spans="1:6" x14ac:dyDescent="0.25">
      <c r="A2006">
        <v>418</v>
      </c>
      <c r="B2006" s="3">
        <v>43652</v>
      </c>
      <c r="C2006" s="3">
        <v>44126</v>
      </c>
      <c r="D2006" t="s">
        <v>131</v>
      </c>
      <c r="E2006" t="s">
        <v>116</v>
      </c>
      <c r="F2006" t="s">
        <v>133</v>
      </c>
    </row>
    <row r="2007" spans="1:6" x14ac:dyDescent="0.25">
      <c r="A2007">
        <v>418</v>
      </c>
      <c r="B2007" s="3">
        <v>44111</v>
      </c>
      <c r="C2007" s="3">
        <v>44113</v>
      </c>
      <c r="D2007" t="s">
        <v>131</v>
      </c>
      <c r="E2007" t="s">
        <v>116</v>
      </c>
      <c r="F2007" t="s">
        <v>133</v>
      </c>
    </row>
    <row r="2008" spans="1:6" x14ac:dyDescent="0.25">
      <c r="A2008">
        <v>418</v>
      </c>
      <c r="B2008" s="3">
        <v>44114</v>
      </c>
      <c r="C2008" s="3">
        <v>44118</v>
      </c>
      <c r="D2008" t="s">
        <v>131</v>
      </c>
      <c r="E2008" t="s">
        <v>116</v>
      </c>
      <c r="F2008" t="s">
        <v>133</v>
      </c>
    </row>
    <row r="2009" spans="1:6" x14ac:dyDescent="0.25">
      <c r="A2009">
        <v>418</v>
      </c>
      <c r="B2009" s="3">
        <v>44118</v>
      </c>
      <c r="C2009" s="3">
        <v>44119</v>
      </c>
      <c r="D2009" t="s">
        <v>131</v>
      </c>
      <c r="E2009" t="s">
        <v>116</v>
      </c>
      <c r="F2009" t="s">
        <v>133</v>
      </c>
    </row>
    <row r="2010" spans="1:6" x14ac:dyDescent="0.25">
      <c r="A2010">
        <v>418</v>
      </c>
      <c r="B2010" s="3">
        <v>44120</v>
      </c>
      <c r="C2010" s="3">
        <v>44120</v>
      </c>
      <c r="D2010" t="s">
        <v>131</v>
      </c>
      <c r="E2010" t="s">
        <v>116</v>
      </c>
      <c r="F2010" t="s">
        <v>133</v>
      </c>
    </row>
    <row r="2011" spans="1:6" x14ac:dyDescent="0.25">
      <c r="A2011">
        <v>418</v>
      </c>
      <c r="B2011" s="3">
        <v>44120</v>
      </c>
      <c r="C2011" s="3">
        <v>44124</v>
      </c>
      <c r="D2011" t="s">
        <v>131</v>
      </c>
      <c r="E2011" t="s">
        <v>116</v>
      </c>
      <c r="F2011" t="s">
        <v>133</v>
      </c>
    </row>
    <row r="2012" spans="1:6" x14ac:dyDescent="0.25">
      <c r="A2012">
        <v>418</v>
      </c>
      <c r="B2012" s="3">
        <v>44125</v>
      </c>
      <c r="C2012" s="3">
        <v>44126</v>
      </c>
      <c r="D2012" t="s">
        <v>131</v>
      </c>
      <c r="E2012" t="s">
        <v>116</v>
      </c>
      <c r="F2012" t="s">
        <v>133</v>
      </c>
    </row>
    <row r="2013" spans="1:6" x14ac:dyDescent="0.25">
      <c r="A2013">
        <v>418</v>
      </c>
      <c r="B2013" s="3">
        <v>44126</v>
      </c>
      <c r="C2013" s="3">
        <v>44151</v>
      </c>
      <c r="D2013" t="s">
        <v>131</v>
      </c>
      <c r="E2013" t="s">
        <v>116</v>
      </c>
      <c r="F2013" t="s">
        <v>133</v>
      </c>
    </row>
    <row r="2014" spans="1:6" x14ac:dyDescent="0.25">
      <c r="A2014">
        <v>418</v>
      </c>
      <c r="B2014" s="3">
        <v>44126</v>
      </c>
      <c r="C2014" s="3">
        <v>44151</v>
      </c>
      <c r="D2014" t="s">
        <v>131</v>
      </c>
      <c r="E2014" t="s">
        <v>116</v>
      </c>
      <c r="F2014" t="s">
        <v>133</v>
      </c>
    </row>
    <row r="2015" spans="1:6" x14ac:dyDescent="0.25">
      <c r="A2015">
        <v>418</v>
      </c>
      <c r="B2015" s="3">
        <v>44152</v>
      </c>
      <c r="C2015" s="3">
        <v>44161</v>
      </c>
      <c r="D2015" t="s">
        <v>131</v>
      </c>
      <c r="E2015" t="s">
        <v>116</v>
      </c>
      <c r="F2015" t="s">
        <v>133</v>
      </c>
    </row>
    <row r="2016" spans="1:6" x14ac:dyDescent="0.25">
      <c r="A2016">
        <v>418</v>
      </c>
      <c r="B2016" s="3">
        <v>44152</v>
      </c>
      <c r="C2016" s="3">
        <v>44153</v>
      </c>
      <c r="D2016" t="s">
        <v>131</v>
      </c>
      <c r="E2016" t="s">
        <v>116</v>
      </c>
      <c r="F2016" t="s">
        <v>133</v>
      </c>
    </row>
    <row r="2017" spans="1:6" x14ac:dyDescent="0.25">
      <c r="A2017">
        <v>418</v>
      </c>
      <c r="B2017" s="3">
        <v>44153</v>
      </c>
      <c r="C2017" s="3">
        <v>44155</v>
      </c>
      <c r="D2017" t="s">
        <v>131</v>
      </c>
      <c r="E2017" t="s">
        <v>116</v>
      </c>
      <c r="F2017" t="s">
        <v>133</v>
      </c>
    </row>
    <row r="2018" spans="1:6" x14ac:dyDescent="0.25">
      <c r="A2018">
        <v>418</v>
      </c>
      <c r="B2018" s="3">
        <v>44156</v>
      </c>
      <c r="C2018" s="3">
        <v>44287</v>
      </c>
      <c r="D2018" t="s">
        <v>131</v>
      </c>
      <c r="E2018" t="s">
        <v>116</v>
      </c>
      <c r="F2018" t="s">
        <v>133</v>
      </c>
    </row>
    <row r="2019" spans="1:6" x14ac:dyDescent="0.25">
      <c r="A2019">
        <v>418</v>
      </c>
      <c r="B2019" s="3">
        <v>44161</v>
      </c>
      <c r="C2019" s="3">
        <v>44186</v>
      </c>
      <c r="D2019" t="s">
        <v>131</v>
      </c>
      <c r="E2019" t="s">
        <v>116</v>
      </c>
      <c r="F2019" t="s">
        <v>133</v>
      </c>
    </row>
    <row r="2020" spans="1:6" x14ac:dyDescent="0.25">
      <c r="A2020">
        <v>418</v>
      </c>
      <c r="B2020" s="3">
        <v>44187</v>
      </c>
      <c r="C2020" s="3">
        <v>44287</v>
      </c>
      <c r="D2020" t="s">
        <v>131</v>
      </c>
      <c r="E2020" t="s">
        <v>116</v>
      </c>
      <c r="F2020" t="s">
        <v>133</v>
      </c>
    </row>
    <row r="2021" spans="1:6" x14ac:dyDescent="0.25">
      <c r="A2021">
        <v>418</v>
      </c>
      <c r="B2021" s="3">
        <v>44287</v>
      </c>
      <c r="C2021" s="3">
        <v>44287</v>
      </c>
      <c r="D2021" t="s">
        <v>131</v>
      </c>
      <c r="E2021" t="s">
        <v>116</v>
      </c>
      <c r="F2021" t="s">
        <v>133</v>
      </c>
    </row>
    <row r="2022" spans="1:6" x14ac:dyDescent="0.25">
      <c r="A2022">
        <v>420</v>
      </c>
      <c r="B2022" s="3">
        <v>37364</v>
      </c>
      <c r="C2022" s="3">
        <v>43862</v>
      </c>
      <c r="D2022" t="s">
        <v>131</v>
      </c>
      <c r="E2022" t="s">
        <v>94</v>
      </c>
      <c r="F2022" t="s">
        <v>133</v>
      </c>
    </row>
    <row r="2023" spans="1:6" x14ac:dyDescent="0.25">
      <c r="A2023">
        <v>420</v>
      </c>
      <c r="B2023" s="3">
        <v>43862</v>
      </c>
      <c r="C2023" s="3">
        <v>43878</v>
      </c>
      <c r="D2023" t="s">
        <v>131</v>
      </c>
      <c r="E2023" t="s">
        <v>94</v>
      </c>
      <c r="F2023" t="s">
        <v>133</v>
      </c>
    </row>
    <row r="2024" spans="1:6" x14ac:dyDescent="0.25">
      <c r="A2024">
        <v>421</v>
      </c>
      <c r="B2024" s="3">
        <v>42036</v>
      </c>
      <c r="C2024" s="3">
        <v>43258</v>
      </c>
      <c r="D2024" t="s">
        <v>131</v>
      </c>
      <c r="E2024" t="s">
        <v>134</v>
      </c>
      <c r="F2024" t="s">
        <v>133</v>
      </c>
    </row>
    <row r="2025" spans="1:6" x14ac:dyDescent="0.25">
      <c r="A2025">
        <v>421</v>
      </c>
      <c r="B2025" s="3">
        <v>43258</v>
      </c>
      <c r="C2025" s="3">
        <v>43278</v>
      </c>
      <c r="D2025" t="s">
        <v>131</v>
      </c>
      <c r="E2025" t="s">
        <v>134</v>
      </c>
      <c r="F2025" t="s">
        <v>133</v>
      </c>
    </row>
    <row r="2026" spans="1:6" x14ac:dyDescent="0.25">
      <c r="A2026">
        <v>421</v>
      </c>
      <c r="B2026" s="3">
        <v>43279</v>
      </c>
      <c r="C2026" s="3">
        <v>43439</v>
      </c>
      <c r="D2026" t="s">
        <v>131</v>
      </c>
      <c r="E2026" t="s">
        <v>134</v>
      </c>
      <c r="F2026" t="s">
        <v>133</v>
      </c>
    </row>
    <row r="2027" spans="1:6" x14ac:dyDescent="0.25">
      <c r="A2027">
        <v>421</v>
      </c>
      <c r="B2027" s="3">
        <v>43439</v>
      </c>
      <c r="C2027" s="3">
        <v>43452</v>
      </c>
      <c r="D2027" t="s">
        <v>131</v>
      </c>
      <c r="E2027" t="s">
        <v>134</v>
      </c>
      <c r="F2027" t="s">
        <v>133</v>
      </c>
    </row>
    <row r="2028" spans="1:6" x14ac:dyDescent="0.25">
      <c r="A2028">
        <v>421</v>
      </c>
      <c r="B2028" s="3">
        <v>43453</v>
      </c>
      <c r="C2028" s="3">
        <v>43481</v>
      </c>
      <c r="D2028" t="s">
        <v>131</v>
      </c>
      <c r="E2028" t="s">
        <v>134</v>
      </c>
      <c r="F2028" t="s">
        <v>133</v>
      </c>
    </row>
    <row r="2029" spans="1:6" x14ac:dyDescent="0.25">
      <c r="A2029">
        <v>421</v>
      </c>
      <c r="B2029" s="3">
        <v>43481</v>
      </c>
      <c r="C2029" s="3">
        <v>43487</v>
      </c>
      <c r="D2029" t="s">
        <v>131</v>
      </c>
      <c r="E2029" t="s">
        <v>134</v>
      </c>
      <c r="F2029" t="s">
        <v>133</v>
      </c>
    </row>
    <row r="2030" spans="1:6" x14ac:dyDescent="0.25">
      <c r="A2030">
        <v>421</v>
      </c>
      <c r="B2030" s="3">
        <v>43488</v>
      </c>
      <c r="C2030" s="3">
        <v>43488</v>
      </c>
      <c r="D2030" t="s">
        <v>131</v>
      </c>
      <c r="E2030" t="s">
        <v>134</v>
      </c>
      <c r="F2030" t="s">
        <v>133</v>
      </c>
    </row>
    <row r="2031" spans="1:6" x14ac:dyDescent="0.25">
      <c r="A2031">
        <v>421</v>
      </c>
      <c r="B2031" s="3">
        <v>43488</v>
      </c>
      <c r="C2031" s="3">
        <v>43494</v>
      </c>
      <c r="D2031" t="s">
        <v>131</v>
      </c>
      <c r="E2031" t="s">
        <v>134</v>
      </c>
      <c r="F2031" t="s">
        <v>133</v>
      </c>
    </row>
    <row r="2032" spans="1:6" x14ac:dyDescent="0.25">
      <c r="A2032">
        <v>421</v>
      </c>
      <c r="B2032" s="3">
        <v>43495</v>
      </c>
      <c r="C2032" s="3">
        <v>43497</v>
      </c>
      <c r="D2032" t="s">
        <v>131</v>
      </c>
      <c r="E2032" t="s">
        <v>134</v>
      </c>
      <c r="F2032" t="s">
        <v>133</v>
      </c>
    </row>
    <row r="2033" spans="1:6" x14ac:dyDescent="0.25">
      <c r="A2033">
        <v>421</v>
      </c>
      <c r="B2033" s="3">
        <v>43497</v>
      </c>
      <c r="C2033" s="3">
        <v>43501</v>
      </c>
      <c r="D2033" t="s">
        <v>131</v>
      </c>
      <c r="E2033" t="s">
        <v>134</v>
      </c>
      <c r="F2033" t="s">
        <v>133</v>
      </c>
    </row>
    <row r="2034" spans="1:6" x14ac:dyDescent="0.25">
      <c r="A2034">
        <v>421</v>
      </c>
      <c r="B2034" s="3">
        <v>43502</v>
      </c>
      <c r="C2034" s="3">
        <v>44293</v>
      </c>
      <c r="D2034" t="s">
        <v>131</v>
      </c>
      <c r="E2034" t="s">
        <v>134</v>
      </c>
      <c r="F2034" t="s">
        <v>133</v>
      </c>
    </row>
    <row r="2035" spans="1:6" x14ac:dyDescent="0.25">
      <c r="A2035">
        <v>421</v>
      </c>
      <c r="B2035" s="3">
        <v>44293</v>
      </c>
      <c r="C2035" s="3">
        <v>44926</v>
      </c>
      <c r="D2035" t="s">
        <v>131</v>
      </c>
      <c r="E2035" t="s">
        <v>134</v>
      </c>
      <c r="F2035" t="s">
        <v>133</v>
      </c>
    </row>
    <row r="2036" spans="1:6" x14ac:dyDescent="0.25">
      <c r="A2036">
        <v>421</v>
      </c>
      <c r="B2036" s="3">
        <v>44927</v>
      </c>
      <c r="C2036" s="3"/>
      <c r="D2036" t="s">
        <v>131</v>
      </c>
      <c r="E2036" t="s">
        <v>134</v>
      </c>
      <c r="F2036" t="s">
        <v>133</v>
      </c>
    </row>
    <row r="2037" spans="1:6" x14ac:dyDescent="0.25">
      <c r="A2037">
        <v>422</v>
      </c>
      <c r="B2037" s="3">
        <v>42430</v>
      </c>
      <c r="C2037" s="3">
        <v>43678</v>
      </c>
      <c r="D2037" t="s">
        <v>131</v>
      </c>
      <c r="E2037" t="s">
        <v>115</v>
      </c>
      <c r="F2037" t="s">
        <v>133</v>
      </c>
    </row>
    <row r="2038" spans="1:6" x14ac:dyDescent="0.25">
      <c r="A2038">
        <v>422</v>
      </c>
      <c r="B2038" s="3">
        <v>43678</v>
      </c>
      <c r="C2038" s="3">
        <v>43708</v>
      </c>
      <c r="D2038" t="s">
        <v>131</v>
      </c>
      <c r="E2038" t="s">
        <v>115</v>
      </c>
      <c r="F2038" t="s">
        <v>133</v>
      </c>
    </row>
    <row r="2039" spans="1:6" x14ac:dyDescent="0.25">
      <c r="A2039">
        <v>422</v>
      </c>
      <c r="B2039" s="3">
        <v>43709</v>
      </c>
      <c r="C2039" s="3">
        <v>43739</v>
      </c>
      <c r="D2039" t="s">
        <v>131</v>
      </c>
      <c r="E2039" t="s">
        <v>115</v>
      </c>
      <c r="F2039" t="s">
        <v>133</v>
      </c>
    </row>
    <row r="2040" spans="1:6" x14ac:dyDescent="0.25">
      <c r="A2040">
        <v>422</v>
      </c>
      <c r="B2040" s="3">
        <v>43739</v>
      </c>
      <c r="C2040" s="3">
        <v>43739</v>
      </c>
      <c r="D2040" t="s">
        <v>131</v>
      </c>
      <c r="E2040" t="s">
        <v>115</v>
      </c>
      <c r="F2040" t="s">
        <v>133</v>
      </c>
    </row>
    <row r="2041" spans="1:6" x14ac:dyDescent="0.25">
      <c r="A2041">
        <v>424</v>
      </c>
      <c r="B2041" s="3">
        <v>32895</v>
      </c>
      <c r="C2041" s="3">
        <v>32950</v>
      </c>
      <c r="D2041" t="s">
        <v>131</v>
      </c>
      <c r="E2041" t="s">
        <v>123</v>
      </c>
      <c r="F2041" t="s">
        <v>132</v>
      </c>
    </row>
    <row r="2042" spans="1:6" x14ac:dyDescent="0.25">
      <c r="A2042">
        <v>424</v>
      </c>
      <c r="B2042" s="3">
        <v>39675</v>
      </c>
      <c r="C2042" s="3">
        <v>43221</v>
      </c>
      <c r="D2042" t="s">
        <v>131</v>
      </c>
      <c r="E2042" t="s">
        <v>93</v>
      </c>
      <c r="F2042" t="s">
        <v>133</v>
      </c>
    </row>
    <row r="2043" spans="1:6" x14ac:dyDescent="0.25">
      <c r="A2043">
        <v>424</v>
      </c>
      <c r="B2043" s="3">
        <v>43221</v>
      </c>
      <c r="C2043" s="3">
        <v>44279</v>
      </c>
      <c r="D2043" t="s">
        <v>131</v>
      </c>
      <c r="E2043" t="s">
        <v>79</v>
      </c>
      <c r="F2043" t="s">
        <v>133</v>
      </c>
    </row>
    <row r="2044" spans="1:6" x14ac:dyDescent="0.25">
      <c r="A2044">
        <v>424</v>
      </c>
      <c r="B2044" s="3">
        <v>43221</v>
      </c>
      <c r="C2044" s="3">
        <v>43221</v>
      </c>
      <c r="D2044" t="s">
        <v>131</v>
      </c>
      <c r="E2044" t="s">
        <v>93</v>
      </c>
      <c r="F2044" t="s">
        <v>133</v>
      </c>
    </row>
    <row r="2045" spans="1:6" x14ac:dyDescent="0.25">
      <c r="A2045">
        <v>424</v>
      </c>
      <c r="B2045" s="3">
        <v>44279</v>
      </c>
      <c r="C2045" s="3">
        <v>44279</v>
      </c>
      <c r="D2045" t="s">
        <v>131</v>
      </c>
      <c r="E2045" t="s">
        <v>79</v>
      </c>
      <c r="F2045" t="s">
        <v>133</v>
      </c>
    </row>
    <row r="2046" spans="1:6" x14ac:dyDescent="0.25">
      <c r="A2046">
        <v>424</v>
      </c>
      <c r="B2046" s="3">
        <v>44279</v>
      </c>
      <c r="C2046" s="3">
        <v>44279</v>
      </c>
      <c r="D2046" t="s">
        <v>131</v>
      </c>
      <c r="E2046" t="s">
        <v>79</v>
      </c>
      <c r="F2046" t="s">
        <v>133</v>
      </c>
    </row>
    <row r="2047" spans="1:6" x14ac:dyDescent="0.25">
      <c r="A2047">
        <v>424</v>
      </c>
      <c r="B2047" s="3">
        <v>44279</v>
      </c>
      <c r="C2047" s="3"/>
      <c r="D2047" t="s">
        <v>131</v>
      </c>
      <c r="E2047" t="s">
        <v>79</v>
      </c>
      <c r="F2047" t="s">
        <v>133</v>
      </c>
    </row>
    <row r="2048" spans="1:6" x14ac:dyDescent="0.25">
      <c r="A2048">
        <v>425</v>
      </c>
      <c r="B2048" s="3">
        <v>42201</v>
      </c>
      <c r="C2048" s="3">
        <v>43192</v>
      </c>
      <c r="D2048" t="s">
        <v>131</v>
      </c>
      <c r="E2048" t="s">
        <v>174</v>
      </c>
      <c r="F2048" t="s">
        <v>133</v>
      </c>
    </row>
    <row r="2049" spans="1:6" x14ac:dyDescent="0.25">
      <c r="A2049">
        <v>425</v>
      </c>
      <c r="B2049" s="3">
        <v>42826</v>
      </c>
      <c r="C2049" s="3">
        <v>43830</v>
      </c>
      <c r="D2049" t="s">
        <v>131</v>
      </c>
      <c r="E2049" t="s">
        <v>174</v>
      </c>
      <c r="F2049" t="s">
        <v>133</v>
      </c>
    </row>
    <row r="2050" spans="1:6" x14ac:dyDescent="0.25">
      <c r="A2050">
        <v>425</v>
      </c>
      <c r="B2050" s="3">
        <v>43192</v>
      </c>
      <c r="C2050" s="3">
        <v>43692</v>
      </c>
      <c r="D2050" t="s">
        <v>131</v>
      </c>
      <c r="E2050" t="s">
        <v>174</v>
      </c>
      <c r="F2050" t="s">
        <v>133</v>
      </c>
    </row>
    <row r="2051" spans="1:6" x14ac:dyDescent="0.25">
      <c r="A2051">
        <v>425</v>
      </c>
      <c r="B2051" s="3">
        <v>43693</v>
      </c>
      <c r="C2051" s="3">
        <v>43694</v>
      </c>
      <c r="D2051" t="s">
        <v>131</v>
      </c>
      <c r="E2051" t="s">
        <v>174</v>
      </c>
      <c r="F2051" t="s">
        <v>133</v>
      </c>
    </row>
    <row r="2052" spans="1:6" x14ac:dyDescent="0.25">
      <c r="A2052">
        <v>425</v>
      </c>
      <c r="B2052" s="3">
        <v>43694</v>
      </c>
      <c r="C2052" s="3">
        <v>43738</v>
      </c>
      <c r="D2052" t="s">
        <v>131</v>
      </c>
      <c r="E2052" t="s">
        <v>174</v>
      </c>
      <c r="F2052" t="s">
        <v>133</v>
      </c>
    </row>
    <row r="2053" spans="1:6" x14ac:dyDescent="0.25">
      <c r="A2053">
        <v>425</v>
      </c>
      <c r="B2053" s="3">
        <v>43739</v>
      </c>
      <c r="C2053" s="3"/>
      <c r="D2053" t="s">
        <v>131</v>
      </c>
      <c r="E2053" t="s">
        <v>174</v>
      </c>
      <c r="F2053" t="s">
        <v>133</v>
      </c>
    </row>
    <row r="2054" spans="1:6" x14ac:dyDescent="0.25">
      <c r="A2054">
        <v>425</v>
      </c>
      <c r="B2054" s="3">
        <v>43739</v>
      </c>
      <c r="C2054" s="3"/>
      <c r="D2054" t="s">
        <v>131</v>
      </c>
      <c r="E2054" t="s">
        <v>174</v>
      </c>
      <c r="F2054" t="s">
        <v>133</v>
      </c>
    </row>
    <row r="2055" spans="1:6" x14ac:dyDescent="0.25">
      <c r="A2055">
        <v>425</v>
      </c>
      <c r="B2055" s="3">
        <v>43831</v>
      </c>
      <c r="C2055" s="3"/>
      <c r="D2055" t="s">
        <v>131</v>
      </c>
      <c r="E2055" t="s">
        <v>174</v>
      </c>
      <c r="F2055" t="s">
        <v>133</v>
      </c>
    </row>
    <row r="2056" spans="1:6" x14ac:dyDescent="0.25">
      <c r="A2056">
        <v>426</v>
      </c>
      <c r="B2056" s="3">
        <v>38353</v>
      </c>
      <c r="C2056" s="3">
        <v>43695</v>
      </c>
      <c r="D2056" t="s">
        <v>131</v>
      </c>
      <c r="E2056" t="s">
        <v>181</v>
      </c>
      <c r="F2056" t="s">
        <v>132</v>
      </c>
    </row>
    <row r="2057" spans="1:6" x14ac:dyDescent="0.25">
      <c r="A2057">
        <v>426</v>
      </c>
      <c r="B2057" s="3">
        <v>38353</v>
      </c>
      <c r="C2057" s="3">
        <v>38353</v>
      </c>
      <c r="D2057" t="s">
        <v>131</v>
      </c>
      <c r="E2057" t="s">
        <v>181</v>
      </c>
      <c r="F2057" t="s">
        <v>133</v>
      </c>
    </row>
    <row r="2058" spans="1:6" x14ac:dyDescent="0.25">
      <c r="A2058">
        <v>426</v>
      </c>
      <c r="B2058" s="3">
        <v>43664</v>
      </c>
      <c r="C2058" s="3">
        <v>43678</v>
      </c>
      <c r="D2058" t="s">
        <v>131</v>
      </c>
      <c r="E2058" t="s">
        <v>181</v>
      </c>
      <c r="F2058" t="s">
        <v>132</v>
      </c>
    </row>
    <row r="2059" spans="1:6" x14ac:dyDescent="0.25">
      <c r="A2059">
        <v>426</v>
      </c>
      <c r="B2059" s="3">
        <v>43679</v>
      </c>
      <c r="C2059" s="3">
        <v>43822</v>
      </c>
      <c r="D2059" t="s">
        <v>131</v>
      </c>
      <c r="E2059" t="s">
        <v>181</v>
      </c>
      <c r="F2059" t="s">
        <v>132</v>
      </c>
    </row>
    <row r="2060" spans="1:6" x14ac:dyDescent="0.25">
      <c r="A2060">
        <v>426</v>
      </c>
      <c r="B2060" s="3">
        <v>43822</v>
      </c>
      <c r="C2060" s="3">
        <v>43837</v>
      </c>
      <c r="D2060" t="s">
        <v>131</v>
      </c>
      <c r="E2060" t="s">
        <v>181</v>
      </c>
      <c r="F2060" t="s">
        <v>132</v>
      </c>
    </row>
    <row r="2061" spans="1:6" x14ac:dyDescent="0.25">
      <c r="A2061">
        <v>426</v>
      </c>
      <c r="B2061" s="3">
        <v>43838</v>
      </c>
      <c r="C2061" s="3">
        <v>43997</v>
      </c>
      <c r="D2061" t="s">
        <v>131</v>
      </c>
      <c r="E2061" t="s">
        <v>181</v>
      </c>
      <c r="F2061" t="s">
        <v>132</v>
      </c>
    </row>
    <row r="2062" spans="1:6" x14ac:dyDescent="0.25">
      <c r="A2062">
        <v>426</v>
      </c>
      <c r="B2062" s="3">
        <v>43997</v>
      </c>
      <c r="C2062" s="3">
        <v>44011</v>
      </c>
      <c r="D2062" t="s">
        <v>131</v>
      </c>
      <c r="E2062" t="s">
        <v>181</v>
      </c>
      <c r="F2062" t="s">
        <v>132</v>
      </c>
    </row>
    <row r="2063" spans="1:6" x14ac:dyDescent="0.25">
      <c r="A2063">
        <v>426</v>
      </c>
      <c r="B2063" s="3">
        <v>44012</v>
      </c>
      <c r="C2063" s="3">
        <v>44396</v>
      </c>
      <c r="D2063" t="s">
        <v>131</v>
      </c>
      <c r="E2063" t="s">
        <v>181</v>
      </c>
      <c r="F2063" t="s">
        <v>132</v>
      </c>
    </row>
    <row r="2064" spans="1:6" x14ac:dyDescent="0.25">
      <c r="A2064">
        <v>426</v>
      </c>
      <c r="B2064" s="3">
        <v>44396</v>
      </c>
      <c r="C2064" s="3">
        <v>44409</v>
      </c>
      <c r="D2064" t="s">
        <v>131</v>
      </c>
      <c r="E2064" t="s">
        <v>181</v>
      </c>
      <c r="F2064" t="s">
        <v>132</v>
      </c>
    </row>
    <row r="2065" spans="1:6" x14ac:dyDescent="0.25">
      <c r="A2065">
        <v>426</v>
      </c>
      <c r="B2065" s="3">
        <v>44410</v>
      </c>
      <c r="C2065" s="3">
        <v>44424</v>
      </c>
      <c r="D2065" t="s">
        <v>131</v>
      </c>
      <c r="E2065" t="s">
        <v>181</v>
      </c>
      <c r="F2065" t="s">
        <v>132</v>
      </c>
    </row>
    <row r="2066" spans="1:6" x14ac:dyDescent="0.25">
      <c r="A2066">
        <v>426</v>
      </c>
      <c r="B2066" s="3">
        <v>44424</v>
      </c>
      <c r="C2066" s="3">
        <v>44426</v>
      </c>
      <c r="D2066" t="s">
        <v>131</v>
      </c>
      <c r="E2066" t="s">
        <v>181</v>
      </c>
      <c r="F2066" t="s">
        <v>132</v>
      </c>
    </row>
    <row r="2067" spans="1:6" x14ac:dyDescent="0.25">
      <c r="A2067">
        <v>426</v>
      </c>
      <c r="B2067" s="3">
        <v>44427</v>
      </c>
      <c r="C2067" s="3">
        <v>44474</v>
      </c>
      <c r="D2067" t="s">
        <v>131</v>
      </c>
      <c r="E2067" t="s">
        <v>181</v>
      </c>
      <c r="F2067" t="s">
        <v>132</v>
      </c>
    </row>
    <row r="2068" spans="1:6" x14ac:dyDescent="0.25">
      <c r="A2068">
        <v>426</v>
      </c>
      <c r="B2068" s="3">
        <v>44474</v>
      </c>
      <c r="C2068" s="3">
        <v>44475</v>
      </c>
      <c r="D2068" t="s">
        <v>131</v>
      </c>
      <c r="E2068" t="s">
        <v>181</v>
      </c>
      <c r="F2068" t="s">
        <v>133</v>
      </c>
    </row>
    <row r="2069" spans="1:6" x14ac:dyDescent="0.25">
      <c r="A2069">
        <v>426</v>
      </c>
      <c r="B2069" s="3">
        <v>44475</v>
      </c>
      <c r="C2069" s="3">
        <v>44749</v>
      </c>
      <c r="D2069" t="s">
        <v>131</v>
      </c>
      <c r="E2069" t="s">
        <v>181</v>
      </c>
      <c r="F2069" t="s">
        <v>132</v>
      </c>
    </row>
    <row r="2070" spans="1:6" x14ac:dyDescent="0.25">
      <c r="A2070">
        <v>426</v>
      </c>
      <c r="B2070" s="3">
        <v>44749</v>
      </c>
      <c r="C2070" s="3">
        <v>44753</v>
      </c>
      <c r="D2070" t="s">
        <v>131</v>
      </c>
      <c r="E2070" t="s">
        <v>181</v>
      </c>
      <c r="F2070" t="s">
        <v>132</v>
      </c>
    </row>
    <row r="2071" spans="1:6" x14ac:dyDescent="0.25">
      <c r="A2071">
        <v>426</v>
      </c>
      <c r="B2071" s="3">
        <v>44754</v>
      </c>
      <c r="C2071" s="3"/>
      <c r="D2071" t="s">
        <v>131</v>
      </c>
      <c r="E2071" t="s">
        <v>181</v>
      </c>
      <c r="F2071" t="s">
        <v>132</v>
      </c>
    </row>
    <row r="2072" spans="1:6" x14ac:dyDescent="0.25">
      <c r="A2072">
        <v>427</v>
      </c>
      <c r="B2072" s="3">
        <v>42296</v>
      </c>
      <c r="C2072" s="3">
        <v>43502</v>
      </c>
      <c r="D2072" t="s">
        <v>131</v>
      </c>
      <c r="E2072" t="s">
        <v>94</v>
      </c>
      <c r="F2072" t="s">
        <v>133</v>
      </c>
    </row>
    <row r="2073" spans="1:6" x14ac:dyDescent="0.25">
      <c r="A2073">
        <v>427</v>
      </c>
      <c r="B2073" s="3">
        <v>43502</v>
      </c>
      <c r="C2073" s="3">
        <v>43555</v>
      </c>
      <c r="D2073" t="s">
        <v>131</v>
      </c>
      <c r="E2073" t="s">
        <v>94</v>
      </c>
      <c r="F2073" t="s">
        <v>133</v>
      </c>
    </row>
    <row r="2074" spans="1:6" x14ac:dyDescent="0.25">
      <c r="A2074">
        <v>427</v>
      </c>
      <c r="B2074" s="3">
        <v>43556</v>
      </c>
      <c r="C2074" s="3">
        <v>43556</v>
      </c>
      <c r="D2074" t="s">
        <v>131</v>
      </c>
      <c r="E2074" t="s">
        <v>94</v>
      </c>
      <c r="F2074" t="s">
        <v>133</v>
      </c>
    </row>
    <row r="2075" spans="1:6" x14ac:dyDescent="0.25">
      <c r="A2075">
        <v>427</v>
      </c>
      <c r="B2075" s="3">
        <v>43556</v>
      </c>
      <c r="C2075" s="3">
        <v>43556</v>
      </c>
      <c r="D2075" t="s">
        <v>131</v>
      </c>
      <c r="E2075" t="s">
        <v>94</v>
      </c>
      <c r="F2075" t="s">
        <v>133</v>
      </c>
    </row>
    <row r="2076" spans="1:6" x14ac:dyDescent="0.25">
      <c r="A2076">
        <v>428</v>
      </c>
      <c r="B2076" s="3">
        <v>42201</v>
      </c>
      <c r="C2076" s="3">
        <v>43430</v>
      </c>
      <c r="D2076" t="s">
        <v>131</v>
      </c>
      <c r="E2076" t="s">
        <v>113</v>
      </c>
      <c r="F2076" t="s">
        <v>133</v>
      </c>
    </row>
    <row r="2077" spans="1:6" x14ac:dyDescent="0.25">
      <c r="A2077">
        <v>428</v>
      </c>
      <c r="B2077" s="3">
        <v>43430</v>
      </c>
      <c r="C2077" s="3">
        <v>43795</v>
      </c>
      <c r="D2077" t="s">
        <v>131</v>
      </c>
      <c r="E2077" t="s">
        <v>113</v>
      </c>
      <c r="F2077" t="s">
        <v>133</v>
      </c>
    </row>
    <row r="2078" spans="1:6" x14ac:dyDescent="0.25">
      <c r="A2078">
        <v>428</v>
      </c>
      <c r="B2078" s="3">
        <v>43796</v>
      </c>
      <c r="C2078" s="3">
        <v>43796</v>
      </c>
      <c r="D2078" t="s">
        <v>131</v>
      </c>
      <c r="E2078" t="s">
        <v>113</v>
      </c>
      <c r="F2078" t="s">
        <v>133</v>
      </c>
    </row>
    <row r="2079" spans="1:6" x14ac:dyDescent="0.25">
      <c r="A2079">
        <v>428</v>
      </c>
      <c r="B2079" s="3">
        <v>43796</v>
      </c>
      <c r="C2079" s="3">
        <v>43982</v>
      </c>
      <c r="D2079" t="s">
        <v>131</v>
      </c>
      <c r="E2079" t="s">
        <v>113</v>
      </c>
      <c r="F2079" t="s">
        <v>133</v>
      </c>
    </row>
    <row r="2080" spans="1:6" x14ac:dyDescent="0.25">
      <c r="A2080">
        <v>428</v>
      </c>
      <c r="B2080" s="3">
        <v>43983</v>
      </c>
      <c r="C2080" s="3">
        <v>43983</v>
      </c>
      <c r="D2080" t="s">
        <v>131</v>
      </c>
      <c r="E2080" t="s">
        <v>113</v>
      </c>
      <c r="F2080" t="s">
        <v>133</v>
      </c>
    </row>
    <row r="2081" spans="1:6" x14ac:dyDescent="0.25">
      <c r="A2081">
        <v>428</v>
      </c>
      <c r="B2081" s="3">
        <v>43983</v>
      </c>
      <c r="C2081" s="3">
        <v>44044</v>
      </c>
      <c r="D2081" t="s">
        <v>131</v>
      </c>
      <c r="E2081" t="s">
        <v>113</v>
      </c>
      <c r="F2081" t="s">
        <v>133</v>
      </c>
    </row>
    <row r="2082" spans="1:6" x14ac:dyDescent="0.25">
      <c r="A2082">
        <v>429</v>
      </c>
      <c r="B2082" s="3">
        <v>42201</v>
      </c>
      <c r="C2082" s="3">
        <v>43358</v>
      </c>
      <c r="D2082" t="s">
        <v>131</v>
      </c>
      <c r="E2082" t="s">
        <v>113</v>
      </c>
      <c r="F2082" t="s">
        <v>133</v>
      </c>
    </row>
    <row r="2083" spans="1:6" x14ac:dyDescent="0.25">
      <c r="A2083">
        <v>429</v>
      </c>
      <c r="B2083" s="3">
        <v>43358</v>
      </c>
      <c r="C2083" s="3">
        <v>43800</v>
      </c>
      <c r="D2083" t="s">
        <v>131</v>
      </c>
      <c r="E2083" t="s">
        <v>113</v>
      </c>
      <c r="F2083" t="s">
        <v>133</v>
      </c>
    </row>
    <row r="2084" spans="1:6" x14ac:dyDescent="0.25">
      <c r="A2084">
        <v>429</v>
      </c>
      <c r="B2084" s="3">
        <v>43800</v>
      </c>
      <c r="C2084" s="3">
        <v>43800</v>
      </c>
      <c r="D2084" t="s">
        <v>131</v>
      </c>
      <c r="E2084" t="s">
        <v>113</v>
      </c>
      <c r="F2084" t="s">
        <v>133</v>
      </c>
    </row>
    <row r="2085" spans="1:6" x14ac:dyDescent="0.25">
      <c r="A2085">
        <v>429</v>
      </c>
      <c r="B2085" s="3">
        <v>43800</v>
      </c>
      <c r="C2085" s="3">
        <v>43800</v>
      </c>
      <c r="D2085" t="s">
        <v>131</v>
      </c>
      <c r="E2085" t="s">
        <v>113</v>
      </c>
      <c r="F2085" t="s">
        <v>133</v>
      </c>
    </row>
    <row r="2086" spans="1:6" x14ac:dyDescent="0.25">
      <c r="A2086">
        <v>430</v>
      </c>
      <c r="B2086" s="3">
        <v>42201</v>
      </c>
      <c r="C2086" s="3">
        <v>43252</v>
      </c>
      <c r="D2086" t="s">
        <v>131</v>
      </c>
      <c r="E2086" t="s">
        <v>134</v>
      </c>
      <c r="F2086" t="s">
        <v>133</v>
      </c>
    </row>
    <row r="2087" spans="1:6" x14ac:dyDescent="0.25">
      <c r="A2087">
        <v>430</v>
      </c>
      <c r="B2087" s="3">
        <v>43252</v>
      </c>
      <c r="C2087" s="3">
        <v>43444</v>
      </c>
      <c r="D2087" t="s">
        <v>131</v>
      </c>
      <c r="E2087" t="s">
        <v>134</v>
      </c>
      <c r="F2087" t="s">
        <v>133</v>
      </c>
    </row>
    <row r="2088" spans="1:6" x14ac:dyDescent="0.25">
      <c r="A2088">
        <v>430</v>
      </c>
      <c r="B2088" s="3">
        <v>43444</v>
      </c>
      <c r="C2088" s="3">
        <v>43444</v>
      </c>
      <c r="D2088" t="s">
        <v>131</v>
      </c>
      <c r="E2088" t="s">
        <v>134</v>
      </c>
      <c r="F2088" t="s">
        <v>133</v>
      </c>
    </row>
    <row r="2089" spans="1:6" x14ac:dyDescent="0.25">
      <c r="A2089">
        <v>430</v>
      </c>
      <c r="B2089" s="3">
        <v>43444</v>
      </c>
      <c r="C2089" s="3">
        <v>43556</v>
      </c>
      <c r="D2089" t="s">
        <v>131</v>
      </c>
      <c r="E2089" t="s">
        <v>134</v>
      </c>
      <c r="F2089" t="s">
        <v>133</v>
      </c>
    </row>
    <row r="2090" spans="1:6" x14ac:dyDescent="0.25">
      <c r="A2090">
        <v>430</v>
      </c>
      <c r="B2090" s="3">
        <v>43556</v>
      </c>
      <c r="C2090" s="3">
        <v>43983</v>
      </c>
      <c r="D2090" t="s">
        <v>131</v>
      </c>
      <c r="E2090" t="s">
        <v>113</v>
      </c>
      <c r="F2090" t="s">
        <v>133</v>
      </c>
    </row>
    <row r="2091" spans="1:6" x14ac:dyDescent="0.25">
      <c r="A2091">
        <v>430</v>
      </c>
      <c r="B2091" s="3">
        <v>43983</v>
      </c>
      <c r="C2091" s="3">
        <v>44659</v>
      </c>
      <c r="D2091" t="s">
        <v>131</v>
      </c>
      <c r="E2091" t="s">
        <v>113</v>
      </c>
      <c r="F2091" t="s">
        <v>133</v>
      </c>
    </row>
    <row r="2092" spans="1:6" x14ac:dyDescent="0.25">
      <c r="A2092">
        <v>430</v>
      </c>
      <c r="B2092" s="3">
        <v>44659</v>
      </c>
      <c r="C2092" s="3">
        <v>45023</v>
      </c>
      <c r="D2092" t="s">
        <v>131</v>
      </c>
      <c r="E2092" t="s">
        <v>113</v>
      </c>
      <c r="F2092" t="s">
        <v>133</v>
      </c>
    </row>
    <row r="2093" spans="1:6" x14ac:dyDescent="0.25">
      <c r="A2093">
        <v>430</v>
      </c>
      <c r="B2093" s="3">
        <v>45024</v>
      </c>
      <c r="C2093" s="3"/>
      <c r="D2093" t="s">
        <v>131</v>
      </c>
      <c r="E2093" t="s">
        <v>113</v>
      </c>
      <c r="F2093" t="s">
        <v>133</v>
      </c>
    </row>
    <row r="2094" spans="1:6" x14ac:dyDescent="0.25">
      <c r="A2094">
        <v>431</v>
      </c>
      <c r="B2094" s="3">
        <v>37987</v>
      </c>
      <c r="C2094" s="3">
        <v>43397</v>
      </c>
      <c r="D2094" t="s">
        <v>131</v>
      </c>
      <c r="E2094" t="s">
        <v>122</v>
      </c>
      <c r="F2094" t="s">
        <v>133</v>
      </c>
    </row>
    <row r="2095" spans="1:6" x14ac:dyDescent="0.25">
      <c r="A2095">
        <v>431</v>
      </c>
      <c r="B2095" s="3">
        <v>43397</v>
      </c>
      <c r="C2095" s="3">
        <v>43398</v>
      </c>
      <c r="D2095" t="s">
        <v>131</v>
      </c>
      <c r="E2095" t="s">
        <v>122</v>
      </c>
      <c r="F2095" t="s">
        <v>133</v>
      </c>
    </row>
    <row r="2096" spans="1:6" x14ac:dyDescent="0.25">
      <c r="A2096">
        <v>431</v>
      </c>
      <c r="B2096" s="3">
        <v>43399</v>
      </c>
      <c r="C2096" s="3">
        <v>43525</v>
      </c>
      <c r="D2096" t="s">
        <v>131</v>
      </c>
      <c r="E2096" t="s">
        <v>122</v>
      </c>
      <c r="F2096" t="s">
        <v>133</v>
      </c>
    </row>
    <row r="2097" spans="1:6" x14ac:dyDescent="0.25">
      <c r="A2097">
        <v>431</v>
      </c>
      <c r="B2097" s="3">
        <v>43525</v>
      </c>
      <c r="C2097" s="3">
        <v>43525</v>
      </c>
      <c r="D2097" t="s">
        <v>131</v>
      </c>
      <c r="E2097" t="s">
        <v>122</v>
      </c>
      <c r="F2097" t="s">
        <v>133</v>
      </c>
    </row>
    <row r="2098" spans="1:6" x14ac:dyDescent="0.25">
      <c r="A2098">
        <v>432</v>
      </c>
      <c r="B2098" s="3">
        <v>40544</v>
      </c>
      <c r="C2098" s="3">
        <v>43166</v>
      </c>
      <c r="D2098" t="s">
        <v>131</v>
      </c>
      <c r="E2098" t="s">
        <v>119</v>
      </c>
      <c r="F2098" t="s">
        <v>133</v>
      </c>
    </row>
    <row r="2099" spans="1:6" x14ac:dyDescent="0.25">
      <c r="A2099">
        <v>432</v>
      </c>
      <c r="B2099" s="3">
        <v>43167</v>
      </c>
      <c r="C2099" s="3">
        <v>43167</v>
      </c>
      <c r="D2099" t="s">
        <v>131</v>
      </c>
      <c r="E2099" t="s">
        <v>119</v>
      </c>
      <c r="F2099" t="s">
        <v>133</v>
      </c>
    </row>
    <row r="2100" spans="1:6" x14ac:dyDescent="0.25">
      <c r="A2100">
        <v>432</v>
      </c>
      <c r="B2100" s="3">
        <v>43168</v>
      </c>
      <c r="C2100" s="3">
        <v>43804</v>
      </c>
      <c r="D2100" t="s">
        <v>131</v>
      </c>
      <c r="E2100" t="s">
        <v>119</v>
      </c>
      <c r="F2100" t="s">
        <v>133</v>
      </c>
    </row>
    <row r="2101" spans="1:6" x14ac:dyDescent="0.25">
      <c r="A2101">
        <v>432</v>
      </c>
      <c r="B2101" s="3">
        <v>43804</v>
      </c>
      <c r="C2101" s="3">
        <v>43811</v>
      </c>
      <c r="D2101" t="s">
        <v>131</v>
      </c>
      <c r="E2101" t="s">
        <v>119</v>
      </c>
      <c r="F2101" t="s">
        <v>133</v>
      </c>
    </row>
    <row r="2102" spans="1:6" x14ac:dyDescent="0.25">
      <c r="A2102">
        <v>432</v>
      </c>
      <c r="B2102" s="3">
        <v>43812</v>
      </c>
      <c r="C2102" s="3"/>
      <c r="D2102" t="s">
        <v>131</v>
      </c>
      <c r="E2102" t="s">
        <v>119</v>
      </c>
      <c r="F2102" t="s">
        <v>133</v>
      </c>
    </row>
    <row r="2103" spans="1:6" x14ac:dyDescent="0.25">
      <c r="A2103">
        <v>433</v>
      </c>
      <c r="B2103" s="3">
        <v>42629</v>
      </c>
      <c r="C2103" s="3">
        <v>43327</v>
      </c>
      <c r="D2103" t="s">
        <v>131</v>
      </c>
      <c r="E2103" t="s">
        <v>163</v>
      </c>
      <c r="F2103" t="s">
        <v>132</v>
      </c>
    </row>
    <row r="2104" spans="1:6" x14ac:dyDescent="0.25">
      <c r="A2104">
        <v>433</v>
      </c>
      <c r="B2104" s="3">
        <v>43327</v>
      </c>
      <c r="C2104" s="3">
        <v>43328</v>
      </c>
      <c r="D2104" t="s">
        <v>131</v>
      </c>
      <c r="E2104" t="s">
        <v>163</v>
      </c>
      <c r="F2104" t="s">
        <v>132</v>
      </c>
    </row>
    <row r="2105" spans="1:6" x14ac:dyDescent="0.25">
      <c r="A2105">
        <v>433</v>
      </c>
      <c r="B2105" s="3">
        <v>43328</v>
      </c>
      <c r="C2105" s="3">
        <v>43866</v>
      </c>
      <c r="D2105" t="s">
        <v>131</v>
      </c>
      <c r="E2105" t="s">
        <v>163</v>
      </c>
      <c r="F2105" t="s">
        <v>132</v>
      </c>
    </row>
    <row r="2106" spans="1:6" x14ac:dyDescent="0.25">
      <c r="A2106">
        <v>433</v>
      </c>
      <c r="B2106" s="3">
        <v>43866</v>
      </c>
      <c r="C2106" s="3">
        <v>44230</v>
      </c>
      <c r="D2106" t="s">
        <v>131</v>
      </c>
      <c r="E2106" t="s">
        <v>163</v>
      </c>
      <c r="F2106" t="s">
        <v>132</v>
      </c>
    </row>
    <row r="2107" spans="1:6" x14ac:dyDescent="0.25">
      <c r="A2107">
        <v>433</v>
      </c>
      <c r="B2107" s="3">
        <v>44231</v>
      </c>
      <c r="C2107" s="3">
        <v>44501</v>
      </c>
      <c r="D2107" t="s">
        <v>131</v>
      </c>
      <c r="E2107" t="s">
        <v>163</v>
      </c>
      <c r="F2107" t="s">
        <v>132</v>
      </c>
    </row>
    <row r="2108" spans="1:6" x14ac:dyDescent="0.25">
      <c r="A2108">
        <v>433</v>
      </c>
      <c r="B2108" s="3">
        <v>44501</v>
      </c>
      <c r="C2108" s="3">
        <v>44511</v>
      </c>
      <c r="D2108" t="s">
        <v>131</v>
      </c>
      <c r="E2108" t="s">
        <v>163</v>
      </c>
      <c r="F2108" t="s">
        <v>132</v>
      </c>
    </row>
    <row r="2109" spans="1:6" x14ac:dyDescent="0.25">
      <c r="A2109">
        <v>434</v>
      </c>
      <c r="B2109" s="3">
        <v>42201</v>
      </c>
      <c r="C2109" s="3">
        <v>43590</v>
      </c>
      <c r="D2109" t="s">
        <v>131</v>
      </c>
      <c r="E2109" t="s">
        <v>169</v>
      </c>
      <c r="F2109" t="s">
        <v>133</v>
      </c>
    </row>
    <row r="2110" spans="1:6" x14ac:dyDescent="0.25">
      <c r="A2110">
        <v>434</v>
      </c>
      <c r="B2110" s="3">
        <v>43590</v>
      </c>
      <c r="C2110" s="3">
        <v>43799</v>
      </c>
      <c r="D2110" t="s">
        <v>131</v>
      </c>
      <c r="E2110" t="s">
        <v>169</v>
      </c>
      <c r="F2110" t="s">
        <v>133</v>
      </c>
    </row>
    <row r="2111" spans="1:6" x14ac:dyDescent="0.25">
      <c r="A2111">
        <v>434</v>
      </c>
      <c r="B2111" s="3">
        <v>43800</v>
      </c>
      <c r="C2111" s="3">
        <v>43800</v>
      </c>
      <c r="D2111" t="s">
        <v>131</v>
      </c>
      <c r="E2111" t="s">
        <v>169</v>
      </c>
      <c r="F2111" t="s">
        <v>133</v>
      </c>
    </row>
    <row r="2112" spans="1:6" x14ac:dyDescent="0.25">
      <c r="A2112">
        <v>434</v>
      </c>
      <c r="B2112" s="3">
        <v>43800</v>
      </c>
      <c r="C2112" s="3">
        <v>43800</v>
      </c>
      <c r="D2112" t="s">
        <v>131</v>
      </c>
      <c r="E2112" t="s">
        <v>169</v>
      </c>
      <c r="F2112" t="s">
        <v>133</v>
      </c>
    </row>
    <row r="2113" spans="1:6" x14ac:dyDescent="0.25">
      <c r="A2113">
        <v>435</v>
      </c>
      <c r="B2113" s="3">
        <v>42201</v>
      </c>
      <c r="C2113" s="3">
        <v>43627</v>
      </c>
      <c r="D2113" t="s">
        <v>131</v>
      </c>
      <c r="E2113" t="s">
        <v>174</v>
      </c>
      <c r="F2113" t="s">
        <v>133</v>
      </c>
    </row>
    <row r="2114" spans="1:6" x14ac:dyDescent="0.25">
      <c r="A2114">
        <v>435</v>
      </c>
      <c r="B2114" s="3">
        <v>43627</v>
      </c>
      <c r="C2114" s="3">
        <v>43992</v>
      </c>
      <c r="D2114" t="s">
        <v>131</v>
      </c>
      <c r="E2114" t="s">
        <v>174</v>
      </c>
      <c r="F2114" t="s">
        <v>133</v>
      </c>
    </row>
    <row r="2115" spans="1:6" x14ac:dyDescent="0.25">
      <c r="A2115">
        <v>435</v>
      </c>
      <c r="B2115" s="3">
        <v>43993</v>
      </c>
      <c r="C2115" s="3">
        <v>43993</v>
      </c>
      <c r="D2115" t="s">
        <v>131</v>
      </c>
      <c r="E2115" t="s">
        <v>174</v>
      </c>
      <c r="F2115" t="s">
        <v>133</v>
      </c>
    </row>
    <row r="2116" spans="1:6" x14ac:dyDescent="0.25">
      <c r="A2116">
        <v>435</v>
      </c>
      <c r="B2116" s="3">
        <v>43993</v>
      </c>
      <c r="C2116" s="3">
        <v>44196</v>
      </c>
      <c r="D2116" t="s">
        <v>131</v>
      </c>
      <c r="E2116" t="s">
        <v>174</v>
      </c>
      <c r="F2116" t="s">
        <v>133</v>
      </c>
    </row>
    <row r="2117" spans="1:6" x14ac:dyDescent="0.25">
      <c r="A2117">
        <v>435</v>
      </c>
      <c r="B2117" s="3">
        <v>44197</v>
      </c>
      <c r="C2117" s="3">
        <v>44197</v>
      </c>
      <c r="D2117" t="s">
        <v>131</v>
      </c>
      <c r="E2117" t="s">
        <v>174</v>
      </c>
      <c r="F2117" t="s">
        <v>133</v>
      </c>
    </row>
    <row r="2118" spans="1:6" x14ac:dyDescent="0.25">
      <c r="A2118">
        <v>435</v>
      </c>
      <c r="B2118" s="3">
        <v>44197</v>
      </c>
      <c r="C2118" s="3">
        <v>44286</v>
      </c>
      <c r="D2118" t="s">
        <v>131</v>
      </c>
      <c r="E2118" t="s">
        <v>174</v>
      </c>
      <c r="F2118" t="s">
        <v>133</v>
      </c>
    </row>
    <row r="2119" spans="1:6" x14ac:dyDescent="0.25">
      <c r="A2119">
        <v>435</v>
      </c>
      <c r="B2119" s="3">
        <v>44287</v>
      </c>
      <c r="C2119" s="3">
        <v>44287</v>
      </c>
      <c r="D2119" t="s">
        <v>131</v>
      </c>
      <c r="E2119" t="s">
        <v>174</v>
      </c>
      <c r="F2119" t="s">
        <v>133</v>
      </c>
    </row>
    <row r="2120" spans="1:6" x14ac:dyDescent="0.25">
      <c r="A2120">
        <v>435</v>
      </c>
      <c r="B2120" s="3">
        <v>44287</v>
      </c>
      <c r="C2120" s="3">
        <v>44346</v>
      </c>
      <c r="D2120" t="s">
        <v>131</v>
      </c>
      <c r="E2120" t="s">
        <v>174</v>
      </c>
      <c r="F2120" t="s">
        <v>133</v>
      </c>
    </row>
    <row r="2121" spans="1:6" x14ac:dyDescent="0.25">
      <c r="A2121">
        <v>435</v>
      </c>
      <c r="B2121" s="3">
        <v>44347</v>
      </c>
      <c r="C2121" s="3">
        <v>44347</v>
      </c>
      <c r="D2121" t="s">
        <v>131</v>
      </c>
      <c r="E2121" t="s">
        <v>174</v>
      </c>
      <c r="F2121" t="s">
        <v>133</v>
      </c>
    </row>
    <row r="2122" spans="1:6" x14ac:dyDescent="0.25">
      <c r="A2122">
        <v>435</v>
      </c>
      <c r="B2122" s="3">
        <v>44347</v>
      </c>
      <c r="C2122" s="3">
        <v>44348</v>
      </c>
      <c r="D2122" t="s">
        <v>131</v>
      </c>
      <c r="E2122" t="s">
        <v>174</v>
      </c>
      <c r="F2122" t="s">
        <v>133</v>
      </c>
    </row>
    <row r="2123" spans="1:6" x14ac:dyDescent="0.25">
      <c r="A2123">
        <v>436</v>
      </c>
      <c r="B2123" s="3">
        <v>40544</v>
      </c>
      <c r="C2123" s="3">
        <v>43579</v>
      </c>
      <c r="D2123" t="s">
        <v>131</v>
      </c>
      <c r="E2123" t="s">
        <v>120</v>
      </c>
      <c r="F2123" t="s">
        <v>133</v>
      </c>
    </row>
    <row r="2124" spans="1:6" x14ac:dyDescent="0.25">
      <c r="A2124">
        <v>436</v>
      </c>
      <c r="B2124" s="3">
        <v>43579</v>
      </c>
      <c r="C2124" s="3">
        <v>43580</v>
      </c>
      <c r="D2124" t="s">
        <v>131</v>
      </c>
      <c r="E2124" t="s">
        <v>120</v>
      </c>
      <c r="F2124" t="s">
        <v>133</v>
      </c>
    </row>
    <row r="2125" spans="1:6" x14ac:dyDescent="0.25">
      <c r="A2125">
        <v>436</v>
      </c>
      <c r="B2125" s="3">
        <v>43581</v>
      </c>
      <c r="C2125" s="3">
        <v>43983</v>
      </c>
      <c r="D2125" t="s">
        <v>131</v>
      </c>
      <c r="E2125" t="s">
        <v>120</v>
      </c>
      <c r="F2125" t="s">
        <v>133</v>
      </c>
    </row>
    <row r="2126" spans="1:6" x14ac:dyDescent="0.25">
      <c r="A2126">
        <v>436</v>
      </c>
      <c r="B2126" s="3">
        <v>43983</v>
      </c>
      <c r="C2126" s="3">
        <v>44075</v>
      </c>
      <c r="D2126" t="s">
        <v>131</v>
      </c>
      <c r="E2126" t="s">
        <v>120</v>
      </c>
      <c r="F2126" t="s">
        <v>133</v>
      </c>
    </row>
    <row r="2127" spans="1:6" x14ac:dyDescent="0.25">
      <c r="A2127">
        <v>438</v>
      </c>
      <c r="B2127" s="3">
        <v>42201</v>
      </c>
      <c r="C2127" s="3">
        <v>43335</v>
      </c>
      <c r="D2127" t="s">
        <v>131</v>
      </c>
      <c r="E2127" t="s">
        <v>134</v>
      </c>
      <c r="F2127" t="s">
        <v>133</v>
      </c>
    </row>
    <row r="2128" spans="1:6" x14ac:dyDescent="0.25">
      <c r="A2128">
        <v>438</v>
      </c>
      <c r="B2128" s="3">
        <v>43335</v>
      </c>
      <c r="C2128" s="3">
        <v>43337</v>
      </c>
      <c r="D2128" t="s">
        <v>131</v>
      </c>
      <c r="E2128" t="s">
        <v>134</v>
      </c>
      <c r="F2128" t="s">
        <v>133</v>
      </c>
    </row>
    <row r="2129" spans="1:6" x14ac:dyDescent="0.25">
      <c r="A2129">
        <v>438</v>
      </c>
      <c r="B2129" s="3">
        <v>43337</v>
      </c>
      <c r="C2129" s="3">
        <v>43382</v>
      </c>
      <c r="D2129" t="s">
        <v>131</v>
      </c>
      <c r="E2129" t="s">
        <v>134</v>
      </c>
      <c r="F2129" t="s">
        <v>133</v>
      </c>
    </row>
    <row r="2130" spans="1:6" x14ac:dyDescent="0.25">
      <c r="A2130">
        <v>438</v>
      </c>
      <c r="B2130" s="3">
        <v>43399</v>
      </c>
      <c r="C2130" s="3">
        <v>43405</v>
      </c>
      <c r="D2130" t="s">
        <v>131</v>
      </c>
      <c r="E2130" t="s">
        <v>134</v>
      </c>
      <c r="F2130" t="s">
        <v>133</v>
      </c>
    </row>
    <row r="2131" spans="1:6" x14ac:dyDescent="0.25">
      <c r="A2131">
        <v>438</v>
      </c>
      <c r="B2131" s="3">
        <v>43405</v>
      </c>
      <c r="C2131" s="3">
        <v>43406</v>
      </c>
      <c r="D2131" t="s">
        <v>131</v>
      </c>
      <c r="E2131" t="s">
        <v>134</v>
      </c>
      <c r="F2131" t="s">
        <v>133</v>
      </c>
    </row>
    <row r="2132" spans="1:6" x14ac:dyDescent="0.25">
      <c r="A2132">
        <v>438</v>
      </c>
      <c r="B2132" s="3">
        <v>43406</v>
      </c>
      <c r="C2132" s="3">
        <v>43861</v>
      </c>
      <c r="D2132" t="s">
        <v>131</v>
      </c>
      <c r="E2132" t="s">
        <v>134</v>
      </c>
      <c r="F2132" t="s">
        <v>133</v>
      </c>
    </row>
    <row r="2133" spans="1:6" x14ac:dyDescent="0.25">
      <c r="A2133">
        <v>438</v>
      </c>
      <c r="B2133" s="3">
        <v>43862</v>
      </c>
      <c r="C2133" s="3">
        <v>43862</v>
      </c>
      <c r="D2133" t="s">
        <v>131</v>
      </c>
      <c r="E2133" t="s">
        <v>134</v>
      </c>
      <c r="F2133" t="s">
        <v>133</v>
      </c>
    </row>
    <row r="2134" spans="1:6" x14ac:dyDescent="0.25">
      <c r="A2134">
        <v>438</v>
      </c>
      <c r="B2134" s="3">
        <v>43862</v>
      </c>
      <c r="C2134" s="3">
        <v>43951</v>
      </c>
      <c r="D2134" t="s">
        <v>131</v>
      </c>
      <c r="E2134" t="s">
        <v>134</v>
      </c>
      <c r="F2134" t="s">
        <v>133</v>
      </c>
    </row>
    <row r="2135" spans="1:6" x14ac:dyDescent="0.25">
      <c r="A2135">
        <v>438</v>
      </c>
      <c r="B2135" s="3">
        <v>43952</v>
      </c>
      <c r="C2135" s="3">
        <v>43952</v>
      </c>
      <c r="D2135" t="s">
        <v>131</v>
      </c>
      <c r="E2135" t="s">
        <v>134</v>
      </c>
      <c r="F2135" t="s">
        <v>133</v>
      </c>
    </row>
    <row r="2136" spans="1:6" x14ac:dyDescent="0.25">
      <c r="A2136">
        <v>438</v>
      </c>
      <c r="B2136" s="3">
        <v>43952</v>
      </c>
      <c r="C2136" s="3">
        <v>44044</v>
      </c>
      <c r="D2136" t="s">
        <v>131</v>
      </c>
      <c r="E2136" t="s">
        <v>174</v>
      </c>
      <c r="F2136" t="s">
        <v>133</v>
      </c>
    </row>
    <row r="2137" spans="1:6" x14ac:dyDescent="0.25">
      <c r="A2137">
        <v>439</v>
      </c>
      <c r="B2137" s="3">
        <v>42201</v>
      </c>
      <c r="C2137" s="3">
        <v>43179</v>
      </c>
      <c r="D2137" t="s">
        <v>131</v>
      </c>
      <c r="E2137" t="s">
        <v>134</v>
      </c>
      <c r="F2137" t="s">
        <v>133</v>
      </c>
    </row>
    <row r="2138" spans="1:6" x14ac:dyDescent="0.25">
      <c r="A2138">
        <v>439</v>
      </c>
      <c r="B2138" s="3">
        <v>43180</v>
      </c>
      <c r="C2138" s="3">
        <v>43465</v>
      </c>
      <c r="D2138" t="s">
        <v>131</v>
      </c>
      <c r="E2138" t="s">
        <v>134</v>
      </c>
      <c r="F2138" t="s">
        <v>133</v>
      </c>
    </row>
    <row r="2139" spans="1:6" x14ac:dyDescent="0.25">
      <c r="A2139">
        <v>439</v>
      </c>
      <c r="B2139" s="3">
        <v>43466</v>
      </c>
      <c r="C2139" s="3">
        <v>43466</v>
      </c>
      <c r="D2139" t="s">
        <v>131</v>
      </c>
      <c r="E2139" t="s">
        <v>134</v>
      </c>
      <c r="F2139" t="s">
        <v>133</v>
      </c>
    </row>
    <row r="2140" spans="1:6" x14ac:dyDescent="0.25">
      <c r="A2140">
        <v>439</v>
      </c>
      <c r="B2140" s="3">
        <v>43466</v>
      </c>
      <c r="C2140" s="3">
        <v>43769</v>
      </c>
      <c r="D2140" t="s">
        <v>131</v>
      </c>
      <c r="E2140" t="s">
        <v>134</v>
      </c>
      <c r="F2140" t="s">
        <v>133</v>
      </c>
    </row>
    <row r="2141" spans="1:6" x14ac:dyDescent="0.25">
      <c r="A2141">
        <v>439</v>
      </c>
      <c r="B2141" s="3">
        <v>43770</v>
      </c>
      <c r="C2141" s="3">
        <v>43770</v>
      </c>
      <c r="D2141" t="s">
        <v>131</v>
      </c>
      <c r="E2141" t="s">
        <v>134</v>
      </c>
      <c r="F2141" t="s">
        <v>133</v>
      </c>
    </row>
    <row r="2142" spans="1:6" x14ac:dyDescent="0.25">
      <c r="A2142">
        <v>439</v>
      </c>
      <c r="B2142" s="3">
        <v>43770</v>
      </c>
      <c r="C2142" s="3">
        <v>43800</v>
      </c>
      <c r="D2142" t="s">
        <v>131</v>
      </c>
      <c r="E2142" t="s">
        <v>134</v>
      </c>
      <c r="F2142" t="s">
        <v>133</v>
      </c>
    </row>
    <row r="2143" spans="1:6" x14ac:dyDescent="0.25">
      <c r="A2143">
        <v>440</v>
      </c>
      <c r="B2143" s="3">
        <v>37987</v>
      </c>
      <c r="C2143" s="3">
        <v>43586</v>
      </c>
      <c r="D2143" t="s">
        <v>131</v>
      </c>
      <c r="E2143" t="s">
        <v>122</v>
      </c>
      <c r="F2143" t="s">
        <v>133</v>
      </c>
    </row>
    <row r="2144" spans="1:6" x14ac:dyDescent="0.25">
      <c r="A2144">
        <v>440</v>
      </c>
      <c r="B2144" s="3">
        <v>43586</v>
      </c>
      <c r="C2144" s="3">
        <v>43586</v>
      </c>
      <c r="D2144" t="s">
        <v>131</v>
      </c>
      <c r="E2144" t="s">
        <v>122</v>
      </c>
      <c r="F2144" t="s">
        <v>133</v>
      </c>
    </row>
    <row r="2145" spans="1:6" x14ac:dyDescent="0.25">
      <c r="A2145">
        <v>441</v>
      </c>
      <c r="B2145" s="3">
        <v>42201</v>
      </c>
      <c r="C2145" s="3">
        <v>43228</v>
      </c>
      <c r="D2145" t="s">
        <v>131</v>
      </c>
      <c r="E2145" t="s">
        <v>113</v>
      </c>
      <c r="F2145" t="s">
        <v>133</v>
      </c>
    </row>
    <row r="2146" spans="1:6" x14ac:dyDescent="0.25">
      <c r="A2146">
        <v>441</v>
      </c>
      <c r="B2146" s="3">
        <v>43228</v>
      </c>
      <c r="C2146" s="3">
        <v>43592</v>
      </c>
      <c r="D2146" t="s">
        <v>131</v>
      </c>
      <c r="E2146" t="s">
        <v>113</v>
      </c>
      <c r="F2146" t="s">
        <v>133</v>
      </c>
    </row>
    <row r="2147" spans="1:6" x14ac:dyDescent="0.25">
      <c r="A2147">
        <v>441</v>
      </c>
      <c r="B2147" s="3">
        <v>43593</v>
      </c>
      <c r="C2147" s="3">
        <v>43619</v>
      </c>
      <c r="D2147" t="s">
        <v>131</v>
      </c>
      <c r="E2147" t="s">
        <v>113</v>
      </c>
      <c r="F2147" t="s">
        <v>133</v>
      </c>
    </row>
    <row r="2148" spans="1:6" x14ac:dyDescent="0.25">
      <c r="A2148">
        <v>441</v>
      </c>
      <c r="B2148" s="3">
        <v>43619</v>
      </c>
      <c r="C2148" s="3">
        <v>43619</v>
      </c>
      <c r="D2148" t="s">
        <v>131</v>
      </c>
      <c r="E2148" t="s">
        <v>113</v>
      </c>
      <c r="F2148" t="s">
        <v>133</v>
      </c>
    </row>
    <row r="2149" spans="1:6" x14ac:dyDescent="0.25">
      <c r="A2149">
        <v>441</v>
      </c>
      <c r="B2149" s="3">
        <v>43619</v>
      </c>
      <c r="C2149" s="3">
        <v>43769</v>
      </c>
      <c r="D2149" t="s">
        <v>131</v>
      </c>
      <c r="E2149" t="s">
        <v>113</v>
      </c>
      <c r="F2149" t="s">
        <v>133</v>
      </c>
    </row>
    <row r="2150" spans="1:6" x14ac:dyDescent="0.25">
      <c r="A2150">
        <v>441</v>
      </c>
      <c r="B2150" s="3">
        <v>43770</v>
      </c>
      <c r="C2150" s="3">
        <v>43770</v>
      </c>
      <c r="D2150" t="s">
        <v>131</v>
      </c>
      <c r="E2150" t="s">
        <v>113</v>
      </c>
      <c r="F2150" t="s">
        <v>133</v>
      </c>
    </row>
    <row r="2151" spans="1:6" x14ac:dyDescent="0.25">
      <c r="A2151">
        <v>441</v>
      </c>
      <c r="B2151" s="3">
        <v>43770</v>
      </c>
      <c r="C2151" s="3">
        <v>44287</v>
      </c>
      <c r="D2151" t="s">
        <v>131</v>
      </c>
      <c r="E2151" t="s">
        <v>113</v>
      </c>
      <c r="F2151" t="s">
        <v>133</v>
      </c>
    </row>
    <row r="2152" spans="1:6" x14ac:dyDescent="0.25">
      <c r="A2152">
        <v>442</v>
      </c>
      <c r="B2152" s="3">
        <v>42767</v>
      </c>
      <c r="C2152" s="3">
        <v>43586</v>
      </c>
      <c r="D2152" t="s">
        <v>131</v>
      </c>
      <c r="E2152" t="s">
        <v>113</v>
      </c>
      <c r="F2152" t="s">
        <v>133</v>
      </c>
    </row>
    <row r="2153" spans="1:6" x14ac:dyDescent="0.25">
      <c r="A2153">
        <v>442</v>
      </c>
      <c r="B2153" s="3">
        <v>43586</v>
      </c>
      <c r="C2153" s="3">
        <v>43799</v>
      </c>
      <c r="D2153" t="s">
        <v>131</v>
      </c>
      <c r="E2153" t="s">
        <v>113</v>
      </c>
      <c r="F2153" t="s">
        <v>133</v>
      </c>
    </row>
    <row r="2154" spans="1:6" x14ac:dyDescent="0.25">
      <c r="A2154">
        <v>442</v>
      </c>
      <c r="B2154" s="3">
        <v>43800</v>
      </c>
      <c r="C2154" s="3">
        <v>43800</v>
      </c>
      <c r="D2154" t="s">
        <v>131</v>
      </c>
      <c r="E2154" t="s">
        <v>113</v>
      </c>
      <c r="F2154" t="s">
        <v>133</v>
      </c>
    </row>
    <row r="2155" spans="1:6" x14ac:dyDescent="0.25">
      <c r="A2155">
        <v>442</v>
      </c>
      <c r="B2155" s="3">
        <v>43800</v>
      </c>
      <c r="C2155" s="3">
        <v>43831</v>
      </c>
      <c r="D2155" t="s">
        <v>131</v>
      </c>
      <c r="E2155" t="s">
        <v>113</v>
      </c>
      <c r="F2155" t="s">
        <v>133</v>
      </c>
    </row>
    <row r="2156" spans="1:6" x14ac:dyDescent="0.25">
      <c r="A2156">
        <v>443</v>
      </c>
      <c r="B2156" s="3">
        <v>41913</v>
      </c>
      <c r="C2156" s="3">
        <v>43100</v>
      </c>
      <c r="D2156" t="s">
        <v>131</v>
      </c>
      <c r="E2156" t="s">
        <v>175</v>
      </c>
      <c r="F2156" t="s">
        <v>133</v>
      </c>
    </row>
    <row r="2157" spans="1:6" x14ac:dyDescent="0.25">
      <c r="A2157">
        <v>443</v>
      </c>
      <c r="B2157" s="3">
        <v>43101</v>
      </c>
      <c r="C2157" s="3">
        <v>43100</v>
      </c>
      <c r="D2157" t="s">
        <v>131</v>
      </c>
      <c r="E2157" t="s">
        <v>175</v>
      </c>
      <c r="F2157" t="s">
        <v>133</v>
      </c>
    </row>
    <row r="2158" spans="1:6" x14ac:dyDescent="0.25">
      <c r="A2158">
        <v>443</v>
      </c>
      <c r="B2158" s="3">
        <v>43101</v>
      </c>
      <c r="C2158" s="3">
        <v>43243</v>
      </c>
      <c r="D2158" t="s">
        <v>131</v>
      </c>
      <c r="E2158" t="s">
        <v>163</v>
      </c>
      <c r="F2158" t="s">
        <v>133</v>
      </c>
    </row>
    <row r="2159" spans="1:6" x14ac:dyDescent="0.25">
      <c r="A2159">
        <v>443</v>
      </c>
      <c r="B2159" s="3">
        <v>43243</v>
      </c>
      <c r="C2159" s="3">
        <v>43272</v>
      </c>
      <c r="D2159" t="s">
        <v>131</v>
      </c>
      <c r="E2159" t="s">
        <v>163</v>
      </c>
      <c r="F2159" t="s">
        <v>133</v>
      </c>
    </row>
    <row r="2160" spans="1:6" x14ac:dyDescent="0.25">
      <c r="A2160">
        <v>443</v>
      </c>
      <c r="B2160" s="3">
        <v>43273</v>
      </c>
      <c r="C2160" s="3">
        <v>43279</v>
      </c>
      <c r="D2160" t="s">
        <v>131</v>
      </c>
      <c r="E2160" t="s">
        <v>163</v>
      </c>
      <c r="F2160" t="s">
        <v>133</v>
      </c>
    </row>
    <row r="2161" spans="1:6" x14ac:dyDescent="0.25">
      <c r="A2161">
        <v>443</v>
      </c>
      <c r="B2161" s="3">
        <v>43279</v>
      </c>
      <c r="C2161" s="3">
        <v>43293</v>
      </c>
      <c r="D2161" t="s">
        <v>131</v>
      </c>
      <c r="E2161" t="s">
        <v>163</v>
      </c>
      <c r="F2161" t="s">
        <v>133</v>
      </c>
    </row>
    <row r="2162" spans="1:6" x14ac:dyDescent="0.25">
      <c r="A2162">
        <v>443</v>
      </c>
      <c r="B2162" s="3">
        <v>43293</v>
      </c>
      <c r="C2162" s="3">
        <v>43647</v>
      </c>
      <c r="D2162" t="s">
        <v>131</v>
      </c>
      <c r="E2162" t="s">
        <v>163</v>
      </c>
      <c r="F2162" t="s">
        <v>133</v>
      </c>
    </row>
    <row r="2163" spans="1:6" x14ac:dyDescent="0.25">
      <c r="A2163">
        <v>443</v>
      </c>
      <c r="B2163" s="3">
        <v>43647</v>
      </c>
      <c r="C2163" s="3">
        <v>43658</v>
      </c>
      <c r="D2163" t="s">
        <v>131</v>
      </c>
      <c r="E2163" t="s">
        <v>163</v>
      </c>
      <c r="F2163" t="s">
        <v>133</v>
      </c>
    </row>
    <row r="2164" spans="1:6" x14ac:dyDescent="0.25">
      <c r="A2164">
        <v>443</v>
      </c>
      <c r="B2164" s="3">
        <v>43659</v>
      </c>
      <c r="C2164" s="3">
        <v>44074</v>
      </c>
      <c r="D2164" t="s">
        <v>131</v>
      </c>
      <c r="E2164" t="s">
        <v>163</v>
      </c>
      <c r="F2164" t="s">
        <v>133</v>
      </c>
    </row>
    <row r="2165" spans="1:6" x14ac:dyDescent="0.25">
      <c r="A2165">
        <v>443</v>
      </c>
      <c r="B2165" s="3">
        <v>44074</v>
      </c>
      <c r="C2165" s="3">
        <v>44438</v>
      </c>
      <c r="D2165" t="s">
        <v>131</v>
      </c>
      <c r="E2165" t="s">
        <v>163</v>
      </c>
      <c r="F2165" t="s">
        <v>133</v>
      </c>
    </row>
    <row r="2166" spans="1:6" x14ac:dyDescent="0.25">
      <c r="A2166">
        <v>443</v>
      </c>
      <c r="B2166" s="3">
        <v>44439</v>
      </c>
      <c r="C2166" s="3">
        <v>44470</v>
      </c>
      <c r="D2166" t="s">
        <v>131</v>
      </c>
      <c r="E2166" t="s">
        <v>163</v>
      </c>
      <c r="F2166" t="s">
        <v>133</v>
      </c>
    </row>
    <row r="2167" spans="1:6" x14ac:dyDescent="0.25">
      <c r="A2167">
        <v>443</v>
      </c>
      <c r="B2167" s="3">
        <v>44470</v>
      </c>
      <c r="C2167" s="3">
        <v>44470</v>
      </c>
      <c r="D2167" t="s">
        <v>131</v>
      </c>
      <c r="E2167" t="s">
        <v>163</v>
      </c>
      <c r="F2167" t="s">
        <v>133</v>
      </c>
    </row>
    <row r="2168" spans="1:6" x14ac:dyDescent="0.25">
      <c r="A2168">
        <v>444</v>
      </c>
      <c r="B2168" s="3">
        <v>42201</v>
      </c>
      <c r="C2168" s="3">
        <v>43862</v>
      </c>
      <c r="D2168" t="s">
        <v>131</v>
      </c>
      <c r="E2168" t="s">
        <v>134</v>
      </c>
      <c r="F2168" t="s">
        <v>133</v>
      </c>
    </row>
    <row r="2169" spans="1:6" x14ac:dyDescent="0.25">
      <c r="A2169">
        <v>444</v>
      </c>
      <c r="B2169" s="3">
        <v>43862</v>
      </c>
      <c r="C2169" s="3">
        <v>43862</v>
      </c>
      <c r="D2169" t="s">
        <v>131</v>
      </c>
      <c r="E2169" t="s">
        <v>134</v>
      </c>
      <c r="F2169" t="s">
        <v>133</v>
      </c>
    </row>
    <row r="2170" spans="1:6" x14ac:dyDescent="0.25">
      <c r="A2170">
        <v>446</v>
      </c>
      <c r="B2170" s="3">
        <v>42201</v>
      </c>
      <c r="C2170" s="3">
        <v>43209</v>
      </c>
      <c r="D2170" t="s">
        <v>131</v>
      </c>
      <c r="E2170" t="s">
        <v>174</v>
      </c>
      <c r="F2170" t="s">
        <v>133</v>
      </c>
    </row>
    <row r="2171" spans="1:6" x14ac:dyDescent="0.25">
      <c r="A2171">
        <v>446</v>
      </c>
      <c r="B2171" s="3">
        <v>43210</v>
      </c>
      <c r="C2171" s="3">
        <v>43216</v>
      </c>
      <c r="D2171" t="s">
        <v>131</v>
      </c>
      <c r="E2171" t="s">
        <v>174</v>
      </c>
      <c r="F2171" t="s">
        <v>133</v>
      </c>
    </row>
    <row r="2172" spans="1:6" x14ac:dyDescent="0.25">
      <c r="A2172">
        <v>446</v>
      </c>
      <c r="B2172" s="3">
        <v>43217</v>
      </c>
      <c r="C2172" s="3">
        <v>43318</v>
      </c>
      <c r="D2172" t="s">
        <v>131</v>
      </c>
      <c r="E2172" t="s">
        <v>174</v>
      </c>
      <c r="F2172" t="s">
        <v>133</v>
      </c>
    </row>
    <row r="2173" spans="1:6" x14ac:dyDescent="0.25">
      <c r="A2173">
        <v>446</v>
      </c>
      <c r="B2173" s="3">
        <v>43318</v>
      </c>
      <c r="C2173" s="3">
        <v>43683</v>
      </c>
      <c r="D2173" t="s">
        <v>131</v>
      </c>
      <c r="E2173" t="s">
        <v>174</v>
      </c>
      <c r="F2173" t="s">
        <v>133</v>
      </c>
    </row>
    <row r="2174" spans="1:6" x14ac:dyDescent="0.25">
      <c r="A2174">
        <v>446</v>
      </c>
      <c r="B2174" s="3">
        <v>43683</v>
      </c>
      <c r="C2174" s="3">
        <v>43684</v>
      </c>
      <c r="D2174" t="s">
        <v>131</v>
      </c>
      <c r="E2174" t="s">
        <v>174</v>
      </c>
      <c r="F2174" t="s">
        <v>133</v>
      </c>
    </row>
    <row r="2175" spans="1:6" x14ac:dyDescent="0.25">
      <c r="A2175">
        <v>446</v>
      </c>
      <c r="B2175" s="3">
        <v>43684</v>
      </c>
      <c r="C2175" s="3">
        <v>43799</v>
      </c>
      <c r="D2175" t="s">
        <v>131</v>
      </c>
      <c r="E2175" t="s">
        <v>174</v>
      </c>
      <c r="F2175" t="s">
        <v>133</v>
      </c>
    </row>
    <row r="2176" spans="1:6" x14ac:dyDescent="0.25">
      <c r="A2176">
        <v>446</v>
      </c>
      <c r="B2176" s="3">
        <v>43800</v>
      </c>
      <c r="C2176" s="3">
        <v>43800</v>
      </c>
      <c r="D2176" t="s">
        <v>131</v>
      </c>
      <c r="E2176" t="s">
        <v>174</v>
      </c>
      <c r="F2176" t="s">
        <v>133</v>
      </c>
    </row>
    <row r="2177" spans="1:6" x14ac:dyDescent="0.25">
      <c r="A2177">
        <v>446</v>
      </c>
      <c r="B2177" s="3">
        <v>43800</v>
      </c>
      <c r="C2177" s="3">
        <v>43804</v>
      </c>
      <c r="D2177" t="s">
        <v>131</v>
      </c>
      <c r="E2177" t="s">
        <v>174</v>
      </c>
      <c r="F2177" t="s">
        <v>133</v>
      </c>
    </row>
    <row r="2178" spans="1:6" x14ac:dyDescent="0.25">
      <c r="A2178">
        <v>447</v>
      </c>
      <c r="B2178" s="3">
        <v>42948</v>
      </c>
      <c r="C2178" s="3">
        <v>43190</v>
      </c>
      <c r="D2178" t="s">
        <v>131</v>
      </c>
      <c r="E2178" t="s">
        <v>115</v>
      </c>
      <c r="F2178" t="s">
        <v>133</v>
      </c>
    </row>
    <row r="2179" spans="1:6" x14ac:dyDescent="0.25">
      <c r="A2179">
        <v>447</v>
      </c>
      <c r="B2179" s="3">
        <v>43191</v>
      </c>
      <c r="C2179" s="3">
        <v>43191</v>
      </c>
      <c r="D2179" t="s">
        <v>131</v>
      </c>
      <c r="E2179" t="s">
        <v>115</v>
      </c>
      <c r="F2179" t="s">
        <v>133</v>
      </c>
    </row>
    <row r="2180" spans="1:6" x14ac:dyDescent="0.25">
      <c r="A2180">
        <v>447</v>
      </c>
      <c r="B2180" s="3">
        <v>43191</v>
      </c>
      <c r="C2180" s="3">
        <v>43440</v>
      </c>
      <c r="D2180" t="s">
        <v>131</v>
      </c>
      <c r="E2180" t="s">
        <v>115</v>
      </c>
      <c r="F2180" t="s">
        <v>133</v>
      </c>
    </row>
    <row r="2181" spans="1:6" x14ac:dyDescent="0.25">
      <c r="A2181">
        <v>447</v>
      </c>
      <c r="B2181" s="3">
        <v>43440</v>
      </c>
      <c r="C2181" s="3">
        <v>43441</v>
      </c>
      <c r="D2181" t="s">
        <v>131</v>
      </c>
      <c r="E2181" t="s">
        <v>115</v>
      </c>
      <c r="F2181" t="s">
        <v>133</v>
      </c>
    </row>
    <row r="2182" spans="1:6" x14ac:dyDescent="0.25">
      <c r="A2182">
        <v>447</v>
      </c>
      <c r="B2182" s="3">
        <v>43442</v>
      </c>
      <c r="C2182" s="3">
        <v>43550</v>
      </c>
      <c r="D2182" t="s">
        <v>131</v>
      </c>
      <c r="E2182" t="s">
        <v>115</v>
      </c>
      <c r="F2182" t="s">
        <v>133</v>
      </c>
    </row>
    <row r="2183" spans="1:6" x14ac:dyDescent="0.25">
      <c r="A2183">
        <v>447</v>
      </c>
      <c r="B2183" s="3">
        <v>43550</v>
      </c>
      <c r="C2183" s="3">
        <v>43551</v>
      </c>
      <c r="D2183" t="s">
        <v>131</v>
      </c>
      <c r="E2183" t="s">
        <v>115</v>
      </c>
      <c r="F2183" t="s">
        <v>133</v>
      </c>
    </row>
    <row r="2184" spans="1:6" x14ac:dyDescent="0.25">
      <c r="A2184">
        <v>447</v>
      </c>
      <c r="B2184" s="3">
        <v>43551</v>
      </c>
      <c r="C2184" s="3">
        <v>43598</v>
      </c>
      <c r="D2184" t="s">
        <v>131</v>
      </c>
      <c r="E2184" t="s">
        <v>115</v>
      </c>
      <c r="F2184" t="s">
        <v>133</v>
      </c>
    </row>
    <row r="2185" spans="1:6" x14ac:dyDescent="0.25">
      <c r="A2185">
        <v>447</v>
      </c>
      <c r="B2185" s="3">
        <v>43598</v>
      </c>
      <c r="C2185" s="3">
        <v>43887</v>
      </c>
      <c r="D2185" t="s">
        <v>131</v>
      </c>
      <c r="E2185" t="s">
        <v>115</v>
      </c>
      <c r="F2185" t="s">
        <v>133</v>
      </c>
    </row>
    <row r="2186" spans="1:6" x14ac:dyDescent="0.25">
      <c r="A2186">
        <v>447</v>
      </c>
      <c r="B2186" s="3">
        <v>43887</v>
      </c>
      <c r="C2186" s="3">
        <v>44299</v>
      </c>
      <c r="D2186" t="s">
        <v>131</v>
      </c>
      <c r="E2186" t="s">
        <v>115</v>
      </c>
      <c r="F2186" t="s">
        <v>133</v>
      </c>
    </row>
    <row r="2187" spans="1:6" x14ac:dyDescent="0.25">
      <c r="A2187">
        <v>447</v>
      </c>
      <c r="B2187" s="3">
        <v>43887</v>
      </c>
      <c r="C2187" s="3">
        <v>43887</v>
      </c>
      <c r="D2187" t="s">
        <v>131</v>
      </c>
      <c r="E2187" t="s">
        <v>115</v>
      </c>
      <c r="F2187" t="s">
        <v>133</v>
      </c>
    </row>
    <row r="2188" spans="1:6" x14ac:dyDescent="0.25">
      <c r="A2188">
        <v>447</v>
      </c>
      <c r="B2188" s="3">
        <v>44299</v>
      </c>
      <c r="C2188" s="3">
        <v>44299</v>
      </c>
      <c r="D2188" t="s">
        <v>131</v>
      </c>
      <c r="E2188" t="s">
        <v>115</v>
      </c>
      <c r="F2188" t="s">
        <v>133</v>
      </c>
    </row>
    <row r="2189" spans="1:6" x14ac:dyDescent="0.25">
      <c r="A2189">
        <v>447</v>
      </c>
      <c r="B2189" s="3">
        <v>44300</v>
      </c>
      <c r="C2189" s="3">
        <v>44300</v>
      </c>
      <c r="D2189" t="s">
        <v>131</v>
      </c>
      <c r="E2189" t="s">
        <v>115</v>
      </c>
      <c r="F2189" t="s">
        <v>133</v>
      </c>
    </row>
    <row r="2190" spans="1:6" x14ac:dyDescent="0.25">
      <c r="A2190">
        <v>447</v>
      </c>
      <c r="B2190" s="3">
        <v>44300</v>
      </c>
      <c r="C2190" s="3"/>
      <c r="D2190" t="s">
        <v>131</v>
      </c>
      <c r="E2190" t="s">
        <v>115</v>
      </c>
      <c r="F2190" t="s">
        <v>133</v>
      </c>
    </row>
    <row r="2191" spans="1:6" x14ac:dyDescent="0.25">
      <c r="A2191">
        <v>448</v>
      </c>
      <c r="B2191" s="3">
        <v>42201</v>
      </c>
      <c r="C2191" s="3">
        <v>43344</v>
      </c>
      <c r="D2191" t="s">
        <v>131</v>
      </c>
      <c r="E2191" t="s">
        <v>113</v>
      </c>
      <c r="F2191" t="s">
        <v>133</v>
      </c>
    </row>
    <row r="2192" spans="1:6" x14ac:dyDescent="0.25">
      <c r="A2192">
        <v>448</v>
      </c>
      <c r="B2192" s="3">
        <v>43344</v>
      </c>
      <c r="C2192" s="3">
        <v>43890</v>
      </c>
      <c r="D2192" t="s">
        <v>131</v>
      </c>
      <c r="E2192" t="s">
        <v>113</v>
      </c>
      <c r="F2192" t="s">
        <v>133</v>
      </c>
    </row>
    <row r="2193" spans="1:6" x14ac:dyDescent="0.25">
      <c r="A2193">
        <v>448</v>
      </c>
      <c r="B2193" s="3">
        <v>43891</v>
      </c>
      <c r="C2193" s="3">
        <v>43891</v>
      </c>
      <c r="D2193" t="s">
        <v>131</v>
      </c>
      <c r="E2193" t="s">
        <v>113</v>
      </c>
      <c r="F2193" t="s">
        <v>133</v>
      </c>
    </row>
    <row r="2194" spans="1:6" x14ac:dyDescent="0.25">
      <c r="A2194">
        <v>448</v>
      </c>
      <c r="B2194" s="3">
        <v>43891</v>
      </c>
      <c r="C2194" s="3">
        <v>44013</v>
      </c>
      <c r="D2194" t="s">
        <v>131</v>
      </c>
      <c r="E2194" t="s">
        <v>113</v>
      </c>
      <c r="F2194" t="s">
        <v>133</v>
      </c>
    </row>
    <row r="2195" spans="1:6" x14ac:dyDescent="0.25">
      <c r="A2195">
        <v>449</v>
      </c>
      <c r="B2195" s="3">
        <v>40876</v>
      </c>
      <c r="C2195" s="3">
        <v>43383</v>
      </c>
      <c r="D2195" t="s">
        <v>131</v>
      </c>
      <c r="E2195" t="s">
        <v>93</v>
      </c>
      <c r="F2195" t="s">
        <v>133</v>
      </c>
    </row>
    <row r="2196" spans="1:6" x14ac:dyDescent="0.25">
      <c r="A2196">
        <v>449</v>
      </c>
      <c r="B2196" s="3">
        <v>43383</v>
      </c>
      <c r="C2196" s="3">
        <v>44279</v>
      </c>
      <c r="D2196" t="s">
        <v>131</v>
      </c>
      <c r="E2196" t="s">
        <v>79</v>
      </c>
      <c r="F2196" t="s">
        <v>133</v>
      </c>
    </row>
    <row r="2197" spans="1:6" x14ac:dyDescent="0.25">
      <c r="A2197">
        <v>449</v>
      </c>
      <c r="B2197" s="3">
        <v>43383</v>
      </c>
      <c r="C2197" s="3">
        <v>43383</v>
      </c>
      <c r="D2197" t="s">
        <v>131</v>
      </c>
      <c r="E2197" t="s">
        <v>93</v>
      </c>
      <c r="F2197" t="s">
        <v>133</v>
      </c>
    </row>
    <row r="2198" spans="1:6" x14ac:dyDescent="0.25">
      <c r="A2198">
        <v>449</v>
      </c>
      <c r="B2198" s="3">
        <v>44279</v>
      </c>
      <c r="C2198" s="3">
        <v>44279</v>
      </c>
      <c r="D2198" t="s">
        <v>131</v>
      </c>
      <c r="E2198" t="s">
        <v>79</v>
      </c>
      <c r="F2198" t="s">
        <v>133</v>
      </c>
    </row>
    <row r="2199" spans="1:6" x14ac:dyDescent="0.25">
      <c r="A2199">
        <v>449</v>
      </c>
      <c r="B2199" s="3">
        <v>44279</v>
      </c>
      <c r="C2199" s="3">
        <v>44279</v>
      </c>
      <c r="D2199" t="s">
        <v>131</v>
      </c>
      <c r="E2199" t="s">
        <v>79</v>
      </c>
      <c r="F2199" t="s">
        <v>133</v>
      </c>
    </row>
    <row r="2200" spans="1:6" x14ac:dyDescent="0.25">
      <c r="A2200">
        <v>449</v>
      </c>
      <c r="B2200" s="3">
        <v>44279</v>
      </c>
      <c r="C2200" s="3"/>
      <c r="D2200" t="s">
        <v>131</v>
      </c>
      <c r="E2200" t="s">
        <v>79</v>
      </c>
      <c r="F2200" t="s">
        <v>133</v>
      </c>
    </row>
    <row r="2201" spans="1:6" x14ac:dyDescent="0.25">
      <c r="A2201">
        <v>450</v>
      </c>
      <c r="B2201" s="3">
        <v>33518</v>
      </c>
      <c r="C2201" s="3">
        <v>43156</v>
      </c>
      <c r="D2201" t="s">
        <v>131</v>
      </c>
      <c r="E2201" t="s">
        <v>125</v>
      </c>
      <c r="F2201" t="s">
        <v>133</v>
      </c>
    </row>
    <row r="2202" spans="1:6" x14ac:dyDescent="0.25">
      <c r="A2202">
        <v>450</v>
      </c>
      <c r="B2202" s="3">
        <v>43157</v>
      </c>
      <c r="C2202" s="3">
        <v>43171</v>
      </c>
      <c r="D2202" t="s">
        <v>131</v>
      </c>
      <c r="E2202" t="s">
        <v>125</v>
      </c>
      <c r="F2202" t="s">
        <v>133</v>
      </c>
    </row>
    <row r="2203" spans="1:6" x14ac:dyDescent="0.25">
      <c r="A2203">
        <v>450</v>
      </c>
      <c r="B2203" s="3">
        <v>43172</v>
      </c>
      <c r="C2203" s="3">
        <v>43172</v>
      </c>
      <c r="D2203" t="s">
        <v>131</v>
      </c>
      <c r="E2203" t="s">
        <v>125</v>
      </c>
      <c r="F2203" t="s">
        <v>133</v>
      </c>
    </row>
    <row r="2204" spans="1:6" x14ac:dyDescent="0.25">
      <c r="A2204">
        <v>450</v>
      </c>
      <c r="B2204" s="3">
        <v>43173</v>
      </c>
      <c r="C2204" s="3">
        <v>43177</v>
      </c>
      <c r="D2204" t="s">
        <v>131</v>
      </c>
      <c r="E2204" t="s">
        <v>125</v>
      </c>
      <c r="F2204" t="s">
        <v>133</v>
      </c>
    </row>
    <row r="2205" spans="1:6" x14ac:dyDescent="0.25">
      <c r="A2205">
        <v>450</v>
      </c>
      <c r="B2205" s="3">
        <v>43178</v>
      </c>
      <c r="C2205" s="3">
        <v>43229</v>
      </c>
      <c r="D2205" t="s">
        <v>131</v>
      </c>
      <c r="E2205" t="s">
        <v>125</v>
      </c>
      <c r="F2205" t="s">
        <v>133</v>
      </c>
    </row>
    <row r="2206" spans="1:6" x14ac:dyDescent="0.25">
      <c r="A2206">
        <v>450</v>
      </c>
      <c r="B2206" s="3">
        <v>43229</v>
      </c>
      <c r="C2206" s="3">
        <v>43231</v>
      </c>
      <c r="D2206" t="s">
        <v>131</v>
      </c>
      <c r="E2206" t="s">
        <v>125</v>
      </c>
      <c r="F2206" t="s">
        <v>133</v>
      </c>
    </row>
    <row r="2207" spans="1:6" x14ac:dyDescent="0.25">
      <c r="A2207">
        <v>450</v>
      </c>
      <c r="B2207" s="3">
        <v>43232</v>
      </c>
      <c r="C2207" s="3">
        <v>43232</v>
      </c>
      <c r="D2207" t="s">
        <v>131</v>
      </c>
      <c r="E2207" t="s">
        <v>125</v>
      </c>
      <c r="F2207" t="s">
        <v>133</v>
      </c>
    </row>
    <row r="2208" spans="1:6" x14ac:dyDescent="0.25">
      <c r="A2208">
        <v>450</v>
      </c>
      <c r="B2208" s="3">
        <v>43232</v>
      </c>
      <c r="C2208" s="3">
        <v>43261</v>
      </c>
      <c r="D2208" t="s">
        <v>131</v>
      </c>
      <c r="E2208" t="s">
        <v>125</v>
      </c>
      <c r="F2208" t="s">
        <v>133</v>
      </c>
    </row>
    <row r="2209" spans="1:6" x14ac:dyDescent="0.25">
      <c r="A2209">
        <v>450</v>
      </c>
      <c r="B2209" s="3">
        <v>43262</v>
      </c>
      <c r="C2209" s="3">
        <v>43262</v>
      </c>
      <c r="D2209" t="s">
        <v>131</v>
      </c>
      <c r="E2209" t="s">
        <v>125</v>
      </c>
      <c r="F2209" t="s">
        <v>133</v>
      </c>
    </row>
    <row r="2210" spans="1:6" x14ac:dyDescent="0.25">
      <c r="A2210">
        <v>450</v>
      </c>
      <c r="B2210" s="3">
        <v>43262</v>
      </c>
      <c r="C2210" s="3">
        <v>43291</v>
      </c>
      <c r="D2210" t="s">
        <v>131</v>
      </c>
      <c r="E2210" t="s">
        <v>125</v>
      </c>
      <c r="F2210" t="s">
        <v>133</v>
      </c>
    </row>
    <row r="2211" spans="1:6" x14ac:dyDescent="0.25">
      <c r="A2211">
        <v>450</v>
      </c>
      <c r="B2211" s="3">
        <v>43292</v>
      </c>
      <c r="C2211" s="3">
        <v>43292</v>
      </c>
      <c r="D2211" t="s">
        <v>131</v>
      </c>
      <c r="E2211" t="s">
        <v>125</v>
      </c>
      <c r="F2211" t="s">
        <v>133</v>
      </c>
    </row>
    <row r="2212" spans="1:6" x14ac:dyDescent="0.25">
      <c r="A2212">
        <v>450</v>
      </c>
      <c r="B2212" s="3">
        <v>43292</v>
      </c>
      <c r="C2212" s="3">
        <v>43298</v>
      </c>
      <c r="D2212" t="s">
        <v>131</v>
      </c>
      <c r="E2212" t="s">
        <v>125</v>
      </c>
      <c r="F2212" t="s">
        <v>133</v>
      </c>
    </row>
    <row r="2213" spans="1:6" x14ac:dyDescent="0.25">
      <c r="A2213">
        <v>450</v>
      </c>
      <c r="B2213" s="3">
        <v>43298</v>
      </c>
      <c r="C2213" s="3">
        <v>43299</v>
      </c>
      <c r="D2213" t="s">
        <v>131</v>
      </c>
      <c r="E2213" t="s">
        <v>125</v>
      </c>
      <c r="F2213" t="s">
        <v>133</v>
      </c>
    </row>
    <row r="2214" spans="1:6" x14ac:dyDescent="0.25">
      <c r="A2214">
        <v>450</v>
      </c>
      <c r="B2214" s="3">
        <v>43299</v>
      </c>
      <c r="C2214" s="3">
        <v>43328</v>
      </c>
      <c r="D2214" t="s">
        <v>131</v>
      </c>
      <c r="E2214" t="s">
        <v>125</v>
      </c>
      <c r="F2214" t="s">
        <v>133</v>
      </c>
    </row>
    <row r="2215" spans="1:6" x14ac:dyDescent="0.25">
      <c r="A2215">
        <v>450</v>
      </c>
      <c r="B2215" s="3">
        <v>43328</v>
      </c>
      <c r="C2215" s="3">
        <v>43329</v>
      </c>
      <c r="D2215" t="s">
        <v>131</v>
      </c>
      <c r="E2215" t="s">
        <v>125</v>
      </c>
      <c r="F2215" t="s">
        <v>133</v>
      </c>
    </row>
    <row r="2216" spans="1:6" x14ac:dyDescent="0.25">
      <c r="A2216">
        <v>450</v>
      </c>
      <c r="B2216" s="3">
        <v>43329</v>
      </c>
      <c r="C2216" s="3">
        <v>43359</v>
      </c>
      <c r="D2216" t="s">
        <v>131</v>
      </c>
      <c r="E2216" t="s">
        <v>125</v>
      </c>
      <c r="F2216" t="s">
        <v>133</v>
      </c>
    </row>
    <row r="2217" spans="1:6" x14ac:dyDescent="0.25">
      <c r="A2217">
        <v>450</v>
      </c>
      <c r="B2217" s="3">
        <v>43329</v>
      </c>
      <c r="C2217" s="3">
        <v>43359</v>
      </c>
      <c r="D2217" t="s">
        <v>131</v>
      </c>
      <c r="E2217" t="s">
        <v>125</v>
      </c>
      <c r="F2217" t="s">
        <v>133</v>
      </c>
    </row>
    <row r="2218" spans="1:6" x14ac:dyDescent="0.25">
      <c r="A2218">
        <v>450</v>
      </c>
      <c r="B2218" s="3">
        <v>43359</v>
      </c>
      <c r="C2218" s="3">
        <v>43359</v>
      </c>
      <c r="D2218" t="s">
        <v>131</v>
      </c>
      <c r="E2218" t="s">
        <v>125</v>
      </c>
      <c r="F2218" t="s">
        <v>133</v>
      </c>
    </row>
    <row r="2219" spans="1:6" x14ac:dyDescent="0.25">
      <c r="A2219">
        <v>450</v>
      </c>
      <c r="B2219" s="3">
        <v>43359</v>
      </c>
      <c r="C2219" s="3">
        <v>43359</v>
      </c>
      <c r="D2219" t="s">
        <v>131</v>
      </c>
      <c r="E2219" t="s">
        <v>125</v>
      </c>
      <c r="F2219" t="s">
        <v>133</v>
      </c>
    </row>
    <row r="2220" spans="1:6" x14ac:dyDescent="0.25">
      <c r="A2220">
        <v>450</v>
      </c>
      <c r="B2220" s="3">
        <v>43359</v>
      </c>
      <c r="C2220" s="3">
        <v>43388</v>
      </c>
      <c r="D2220" t="s">
        <v>131</v>
      </c>
      <c r="E2220" t="s">
        <v>125</v>
      </c>
      <c r="F2220" t="s">
        <v>133</v>
      </c>
    </row>
    <row r="2221" spans="1:6" x14ac:dyDescent="0.25">
      <c r="A2221">
        <v>450</v>
      </c>
      <c r="B2221" s="3">
        <v>43389</v>
      </c>
      <c r="C2221" s="3">
        <v>43389</v>
      </c>
      <c r="D2221" t="s">
        <v>131</v>
      </c>
      <c r="E2221" t="s">
        <v>125</v>
      </c>
      <c r="F2221" t="s">
        <v>133</v>
      </c>
    </row>
    <row r="2222" spans="1:6" x14ac:dyDescent="0.25">
      <c r="A2222">
        <v>450</v>
      </c>
      <c r="B2222" s="3">
        <v>43389</v>
      </c>
      <c r="C2222" s="3">
        <v>43389</v>
      </c>
      <c r="D2222" t="s">
        <v>131</v>
      </c>
      <c r="E2222" t="s">
        <v>125</v>
      </c>
      <c r="F2222" t="s">
        <v>133</v>
      </c>
    </row>
    <row r="2223" spans="1:6" x14ac:dyDescent="0.25">
      <c r="A2223">
        <v>450</v>
      </c>
      <c r="B2223" s="3">
        <v>43389</v>
      </c>
      <c r="C2223" s="3">
        <v>43389</v>
      </c>
      <c r="D2223" t="s">
        <v>131</v>
      </c>
      <c r="E2223" t="s">
        <v>125</v>
      </c>
      <c r="F2223" t="s">
        <v>133</v>
      </c>
    </row>
    <row r="2224" spans="1:6" x14ac:dyDescent="0.25">
      <c r="A2224">
        <v>450</v>
      </c>
      <c r="B2224" s="3">
        <v>43389</v>
      </c>
      <c r="C2224" s="3">
        <v>43389</v>
      </c>
      <c r="D2224" t="s">
        <v>131</v>
      </c>
      <c r="E2224" t="s">
        <v>125</v>
      </c>
      <c r="F2224" t="s">
        <v>133</v>
      </c>
    </row>
    <row r="2225" spans="1:6" x14ac:dyDescent="0.25">
      <c r="A2225">
        <v>451</v>
      </c>
      <c r="B2225" s="3">
        <v>42948</v>
      </c>
      <c r="C2225" s="3">
        <v>43628</v>
      </c>
      <c r="D2225" t="s">
        <v>131</v>
      </c>
      <c r="E2225" t="s">
        <v>118</v>
      </c>
      <c r="F2225" t="s">
        <v>133</v>
      </c>
    </row>
    <row r="2226" spans="1:6" x14ac:dyDescent="0.25">
      <c r="A2226">
        <v>451</v>
      </c>
      <c r="B2226" s="3">
        <v>43628</v>
      </c>
      <c r="C2226" s="3">
        <v>43630</v>
      </c>
      <c r="D2226" t="s">
        <v>131</v>
      </c>
      <c r="E2226" t="s">
        <v>118</v>
      </c>
      <c r="F2226" t="s">
        <v>133</v>
      </c>
    </row>
    <row r="2227" spans="1:6" x14ac:dyDescent="0.25">
      <c r="A2227">
        <v>451</v>
      </c>
      <c r="B2227" s="3">
        <v>43631</v>
      </c>
      <c r="C2227" s="3">
        <v>43658</v>
      </c>
      <c r="D2227" t="s">
        <v>131</v>
      </c>
      <c r="E2227" t="s">
        <v>118</v>
      </c>
      <c r="F2227" t="s">
        <v>133</v>
      </c>
    </row>
    <row r="2228" spans="1:6" x14ac:dyDescent="0.25">
      <c r="A2228">
        <v>451</v>
      </c>
      <c r="B2228" s="3">
        <v>43658</v>
      </c>
      <c r="C2228" s="3">
        <v>44410</v>
      </c>
      <c r="D2228" t="s">
        <v>131</v>
      </c>
      <c r="E2228" t="s">
        <v>118</v>
      </c>
      <c r="F2228" t="s">
        <v>133</v>
      </c>
    </row>
    <row r="2229" spans="1:6" x14ac:dyDescent="0.25">
      <c r="A2229">
        <v>451</v>
      </c>
      <c r="B2229" s="3">
        <v>44410</v>
      </c>
      <c r="C2229" s="3">
        <v>44642</v>
      </c>
      <c r="D2229" t="s">
        <v>131</v>
      </c>
      <c r="E2229" t="s">
        <v>118</v>
      </c>
      <c r="F2229" t="s">
        <v>133</v>
      </c>
    </row>
    <row r="2230" spans="1:6" x14ac:dyDescent="0.25">
      <c r="A2230">
        <v>451</v>
      </c>
      <c r="B2230" s="3">
        <v>44642</v>
      </c>
      <c r="C2230" s="3">
        <v>44652</v>
      </c>
      <c r="D2230" t="s">
        <v>131</v>
      </c>
      <c r="E2230" t="s">
        <v>118</v>
      </c>
      <c r="F2230" t="s">
        <v>133</v>
      </c>
    </row>
    <row r="2231" spans="1:6" x14ac:dyDescent="0.25">
      <c r="A2231">
        <v>452</v>
      </c>
      <c r="B2231" s="3">
        <v>41624</v>
      </c>
      <c r="C2231" s="3">
        <v>43326</v>
      </c>
      <c r="D2231" t="s">
        <v>131</v>
      </c>
      <c r="E2231" t="s">
        <v>134</v>
      </c>
      <c r="F2231" t="s">
        <v>133</v>
      </c>
    </row>
    <row r="2232" spans="1:6" x14ac:dyDescent="0.25">
      <c r="A2232">
        <v>452</v>
      </c>
      <c r="B2232" s="3">
        <v>43326</v>
      </c>
      <c r="C2232" s="3">
        <v>43329</v>
      </c>
      <c r="D2232" t="s">
        <v>131</v>
      </c>
      <c r="E2232" t="s">
        <v>134</v>
      </c>
      <c r="F2232" t="s">
        <v>133</v>
      </c>
    </row>
    <row r="2233" spans="1:6" x14ac:dyDescent="0.25">
      <c r="A2233">
        <v>452</v>
      </c>
      <c r="B2233" s="3">
        <v>43329</v>
      </c>
      <c r="C2233" s="3">
        <v>44510</v>
      </c>
      <c r="D2233" t="s">
        <v>131</v>
      </c>
      <c r="E2233" t="s">
        <v>134</v>
      </c>
      <c r="F2233" t="s">
        <v>133</v>
      </c>
    </row>
    <row r="2234" spans="1:6" x14ac:dyDescent="0.25">
      <c r="A2234">
        <v>452</v>
      </c>
      <c r="B2234" s="3">
        <v>44510</v>
      </c>
      <c r="C2234" s="3">
        <v>44926</v>
      </c>
      <c r="D2234" t="s">
        <v>131</v>
      </c>
      <c r="E2234" t="s">
        <v>134</v>
      </c>
      <c r="F2234" t="s">
        <v>133</v>
      </c>
    </row>
    <row r="2235" spans="1:6" x14ac:dyDescent="0.25">
      <c r="A2235">
        <v>452</v>
      </c>
      <c r="B2235" s="3">
        <v>44927</v>
      </c>
      <c r="C2235" s="3"/>
      <c r="D2235" t="s">
        <v>131</v>
      </c>
      <c r="E2235" t="s">
        <v>134</v>
      </c>
      <c r="F2235" t="s">
        <v>133</v>
      </c>
    </row>
    <row r="2236" spans="1:6" x14ac:dyDescent="0.25">
      <c r="A2236">
        <v>454</v>
      </c>
      <c r="B2236" s="3">
        <v>42201</v>
      </c>
      <c r="C2236" s="3">
        <v>43290</v>
      </c>
      <c r="D2236" t="s">
        <v>131</v>
      </c>
      <c r="E2236" t="s">
        <v>134</v>
      </c>
      <c r="F2236" t="s">
        <v>132</v>
      </c>
    </row>
    <row r="2237" spans="1:6" x14ac:dyDescent="0.25">
      <c r="A2237">
        <v>454</v>
      </c>
      <c r="B2237" s="3">
        <v>43290</v>
      </c>
      <c r="C2237" s="3">
        <v>43290</v>
      </c>
      <c r="D2237" t="s">
        <v>131</v>
      </c>
      <c r="E2237" t="s">
        <v>134</v>
      </c>
      <c r="F2237" t="s">
        <v>132</v>
      </c>
    </row>
    <row r="2238" spans="1:6" x14ac:dyDescent="0.25">
      <c r="A2238">
        <v>454</v>
      </c>
      <c r="B2238" s="3">
        <v>43290</v>
      </c>
      <c r="C2238" s="3">
        <v>43381</v>
      </c>
      <c r="D2238" t="s">
        <v>131</v>
      </c>
      <c r="E2238" t="s">
        <v>134</v>
      </c>
      <c r="F2238" t="s">
        <v>132</v>
      </c>
    </row>
    <row r="2239" spans="1:6" x14ac:dyDescent="0.25">
      <c r="A2239">
        <v>454</v>
      </c>
      <c r="B2239" s="3">
        <v>43381</v>
      </c>
      <c r="C2239" s="3">
        <v>43435</v>
      </c>
      <c r="D2239" t="s">
        <v>131</v>
      </c>
      <c r="E2239" t="s">
        <v>134</v>
      </c>
      <c r="F2239" t="s">
        <v>132</v>
      </c>
    </row>
    <row r="2240" spans="1:6" x14ac:dyDescent="0.25">
      <c r="A2240">
        <v>454</v>
      </c>
      <c r="B2240" s="3">
        <v>43435</v>
      </c>
      <c r="C2240" s="3">
        <v>43435</v>
      </c>
      <c r="D2240" t="s">
        <v>131</v>
      </c>
      <c r="E2240" t="s">
        <v>134</v>
      </c>
      <c r="F2240" t="s">
        <v>132</v>
      </c>
    </row>
    <row r="2241" spans="1:6" x14ac:dyDescent="0.25">
      <c r="A2241">
        <v>454</v>
      </c>
      <c r="B2241" s="3">
        <v>43436</v>
      </c>
      <c r="C2241" s="3">
        <v>43951</v>
      </c>
      <c r="D2241" t="s">
        <v>131</v>
      </c>
      <c r="E2241" t="s">
        <v>134</v>
      </c>
      <c r="F2241" t="s">
        <v>132</v>
      </c>
    </row>
    <row r="2242" spans="1:6" x14ac:dyDescent="0.25">
      <c r="A2242">
        <v>454</v>
      </c>
      <c r="B2242" s="3">
        <v>43952</v>
      </c>
      <c r="C2242" s="3">
        <v>43952</v>
      </c>
      <c r="D2242" t="s">
        <v>131</v>
      </c>
      <c r="E2242" t="s">
        <v>134</v>
      </c>
      <c r="F2242" t="s">
        <v>132</v>
      </c>
    </row>
    <row r="2243" spans="1:6" x14ac:dyDescent="0.25">
      <c r="A2243">
        <v>454</v>
      </c>
      <c r="B2243" s="3">
        <v>43952</v>
      </c>
      <c r="C2243" s="3">
        <v>44105</v>
      </c>
      <c r="D2243" t="s">
        <v>131</v>
      </c>
      <c r="E2243" t="s">
        <v>134</v>
      </c>
      <c r="F2243" t="s">
        <v>132</v>
      </c>
    </row>
    <row r="2244" spans="1:6" x14ac:dyDescent="0.25">
      <c r="A2244">
        <v>455</v>
      </c>
      <c r="B2244" s="3">
        <v>42201</v>
      </c>
      <c r="C2244" s="3">
        <v>43327</v>
      </c>
      <c r="D2244" t="s">
        <v>131</v>
      </c>
      <c r="E2244" t="s">
        <v>134</v>
      </c>
      <c r="F2244" t="s">
        <v>133</v>
      </c>
    </row>
    <row r="2245" spans="1:6" x14ac:dyDescent="0.25">
      <c r="A2245">
        <v>455</v>
      </c>
      <c r="B2245" s="3">
        <v>43327</v>
      </c>
      <c r="C2245" s="3">
        <v>43425</v>
      </c>
      <c r="D2245" t="s">
        <v>131</v>
      </c>
      <c r="E2245" t="s">
        <v>134</v>
      </c>
      <c r="F2245" t="s">
        <v>133</v>
      </c>
    </row>
    <row r="2246" spans="1:6" x14ac:dyDescent="0.25">
      <c r="A2246">
        <v>455</v>
      </c>
      <c r="B2246" s="3">
        <v>43426</v>
      </c>
      <c r="C2246" s="3">
        <v>43426</v>
      </c>
      <c r="D2246" t="s">
        <v>131</v>
      </c>
      <c r="E2246" t="s">
        <v>134</v>
      </c>
      <c r="F2246" t="s">
        <v>133</v>
      </c>
    </row>
    <row r="2247" spans="1:6" x14ac:dyDescent="0.25">
      <c r="A2247">
        <v>455</v>
      </c>
      <c r="B2247" s="3">
        <v>43426</v>
      </c>
      <c r="C2247" s="3">
        <v>43515</v>
      </c>
      <c r="D2247" t="s">
        <v>131</v>
      </c>
      <c r="E2247" t="s">
        <v>134</v>
      </c>
      <c r="F2247" t="s">
        <v>133</v>
      </c>
    </row>
    <row r="2248" spans="1:6" x14ac:dyDescent="0.25">
      <c r="A2248">
        <v>455</v>
      </c>
      <c r="B2248" s="3">
        <v>43516</v>
      </c>
      <c r="C2248" s="3">
        <v>43516</v>
      </c>
      <c r="D2248" t="s">
        <v>131</v>
      </c>
      <c r="E2248" t="s">
        <v>134</v>
      </c>
      <c r="F2248" t="s">
        <v>133</v>
      </c>
    </row>
    <row r="2249" spans="1:6" x14ac:dyDescent="0.25">
      <c r="A2249">
        <v>455</v>
      </c>
      <c r="B2249" s="3">
        <v>43516</v>
      </c>
      <c r="C2249" s="3">
        <v>43861</v>
      </c>
      <c r="D2249" t="s">
        <v>131</v>
      </c>
      <c r="E2249" t="s">
        <v>134</v>
      </c>
      <c r="F2249" t="s">
        <v>133</v>
      </c>
    </row>
    <row r="2250" spans="1:6" x14ac:dyDescent="0.25">
      <c r="A2250">
        <v>455</v>
      </c>
      <c r="B2250" s="3">
        <v>43862</v>
      </c>
      <c r="C2250" s="3">
        <v>43862</v>
      </c>
      <c r="D2250" t="s">
        <v>131</v>
      </c>
      <c r="E2250" t="s">
        <v>134</v>
      </c>
      <c r="F2250" t="s">
        <v>133</v>
      </c>
    </row>
    <row r="2251" spans="1:6" x14ac:dyDescent="0.25">
      <c r="A2251">
        <v>455</v>
      </c>
      <c r="B2251" s="3">
        <v>43862</v>
      </c>
      <c r="C2251" s="3">
        <v>43863</v>
      </c>
      <c r="D2251" t="s">
        <v>131</v>
      </c>
      <c r="E2251" t="s">
        <v>134</v>
      </c>
      <c r="F2251" t="s">
        <v>133</v>
      </c>
    </row>
    <row r="2252" spans="1:6" x14ac:dyDescent="0.25">
      <c r="A2252">
        <v>456</v>
      </c>
      <c r="B2252" s="3">
        <v>42201</v>
      </c>
      <c r="C2252" s="3">
        <v>43360</v>
      </c>
      <c r="D2252" t="s">
        <v>131</v>
      </c>
      <c r="E2252" t="s">
        <v>134</v>
      </c>
      <c r="F2252" t="s">
        <v>133</v>
      </c>
    </row>
    <row r="2253" spans="1:6" x14ac:dyDescent="0.25">
      <c r="A2253">
        <v>456</v>
      </c>
      <c r="B2253" s="3">
        <v>43361</v>
      </c>
      <c r="C2253" s="3">
        <v>43405</v>
      </c>
      <c r="D2253" t="s">
        <v>131</v>
      </c>
      <c r="E2253" t="s">
        <v>174</v>
      </c>
      <c r="F2253" t="s">
        <v>133</v>
      </c>
    </row>
    <row r="2254" spans="1:6" x14ac:dyDescent="0.25">
      <c r="A2254">
        <v>456</v>
      </c>
      <c r="B2254" s="3">
        <v>43405</v>
      </c>
      <c r="C2254" s="3">
        <v>43405</v>
      </c>
      <c r="D2254" t="s">
        <v>131</v>
      </c>
      <c r="E2254" t="s">
        <v>174</v>
      </c>
      <c r="F2254" t="s">
        <v>133</v>
      </c>
    </row>
    <row r="2255" spans="1:6" x14ac:dyDescent="0.25">
      <c r="A2255">
        <v>456</v>
      </c>
      <c r="B2255" s="3">
        <v>43406</v>
      </c>
      <c r="C2255" s="3">
        <v>43890</v>
      </c>
      <c r="D2255" t="s">
        <v>131</v>
      </c>
      <c r="E2255" t="s">
        <v>174</v>
      </c>
      <c r="F2255" t="s">
        <v>133</v>
      </c>
    </row>
    <row r="2256" spans="1:6" x14ac:dyDescent="0.25">
      <c r="A2256">
        <v>456</v>
      </c>
      <c r="B2256" s="3">
        <v>43891</v>
      </c>
      <c r="C2256" s="3">
        <v>43891</v>
      </c>
      <c r="D2256" t="s">
        <v>131</v>
      </c>
      <c r="E2256" t="s">
        <v>174</v>
      </c>
      <c r="F2256" t="s">
        <v>133</v>
      </c>
    </row>
    <row r="2257" spans="1:6" x14ac:dyDescent="0.25">
      <c r="A2257">
        <v>456</v>
      </c>
      <c r="B2257" s="3">
        <v>43891</v>
      </c>
      <c r="C2257" s="3">
        <v>43891</v>
      </c>
      <c r="D2257" t="s">
        <v>131</v>
      </c>
      <c r="E2257" t="s">
        <v>174</v>
      </c>
      <c r="F2257" t="s">
        <v>133</v>
      </c>
    </row>
    <row r="2258" spans="1:6" x14ac:dyDescent="0.25">
      <c r="A2258">
        <v>458</v>
      </c>
      <c r="B2258" s="3">
        <v>42282</v>
      </c>
      <c r="C2258" s="3">
        <v>44279</v>
      </c>
      <c r="D2258" t="s">
        <v>131</v>
      </c>
      <c r="E2258" t="s">
        <v>79</v>
      </c>
      <c r="F2258" t="s">
        <v>133</v>
      </c>
    </row>
    <row r="2259" spans="1:6" x14ac:dyDescent="0.25">
      <c r="A2259">
        <v>458</v>
      </c>
      <c r="B2259" s="3">
        <v>44279</v>
      </c>
      <c r="C2259" s="3">
        <v>44372</v>
      </c>
      <c r="D2259" t="s">
        <v>131</v>
      </c>
      <c r="E2259" t="s">
        <v>79</v>
      </c>
      <c r="F2259" t="s">
        <v>133</v>
      </c>
    </row>
    <row r="2260" spans="1:6" x14ac:dyDescent="0.25">
      <c r="A2260">
        <v>458</v>
      </c>
      <c r="B2260" s="3">
        <v>44372</v>
      </c>
      <c r="C2260" s="3">
        <v>44378</v>
      </c>
      <c r="D2260" t="s">
        <v>131</v>
      </c>
      <c r="E2260" t="s">
        <v>79</v>
      </c>
      <c r="F2260" t="s">
        <v>133</v>
      </c>
    </row>
    <row r="2261" spans="1:6" x14ac:dyDescent="0.25">
      <c r="A2261">
        <v>458</v>
      </c>
      <c r="B2261" s="3">
        <v>44379</v>
      </c>
      <c r="C2261" s="3">
        <v>44379</v>
      </c>
      <c r="D2261" t="s">
        <v>131</v>
      </c>
      <c r="E2261" t="s">
        <v>79</v>
      </c>
      <c r="F2261" t="s">
        <v>133</v>
      </c>
    </row>
    <row r="2262" spans="1:6" x14ac:dyDescent="0.25">
      <c r="A2262">
        <v>458</v>
      </c>
      <c r="B2262" s="3">
        <v>44379</v>
      </c>
      <c r="C2262" s="3">
        <v>44385</v>
      </c>
      <c r="D2262" t="s">
        <v>131</v>
      </c>
      <c r="E2262" t="s">
        <v>79</v>
      </c>
      <c r="F2262" t="s">
        <v>133</v>
      </c>
    </row>
    <row r="2263" spans="1:6" x14ac:dyDescent="0.25">
      <c r="A2263">
        <v>458</v>
      </c>
      <c r="B2263" s="3">
        <v>44386</v>
      </c>
      <c r="C2263" s="3"/>
      <c r="D2263" t="s">
        <v>131</v>
      </c>
      <c r="E2263" t="s">
        <v>79</v>
      </c>
      <c r="F2263" t="s">
        <v>133</v>
      </c>
    </row>
    <row r="2264" spans="1:6" x14ac:dyDescent="0.25">
      <c r="A2264">
        <v>459</v>
      </c>
      <c r="B2264" s="3">
        <v>40544</v>
      </c>
      <c r="C2264" s="3">
        <v>43242</v>
      </c>
      <c r="D2264" t="s">
        <v>131</v>
      </c>
      <c r="E2264" t="s">
        <v>116</v>
      </c>
      <c r="F2264" t="s">
        <v>133</v>
      </c>
    </row>
    <row r="2265" spans="1:6" x14ac:dyDescent="0.25">
      <c r="A2265">
        <v>459</v>
      </c>
      <c r="B2265" s="3">
        <v>43242</v>
      </c>
      <c r="C2265" s="3">
        <v>43243</v>
      </c>
      <c r="D2265" t="s">
        <v>131</v>
      </c>
      <c r="E2265" t="s">
        <v>116</v>
      </c>
      <c r="F2265" t="s">
        <v>133</v>
      </c>
    </row>
    <row r="2266" spans="1:6" x14ac:dyDescent="0.25">
      <c r="A2266">
        <v>459</v>
      </c>
      <c r="B2266" s="3">
        <v>43244</v>
      </c>
      <c r="C2266" s="3">
        <v>43641</v>
      </c>
      <c r="D2266" t="s">
        <v>131</v>
      </c>
      <c r="E2266" t="s">
        <v>116</v>
      </c>
      <c r="F2266" t="s">
        <v>133</v>
      </c>
    </row>
    <row r="2267" spans="1:6" x14ac:dyDescent="0.25">
      <c r="A2267">
        <v>459</v>
      </c>
      <c r="B2267" s="3">
        <v>43641</v>
      </c>
      <c r="C2267" s="3">
        <v>43642</v>
      </c>
      <c r="D2267" t="s">
        <v>131</v>
      </c>
      <c r="E2267" t="s">
        <v>116</v>
      </c>
      <c r="F2267" t="s">
        <v>133</v>
      </c>
    </row>
    <row r="2268" spans="1:6" x14ac:dyDescent="0.25">
      <c r="A2268">
        <v>459</v>
      </c>
      <c r="B2268" s="3">
        <v>43643</v>
      </c>
      <c r="C2268" s="3">
        <v>43755</v>
      </c>
      <c r="D2268" t="s">
        <v>131</v>
      </c>
      <c r="E2268" t="s">
        <v>116</v>
      </c>
      <c r="F2268" t="s">
        <v>133</v>
      </c>
    </row>
    <row r="2269" spans="1:6" x14ac:dyDescent="0.25">
      <c r="A2269">
        <v>459</v>
      </c>
      <c r="B2269" s="3">
        <v>43755</v>
      </c>
      <c r="C2269" s="3">
        <v>43756</v>
      </c>
      <c r="D2269" t="s">
        <v>131</v>
      </c>
      <c r="E2269" t="s">
        <v>116</v>
      </c>
      <c r="F2269" t="s">
        <v>133</v>
      </c>
    </row>
    <row r="2270" spans="1:6" x14ac:dyDescent="0.25">
      <c r="A2270">
        <v>459</v>
      </c>
      <c r="B2270" s="3">
        <v>43757</v>
      </c>
      <c r="C2270" s="3">
        <v>43802</v>
      </c>
      <c r="D2270" t="s">
        <v>131</v>
      </c>
      <c r="E2270" t="s">
        <v>116</v>
      </c>
      <c r="F2270" t="s">
        <v>133</v>
      </c>
    </row>
    <row r="2271" spans="1:6" x14ac:dyDescent="0.25">
      <c r="A2271">
        <v>459</v>
      </c>
      <c r="B2271" s="3">
        <v>43802</v>
      </c>
      <c r="C2271" s="3">
        <v>43803</v>
      </c>
      <c r="D2271" t="s">
        <v>131</v>
      </c>
      <c r="E2271" t="s">
        <v>116</v>
      </c>
      <c r="F2271" t="s">
        <v>133</v>
      </c>
    </row>
    <row r="2272" spans="1:6" x14ac:dyDescent="0.25">
      <c r="A2272">
        <v>459</v>
      </c>
      <c r="B2272" s="3">
        <v>43804</v>
      </c>
      <c r="C2272" s="3">
        <v>43870</v>
      </c>
      <c r="D2272" t="s">
        <v>131</v>
      </c>
      <c r="E2272" t="s">
        <v>116</v>
      </c>
      <c r="F2272" t="s">
        <v>133</v>
      </c>
    </row>
    <row r="2273" spans="1:6" x14ac:dyDescent="0.25">
      <c r="A2273">
        <v>459</v>
      </c>
      <c r="B2273" s="3">
        <v>43870</v>
      </c>
      <c r="C2273" s="3">
        <v>44096</v>
      </c>
      <c r="D2273" t="s">
        <v>131</v>
      </c>
      <c r="E2273" t="s">
        <v>116</v>
      </c>
      <c r="F2273" t="s">
        <v>133</v>
      </c>
    </row>
    <row r="2274" spans="1:6" x14ac:dyDescent="0.25">
      <c r="A2274">
        <v>459</v>
      </c>
      <c r="B2274" s="3">
        <v>44096</v>
      </c>
      <c r="C2274" s="3">
        <v>44105</v>
      </c>
      <c r="D2274" t="s">
        <v>131</v>
      </c>
      <c r="E2274" t="s">
        <v>116</v>
      </c>
      <c r="F2274" t="s">
        <v>133</v>
      </c>
    </row>
    <row r="2275" spans="1:6" x14ac:dyDescent="0.25">
      <c r="A2275">
        <v>460</v>
      </c>
      <c r="B2275" s="3">
        <v>42629</v>
      </c>
      <c r="C2275" s="3">
        <v>43070</v>
      </c>
      <c r="D2275" t="s">
        <v>131</v>
      </c>
      <c r="E2275" t="s">
        <v>165</v>
      </c>
      <c r="F2275" t="s">
        <v>132</v>
      </c>
    </row>
    <row r="2276" spans="1:6" x14ac:dyDescent="0.25">
      <c r="A2276">
        <v>460</v>
      </c>
      <c r="B2276" s="3">
        <v>43070</v>
      </c>
      <c r="C2276" s="3">
        <v>43656</v>
      </c>
      <c r="D2276" t="s">
        <v>131</v>
      </c>
      <c r="E2276" t="s">
        <v>165</v>
      </c>
      <c r="F2276" t="s">
        <v>132</v>
      </c>
    </row>
    <row r="2277" spans="1:6" x14ac:dyDescent="0.25">
      <c r="A2277">
        <v>460</v>
      </c>
      <c r="B2277" s="3">
        <v>43656</v>
      </c>
      <c r="C2277" s="3">
        <v>43662</v>
      </c>
      <c r="D2277" t="s">
        <v>131</v>
      </c>
      <c r="E2277" t="s">
        <v>165</v>
      </c>
      <c r="F2277" t="s">
        <v>132</v>
      </c>
    </row>
    <row r="2278" spans="1:6" x14ac:dyDescent="0.25">
      <c r="A2278">
        <v>460</v>
      </c>
      <c r="B2278" s="3">
        <v>43663</v>
      </c>
      <c r="C2278" s="3">
        <v>43670</v>
      </c>
      <c r="D2278" t="s">
        <v>131</v>
      </c>
      <c r="E2278" t="s">
        <v>165</v>
      </c>
      <c r="F2278" t="s">
        <v>132</v>
      </c>
    </row>
    <row r="2279" spans="1:6" x14ac:dyDescent="0.25">
      <c r="A2279">
        <v>460</v>
      </c>
      <c r="B2279" s="3">
        <v>43670</v>
      </c>
      <c r="C2279" s="3">
        <v>43684</v>
      </c>
      <c r="D2279" t="s">
        <v>131</v>
      </c>
      <c r="E2279" t="s">
        <v>165</v>
      </c>
      <c r="F2279" t="s">
        <v>132</v>
      </c>
    </row>
    <row r="2280" spans="1:6" x14ac:dyDescent="0.25">
      <c r="A2280">
        <v>460</v>
      </c>
      <c r="B2280" s="3">
        <v>43685</v>
      </c>
      <c r="C2280" s="3">
        <v>43685</v>
      </c>
      <c r="D2280" t="s">
        <v>131</v>
      </c>
      <c r="E2280" t="s">
        <v>165</v>
      </c>
      <c r="F2280" t="s">
        <v>132</v>
      </c>
    </row>
    <row r="2281" spans="1:6" x14ac:dyDescent="0.25">
      <c r="A2281">
        <v>460</v>
      </c>
      <c r="B2281" s="3">
        <v>43685</v>
      </c>
      <c r="C2281" s="3">
        <v>43691</v>
      </c>
      <c r="D2281" t="s">
        <v>131</v>
      </c>
      <c r="E2281" t="s">
        <v>165</v>
      </c>
      <c r="F2281" t="s">
        <v>132</v>
      </c>
    </row>
    <row r="2282" spans="1:6" x14ac:dyDescent="0.25">
      <c r="A2282">
        <v>460</v>
      </c>
      <c r="B2282" s="3">
        <v>43692</v>
      </c>
      <c r="C2282" s="3">
        <v>43692</v>
      </c>
      <c r="D2282" t="s">
        <v>131</v>
      </c>
      <c r="E2282" t="s">
        <v>165</v>
      </c>
      <c r="F2282" t="s">
        <v>132</v>
      </c>
    </row>
    <row r="2283" spans="1:6" x14ac:dyDescent="0.25">
      <c r="A2283">
        <v>460</v>
      </c>
      <c r="B2283" s="3">
        <v>43692</v>
      </c>
      <c r="C2283" s="3">
        <v>43698</v>
      </c>
      <c r="D2283" t="s">
        <v>131</v>
      </c>
      <c r="E2283" t="s">
        <v>165</v>
      </c>
      <c r="F2283" t="s">
        <v>132</v>
      </c>
    </row>
    <row r="2284" spans="1:6" x14ac:dyDescent="0.25">
      <c r="A2284">
        <v>460</v>
      </c>
      <c r="B2284" s="3">
        <v>43699</v>
      </c>
      <c r="C2284" s="3">
        <v>43699</v>
      </c>
      <c r="D2284" t="s">
        <v>131</v>
      </c>
      <c r="E2284" t="s">
        <v>165</v>
      </c>
      <c r="F2284" t="s">
        <v>132</v>
      </c>
    </row>
    <row r="2285" spans="1:6" x14ac:dyDescent="0.25">
      <c r="A2285">
        <v>460</v>
      </c>
      <c r="B2285" s="3">
        <v>43699</v>
      </c>
      <c r="C2285" s="3">
        <v>43705</v>
      </c>
      <c r="D2285" t="s">
        <v>131</v>
      </c>
      <c r="E2285" t="s">
        <v>165</v>
      </c>
      <c r="F2285" t="s">
        <v>132</v>
      </c>
    </row>
    <row r="2286" spans="1:6" x14ac:dyDescent="0.25">
      <c r="A2286">
        <v>460</v>
      </c>
      <c r="B2286" s="3">
        <v>43706</v>
      </c>
      <c r="C2286" s="3">
        <v>43707</v>
      </c>
      <c r="D2286" t="s">
        <v>131</v>
      </c>
      <c r="E2286" t="s">
        <v>165</v>
      </c>
      <c r="F2286" t="s">
        <v>132</v>
      </c>
    </row>
    <row r="2287" spans="1:6" x14ac:dyDescent="0.25">
      <c r="A2287">
        <v>460</v>
      </c>
      <c r="B2287" s="3">
        <v>43707</v>
      </c>
      <c r="C2287" s="3">
        <v>43707</v>
      </c>
      <c r="D2287" t="s">
        <v>131</v>
      </c>
      <c r="E2287" t="s">
        <v>165</v>
      </c>
      <c r="F2287" t="s">
        <v>132</v>
      </c>
    </row>
    <row r="2288" spans="1:6" x14ac:dyDescent="0.25">
      <c r="A2288">
        <v>460</v>
      </c>
      <c r="B2288" s="3">
        <v>43708</v>
      </c>
      <c r="C2288" s="3">
        <v>43721</v>
      </c>
      <c r="D2288" t="s">
        <v>131</v>
      </c>
      <c r="E2288" t="s">
        <v>165</v>
      </c>
      <c r="F2288" t="s">
        <v>132</v>
      </c>
    </row>
    <row r="2289" spans="1:6" x14ac:dyDescent="0.25">
      <c r="A2289">
        <v>460</v>
      </c>
      <c r="B2289" s="3">
        <v>43721</v>
      </c>
      <c r="C2289" s="3">
        <v>43721</v>
      </c>
      <c r="D2289" t="s">
        <v>131</v>
      </c>
      <c r="E2289" t="s">
        <v>165</v>
      </c>
      <c r="F2289" t="s">
        <v>132</v>
      </c>
    </row>
    <row r="2290" spans="1:6" x14ac:dyDescent="0.25">
      <c r="A2290">
        <v>460</v>
      </c>
      <c r="B2290" s="3">
        <v>43722</v>
      </c>
      <c r="C2290" s="3">
        <v>43804</v>
      </c>
      <c r="D2290" t="s">
        <v>131</v>
      </c>
      <c r="E2290" t="s">
        <v>165</v>
      </c>
      <c r="F2290" t="s">
        <v>132</v>
      </c>
    </row>
    <row r="2291" spans="1:6" x14ac:dyDescent="0.25">
      <c r="A2291">
        <v>460</v>
      </c>
      <c r="B2291" s="3">
        <v>43804</v>
      </c>
      <c r="C2291" s="3">
        <v>43805</v>
      </c>
      <c r="D2291" t="s">
        <v>131</v>
      </c>
      <c r="E2291" t="s">
        <v>165</v>
      </c>
      <c r="F2291" t="s">
        <v>132</v>
      </c>
    </row>
    <row r="2292" spans="1:6" x14ac:dyDescent="0.25">
      <c r="A2292">
        <v>460</v>
      </c>
      <c r="B2292" s="3">
        <v>43806</v>
      </c>
      <c r="C2292" s="3">
        <v>43893</v>
      </c>
      <c r="D2292" t="s">
        <v>131</v>
      </c>
      <c r="E2292" t="s">
        <v>165</v>
      </c>
      <c r="F2292" t="s">
        <v>132</v>
      </c>
    </row>
    <row r="2293" spans="1:6" x14ac:dyDescent="0.25">
      <c r="A2293">
        <v>460</v>
      </c>
      <c r="B2293" s="3">
        <v>43893</v>
      </c>
      <c r="C2293" s="3">
        <v>43893</v>
      </c>
      <c r="D2293" t="s">
        <v>131</v>
      </c>
      <c r="E2293" t="s">
        <v>165</v>
      </c>
      <c r="F2293" t="s">
        <v>132</v>
      </c>
    </row>
    <row r="2294" spans="1:6" x14ac:dyDescent="0.25">
      <c r="A2294">
        <v>460</v>
      </c>
      <c r="B2294" s="3">
        <v>43894</v>
      </c>
      <c r="C2294" s="3">
        <v>44109</v>
      </c>
      <c r="D2294" t="s">
        <v>131</v>
      </c>
      <c r="E2294" t="s">
        <v>165</v>
      </c>
      <c r="F2294" t="s">
        <v>132</v>
      </c>
    </row>
    <row r="2295" spans="1:6" x14ac:dyDescent="0.25">
      <c r="A2295">
        <v>460</v>
      </c>
      <c r="B2295" s="3">
        <v>44109</v>
      </c>
      <c r="C2295" s="3">
        <v>44110</v>
      </c>
      <c r="D2295" t="s">
        <v>131</v>
      </c>
      <c r="E2295" t="s">
        <v>165</v>
      </c>
      <c r="F2295" t="s">
        <v>132</v>
      </c>
    </row>
    <row r="2296" spans="1:6" x14ac:dyDescent="0.25">
      <c r="A2296">
        <v>460</v>
      </c>
      <c r="B2296" s="3">
        <v>44111</v>
      </c>
      <c r="C2296" s="3">
        <v>44162</v>
      </c>
      <c r="D2296" t="s">
        <v>131</v>
      </c>
      <c r="E2296" t="s">
        <v>165</v>
      </c>
      <c r="F2296" t="s">
        <v>132</v>
      </c>
    </row>
    <row r="2297" spans="1:6" x14ac:dyDescent="0.25">
      <c r="A2297">
        <v>460</v>
      </c>
      <c r="B2297" s="3">
        <v>44162</v>
      </c>
      <c r="C2297" s="3">
        <v>44162</v>
      </c>
      <c r="D2297" t="s">
        <v>131</v>
      </c>
      <c r="E2297" t="s">
        <v>165</v>
      </c>
      <c r="F2297" t="s">
        <v>132</v>
      </c>
    </row>
    <row r="2298" spans="1:6" x14ac:dyDescent="0.25">
      <c r="A2298">
        <v>460</v>
      </c>
      <c r="B2298" s="3">
        <v>44163</v>
      </c>
      <c r="C2298" s="3">
        <v>44263</v>
      </c>
      <c r="D2298" t="s">
        <v>131</v>
      </c>
      <c r="E2298" t="s">
        <v>165</v>
      </c>
      <c r="F2298" t="s">
        <v>132</v>
      </c>
    </row>
    <row r="2299" spans="1:6" x14ac:dyDescent="0.25">
      <c r="A2299">
        <v>460</v>
      </c>
      <c r="B2299" s="3">
        <v>44263</v>
      </c>
      <c r="C2299" s="3">
        <v>44267</v>
      </c>
      <c r="D2299" t="s">
        <v>131</v>
      </c>
      <c r="E2299" t="s">
        <v>165</v>
      </c>
      <c r="F2299" t="s">
        <v>132</v>
      </c>
    </row>
    <row r="2300" spans="1:6" x14ac:dyDescent="0.25">
      <c r="A2300">
        <v>460</v>
      </c>
      <c r="B2300" s="3">
        <v>44268</v>
      </c>
      <c r="C2300" s="3">
        <v>44284</v>
      </c>
      <c r="D2300" t="s">
        <v>131</v>
      </c>
      <c r="E2300" t="s">
        <v>165</v>
      </c>
      <c r="F2300" t="s">
        <v>132</v>
      </c>
    </row>
    <row r="2301" spans="1:6" x14ac:dyDescent="0.25">
      <c r="A2301">
        <v>460</v>
      </c>
      <c r="B2301" s="3">
        <v>44284</v>
      </c>
      <c r="C2301" s="3">
        <v>44286</v>
      </c>
      <c r="D2301" t="s">
        <v>131</v>
      </c>
      <c r="E2301" t="s">
        <v>165</v>
      </c>
      <c r="F2301" t="s">
        <v>132</v>
      </c>
    </row>
    <row r="2302" spans="1:6" x14ac:dyDescent="0.25">
      <c r="A2302">
        <v>460</v>
      </c>
      <c r="B2302" s="3">
        <v>44287</v>
      </c>
      <c r="C2302" s="3">
        <v>44294</v>
      </c>
      <c r="D2302" t="s">
        <v>131</v>
      </c>
      <c r="E2302" t="s">
        <v>165</v>
      </c>
      <c r="F2302" t="s">
        <v>132</v>
      </c>
    </row>
    <row r="2303" spans="1:6" x14ac:dyDescent="0.25">
      <c r="A2303">
        <v>460</v>
      </c>
      <c r="B2303" s="3">
        <v>44294</v>
      </c>
      <c r="C2303" s="3">
        <v>44295</v>
      </c>
      <c r="D2303" t="s">
        <v>131</v>
      </c>
      <c r="E2303" t="s">
        <v>165</v>
      </c>
      <c r="F2303" t="s">
        <v>132</v>
      </c>
    </row>
    <row r="2304" spans="1:6" x14ac:dyDescent="0.25">
      <c r="A2304">
        <v>460</v>
      </c>
      <c r="B2304" s="3">
        <v>44296</v>
      </c>
      <c r="C2304" s="3">
        <v>44298</v>
      </c>
      <c r="D2304" t="s">
        <v>131</v>
      </c>
      <c r="E2304" t="s">
        <v>165</v>
      </c>
      <c r="F2304" t="s">
        <v>132</v>
      </c>
    </row>
    <row r="2305" spans="1:6" x14ac:dyDescent="0.25">
      <c r="A2305">
        <v>460</v>
      </c>
      <c r="B2305" s="3">
        <v>44298</v>
      </c>
      <c r="C2305" s="3">
        <v>44302</v>
      </c>
      <c r="D2305" t="s">
        <v>131</v>
      </c>
      <c r="E2305" t="s">
        <v>165</v>
      </c>
      <c r="F2305" t="s">
        <v>132</v>
      </c>
    </row>
    <row r="2306" spans="1:6" x14ac:dyDescent="0.25">
      <c r="A2306">
        <v>460</v>
      </c>
      <c r="B2306" s="3">
        <v>44303</v>
      </c>
      <c r="C2306" s="3">
        <v>44336</v>
      </c>
      <c r="D2306" t="s">
        <v>131</v>
      </c>
      <c r="E2306" t="s">
        <v>165</v>
      </c>
      <c r="F2306" t="s">
        <v>132</v>
      </c>
    </row>
    <row r="2307" spans="1:6" x14ac:dyDescent="0.25">
      <c r="A2307">
        <v>460</v>
      </c>
      <c r="B2307" s="3">
        <v>44333</v>
      </c>
      <c r="C2307" s="3">
        <v>44335</v>
      </c>
      <c r="D2307" t="s">
        <v>131</v>
      </c>
      <c r="E2307" t="s">
        <v>165</v>
      </c>
      <c r="F2307" t="s">
        <v>132</v>
      </c>
    </row>
    <row r="2308" spans="1:6" x14ac:dyDescent="0.25">
      <c r="A2308">
        <v>460</v>
      </c>
      <c r="B2308" s="3">
        <v>44336</v>
      </c>
      <c r="C2308" s="3">
        <v>44354</v>
      </c>
      <c r="D2308" t="s">
        <v>131</v>
      </c>
      <c r="E2308" t="s">
        <v>165</v>
      </c>
      <c r="F2308" t="s">
        <v>132</v>
      </c>
    </row>
    <row r="2309" spans="1:6" x14ac:dyDescent="0.25">
      <c r="A2309">
        <v>460</v>
      </c>
      <c r="B2309" s="3">
        <v>44337</v>
      </c>
      <c r="C2309" s="3">
        <v>44337</v>
      </c>
      <c r="D2309" t="s">
        <v>131</v>
      </c>
      <c r="E2309" t="s">
        <v>165</v>
      </c>
      <c r="F2309" t="s">
        <v>132</v>
      </c>
    </row>
    <row r="2310" spans="1:6" x14ac:dyDescent="0.25">
      <c r="A2310">
        <v>460</v>
      </c>
      <c r="B2310" s="3">
        <v>44338</v>
      </c>
      <c r="C2310" s="3">
        <v>44353</v>
      </c>
      <c r="D2310" t="s">
        <v>131</v>
      </c>
      <c r="E2310" t="s">
        <v>165</v>
      </c>
      <c r="F2310" t="s">
        <v>132</v>
      </c>
    </row>
    <row r="2311" spans="1:6" x14ac:dyDescent="0.25">
      <c r="A2311">
        <v>460</v>
      </c>
      <c r="B2311" s="3">
        <v>44354</v>
      </c>
      <c r="C2311" s="3">
        <v>44356</v>
      </c>
      <c r="D2311" t="s">
        <v>131</v>
      </c>
      <c r="E2311" t="s">
        <v>165</v>
      </c>
      <c r="F2311" t="s">
        <v>132</v>
      </c>
    </row>
    <row r="2312" spans="1:6" x14ac:dyDescent="0.25">
      <c r="A2312">
        <v>460</v>
      </c>
      <c r="B2312" s="3">
        <v>44357</v>
      </c>
      <c r="C2312" s="3">
        <v>44361</v>
      </c>
      <c r="D2312" t="s">
        <v>131</v>
      </c>
      <c r="E2312" t="s">
        <v>165</v>
      </c>
      <c r="F2312" t="s">
        <v>132</v>
      </c>
    </row>
    <row r="2313" spans="1:6" x14ac:dyDescent="0.25">
      <c r="A2313">
        <v>460</v>
      </c>
      <c r="B2313" s="3">
        <v>44361</v>
      </c>
      <c r="C2313" s="3">
        <v>44361</v>
      </c>
      <c r="D2313" t="s">
        <v>131</v>
      </c>
      <c r="E2313" t="s">
        <v>165</v>
      </c>
      <c r="F2313" t="s">
        <v>132</v>
      </c>
    </row>
    <row r="2314" spans="1:6" x14ac:dyDescent="0.25">
      <c r="A2314">
        <v>460</v>
      </c>
      <c r="B2314" s="3">
        <v>44362</v>
      </c>
      <c r="C2314" s="3">
        <v>44362</v>
      </c>
      <c r="D2314" t="s">
        <v>131</v>
      </c>
      <c r="E2314" t="s">
        <v>165</v>
      </c>
      <c r="F2314" t="s">
        <v>132</v>
      </c>
    </row>
    <row r="2315" spans="1:6" x14ac:dyDescent="0.25">
      <c r="A2315">
        <v>460</v>
      </c>
      <c r="B2315" s="3">
        <v>44362</v>
      </c>
      <c r="C2315" s="3">
        <v>44363</v>
      </c>
      <c r="D2315" t="s">
        <v>131</v>
      </c>
      <c r="E2315" t="s">
        <v>165</v>
      </c>
      <c r="F2315" t="s">
        <v>132</v>
      </c>
    </row>
    <row r="2316" spans="1:6" x14ac:dyDescent="0.25">
      <c r="A2316">
        <v>460</v>
      </c>
      <c r="B2316" s="3">
        <v>44364</v>
      </c>
      <c r="C2316" s="3">
        <v>44417</v>
      </c>
      <c r="D2316" t="s">
        <v>131</v>
      </c>
      <c r="E2316" t="s">
        <v>165</v>
      </c>
      <c r="F2316" t="s">
        <v>132</v>
      </c>
    </row>
    <row r="2317" spans="1:6" x14ac:dyDescent="0.25">
      <c r="A2317">
        <v>460</v>
      </c>
      <c r="B2317" s="3">
        <v>44410</v>
      </c>
      <c r="C2317" s="3">
        <v>44416</v>
      </c>
      <c r="D2317" t="s">
        <v>131</v>
      </c>
      <c r="E2317" t="s">
        <v>165</v>
      </c>
      <c r="F2317" t="s">
        <v>132</v>
      </c>
    </row>
    <row r="2318" spans="1:6" x14ac:dyDescent="0.25">
      <c r="A2318">
        <v>460</v>
      </c>
      <c r="B2318" s="3">
        <v>44417</v>
      </c>
      <c r="C2318" s="3">
        <v>44423</v>
      </c>
      <c r="D2318" t="s">
        <v>131</v>
      </c>
      <c r="E2318" t="s">
        <v>165</v>
      </c>
      <c r="F2318" t="s">
        <v>132</v>
      </c>
    </row>
    <row r="2319" spans="1:6" x14ac:dyDescent="0.25">
      <c r="A2319">
        <v>460</v>
      </c>
      <c r="B2319" s="3">
        <v>44424</v>
      </c>
      <c r="C2319" s="3">
        <v>44432</v>
      </c>
      <c r="D2319" t="s">
        <v>131</v>
      </c>
      <c r="E2319" t="s">
        <v>165</v>
      </c>
      <c r="F2319" t="s">
        <v>132</v>
      </c>
    </row>
    <row r="2320" spans="1:6" x14ac:dyDescent="0.25">
      <c r="A2320">
        <v>460</v>
      </c>
      <c r="B2320" s="3">
        <v>44433</v>
      </c>
      <c r="C2320" s="3">
        <v>44434</v>
      </c>
      <c r="D2320" t="s">
        <v>131</v>
      </c>
      <c r="E2320" t="s">
        <v>165</v>
      </c>
      <c r="F2320" t="s">
        <v>132</v>
      </c>
    </row>
    <row r="2321" spans="1:6" x14ac:dyDescent="0.25">
      <c r="A2321">
        <v>460</v>
      </c>
      <c r="B2321" s="3">
        <v>44435</v>
      </c>
      <c r="C2321" s="3">
        <v>44438</v>
      </c>
      <c r="D2321" t="s">
        <v>131</v>
      </c>
      <c r="E2321" t="s">
        <v>165</v>
      </c>
      <c r="F2321" t="s">
        <v>132</v>
      </c>
    </row>
    <row r="2322" spans="1:6" x14ac:dyDescent="0.25">
      <c r="A2322">
        <v>460</v>
      </c>
      <c r="B2322" s="3">
        <v>44438</v>
      </c>
      <c r="C2322" s="3">
        <v>44438</v>
      </c>
      <c r="D2322" t="s">
        <v>131</v>
      </c>
      <c r="E2322" t="s">
        <v>165</v>
      </c>
      <c r="F2322" t="s">
        <v>132</v>
      </c>
    </row>
    <row r="2323" spans="1:6" x14ac:dyDescent="0.25">
      <c r="A2323">
        <v>460</v>
      </c>
      <c r="B2323" s="3">
        <v>44439</v>
      </c>
      <c r="C2323" s="3">
        <v>44460</v>
      </c>
      <c r="D2323" t="s">
        <v>131</v>
      </c>
      <c r="E2323" t="s">
        <v>165</v>
      </c>
      <c r="F2323" t="s">
        <v>132</v>
      </c>
    </row>
    <row r="2324" spans="1:6" x14ac:dyDescent="0.25">
      <c r="A2324">
        <v>460</v>
      </c>
      <c r="B2324" s="3">
        <v>44460</v>
      </c>
      <c r="C2324" s="3">
        <v>44463</v>
      </c>
      <c r="D2324" t="s">
        <v>131</v>
      </c>
      <c r="E2324" t="s">
        <v>165</v>
      </c>
      <c r="F2324" t="s">
        <v>132</v>
      </c>
    </row>
    <row r="2325" spans="1:6" x14ac:dyDescent="0.25">
      <c r="A2325">
        <v>460</v>
      </c>
      <c r="B2325" s="3">
        <v>44464</v>
      </c>
      <c r="C2325" s="3">
        <v>44466</v>
      </c>
      <c r="D2325" t="s">
        <v>131</v>
      </c>
      <c r="E2325" t="s">
        <v>165</v>
      </c>
      <c r="F2325" t="s">
        <v>132</v>
      </c>
    </row>
    <row r="2326" spans="1:6" x14ac:dyDescent="0.25">
      <c r="A2326">
        <v>460</v>
      </c>
      <c r="B2326" s="3">
        <v>44466</v>
      </c>
      <c r="C2326" s="3">
        <v>44470</v>
      </c>
      <c r="D2326" t="s">
        <v>131</v>
      </c>
      <c r="E2326" t="s">
        <v>165</v>
      </c>
      <c r="F2326" t="s">
        <v>132</v>
      </c>
    </row>
    <row r="2327" spans="1:6" x14ac:dyDescent="0.25">
      <c r="A2327">
        <v>460</v>
      </c>
      <c r="B2327" s="3">
        <v>44471</v>
      </c>
      <c r="C2327" s="3">
        <v>44473</v>
      </c>
      <c r="D2327" t="s">
        <v>131</v>
      </c>
      <c r="E2327" t="s">
        <v>165</v>
      </c>
      <c r="F2327" t="s">
        <v>132</v>
      </c>
    </row>
    <row r="2328" spans="1:6" x14ac:dyDescent="0.25">
      <c r="A2328">
        <v>460</v>
      </c>
      <c r="B2328" s="3">
        <v>44473</v>
      </c>
      <c r="C2328" s="3">
        <v>44473</v>
      </c>
      <c r="D2328" t="s">
        <v>131</v>
      </c>
      <c r="E2328" t="s">
        <v>165</v>
      </c>
      <c r="F2328" t="s">
        <v>132</v>
      </c>
    </row>
    <row r="2329" spans="1:6" x14ac:dyDescent="0.25">
      <c r="A2329">
        <v>460</v>
      </c>
      <c r="B2329" s="3">
        <v>44474</v>
      </c>
      <c r="C2329" s="3">
        <v>44476</v>
      </c>
      <c r="D2329" t="s">
        <v>131</v>
      </c>
      <c r="E2329" t="s">
        <v>165</v>
      </c>
      <c r="F2329" t="s">
        <v>132</v>
      </c>
    </row>
    <row r="2330" spans="1:6" x14ac:dyDescent="0.25">
      <c r="A2330">
        <v>460</v>
      </c>
      <c r="B2330" s="3">
        <v>44476</v>
      </c>
      <c r="C2330" s="3">
        <v>44477</v>
      </c>
      <c r="D2330" t="s">
        <v>131</v>
      </c>
      <c r="E2330" t="s">
        <v>165</v>
      </c>
      <c r="F2330" t="s">
        <v>132</v>
      </c>
    </row>
    <row r="2331" spans="1:6" x14ac:dyDescent="0.25">
      <c r="A2331">
        <v>460</v>
      </c>
      <c r="B2331" s="3">
        <v>44478</v>
      </c>
      <c r="C2331" s="3">
        <v>44480</v>
      </c>
      <c r="D2331" t="s">
        <v>131</v>
      </c>
      <c r="E2331" t="s">
        <v>165</v>
      </c>
      <c r="F2331" t="s">
        <v>132</v>
      </c>
    </row>
    <row r="2332" spans="1:6" x14ac:dyDescent="0.25">
      <c r="A2332">
        <v>460</v>
      </c>
      <c r="B2332" s="3">
        <v>44480</v>
      </c>
      <c r="C2332" s="3">
        <v>44480</v>
      </c>
      <c r="D2332" t="s">
        <v>131</v>
      </c>
      <c r="E2332" t="s">
        <v>165</v>
      </c>
      <c r="F2332" t="s">
        <v>132</v>
      </c>
    </row>
    <row r="2333" spans="1:6" x14ac:dyDescent="0.25">
      <c r="A2333">
        <v>460</v>
      </c>
      <c r="B2333" s="3">
        <v>44481</v>
      </c>
      <c r="C2333" s="3">
        <v>44487</v>
      </c>
      <c r="D2333" t="s">
        <v>131</v>
      </c>
      <c r="E2333" t="s">
        <v>165</v>
      </c>
      <c r="F2333" t="s">
        <v>132</v>
      </c>
    </row>
    <row r="2334" spans="1:6" x14ac:dyDescent="0.25">
      <c r="A2334">
        <v>460</v>
      </c>
      <c r="B2334" s="3">
        <v>44487</v>
      </c>
      <c r="C2334" s="3">
        <v>44487</v>
      </c>
      <c r="D2334" t="s">
        <v>131</v>
      </c>
      <c r="E2334" t="s">
        <v>165</v>
      </c>
      <c r="F2334" t="s">
        <v>132</v>
      </c>
    </row>
    <row r="2335" spans="1:6" x14ac:dyDescent="0.25">
      <c r="A2335">
        <v>460</v>
      </c>
      <c r="B2335" s="3">
        <v>44488</v>
      </c>
      <c r="C2335" s="3">
        <v>44494</v>
      </c>
      <c r="D2335" t="s">
        <v>131</v>
      </c>
      <c r="E2335" t="s">
        <v>165</v>
      </c>
      <c r="F2335" t="s">
        <v>132</v>
      </c>
    </row>
    <row r="2336" spans="1:6" x14ac:dyDescent="0.25">
      <c r="A2336">
        <v>460</v>
      </c>
      <c r="B2336" s="3">
        <v>44494</v>
      </c>
      <c r="C2336" s="3">
        <v>44494</v>
      </c>
      <c r="D2336" t="s">
        <v>131</v>
      </c>
      <c r="E2336" t="s">
        <v>165</v>
      </c>
      <c r="F2336" t="s">
        <v>132</v>
      </c>
    </row>
    <row r="2337" spans="1:6" x14ac:dyDescent="0.25">
      <c r="A2337">
        <v>460</v>
      </c>
      <c r="B2337" s="3">
        <v>44495</v>
      </c>
      <c r="C2337" s="3">
        <v>44519</v>
      </c>
      <c r="D2337" t="s">
        <v>131</v>
      </c>
      <c r="E2337" t="s">
        <v>165</v>
      </c>
      <c r="F2337" t="s">
        <v>132</v>
      </c>
    </row>
    <row r="2338" spans="1:6" x14ac:dyDescent="0.25">
      <c r="A2338">
        <v>460</v>
      </c>
      <c r="B2338" s="3">
        <v>44517</v>
      </c>
      <c r="C2338" s="3">
        <v>44518</v>
      </c>
      <c r="D2338" t="s">
        <v>131</v>
      </c>
      <c r="E2338" t="s">
        <v>165</v>
      </c>
      <c r="F2338" t="s">
        <v>132</v>
      </c>
    </row>
    <row r="2339" spans="1:6" x14ac:dyDescent="0.25">
      <c r="A2339">
        <v>460</v>
      </c>
      <c r="B2339" s="3">
        <v>44519</v>
      </c>
      <c r="C2339" s="3">
        <v>44519</v>
      </c>
      <c r="D2339" t="s">
        <v>131</v>
      </c>
      <c r="E2339" t="s">
        <v>165</v>
      </c>
      <c r="F2339" t="s">
        <v>132</v>
      </c>
    </row>
    <row r="2340" spans="1:6" x14ac:dyDescent="0.25">
      <c r="A2340">
        <v>460</v>
      </c>
      <c r="B2340" s="3">
        <v>44520</v>
      </c>
      <c r="C2340" s="3">
        <v>44528</v>
      </c>
      <c r="D2340" t="s">
        <v>131</v>
      </c>
      <c r="E2340" t="s">
        <v>165</v>
      </c>
      <c r="F2340" t="s">
        <v>132</v>
      </c>
    </row>
    <row r="2341" spans="1:6" x14ac:dyDescent="0.25">
      <c r="A2341">
        <v>460</v>
      </c>
      <c r="B2341" s="3">
        <v>44529</v>
      </c>
      <c r="C2341" s="3">
        <v>44533</v>
      </c>
      <c r="D2341" t="s">
        <v>131</v>
      </c>
      <c r="E2341" t="s">
        <v>165</v>
      </c>
      <c r="F2341" t="s">
        <v>132</v>
      </c>
    </row>
    <row r="2342" spans="1:6" x14ac:dyDescent="0.25">
      <c r="A2342">
        <v>460</v>
      </c>
      <c r="B2342" s="3">
        <v>44534</v>
      </c>
      <c r="C2342" s="3">
        <v>44571</v>
      </c>
      <c r="D2342" t="s">
        <v>131</v>
      </c>
      <c r="E2342" t="s">
        <v>165</v>
      </c>
      <c r="F2342" t="s">
        <v>132</v>
      </c>
    </row>
    <row r="2343" spans="1:6" x14ac:dyDescent="0.25">
      <c r="A2343">
        <v>460</v>
      </c>
      <c r="B2343" s="3">
        <v>44571</v>
      </c>
      <c r="C2343" s="3">
        <v>44572</v>
      </c>
      <c r="D2343" t="s">
        <v>131</v>
      </c>
      <c r="E2343" t="s">
        <v>165</v>
      </c>
      <c r="F2343" t="s">
        <v>132</v>
      </c>
    </row>
    <row r="2344" spans="1:6" x14ac:dyDescent="0.25">
      <c r="A2344">
        <v>460</v>
      </c>
      <c r="B2344" s="3">
        <v>44573</v>
      </c>
      <c r="C2344" s="3">
        <v>44610</v>
      </c>
      <c r="D2344" t="s">
        <v>131</v>
      </c>
      <c r="E2344" t="s">
        <v>165</v>
      </c>
      <c r="F2344" t="s">
        <v>132</v>
      </c>
    </row>
    <row r="2345" spans="1:6" x14ac:dyDescent="0.25">
      <c r="A2345">
        <v>460</v>
      </c>
      <c r="B2345" s="3">
        <v>44610</v>
      </c>
      <c r="C2345" s="3">
        <v>45291</v>
      </c>
      <c r="D2345" t="s">
        <v>131</v>
      </c>
      <c r="E2345" t="s">
        <v>165</v>
      </c>
      <c r="F2345" t="s">
        <v>132</v>
      </c>
    </row>
    <row r="2346" spans="1:6" x14ac:dyDescent="0.25">
      <c r="A2346">
        <v>460</v>
      </c>
      <c r="B2346" s="3">
        <v>45292</v>
      </c>
      <c r="C2346" s="3"/>
      <c r="D2346" t="s">
        <v>131</v>
      </c>
      <c r="E2346" t="s">
        <v>165</v>
      </c>
      <c r="F2346" t="s">
        <v>132</v>
      </c>
    </row>
    <row r="2347" spans="1:6" x14ac:dyDescent="0.25">
      <c r="A2347">
        <v>461</v>
      </c>
      <c r="B2347" s="3">
        <v>37515</v>
      </c>
      <c r="C2347" s="3">
        <v>43708</v>
      </c>
      <c r="D2347" t="s">
        <v>131</v>
      </c>
      <c r="E2347" t="s">
        <v>115</v>
      </c>
      <c r="F2347" t="s">
        <v>133</v>
      </c>
    </row>
    <row r="2348" spans="1:6" x14ac:dyDescent="0.25">
      <c r="A2348">
        <v>461</v>
      </c>
      <c r="B2348" s="3">
        <v>43708</v>
      </c>
      <c r="C2348" s="3">
        <v>43710</v>
      </c>
      <c r="D2348" t="s">
        <v>131</v>
      </c>
      <c r="E2348" t="s">
        <v>115</v>
      </c>
      <c r="F2348" t="s">
        <v>133</v>
      </c>
    </row>
    <row r="2349" spans="1:6" x14ac:dyDescent="0.25">
      <c r="A2349">
        <v>462</v>
      </c>
      <c r="B2349" s="3">
        <v>36262</v>
      </c>
      <c r="C2349" s="3">
        <v>43149</v>
      </c>
      <c r="D2349" t="s">
        <v>131</v>
      </c>
      <c r="E2349" t="s">
        <v>116</v>
      </c>
      <c r="F2349" t="s">
        <v>133</v>
      </c>
    </row>
    <row r="2350" spans="1:6" x14ac:dyDescent="0.25">
      <c r="A2350">
        <v>462</v>
      </c>
      <c r="B2350" s="3">
        <v>43150</v>
      </c>
      <c r="C2350" s="3">
        <v>43150</v>
      </c>
      <c r="D2350" t="s">
        <v>131</v>
      </c>
      <c r="E2350" t="s">
        <v>116</v>
      </c>
      <c r="F2350" t="s">
        <v>133</v>
      </c>
    </row>
    <row r="2351" spans="1:6" x14ac:dyDescent="0.25">
      <c r="A2351">
        <v>462</v>
      </c>
      <c r="B2351" s="3">
        <v>43151</v>
      </c>
      <c r="C2351" s="3">
        <v>43150</v>
      </c>
      <c r="D2351" t="s">
        <v>131</v>
      </c>
      <c r="E2351" t="s">
        <v>116</v>
      </c>
      <c r="F2351" t="s">
        <v>133</v>
      </c>
    </row>
    <row r="2352" spans="1:6" x14ac:dyDescent="0.25">
      <c r="A2352">
        <v>462</v>
      </c>
      <c r="B2352" s="3">
        <v>43151</v>
      </c>
      <c r="C2352" s="3">
        <v>43151</v>
      </c>
      <c r="D2352" t="s">
        <v>131</v>
      </c>
      <c r="E2352" t="s">
        <v>116</v>
      </c>
      <c r="F2352" t="s">
        <v>133</v>
      </c>
    </row>
    <row r="2353" spans="1:6" x14ac:dyDescent="0.25">
      <c r="A2353">
        <v>462</v>
      </c>
      <c r="B2353" s="3">
        <v>43152</v>
      </c>
      <c r="C2353" s="3">
        <v>43312</v>
      </c>
      <c r="D2353" t="s">
        <v>131</v>
      </c>
      <c r="E2353" t="s">
        <v>116</v>
      </c>
      <c r="F2353" t="s">
        <v>133</v>
      </c>
    </row>
    <row r="2354" spans="1:6" x14ac:dyDescent="0.25">
      <c r="A2354">
        <v>462</v>
      </c>
      <c r="B2354" s="3">
        <v>43312</v>
      </c>
      <c r="C2354" s="3">
        <v>43314</v>
      </c>
      <c r="D2354" t="s">
        <v>131</v>
      </c>
      <c r="E2354" t="s">
        <v>116</v>
      </c>
      <c r="F2354" t="s">
        <v>133</v>
      </c>
    </row>
    <row r="2355" spans="1:6" x14ac:dyDescent="0.25">
      <c r="A2355">
        <v>462</v>
      </c>
      <c r="B2355" s="3">
        <v>43314</v>
      </c>
      <c r="C2355" s="3">
        <v>43325</v>
      </c>
      <c r="D2355" t="s">
        <v>131</v>
      </c>
      <c r="E2355" t="s">
        <v>116</v>
      </c>
      <c r="F2355" t="s">
        <v>133</v>
      </c>
    </row>
    <row r="2356" spans="1:6" x14ac:dyDescent="0.25">
      <c r="A2356">
        <v>462</v>
      </c>
      <c r="B2356" s="3">
        <v>43325</v>
      </c>
      <c r="C2356" s="3">
        <v>43327</v>
      </c>
      <c r="D2356" t="s">
        <v>131</v>
      </c>
      <c r="E2356" t="s">
        <v>116</v>
      </c>
      <c r="F2356" t="s">
        <v>133</v>
      </c>
    </row>
    <row r="2357" spans="1:6" x14ac:dyDescent="0.25">
      <c r="A2357">
        <v>462</v>
      </c>
      <c r="B2357" s="3">
        <v>43327</v>
      </c>
      <c r="C2357" s="3">
        <v>43383</v>
      </c>
      <c r="D2357" t="s">
        <v>131</v>
      </c>
      <c r="E2357" t="s">
        <v>116</v>
      </c>
      <c r="F2357" t="s">
        <v>133</v>
      </c>
    </row>
    <row r="2358" spans="1:6" x14ac:dyDescent="0.25">
      <c r="A2358">
        <v>462</v>
      </c>
      <c r="B2358" s="3">
        <v>43383</v>
      </c>
      <c r="C2358" s="3">
        <v>43384</v>
      </c>
      <c r="D2358" t="s">
        <v>131</v>
      </c>
      <c r="E2358" t="s">
        <v>116</v>
      </c>
      <c r="F2358" t="s">
        <v>133</v>
      </c>
    </row>
    <row r="2359" spans="1:6" x14ac:dyDescent="0.25">
      <c r="A2359">
        <v>462</v>
      </c>
      <c r="B2359" s="3">
        <v>43385</v>
      </c>
      <c r="C2359" s="3">
        <v>43438</v>
      </c>
      <c r="D2359" t="s">
        <v>131</v>
      </c>
      <c r="E2359" t="s">
        <v>116</v>
      </c>
      <c r="F2359" t="s">
        <v>133</v>
      </c>
    </row>
    <row r="2360" spans="1:6" x14ac:dyDescent="0.25">
      <c r="A2360">
        <v>462</v>
      </c>
      <c r="B2360" s="3">
        <v>43438</v>
      </c>
      <c r="C2360" s="3">
        <v>43440</v>
      </c>
      <c r="D2360" t="s">
        <v>131</v>
      </c>
      <c r="E2360" t="s">
        <v>116</v>
      </c>
      <c r="F2360" t="s">
        <v>133</v>
      </c>
    </row>
    <row r="2361" spans="1:6" x14ac:dyDescent="0.25">
      <c r="A2361">
        <v>462</v>
      </c>
      <c r="B2361" s="3">
        <v>43441</v>
      </c>
      <c r="C2361" s="3">
        <v>43447</v>
      </c>
      <c r="D2361" t="s">
        <v>131</v>
      </c>
      <c r="E2361" t="s">
        <v>116</v>
      </c>
      <c r="F2361" t="s">
        <v>133</v>
      </c>
    </row>
    <row r="2362" spans="1:6" x14ac:dyDescent="0.25">
      <c r="A2362">
        <v>462</v>
      </c>
      <c r="B2362" s="3">
        <v>43447</v>
      </c>
      <c r="C2362" s="3">
        <v>43448</v>
      </c>
      <c r="D2362" t="s">
        <v>131</v>
      </c>
      <c r="E2362" t="s">
        <v>116</v>
      </c>
      <c r="F2362" t="s">
        <v>133</v>
      </c>
    </row>
    <row r="2363" spans="1:6" x14ac:dyDescent="0.25">
      <c r="A2363">
        <v>462</v>
      </c>
      <c r="B2363" s="3">
        <v>43449</v>
      </c>
      <c r="C2363" s="3">
        <v>43472</v>
      </c>
      <c r="D2363" t="s">
        <v>131</v>
      </c>
      <c r="E2363" t="s">
        <v>116</v>
      </c>
      <c r="F2363" t="s">
        <v>133</v>
      </c>
    </row>
    <row r="2364" spans="1:6" x14ac:dyDescent="0.25">
      <c r="A2364">
        <v>462</v>
      </c>
      <c r="B2364" s="3">
        <v>43472</v>
      </c>
      <c r="C2364" s="3">
        <v>43473</v>
      </c>
      <c r="D2364" t="s">
        <v>131</v>
      </c>
      <c r="E2364" t="s">
        <v>116</v>
      </c>
      <c r="F2364" t="s">
        <v>133</v>
      </c>
    </row>
    <row r="2365" spans="1:6" x14ac:dyDescent="0.25">
      <c r="A2365">
        <v>462</v>
      </c>
      <c r="B2365" s="3">
        <v>43474</v>
      </c>
      <c r="C2365" s="3">
        <v>43496</v>
      </c>
      <c r="D2365" t="s">
        <v>131</v>
      </c>
      <c r="E2365" t="s">
        <v>116</v>
      </c>
      <c r="F2365" t="s">
        <v>133</v>
      </c>
    </row>
    <row r="2366" spans="1:6" x14ac:dyDescent="0.25">
      <c r="A2366">
        <v>462</v>
      </c>
      <c r="B2366" s="3">
        <v>43496</v>
      </c>
      <c r="C2366" s="3">
        <v>43496</v>
      </c>
      <c r="D2366" t="s">
        <v>131</v>
      </c>
      <c r="E2366" t="s">
        <v>116</v>
      </c>
      <c r="F2366" t="s">
        <v>133</v>
      </c>
    </row>
    <row r="2367" spans="1:6" x14ac:dyDescent="0.25">
      <c r="A2367">
        <v>462</v>
      </c>
      <c r="B2367" s="3">
        <v>43497</v>
      </c>
      <c r="C2367" s="3">
        <v>43497</v>
      </c>
      <c r="D2367" t="s">
        <v>131</v>
      </c>
      <c r="E2367" t="s">
        <v>116</v>
      </c>
      <c r="F2367" t="s">
        <v>133</v>
      </c>
    </row>
    <row r="2368" spans="1:6" x14ac:dyDescent="0.25">
      <c r="A2368">
        <v>462</v>
      </c>
      <c r="B2368" s="3">
        <v>43497</v>
      </c>
      <c r="C2368" s="3">
        <v>43497</v>
      </c>
      <c r="D2368" t="s">
        <v>131</v>
      </c>
      <c r="E2368" t="s">
        <v>116</v>
      </c>
      <c r="F2368" t="s">
        <v>133</v>
      </c>
    </row>
    <row r="2369" spans="1:6" x14ac:dyDescent="0.25">
      <c r="A2369">
        <v>462</v>
      </c>
      <c r="B2369" s="3">
        <v>43498</v>
      </c>
      <c r="C2369" s="3">
        <v>43528</v>
      </c>
      <c r="D2369" t="s">
        <v>131</v>
      </c>
      <c r="E2369" t="s">
        <v>116</v>
      </c>
      <c r="F2369" t="s">
        <v>133</v>
      </c>
    </row>
    <row r="2370" spans="1:6" x14ac:dyDescent="0.25">
      <c r="A2370">
        <v>462</v>
      </c>
      <c r="B2370" s="3">
        <v>43528</v>
      </c>
      <c r="C2370" s="3">
        <v>43529</v>
      </c>
      <c r="D2370" t="s">
        <v>131</v>
      </c>
      <c r="E2370" t="s">
        <v>116</v>
      </c>
      <c r="F2370" t="s">
        <v>133</v>
      </c>
    </row>
    <row r="2371" spans="1:6" x14ac:dyDescent="0.25">
      <c r="A2371">
        <v>462</v>
      </c>
      <c r="B2371" s="3">
        <v>43530</v>
      </c>
      <c r="C2371" s="3">
        <v>43530</v>
      </c>
      <c r="D2371" t="s">
        <v>131</v>
      </c>
      <c r="E2371" t="s">
        <v>116</v>
      </c>
      <c r="F2371" t="s">
        <v>133</v>
      </c>
    </row>
    <row r="2372" spans="1:6" x14ac:dyDescent="0.25">
      <c r="A2372">
        <v>462</v>
      </c>
      <c r="B2372" s="3">
        <v>43530</v>
      </c>
      <c r="C2372" s="3">
        <v>43530</v>
      </c>
      <c r="D2372" t="s">
        <v>131</v>
      </c>
      <c r="E2372" t="s">
        <v>116</v>
      </c>
      <c r="F2372" t="s">
        <v>133</v>
      </c>
    </row>
    <row r="2373" spans="1:6" x14ac:dyDescent="0.25">
      <c r="A2373">
        <v>462</v>
      </c>
      <c r="B2373" s="3">
        <v>43531</v>
      </c>
      <c r="C2373" s="3">
        <v>43577</v>
      </c>
      <c r="D2373" t="s">
        <v>131</v>
      </c>
      <c r="E2373" t="s">
        <v>116</v>
      </c>
      <c r="F2373" t="s">
        <v>133</v>
      </c>
    </row>
    <row r="2374" spans="1:6" x14ac:dyDescent="0.25">
      <c r="A2374">
        <v>462</v>
      </c>
      <c r="B2374" s="3">
        <v>43577</v>
      </c>
      <c r="C2374" s="3">
        <v>43578</v>
      </c>
      <c r="D2374" t="s">
        <v>131</v>
      </c>
      <c r="E2374" t="s">
        <v>116</v>
      </c>
      <c r="F2374" t="s">
        <v>133</v>
      </c>
    </row>
    <row r="2375" spans="1:6" x14ac:dyDescent="0.25">
      <c r="A2375">
        <v>462</v>
      </c>
      <c r="B2375" s="3">
        <v>43579</v>
      </c>
      <c r="C2375" s="3">
        <v>43579</v>
      </c>
      <c r="D2375" t="s">
        <v>131</v>
      </c>
      <c r="E2375" t="s">
        <v>116</v>
      </c>
      <c r="F2375" t="s">
        <v>133</v>
      </c>
    </row>
    <row r="2376" spans="1:6" x14ac:dyDescent="0.25">
      <c r="A2376">
        <v>462</v>
      </c>
      <c r="B2376" s="3">
        <v>43579</v>
      </c>
      <c r="C2376" s="3">
        <v>43580</v>
      </c>
      <c r="D2376" t="s">
        <v>131</v>
      </c>
      <c r="E2376" t="s">
        <v>116</v>
      </c>
      <c r="F2376" t="s">
        <v>133</v>
      </c>
    </row>
    <row r="2377" spans="1:6" x14ac:dyDescent="0.25">
      <c r="A2377">
        <v>462</v>
      </c>
      <c r="B2377" s="3">
        <v>43581</v>
      </c>
      <c r="C2377" s="3">
        <v>43601</v>
      </c>
      <c r="D2377" t="s">
        <v>131</v>
      </c>
      <c r="E2377" t="s">
        <v>116</v>
      </c>
      <c r="F2377" t="s">
        <v>133</v>
      </c>
    </row>
    <row r="2378" spans="1:6" x14ac:dyDescent="0.25">
      <c r="A2378">
        <v>462</v>
      </c>
      <c r="B2378" s="3">
        <v>43601</v>
      </c>
      <c r="C2378" s="3">
        <v>43603</v>
      </c>
      <c r="D2378" t="s">
        <v>131</v>
      </c>
      <c r="E2378" t="s">
        <v>116</v>
      </c>
      <c r="F2378" t="s">
        <v>133</v>
      </c>
    </row>
    <row r="2379" spans="1:6" x14ac:dyDescent="0.25">
      <c r="A2379">
        <v>462</v>
      </c>
      <c r="B2379" s="3">
        <v>43604</v>
      </c>
      <c r="C2379" s="3">
        <v>43626</v>
      </c>
      <c r="D2379" t="s">
        <v>131</v>
      </c>
      <c r="E2379" t="s">
        <v>116</v>
      </c>
      <c r="F2379" t="s">
        <v>133</v>
      </c>
    </row>
    <row r="2380" spans="1:6" x14ac:dyDescent="0.25">
      <c r="A2380">
        <v>462</v>
      </c>
      <c r="B2380" s="3">
        <v>43626</v>
      </c>
      <c r="C2380" s="3">
        <v>43627</v>
      </c>
      <c r="D2380" t="s">
        <v>131</v>
      </c>
      <c r="E2380" t="s">
        <v>116</v>
      </c>
      <c r="F2380" t="s">
        <v>133</v>
      </c>
    </row>
    <row r="2381" spans="1:6" x14ac:dyDescent="0.25">
      <c r="A2381">
        <v>462</v>
      </c>
      <c r="B2381" s="3">
        <v>43628</v>
      </c>
      <c r="C2381" s="3">
        <v>43628</v>
      </c>
      <c r="D2381" t="s">
        <v>131</v>
      </c>
      <c r="E2381" t="s">
        <v>116</v>
      </c>
      <c r="F2381" t="s">
        <v>133</v>
      </c>
    </row>
    <row r="2382" spans="1:6" x14ac:dyDescent="0.25">
      <c r="A2382">
        <v>462</v>
      </c>
      <c r="B2382" s="3">
        <v>43628</v>
      </c>
      <c r="C2382" s="3">
        <v>43628</v>
      </c>
      <c r="D2382" t="s">
        <v>131</v>
      </c>
      <c r="E2382" t="s">
        <v>116</v>
      </c>
      <c r="F2382" t="s">
        <v>133</v>
      </c>
    </row>
    <row r="2383" spans="1:6" x14ac:dyDescent="0.25">
      <c r="A2383">
        <v>462</v>
      </c>
      <c r="B2383" s="3">
        <v>43629</v>
      </c>
      <c r="C2383" s="3">
        <v>43629</v>
      </c>
      <c r="D2383" t="s">
        <v>131</v>
      </c>
      <c r="E2383" t="s">
        <v>116</v>
      </c>
      <c r="F2383" t="s">
        <v>133</v>
      </c>
    </row>
    <row r="2384" spans="1:6" x14ac:dyDescent="0.25">
      <c r="A2384">
        <v>462</v>
      </c>
      <c r="B2384" s="3">
        <v>43629</v>
      </c>
      <c r="C2384" s="3">
        <v>43629</v>
      </c>
      <c r="D2384" t="s">
        <v>131</v>
      </c>
      <c r="E2384" t="s">
        <v>116</v>
      </c>
      <c r="F2384" t="s">
        <v>133</v>
      </c>
    </row>
    <row r="2385" spans="1:6" x14ac:dyDescent="0.25">
      <c r="A2385">
        <v>462</v>
      </c>
      <c r="B2385" s="3">
        <v>43630</v>
      </c>
      <c r="C2385" s="3">
        <v>43683</v>
      </c>
      <c r="D2385" t="s">
        <v>131</v>
      </c>
      <c r="E2385" t="s">
        <v>116</v>
      </c>
      <c r="F2385" t="s">
        <v>133</v>
      </c>
    </row>
    <row r="2386" spans="1:6" x14ac:dyDescent="0.25">
      <c r="A2386">
        <v>462</v>
      </c>
      <c r="B2386" s="3">
        <v>43683</v>
      </c>
      <c r="C2386" s="3">
        <v>43683</v>
      </c>
      <c r="D2386" t="s">
        <v>131</v>
      </c>
      <c r="E2386" t="s">
        <v>116</v>
      </c>
      <c r="F2386" t="s">
        <v>133</v>
      </c>
    </row>
    <row r="2387" spans="1:6" x14ac:dyDescent="0.25">
      <c r="A2387">
        <v>462</v>
      </c>
      <c r="B2387" s="3">
        <v>43684</v>
      </c>
      <c r="C2387" s="3">
        <v>43684</v>
      </c>
      <c r="D2387" t="s">
        <v>131</v>
      </c>
      <c r="E2387" t="s">
        <v>116</v>
      </c>
      <c r="F2387" t="s">
        <v>133</v>
      </c>
    </row>
    <row r="2388" spans="1:6" x14ac:dyDescent="0.25">
      <c r="A2388">
        <v>462</v>
      </c>
      <c r="B2388" s="3">
        <v>43684</v>
      </c>
      <c r="C2388" s="3">
        <v>43684</v>
      </c>
      <c r="D2388" t="s">
        <v>131</v>
      </c>
      <c r="E2388" t="s">
        <v>116</v>
      </c>
      <c r="F2388" t="s">
        <v>133</v>
      </c>
    </row>
    <row r="2389" spans="1:6" x14ac:dyDescent="0.25">
      <c r="A2389">
        <v>462</v>
      </c>
      <c r="B2389" s="3">
        <v>43685</v>
      </c>
      <c r="C2389" s="3">
        <v>43707</v>
      </c>
      <c r="D2389" t="s">
        <v>131</v>
      </c>
      <c r="E2389" t="s">
        <v>116</v>
      </c>
      <c r="F2389" t="s">
        <v>133</v>
      </c>
    </row>
    <row r="2390" spans="1:6" x14ac:dyDescent="0.25">
      <c r="A2390">
        <v>462</v>
      </c>
      <c r="B2390" s="3">
        <v>43707</v>
      </c>
      <c r="C2390" s="3">
        <v>43707</v>
      </c>
      <c r="D2390" t="s">
        <v>131</v>
      </c>
      <c r="E2390" t="s">
        <v>116</v>
      </c>
      <c r="F2390" t="s">
        <v>133</v>
      </c>
    </row>
    <row r="2391" spans="1:6" x14ac:dyDescent="0.25">
      <c r="A2391">
        <v>462</v>
      </c>
      <c r="B2391" s="3">
        <v>43708</v>
      </c>
      <c r="C2391" s="3">
        <v>43721</v>
      </c>
      <c r="D2391" t="s">
        <v>131</v>
      </c>
      <c r="E2391" t="s">
        <v>116</v>
      </c>
      <c r="F2391" t="s">
        <v>133</v>
      </c>
    </row>
    <row r="2392" spans="1:6" x14ac:dyDescent="0.25">
      <c r="A2392">
        <v>462</v>
      </c>
      <c r="B2392" s="3">
        <v>43721</v>
      </c>
      <c r="C2392" s="3">
        <v>43721</v>
      </c>
      <c r="D2392" t="s">
        <v>131</v>
      </c>
      <c r="E2392" t="s">
        <v>116</v>
      </c>
      <c r="F2392" t="s">
        <v>133</v>
      </c>
    </row>
    <row r="2393" spans="1:6" x14ac:dyDescent="0.25">
      <c r="A2393">
        <v>462</v>
      </c>
      <c r="B2393" s="3">
        <v>43722</v>
      </c>
      <c r="C2393" s="3">
        <v>43768</v>
      </c>
      <c r="D2393" t="s">
        <v>131</v>
      </c>
      <c r="E2393" t="s">
        <v>116</v>
      </c>
      <c r="F2393" t="s">
        <v>133</v>
      </c>
    </row>
    <row r="2394" spans="1:6" x14ac:dyDescent="0.25">
      <c r="A2394">
        <v>462</v>
      </c>
      <c r="B2394" s="3">
        <v>43768</v>
      </c>
      <c r="C2394" s="3">
        <v>43769</v>
      </c>
      <c r="D2394" t="s">
        <v>131</v>
      </c>
      <c r="E2394" t="s">
        <v>116</v>
      </c>
      <c r="F2394" t="s">
        <v>133</v>
      </c>
    </row>
    <row r="2395" spans="1:6" x14ac:dyDescent="0.25">
      <c r="A2395">
        <v>462</v>
      </c>
      <c r="B2395" s="3">
        <v>43770</v>
      </c>
      <c r="C2395" s="3">
        <v>43770</v>
      </c>
      <c r="D2395" t="s">
        <v>131</v>
      </c>
      <c r="E2395" t="s">
        <v>116</v>
      </c>
      <c r="F2395" t="s">
        <v>133</v>
      </c>
    </row>
    <row r="2396" spans="1:6" x14ac:dyDescent="0.25">
      <c r="A2396">
        <v>462</v>
      </c>
      <c r="B2396" s="3">
        <v>43770</v>
      </c>
      <c r="C2396" s="3">
        <v>43770</v>
      </c>
      <c r="D2396" t="s">
        <v>131</v>
      </c>
      <c r="E2396" t="s">
        <v>116</v>
      </c>
      <c r="F2396" t="s">
        <v>133</v>
      </c>
    </row>
    <row r="2397" spans="1:6" x14ac:dyDescent="0.25">
      <c r="A2397">
        <v>462</v>
      </c>
      <c r="B2397" s="3">
        <v>43771</v>
      </c>
      <c r="C2397" s="3">
        <v>43773</v>
      </c>
      <c r="D2397" t="s">
        <v>131</v>
      </c>
      <c r="E2397" t="s">
        <v>116</v>
      </c>
      <c r="F2397" t="s">
        <v>133</v>
      </c>
    </row>
    <row r="2398" spans="1:6" x14ac:dyDescent="0.25">
      <c r="A2398">
        <v>462</v>
      </c>
      <c r="B2398" s="3">
        <v>43773</v>
      </c>
      <c r="C2398" s="3">
        <v>43774</v>
      </c>
      <c r="D2398" t="s">
        <v>131</v>
      </c>
      <c r="E2398" t="s">
        <v>116</v>
      </c>
      <c r="F2398" t="s">
        <v>133</v>
      </c>
    </row>
    <row r="2399" spans="1:6" x14ac:dyDescent="0.25">
      <c r="A2399">
        <v>462</v>
      </c>
      <c r="B2399" s="3">
        <v>43775</v>
      </c>
      <c r="C2399" s="3">
        <v>43775</v>
      </c>
      <c r="D2399" t="s">
        <v>131</v>
      </c>
      <c r="E2399" t="s">
        <v>116</v>
      </c>
      <c r="F2399" t="s">
        <v>133</v>
      </c>
    </row>
    <row r="2400" spans="1:6" x14ac:dyDescent="0.25">
      <c r="A2400">
        <v>462</v>
      </c>
      <c r="B2400" s="3">
        <v>43775</v>
      </c>
      <c r="C2400" s="3">
        <v>43775</v>
      </c>
      <c r="D2400" t="s">
        <v>131</v>
      </c>
      <c r="E2400" t="s">
        <v>116</v>
      </c>
      <c r="F2400" t="s">
        <v>133</v>
      </c>
    </row>
    <row r="2401" spans="1:6" x14ac:dyDescent="0.25">
      <c r="A2401">
        <v>462</v>
      </c>
      <c r="B2401" s="3">
        <v>43776</v>
      </c>
      <c r="C2401" s="3">
        <v>43776</v>
      </c>
      <c r="D2401" t="s">
        <v>131</v>
      </c>
      <c r="E2401" t="s">
        <v>116</v>
      </c>
      <c r="F2401" t="s">
        <v>133</v>
      </c>
    </row>
    <row r="2402" spans="1:6" x14ac:dyDescent="0.25">
      <c r="A2402">
        <v>462</v>
      </c>
      <c r="B2402" s="3">
        <v>43776</v>
      </c>
      <c r="C2402" s="3">
        <v>43776</v>
      </c>
      <c r="D2402" t="s">
        <v>131</v>
      </c>
      <c r="E2402" t="s">
        <v>116</v>
      </c>
      <c r="F2402" t="s">
        <v>133</v>
      </c>
    </row>
    <row r="2403" spans="1:6" x14ac:dyDescent="0.25">
      <c r="A2403">
        <v>462</v>
      </c>
      <c r="B2403" s="3">
        <v>43777</v>
      </c>
      <c r="C2403" s="3">
        <v>44105</v>
      </c>
      <c r="D2403" t="s">
        <v>131</v>
      </c>
      <c r="E2403" t="s">
        <v>116</v>
      </c>
      <c r="F2403" t="s">
        <v>133</v>
      </c>
    </row>
    <row r="2404" spans="1:6" x14ac:dyDescent="0.25">
      <c r="A2404">
        <v>462</v>
      </c>
      <c r="B2404" s="3">
        <v>44105</v>
      </c>
      <c r="C2404" s="3">
        <v>44136</v>
      </c>
      <c r="D2404" t="s">
        <v>131</v>
      </c>
      <c r="E2404" t="s">
        <v>116</v>
      </c>
      <c r="F2404" t="s">
        <v>133</v>
      </c>
    </row>
    <row r="2405" spans="1:6" x14ac:dyDescent="0.25">
      <c r="A2405">
        <v>464</v>
      </c>
      <c r="B2405" s="3">
        <v>41900</v>
      </c>
      <c r="C2405" s="3">
        <v>43983</v>
      </c>
      <c r="D2405" t="s">
        <v>131</v>
      </c>
      <c r="E2405" t="s">
        <v>115</v>
      </c>
      <c r="F2405" t="s">
        <v>133</v>
      </c>
    </row>
    <row r="2406" spans="1:6" x14ac:dyDescent="0.25">
      <c r="A2406">
        <v>464</v>
      </c>
      <c r="B2406" s="3">
        <v>43983</v>
      </c>
      <c r="C2406" s="3">
        <v>44044</v>
      </c>
      <c r="D2406" t="s">
        <v>131</v>
      </c>
      <c r="E2406" t="s">
        <v>115</v>
      </c>
      <c r="F2406" t="s">
        <v>133</v>
      </c>
    </row>
    <row r="2407" spans="1:6" x14ac:dyDescent="0.25">
      <c r="A2407">
        <v>465</v>
      </c>
      <c r="B2407" s="3">
        <v>38230</v>
      </c>
      <c r="C2407" s="3">
        <v>43241</v>
      </c>
      <c r="D2407" t="s">
        <v>131</v>
      </c>
      <c r="E2407" t="s">
        <v>115</v>
      </c>
      <c r="F2407" t="s">
        <v>133</v>
      </c>
    </row>
    <row r="2408" spans="1:6" x14ac:dyDescent="0.25">
      <c r="A2408">
        <v>465</v>
      </c>
      <c r="B2408" s="3">
        <v>43241</v>
      </c>
      <c r="C2408" s="3">
        <v>43247</v>
      </c>
      <c r="D2408" t="s">
        <v>131</v>
      </c>
      <c r="E2408" t="s">
        <v>115</v>
      </c>
      <c r="F2408" t="s">
        <v>133</v>
      </c>
    </row>
    <row r="2409" spans="1:6" x14ac:dyDescent="0.25">
      <c r="A2409">
        <v>465</v>
      </c>
      <c r="B2409" s="3">
        <v>43248</v>
      </c>
      <c r="C2409" s="3">
        <v>43248</v>
      </c>
      <c r="D2409" t="s">
        <v>131</v>
      </c>
      <c r="E2409" t="s">
        <v>115</v>
      </c>
      <c r="F2409" t="s">
        <v>133</v>
      </c>
    </row>
    <row r="2410" spans="1:6" x14ac:dyDescent="0.25">
      <c r="A2410">
        <v>465</v>
      </c>
      <c r="B2410" s="3">
        <v>43248</v>
      </c>
      <c r="C2410" s="3">
        <v>43254</v>
      </c>
      <c r="D2410" t="s">
        <v>131</v>
      </c>
      <c r="E2410" t="s">
        <v>115</v>
      </c>
      <c r="F2410" t="s">
        <v>133</v>
      </c>
    </row>
    <row r="2411" spans="1:6" x14ac:dyDescent="0.25">
      <c r="A2411">
        <v>465</v>
      </c>
      <c r="B2411" s="3">
        <v>43255</v>
      </c>
      <c r="C2411" s="3">
        <v>43261</v>
      </c>
      <c r="D2411" t="s">
        <v>131</v>
      </c>
      <c r="E2411" t="s">
        <v>115</v>
      </c>
      <c r="F2411" t="s">
        <v>133</v>
      </c>
    </row>
    <row r="2412" spans="1:6" x14ac:dyDescent="0.25">
      <c r="A2412">
        <v>465</v>
      </c>
      <c r="B2412" s="3">
        <v>43261</v>
      </c>
      <c r="C2412" s="3">
        <v>43262</v>
      </c>
      <c r="D2412" t="s">
        <v>131</v>
      </c>
      <c r="E2412" t="s">
        <v>115</v>
      </c>
      <c r="F2412" t="s">
        <v>133</v>
      </c>
    </row>
    <row r="2413" spans="1:6" x14ac:dyDescent="0.25">
      <c r="A2413">
        <v>465</v>
      </c>
      <c r="B2413" s="3">
        <v>43263</v>
      </c>
      <c r="C2413" s="3">
        <v>43346</v>
      </c>
      <c r="D2413" t="s">
        <v>131</v>
      </c>
      <c r="E2413" t="s">
        <v>115</v>
      </c>
      <c r="F2413" t="s">
        <v>133</v>
      </c>
    </row>
    <row r="2414" spans="1:6" x14ac:dyDescent="0.25">
      <c r="A2414">
        <v>465</v>
      </c>
      <c r="B2414" s="3">
        <v>43346</v>
      </c>
      <c r="C2414" s="3">
        <v>43355</v>
      </c>
      <c r="D2414" t="s">
        <v>131</v>
      </c>
      <c r="E2414" t="s">
        <v>115</v>
      </c>
      <c r="F2414" t="s">
        <v>133</v>
      </c>
    </row>
    <row r="2415" spans="1:6" x14ac:dyDescent="0.25">
      <c r="A2415">
        <v>465</v>
      </c>
      <c r="B2415" s="3">
        <v>43356</v>
      </c>
      <c r="C2415" s="3">
        <v>43605</v>
      </c>
      <c r="D2415" t="s">
        <v>131</v>
      </c>
      <c r="E2415" t="s">
        <v>115</v>
      </c>
      <c r="F2415" t="s">
        <v>133</v>
      </c>
    </row>
    <row r="2416" spans="1:6" x14ac:dyDescent="0.25">
      <c r="A2416">
        <v>465</v>
      </c>
      <c r="B2416" s="3">
        <v>43605</v>
      </c>
      <c r="C2416" s="3">
        <v>43609</v>
      </c>
      <c r="D2416" t="s">
        <v>131</v>
      </c>
      <c r="E2416" t="s">
        <v>115</v>
      </c>
      <c r="F2416" t="s">
        <v>133</v>
      </c>
    </row>
    <row r="2417" spans="1:6" x14ac:dyDescent="0.25">
      <c r="A2417">
        <v>465</v>
      </c>
      <c r="B2417" s="3">
        <v>43610</v>
      </c>
      <c r="C2417" s="3">
        <v>43983</v>
      </c>
      <c r="D2417" t="s">
        <v>131</v>
      </c>
      <c r="E2417" t="s">
        <v>115</v>
      </c>
      <c r="F2417" t="s">
        <v>133</v>
      </c>
    </row>
    <row r="2418" spans="1:6" x14ac:dyDescent="0.25">
      <c r="A2418">
        <v>465</v>
      </c>
      <c r="B2418" s="3">
        <v>43983</v>
      </c>
      <c r="C2418" s="3">
        <v>44256</v>
      </c>
      <c r="D2418" t="s">
        <v>131</v>
      </c>
      <c r="E2418" t="s">
        <v>115</v>
      </c>
      <c r="F2418" t="s">
        <v>133</v>
      </c>
    </row>
    <row r="2419" spans="1:6" x14ac:dyDescent="0.25">
      <c r="A2419">
        <v>466</v>
      </c>
      <c r="B2419" s="3">
        <v>42709</v>
      </c>
      <c r="C2419" s="3"/>
      <c r="D2419" t="s">
        <v>131</v>
      </c>
      <c r="E2419" t="s">
        <v>92</v>
      </c>
      <c r="F2419" t="s">
        <v>133</v>
      </c>
    </row>
    <row r="2420" spans="1:6" x14ac:dyDescent="0.25">
      <c r="A2420">
        <v>467</v>
      </c>
      <c r="B2420" s="3">
        <v>39752</v>
      </c>
      <c r="C2420" s="3">
        <v>43395</v>
      </c>
      <c r="D2420" t="s">
        <v>131</v>
      </c>
      <c r="E2420" t="s">
        <v>93</v>
      </c>
      <c r="F2420" t="s">
        <v>133</v>
      </c>
    </row>
    <row r="2421" spans="1:6" x14ac:dyDescent="0.25">
      <c r="A2421">
        <v>467</v>
      </c>
      <c r="B2421" s="3">
        <v>43395</v>
      </c>
      <c r="C2421" s="3"/>
      <c r="D2421" t="s">
        <v>131</v>
      </c>
      <c r="E2421" t="s">
        <v>93</v>
      </c>
      <c r="F2421" t="s">
        <v>133</v>
      </c>
    </row>
    <row r="2422" spans="1:6" x14ac:dyDescent="0.25">
      <c r="A2422">
        <v>467</v>
      </c>
      <c r="B2422" s="3">
        <v>43395</v>
      </c>
      <c r="C2422" s="3">
        <v>43395</v>
      </c>
      <c r="D2422" t="s">
        <v>131</v>
      </c>
      <c r="E2422" t="s">
        <v>93</v>
      </c>
      <c r="F2422" t="s">
        <v>133</v>
      </c>
    </row>
    <row r="2423" spans="1:6" x14ac:dyDescent="0.25">
      <c r="A2423">
        <v>468</v>
      </c>
      <c r="B2423" s="3">
        <v>40179</v>
      </c>
      <c r="C2423" s="3">
        <v>43392</v>
      </c>
      <c r="D2423" t="s">
        <v>131</v>
      </c>
      <c r="E2423" t="s">
        <v>121</v>
      </c>
      <c r="F2423" t="s">
        <v>133</v>
      </c>
    </row>
    <row r="2424" spans="1:6" x14ac:dyDescent="0.25">
      <c r="A2424">
        <v>468</v>
      </c>
      <c r="B2424" s="3">
        <v>43392</v>
      </c>
      <c r="C2424" s="3"/>
      <c r="D2424" t="s">
        <v>131</v>
      </c>
      <c r="E2424" t="s">
        <v>121</v>
      </c>
      <c r="F2424" t="s">
        <v>133</v>
      </c>
    </row>
    <row r="2425" spans="1:6" x14ac:dyDescent="0.25">
      <c r="A2425">
        <v>469</v>
      </c>
      <c r="B2425" s="3">
        <v>40627</v>
      </c>
      <c r="C2425" s="3">
        <v>43392</v>
      </c>
      <c r="D2425" t="s">
        <v>131</v>
      </c>
      <c r="E2425" t="s">
        <v>115</v>
      </c>
      <c r="F2425" t="s">
        <v>133</v>
      </c>
    </row>
    <row r="2426" spans="1:6" x14ac:dyDescent="0.25">
      <c r="A2426">
        <v>469</v>
      </c>
      <c r="B2426" s="3">
        <v>43392</v>
      </c>
      <c r="C2426" s="3">
        <v>43654</v>
      </c>
      <c r="D2426" t="s">
        <v>131</v>
      </c>
      <c r="E2426" t="s">
        <v>115</v>
      </c>
      <c r="F2426" t="s">
        <v>133</v>
      </c>
    </row>
    <row r="2427" spans="1:6" x14ac:dyDescent="0.25">
      <c r="A2427">
        <v>469</v>
      </c>
      <c r="B2427" s="3">
        <v>43654</v>
      </c>
      <c r="C2427" s="3">
        <v>44438</v>
      </c>
      <c r="D2427" t="s">
        <v>131</v>
      </c>
      <c r="E2427" t="s">
        <v>115</v>
      </c>
      <c r="F2427" t="s">
        <v>133</v>
      </c>
    </row>
    <row r="2428" spans="1:6" x14ac:dyDescent="0.25">
      <c r="A2428">
        <v>469</v>
      </c>
      <c r="B2428" s="3">
        <v>44438</v>
      </c>
      <c r="C2428" s="3">
        <v>44658</v>
      </c>
      <c r="D2428" t="s">
        <v>131</v>
      </c>
      <c r="E2428" t="s">
        <v>115</v>
      </c>
      <c r="F2428" t="s">
        <v>133</v>
      </c>
    </row>
    <row r="2429" spans="1:6" x14ac:dyDescent="0.25">
      <c r="A2429">
        <v>469</v>
      </c>
      <c r="B2429" s="3">
        <v>44658</v>
      </c>
      <c r="C2429" s="3">
        <v>44662</v>
      </c>
      <c r="D2429" t="s">
        <v>131</v>
      </c>
      <c r="E2429" t="s">
        <v>115</v>
      </c>
      <c r="F2429" t="s">
        <v>133</v>
      </c>
    </row>
    <row r="2430" spans="1:6" x14ac:dyDescent="0.25">
      <c r="A2430">
        <v>470</v>
      </c>
      <c r="B2430" s="3">
        <v>40544</v>
      </c>
      <c r="C2430" s="3">
        <v>44440</v>
      </c>
      <c r="D2430" t="s">
        <v>131</v>
      </c>
      <c r="E2430" t="s">
        <v>105</v>
      </c>
      <c r="F2430" t="s">
        <v>133</v>
      </c>
    </row>
    <row r="2431" spans="1:6" x14ac:dyDescent="0.25">
      <c r="A2431">
        <v>470</v>
      </c>
      <c r="B2431" s="3">
        <v>44440</v>
      </c>
      <c r="C2431" s="3">
        <v>44440</v>
      </c>
      <c r="D2431" t="s">
        <v>131</v>
      </c>
      <c r="E2431" t="s">
        <v>105</v>
      </c>
      <c r="F2431" t="s">
        <v>133</v>
      </c>
    </row>
    <row r="2432" spans="1:6" x14ac:dyDescent="0.25">
      <c r="A2432">
        <v>471</v>
      </c>
      <c r="B2432" s="3">
        <v>37180</v>
      </c>
      <c r="C2432" s="3">
        <v>43983</v>
      </c>
      <c r="D2432" t="s">
        <v>131</v>
      </c>
      <c r="E2432" t="s">
        <v>115</v>
      </c>
      <c r="F2432" t="s">
        <v>133</v>
      </c>
    </row>
    <row r="2433" spans="1:6" x14ac:dyDescent="0.25">
      <c r="A2433">
        <v>471</v>
      </c>
      <c r="B2433" s="3">
        <v>43983</v>
      </c>
      <c r="C2433" s="3">
        <v>44172</v>
      </c>
      <c r="D2433" t="s">
        <v>131</v>
      </c>
      <c r="E2433" t="s">
        <v>115</v>
      </c>
      <c r="F2433" t="s">
        <v>133</v>
      </c>
    </row>
    <row r="2434" spans="1:6" x14ac:dyDescent="0.25">
      <c r="A2434">
        <v>472</v>
      </c>
      <c r="B2434" s="3">
        <v>42795</v>
      </c>
      <c r="C2434" s="3">
        <v>44043</v>
      </c>
      <c r="D2434" t="s">
        <v>131</v>
      </c>
      <c r="E2434" t="s">
        <v>115</v>
      </c>
      <c r="F2434" t="s">
        <v>133</v>
      </c>
    </row>
    <row r="2435" spans="1:6" x14ac:dyDescent="0.25">
      <c r="A2435">
        <v>472</v>
      </c>
      <c r="B2435" s="3">
        <v>44043</v>
      </c>
      <c r="C2435" s="3">
        <v>44146</v>
      </c>
      <c r="D2435" t="s">
        <v>131</v>
      </c>
      <c r="E2435" t="s">
        <v>115</v>
      </c>
      <c r="F2435" t="s">
        <v>133</v>
      </c>
    </row>
    <row r="2436" spans="1:6" x14ac:dyDescent="0.25">
      <c r="A2436">
        <v>473</v>
      </c>
      <c r="B2436" s="3">
        <v>42461</v>
      </c>
      <c r="C2436" s="3">
        <v>43888</v>
      </c>
      <c r="D2436" t="s">
        <v>131</v>
      </c>
      <c r="E2436" t="s">
        <v>122</v>
      </c>
      <c r="F2436" t="s">
        <v>133</v>
      </c>
    </row>
    <row r="2437" spans="1:6" x14ac:dyDescent="0.25">
      <c r="A2437">
        <v>473</v>
      </c>
      <c r="B2437" s="3">
        <v>43888</v>
      </c>
      <c r="C2437" s="3">
        <v>44069</v>
      </c>
      <c r="D2437" t="s">
        <v>131</v>
      </c>
      <c r="E2437" t="s">
        <v>122</v>
      </c>
      <c r="F2437" t="s">
        <v>133</v>
      </c>
    </row>
    <row r="2438" spans="1:6" x14ac:dyDescent="0.25">
      <c r="A2438">
        <v>473</v>
      </c>
      <c r="B2438" s="3">
        <v>44070</v>
      </c>
      <c r="C2438" s="3">
        <v>44104</v>
      </c>
      <c r="D2438" t="s">
        <v>131</v>
      </c>
      <c r="E2438" t="s">
        <v>122</v>
      </c>
      <c r="F2438" t="s">
        <v>133</v>
      </c>
    </row>
    <row r="2439" spans="1:6" x14ac:dyDescent="0.25">
      <c r="A2439">
        <v>473</v>
      </c>
      <c r="B2439" s="3">
        <v>44104</v>
      </c>
      <c r="C2439" s="3">
        <v>44105</v>
      </c>
      <c r="D2439" t="s">
        <v>131</v>
      </c>
      <c r="E2439" t="s">
        <v>122</v>
      </c>
      <c r="F2439" t="s">
        <v>133</v>
      </c>
    </row>
    <row r="2440" spans="1:6" x14ac:dyDescent="0.25">
      <c r="A2440">
        <v>474</v>
      </c>
      <c r="B2440" s="3">
        <v>36312</v>
      </c>
      <c r="C2440" s="3">
        <v>43133</v>
      </c>
      <c r="D2440" t="s">
        <v>131</v>
      </c>
      <c r="E2440" t="s">
        <v>115</v>
      </c>
      <c r="F2440" t="s">
        <v>133</v>
      </c>
    </row>
    <row r="2441" spans="1:6" x14ac:dyDescent="0.25">
      <c r="A2441">
        <v>474</v>
      </c>
      <c r="B2441" s="3">
        <v>43133</v>
      </c>
      <c r="C2441" s="3">
        <v>43416</v>
      </c>
      <c r="D2441" t="s">
        <v>131</v>
      </c>
      <c r="E2441" t="s">
        <v>115</v>
      </c>
      <c r="F2441" t="s">
        <v>133</v>
      </c>
    </row>
    <row r="2442" spans="1:6" x14ac:dyDescent="0.25">
      <c r="A2442">
        <v>474</v>
      </c>
      <c r="B2442" s="3">
        <v>43416</v>
      </c>
      <c r="C2442" s="3">
        <v>43445</v>
      </c>
      <c r="D2442" t="s">
        <v>131</v>
      </c>
      <c r="E2442" t="s">
        <v>115</v>
      </c>
      <c r="F2442" t="s">
        <v>133</v>
      </c>
    </row>
    <row r="2443" spans="1:6" x14ac:dyDescent="0.25">
      <c r="A2443">
        <v>474</v>
      </c>
      <c r="B2443" s="3">
        <v>43446</v>
      </c>
      <c r="C2443" s="3">
        <v>43446</v>
      </c>
      <c r="D2443" t="s">
        <v>131</v>
      </c>
      <c r="E2443" t="s">
        <v>115</v>
      </c>
      <c r="F2443" t="s">
        <v>133</v>
      </c>
    </row>
    <row r="2444" spans="1:6" x14ac:dyDescent="0.25">
      <c r="A2444">
        <v>474</v>
      </c>
      <c r="B2444" s="3">
        <v>43446</v>
      </c>
      <c r="C2444" s="3">
        <v>43448</v>
      </c>
      <c r="D2444" t="s">
        <v>131</v>
      </c>
      <c r="E2444" t="s">
        <v>115</v>
      </c>
      <c r="F2444" t="s">
        <v>133</v>
      </c>
    </row>
    <row r="2445" spans="1:6" x14ac:dyDescent="0.25">
      <c r="A2445">
        <v>474</v>
      </c>
      <c r="B2445" s="3">
        <v>43449</v>
      </c>
      <c r="C2445" s="3">
        <v>43449</v>
      </c>
      <c r="D2445" t="s">
        <v>131</v>
      </c>
      <c r="E2445" t="s">
        <v>115</v>
      </c>
      <c r="F2445" t="s">
        <v>133</v>
      </c>
    </row>
    <row r="2446" spans="1:6" x14ac:dyDescent="0.25">
      <c r="A2446">
        <v>474</v>
      </c>
      <c r="B2446" s="3">
        <v>43449</v>
      </c>
      <c r="C2446" s="3">
        <v>43452</v>
      </c>
      <c r="D2446" t="s">
        <v>131</v>
      </c>
      <c r="E2446" t="s">
        <v>115</v>
      </c>
      <c r="F2446" t="s">
        <v>133</v>
      </c>
    </row>
    <row r="2447" spans="1:6" x14ac:dyDescent="0.25">
      <c r="A2447">
        <v>474</v>
      </c>
      <c r="B2447" s="3">
        <v>43453</v>
      </c>
      <c r="C2447" s="3">
        <v>43453</v>
      </c>
      <c r="D2447" t="s">
        <v>131</v>
      </c>
      <c r="E2447" t="s">
        <v>115</v>
      </c>
      <c r="F2447" t="s">
        <v>133</v>
      </c>
    </row>
    <row r="2448" spans="1:6" x14ac:dyDescent="0.25">
      <c r="A2448">
        <v>474</v>
      </c>
      <c r="B2448" s="3">
        <v>43453</v>
      </c>
      <c r="C2448" s="3">
        <v>43480</v>
      </c>
      <c r="D2448" t="s">
        <v>131</v>
      </c>
      <c r="E2448" t="s">
        <v>115</v>
      </c>
      <c r="F2448" t="s">
        <v>133</v>
      </c>
    </row>
    <row r="2449" spans="1:6" x14ac:dyDescent="0.25">
      <c r="A2449">
        <v>474</v>
      </c>
      <c r="B2449" s="3">
        <v>43481</v>
      </c>
      <c r="C2449" s="3">
        <v>43481</v>
      </c>
      <c r="D2449" t="s">
        <v>131</v>
      </c>
      <c r="E2449" t="s">
        <v>115</v>
      </c>
      <c r="F2449" t="s">
        <v>133</v>
      </c>
    </row>
    <row r="2450" spans="1:6" x14ac:dyDescent="0.25">
      <c r="A2450">
        <v>474</v>
      </c>
      <c r="B2450" s="3">
        <v>43481</v>
      </c>
      <c r="C2450" s="3">
        <v>43510</v>
      </c>
      <c r="D2450" t="s">
        <v>131</v>
      </c>
      <c r="E2450" t="s">
        <v>115</v>
      </c>
      <c r="F2450" t="s">
        <v>133</v>
      </c>
    </row>
    <row r="2451" spans="1:6" x14ac:dyDescent="0.25">
      <c r="A2451">
        <v>474</v>
      </c>
      <c r="B2451" s="3">
        <v>43511</v>
      </c>
      <c r="C2451" s="3">
        <v>43511</v>
      </c>
      <c r="D2451" t="s">
        <v>131</v>
      </c>
      <c r="E2451" t="s">
        <v>115</v>
      </c>
      <c r="F2451" t="s">
        <v>133</v>
      </c>
    </row>
    <row r="2452" spans="1:6" x14ac:dyDescent="0.25">
      <c r="A2452">
        <v>474</v>
      </c>
      <c r="B2452" s="3">
        <v>43511</v>
      </c>
      <c r="C2452" s="3">
        <v>43531</v>
      </c>
      <c r="D2452" t="s">
        <v>131</v>
      </c>
      <c r="E2452" t="s">
        <v>115</v>
      </c>
      <c r="F2452" t="s">
        <v>133</v>
      </c>
    </row>
    <row r="2453" spans="1:6" x14ac:dyDescent="0.25">
      <c r="A2453">
        <v>474</v>
      </c>
      <c r="B2453" s="3">
        <v>43532</v>
      </c>
      <c r="C2453" s="3">
        <v>43532</v>
      </c>
      <c r="D2453" t="s">
        <v>131</v>
      </c>
      <c r="E2453" t="s">
        <v>115</v>
      </c>
      <c r="F2453" t="s">
        <v>133</v>
      </c>
    </row>
    <row r="2454" spans="1:6" x14ac:dyDescent="0.25">
      <c r="A2454">
        <v>474</v>
      </c>
      <c r="B2454" s="3">
        <v>43532</v>
      </c>
      <c r="C2454" s="3">
        <v>43554</v>
      </c>
      <c r="D2454" t="s">
        <v>131</v>
      </c>
      <c r="E2454" t="s">
        <v>115</v>
      </c>
      <c r="F2454" t="s">
        <v>133</v>
      </c>
    </row>
    <row r="2455" spans="1:6" x14ac:dyDescent="0.25">
      <c r="A2455">
        <v>474</v>
      </c>
      <c r="B2455" s="3">
        <v>43554</v>
      </c>
      <c r="C2455" s="3">
        <v>43554</v>
      </c>
      <c r="D2455" t="s">
        <v>131</v>
      </c>
      <c r="E2455" t="s">
        <v>115</v>
      </c>
      <c r="F2455" t="s">
        <v>133</v>
      </c>
    </row>
    <row r="2456" spans="1:6" x14ac:dyDescent="0.25">
      <c r="A2456">
        <v>474</v>
      </c>
      <c r="B2456" s="3">
        <v>43554</v>
      </c>
      <c r="C2456" s="3">
        <v>43555</v>
      </c>
      <c r="D2456" t="s">
        <v>131</v>
      </c>
      <c r="E2456" t="s">
        <v>115</v>
      </c>
      <c r="F2456" t="s">
        <v>133</v>
      </c>
    </row>
    <row r="2457" spans="1:6" x14ac:dyDescent="0.25">
      <c r="A2457">
        <v>474</v>
      </c>
      <c r="B2457" s="3">
        <v>43555</v>
      </c>
      <c r="C2457" s="3">
        <v>43562</v>
      </c>
      <c r="D2457" t="s">
        <v>131</v>
      </c>
      <c r="E2457" t="s">
        <v>115</v>
      </c>
      <c r="F2457" t="s">
        <v>133</v>
      </c>
    </row>
    <row r="2458" spans="1:6" x14ac:dyDescent="0.25">
      <c r="A2458">
        <v>475</v>
      </c>
      <c r="B2458" s="3">
        <v>41579</v>
      </c>
      <c r="C2458" s="3">
        <v>43661</v>
      </c>
      <c r="D2458" t="s">
        <v>131</v>
      </c>
      <c r="E2458" t="s">
        <v>169</v>
      </c>
      <c r="F2458" t="s">
        <v>133</v>
      </c>
    </row>
    <row r="2459" spans="1:6" x14ac:dyDescent="0.25">
      <c r="A2459">
        <v>475</v>
      </c>
      <c r="B2459" s="3">
        <v>43661</v>
      </c>
      <c r="C2459" s="3">
        <v>44025</v>
      </c>
      <c r="D2459" t="s">
        <v>131</v>
      </c>
      <c r="E2459" t="s">
        <v>169</v>
      </c>
      <c r="F2459" t="s">
        <v>133</v>
      </c>
    </row>
    <row r="2460" spans="1:6" x14ac:dyDescent="0.25">
      <c r="A2460">
        <v>475</v>
      </c>
      <c r="B2460" s="3">
        <v>44026</v>
      </c>
      <c r="C2460" s="3">
        <v>44026</v>
      </c>
      <c r="D2460" t="s">
        <v>131</v>
      </c>
      <c r="E2460" t="s">
        <v>169</v>
      </c>
      <c r="F2460" t="s">
        <v>133</v>
      </c>
    </row>
    <row r="2461" spans="1:6" x14ac:dyDescent="0.25">
      <c r="A2461">
        <v>475</v>
      </c>
      <c r="B2461" s="3">
        <v>44026</v>
      </c>
      <c r="C2461" s="3">
        <v>44197</v>
      </c>
      <c r="D2461" t="s">
        <v>131</v>
      </c>
      <c r="E2461" t="s">
        <v>169</v>
      </c>
      <c r="F2461" t="s">
        <v>133</v>
      </c>
    </row>
    <row r="2462" spans="1:6" x14ac:dyDescent="0.25">
      <c r="A2462">
        <v>475</v>
      </c>
      <c r="B2462" s="3">
        <v>44198</v>
      </c>
      <c r="C2462" s="3">
        <v>44440</v>
      </c>
      <c r="D2462" t="s">
        <v>131</v>
      </c>
      <c r="E2462" t="s">
        <v>169</v>
      </c>
      <c r="F2462" t="s">
        <v>133</v>
      </c>
    </row>
    <row r="2463" spans="1:6" x14ac:dyDescent="0.25">
      <c r="A2463">
        <v>475</v>
      </c>
      <c r="B2463" s="3">
        <v>44440</v>
      </c>
      <c r="C2463" s="3">
        <v>44440</v>
      </c>
      <c r="D2463" t="s">
        <v>131</v>
      </c>
      <c r="E2463" t="s">
        <v>169</v>
      </c>
      <c r="F2463" t="s">
        <v>133</v>
      </c>
    </row>
    <row r="2464" spans="1:6" x14ac:dyDescent="0.25">
      <c r="A2464">
        <v>476</v>
      </c>
      <c r="B2464" s="3">
        <v>41579</v>
      </c>
      <c r="C2464" s="3">
        <v>43648</v>
      </c>
      <c r="D2464" t="s">
        <v>131</v>
      </c>
      <c r="E2464" t="s">
        <v>169</v>
      </c>
      <c r="F2464" t="s">
        <v>133</v>
      </c>
    </row>
    <row r="2465" spans="1:6" x14ac:dyDescent="0.25">
      <c r="A2465">
        <v>476</v>
      </c>
      <c r="B2465" s="3">
        <v>43648</v>
      </c>
      <c r="C2465" s="3">
        <v>43648</v>
      </c>
      <c r="D2465" t="s">
        <v>131</v>
      </c>
      <c r="E2465" t="s">
        <v>169</v>
      </c>
      <c r="F2465" t="s">
        <v>133</v>
      </c>
    </row>
    <row r="2466" spans="1:6" x14ac:dyDescent="0.25">
      <c r="A2466">
        <v>476</v>
      </c>
      <c r="B2466" s="3">
        <v>43649</v>
      </c>
      <c r="C2466" s="3">
        <v>44019</v>
      </c>
      <c r="D2466" t="s">
        <v>131</v>
      </c>
      <c r="E2466" t="s">
        <v>169</v>
      </c>
      <c r="F2466" t="s">
        <v>133</v>
      </c>
    </row>
    <row r="2467" spans="1:6" x14ac:dyDescent="0.25">
      <c r="A2467">
        <v>476</v>
      </c>
      <c r="B2467" s="3">
        <v>44019</v>
      </c>
      <c r="C2467" s="3">
        <v>44383</v>
      </c>
      <c r="D2467" t="s">
        <v>131</v>
      </c>
      <c r="E2467" t="s">
        <v>169</v>
      </c>
      <c r="F2467" t="s">
        <v>133</v>
      </c>
    </row>
    <row r="2468" spans="1:6" x14ac:dyDescent="0.25">
      <c r="A2468">
        <v>476</v>
      </c>
      <c r="B2468" s="3">
        <v>44384</v>
      </c>
      <c r="C2468" s="3">
        <v>44397</v>
      </c>
      <c r="D2468" t="s">
        <v>131</v>
      </c>
      <c r="E2468" t="s">
        <v>169</v>
      </c>
      <c r="F2468" t="s">
        <v>133</v>
      </c>
    </row>
    <row r="2469" spans="1:6" x14ac:dyDescent="0.25">
      <c r="A2469">
        <v>476</v>
      </c>
      <c r="B2469" s="3">
        <v>44397</v>
      </c>
      <c r="C2469" s="3">
        <v>44661</v>
      </c>
      <c r="D2469" t="s">
        <v>131</v>
      </c>
      <c r="E2469" t="s">
        <v>169</v>
      </c>
      <c r="F2469" t="s">
        <v>133</v>
      </c>
    </row>
    <row r="2470" spans="1:6" x14ac:dyDescent="0.25">
      <c r="A2470">
        <v>476</v>
      </c>
      <c r="B2470" s="3">
        <v>44662</v>
      </c>
      <c r="C2470" s="3">
        <v>44662</v>
      </c>
      <c r="D2470" t="s">
        <v>131</v>
      </c>
      <c r="E2470" t="s">
        <v>169</v>
      </c>
      <c r="F2470" t="s">
        <v>133</v>
      </c>
    </row>
    <row r="2471" spans="1:6" x14ac:dyDescent="0.25">
      <c r="A2471">
        <v>476</v>
      </c>
      <c r="B2471" s="3">
        <v>44662</v>
      </c>
      <c r="C2471" s="3"/>
      <c r="D2471" t="s">
        <v>131</v>
      </c>
      <c r="E2471" t="s">
        <v>169</v>
      </c>
      <c r="F2471" t="s">
        <v>133</v>
      </c>
    </row>
    <row r="2472" spans="1:6" x14ac:dyDescent="0.25">
      <c r="A2472">
        <v>477</v>
      </c>
      <c r="B2472" s="3">
        <v>41579</v>
      </c>
      <c r="C2472" s="3">
        <v>44370</v>
      </c>
      <c r="D2472" t="s">
        <v>131</v>
      </c>
      <c r="E2472" t="s">
        <v>169</v>
      </c>
      <c r="F2472" t="s">
        <v>133</v>
      </c>
    </row>
    <row r="2473" spans="1:6" x14ac:dyDescent="0.25">
      <c r="A2473">
        <v>477</v>
      </c>
      <c r="B2473" s="3">
        <v>44370</v>
      </c>
      <c r="C2473" s="3">
        <v>44926</v>
      </c>
      <c r="D2473" t="s">
        <v>131</v>
      </c>
      <c r="E2473" t="s">
        <v>169</v>
      </c>
      <c r="F2473" t="s">
        <v>133</v>
      </c>
    </row>
    <row r="2474" spans="1:6" x14ac:dyDescent="0.25">
      <c r="A2474">
        <v>477</v>
      </c>
      <c r="B2474" s="3">
        <v>44927</v>
      </c>
      <c r="C2474" s="3"/>
      <c r="D2474" t="s">
        <v>131</v>
      </c>
      <c r="E2474" t="s">
        <v>169</v>
      </c>
      <c r="F2474" t="s">
        <v>133</v>
      </c>
    </row>
    <row r="2475" spans="1:6" x14ac:dyDescent="0.25">
      <c r="A2475">
        <v>478</v>
      </c>
      <c r="B2475" s="3">
        <v>41913</v>
      </c>
      <c r="C2475" s="3">
        <v>43682</v>
      </c>
      <c r="D2475" t="s">
        <v>131</v>
      </c>
      <c r="E2475" t="s">
        <v>134</v>
      </c>
      <c r="F2475" t="s">
        <v>133</v>
      </c>
    </row>
    <row r="2476" spans="1:6" x14ac:dyDescent="0.25">
      <c r="A2476">
        <v>478</v>
      </c>
      <c r="B2476" s="3">
        <v>43682</v>
      </c>
      <c r="C2476" s="3">
        <v>44047</v>
      </c>
      <c r="D2476" t="s">
        <v>131</v>
      </c>
      <c r="E2476" t="s">
        <v>134</v>
      </c>
      <c r="F2476" t="s">
        <v>133</v>
      </c>
    </row>
    <row r="2477" spans="1:6" x14ac:dyDescent="0.25">
      <c r="A2477">
        <v>478</v>
      </c>
      <c r="B2477" s="3">
        <v>44048</v>
      </c>
      <c r="C2477" s="3">
        <v>44048</v>
      </c>
      <c r="D2477" t="s">
        <v>131</v>
      </c>
      <c r="E2477" t="s">
        <v>134</v>
      </c>
      <c r="F2477" t="s">
        <v>133</v>
      </c>
    </row>
    <row r="2478" spans="1:6" x14ac:dyDescent="0.25">
      <c r="A2478">
        <v>478</v>
      </c>
      <c r="B2478" s="3">
        <v>44048</v>
      </c>
      <c r="C2478" s="3">
        <v>44408</v>
      </c>
      <c r="D2478" t="s">
        <v>131</v>
      </c>
      <c r="E2478" t="s">
        <v>134</v>
      </c>
      <c r="F2478" t="s">
        <v>133</v>
      </c>
    </row>
    <row r="2479" spans="1:6" x14ac:dyDescent="0.25">
      <c r="A2479">
        <v>478</v>
      </c>
      <c r="B2479" s="3">
        <v>44409</v>
      </c>
      <c r="C2479" s="3">
        <v>44409</v>
      </c>
      <c r="D2479" t="s">
        <v>131</v>
      </c>
      <c r="E2479" t="s">
        <v>134</v>
      </c>
      <c r="F2479" t="s">
        <v>133</v>
      </c>
    </row>
    <row r="2480" spans="1:6" x14ac:dyDescent="0.25">
      <c r="A2480">
        <v>478</v>
      </c>
      <c r="B2480" s="3">
        <v>44409</v>
      </c>
      <c r="C2480" s="3">
        <v>44469</v>
      </c>
      <c r="D2480" t="s">
        <v>131</v>
      </c>
      <c r="E2480" t="s">
        <v>134</v>
      </c>
      <c r="F2480" t="s">
        <v>133</v>
      </c>
    </row>
    <row r="2481" spans="1:6" x14ac:dyDescent="0.25">
      <c r="A2481">
        <v>478</v>
      </c>
      <c r="B2481" s="3">
        <v>44470</v>
      </c>
      <c r="C2481" s="3">
        <v>44470</v>
      </c>
      <c r="D2481" t="s">
        <v>131</v>
      </c>
      <c r="E2481" t="s">
        <v>134</v>
      </c>
      <c r="F2481" t="s">
        <v>133</v>
      </c>
    </row>
    <row r="2482" spans="1:6" x14ac:dyDescent="0.25">
      <c r="A2482">
        <v>478</v>
      </c>
      <c r="B2482" s="3">
        <v>44470</v>
      </c>
      <c r="C2482" s="3">
        <v>44470</v>
      </c>
      <c r="D2482" t="s">
        <v>131</v>
      </c>
      <c r="E2482" t="s">
        <v>134</v>
      </c>
      <c r="F2482" t="s">
        <v>133</v>
      </c>
    </row>
    <row r="2483" spans="1:6" x14ac:dyDescent="0.25">
      <c r="A2483">
        <v>479</v>
      </c>
      <c r="B2483" s="3">
        <v>36526</v>
      </c>
      <c r="C2483" s="3">
        <v>43678</v>
      </c>
      <c r="D2483" t="s">
        <v>131</v>
      </c>
      <c r="E2483" t="s">
        <v>206</v>
      </c>
      <c r="F2483" t="s">
        <v>133</v>
      </c>
    </row>
    <row r="2484" spans="1:6" x14ac:dyDescent="0.25">
      <c r="A2484">
        <v>479</v>
      </c>
      <c r="B2484" s="3">
        <v>36526</v>
      </c>
      <c r="C2484" s="3">
        <v>36526</v>
      </c>
      <c r="D2484" t="s">
        <v>131</v>
      </c>
      <c r="E2484" t="s">
        <v>206</v>
      </c>
      <c r="F2484" t="s">
        <v>132</v>
      </c>
    </row>
    <row r="2485" spans="1:6" x14ac:dyDescent="0.25">
      <c r="A2485">
        <v>479</v>
      </c>
      <c r="B2485" s="3">
        <v>43678</v>
      </c>
      <c r="C2485" s="3">
        <v>43692</v>
      </c>
      <c r="D2485" t="s">
        <v>131</v>
      </c>
      <c r="E2485" t="s">
        <v>206</v>
      </c>
      <c r="F2485" t="s">
        <v>133</v>
      </c>
    </row>
    <row r="2486" spans="1:6" x14ac:dyDescent="0.25">
      <c r="A2486">
        <v>479</v>
      </c>
      <c r="B2486" s="3">
        <v>43693</v>
      </c>
      <c r="C2486" s="3">
        <v>43833</v>
      </c>
      <c r="D2486" t="s">
        <v>131</v>
      </c>
      <c r="E2486" t="s">
        <v>206</v>
      </c>
      <c r="F2486" t="s">
        <v>133</v>
      </c>
    </row>
    <row r="2487" spans="1:6" x14ac:dyDescent="0.25">
      <c r="A2487">
        <v>479</v>
      </c>
      <c r="B2487" s="3">
        <v>43833</v>
      </c>
      <c r="C2487" s="3">
        <v>43848</v>
      </c>
      <c r="D2487" t="s">
        <v>131</v>
      </c>
      <c r="E2487" t="s">
        <v>206</v>
      </c>
      <c r="F2487" t="s">
        <v>133</v>
      </c>
    </row>
    <row r="2488" spans="1:6" x14ac:dyDescent="0.25">
      <c r="A2488">
        <v>479</v>
      </c>
      <c r="B2488" s="3">
        <v>43849</v>
      </c>
      <c r="C2488" s="3">
        <v>43907</v>
      </c>
      <c r="D2488" t="s">
        <v>131</v>
      </c>
      <c r="E2488" t="s">
        <v>206</v>
      </c>
      <c r="F2488" t="s">
        <v>133</v>
      </c>
    </row>
    <row r="2489" spans="1:6" x14ac:dyDescent="0.25">
      <c r="A2489">
        <v>479</v>
      </c>
      <c r="B2489" s="3">
        <v>43907</v>
      </c>
      <c r="C2489" s="3">
        <v>43908</v>
      </c>
      <c r="D2489" t="s">
        <v>131</v>
      </c>
      <c r="E2489" t="s">
        <v>206</v>
      </c>
      <c r="F2489" t="s">
        <v>133</v>
      </c>
    </row>
    <row r="2490" spans="1:6" x14ac:dyDescent="0.25">
      <c r="A2490">
        <v>479</v>
      </c>
      <c r="B2490" s="3">
        <v>43909</v>
      </c>
      <c r="C2490" s="3">
        <v>44028</v>
      </c>
      <c r="D2490" t="s">
        <v>131</v>
      </c>
      <c r="E2490" t="s">
        <v>206</v>
      </c>
      <c r="F2490" t="s">
        <v>133</v>
      </c>
    </row>
    <row r="2491" spans="1:6" x14ac:dyDescent="0.25">
      <c r="A2491">
        <v>479</v>
      </c>
      <c r="B2491" s="3">
        <v>44028</v>
      </c>
      <c r="C2491" s="3">
        <v>44042</v>
      </c>
      <c r="D2491" t="s">
        <v>131</v>
      </c>
      <c r="E2491" t="s">
        <v>206</v>
      </c>
      <c r="F2491" t="s">
        <v>133</v>
      </c>
    </row>
    <row r="2492" spans="1:6" x14ac:dyDescent="0.25">
      <c r="A2492">
        <v>479</v>
      </c>
      <c r="B2492" s="3">
        <v>44043</v>
      </c>
      <c r="C2492" s="3">
        <v>44127</v>
      </c>
      <c r="D2492" t="s">
        <v>131</v>
      </c>
      <c r="E2492" t="s">
        <v>206</v>
      </c>
      <c r="F2492" t="s">
        <v>133</v>
      </c>
    </row>
    <row r="2493" spans="1:6" x14ac:dyDescent="0.25">
      <c r="A2493">
        <v>479</v>
      </c>
      <c r="B2493" s="3">
        <v>44127</v>
      </c>
      <c r="C2493" s="3">
        <v>44131</v>
      </c>
      <c r="D2493" t="s">
        <v>131</v>
      </c>
      <c r="E2493" t="s">
        <v>206</v>
      </c>
      <c r="F2493" t="s">
        <v>133</v>
      </c>
    </row>
    <row r="2494" spans="1:6" x14ac:dyDescent="0.25">
      <c r="A2494">
        <v>479</v>
      </c>
      <c r="B2494" s="3">
        <v>44132</v>
      </c>
      <c r="C2494" s="3">
        <v>44132</v>
      </c>
      <c r="D2494" t="s">
        <v>131</v>
      </c>
      <c r="E2494" t="s">
        <v>206</v>
      </c>
      <c r="F2494" t="s">
        <v>133</v>
      </c>
    </row>
    <row r="2495" spans="1:6" x14ac:dyDescent="0.25">
      <c r="A2495">
        <v>479</v>
      </c>
      <c r="B2495" s="3">
        <v>44132</v>
      </c>
      <c r="C2495" s="3">
        <v>44134</v>
      </c>
      <c r="D2495" t="s">
        <v>131</v>
      </c>
      <c r="E2495" t="s">
        <v>206</v>
      </c>
      <c r="F2495" t="s">
        <v>133</v>
      </c>
    </row>
    <row r="2496" spans="1:6" x14ac:dyDescent="0.25">
      <c r="A2496">
        <v>479</v>
      </c>
      <c r="B2496" s="3">
        <v>44135</v>
      </c>
      <c r="C2496" s="3">
        <v>44413</v>
      </c>
      <c r="D2496" t="s">
        <v>131</v>
      </c>
      <c r="E2496" t="s">
        <v>206</v>
      </c>
      <c r="F2496" t="s">
        <v>133</v>
      </c>
    </row>
    <row r="2497" spans="1:6" x14ac:dyDescent="0.25">
      <c r="A2497">
        <v>479</v>
      </c>
      <c r="B2497" s="3">
        <v>44412</v>
      </c>
      <c r="C2497" s="3">
        <v>44426</v>
      </c>
      <c r="D2497" t="s">
        <v>131</v>
      </c>
      <c r="E2497" t="s">
        <v>206</v>
      </c>
      <c r="F2497" t="s">
        <v>133</v>
      </c>
    </row>
    <row r="2498" spans="1:6" x14ac:dyDescent="0.25">
      <c r="A2498">
        <v>479</v>
      </c>
      <c r="B2498" s="3">
        <v>44427</v>
      </c>
      <c r="C2498" s="3">
        <v>44520</v>
      </c>
      <c r="D2498" t="s">
        <v>131</v>
      </c>
      <c r="E2498" t="s">
        <v>206</v>
      </c>
      <c r="F2498" t="s">
        <v>133</v>
      </c>
    </row>
    <row r="2499" spans="1:6" x14ac:dyDescent="0.25">
      <c r="A2499">
        <v>479</v>
      </c>
      <c r="B2499" s="3">
        <v>44520</v>
      </c>
      <c r="C2499" s="3">
        <v>44525</v>
      </c>
      <c r="D2499" t="s">
        <v>131</v>
      </c>
      <c r="E2499" t="s">
        <v>206</v>
      </c>
      <c r="F2499" t="s">
        <v>133</v>
      </c>
    </row>
    <row r="2500" spans="1:6" x14ac:dyDescent="0.25">
      <c r="A2500">
        <v>479</v>
      </c>
      <c r="B2500" s="3">
        <v>44526</v>
      </c>
      <c r="C2500" s="3">
        <v>44562</v>
      </c>
      <c r="D2500" t="s">
        <v>131</v>
      </c>
      <c r="E2500" t="s">
        <v>206</v>
      </c>
      <c r="F2500" t="s">
        <v>133</v>
      </c>
    </row>
    <row r="2501" spans="1:6" x14ac:dyDescent="0.25">
      <c r="A2501">
        <v>479</v>
      </c>
      <c r="B2501" s="3">
        <v>44562</v>
      </c>
      <c r="C2501" s="3">
        <v>44576</v>
      </c>
      <c r="D2501" t="s">
        <v>131</v>
      </c>
      <c r="E2501" t="s">
        <v>206</v>
      </c>
      <c r="F2501" t="s">
        <v>133</v>
      </c>
    </row>
    <row r="2502" spans="1:6" x14ac:dyDescent="0.25">
      <c r="A2502">
        <v>479</v>
      </c>
      <c r="B2502" s="3">
        <v>44577</v>
      </c>
      <c r="C2502" s="3">
        <v>44684</v>
      </c>
      <c r="D2502" t="s">
        <v>131</v>
      </c>
      <c r="E2502" t="s">
        <v>206</v>
      </c>
      <c r="F2502" t="s">
        <v>133</v>
      </c>
    </row>
    <row r="2503" spans="1:6" x14ac:dyDescent="0.25">
      <c r="A2503">
        <v>479</v>
      </c>
      <c r="B2503" s="3">
        <v>44684</v>
      </c>
      <c r="C2503" s="3">
        <v>44688</v>
      </c>
      <c r="D2503" t="s">
        <v>131</v>
      </c>
      <c r="E2503" t="s">
        <v>206</v>
      </c>
      <c r="F2503" t="s">
        <v>133</v>
      </c>
    </row>
    <row r="2504" spans="1:6" x14ac:dyDescent="0.25">
      <c r="A2504">
        <v>479</v>
      </c>
      <c r="B2504" s="3">
        <v>44689</v>
      </c>
      <c r="C2504" s="3"/>
      <c r="D2504" t="s">
        <v>131</v>
      </c>
      <c r="E2504" t="s">
        <v>206</v>
      </c>
      <c r="F2504" t="s">
        <v>133</v>
      </c>
    </row>
    <row r="2505" spans="1:6" x14ac:dyDescent="0.25">
      <c r="A2505">
        <v>480</v>
      </c>
      <c r="B2505" s="3">
        <v>39679</v>
      </c>
      <c r="C2505" s="3">
        <v>43578</v>
      </c>
      <c r="D2505" t="s">
        <v>131</v>
      </c>
      <c r="E2505" t="s">
        <v>93</v>
      </c>
      <c r="F2505" t="s">
        <v>133</v>
      </c>
    </row>
    <row r="2506" spans="1:6" x14ac:dyDescent="0.25">
      <c r="A2506">
        <v>480</v>
      </c>
      <c r="B2506" s="3">
        <v>43578</v>
      </c>
      <c r="C2506" s="3">
        <v>43607</v>
      </c>
      <c r="D2506" t="s">
        <v>131</v>
      </c>
      <c r="E2506" t="s">
        <v>93</v>
      </c>
      <c r="F2506" t="s">
        <v>133</v>
      </c>
    </row>
    <row r="2507" spans="1:6" x14ac:dyDescent="0.25">
      <c r="A2507">
        <v>480</v>
      </c>
      <c r="B2507" s="3">
        <v>43608</v>
      </c>
      <c r="C2507" s="3">
        <v>43878</v>
      </c>
      <c r="D2507" t="s">
        <v>131</v>
      </c>
      <c r="E2507" t="s">
        <v>93</v>
      </c>
      <c r="F2507" t="s">
        <v>133</v>
      </c>
    </row>
    <row r="2508" spans="1:6" x14ac:dyDescent="0.25">
      <c r="A2508">
        <v>480</v>
      </c>
      <c r="B2508" s="3">
        <v>43878</v>
      </c>
      <c r="C2508" s="3">
        <v>44014</v>
      </c>
      <c r="D2508" t="s">
        <v>131</v>
      </c>
      <c r="E2508" t="s">
        <v>93</v>
      </c>
      <c r="F2508" t="s">
        <v>133</v>
      </c>
    </row>
    <row r="2509" spans="1:6" x14ac:dyDescent="0.25">
      <c r="A2509">
        <v>480</v>
      </c>
      <c r="B2509" s="3">
        <v>43878</v>
      </c>
      <c r="C2509" s="3">
        <v>43878</v>
      </c>
      <c r="D2509" t="s">
        <v>131</v>
      </c>
      <c r="E2509" t="s">
        <v>93</v>
      </c>
      <c r="F2509" t="s">
        <v>133</v>
      </c>
    </row>
    <row r="2510" spans="1:6" x14ac:dyDescent="0.25">
      <c r="A2510">
        <v>480</v>
      </c>
      <c r="B2510" s="3">
        <v>44014</v>
      </c>
      <c r="C2510" s="3">
        <v>44020</v>
      </c>
      <c r="D2510" t="s">
        <v>131</v>
      </c>
      <c r="E2510" t="s">
        <v>93</v>
      </c>
      <c r="F2510" t="s">
        <v>133</v>
      </c>
    </row>
    <row r="2511" spans="1:6" x14ac:dyDescent="0.25">
      <c r="A2511">
        <v>480</v>
      </c>
      <c r="B2511" s="3">
        <v>44021</v>
      </c>
      <c r="C2511" s="3">
        <v>44021</v>
      </c>
      <c r="D2511" t="s">
        <v>131</v>
      </c>
      <c r="E2511" t="s">
        <v>93</v>
      </c>
      <c r="F2511" t="s">
        <v>133</v>
      </c>
    </row>
    <row r="2512" spans="1:6" x14ac:dyDescent="0.25">
      <c r="A2512">
        <v>480</v>
      </c>
      <c r="B2512" s="3">
        <v>44021</v>
      </c>
      <c r="C2512" s="3">
        <v>44027</v>
      </c>
      <c r="D2512" t="s">
        <v>131</v>
      </c>
      <c r="E2512" t="s">
        <v>93</v>
      </c>
      <c r="F2512" t="s">
        <v>133</v>
      </c>
    </row>
    <row r="2513" spans="1:6" x14ac:dyDescent="0.25">
      <c r="A2513">
        <v>480</v>
      </c>
      <c r="B2513" s="3">
        <v>44028</v>
      </c>
      <c r="C2513" s="3">
        <v>44028</v>
      </c>
      <c r="D2513" t="s">
        <v>131</v>
      </c>
      <c r="E2513" t="s">
        <v>93</v>
      </c>
      <c r="F2513" t="s">
        <v>133</v>
      </c>
    </row>
    <row r="2514" spans="1:6" x14ac:dyDescent="0.25">
      <c r="A2514">
        <v>480</v>
      </c>
      <c r="B2514" s="3">
        <v>44028</v>
      </c>
      <c r="C2514" s="3">
        <v>44034</v>
      </c>
      <c r="D2514" t="s">
        <v>131</v>
      </c>
      <c r="E2514" t="s">
        <v>93</v>
      </c>
      <c r="F2514" t="s">
        <v>133</v>
      </c>
    </row>
    <row r="2515" spans="1:6" x14ac:dyDescent="0.25">
      <c r="A2515">
        <v>480</v>
      </c>
      <c r="B2515" s="3">
        <v>44035</v>
      </c>
      <c r="C2515" s="3">
        <v>44525</v>
      </c>
      <c r="D2515" t="s">
        <v>131</v>
      </c>
      <c r="E2515" t="s">
        <v>93</v>
      </c>
      <c r="F2515" t="s">
        <v>133</v>
      </c>
    </row>
    <row r="2516" spans="1:6" x14ac:dyDescent="0.25">
      <c r="A2516">
        <v>480</v>
      </c>
      <c r="B2516" s="3">
        <v>44525</v>
      </c>
      <c r="C2516" s="3">
        <v>44526</v>
      </c>
      <c r="D2516" t="s">
        <v>131</v>
      </c>
      <c r="E2516" t="s">
        <v>93</v>
      </c>
      <c r="F2516" t="s">
        <v>133</v>
      </c>
    </row>
    <row r="2517" spans="1:6" x14ac:dyDescent="0.25">
      <c r="A2517">
        <v>480</v>
      </c>
      <c r="B2517" s="3">
        <v>44527</v>
      </c>
      <c r="C2517" s="3"/>
      <c r="D2517" t="s">
        <v>131</v>
      </c>
      <c r="E2517" t="s">
        <v>93</v>
      </c>
      <c r="F2517" t="s">
        <v>133</v>
      </c>
    </row>
    <row r="2518" spans="1:6" x14ac:dyDescent="0.25">
      <c r="A2518">
        <v>481</v>
      </c>
      <c r="B2518" s="3">
        <v>37331</v>
      </c>
      <c r="C2518" s="3">
        <v>43157</v>
      </c>
      <c r="D2518" t="s">
        <v>131</v>
      </c>
      <c r="E2518" t="s">
        <v>116</v>
      </c>
      <c r="F2518" t="s">
        <v>133</v>
      </c>
    </row>
    <row r="2519" spans="1:6" x14ac:dyDescent="0.25">
      <c r="A2519">
        <v>481</v>
      </c>
      <c r="B2519" s="3">
        <v>43158</v>
      </c>
      <c r="C2519" s="3">
        <v>43159</v>
      </c>
      <c r="D2519" t="s">
        <v>131</v>
      </c>
      <c r="E2519" t="s">
        <v>116</v>
      </c>
      <c r="F2519" t="s">
        <v>133</v>
      </c>
    </row>
    <row r="2520" spans="1:6" x14ac:dyDescent="0.25">
      <c r="A2520">
        <v>481</v>
      </c>
      <c r="B2520" s="3">
        <v>43160</v>
      </c>
      <c r="C2520" s="3">
        <v>43766</v>
      </c>
      <c r="D2520" t="s">
        <v>131</v>
      </c>
      <c r="E2520" t="s">
        <v>116</v>
      </c>
      <c r="F2520" t="s">
        <v>133</v>
      </c>
    </row>
    <row r="2521" spans="1:6" x14ac:dyDescent="0.25">
      <c r="A2521">
        <v>481</v>
      </c>
      <c r="B2521" s="3">
        <v>43766</v>
      </c>
      <c r="C2521" s="3">
        <v>43766</v>
      </c>
      <c r="D2521" t="s">
        <v>131</v>
      </c>
      <c r="E2521" t="s">
        <v>116</v>
      </c>
      <c r="F2521" t="s">
        <v>133</v>
      </c>
    </row>
    <row r="2522" spans="1:6" x14ac:dyDescent="0.25">
      <c r="A2522">
        <v>481</v>
      </c>
      <c r="B2522" s="3">
        <v>43767</v>
      </c>
      <c r="C2522" s="3">
        <v>43777</v>
      </c>
      <c r="D2522" t="s">
        <v>131</v>
      </c>
      <c r="E2522" t="s">
        <v>116</v>
      </c>
      <c r="F2522" t="s">
        <v>133</v>
      </c>
    </row>
    <row r="2523" spans="1:6" x14ac:dyDescent="0.25">
      <c r="A2523">
        <v>481</v>
      </c>
      <c r="B2523" s="3">
        <v>43777</v>
      </c>
      <c r="C2523" s="3">
        <v>43777</v>
      </c>
      <c r="D2523" t="s">
        <v>131</v>
      </c>
      <c r="E2523" t="s">
        <v>116</v>
      </c>
      <c r="F2523" t="s">
        <v>133</v>
      </c>
    </row>
    <row r="2524" spans="1:6" x14ac:dyDescent="0.25">
      <c r="A2524">
        <v>481</v>
      </c>
      <c r="B2524" s="3">
        <v>43778</v>
      </c>
      <c r="C2524" s="3">
        <v>43780</v>
      </c>
      <c r="D2524" t="s">
        <v>131</v>
      </c>
      <c r="E2524" t="s">
        <v>116</v>
      </c>
      <c r="F2524" t="s">
        <v>133</v>
      </c>
    </row>
    <row r="2525" spans="1:6" x14ac:dyDescent="0.25">
      <c r="A2525">
        <v>481</v>
      </c>
      <c r="B2525" s="3">
        <v>43780</v>
      </c>
      <c r="C2525" s="3">
        <v>43781</v>
      </c>
      <c r="D2525" t="s">
        <v>131</v>
      </c>
      <c r="E2525" t="s">
        <v>116</v>
      </c>
      <c r="F2525" t="s">
        <v>133</v>
      </c>
    </row>
    <row r="2526" spans="1:6" x14ac:dyDescent="0.25">
      <c r="A2526">
        <v>481</v>
      </c>
      <c r="B2526" s="3">
        <v>43782</v>
      </c>
      <c r="C2526" s="3">
        <v>43782</v>
      </c>
      <c r="D2526" t="s">
        <v>131</v>
      </c>
      <c r="E2526" t="s">
        <v>116</v>
      </c>
      <c r="F2526" t="s">
        <v>133</v>
      </c>
    </row>
    <row r="2527" spans="1:6" x14ac:dyDescent="0.25">
      <c r="A2527">
        <v>481</v>
      </c>
      <c r="B2527" s="3">
        <v>43782</v>
      </c>
      <c r="C2527" s="3">
        <v>43784</v>
      </c>
      <c r="D2527" t="s">
        <v>131</v>
      </c>
      <c r="E2527" t="s">
        <v>116</v>
      </c>
      <c r="F2527" t="s">
        <v>133</v>
      </c>
    </row>
    <row r="2528" spans="1:6" x14ac:dyDescent="0.25">
      <c r="A2528">
        <v>481</v>
      </c>
      <c r="B2528" s="3">
        <v>43785</v>
      </c>
      <c r="C2528" s="3">
        <v>43851</v>
      </c>
      <c r="D2528" t="s">
        <v>131</v>
      </c>
      <c r="E2528" t="s">
        <v>116</v>
      </c>
      <c r="F2528" t="s">
        <v>133</v>
      </c>
    </row>
    <row r="2529" spans="1:6" x14ac:dyDescent="0.25">
      <c r="A2529">
        <v>481</v>
      </c>
      <c r="B2529" s="3">
        <v>43851</v>
      </c>
      <c r="C2529" s="3">
        <v>43852</v>
      </c>
      <c r="D2529" t="s">
        <v>131</v>
      </c>
      <c r="E2529" t="s">
        <v>116</v>
      </c>
      <c r="F2529" t="s">
        <v>133</v>
      </c>
    </row>
    <row r="2530" spans="1:6" x14ac:dyDescent="0.25">
      <c r="A2530">
        <v>481</v>
      </c>
      <c r="B2530" s="3">
        <v>43853</v>
      </c>
      <c r="C2530" s="3">
        <v>44105</v>
      </c>
      <c r="D2530" t="s">
        <v>131</v>
      </c>
      <c r="E2530" t="s">
        <v>116</v>
      </c>
      <c r="F2530" t="s">
        <v>133</v>
      </c>
    </row>
    <row r="2531" spans="1:6" x14ac:dyDescent="0.25">
      <c r="A2531">
        <v>481</v>
      </c>
      <c r="B2531" s="3">
        <v>44105</v>
      </c>
      <c r="C2531" s="3">
        <v>44105</v>
      </c>
      <c r="D2531" t="s">
        <v>131</v>
      </c>
      <c r="E2531" t="s">
        <v>116</v>
      </c>
      <c r="F2531" t="s">
        <v>133</v>
      </c>
    </row>
    <row r="2532" spans="1:6" x14ac:dyDescent="0.25">
      <c r="A2532">
        <v>482</v>
      </c>
      <c r="B2532" s="3">
        <v>41938</v>
      </c>
      <c r="C2532" s="3">
        <v>43035</v>
      </c>
      <c r="D2532" t="s">
        <v>131</v>
      </c>
      <c r="E2532" t="s">
        <v>113</v>
      </c>
      <c r="F2532" t="s">
        <v>133</v>
      </c>
    </row>
    <row r="2533" spans="1:6" x14ac:dyDescent="0.25">
      <c r="A2533">
        <v>482</v>
      </c>
      <c r="B2533" s="3">
        <v>43035</v>
      </c>
      <c r="C2533" s="3">
        <v>43399</v>
      </c>
      <c r="D2533" t="s">
        <v>131</v>
      </c>
      <c r="E2533" t="s">
        <v>113</v>
      </c>
      <c r="F2533" t="s">
        <v>133</v>
      </c>
    </row>
    <row r="2534" spans="1:6" x14ac:dyDescent="0.25">
      <c r="A2534">
        <v>482</v>
      </c>
      <c r="B2534" s="3">
        <v>43400</v>
      </c>
      <c r="C2534" s="3">
        <v>43402</v>
      </c>
      <c r="D2534" t="s">
        <v>131</v>
      </c>
      <c r="E2534" t="s">
        <v>113</v>
      </c>
      <c r="F2534" t="s">
        <v>133</v>
      </c>
    </row>
    <row r="2535" spans="1:6" x14ac:dyDescent="0.25">
      <c r="A2535">
        <v>482</v>
      </c>
      <c r="B2535" s="3">
        <v>43402</v>
      </c>
      <c r="C2535" s="3">
        <v>43466</v>
      </c>
      <c r="D2535" t="s">
        <v>131</v>
      </c>
      <c r="E2535" t="s">
        <v>113</v>
      </c>
      <c r="F2535" t="s">
        <v>133</v>
      </c>
    </row>
    <row r="2536" spans="1:6" x14ac:dyDescent="0.25">
      <c r="A2536">
        <v>482</v>
      </c>
      <c r="B2536" s="3">
        <v>43466</v>
      </c>
      <c r="C2536" s="3">
        <v>43645</v>
      </c>
      <c r="D2536" t="s">
        <v>131</v>
      </c>
      <c r="E2536" t="s">
        <v>113</v>
      </c>
      <c r="F2536" t="s">
        <v>133</v>
      </c>
    </row>
    <row r="2537" spans="1:6" x14ac:dyDescent="0.25">
      <c r="A2537">
        <v>482</v>
      </c>
      <c r="B2537" s="3">
        <v>43467</v>
      </c>
      <c r="C2537" s="3">
        <v>43678</v>
      </c>
      <c r="D2537" t="s">
        <v>131</v>
      </c>
      <c r="E2537" t="s">
        <v>113</v>
      </c>
      <c r="F2537" t="s">
        <v>133</v>
      </c>
    </row>
    <row r="2538" spans="1:6" x14ac:dyDescent="0.25">
      <c r="A2538">
        <v>482</v>
      </c>
      <c r="B2538" s="3">
        <v>43555</v>
      </c>
      <c r="C2538" s="3">
        <v>43678</v>
      </c>
      <c r="D2538" t="s">
        <v>131</v>
      </c>
      <c r="E2538" t="s">
        <v>113</v>
      </c>
      <c r="F2538" t="s">
        <v>133</v>
      </c>
    </row>
    <row r="2539" spans="1:6" x14ac:dyDescent="0.25">
      <c r="A2539">
        <v>482</v>
      </c>
      <c r="B2539" s="3">
        <v>43646</v>
      </c>
      <c r="C2539" s="3">
        <v>43678</v>
      </c>
      <c r="D2539" t="s">
        <v>131</v>
      </c>
      <c r="E2539" t="s">
        <v>113</v>
      </c>
      <c r="F2539" t="s">
        <v>133</v>
      </c>
    </row>
    <row r="2540" spans="1:6" x14ac:dyDescent="0.25">
      <c r="A2540">
        <v>484</v>
      </c>
      <c r="B2540" s="3">
        <v>42795</v>
      </c>
      <c r="C2540" s="3">
        <v>43142</v>
      </c>
      <c r="D2540" t="s">
        <v>131</v>
      </c>
      <c r="E2540" t="s">
        <v>112</v>
      </c>
      <c r="F2540" t="s">
        <v>133</v>
      </c>
    </row>
    <row r="2541" spans="1:6" x14ac:dyDescent="0.25">
      <c r="A2541">
        <v>484</v>
      </c>
      <c r="B2541" s="3">
        <v>43143</v>
      </c>
      <c r="C2541" s="3">
        <v>43144</v>
      </c>
      <c r="D2541" t="s">
        <v>131</v>
      </c>
      <c r="E2541" t="s">
        <v>112</v>
      </c>
      <c r="F2541" t="s">
        <v>133</v>
      </c>
    </row>
    <row r="2542" spans="1:6" x14ac:dyDescent="0.25">
      <c r="A2542">
        <v>484</v>
      </c>
      <c r="B2542" s="3">
        <v>43145</v>
      </c>
      <c r="C2542" s="3">
        <v>43144</v>
      </c>
      <c r="D2542" t="s">
        <v>131</v>
      </c>
      <c r="E2542" t="s">
        <v>112</v>
      </c>
      <c r="F2542" t="s">
        <v>133</v>
      </c>
    </row>
    <row r="2543" spans="1:6" x14ac:dyDescent="0.25">
      <c r="A2543">
        <v>484</v>
      </c>
      <c r="B2543" s="3">
        <v>43145</v>
      </c>
      <c r="C2543" s="3">
        <v>43147</v>
      </c>
      <c r="D2543" t="s">
        <v>131</v>
      </c>
      <c r="E2543" t="s">
        <v>112</v>
      </c>
      <c r="F2543" t="s">
        <v>133</v>
      </c>
    </row>
    <row r="2544" spans="1:6" x14ac:dyDescent="0.25">
      <c r="A2544">
        <v>484</v>
      </c>
      <c r="B2544" s="3">
        <v>43148</v>
      </c>
      <c r="C2544" s="3">
        <v>43619</v>
      </c>
      <c r="D2544" t="s">
        <v>131</v>
      </c>
      <c r="E2544" t="s">
        <v>112</v>
      </c>
      <c r="F2544" t="s">
        <v>133</v>
      </c>
    </row>
    <row r="2545" spans="1:6" x14ac:dyDescent="0.25">
      <c r="A2545">
        <v>484</v>
      </c>
      <c r="B2545" s="3">
        <v>43619</v>
      </c>
      <c r="C2545" s="3">
        <v>43984</v>
      </c>
      <c r="D2545" t="s">
        <v>131</v>
      </c>
      <c r="E2545" t="s">
        <v>112</v>
      </c>
      <c r="F2545" t="s">
        <v>133</v>
      </c>
    </row>
    <row r="2546" spans="1:6" x14ac:dyDescent="0.25">
      <c r="A2546">
        <v>484</v>
      </c>
      <c r="B2546" s="3">
        <v>43985</v>
      </c>
      <c r="C2546" s="3">
        <v>43985</v>
      </c>
      <c r="D2546" t="s">
        <v>131</v>
      </c>
      <c r="E2546" t="s">
        <v>112</v>
      </c>
      <c r="F2546" t="s">
        <v>133</v>
      </c>
    </row>
    <row r="2547" spans="1:6" x14ac:dyDescent="0.25">
      <c r="A2547">
        <v>484</v>
      </c>
      <c r="B2547" s="3">
        <v>43985</v>
      </c>
      <c r="C2547" s="3">
        <v>44196</v>
      </c>
      <c r="D2547" t="s">
        <v>131</v>
      </c>
      <c r="E2547" t="s">
        <v>112</v>
      </c>
      <c r="F2547" t="s">
        <v>133</v>
      </c>
    </row>
    <row r="2548" spans="1:6" x14ac:dyDescent="0.25">
      <c r="A2548">
        <v>484</v>
      </c>
      <c r="B2548" s="3">
        <v>43985</v>
      </c>
      <c r="C2548" s="3">
        <v>44135</v>
      </c>
      <c r="D2548" t="s">
        <v>131</v>
      </c>
      <c r="E2548" t="s">
        <v>112</v>
      </c>
      <c r="F2548" t="s">
        <v>133</v>
      </c>
    </row>
    <row r="2549" spans="1:6" x14ac:dyDescent="0.25">
      <c r="A2549">
        <v>484</v>
      </c>
      <c r="B2549" s="3">
        <v>44135</v>
      </c>
      <c r="C2549" s="3">
        <v>44135</v>
      </c>
      <c r="D2549" t="s">
        <v>131</v>
      </c>
      <c r="E2549" t="s">
        <v>112</v>
      </c>
      <c r="F2549" t="s">
        <v>133</v>
      </c>
    </row>
    <row r="2550" spans="1:6" x14ac:dyDescent="0.25">
      <c r="A2550">
        <v>484</v>
      </c>
      <c r="B2550" s="3">
        <v>44197</v>
      </c>
      <c r="C2550" s="3">
        <v>44197</v>
      </c>
      <c r="D2550" t="s">
        <v>131</v>
      </c>
      <c r="E2550" t="s">
        <v>112</v>
      </c>
      <c r="F2550" t="s">
        <v>133</v>
      </c>
    </row>
    <row r="2551" spans="1:6" x14ac:dyDescent="0.25">
      <c r="A2551">
        <v>484</v>
      </c>
      <c r="B2551" s="3">
        <v>44197</v>
      </c>
      <c r="C2551" s="3">
        <v>44286</v>
      </c>
      <c r="D2551" t="s">
        <v>131</v>
      </c>
      <c r="E2551" t="s">
        <v>112</v>
      </c>
      <c r="F2551" t="s">
        <v>133</v>
      </c>
    </row>
    <row r="2552" spans="1:6" x14ac:dyDescent="0.25">
      <c r="A2552">
        <v>484</v>
      </c>
      <c r="B2552" s="3">
        <v>44287</v>
      </c>
      <c r="C2552" s="3">
        <v>44287</v>
      </c>
      <c r="D2552" t="s">
        <v>131</v>
      </c>
      <c r="E2552" t="s">
        <v>112</v>
      </c>
      <c r="F2552" t="s">
        <v>133</v>
      </c>
    </row>
    <row r="2553" spans="1:6" x14ac:dyDescent="0.25">
      <c r="A2553">
        <v>484</v>
      </c>
      <c r="B2553" s="3">
        <v>44287</v>
      </c>
      <c r="C2553" s="3">
        <v>44561</v>
      </c>
      <c r="D2553" t="s">
        <v>131</v>
      </c>
      <c r="E2553" t="s">
        <v>112</v>
      </c>
      <c r="F2553" t="s">
        <v>133</v>
      </c>
    </row>
    <row r="2554" spans="1:6" x14ac:dyDescent="0.25">
      <c r="A2554">
        <v>484</v>
      </c>
      <c r="B2554" s="3">
        <v>44562</v>
      </c>
      <c r="C2554" s="3">
        <v>44562</v>
      </c>
      <c r="D2554" t="s">
        <v>131</v>
      </c>
      <c r="E2554" t="s">
        <v>112</v>
      </c>
      <c r="F2554" t="s">
        <v>133</v>
      </c>
    </row>
    <row r="2555" spans="1:6" x14ac:dyDescent="0.25">
      <c r="A2555">
        <v>484</v>
      </c>
      <c r="B2555" s="3">
        <v>44562</v>
      </c>
      <c r="C2555" s="3">
        <v>44926</v>
      </c>
      <c r="D2555" t="s">
        <v>131</v>
      </c>
      <c r="E2555" t="s">
        <v>112</v>
      </c>
      <c r="F2555" t="s">
        <v>133</v>
      </c>
    </row>
    <row r="2556" spans="1:6" x14ac:dyDescent="0.25">
      <c r="A2556">
        <v>484</v>
      </c>
      <c r="B2556" s="3">
        <v>44927</v>
      </c>
      <c r="C2556" s="3"/>
      <c r="D2556" t="s">
        <v>131</v>
      </c>
      <c r="E2556" t="s">
        <v>112</v>
      </c>
      <c r="F2556" t="s">
        <v>133</v>
      </c>
    </row>
    <row r="2557" spans="1:6" x14ac:dyDescent="0.25">
      <c r="A2557">
        <v>487</v>
      </c>
      <c r="B2557" s="3">
        <v>41913</v>
      </c>
      <c r="C2557" s="3">
        <v>44063</v>
      </c>
      <c r="D2557" t="s">
        <v>131</v>
      </c>
      <c r="E2557" t="s">
        <v>134</v>
      </c>
      <c r="F2557" t="s">
        <v>133</v>
      </c>
    </row>
    <row r="2558" spans="1:6" x14ac:dyDescent="0.25">
      <c r="A2558">
        <v>487</v>
      </c>
      <c r="B2558" s="3">
        <v>44063</v>
      </c>
      <c r="C2558" s="3">
        <v>44724</v>
      </c>
      <c r="D2558" t="s">
        <v>131</v>
      </c>
      <c r="E2558" t="s">
        <v>134</v>
      </c>
      <c r="F2558" t="s">
        <v>133</v>
      </c>
    </row>
    <row r="2559" spans="1:6" x14ac:dyDescent="0.25">
      <c r="A2559">
        <v>487</v>
      </c>
      <c r="B2559" s="3">
        <v>44725</v>
      </c>
      <c r="C2559" s="3">
        <v>44725</v>
      </c>
      <c r="D2559" t="s">
        <v>131</v>
      </c>
      <c r="E2559" t="s">
        <v>134</v>
      </c>
      <c r="F2559" t="s">
        <v>133</v>
      </c>
    </row>
    <row r="2560" spans="1:6" x14ac:dyDescent="0.25">
      <c r="A2560">
        <v>487</v>
      </c>
      <c r="B2560" s="3">
        <v>44726</v>
      </c>
      <c r="C2560" s="3">
        <v>44926</v>
      </c>
      <c r="D2560" t="s">
        <v>131</v>
      </c>
      <c r="E2560" t="s">
        <v>134</v>
      </c>
      <c r="F2560" t="s">
        <v>133</v>
      </c>
    </row>
    <row r="2561" spans="1:6" x14ac:dyDescent="0.25">
      <c r="A2561">
        <v>487</v>
      </c>
      <c r="B2561" s="3">
        <v>44927</v>
      </c>
      <c r="C2561" s="3"/>
      <c r="D2561" t="s">
        <v>131</v>
      </c>
      <c r="E2561" t="s">
        <v>134</v>
      </c>
      <c r="F2561" t="s">
        <v>133</v>
      </c>
    </row>
    <row r="2562" spans="1:6" x14ac:dyDescent="0.25">
      <c r="A2562">
        <v>488</v>
      </c>
      <c r="B2562" s="3">
        <v>41806</v>
      </c>
      <c r="C2562" s="3">
        <v>43598</v>
      </c>
      <c r="D2562" t="s">
        <v>131</v>
      </c>
      <c r="E2562" t="s">
        <v>113</v>
      </c>
      <c r="F2562" t="s">
        <v>133</v>
      </c>
    </row>
    <row r="2563" spans="1:6" x14ac:dyDescent="0.25">
      <c r="A2563">
        <v>488</v>
      </c>
      <c r="B2563" s="3">
        <v>43598</v>
      </c>
      <c r="C2563" s="3">
        <v>43598</v>
      </c>
      <c r="D2563" t="s">
        <v>131</v>
      </c>
      <c r="E2563" t="s">
        <v>113</v>
      </c>
      <c r="F2563" t="s">
        <v>133</v>
      </c>
    </row>
    <row r="2564" spans="1:6" x14ac:dyDescent="0.25">
      <c r="A2564">
        <v>488</v>
      </c>
      <c r="B2564" s="3">
        <v>43599</v>
      </c>
      <c r="C2564" s="3">
        <v>43874</v>
      </c>
      <c r="D2564" t="s">
        <v>131</v>
      </c>
      <c r="E2564" t="s">
        <v>113</v>
      </c>
      <c r="F2564" t="s">
        <v>133</v>
      </c>
    </row>
    <row r="2565" spans="1:6" x14ac:dyDescent="0.25">
      <c r="A2565">
        <v>488</v>
      </c>
      <c r="B2565" s="3">
        <v>43874</v>
      </c>
      <c r="C2565" s="3">
        <v>43874</v>
      </c>
      <c r="D2565" t="s">
        <v>131</v>
      </c>
      <c r="E2565" t="s">
        <v>113</v>
      </c>
      <c r="F2565" t="s">
        <v>133</v>
      </c>
    </row>
    <row r="2566" spans="1:6" x14ac:dyDescent="0.25">
      <c r="A2566">
        <v>488</v>
      </c>
      <c r="B2566" s="3">
        <v>43875</v>
      </c>
      <c r="C2566" s="3">
        <v>43889</v>
      </c>
      <c r="D2566" t="s">
        <v>131</v>
      </c>
      <c r="E2566" t="s">
        <v>113</v>
      </c>
      <c r="F2566" t="s">
        <v>133</v>
      </c>
    </row>
    <row r="2567" spans="1:6" x14ac:dyDescent="0.25">
      <c r="A2567">
        <v>488</v>
      </c>
      <c r="B2567" s="3">
        <v>43889</v>
      </c>
      <c r="C2567" s="3">
        <v>44254</v>
      </c>
      <c r="D2567" t="s">
        <v>131</v>
      </c>
      <c r="E2567" t="s">
        <v>113</v>
      </c>
      <c r="F2567" t="s">
        <v>133</v>
      </c>
    </row>
    <row r="2568" spans="1:6" x14ac:dyDescent="0.25">
      <c r="A2568">
        <v>488</v>
      </c>
      <c r="B2568" s="3">
        <v>44255</v>
      </c>
      <c r="C2568" s="3">
        <v>44255</v>
      </c>
      <c r="D2568" t="s">
        <v>131</v>
      </c>
      <c r="E2568" t="s">
        <v>113</v>
      </c>
      <c r="F2568" t="s">
        <v>133</v>
      </c>
    </row>
    <row r="2569" spans="1:6" x14ac:dyDescent="0.25">
      <c r="A2569">
        <v>488</v>
      </c>
      <c r="B2569" s="3">
        <v>44255</v>
      </c>
      <c r="C2569" s="3">
        <v>44500</v>
      </c>
      <c r="D2569" t="s">
        <v>131</v>
      </c>
      <c r="E2569" t="s">
        <v>113</v>
      </c>
      <c r="F2569" t="s">
        <v>133</v>
      </c>
    </row>
    <row r="2570" spans="1:6" x14ac:dyDescent="0.25">
      <c r="A2570">
        <v>488</v>
      </c>
      <c r="B2570" s="3">
        <v>44501</v>
      </c>
      <c r="C2570" s="3">
        <v>44501</v>
      </c>
      <c r="D2570" t="s">
        <v>131</v>
      </c>
      <c r="E2570" t="s">
        <v>113</v>
      </c>
      <c r="F2570" t="s">
        <v>133</v>
      </c>
    </row>
    <row r="2571" spans="1:6" x14ac:dyDescent="0.25">
      <c r="A2571">
        <v>488</v>
      </c>
      <c r="B2571" s="3">
        <v>44501</v>
      </c>
      <c r="C2571" s="3">
        <v>44501</v>
      </c>
      <c r="D2571" t="s">
        <v>131</v>
      </c>
      <c r="E2571" t="s">
        <v>113</v>
      </c>
      <c r="F2571" t="s">
        <v>133</v>
      </c>
    </row>
    <row r="2572" spans="1:6" x14ac:dyDescent="0.25">
      <c r="A2572">
        <v>489</v>
      </c>
      <c r="B2572" s="3">
        <v>40414</v>
      </c>
      <c r="C2572" s="3">
        <v>43703</v>
      </c>
      <c r="D2572" t="s">
        <v>131</v>
      </c>
      <c r="E2572" t="s">
        <v>125</v>
      </c>
      <c r="F2572" t="s">
        <v>133</v>
      </c>
    </row>
    <row r="2573" spans="1:6" x14ac:dyDescent="0.25">
      <c r="A2573">
        <v>489</v>
      </c>
      <c r="B2573" s="3">
        <v>43703</v>
      </c>
      <c r="C2573" s="3">
        <v>43745</v>
      </c>
      <c r="D2573" t="s">
        <v>131</v>
      </c>
      <c r="E2573" t="s">
        <v>125</v>
      </c>
      <c r="F2573" t="s">
        <v>133</v>
      </c>
    </row>
    <row r="2574" spans="1:6" x14ac:dyDescent="0.25">
      <c r="A2574">
        <v>489</v>
      </c>
      <c r="B2574" s="3">
        <v>43745</v>
      </c>
      <c r="C2574" s="3">
        <v>44256</v>
      </c>
      <c r="D2574" t="s">
        <v>131</v>
      </c>
      <c r="E2574" t="s">
        <v>125</v>
      </c>
      <c r="F2574" t="s">
        <v>133</v>
      </c>
    </row>
    <row r="2575" spans="1:6" x14ac:dyDescent="0.25">
      <c r="A2575">
        <v>489</v>
      </c>
      <c r="B2575" s="3">
        <v>44256</v>
      </c>
      <c r="C2575" s="3">
        <v>44256</v>
      </c>
      <c r="D2575" t="s">
        <v>131</v>
      </c>
      <c r="E2575" t="s">
        <v>125</v>
      </c>
      <c r="F2575" t="s">
        <v>133</v>
      </c>
    </row>
    <row r="2576" spans="1:6" x14ac:dyDescent="0.25">
      <c r="A2576">
        <v>491</v>
      </c>
      <c r="B2576" s="3">
        <v>40544</v>
      </c>
      <c r="C2576" s="3">
        <v>44440</v>
      </c>
      <c r="D2576" t="s">
        <v>131</v>
      </c>
      <c r="E2576" t="s">
        <v>135</v>
      </c>
      <c r="F2576" t="s">
        <v>133</v>
      </c>
    </row>
    <row r="2577" spans="1:6" x14ac:dyDescent="0.25">
      <c r="A2577">
        <v>491</v>
      </c>
      <c r="B2577" s="3">
        <v>44440</v>
      </c>
      <c r="C2577" s="3">
        <v>44440</v>
      </c>
      <c r="D2577" t="s">
        <v>131</v>
      </c>
      <c r="E2577" t="s">
        <v>135</v>
      </c>
      <c r="F2577" t="s">
        <v>133</v>
      </c>
    </row>
    <row r="2578" spans="1:6" x14ac:dyDescent="0.25">
      <c r="A2578">
        <v>492</v>
      </c>
      <c r="B2578" s="3">
        <v>39638</v>
      </c>
      <c r="C2578" s="3">
        <v>43731</v>
      </c>
      <c r="D2578" t="s">
        <v>131</v>
      </c>
      <c r="E2578" t="s">
        <v>115</v>
      </c>
      <c r="F2578" t="s">
        <v>133</v>
      </c>
    </row>
    <row r="2579" spans="1:6" x14ac:dyDescent="0.25">
      <c r="A2579">
        <v>492</v>
      </c>
      <c r="B2579" s="3">
        <v>43731</v>
      </c>
      <c r="C2579" s="3">
        <v>43731</v>
      </c>
      <c r="D2579" t="s">
        <v>131</v>
      </c>
      <c r="E2579" t="s">
        <v>115</v>
      </c>
      <c r="F2579" t="s">
        <v>133</v>
      </c>
    </row>
    <row r="2580" spans="1:6" x14ac:dyDescent="0.25">
      <c r="A2580">
        <v>492</v>
      </c>
      <c r="B2580" s="3">
        <v>43732</v>
      </c>
      <c r="C2580" s="3">
        <v>44141</v>
      </c>
      <c r="D2580" t="s">
        <v>131</v>
      </c>
      <c r="E2580" t="s">
        <v>115</v>
      </c>
      <c r="F2580" t="s">
        <v>133</v>
      </c>
    </row>
    <row r="2581" spans="1:6" x14ac:dyDescent="0.25">
      <c r="A2581">
        <v>492</v>
      </c>
      <c r="B2581" s="3">
        <v>44141</v>
      </c>
      <c r="C2581" s="3">
        <v>44143</v>
      </c>
      <c r="D2581" t="s">
        <v>131</v>
      </c>
      <c r="E2581" t="s">
        <v>115</v>
      </c>
      <c r="F2581" t="s">
        <v>133</v>
      </c>
    </row>
    <row r="2582" spans="1:6" x14ac:dyDescent="0.25">
      <c r="A2582">
        <v>492</v>
      </c>
      <c r="B2582" s="3">
        <v>44144</v>
      </c>
      <c r="C2582" s="3">
        <v>44144</v>
      </c>
      <c r="D2582" t="s">
        <v>131</v>
      </c>
      <c r="E2582" t="s">
        <v>115</v>
      </c>
      <c r="F2582" t="s">
        <v>133</v>
      </c>
    </row>
    <row r="2583" spans="1:6" x14ac:dyDescent="0.25">
      <c r="A2583">
        <v>492</v>
      </c>
      <c r="B2583" s="3">
        <v>44144</v>
      </c>
      <c r="C2583" s="3">
        <v>44150</v>
      </c>
      <c r="D2583" t="s">
        <v>131</v>
      </c>
      <c r="E2583" t="s">
        <v>115</v>
      </c>
      <c r="F2583" t="s">
        <v>133</v>
      </c>
    </row>
    <row r="2584" spans="1:6" x14ac:dyDescent="0.25">
      <c r="A2584">
        <v>492</v>
      </c>
      <c r="B2584" s="3">
        <v>44151</v>
      </c>
      <c r="C2584" s="3">
        <v>44151</v>
      </c>
      <c r="D2584" t="s">
        <v>131</v>
      </c>
      <c r="E2584" t="s">
        <v>115</v>
      </c>
      <c r="F2584" t="s">
        <v>133</v>
      </c>
    </row>
    <row r="2585" spans="1:6" x14ac:dyDescent="0.25">
      <c r="A2585">
        <v>492</v>
      </c>
      <c r="B2585" s="3">
        <v>44151</v>
      </c>
      <c r="C2585" s="3">
        <v>44157</v>
      </c>
      <c r="D2585" t="s">
        <v>131</v>
      </c>
      <c r="E2585" t="s">
        <v>115</v>
      </c>
      <c r="F2585" t="s">
        <v>133</v>
      </c>
    </row>
    <row r="2586" spans="1:6" x14ac:dyDescent="0.25">
      <c r="A2586">
        <v>492</v>
      </c>
      <c r="B2586" s="3">
        <v>44158</v>
      </c>
      <c r="C2586" s="3">
        <v>44158</v>
      </c>
      <c r="D2586" t="s">
        <v>131</v>
      </c>
      <c r="E2586" t="s">
        <v>115</v>
      </c>
      <c r="F2586" t="s">
        <v>133</v>
      </c>
    </row>
    <row r="2587" spans="1:6" x14ac:dyDescent="0.25">
      <c r="A2587">
        <v>492</v>
      </c>
      <c r="B2587" s="3">
        <v>44158</v>
      </c>
      <c r="C2587" s="3">
        <v>44164</v>
      </c>
      <c r="D2587" t="s">
        <v>131</v>
      </c>
      <c r="E2587" t="s">
        <v>115</v>
      </c>
      <c r="F2587" t="s">
        <v>133</v>
      </c>
    </row>
    <row r="2588" spans="1:6" x14ac:dyDescent="0.25">
      <c r="A2588">
        <v>492</v>
      </c>
      <c r="B2588" s="3">
        <v>44165</v>
      </c>
      <c r="C2588" s="3">
        <v>44335</v>
      </c>
      <c r="D2588" t="s">
        <v>131</v>
      </c>
      <c r="E2588" t="s">
        <v>115</v>
      </c>
      <c r="F2588" t="s">
        <v>133</v>
      </c>
    </row>
    <row r="2589" spans="1:6" x14ac:dyDescent="0.25">
      <c r="A2589">
        <v>492</v>
      </c>
      <c r="B2589" s="3">
        <v>44335</v>
      </c>
      <c r="C2589" s="3">
        <v>44336</v>
      </c>
      <c r="D2589" t="s">
        <v>131</v>
      </c>
      <c r="E2589" t="s">
        <v>115</v>
      </c>
      <c r="F2589" t="s">
        <v>133</v>
      </c>
    </row>
    <row r="2590" spans="1:6" x14ac:dyDescent="0.25">
      <c r="A2590">
        <v>492</v>
      </c>
      <c r="B2590" s="3">
        <v>44337</v>
      </c>
      <c r="C2590" s="3">
        <v>44347</v>
      </c>
      <c r="D2590" t="s">
        <v>131</v>
      </c>
      <c r="E2590" t="s">
        <v>115</v>
      </c>
      <c r="F2590" t="s">
        <v>133</v>
      </c>
    </row>
    <row r="2591" spans="1:6" x14ac:dyDescent="0.25">
      <c r="A2591">
        <v>492</v>
      </c>
      <c r="B2591" s="3">
        <v>44347</v>
      </c>
      <c r="C2591" s="3">
        <v>44368</v>
      </c>
      <c r="D2591" t="s">
        <v>131</v>
      </c>
      <c r="E2591" t="s">
        <v>115</v>
      </c>
      <c r="F2591" t="s">
        <v>133</v>
      </c>
    </row>
    <row r="2592" spans="1:6" x14ac:dyDescent="0.25">
      <c r="A2592">
        <v>493</v>
      </c>
      <c r="B2592" s="3">
        <v>39427</v>
      </c>
      <c r="C2592" s="3">
        <v>43525</v>
      </c>
      <c r="D2592" t="s">
        <v>131</v>
      </c>
      <c r="E2592" t="s">
        <v>129</v>
      </c>
      <c r="F2592" t="s">
        <v>133</v>
      </c>
    </row>
    <row r="2593" spans="1:6" x14ac:dyDescent="0.25">
      <c r="A2593">
        <v>493</v>
      </c>
      <c r="B2593" s="3">
        <v>43525</v>
      </c>
      <c r="C2593" s="3"/>
      <c r="D2593" t="s">
        <v>131</v>
      </c>
      <c r="E2593" t="s">
        <v>129</v>
      </c>
      <c r="F2593" t="s">
        <v>133</v>
      </c>
    </row>
    <row r="2594" spans="1:6" x14ac:dyDescent="0.25">
      <c r="A2594">
        <v>494</v>
      </c>
      <c r="B2594" s="3">
        <v>37173</v>
      </c>
      <c r="C2594" s="3">
        <v>43454</v>
      </c>
      <c r="D2594" t="s">
        <v>131</v>
      </c>
      <c r="E2594" t="s">
        <v>118</v>
      </c>
      <c r="F2594" t="s">
        <v>133</v>
      </c>
    </row>
    <row r="2595" spans="1:6" x14ac:dyDescent="0.25">
      <c r="A2595">
        <v>494</v>
      </c>
      <c r="B2595" s="3">
        <v>43454</v>
      </c>
      <c r="C2595" s="3">
        <v>43461</v>
      </c>
      <c r="D2595" t="s">
        <v>131</v>
      </c>
      <c r="E2595" t="s">
        <v>118</v>
      </c>
      <c r="F2595" t="s">
        <v>133</v>
      </c>
    </row>
    <row r="2596" spans="1:6" x14ac:dyDescent="0.25">
      <c r="A2596">
        <v>494</v>
      </c>
      <c r="B2596" s="3">
        <v>43462</v>
      </c>
      <c r="C2596" s="3">
        <v>44651</v>
      </c>
      <c r="D2596" t="s">
        <v>131</v>
      </c>
      <c r="E2596" t="s">
        <v>118</v>
      </c>
      <c r="F2596" t="s">
        <v>133</v>
      </c>
    </row>
    <row r="2597" spans="1:6" x14ac:dyDescent="0.25">
      <c r="A2597">
        <v>494</v>
      </c>
      <c r="B2597" s="3">
        <v>44651</v>
      </c>
      <c r="C2597" s="3">
        <v>44680</v>
      </c>
      <c r="D2597" t="s">
        <v>131</v>
      </c>
      <c r="E2597" t="s">
        <v>118</v>
      </c>
      <c r="F2597" t="s">
        <v>133</v>
      </c>
    </row>
    <row r="2598" spans="1:6" x14ac:dyDescent="0.25">
      <c r="A2598">
        <v>494</v>
      </c>
      <c r="B2598" s="3">
        <v>44681</v>
      </c>
      <c r="C2598" s="3">
        <v>44683</v>
      </c>
      <c r="D2598" t="s">
        <v>131</v>
      </c>
      <c r="E2598" t="s">
        <v>118</v>
      </c>
      <c r="F2598" t="s">
        <v>133</v>
      </c>
    </row>
    <row r="2599" spans="1:6" x14ac:dyDescent="0.25">
      <c r="A2599">
        <v>494</v>
      </c>
      <c r="B2599" s="3">
        <v>44683</v>
      </c>
      <c r="C2599" s="3">
        <v>44697</v>
      </c>
      <c r="D2599" t="s">
        <v>131</v>
      </c>
      <c r="E2599" t="s">
        <v>118</v>
      </c>
      <c r="F2599" t="s">
        <v>133</v>
      </c>
    </row>
    <row r="2600" spans="1:6" x14ac:dyDescent="0.25">
      <c r="A2600">
        <v>494</v>
      </c>
      <c r="B2600" s="3">
        <v>44698</v>
      </c>
      <c r="C2600" s="3">
        <v>44728</v>
      </c>
      <c r="D2600" t="s">
        <v>131</v>
      </c>
      <c r="E2600" t="s">
        <v>118</v>
      </c>
      <c r="F2600" t="s">
        <v>133</v>
      </c>
    </row>
    <row r="2601" spans="1:6" x14ac:dyDescent="0.25">
      <c r="A2601">
        <v>494</v>
      </c>
      <c r="B2601" s="3">
        <v>44728</v>
      </c>
      <c r="C2601" s="3">
        <v>44757</v>
      </c>
      <c r="D2601" t="s">
        <v>131</v>
      </c>
      <c r="E2601" t="s">
        <v>118</v>
      </c>
      <c r="F2601" t="s">
        <v>133</v>
      </c>
    </row>
    <row r="2602" spans="1:6" x14ac:dyDescent="0.25">
      <c r="A2602">
        <v>494</v>
      </c>
      <c r="B2602" s="3">
        <v>44758</v>
      </c>
      <c r="C2602" s="3"/>
      <c r="D2602" t="s">
        <v>131</v>
      </c>
      <c r="E2602" t="s">
        <v>118</v>
      </c>
      <c r="F2602" t="s">
        <v>133</v>
      </c>
    </row>
    <row r="2603" spans="1:6" x14ac:dyDescent="0.25">
      <c r="A2603">
        <v>495</v>
      </c>
      <c r="B2603" s="3">
        <v>34151</v>
      </c>
      <c r="C2603" s="3"/>
      <c r="D2603" t="s">
        <v>131</v>
      </c>
      <c r="E2603" t="s">
        <v>115</v>
      </c>
      <c r="F2603" t="s">
        <v>133</v>
      </c>
    </row>
    <row r="2604" spans="1:6" x14ac:dyDescent="0.25">
      <c r="A2604">
        <v>496</v>
      </c>
      <c r="B2604" s="3">
        <v>39015</v>
      </c>
      <c r="C2604" s="3">
        <v>43349</v>
      </c>
      <c r="D2604" t="s">
        <v>131</v>
      </c>
      <c r="E2604" t="s">
        <v>82</v>
      </c>
      <c r="F2604" t="s">
        <v>133</v>
      </c>
    </row>
    <row r="2605" spans="1:6" x14ac:dyDescent="0.25">
      <c r="A2605">
        <v>496</v>
      </c>
      <c r="B2605" s="3">
        <v>43349</v>
      </c>
      <c r="C2605" s="3">
        <v>43353</v>
      </c>
      <c r="D2605" t="s">
        <v>131</v>
      </c>
      <c r="E2605" t="s">
        <v>82</v>
      </c>
      <c r="F2605" t="s">
        <v>133</v>
      </c>
    </row>
    <row r="2606" spans="1:6" x14ac:dyDescent="0.25">
      <c r="A2606">
        <v>497</v>
      </c>
      <c r="B2606" s="3">
        <v>42051</v>
      </c>
      <c r="C2606" s="3">
        <v>44300</v>
      </c>
      <c r="D2606" t="s">
        <v>131</v>
      </c>
      <c r="E2606" t="s">
        <v>116</v>
      </c>
      <c r="F2606" t="s">
        <v>133</v>
      </c>
    </row>
    <row r="2607" spans="1:6" x14ac:dyDescent="0.25">
      <c r="A2607">
        <v>497</v>
      </c>
      <c r="B2607" s="3">
        <v>44300</v>
      </c>
      <c r="C2607" s="3">
        <v>44329</v>
      </c>
      <c r="D2607" t="s">
        <v>131</v>
      </c>
      <c r="E2607" t="s">
        <v>116</v>
      </c>
      <c r="F2607" t="s">
        <v>133</v>
      </c>
    </row>
    <row r="2608" spans="1:6" x14ac:dyDescent="0.25">
      <c r="A2608">
        <v>497</v>
      </c>
      <c r="B2608" s="3">
        <v>44330</v>
      </c>
      <c r="C2608" s="3">
        <v>44359</v>
      </c>
      <c r="D2608" t="s">
        <v>131</v>
      </c>
      <c r="E2608" t="s">
        <v>116</v>
      </c>
      <c r="F2608" t="s">
        <v>133</v>
      </c>
    </row>
    <row r="2609" spans="1:6" x14ac:dyDescent="0.25">
      <c r="A2609">
        <v>497</v>
      </c>
      <c r="B2609" s="3">
        <v>44360</v>
      </c>
      <c r="C2609" s="3">
        <v>44360</v>
      </c>
      <c r="D2609" t="s">
        <v>131</v>
      </c>
      <c r="E2609" t="s">
        <v>116</v>
      </c>
      <c r="F2609" t="s">
        <v>133</v>
      </c>
    </row>
    <row r="2610" spans="1:6" x14ac:dyDescent="0.25">
      <c r="A2610">
        <v>497</v>
      </c>
      <c r="B2610" s="3">
        <v>44360</v>
      </c>
      <c r="C2610" s="3">
        <v>44389</v>
      </c>
      <c r="D2610" t="s">
        <v>131</v>
      </c>
      <c r="E2610" t="s">
        <v>116</v>
      </c>
      <c r="F2610" t="s">
        <v>133</v>
      </c>
    </row>
    <row r="2611" spans="1:6" x14ac:dyDescent="0.25">
      <c r="A2611">
        <v>497</v>
      </c>
      <c r="B2611" s="3">
        <v>44390</v>
      </c>
      <c r="C2611" s="3">
        <v>44470</v>
      </c>
      <c r="D2611" t="s">
        <v>131</v>
      </c>
      <c r="E2611" t="s">
        <v>116</v>
      </c>
      <c r="F2611" t="s">
        <v>133</v>
      </c>
    </row>
    <row r="2612" spans="1:6" x14ac:dyDescent="0.25">
      <c r="A2612">
        <v>497</v>
      </c>
      <c r="B2612" s="3">
        <v>44470</v>
      </c>
      <c r="C2612" s="3">
        <v>44470</v>
      </c>
      <c r="D2612" t="s">
        <v>131</v>
      </c>
      <c r="E2612" t="s">
        <v>116</v>
      </c>
      <c r="F2612" t="s">
        <v>133</v>
      </c>
    </row>
    <row r="2613" spans="1:6" x14ac:dyDescent="0.25">
      <c r="A2613">
        <v>498</v>
      </c>
      <c r="B2613" s="3">
        <v>40969</v>
      </c>
      <c r="C2613" s="3">
        <v>43340</v>
      </c>
      <c r="D2613" t="s">
        <v>131</v>
      </c>
      <c r="E2613" t="s">
        <v>105</v>
      </c>
      <c r="F2613" t="s">
        <v>133</v>
      </c>
    </row>
    <row r="2614" spans="1:6" x14ac:dyDescent="0.25">
      <c r="A2614">
        <v>498</v>
      </c>
      <c r="B2614" s="3">
        <v>43340</v>
      </c>
      <c r="C2614" s="3">
        <v>43341</v>
      </c>
      <c r="D2614" t="s">
        <v>131</v>
      </c>
      <c r="E2614" t="s">
        <v>105</v>
      </c>
      <c r="F2614" t="s">
        <v>133</v>
      </c>
    </row>
    <row r="2615" spans="1:6" x14ac:dyDescent="0.25">
      <c r="A2615">
        <v>498</v>
      </c>
      <c r="B2615" s="3">
        <v>43341</v>
      </c>
      <c r="C2615" s="3">
        <v>43444</v>
      </c>
      <c r="D2615" t="s">
        <v>131</v>
      </c>
      <c r="E2615" t="s">
        <v>105</v>
      </c>
      <c r="F2615" t="s">
        <v>133</v>
      </c>
    </row>
    <row r="2616" spans="1:6" x14ac:dyDescent="0.25">
      <c r="A2616">
        <v>498</v>
      </c>
      <c r="B2616" s="3">
        <v>43444</v>
      </c>
      <c r="C2616" s="3">
        <v>43444</v>
      </c>
      <c r="D2616" t="s">
        <v>131</v>
      </c>
      <c r="E2616" t="s">
        <v>105</v>
      </c>
      <c r="F2616" t="s">
        <v>133</v>
      </c>
    </row>
    <row r="2617" spans="1:6" x14ac:dyDescent="0.25">
      <c r="A2617">
        <v>498</v>
      </c>
      <c r="B2617" s="3">
        <v>43445</v>
      </c>
      <c r="C2617" s="3">
        <v>44440</v>
      </c>
      <c r="D2617" t="s">
        <v>131</v>
      </c>
      <c r="E2617" t="s">
        <v>105</v>
      </c>
      <c r="F2617" t="s">
        <v>133</v>
      </c>
    </row>
    <row r="2618" spans="1:6" x14ac:dyDescent="0.25">
      <c r="A2618">
        <v>498</v>
      </c>
      <c r="B2618" s="3">
        <v>44440</v>
      </c>
      <c r="C2618" s="3">
        <v>44485</v>
      </c>
      <c r="D2618" t="s">
        <v>131</v>
      </c>
      <c r="E2618" t="s">
        <v>105</v>
      </c>
      <c r="F2618" t="s">
        <v>133</v>
      </c>
    </row>
    <row r="2619" spans="1:6" x14ac:dyDescent="0.25">
      <c r="A2619">
        <v>499</v>
      </c>
      <c r="B2619" s="3">
        <v>41579</v>
      </c>
      <c r="C2619" s="3">
        <v>43451</v>
      </c>
      <c r="D2619" t="s">
        <v>131</v>
      </c>
      <c r="E2619" t="s">
        <v>169</v>
      </c>
      <c r="F2619" t="s">
        <v>133</v>
      </c>
    </row>
    <row r="2620" spans="1:6" x14ac:dyDescent="0.25">
      <c r="A2620">
        <v>499</v>
      </c>
      <c r="B2620" s="3">
        <v>43451</v>
      </c>
      <c r="C2620" s="3">
        <v>43451</v>
      </c>
      <c r="D2620" t="s">
        <v>131</v>
      </c>
      <c r="E2620" t="s">
        <v>169</v>
      </c>
      <c r="F2620" t="s">
        <v>133</v>
      </c>
    </row>
    <row r="2621" spans="1:6" x14ac:dyDescent="0.25">
      <c r="A2621">
        <v>499</v>
      </c>
      <c r="B2621" s="3">
        <v>43452</v>
      </c>
      <c r="C2621" s="3">
        <v>43452</v>
      </c>
      <c r="D2621" t="s">
        <v>131</v>
      </c>
      <c r="E2621" t="s">
        <v>169</v>
      </c>
      <c r="F2621" t="s">
        <v>133</v>
      </c>
    </row>
    <row r="2622" spans="1:6" x14ac:dyDescent="0.25">
      <c r="A2622">
        <v>499</v>
      </c>
      <c r="B2622" s="3">
        <v>43452</v>
      </c>
      <c r="C2622" s="3">
        <v>44013</v>
      </c>
      <c r="D2622" t="s">
        <v>131</v>
      </c>
      <c r="E2622" t="s">
        <v>169</v>
      </c>
      <c r="F2622" t="s">
        <v>132</v>
      </c>
    </row>
    <row r="2623" spans="1:6" x14ac:dyDescent="0.25">
      <c r="A2623">
        <v>499</v>
      </c>
      <c r="B2623" s="3">
        <v>44013</v>
      </c>
      <c r="C2623" s="3">
        <v>44377</v>
      </c>
      <c r="D2623" t="s">
        <v>131</v>
      </c>
      <c r="E2623" t="s">
        <v>169</v>
      </c>
      <c r="F2623" t="s">
        <v>132</v>
      </c>
    </row>
    <row r="2624" spans="1:6" x14ac:dyDescent="0.25">
      <c r="A2624">
        <v>499</v>
      </c>
      <c r="B2624" s="3">
        <v>44378</v>
      </c>
      <c r="C2624" s="3">
        <v>44378</v>
      </c>
      <c r="D2624" t="s">
        <v>131</v>
      </c>
      <c r="E2624" t="s">
        <v>169</v>
      </c>
      <c r="F2624" t="s">
        <v>132</v>
      </c>
    </row>
    <row r="2625" spans="1:6" x14ac:dyDescent="0.25">
      <c r="A2625">
        <v>499</v>
      </c>
      <c r="B2625" s="3">
        <v>44378</v>
      </c>
      <c r="C2625" s="3">
        <v>44555</v>
      </c>
      <c r="D2625" t="s">
        <v>131</v>
      </c>
      <c r="E2625" t="s">
        <v>169</v>
      </c>
      <c r="F2625" t="s">
        <v>132</v>
      </c>
    </row>
    <row r="2626" spans="1:6" x14ac:dyDescent="0.25">
      <c r="A2626">
        <v>499</v>
      </c>
      <c r="B2626" s="3">
        <v>44554</v>
      </c>
      <c r="C2626" s="3">
        <v>44926</v>
      </c>
      <c r="D2626" t="s">
        <v>131</v>
      </c>
      <c r="E2626" t="s">
        <v>169</v>
      </c>
      <c r="F2626" t="s">
        <v>132</v>
      </c>
    </row>
    <row r="2627" spans="1:6" x14ac:dyDescent="0.25">
      <c r="A2627">
        <v>499</v>
      </c>
      <c r="B2627" s="3">
        <v>44556</v>
      </c>
      <c r="C2627" s="3">
        <v>44724</v>
      </c>
      <c r="D2627" t="s">
        <v>131</v>
      </c>
      <c r="E2627" t="s">
        <v>169</v>
      </c>
      <c r="F2627" t="s">
        <v>132</v>
      </c>
    </row>
    <row r="2628" spans="1:6" x14ac:dyDescent="0.25">
      <c r="A2628">
        <v>499</v>
      </c>
      <c r="B2628" s="3">
        <v>44724</v>
      </c>
      <c r="C2628" s="3">
        <v>44725</v>
      </c>
      <c r="D2628" t="s">
        <v>131</v>
      </c>
      <c r="E2628" t="s">
        <v>169</v>
      </c>
      <c r="F2628" t="s">
        <v>133</v>
      </c>
    </row>
    <row r="2629" spans="1:6" x14ac:dyDescent="0.25">
      <c r="A2629">
        <v>499</v>
      </c>
      <c r="B2629" s="3">
        <v>44725</v>
      </c>
      <c r="C2629" s="3"/>
      <c r="D2629" t="s">
        <v>131</v>
      </c>
      <c r="E2629" t="s">
        <v>169</v>
      </c>
      <c r="F2629" t="s">
        <v>132</v>
      </c>
    </row>
    <row r="2630" spans="1:6" x14ac:dyDescent="0.25">
      <c r="A2630">
        <v>499</v>
      </c>
      <c r="B2630" s="3">
        <v>44725</v>
      </c>
      <c r="C2630" s="3">
        <v>44725</v>
      </c>
      <c r="D2630" t="s">
        <v>131</v>
      </c>
      <c r="E2630" t="s">
        <v>169</v>
      </c>
      <c r="F2630" t="s">
        <v>132</v>
      </c>
    </row>
    <row r="2631" spans="1:6" x14ac:dyDescent="0.25">
      <c r="A2631">
        <v>499</v>
      </c>
      <c r="B2631" s="3">
        <v>44743</v>
      </c>
      <c r="C2631" s="3"/>
      <c r="D2631" t="s">
        <v>131</v>
      </c>
      <c r="E2631" t="s">
        <v>169</v>
      </c>
      <c r="F2631" t="s">
        <v>132</v>
      </c>
    </row>
    <row r="2632" spans="1:6" x14ac:dyDescent="0.25">
      <c r="A2632">
        <v>499</v>
      </c>
      <c r="B2632" s="3">
        <v>44927</v>
      </c>
      <c r="C2632" s="3"/>
      <c r="D2632" t="s">
        <v>131</v>
      </c>
      <c r="E2632" t="s">
        <v>169</v>
      </c>
      <c r="F2632" t="s">
        <v>132</v>
      </c>
    </row>
    <row r="2633" spans="1:6" x14ac:dyDescent="0.25">
      <c r="A2633">
        <v>500</v>
      </c>
      <c r="B2633" s="3">
        <v>41624</v>
      </c>
      <c r="C2633" s="3">
        <v>43069</v>
      </c>
      <c r="D2633" t="s">
        <v>131</v>
      </c>
      <c r="E2633" t="s">
        <v>134</v>
      </c>
      <c r="F2633" t="s">
        <v>133</v>
      </c>
    </row>
    <row r="2634" spans="1:6" x14ac:dyDescent="0.25">
      <c r="A2634">
        <v>500</v>
      </c>
      <c r="B2634" s="3">
        <v>43070</v>
      </c>
      <c r="C2634" s="3">
        <v>43690</v>
      </c>
      <c r="D2634" t="s">
        <v>131</v>
      </c>
      <c r="E2634" t="s">
        <v>174</v>
      </c>
      <c r="F2634" t="s">
        <v>133</v>
      </c>
    </row>
    <row r="2635" spans="1:6" x14ac:dyDescent="0.25">
      <c r="A2635">
        <v>500</v>
      </c>
      <c r="B2635" s="3">
        <v>43070</v>
      </c>
      <c r="C2635" s="3">
        <v>43069</v>
      </c>
      <c r="D2635" t="s">
        <v>131</v>
      </c>
      <c r="E2635" t="s">
        <v>134</v>
      </c>
      <c r="F2635" t="s">
        <v>133</v>
      </c>
    </row>
    <row r="2636" spans="1:6" x14ac:dyDescent="0.25">
      <c r="A2636">
        <v>500</v>
      </c>
      <c r="B2636" s="3">
        <v>43690</v>
      </c>
      <c r="C2636" s="3">
        <v>43690</v>
      </c>
      <c r="D2636" t="s">
        <v>131</v>
      </c>
      <c r="E2636" t="s">
        <v>174</v>
      </c>
      <c r="F2636" t="s">
        <v>133</v>
      </c>
    </row>
    <row r="2637" spans="1:6" x14ac:dyDescent="0.25">
      <c r="A2637">
        <v>500</v>
      </c>
      <c r="B2637" s="3">
        <v>43691</v>
      </c>
      <c r="C2637" s="3">
        <v>43691</v>
      </c>
      <c r="D2637" t="s">
        <v>131</v>
      </c>
      <c r="E2637" t="s">
        <v>174</v>
      </c>
      <c r="F2637" t="s">
        <v>133</v>
      </c>
    </row>
    <row r="2638" spans="1:6" x14ac:dyDescent="0.25">
      <c r="A2638">
        <v>500</v>
      </c>
      <c r="B2638" s="3">
        <v>43691</v>
      </c>
      <c r="C2638" s="3">
        <v>43693</v>
      </c>
      <c r="D2638" t="s">
        <v>131</v>
      </c>
      <c r="E2638" t="s">
        <v>174</v>
      </c>
      <c r="F2638" t="s">
        <v>133</v>
      </c>
    </row>
    <row r="2639" spans="1:6" x14ac:dyDescent="0.25">
      <c r="A2639">
        <v>500</v>
      </c>
      <c r="B2639" s="3">
        <v>43694</v>
      </c>
      <c r="C2639" s="3">
        <v>43760</v>
      </c>
      <c r="D2639" t="s">
        <v>131</v>
      </c>
      <c r="E2639" t="s">
        <v>174</v>
      </c>
      <c r="F2639" t="s">
        <v>133</v>
      </c>
    </row>
    <row r="2640" spans="1:6" x14ac:dyDescent="0.25">
      <c r="A2640">
        <v>500</v>
      </c>
      <c r="B2640" s="3">
        <v>43760</v>
      </c>
      <c r="C2640" s="3">
        <v>43789</v>
      </c>
      <c r="D2640" t="s">
        <v>131</v>
      </c>
      <c r="E2640" t="s">
        <v>174</v>
      </c>
      <c r="F2640" t="s">
        <v>133</v>
      </c>
    </row>
    <row r="2641" spans="1:6" x14ac:dyDescent="0.25">
      <c r="A2641">
        <v>500</v>
      </c>
      <c r="B2641" s="3">
        <v>43790</v>
      </c>
      <c r="C2641" s="3">
        <v>44061</v>
      </c>
      <c r="D2641" t="s">
        <v>131</v>
      </c>
      <c r="E2641" t="s">
        <v>174</v>
      </c>
      <c r="F2641" t="s">
        <v>133</v>
      </c>
    </row>
    <row r="2642" spans="1:6" x14ac:dyDescent="0.25">
      <c r="A2642">
        <v>500</v>
      </c>
      <c r="B2642" s="3">
        <v>44061</v>
      </c>
      <c r="C2642" s="3">
        <v>44425</v>
      </c>
      <c r="D2642" t="s">
        <v>131</v>
      </c>
      <c r="E2642" t="s">
        <v>174</v>
      </c>
      <c r="F2642" t="s">
        <v>133</v>
      </c>
    </row>
    <row r="2643" spans="1:6" x14ac:dyDescent="0.25">
      <c r="A2643">
        <v>500</v>
      </c>
      <c r="B2643" s="3">
        <v>44426</v>
      </c>
      <c r="C2643" s="3"/>
      <c r="D2643" t="s">
        <v>131</v>
      </c>
      <c r="E2643" t="s">
        <v>174</v>
      </c>
      <c r="F2643" t="s">
        <v>133</v>
      </c>
    </row>
    <row r="2644" spans="1:6" x14ac:dyDescent="0.25">
      <c r="A2644">
        <v>501</v>
      </c>
      <c r="B2644" s="3">
        <v>42278</v>
      </c>
      <c r="C2644" s="3">
        <v>44074</v>
      </c>
      <c r="D2644" t="s">
        <v>131</v>
      </c>
      <c r="E2644" t="s">
        <v>174</v>
      </c>
      <c r="F2644" t="s">
        <v>132</v>
      </c>
    </row>
    <row r="2645" spans="1:6" x14ac:dyDescent="0.25">
      <c r="A2645">
        <v>501</v>
      </c>
      <c r="B2645" s="3">
        <v>44074</v>
      </c>
      <c r="C2645" s="3">
        <v>44926</v>
      </c>
      <c r="D2645" t="s">
        <v>131</v>
      </c>
      <c r="E2645" t="s">
        <v>174</v>
      </c>
      <c r="F2645" t="s">
        <v>132</v>
      </c>
    </row>
    <row r="2646" spans="1:6" x14ac:dyDescent="0.25">
      <c r="A2646">
        <v>501</v>
      </c>
      <c r="B2646" s="3">
        <v>44927</v>
      </c>
      <c r="C2646" s="3"/>
      <c r="D2646" t="s">
        <v>131</v>
      </c>
      <c r="E2646" t="s">
        <v>174</v>
      </c>
      <c r="F2646" t="s">
        <v>132</v>
      </c>
    </row>
    <row r="2647" spans="1:6" x14ac:dyDescent="0.25">
      <c r="A2647">
        <v>502</v>
      </c>
      <c r="B2647" s="3">
        <v>41913</v>
      </c>
      <c r="C2647" s="3">
        <v>43114</v>
      </c>
      <c r="D2647" t="s">
        <v>131</v>
      </c>
      <c r="E2647" t="s">
        <v>169</v>
      </c>
      <c r="F2647" t="s">
        <v>132</v>
      </c>
    </row>
    <row r="2648" spans="1:6" x14ac:dyDescent="0.25">
      <c r="A2648">
        <v>502</v>
      </c>
      <c r="B2648" s="3">
        <v>43114</v>
      </c>
      <c r="C2648" s="3">
        <v>43114</v>
      </c>
      <c r="D2648" t="s">
        <v>131</v>
      </c>
      <c r="E2648" t="s">
        <v>169</v>
      </c>
      <c r="F2648" t="s">
        <v>132</v>
      </c>
    </row>
    <row r="2649" spans="1:6" x14ac:dyDescent="0.25">
      <c r="A2649">
        <v>503</v>
      </c>
      <c r="B2649" s="3">
        <v>41913</v>
      </c>
      <c r="C2649" s="3">
        <v>43677</v>
      </c>
      <c r="D2649" t="s">
        <v>131</v>
      </c>
      <c r="E2649" t="s">
        <v>134</v>
      </c>
      <c r="F2649" t="s">
        <v>132</v>
      </c>
    </row>
    <row r="2650" spans="1:6" x14ac:dyDescent="0.25">
      <c r="A2650">
        <v>503</v>
      </c>
      <c r="B2650" s="3">
        <v>43678</v>
      </c>
      <c r="C2650" s="3">
        <v>43678</v>
      </c>
      <c r="D2650" t="s">
        <v>131</v>
      </c>
      <c r="E2650" t="s">
        <v>113</v>
      </c>
      <c r="F2650" t="s">
        <v>132</v>
      </c>
    </row>
    <row r="2651" spans="1:6" x14ac:dyDescent="0.25">
      <c r="A2651">
        <v>503</v>
      </c>
      <c r="B2651" s="3">
        <v>43678</v>
      </c>
      <c r="C2651" s="3">
        <v>44320</v>
      </c>
      <c r="D2651" t="s">
        <v>131</v>
      </c>
      <c r="E2651" t="s">
        <v>113</v>
      </c>
      <c r="F2651" t="s">
        <v>132</v>
      </c>
    </row>
    <row r="2652" spans="1:6" x14ac:dyDescent="0.25">
      <c r="A2652">
        <v>503</v>
      </c>
      <c r="B2652" s="3">
        <v>44320</v>
      </c>
      <c r="C2652" s="3">
        <v>44926</v>
      </c>
      <c r="D2652" t="s">
        <v>131</v>
      </c>
      <c r="E2652" t="s">
        <v>113</v>
      </c>
      <c r="F2652" t="s">
        <v>132</v>
      </c>
    </row>
    <row r="2653" spans="1:6" x14ac:dyDescent="0.25">
      <c r="A2653">
        <v>503</v>
      </c>
      <c r="B2653" s="3">
        <v>44927</v>
      </c>
      <c r="C2653" s="3"/>
      <c r="D2653" t="s">
        <v>131</v>
      </c>
      <c r="E2653" t="s">
        <v>113</v>
      </c>
      <c r="F2653" t="s">
        <v>132</v>
      </c>
    </row>
    <row r="2654" spans="1:6" x14ac:dyDescent="0.25">
      <c r="A2654">
        <v>505</v>
      </c>
      <c r="B2654" s="3">
        <v>42644</v>
      </c>
      <c r="C2654" s="3">
        <v>43360</v>
      </c>
      <c r="D2654" t="s">
        <v>131</v>
      </c>
      <c r="E2654" t="s">
        <v>174</v>
      </c>
      <c r="F2654" t="s">
        <v>133</v>
      </c>
    </row>
    <row r="2655" spans="1:6" x14ac:dyDescent="0.25">
      <c r="A2655">
        <v>505</v>
      </c>
      <c r="B2655" s="3">
        <v>43360</v>
      </c>
      <c r="C2655" s="3">
        <v>43360</v>
      </c>
      <c r="D2655" t="s">
        <v>131</v>
      </c>
      <c r="E2655" t="s">
        <v>174</v>
      </c>
      <c r="F2655" t="s">
        <v>133</v>
      </c>
    </row>
    <row r="2656" spans="1:6" x14ac:dyDescent="0.25">
      <c r="A2656">
        <v>505</v>
      </c>
      <c r="B2656" s="3">
        <v>43473</v>
      </c>
      <c r="C2656" s="3">
        <v>43474</v>
      </c>
      <c r="D2656" t="s">
        <v>131</v>
      </c>
      <c r="E2656" t="s">
        <v>174</v>
      </c>
      <c r="F2656" t="s">
        <v>133</v>
      </c>
    </row>
    <row r="2657" spans="1:6" x14ac:dyDescent="0.25">
      <c r="A2657">
        <v>505</v>
      </c>
      <c r="B2657" s="3">
        <v>43475</v>
      </c>
      <c r="C2657" s="3">
        <v>43475</v>
      </c>
      <c r="D2657" t="s">
        <v>131</v>
      </c>
      <c r="E2657" t="s">
        <v>174</v>
      </c>
      <c r="F2657" t="s">
        <v>133</v>
      </c>
    </row>
    <row r="2658" spans="1:6" x14ac:dyDescent="0.25">
      <c r="A2658">
        <v>505</v>
      </c>
      <c r="B2658" s="3">
        <v>43475</v>
      </c>
      <c r="C2658" s="3">
        <v>43476</v>
      </c>
      <c r="D2658" t="s">
        <v>131</v>
      </c>
      <c r="E2658" t="s">
        <v>174</v>
      </c>
      <c r="F2658" t="s">
        <v>133</v>
      </c>
    </row>
    <row r="2659" spans="1:6" x14ac:dyDescent="0.25">
      <c r="A2659">
        <v>505</v>
      </c>
      <c r="B2659" s="3">
        <v>43477</v>
      </c>
      <c r="C2659" s="3">
        <v>43501</v>
      </c>
      <c r="D2659" t="s">
        <v>131</v>
      </c>
      <c r="E2659" t="s">
        <v>174</v>
      </c>
      <c r="F2659" t="s">
        <v>133</v>
      </c>
    </row>
    <row r="2660" spans="1:6" x14ac:dyDescent="0.25">
      <c r="A2660">
        <v>505</v>
      </c>
      <c r="B2660" s="3">
        <v>43501</v>
      </c>
      <c r="C2660" s="3">
        <v>43503</v>
      </c>
      <c r="D2660" t="s">
        <v>131</v>
      </c>
      <c r="E2660" t="s">
        <v>174</v>
      </c>
      <c r="F2660" t="s">
        <v>133</v>
      </c>
    </row>
    <row r="2661" spans="1:6" x14ac:dyDescent="0.25">
      <c r="A2661">
        <v>505</v>
      </c>
      <c r="B2661" s="3">
        <v>43504</v>
      </c>
      <c r="C2661" s="3">
        <v>43579</v>
      </c>
      <c r="D2661" t="s">
        <v>131</v>
      </c>
      <c r="E2661" t="s">
        <v>174</v>
      </c>
      <c r="F2661" t="s">
        <v>133</v>
      </c>
    </row>
    <row r="2662" spans="1:6" x14ac:dyDescent="0.25">
      <c r="A2662">
        <v>505</v>
      </c>
      <c r="B2662" s="3">
        <v>43579</v>
      </c>
      <c r="C2662" s="3">
        <v>43581</v>
      </c>
      <c r="D2662" t="s">
        <v>131</v>
      </c>
      <c r="E2662" t="s">
        <v>174</v>
      </c>
      <c r="F2662" t="s">
        <v>133</v>
      </c>
    </row>
    <row r="2663" spans="1:6" x14ac:dyDescent="0.25">
      <c r="A2663">
        <v>505</v>
      </c>
      <c r="B2663" s="3">
        <v>43582</v>
      </c>
      <c r="C2663" s="3">
        <v>44089</v>
      </c>
      <c r="D2663" t="s">
        <v>131</v>
      </c>
      <c r="E2663" t="s">
        <v>174</v>
      </c>
      <c r="F2663" t="s">
        <v>133</v>
      </c>
    </row>
    <row r="2664" spans="1:6" x14ac:dyDescent="0.25">
      <c r="A2664">
        <v>505</v>
      </c>
      <c r="B2664" s="3">
        <v>44090</v>
      </c>
      <c r="C2664" s="3">
        <v>44090</v>
      </c>
      <c r="D2664" t="s">
        <v>131</v>
      </c>
      <c r="E2664" t="s">
        <v>174</v>
      </c>
      <c r="F2664" t="s">
        <v>133</v>
      </c>
    </row>
    <row r="2665" spans="1:6" x14ac:dyDescent="0.25">
      <c r="A2665">
        <v>505</v>
      </c>
      <c r="B2665" s="3">
        <v>44090</v>
      </c>
      <c r="C2665" s="3">
        <v>44693</v>
      </c>
      <c r="D2665" t="s">
        <v>131</v>
      </c>
      <c r="E2665" t="s">
        <v>174</v>
      </c>
      <c r="F2665" t="s">
        <v>133</v>
      </c>
    </row>
    <row r="2666" spans="1:6" x14ac:dyDescent="0.25">
      <c r="A2666">
        <v>505</v>
      </c>
      <c r="B2666" s="3">
        <v>44693</v>
      </c>
      <c r="C2666" s="3"/>
      <c r="D2666" t="s">
        <v>131</v>
      </c>
      <c r="E2666" t="s">
        <v>174</v>
      </c>
      <c r="F2666" t="s">
        <v>133</v>
      </c>
    </row>
    <row r="2667" spans="1:6" x14ac:dyDescent="0.25">
      <c r="A2667">
        <v>506</v>
      </c>
      <c r="B2667" s="3">
        <v>40544</v>
      </c>
      <c r="C2667" s="3">
        <v>40544</v>
      </c>
      <c r="D2667" t="s">
        <v>131</v>
      </c>
      <c r="E2667" t="s">
        <v>135</v>
      </c>
      <c r="F2667" t="s">
        <v>133</v>
      </c>
    </row>
    <row r="2668" spans="1:6" x14ac:dyDescent="0.25">
      <c r="A2668">
        <v>506</v>
      </c>
      <c r="B2668" s="3">
        <v>40544</v>
      </c>
      <c r="C2668" s="3">
        <v>43339</v>
      </c>
      <c r="D2668" t="s">
        <v>131</v>
      </c>
      <c r="E2668" t="s">
        <v>135</v>
      </c>
      <c r="F2668" t="s">
        <v>133</v>
      </c>
    </row>
    <row r="2669" spans="1:6" x14ac:dyDescent="0.25">
      <c r="A2669">
        <v>506</v>
      </c>
      <c r="B2669" s="3">
        <v>43339</v>
      </c>
      <c r="C2669" s="3">
        <v>43340</v>
      </c>
      <c r="D2669" t="s">
        <v>131</v>
      </c>
      <c r="E2669" t="s">
        <v>135</v>
      </c>
      <c r="F2669" t="s">
        <v>133</v>
      </c>
    </row>
    <row r="2670" spans="1:6" x14ac:dyDescent="0.25">
      <c r="A2670">
        <v>506</v>
      </c>
      <c r="B2670" s="3">
        <v>43340</v>
      </c>
      <c r="C2670" s="3">
        <v>43398</v>
      </c>
      <c r="D2670" t="s">
        <v>131</v>
      </c>
      <c r="E2670" t="s">
        <v>135</v>
      </c>
      <c r="F2670" t="s">
        <v>133</v>
      </c>
    </row>
    <row r="2671" spans="1:6" x14ac:dyDescent="0.25">
      <c r="A2671">
        <v>506</v>
      </c>
      <c r="B2671" s="3">
        <v>43398</v>
      </c>
      <c r="C2671" s="3">
        <v>43398</v>
      </c>
      <c r="D2671" t="s">
        <v>131</v>
      </c>
      <c r="E2671" t="s">
        <v>135</v>
      </c>
      <c r="F2671" t="s">
        <v>133</v>
      </c>
    </row>
    <row r="2672" spans="1:6" x14ac:dyDescent="0.25">
      <c r="A2672">
        <v>506</v>
      </c>
      <c r="B2672" s="3">
        <v>43399</v>
      </c>
      <c r="C2672" s="3">
        <v>43399</v>
      </c>
      <c r="D2672" t="s">
        <v>131</v>
      </c>
      <c r="E2672" t="s">
        <v>135</v>
      </c>
      <c r="F2672" t="s">
        <v>133</v>
      </c>
    </row>
    <row r="2673" spans="1:6" x14ac:dyDescent="0.25">
      <c r="A2673">
        <v>506</v>
      </c>
      <c r="B2673" s="3">
        <v>43399</v>
      </c>
      <c r="C2673" s="3">
        <v>43399</v>
      </c>
      <c r="D2673" t="s">
        <v>131</v>
      </c>
      <c r="E2673" t="s">
        <v>135</v>
      </c>
      <c r="F2673" t="s">
        <v>133</v>
      </c>
    </row>
    <row r="2674" spans="1:6" x14ac:dyDescent="0.25">
      <c r="A2674">
        <v>506</v>
      </c>
      <c r="B2674" s="3">
        <v>43400</v>
      </c>
      <c r="C2674" s="3">
        <v>43542</v>
      </c>
      <c r="D2674" t="s">
        <v>131</v>
      </c>
      <c r="E2674" t="s">
        <v>135</v>
      </c>
      <c r="F2674" t="s">
        <v>133</v>
      </c>
    </row>
    <row r="2675" spans="1:6" x14ac:dyDescent="0.25">
      <c r="A2675">
        <v>506</v>
      </c>
      <c r="B2675" s="3">
        <v>43543</v>
      </c>
      <c r="C2675" s="3">
        <v>43545</v>
      </c>
      <c r="D2675" t="s">
        <v>131</v>
      </c>
      <c r="E2675" t="s">
        <v>135</v>
      </c>
      <c r="F2675" t="s">
        <v>133</v>
      </c>
    </row>
    <row r="2676" spans="1:6" x14ac:dyDescent="0.25">
      <c r="A2676">
        <v>506</v>
      </c>
      <c r="B2676" s="3">
        <v>43546</v>
      </c>
      <c r="C2676" s="3">
        <v>43546</v>
      </c>
      <c r="D2676" t="s">
        <v>131</v>
      </c>
      <c r="E2676" t="s">
        <v>135</v>
      </c>
      <c r="F2676" t="s">
        <v>133</v>
      </c>
    </row>
    <row r="2677" spans="1:6" x14ac:dyDescent="0.25">
      <c r="A2677">
        <v>506</v>
      </c>
      <c r="B2677" s="3">
        <v>43546</v>
      </c>
      <c r="C2677" s="3">
        <v>43546</v>
      </c>
      <c r="D2677" t="s">
        <v>131</v>
      </c>
      <c r="E2677" t="s">
        <v>135</v>
      </c>
      <c r="F2677" t="s">
        <v>133</v>
      </c>
    </row>
    <row r="2678" spans="1:6" x14ac:dyDescent="0.25">
      <c r="A2678">
        <v>506</v>
      </c>
      <c r="B2678" s="3">
        <v>43547</v>
      </c>
      <c r="C2678" s="3"/>
      <c r="D2678" t="s">
        <v>131</v>
      </c>
      <c r="E2678" t="s">
        <v>135</v>
      </c>
      <c r="F2678" t="s">
        <v>133</v>
      </c>
    </row>
    <row r="2679" spans="1:6" x14ac:dyDescent="0.25">
      <c r="A2679">
        <v>507</v>
      </c>
      <c r="B2679" s="3">
        <v>42795</v>
      </c>
      <c r="C2679" s="3">
        <v>44249</v>
      </c>
      <c r="D2679" t="s">
        <v>131</v>
      </c>
      <c r="E2679" t="s">
        <v>113</v>
      </c>
      <c r="F2679" t="s">
        <v>132</v>
      </c>
    </row>
    <row r="2680" spans="1:6" x14ac:dyDescent="0.25">
      <c r="A2680">
        <v>507</v>
      </c>
      <c r="B2680" s="3">
        <v>44249</v>
      </c>
      <c r="C2680" s="3">
        <v>44926</v>
      </c>
      <c r="D2680" t="s">
        <v>131</v>
      </c>
      <c r="E2680" t="s">
        <v>113</v>
      </c>
      <c r="F2680" t="s">
        <v>132</v>
      </c>
    </row>
    <row r="2681" spans="1:6" x14ac:dyDescent="0.25">
      <c r="A2681">
        <v>507</v>
      </c>
      <c r="B2681" s="3">
        <v>44927</v>
      </c>
      <c r="C2681" s="3"/>
      <c r="D2681" t="s">
        <v>131</v>
      </c>
      <c r="E2681" t="s">
        <v>113</v>
      </c>
      <c r="F2681" t="s">
        <v>132</v>
      </c>
    </row>
    <row r="2682" spans="1:6" x14ac:dyDescent="0.25">
      <c r="A2682">
        <v>508</v>
      </c>
      <c r="B2682" s="3">
        <v>42767</v>
      </c>
      <c r="C2682" s="3">
        <v>44279</v>
      </c>
      <c r="D2682" t="s">
        <v>131</v>
      </c>
      <c r="E2682" t="s">
        <v>195</v>
      </c>
      <c r="F2682" t="s">
        <v>133</v>
      </c>
    </row>
    <row r="2683" spans="1:6" x14ac:dyDescent="0.25">
      <c r="A2683">
        <v>508</v>
      </c>
      <c r="B2683" s="3">
        <v>44279</v>
      </c>
      <c r="C2683" s="3">
        <v>44926</v>
      </c>
      <c r="D2683" t="s">
        <v>131</v>
      </c>
      <c r="E2683" t="s">
        <v>195</v>
      </c>
      <c r="F2683" t="s">
        <v>133</v>
      </c>
    </row>
    <row r="2684" spans="1:6" x14ac:dyDescent="0.25">
      <c r="A2684">
        <v>508</v>
      </c>
      <c r="B2684" s="3">
        <v>44927</v>
      </c>
      <c r="C2684" s="3"/>
      <c r="D2684" t="s">
        <v>131</v>
      </c>
      <c r="E2684" t="s">
        <v>195</v>
      </c>
      <c r="F2684" t="s">
        <v>133</v>
      </c>
    </row>
    <row r="2685" spans="1:6" x14ac:dyDescent="0.25">
      <c r="A2685">
        <v>509</v>
      </c>
      <c r="B2685" s="3">
        <v>42051</v>
      </c>
      <c r="C2685" s="3">
        <v>43388</v>
      </c>
      <c r="D2685" t="s">
        <v>131</v>
      </c>
      <c r="E2685" t="s">
        <v>97</v>
      </c>
      <c r="F2685" t="s">
        <v>132</v>
      </c>
    </row>
    <row r="2686" spans="1:6" x14ac:dyDescent="0.25">
      <c r="A2686">
        <v>509</v>
      </c>
      <c r="B2686" s="3">
        <v>43388</v>
      </c>
      <c r="C2686" s="3"/>
      <c r="D2686" t="s">
        <v>131</v>
      </c>
      <c r="E2686" t="s">
        <v>97</v>
      </c>
      <c r="F2686" t="s">
        <v>133</v>
      </c>
    </row>
    <row r="2687" spans="1:6" x14ac:dyDescent="0.25">
      <c r="A2687">
        <v>510</v>
      </c>
      <c r="B2687" s="3">
        <v>42257</v>
      </c>
      <c r="C2687" s="3">
        <v>44501</v>
      </c>
      <c r="D2687" t="s">
        <v>131</v>
      </c>
      <c r="E2687" t="s">
        <v>76</v>
      </c>
      <c r="F2687" t="s">
        <v>132</v>
      </c>
    </row>
    <row r="2688" spans="1:6" x14ac:dyDescent="0.25">
      <c r="A2688">
        <v>510</v>
      </c>
      <c r="B2688" s="3">
        <v>44501</v>
      </c>
      <c r="C2688" s="3">
        <v>44501</v>
      </c>
      <c r="D2688" t="s">
        <v>131</v>
      </c>
      <c r="E2688" t="s">
        <v>76</v>
      </c>
      <c r="F2688" t="s">
        <v>132</v>
      </c>
    </row>
    <row r="2689" spans="1:6" x14ac:dyDescent="0.25">
      <c r="A2689">
        <v>511</v>
      </c>
      <c r="B2689" s="3">
        <v>41913</v>
      </c>
      <c r="C2689" s="3">
        <v>44044</v>
      </c>
      <c r="D2689" t="s">
        <v>131</v>
      </c>
      <c r="E2689" t="s">
        <v>134</v>
      </c>
      <c r="F2689" t="s">
        <v>133</v>
      </c>
    </row>
    <row r="2690" spans="1:6" x14ac:dyDescent="0.25">
      <c r="A2690">
        <v>511</v>
      </c>
      <c r="B2690" s="3">
        <v>44044</v>
      </c>
      <c r="C2690" s="3">
        <v>44044</v>
      </c>
      <c r="D2690" t="s">
        <v>131</v>
      </c>
      <c r="E2690" t="s">
        <v>134</v>
      </c>
      <c r="F2690" t="s">
        <v>133</v>
      </c>
    </row>
    <row r="2691" spans="1:6" x14ac:dyDescent="0.25">
      <c r="A2691">
        <v>511</v>
      </c>
      <c r="B2691" s="3">
        <v>44044</v>
      </c>
      <c r="C2691" s="3">
        <v>44097</v>
      </c>
      <c r="D2691" t="s">
        <v>131</v>
      </c>
      <c r="E2691" t="s">
        <v>134</v>
      </c>
      <c r="F2691" t="s">
        <v>133</v>
      </c>
    </row>
    <row r="2692" spans="1:6" x14ac:dyDescent="0.25">
      <c r="A2692">
        <v>511</v>
      </c>
      <c r="B2692" s="3">
        <v>44097</v>
      </c>
      <c r="C2692" s="3">
        <v>44461</v>
      </c>
      <c r="D2692" t="s">
        <v>131</v>
      </c>
      <c r="E2692" t="s">
        <v>134</v>
      </c>
      <c r="F2692" t="s">
        <v>133</v>
      </c>
    </row>
    <row r="2693" spans="1:6" x14ac:dyDescent="0.25">
      <c r="A2693">
        <v>511</v>
      </c>
      <c r="B2693" s="3">
        <v>44462</v>
      </c>
      <c r="C2693" s="3">
        <v>44462</v>
      </c>
      <c r="D2693" t="s">
        <v>131</v>
      </c>
      <c r="E2693" t="s">
        <v>134</v>
      </c>
      <c r="F2693" t="s">
        <v>133</v>
      </c>
    </row>
    <row r="2694" spans="1:6" x14ac:dyDescent="0.25">
      <c r="A2694">
        <v>511</v>
      </c>
      <c r="B2694" s="3">
        <v>44462</v>
      </c>
      <c r="C2694" s="3">
        <v>44826</v>
      </c>
      <c r="D2694" t="s">
        <v>131</v>
      </c>
      <c r="E2694" t="s">
        <v>134</v>
      </c>
      <c r="F2694" t="s">
        <v>133</v>
      </c>
    </row>
    <row r="2695" spans="1:6" x14ac:dyDescent="0.25">
      <c r="A2695">
        <v>511</v>
      </c>
      <c r="B2695" s="3">
        <v>44827</v>
      </c>
      <c r="C2695" s="3"/>
      <c r="D2695" t="s">
        <v>131</v>
      </c>
      <c r="E2695" t="s">
        <v>134</v>
      </c>
      <c r="F2695" t="s">
        <v>133</v>
      </c>
    </row>
    <row r="2696" spans="1:6" x14ac:dyDescent="0.25">
      <c r="A2696">
        <v>512</v>
      </c>
      <c r="B2696" s="3">
        <v>41913</v>
      </c>
      <c r="C2696" s="3">
        <v>43374</v>
      </c>
      <c r="D2696" t="s">
        <v>131</v>
      </c>
      <c r="E2696" t="s">
        <v>113</v>
      </c>
      <c r="F2696" t="s">
        <v>133</v>
      </c>
    </row>
    <row r="2697" spans="1:6" x14ac:dyDescent="0.25">
      <c r="A2697">
        <v>512</v>
      </c>
      <c r="B2697" s="3">
        <v>43374</v>
      </c>
      <c r="C2697" s="3">
        <v>43374</v>
      </c>
      <c r="D2697" t="s">
        <v>131</v>
      </c>
      <c r="E2697" t="s">
        <v>113</v>
      </c>
      <c r="F2697" t="s">
        <v>133</v>
      </c>
    </row>
    <row r="2698" spans="1:6" x14ac:dyDescent="0.25">
      <c r="A2698">
        <v>512</v>
      </c>
      <c r="B2698" s="3">
        <v>43375</v>
      </c>
      <c r="C2698" s="3">
        <v>43584</v>
      </c>
      <c r="D2698" t="s">
        <v>131</v>
      </c>
      <c r="E2698" t="s">
        <v>113</v>
      </c>
      <c r="F2698" t="s">
        <v>133</v>
      </c>
    </row>
    <row r="2699" spans="1:6" x14ac:dyDescent="0.25">
      <c r="A2699">
        <v>512</v>
      </c>
      <c r="B2699" s="3">
        <v>43584</v>
      </c>
      <c r="C2699" s="3">
        <v>44469</v>
      </c>
      <c r="D2699" t="s">
        <v>131</v>
      </c>
      <c r="E2699" t="s">
        <v>113</v>
      </c>
      <c r="F2699" t="s">
        <v>133</v>
      </c>
    </row>
    <row r="2700" spans="1:6" x14ac:dyDescent="0.25">
      <c r="A2700">
        <v>512</v>
      </c>
      <c r="B2700" s="3">
        <v>44469</v>
      </c>
      <c r="C2700" s="3">
        <v>44471</v>
      </c>
      <c r="D2700" t="s">
        <v>131</v>
      </c>
      <c r="E2700" t="s">
        <v>113</v>
      </c>
      <c r="F2700" t="s">
        <v>133</v>
      </c>
    </row>
    <row r="2701" spans="1:6" x14ac:dyDescent="0.25">
      <c r="A2701">
        <v>512</v>
      </c>
      <c r="B2701" s="3">
        <v>44472</v>
      </c>
      <c r="C2701" s="3"/>
      <c r="D2701" t="s">
        <v>131</v>
      </c>
      <c r="E2701" t="s">
        <v>113</v>
      </c>
      <c r="F2701" t="s">
        <v>133</v>
      </c>
    </row>
    <row r="2702" spans="1:6" x14ac:dyDescent="0.25">
      <c r="A2702">
        <v>513</v>
      </c>
      <c r="B2702" s="3">
        <v>40544</v>
      </c>
      <c r="C2702" s="3">
        <v>43689</v>
      </c>
      <c r="D2702" t="s">
        <v>131</v>
      </c>
      <c r="E2702" t="s">
        <v>120</v>
      </c>
      <c r="F2702" t="s">
        <v>133</v>
      </c>
    </row>
    <row r="2703" spans="1:6" x14ac:dyDescent="0.25">
      <c r="A2703">
        <v>513</v>
      </c>
      <c r="B2703" s="3">
        <v>43689</v>
      </c>
      <c r="C2703" s="3">
        <v>43691</v>
      </c>
      <c r="D2703" t="s">
        <v>131</v>
      </c>
      <c r="E2703" t="s">
        <v>120</v>
      </c>
      <c r="F2703" t="s">
        <v>133</v>
      </c>
    </row>
    <row r="2704" spans="1:6" x14ac:dyDescent="0.25">
      <c r="A2704">
        <v>513</v>
      </c>
      <c r="B2704" s="3">
        <v>43692</v>
      </c>
      <c r="C2704" s="3">
        <v>44440</v>
      </c>
      <c r="D2704" t="s">
        <v>131</v>
      </c>
      <c r="E2704" t="s">
        <v>120</v>
      </c>
      <c r="F2704" t="s">
        <v>133</v>
      </c>
    </row>
    <row r="2705" spans="1:6" x14ac:dyDescent="0.25">
      <c r="A2705">
        <v>513</v>
      </c>
      <c r="B2705" s="3">
        <v>44440</v>
      </c>
      <c r="C2705" s="3">
        <v>44455</v>
      </c>
      <c r="D2705" t="s">
        <v>131</v>
      </c>
      <c r="E2705" t="s">
        <v>120</v>
      </c>
      <c r="F2705" t="s">
        <v>133</v>
      </c>
    </row>
    <row r="2706" spans="1:6" x14ac:dyDescent="0.25">
      <c r="A2706">
        <v>514</v>
      </c>
      <c r="B2706" s="3">
        <v>40544</v>
      </c>
      <c r="C2706" s="3">
        <v>43127</v>
      </c>
      <c r="D2706" t="s">
        <v>131</v>
      </c>
      <c r="E2706" t="s">
        <v>135</v>
      </c>
      <c r="F2706" t="s">
        <v>133</v>
      </c>
    </row>
    <row r="2707" spans="1:6" x14ac:dyDescent="0.25">
      <c r="A2707">
        <v>514</v>
      </c>
      <c r="B2707" s="3">
        <v>43127</v>
      </c>
      <c r="C2707" s="3">
        <v>43156</v>
      </c>
      <c r="D2707" t="s">
        <v>131</v>
      </c>
      <c r="E2707" t="s">
        <v>135</v>
      </c>
      <c r="F2707" t="s">
        <v>133</v>
      </c>
    </row>
    <row r="2708" spans="1:6" x14ac:dyDescent="0.25">
      <c r="A2708">
        <v>514</v>
      </c>
      <c r="B2708" s="3">
        <v>43157</v>
      </c>
      <c r="C2708" s="3">
        <v>43157</v>
      </c>
      <c r="D2708" t="s">
        <v>131</v>
      </c>
      <c r="E2708" t="s">
        <v>135</v>
      </c>
      <c r="F2708" t="s">
        <v>133</v>
      </c>
    </row>
    <row r="2709" spans="1:6" x14ac:dyDescent="0.25">
      <c r="A2709">
        <v>514</v>
      </c>
      <c r="B2709" s="3">
        <v>43157</v>
      </c>
      <c r="C2709" s="3">
        <v>43192</v>
      </c>
      <c r="D2709" t="s">
        <v>131</v>
      </c>
      <c r="E2709" t="s">
        <v>135</v>
      </c>
      <c r="F2709" t="s">
        <v>133</v>
      </c>
    </row>
    <row r="2710" spans="1:6" x14ac:dyDescent="0.25">
      <c r="A2710">
        <v>516</v>
      </c>
      <c r="B2710" s="3">
        <v>41766</v>
      </c>
      <c r="C2710" s="3">
        <v>43269</v>
      </c>
      <c r="D2710" t="s">
        <v>131</v>
      </c>
      <c r="E2710" t="s">
        <v>115</v>
      </c>
      <c r="F2710" t="s">
        <v>133</v>
      </c>
    </row>
    <row r="2711" spans="1:6" x14ac:dyDescent="0.25">
      <c r="A2711">
        <v>516</v>
      </c>
      <c r="B2711" s="3">
        <v>43269</v>
      </c>
      <c r="C2711" s="3">
        <v>43278</v>
      </c>
      <c r="D2711" t="s">
        <v>131</v>
      </c>
      <c r="E2711" t="s">
        <v>115</v>
      </c>
      <c r="F2711" t="s">
        <v>133</v>
      </c>
    </row>
    <row r="2712" spans="1:6" x14ac:dyDescent="0.25">
      <c r="A2712">
        <v>516</v>
      </c>
      <c r="B2712" s="3">
        <v>43278</v>
      </c>
      <c r="C2712" s="3">
        <v>43605</v>
      </c>
      <c r="D2712" t="s">
        <v>131</v>
      </c>
      <c r="E2712" t="s">
        <v>115</v>
      </c>
      <c r="F2712" t="s">
        <v>133</v>
      </c>
    </row>
    <row r="2713" spans="1:6" x14ac:dyDescent="0.25">
      <c r="A2713">
        <v>516</v>
      </c>
      <c r="B2713" s="3">
        <v>43605</v>
      </c>
      <c r="C2713" s="3">
        <v>43634</v>
      </c>
      <c r="D2713" t="s">
        <v>131</v>
      </c>
      <c r="E2713" t="s">
        <v>115</v>
      </c>
      <c r="F2713" t="s">
        <v>133</v>
      </c>
    </row>
    <row r="2714" spans="1:6" x14ac:dyDescent="0.25">
      <c r="A2714">
        <v>516</v>
      </c>
      <c r="B2714" s="3">
        <v>43635</v>
      </c>
      <c r="C2714" s="3">
        <v>43636</v>
      </c>
      <c r="D2714" t="s">
        <v>131</v>
      </c>
      <c r="E2714" t="s">
        <v>115</v>
      </c>
      <c r="F2714" t="s">
        <v>133</v>
      </c>
    </row>
    <row r="2715" spans="1:6" x14ac:dyDescent="0.25">
      <c r="A2715">
        <v>516</v>
      </c>
      <c r="B2715" s="3">
        <v>43636</v>
      </c>
      <c r="C2715" s="3">
        <v>43649</v>
      </c>
      <c r="D2715" t="s">
        <v>131</v>
      </c>
      <c r="E2715" t="s">
        <v>115</v>
      </c>
      <c r="F2715" t="s">
        <v>133</v>
      </c>
    </row>
    <row r="2716" spans="1:6" x14ac:dyDescent="0.25">
      <c r="A2716">
        <v>516</v>
      </c>
      <c r="B2716" s="3">
        <v>43649</v>
      </c>
      <c r="C2716" s="3">
        <v>43663</v>
      </c>
      <c r="D2716" t="s">
        <v>131</v>
      </c>
      <c r="E2716" t="s">
        <v>115</v>
      </c>
      <c r="F2716" t="s">
        <v>133</v>
      </c>
    </row>
    <row r="2717" spans="1:6" x14ac:dyDescent="0.25">
      <c r="A2717">
        <v>516</v>
      </c>
      <c r="B2717" s="3">
        <v>43650</v>
      </c>
      <c r="C2717" s="3">
        <v>43727</v>
      </c>
      <c r="D2717" t="s">
        <v>131</v>
      </c>
      <c r="E2717" t="s">
        <v>115</v>
      </c>
      <c r="F2717" t="s">
        <v>133</v>
      </c>
    </row>
    <row r="2718" spans="1:6" x14ac:dyDescent="0.25">
      <c r="A2718">
        <v>516</v>
      </c>
      <c r="B2718" s="3">
        <v>43664</v>
      </c>
      <c r="C2718" s="3">
        <v>43727</v>
      </c>
      <c r="D2718" t="s">
        <v>131</v>
      </c>
      <c r="E2718" t="s">
        <v>115</v>
      </c>
      <c r="F2718" t="s">
        <v>133</v>
      </c>
    </row>
    <row r="2719" spans="1:6" x14ac:dyDescent="0.25">
      <c r="A2719">
        <v>516</v>
      </c>
      <c r="B2719" s="3">
        <v>43727</v>
      </c>
      <c r="C2719" s="3">
        <v>43840</v>
      </c>
      <c r="D2719" t="s">
        <v>131</v>
      </c>
      <c r="E2719" t="s">
        <v>115</v>
      </c>
      <c r="F2719" t="s">
        <v>133</v>
      </c>
    </row>
    <row r="2720" spans="1:6" x14ac:dyDescent="0.25">
      <c r="A2720">
        <v>517</v>
      </c>
      <c r="B2720" s="3">
        <v>42629</v>
      </c>
      <c r="C2720" s="3">
        <v>44097</v>
      </c>
      <c r="D2720" t="s">
        <v>131</v>
      </c>
      <c r="E2720" t="s">
        <v>134</v>
      </c>
      <c r="F2720" t="s">
        <v>133</v>
      </c>
    </row>
    <row r="2721" spans="1:6" x14ac:dyDescent="0.25">
      <c r="A2721">
        <v>517</v>
      </c>
      <c r="B2721" s="3">
        <v>42629</v>
      </c>
      <c r="C2721" s="3">
        <v>44097</v>
      </c>
      <c r="D2721" t="s">
        <v>131</v>
      </c>
      <c r="E2721" t="s">
        <v>134</v>
      </c>
      <c r="F2721" t="s">
        <v>133</v>
      </c>
    </row>
    <row r="2722" spans="1:6" x14ac:dyDescent="0.25">
      <c r="A2722">
        <v>517</v>
      </c>
      <c r="B2722" s="3">
        <v>44097</v>
      </c>
      <c r="C2722" s="3">
        <v>44461</v>
      </c>
      <c r="D2722" t="s">
        <v>131</v>
      </c>
      <c r="E2722" t="s">
        <v>134</v>
      </c>
      <c r="F2722" t="s">
        <v>133</v>
      </c>
    </row>
    <row r="2723" spans="1:6" x14ac:dyDescent="0.25">
      <c r="A2723">
        <v>517</v>
      </c>
      <c r="B2723" s="3">
        <v>44097</v>
      </c>
      <c r="C2723" s="3">
        <v>44461</v>
      </c>
      <c r="D2723" t="s">
        <v>131</v>
      </c>
      <c r="E2723" t="s">
        <v>134</v>
      </c>
      <c r="F2723" t="s">
        <v>133</v>
      </c>
    </row>
    <row r="2724" spans="1:6" x14ac:dyDescent="0.25">
      <c r="A2724">
        <v>517</v>
      </c>
      <c r="B2724" s="3">
        <v>44097</v>
      </c>
      <c r="C2724" s="3">
        <v>44561</v>
      </c>
      <c r="D2724" t="s">
        <v>131</v>
      </c>
      <c r="E2724" t="s">
        <v>134</v>
      </c>
      <c r="F2724" t="s">
        <v>133</v>
      </c>
    </row>
    <row r="2725" spans="1:6" x14ac:dyDescent="0.25">
      <c r="A2725">
        <v>517</v>
      </c>
      <c r="B2725" s="3">
        <v>44097</v>
      </c>
      <c r="C2725" s="3">
        <v>44561</v>
      </c>
      <c r="D2725" t="s">
        <v>131</v>
      </c>
      <c r="E2725" t="s">
        <v>134</v>
      </c>
      <c r="F2725" t="s">
        <v>133</v>
      </c>
    </row>
    <row r="2726" spans="1:6" x14ac:dyDescent="0.25">
      <c r="A2726">
        <v>517</v>
      </c>
      <c r="B2726" s="3">
        <v>44462</v>
      </c>
      <c r="C2726" s="3"/>
      <c r="D2726" t="s">
        <v>131</v>
      </c>
      <c r="E2726" t="s">
        <v>134</v>
      </c>
      <c r="F2726" t="s">
        <v>133</v>
      </c>
    </row>
    <row r="2727" spans="1:6" x14ac:dyDescent="0.25">
      <c r="A2727">
        <v>517</v>
      </c>
      <c r="B2727" s="3">
        <v>44462</v>
      </c>
      <c r="C2727" s="3"/>
      <c r="D2727" t="s">
        <v>131</v>
      </c>
      <c r="E2727" t="s">
        <v>134</v>
      </c>
      <c r="F2727" t="s">
        <v>133</v>
      </c>
    </row>
    <row r="2728" spans="1:6" x14ac:dyDescent="0.25">
      <c r="A2728">
        <v>517</v>
      </c>
      <c r="B2728" s="3">
        <v>44562</v>
      </c>
      <c r="C2728" s="3"/>
      <c r="D2728" t="s">
        <v>131</v>
      </c>
      <c r="E2728" t="s">
        <v>134</v>
      </c>
      <c r="F2728" t="s">
        <v>133</v>
      </c>
    </row>
    <row r="2729" spans="1:6" x14ac:dyDescent="0.25">
      <c r="A2729">
        <v>517</v>
      </c>
      <c r="B2729" s="3">
        <v>44562</v>
      </c>
      <c r="C2729" s="3"/>
      <c r="D2729" t="s">
        <v>131</v>
      </c>
      <c r="E2729" t="s">
        <v>134</v>
      </c>
      <c r="F2729" t="s">
        <v>133</v>
      </c>
    </row>
    <row r="2730" spans="1:6" x14ac:dyDescent="0.25">
      <c r="A2730">
        <v>518</v>
      </c>
      <c r="B2730" s="3">
        <v>39083</v>
      </c>
      <c r="C2730" s="3">
        <v>43878</v>
      </c>
      <c r="D2730" t="s">
        <v>131</v>
      </c>
      <c r="E2730" t="s">
        <v>97</v>
      </c>
      <c r="F2730" t="s">
        <v>132</v>
      </c>
    </row>
    <row r="2731" spans="1:6" x14ac:dyDescent="0.25">
      <c r="A2731">
        <v>518</v>
      </c>
      <c r="B2731" s="3">
        <v>43878</v>
      </c>
      <c r="C2731" s="3"/>
      <c r="D2731" t="s">
        <v>131</v>
      </c>
      <c r="E2731" t="s">
        <v>83</v>
      </c>
      <c r="F2731" t="s">
        <v>133</v>
      </c>
    </row>
    <row r="2732" spans="1:6" x14ac:dyDescent="0.25">
      <c r="A2732">
        <v>518</v>
      </c>
      <c r="B2732" s="3">
        <v>43878</v>
      </c>
      <c r="C2732" s="3">
        <v>43878</v>
      </c>
      <c r="D2732" t="s">
        <v>131</v>
      </c>
      <c r="E2732" t="s">
        <v>97</v>
      </c>
      <c r="F2732" t="s">
        <v>132</v>
      </c>
    </row>
    <row r="2733" spans="1:6" x14ac:dyDescent="0.25">
      <c r="A2733">
        <v>519</v>
      </c>
      <c r="B2733" s="3">
        <v>40544</v>
      </c>
      <c r="C2733" s="3">
        <v>43466</v>
      </c>
      <c r="D2733" t="s">
        <v>131</v>
      </c>
      <c r="E2733" t="s">
        <v>129</v>
      </c>
      <c r="F2733" t="s">
        <v>133</v>
      </c>
    </row>
    <row r="2734" spans="1:6" x14ac:dyDescent="0.25">
      <c r="A2734">
        <v>519</v>
      </c>
      <c r="B2734" s="3">
        <v>43466</v>
      </c>
      <c r="C2734" s="3">
        <v>43466</v>
      </c>
      <c r="D2734" t="s">
        <v>131</v>
      </c>
      <c r="E2734" t="s">
        <v>129</v>
      </c>
      <c r="F2734" t="s">
        <v>133</v>
      </c>
    </row>
    <row r="2735" spans="1:6" x14ac:dyDescent="0.25">
      <c r="A2735">
        <v>520</v>
      </c>
      <c r="B2735" s="3">
        <v>41913</v>
      </c>
      <c r="C2735" s="3">
        <v>43690</v>
      </c>
      <c r="D2735" t="s">
        <v>131</v>
      </c>
      <c r="E2735" t="s">
        <v>169</v>
      </c>
      <c r="F2735" t="s">
        <v>132</v>
      </c>
    </row>
    <row r="2736" spans="1:6" x14ac:dyDescent="0.25">
      <c r="A2736">
        <v>520</v>
      </c>
      <c r="B2736" s="3">
        <v>43690</v>
      </c>
      <c r="C2736" s="3">
        <v>43690</v>
      </c>
      <c r="D2736" t="s">
        <v>131</v>
      </c>
      <c r="E2736" t="s">
        <v>169</v>
      </c>
      <c r="F2736" t="s">
        <v>132</v>
      </c>
    </row>
    <row r="2737" spans="1:6" x14ac:dyDescent="0.25">
      <c r="A2737">
        <v>520</v>
      </c>
      <c r="B2737" s="3">
        <v>43691</v>
      </c>
      <c r="C2737" s="3">
        <v>44105</v>
      </c>
      <c r="D2737" t="s">
        <v>131</v>
      </c>
      <c r="E2737" t="s">
        <v>169</v>
      </c>
      <c r="F2737" t="s">
        <v>132</v>
      </c>
    </row>
    <row r="2738" spans="1:6" x14ac:dyDescent="0.25">
      <c r="A2738">
        <v>520</v>
      </c>
      <c r="B2738" s="3">
        <v>44105</v>
      </c>
      <c r="C2738" s="3">
        <v>44926</v>
      </c>
      <c r="D2738" t="s">
        <v>131</v>
      </c>
      <c r="E2738" t="s">
        <v>169</v>
      </c>
      <c r="F2738" t="s">
        <v>132</v>
      </c>
    </row>
    <row r="2739" spans="1:6" x14ac:dyDescent="0.25">
      <c r="A2739">
        <v>520</v>
      </c>
      <c r="B2739" s="3">
        <v>44927</v>
      </c>
      <c r="C2739" s="3"/>
      <c r="D2739" t="s">
        <v>131</v>
      </c>
      <c r="E2739" t="s">
        <v>169</v>
      </c>
      <c r="F2739" t="s">
        <v>132</v>
      </c>
    </row>
    <row r="2740" spans="1:6" x14ac:dyDescent="0.25">
      <c r="A2740">
        <v>521</v>
      </c>
      <c r="B2740" s="3">
        <v>41913</v>
      </c>
      <c r="C2740" s="3">
        <v>43619</v>
      </c>
      <c r="D2740" t="s">
        <v>131</v>
      </c>
      <c r="E2740" t="s">
        <v>128</v>
      </c>
      <c r="F2740" t="s">
        <v>133</v>
      </c>
    </row>
    <row r="2741" spans="1:6" x14ac:dyDescent="0.25">
      <c r="A2741">
        <v>521</v>
      </c>
      <c r="B2741" s="3">
        <v>43619</v>
      </c>
      <c r="C2741" s="3">
        <v>44198</v>
      </c>
      <c r="D2741" t="s">
        <v>131</v>
      </c>
      <c r="E2741" t="s">
        <v>128</v>
      </c>
      <c r="F2741" t="s">
        <v>133</v>
      </c>
    </row>
    <row r="2742" spans="1:6" x14ac:dyDescent="0.25">
      <c r="A2742">
        <v>521</v>
      </c>
      <c r="B2742" s="3">
        <v>44198</v>
      </c>
      <c r="C2742" s="3">
        <v>44271</v>
      </c>
      <c r="D2742" t="s">
        <v>131</v>
      </c>
      <c r="E2742" t="s">
        <v>128</v>
      </c>
      <c r="F2742" t="s">
        <v>133</v>
      </c>
    </row>
    <row r="2743" spans="1:6" x14ac:dyDescent="0.25">
      <c r="A2743">
        <v>524</v>
      </c>
      <c r="B2743" s="3">
        <v>42629</v>
      </c>
      <c r="C2743" s="3">
        <v>44228</v>
      </c>
      <c r="D2743" t="s">
        <v>131</v>
      </c>
      <c r="E2743" t="s">
        <v>134</v>
      </c>
      <c r="F2743" t="s">
        <v>133</v>
      </c>
    </row>
    <row r="2744" spans="1:6" x14ac:dyDescent="0.25">
      <c r="A2744">
        <v>524</v>
      </c>
      <c r="B2744" s="3">
        <v>44228</v>
      </c>
      <c r="C2744" s="3">
        <v>44593</v>
      </c>
      <c r="D2744" t="s">
        <v>131</v>
      </c>
      <c r="E2744" t="s">
        <v>134</v>
      </c>
      <c r="F2744" t="s">
        <v>133</v>
      </c>
    </row>
    <row r="2745" spans="1:6" x14ac:dyDescent="0.25">
      <c r="A2745">
        <v>524</v>
      </c>
      <c r="B2745" s="3">
        <v>44594</v>
      </c>
      <c r="C2745" s="3"/>
      <c r="D2745" t="s">
        <v>131</v>
      </c>
      <c r="E2745" t="s">
        <v>134</v>
      </c>
      <c r="F2745" t="s">
        <v>133</v>
      </c>
    </row>
    <row r="2746" spans="1:6" x14ac:dyDescent="0.25">
      <c r="A2746">
        <v>525</v>
      </c>
      <c r="B2746" s="3">
        <v>42629</v>
      </c>
      <c r="C2746" s="3">
        <v>43577</v>
      </c>
      <c r="D2746" t="s">
        <v>131</v>
      </c>
      <c r="E2746" t="s">
        <v>166</v>
      </c>
      <c r="F2746" t="s">
        <v>133</v>
      </c>
    </row>
    <row r="2747" spans="1:6" x14ac:dyDescent="0.25">
      <c r="A2747">
        <v>525</v>
      </c>
      <c r="B2747" s="3">
        <v>43577</v>
      </c>
      <c r="C2747" s="3">
        <v>43606</v>
      </c>
      <c r="D2747" t="s">
        <v>131</v>
      </c>
      <c r="E2747" t="s">
        <v>166</v>
      </c>
      <c r="F2747" t="s">
        <v>133</v>
      </c>
    </row>
    <row r="2748" spans="1:6" x14ac:dyDescent="0.25">
      <c r="A2748">
        <v>525</v>
      </c>
      <c r="B2748" s="3">
        <v>43607</v>
      </c>
      <c r="C2748" s="3">
        <v>44097</v>
      </c>
      <c r="D2748" t="s">
        <v>131</v>
      </c>
      <c r="E2748" t="s">
        <v>166</v>
      </c>
      <c r="F2748" t="s">
        <v>133</v>
      </c>
    </row>
    <row r="2749" spans="1:6" x14ac:dyDescent="0.25">
      <c r="A2749">
        <v>525</v>
      </c>
      <c r="B2749" s="3">
        <v>44097</v>
      </c>
      <c r="C2749" s="3">
        <v>44461</v>
      </c>
      <c r="D2749" t="s">
        <v>131</v>
      </c>
      <c r="E2749" t="s">
        <v>166</v>
      </c>
      <c r="F2749" t="s">
        <v>133</v>
      </c>
    </row>
    <row r="2750" spans="1:6" x14ac:dyDescent="0.25">
      <c r="A2750">
        <v>525</v>
      </c>
      <c r="B2750" s="3">
        <v>44462</v>
      </c>
      <c r="C2750" s="3">
        <v>44462</v>
      </c>
      <c r="D2750" t="s">
        <v>131</v>
      </c>
      <c r="E2750" t="s">
        <v>166</v>
      </c>
      <c r="F2750" t="s">
        <v>133</v>
      </c>
    </row>
    <row r="2751" spans="1:6" x14ac:dyDescent="0.25">
      <c r="A2751">
        <v>525</v>
      </c>
      <c r="B2751" s="3">
        <v>44462</v>
      </c>
      <c r="C2751" s="3">
        <v>44926</v>
      </c>
      <c r="D2751" t="s">
        <v>131</v>
      </c>
      <c r="E2751" t="s">
        <v>166</v>
      </c>
      <c r="F2751" t="s">
        <v>133</v>
      </c>
    </row>
    <row r="2752" spans="1:6" x14ac:dyDescent="0.25">
      <c r="A2752">
        <v>525</v>
      </c>
      <c r="B2752" s="3">
        <v>44927</v>
      </c>
      <c r="C2752" s="3"/>
      <c r="D2752" t="s">
        <v>131</v>
      </c>
      <c r="E2752" t="s">
        <v>166</v>
      </c>
      <c r="F2752" t="s">
        <v>133</v>
      </c>
    </row>
    <row r="2753" spans="1:6" x14ac:dyDescent="0.25">
      <c r="A2753">
        <v>526</v>
      </c>
      <c r="B2753" s="3">
        <v>42643</v>
      </c>
      <c r="C2753" s="3">
        <v>44617</v>
      </c>
      <c r="D2753" t="s">
        <v>131</v>
      </c>
      <c r="E2753" t="s">
        <v>135</v>
      </c>
      <c r="F2753" t="s">
        <v>133</v>
      </c>
    </row>
    <row r="2754" spans="1:6" x14ac:dyDescent="0.25">
      <c r="A2754">
        <v>526</v>
      </c>
      <c r="B2754" s="3">
        <v>44617</v>
      </c>
      <c r="C2754" s="3">
        <v>44622</v>
      </c>
      <c r="D2754" t="s">
        <v>131</v>
      </c>
      <c r="E2754" t="s">
        <v>135</v>
      </c>
      <c r="F2754" t="s">
        <v>133</v>
      </c>
    </row>
    <row r="2755" spans="1:6" x14ac:dyDescent="0.25">
      <c r="A2755">
        <v>526</v>
      </c>
      <c r="B2755" s="3">
        <v>44623</v>
      </c>
      <c r="C2755" s="3"/>
      <c r="D2755" t="s">
        <v>131</v>
      </c>
      <c r="E2755" t="s">
        <v>135</v>
      </c>
      <c r="F2755" t="s">
        <v>133</v>
      </c>
    </row>
    <row r="2756" spans="1:6" x14ac:dyDescent="0.25">
      <c r="A2756">
        <v>527</v>
      </c>
      <c r="B2756" s="3">
        <v>42005</v>
      </c>
      <c r="C2756" s="3">
        <v>43291</v>
      </c>
      <c r="D2756" t="s">
        <v>131</v>
      </c>
      <c r="E2756" t="s">
        <v>174</v>
      </c>
      <c r="F2756" t="s">
        <v>133</v>
      </c>
    </row>
    <row r="2757" spans="1:6" x14ac:dyDescent="0.25">
      <c r="A2757">
        <v>527</v>
      </c>
      <c r="B2757" s="3">
        <v>43291</v>
      </c>
      <c r="C2757" s="3">
        <v>43291</v>
      </c>
      <c r="D2757" t="s">
        <v>131</v>
      </c>
      <c r="E2757" t="s">
        <v>174</v>
      </c>
      <c r="F2757" t="s">
        <v>133</v>
      </c>
    </row>
    <row r="2758" spans="1:6" x14ac:dyDescent="0.25">
      <c r="A2758">
        <v>527</v>
      </c>
      <c r="B2758" s="3">
        <v>43291</v>
      </c>
      <c r="C2758" s="3">
        <v>43431</v>
      </c>
      <c r="D2758" t="s">
        <v>131</v>
      </c>
      <c r="E2758" t="s">
        <v>174</v>
      </c>
      <c r="F2758" t="s">
        <v>133</v>
      </c>
    </row>
    <row r="2759" spans="1:6" x14ac:dyDescent="0.25">
      <c r="A2759">
        <v>527</v>
      </c>
      <c r="B2759" s="3">
        <v>43431</v>
      </c>
      <c r="C2759" s="3">
        <v>43432</v>
      </c>
      <c r="D2759" t="s">
        <v>131</v>
      </c>
      <c r="E2759" t="s">
        <v>174</v>
      </c>
      <c r="F2759" t="s">
        <v>133</v>
      </c>
    </row>
    <row r="2760" spans="1:6" x14ac:dyDescent="0.25">
      <c r="A2760">
        <v>527</v>
      </c>
      <c r="B2760" s="3">
        <v>43433</v>
      </c>
      <c r="C2760" s="3">
        <v>43434</v>
      </c>
      <c r="D2760" t="s">
        <v>131</v>
      </c>
      <c r="E2760" t="s">
        <v>174</v>
      </c>
      <c r="F2760" t="s">
        <v>133</v>
      </c>
    </row>
    <row r="2761" spans="1:6" x14ac:dyDescent="0.25">
      <c r="A2761">
        <v>527</v>
      </c>
      <c r="B2761" s="3">
        <v>43434</v>
      </c>
      <c r="C2761" s="3">
        <v>43434</v>
      </c>
      <c r="D2761" t="s">
        <v>131</v>
      </c>
      <c r="E2761" t="s">
        <v>174</v>
      </c>
      <c r="F2761" t="s">
        <v>133</v>
      </c>
    </row>
    <row r="2762" spans="1:6" x14ac:dyDescent="0.25">
      <c r="A2762">
        <v>527</v>
      </c>
      <c r="B2762" s="3">
        <v>43435</v>
      </c>
      <c r="C2762" s="3">
        <v>44097</v>
      </c>
      <c r="D2762" t="s">
        <v>131</v>
      </c>
      <c r="E2762" t="s">
        <v>174</v>
      </c>
      <c r="F2762" t="s">
        <v>133</v>
      </c>
    </row>
    <row r="2763" spans="1:6" x14ac:dyDescent="0.25">
      <c r="A2763">
        <v>527</v>
      </c>
      <c r="B2763" s="3">
        <v>44097</v>
      </c>
      <c r="C2763" s="3">
        <v>44461</v>
      </c>
      <c r="D2763" t="s">
        <v>131</v>
      </c>
      <c r="E2763" t="s">
        <v>174</v>
      </c>
      <c r="F2763" t="s">
        <v>133</v>
      </c>
    </row>
    <row r="2764" spans="1:6" x14ac:dyDescent="0.25">
      <c r="A2764">
        <v>527</v>
      </c>
      <c r="B2764" s="3">
        <v>44462</v>
      </c>
      <c r="C2764" s="3">
        <v>44462</v>
      </c>
      <c r="D2764" t="s">
        <v>131</v>
      </c>
      <c r="E2764" t="s">
        <v>174</v>
      </c>
      <c r="F2764" t="s">
        <v>133</v>
      </c>
    </row>
    <row r="2765" spans="1:6" x14ac:dyDescent="0.25">
      <c r="A2765">
        <v>527</v>
      </c>
      <c r="B2765" s="3">
        <v>44462</v>
      </c>
      <c r="C2765" s="3">
        <v>44926</v>
      </c>
      <c r="D2765" t="s">
        <v>131</v>
      </c>
      <c r="E2765" t="s">
        <v>174</v>
      </c>
      <c r="F2765" t="s">
        <v>133</v>
      </c>
    </row>
    <row r="2766" spans="1:6" x14ac:dyDescent="0.25">
      <c r="A2766">
        <v>527</v>
      </c>
      <c r="B2766" s="3">
        <v>44927</v>
      </c>
      <c r="C2766" s="3"/>
      <c r="D2766" t="s">
        <v>131</v>
      </c>
      <c r="E2766" t="s">
        <v>174</v>
      </c>
      <c r="F2766" t="s">
        <v>133</v>
      </c>
    </row>
    <row r="2767" spans="1:6" x14ac:dyDescent="0.25">
      <c r="A2767">
        <v>528</v>
      </c>
      <c r="B2767" s="3">
        <v>42629</v>
      </c>
      <c r="C2767" s="3">
        <v>44158</v>
      </c>
      <c r="D2767" t="s">
        <v>131</v>
      </c>
      <c r="E2767" t="s">
        <v>134</v>
      </c>
      <c r="F2767" t="s">
        <v>133</v>
      </c>
    </row>
    <row r="2768" spans="1:6" x14ac:dyDescent="0.25">
      <c r="A2768">
        <v>528</v>
      </c>
      <c r="B2768" s="3">
        <v>44158</v>
      </c>
      <c r="C2768" s="3">
        <v>44522</v>
      </c>
      <c r="D2768" t="s">
        <v>131</v>
      </c>
      <c r="E2768" t="s">
        <v>134</v>
      </c>
      <c r="F2768" t="s">
        <v>133</v>
      </c>
    </row>
    <row r="2769" spans="1:6" x14ac:dyDescent="0.25">
      <c r="A2769">
        <v>528</v>
      </c>
      <c r="B2769" s="3">
        <v>44523</v>
      </c>
      <c r="C2769" s="3">
        <v>44523</v>
      </c>
      <c r="D2769" t="s">
        <v>131</v>
      </c>
      <c r="E2769" t="s">
        <v>134</v>
      </c>
      <c r="F2769" t="s">
        <v>133</v>
      </c>
    </row>
    <row r="2770" spans="1:6" x14ac:dyDescent="0.25">
      <c r="A2770">
        <v>528</v>
      </c>
      <c r="B2770" s="3">
        <v>44523</v>
      </c>
      <c r="C2770" s="3">
        <v>44926</v>
      </c>
      <c r="D2770" t="s">
        <v>131</v>
      </c>
      <c r="E2770" t="s">
        <v>134</v>
      </c>
      <c r="F2770" t="s">
        <v>133</v>
      </c>
    </row>
    <row r="2771" spans="1:6" x14ac:dyDescent="0.25">
      <c r="A2771">
        <v>528</v>
      </c>
      <c r="B2771" s="3">
        <v>44927</v>
      </c>
      <c r="C2771" s="3"/>
      <c r="D2771" t="s">
        <v>131</v>
      </c>
      <c r="E2771" t="s">
        <v>134</v>
      </c>
      <c r="F2771" t="s">
        <v>133</v>
      </c>
    </row>
    <row r="2772" spans="1:6" x14ac:dyDescent="0.25">
      <c r="A2772">
        <v>529</v>
      </c>
      <c r="B2772" s="3">
        <v>41153</v>
      </c>
      <c r="C2772" s="3">
        <v>43325</v>
      </c>
      <c r="D2772" t="s">
        <v>131</v>
      </c>
      <c r="E2772" t="s">
        <v>113</v>
      </c>
      <c r="F2772" t="s">
        <v>133</v>
      </c>
    </row>
    <row r="2773" spans="1:6" x14ac:dyDescent="0.25">
      <c r="A2773">
        <v>529</v>
      </c>
      <c r="B2773" s="3">
        <v>43325</v>
      </c>
      <c r="C2773" s="3">
        <v>43336</v>
      </c>
      <c r="D2773" t="s">
        <v>131</v>
      </c>
      <c r="E2773" t="s">
        <v>113</v>
      </c>
      <c r="F2773" t="s">
        <v>133</v>
      </c>
    </row>
    <row r="2774" spans="1:6" x14ac:dyDescent="0.25">
      <c r="A2774">
        <v>529</v>
      </c>
      <c r="B2774" s="3">
        <v>43336</v>
      </c>
      <c r="C2774" s="3">
        <v>43796</v>
      </c>
      <c r="D2774" t="s">
        <v>131</v>
      </c>
      <c r="E2774" t="s">
        <v>113</v>
      </c>
      <c r="F2774" t="s">
        <v>133</v>
      </c>
    </row>
    <row r="2775" spans="1:6" x14ac:dyDescent="0.25">
      <c r="A2775">
        <v>529</v>
      </c>
      <c r="B2775" s="3">
        <v>43796</v>
      </c>
      <c r="C2775" s="3">
        <v>43798</v>
      </c>
      <c r="D2775" t="s">
        <v>131</v>
      </c>
      <c r="E2775" t="s">
        <v>113</v>
      </c>
      <c r="F2775" t="s">
        <v>133</v>
      </c>
    </row>
    <row r="2776" spans="1:6" x14ac:dyDescent="0.25">
      <c r="A2776">
        <v>529</v>
      </c>
      <c r="B2776" s="3">
        <v>43799</v>
      </c>
      <c r="C2776" s="3">
        <v>44097</v>
      </c>
      <c r="D2776" t="s">
        <v>131</v>
      </c>
      <c r="E2776" t="s">
        <v>113</v>
      </c>
      <c r="F2776" t="s">
        <v>133</v>
      </c>
    </row>
    <row r="2777" spans="1:6" x14ac:dyDescent="0.25">
      <c r="A2777">
        <v>529</v>
      </c>
      <c r="B2777" s="3">
        <v>44097</v>
      </c>
      <c r="C2777" s="3">
        <v>44461</v>
      </c>
      <c r="D2777" t="s">
        <v>131</v>
      </c>
      <c r="E2777" t="s">
        <v>113</v>
      </c>
      <c r="F2777" t="s">
        <v>133</v>
      </c>
    </row>
    <row r="2778" spans="1:6" x14ac:dyDescent="0.25">
      <c r="A2778">
        <v>529</v>
      </c>
      <c r="B2778" s="3">
        <v>44462</v>
      </c>
      <c r="C2778" s="3"/>
      <c r="D2778" t="s">
        <v>131</v>
      </c>
      <c r="E2778" t="s">
        <v>113</v>
      </c>
      <c r="F2778" t="s">
        <v>133</v>
      </c>
    </row>
    <row r="2779" spans="1:6" x14ac:dyDescent="0.25">
      <c r="A2779">
        <v>532</v>
      </c>
      <c r="B2779" s="3">
        <v>41760</v>
      </c>
      <c r="C2779" s="3">
        <v>43313</v>
      </c>
      <c r="D2779" t="s">
        <v>131</v>
      </c>
      <c r="E2779" t="s">
        <v>105</v>
      </c>
      <c r="F2779" t="s">
        <v>133</v>
      </c>
    </row>
    <row r="2780" spans="1:6" x14ac:dyDescent="0.25">
      <c r="A2780">
        <v>532</v>
      </c>
      <c r="B2780" s="3">
        <v>43313</v>
      </c>
      <c r="C2780" s="3">
        <v>43319</v>
      </c>
      <c r="D2780" t="s">
        <v>131</v>
      </c>
      <c r="E2780" t="s">
        <v>105</v>
      </c>
      <c r="F2780" t="s">
        <v>133</v>
      </c>
    </row>
    <row r="2781" spans="1:6" x14ac:dyDescent="0.25">
      <c r="A2781">
        <v>532</v>
      </c>
      <c r="B2781" s="3">
        <v>43319</v>
      </c>
      <c r="C2781" s="3">
        <v>43321</v>
      </c>
      <c r="D2781" t="s">
        <v>131</v>
      </c>
      <c r="E2781" t="s">
        <v>105</v>
      </c>
      <c r="F2781" t="s">
        <v>133</v>
      </c>
    </row>
    <row r="2782" spans="1:6" x14ac:dyDescent="0.25">
      <c r="A2782">
        <v>532</v>
      </c>
      <c r="B2782" s="3">
        <v>43321</v>
      </c>
      <c r="C2782" s="3">
        <v>43328</v>
      </c>
      <c r="D2782" t="s">
        <v>131</v>
      </c>
      <c r="E2782" t="s">
        <v>105</v>
      </c>
      <c r="F2782" t="s">
        <v>133</v>
      </c>
    </row>
    <row r="2783" spans="1:6" x14ac:dyDescent="0.25">
      <c r="A2783">
        <v>532</v>
      </c>
      <c r="B2783" s="3">
        <v>43328</v>
      </c>
      <c r="C2783" s="3">
        <v>43328</v>
      </c>
      <c r="D2783" t="s">
        <v>131</v>
      </c>
      <c r="E2783" t="s">
        <v>105</v>
      </c>
      <c r="F2783" t="s">
        <v>133</v>
      </c>
    </row>
    <row r="2784" spans="1:6" x14ac:dyDescent="0.25">
      <c r="A2784">
        <v>532</v>
      </c>
      <c r="B2784" s="3">
        <v>43328</v>
      </c>
      <c r="C2784" s="3">
        <v>43358</v>
      </c>
      <c r="D2784" t="s">
        <v>131</v>
      </c>
      <c r="E2784" t="s">
        <v>105</v>
      </c>
      <c r="F2784" t="s">
        <v>133</v>
      </c>
    </row>
    <row r="2785" spans="1:6" x14ac:dyDescent="0.25">
      <c r="A2785">
        <v>532</v>
      </c>
      <c r="B2785" s="3">
        <v>43358</v>
      </c>
      <c r="C2785" s="3">
        <v>43358</v>
      </c>
      <c r="D2785" t="s">
        <v>131</v>
      </c>
      <c r="E2785" t="s">
        <v>105</v>
      </c>
      <c r="F2785" t="s">
        <v>133</v>
      </c>
    </row>
    <row r="2786" spans="1:6" x14ac:dyDescent="0.25">
      <c r="A2786">
        <v>532</v>
      </c>
      <c r="B2786" s="3">
        <v>43358</v>
      </c>
      <c r="C2786" s="3">
        <v>43364</v>
      </c>
      <c r="D2786" t="s">
        <v>131</v>
      </c>
      <c r="E2786" t="s">
        <v>105</v>
      </c>
      <c r="F2786" t="s">
        <v>133</v>
      </c>
    </row>
    <row r="2787" spans="1:6" x14ac:dyDescent="0.25">
      <c r="A2787">
        <v>532</v>
      </c>
      <c r="B2787" s="3">
        <v>43365</v>
      </c>
      <c r="C2787" s="3">
        <v>43365</v>
      </c>
      <c r="D2787" t="s">
        <v>131</v>
      </c>
      <c r="E2787" t="s">
        <v>105</v>
      </c>
      <c r="F2787" t="s">
        <v>133</v>
      </c>
    </row>
    <row r="2788" spans="1:6" x14ac:dyDescent="0.25">
      <c r="A2788">
        <v>532</v>
      </c>
      <c r="B2788" s="3">
        <v>43365</v>
      </c>
      <c r="C2788" s="3">
        <v>43371</v>
      </c>
      <c r="D2788" t="s">
        <v>131</v>
      </c>
      <c r="E2788" t="s">
        <v>105</v>
      </c>
      <c r="F2788" t="s">
        <v>133</v>
      </c>
    </row>
    <row r="2789" spans="1:6" x14ac:dyDescent="0.25">
      <c r="A2789">
        <v>532</v>
      </c>
      <c r="B2789" s="3">
        <v>43372</v>
      </c>
      <c r="C2789" s="3">
        <v>44743</v>
      </c>
      <c r="D2789" t="s">
        <v>131</v>
      </c>
      <c r="E2789" t="s">
        <v>105</v>
      </c>
      <c r="F2789" t="s">
        <v>133</v>
      </c>
    </row>
    <row r="2790" spans="1:6" x14ac:dyDescent="0.25">
      <c r="A2790">
        <v>532</v>
      </c>
      <c r="B2790" s="3">
        <v>44743</v>
      </c>
      <c r="C2790" s="3"/>
      <c r="D2790" t="s">
        <v>131</v>
      </c>
      <c r="E2790" t="s">
        <v>105</v>
      </c>
      <c r="F2790" t="s">
        <v>133</v>
      </c>
    </row>
    <row r="2791" spans="1:6" x14ac:dyDescent="0.25">
      <c r="A2791">
        <v>533</v>
      </c>
      <c r="B2791" s="3">
        <v>39174</v>
      </c>
      <c r="C2791" s="3">
        <v>44091</v>
      </c>
      <c r="D2791" t="s">
        <v>131</v>
      </c>
      <c r="E2791" t="s">
        <v>115</v>
      </c>
      <c r="F2791" t="s">
        <v>133</v>
      </c>
    </row>
    <row r="2792" spans="1:6" x14ac:dyDescent="0.25">
      <c r="A2792">
        <v>533</v>
      </c>
      <c r="B2792" s="3">
        <v>44091</v>
      </c>
      <c r="C2792" s="3">
        <v>44150</v>
      </c>
      <c r="D2792" t="s">
        <v>131</v>
      </c>
      <c r="E2792" t="s">
        <v>115</v>
      </c>
      <c r="F2792" t="s">
        <v>133</v>
      </c>
    </row>
    <row r="2793" spans="1:6" x14ac:dyDescent="0.25">
      <c r="A2793">
        <v>533</v>
      </c>
      <c r="B2793" s="3">
        <v>44151</v>
      </c>
      <c r="C2793" s="3">
        <v>44151</v>
      </c>
      <c r="D2793" t="s">
        <v>131</v>
      </c>
      <c r="E2793" t="s">
        <v>115</v>
      </c>
      <c r="F2793" t="s">
        <v>133</v>
      </c>
    </row>
    <row r="2794" spans="1:6" x14ac:dyDescent="0.25">
      <c r="A2794">
        <v>533</v>
      </c>
      <c r="B2794" s="3">
        <v>44151</v>
      </c>
      <c r="C2794" s="3">
        <v>44197</v>
      </c>
      <c r="D2794" t="s">
        <v>131</v>
      </c>
      <c r="E2794" t="s">
        <v>115</v>
      </c>
      <c r="F2794" t="s">
        <v>133</v>
      </c>
    </row>
    <row r="2795" spans="1:6" x14ac:dyDescent="0.25">
      <c r="A2795">
        <v>535</v>
      </c>
      <c r="B2795" s="3">
        <v>42537</v>
      </c>
      <c r="C2795" s="3">
        <v>43679</v>
      </c>
      <c r="D2795" t="s">
        <v>131</v>
      </c>
      <c r="E2795" t="s">
        <v>135</v>
      </c>
      <c r="F2795" t="s">
        <v>133</v>
      </c>
    </row>
    <row r="2796" spans="1:6" x14ac:dyDescent="0.25">
      <c r="A2796">
        <v>535</v>
      </c>
      <c r="B2796" s="3">
        <v>43679</v>
      </c>
      <c r="C2796" s="3">
        <v>43708</v>
      </c>
      <c r="D2796" t="s">
        <v>131</v>
      </c>
      <c r="E2796" t="s">
        <v>135</v>
      </c>
      <c r="F2796" t="s">
        <v>133</v>
      </c>
    </row>
    <row r="2797" spans="1:6" x14ac:dyDescent="0.25">
      <c r="A2797">
        <v>535</v>
      </c>
      <c r="B2797" s="3">
        <v>43709</v>
      </c>
      <c r="C2797" s="3">
        <v>43709</v>
      </c>
      <c r="D2797" t="s">
        <v>131</v>
      </c>
      <c r="E2797" t="s">
        <v>135</v>
      </c>
      <c r="F2797" t="s">
        <v>133</v>
      </c>
    </row>
    <row r="2798" spans="1:6" x14ac:dyDescent="0.25">
      <c r="A2798">
        <v>535</v>
      </c>
      <c r="B2798" s="3">
        <v>43709</v>
      </c>
      <c r="C2798" s="3">
        <v>43728</v>
      </c>
      <c r="D2798" t="s">
        <v>131</v>
      </c>
      <c r="E2798" t="s">
        <v>135</v>
      </c>
      <c r="F2798" t="s">
        <v>133</v>
      </c>
    </row>
    <row r="2799" spans="1:6" x14ac:dyDescent="0.25">
      <c r="A2799">
        <v>535</v>
      </c>
      <c r="B2799" s="3">
        <v>43729</v>
      </c>
      <c r="C2799" s="3">
        <v>43729</v>
      </c>
      <c r="D2799" t="s">
        <v>131</v>
      </c>
      <c r="E2799" t="s">
        <v>135</v>
      </c>
      <c r="F2799" t="s">
        <v>133</v>
      </c>
    </row>
    <row r="2800" spans="1:6" x14ac:dyDescent="0.25">
      <c r="A2800">
        <v>535</v>
      </c>
      <c r="B2800" s="3">
        <v>43729</v>
      </c>
      <c r="C2800" s="3">
        <v>43738</v>
      </c>
      <c r="D2800" t="s">
        <v>131</v>
      </c>
      <c r="E2800" t="s">
        <v>135</v>
      </c>
      <c r="F2800" t="s">
        <v>133</v>
      </c>
    </row>
    <row r="2801" spans="1:6" x14ac:dyDescent="0.25">
      <c r="A2801">
        <v>535</v>
      </c>
      <c r="B2801" s="3">
        <v>43739</v>
      </c>
      <c r="C2801" s="3"/>
      <c r="D2801" t="s">
        <v>131</v>
      </c>
      <c r="E2801" t="s">
        <v>135</v>
      </c>
      <c r="F2801" t="s">
        <v>133</v>
      </c>
    </row>
    <row r="2802" spans="1:6" x14ac:dyDescent="0.25">
      <c r="A2802">
        <v>536</v>
      </c>
      <c r="B2802" s="3">
        <v>34261</v>
      </c>
      <c r="C2802" s="3">
        <v>34604</v>
      </c>
      <c r="D2802" t="s">
        <v>131</v>
      </c>
      <c r="E2802" t="s">
        <v>298</v>
      </c>
      <c r="F2802" t="s">
        <v>133</v>
      </c>
    </row>
    <row r="2803" spans="1:6" x14ac:dyDescent="0.25">
      <c r="A2803">
        <v>536</v>
      </c>
      <c r="B2803" s="3">
        <v>34635</v>
      </c>
      <c r="C2803" s="3">
        <v>34735</v>
      </c>
      <c r="D2803" t="s">
        <v>131</v>
      </c>
      <c r="E2803" t="s">
        <v>298</v>
      </c>
      <c r="F2803" t="s">
        <v>133</v>
      </c>
    </row>
    <row r="2804" spans="1:6" x14ac:dyDescent="0.25">
      <c r="A2804">
        <v>536</v>
      </c>
      <c r="B2804" s="3">
        <v>34793</v>
      </c>
      <c r="C2804" s="3">
        <v>35064</v>
      </c>
      <c r="D2804" t="s">
        <v>131</v>
      </c>
      <c r="E2804" t="s">
        <v>298</v>
      </c>
      <c r="F2804" t="s">
        <v>133</v>
      </c>
    </row>
    <row r="2805" spans="1:6" x14ac:dyDescent="0.25">
      <c r="A2805">
        <v>536</v>
      </c>
      <c r="B2805" s="3">
        <v>42248</v>
      </c>
      <c r="C2805" s="3">
        <v>43346</v>
      </c>
      <c r="D2805" t="s">
        <v>131</v>
      </c>
      <c r="E2805" t="s">
        <v>122</v>
      </c>
      <c r="F2805" t="s">
        <v>133</v>
      </c>
    </row>
    <row r="2806" spans="1:6" x14ac:dyDescent="0.25">
      <c r="A2806">
        <v>536</v>
      </c>
      <c r="B2806" s="3">
        <v>43346</v>
      </c>
      <c r="C2806" s="3">
        <v>43355</v>
      </c>
      <c r="D2806" t="s">
        <v>131</v>
      </c>
      <c r="E2806" t="s">
        <v>122</v>
      </c>
      <c r="F2806" t="s">
        <v>133</v>
      </c>
    </row>
    <row r="2807" spans="1:6" x14ac:dyDescent="0.25">
      <c r="A2807">
        <v>536</v>
      </c>
      <c r="B2807" s="3">
        <v>43356</v>
      </c>
      <c r="C2807" s="3">
        <v>43432</v>
      </c>
      <c r="D2807" t="s">
        <v>131</v>
      </c>
      <c r="E2807" t="s">
        <v>122</v>
      </c>
      <c r="F2807" t="s">
        <v>133</v>
      </c>
    </row>
    <row r="2808" spans="1:6" x14ac:dyDescent="0.25">
      <c r="A2808">
        <v>536</v>
      </c>
      <c r="B2808" s="3">
        <v>43432</v>
      </c>
      <c r="C2808" s="3">
        <v>43433</v>
      </c>
      <c r="D2808" t="s">
        <v>131</v>
      </c>
      <c r="E2808" t="s">
        <v>122</v>
      </c>
      <c r="F2808" t="s">
        <v>133</v>
      </c>
    </row>
    <row r="2809" spans="1:6" x14ac:dyDescent="0.25">
      <c r="A2809">
        <v>536</v>
      </c>
      <c r="B2809" s="3">
        <v>43434</v>
      </c>
      <c r="C2809" s="3">
        <v>43474</v>
      </c>
      <c r="D2809" t="s">
        <v>131</v>
      </c>
      <c r="E2809" t="s">
        <v>122</v>
      </c>
      <c r="F2809" t="s">
        <v>133</v>
      </c>
    </row>
    <row r="2810" spans="1:6" x14ac:dyDescent="0.25">
      <c r="A2810">
        <v>536</v>
      </c>
      <c r="B2810" s="3">
        <v>43474</v>
      </c>
      <c r="C2810" s="3">
        <v>43476</v>
      </c>
      <c r="D2810" t="s">
        <v>131</v>
      </c>
      <c r="E2810" t="s">
        <v>122</v>
      </c>
      <c r="F2810" t="s">
        <v>133</v>
      </c>
    </row>
    <row r="2811" spans="1:6" x14ac:dyDescent="0.25">
      <c r="A2811">
        <v>536</v>
      </c>
      <c r="B2811" s="3">
        <v>43477</v>
      </c>
      <c r="C2811" s="3">
        <v>43479</v>
      </c>
      <c r="D2811" t="s">
        <v>131</v>
      </c>
      <c r="E2811" t="s">
        <v>122</v>
      </c>
      <c r="F2811" t="s">
        <v>133</v>
      </c>
    </row>
    <row r="2812" spans="1:6" x14ac:dyDescent="0.25">
      <c r="A2812">
        <v>536</v>
      </c>
      <c r="B2812" s="3">
        <v>43479</v>
      </c>
      <c r="C2812" s="3">
        <v>43480</v>
      </c>
      <c r="D2812" t="s">
        <v>131</v>
      </c>
      <c r="E2812" t="s">
        <v>122</v>
      </c>
      <c r="F2812" t="s">
        <v>133</v>
      </c>
    </row>
    <row r="2813" spans="1:6" x14ac:dyDescent="0.25">
      <c r="A2813">
        <v>536</v>
      </c>
      <c r="B2813" s="3">
        <v>43481</v>
      </c>
      <c r="C2813" s="3">
        <v>43481</v>
      </c>
      <c r="D2813" t="s">
        <v>131</v>
      </c>
      <c r="E2813" t="s">
        <v>122</v>
      </c>
      <c r="F2813" t="s">
        <v>133</v>
      </c>
    </row>
    <row r="2814" spans="1:6" x14ac:dyDescent="0.25">
      <c r="A2814">
        <v>536</v>
      </c>
      <c r="B2814" s="3">
        <v>43481</v>
      </c>
      <c r="C2814" s="3">
        <v>43483</v>
      </c>
      <c r="D2814" t="s">
        <v>131</v>
      </c>
      <c r="E2814" t="s">
        <v>122</v>
      </c>
      <c r="F2814" t="s">
        <v>133</v>
      </c>
    </row>
    <row r="2815" spans="1:6" x14ac:dyDescent="0.25">
      <c r="A2815">
        <v>536</v>
      </c>
      <c r="B2815" s="3">
        <v>43484</v>
      </c>
      <c r="C2815" s="3">
        <v>43587</v>
      </c>
      <c r="D2815" t="s">
        <v>131</v>
      </c>
      <c r="E2815" t="s">
        <v>122</v>
      </c>
      <c r="F2815" t="s">
        <v>133</v>
      </c>
    </row>
    <row r="2816" spans="1:6" x14ac:dyDescent="0.25">
      <c r="A2816">
        <v>536</v>
      </c>
      <c r="B2816" s="3">
        <v>43587</v>
      </c>
      <c r="C2816" s="3">
        <v>43587</v>
      </c>
      <c r="D2816" t="s">
        <v>131</v>
      </c>
      <c r="E2816" t="s">
        <v>122</v>
      </c>
      <c r="F2816" t="s">
        <v>133</v>
      </c>
    </row>
    <row r="2817" spans="1:6" x14ac:dyDescent="0.25">
      <c r="A2817">
        <v>536</v>
      </c>
      <c r="B2817" s="3">
        <v>43588</v>
      </c>
      <c r="C2817" s="3">
        <v>43717</v>
      </c>
      <c r="D2817" t="s">
        <v>131</v>
      </c>
      <c r="E2817" t="s">
        <v>122</v>
      </c>
      <c r="F2817" t="s">
        <v>133</v>
      </c>
    </row>
    <row r="2818" spans="1:6" x14ac:dyDescent="0.25">
      <c r="A2818">
        <v>536</v>
      </c>
      <c r="B2818" s="3">
        <v>43717</v>
      </c>
      <c r="C2818" s="3">
        <v>43717</v>
      </c>
      <c r="D2818" t="s">
        <v>131</v>
      </c>
      <c r="E2818" t="s">
        <v>122</v>
      </c>
      <c r="F2818" t="s">
        <v>133</v>
      </c>
    </row>
    <row r="2819" spans="1:6" x14ac:dyDescent="0.25">
      <c r="A2819">
        <v>536</v>
      </c>
      <c r="B2819" s="3">
        <v>43718</v>
      </c>
      <c r="C2819" s="3">
        <v>43749</v>
      </c>
      <c r="D2819" t="s">
        <v>131</v>
      </c>
      <c r="E2819" t="s">
        <v>122</v>
      </c>
      <c r="F2819" t="s">
        <v>133</v>
      </c>
    </row>
    <row r="2820" spans="1:6" x14ac:dyDescent="0.25">
      <c r="A2820">
        <v>536</v>
      </c>
      <c r="B2820" s="3">
        <v>43749</v>
      </c>
      <c r="C2820" s="3">
        <v>43749</v>
      </c>
      <c r="D2820" t="s">
        <v>131</v>
      </c>
      <c r="E2820" t="s">
        <v>122</v>
      </c>
      <c r="F2820" t="s">
        <v>133</v>
      </c>
    </row>
    <row r="2821" spans="1:6" x14ac:dyDescent="0.25">
      <c r="A2821">
        <v>536</v>
      </c>
      <c r="B2821" s="3">
        <v>43750</v>
      </c>
      <c r="C2821" s="3">
        <v>43755</v>
      </c>
      <c r="D2821" t="s">
        <v>131</v>
      </c>
      <c r="E2821" t="s">
        <v>122</v>
      </c>
      <c r="F2821" t="s">
        <v>133</v>
      </c>
    </row>
    <row r="2822" spans="1:6" x14ac:dyDescent="0.25">
      <c r="A2822">
        <v>536</v>
      </c>
      <c r="B2822" s="3">
        <v>43755</v>
      </c>
      <c r="C2822" s="3">
        <v>43756</v>
      </c>
      <c r="D2822" t="s">
        <v>131</v>
      </c>
      <c r="E2822" t="s">
        <v>122</v>
      </c>
      <c r="F2822" t="s">
        <v>133</v>
      </c>
    </row>
    <row r="2823" spans="1:6" x14ac:dyDescent="0.25">
      <c r="A2823">
        <v>536</v>
      </c>
      <c r="B2823" s="3">
        <v>43757</v>
      </c>
      <c r="C2823" s="3">
        <v>44732</v>
      </c>
      <c r="D2823" t="s">
        <v>131</v>
      </c>
      <c r="E2823" t="s">
        <v>122</v>
      </c>
      <c r="F2823" t="s">
        <v>133</v>
      </c>
    </row>
    <row r="2824" spans="1:6" x14ac:dyDescent="0.25">
      <c r="A2824">
        <v>536</v>
      </c>
      <c r="B2824" s="3">
        <v>44732</v>
      </c>
      <c r="C2824" s="3">
        <v>44736</v>
      </c>
      <c r="D2824" t="s">
        <v>131</v>
      </c>
      <c r="E2824" t="s">
        <v>122</v>
      </c>
      <c r="F2824" t="s">
        <v>133</v>
      </c>
    </row>
    <row r="2825" spans="1:6" x14ac:dyDescent="0.25">
      <c r="A2825">
        <v>536</v>
      </c>
      <c r="B2825" s="3">
        <v>44737</v>
      </c>
      <c r="C2825" s="3"/>
      <c r="D2825" t="s">
        <v>131</v>
      </c>
      <c r="E2825" t="s">
        <v>122</v>
      </c>
      <c r="F2825" t="s">
        <v>133</v>
      </c>
    </row>
    <row r="2826" spans="1:6" x14ac:dyDescent="0.25">
      <c r="A2826">
        <v>537</v>
      </c>
      <c r="B2826" s="3">
        <v>42948</v>
      </c>
      <c r="C2826" s="3">
        <v>44682</v>
      </c>
      <c r="D2826" t="s">
        <v>131</v>
      </c>
      <c r="E2826" t="s">
        <v>92</v>
      </c>
      <c r="F2826" t="s">
        <v>133</v>
      </c>
    </row>
    <row r="2827" spans="1:6" x14ac:dyDescent="0.25">
      <c r="A2827">
        <v>537</v>
      </c>
      <c r="B2827" s="3">
        <v>44682</v>
      </c>
      <c r="C2827" s="3">
        <v>44682</v>
      </c>
      <c r="D2827" t="s">
        <v>131</v>
      </c>
      <c r="E2827" t="s">
        <v>92</v>
      </c>
      <c r="F2827" t="s">
        <v>133</v>
      </c>
    </row>
    <row r="2828" spans="1:6" x14ac:dyDescent="0.25">
      <c r="A2828">
        <v>538</v>
      </c>
      <c r="B2828" s="3">
        <v>38488</v>
      </c>
      <c r="C2828" s="3">
        <v>43719</v>
      </c>
      <c r="D2828" t="s">
        <v>131</v>
      </c>
      <c r="E2828" t="s">
        <v>116</v>
      </c>
      <c r="F2828" t="s">
        <v>133</v>
      </c>
    </row>
    <row r="2829" spans="1:6" x14ac:dyDescent="0.25">
      <c r="A2829">
        <v>538</v>
      </c>
      <c r="B2829" s="3">
        <v>43719</v>
      </c>
      <c r="C2829" s="3">
        <v>43719</v>
      </c>
      <c r="D2829" t="s">
        <v>131</v>
      </c>
      <c r="E2829" t="s">
        <v>116</v>
      </c>
      <c r="F2829" t="s">
        <v>133</v>
      </c>
    </row>
    <row r="2830" spans="1:6" x14ac:dyDescent="0.25">
      <c r="A2830">
        <v>538</v>
      </c>
      <c r="B2830" s="3">
        <v>43720</v>
      </c>
      <c r="C2830" s="3">
        <v>44075</v>
      </c>
      <c r="D2830" t="s">
        <v>131</v>
      </c>
      <c r="E2830" t="s">
        <v>116</v>
      </c>
      <c r="F2830" t="s">
        <v>133</v>
      </c>
    </row>
    <row r="2831" spans="1:6" x14ac:dyDescent="0.25">
      <c r="A2831">
        <v>538</v>
      </c>
      <c r="B2831" s="3">
        <v>44075</v>
      </c>
      <c r="C2831" s="3">
        <v>44075</v>
      </c>
      <c r="D2831" t="s">
        <v>131</v>
      </c>
      <c r="E2831" t="s">
        <v>116</v>
      </c>
      <c r="F2831" t="s">
        <v>133</v>
      </c>
    </row>
    <row r="2832" spans="1:6" x14ac:dyDescent="0.25">
      <c r="A2832">
        <v>538</v>
      </c>
      <c r="B2832" s="3">
        <v>44075</v>
      </c>
      <c r="C2832" s="3">
        <v>44470</v>
      </c>
      <c r="D2832" t="s">
        <v>131</v>
      </c>
      <c r="E2832" t="s">
        <v>135</v>
      </c>
      <c r="F2832" t="s">
        <v>133</v>
      </c>
    </row>
    <row r="2833" spans="1:6" x14ac:dyDescent="0.25">
      <c r="A2833">
        <v>538</v>
      </c>
      <c r="B2833" s="3">
        <v>44075</v>
      </c>
      <c r="C2833" s="3">
        <v>44075</v>
      </c>
      <c r="D2833" t="s">
        <v>131</v>
      </c>
      <c r="E2833" t="s">
        <v>116</v>
      </c>
      <c r="F2833" t="s">
        <v>133</v>
      </c>
    </row>
    <row r="2834" spans="1:6" x14ac:dyDescent="0.25">
      <c r="A2834">
        <v>538</v>
      </c>
      <c r="B2834" s="3">
        <v>44075</v>
      </c>
      <c r="C2834" s="3">
        <v>44075</v>
      </c>
      <c r="D2834" t="s">
        <v>131</v>
      </c>
      <c r="E2834" t="s">
        <v>116</v>
      </c>
      <c r="F2834" t="s">
        <v>133</v>
      </c>
    </row>
    <row r="2835" spans="1:6" x14ac:dyDescent="0.25">
      <c r="A2835">
        <v>538</v>
      </c>
      <c r="B2835" s="3">
        <v>44075</v>
      </c>
      <c r="C2835" s="3">
        <v>44075</v>
      </c>
      <c r="D2835" t="s">
        <v>131</v>
      </c>
      <c r="E2835" t="s">
        <v>116</v>
      </c>
      <c r="F2835" t="s">
        <v>133</v>
      </c>
    </row>
    <row r="2836" spans="1:6" x14ac:dyDescent="0.25">
      <c r="A2836">
        <v>538</v>
      </c>
      <c r="B2836" s="3">
        <v>44470</v>
      </c>
      <c r="C2836" s="3">
        <v>44497</v>
      </c>
      <c r="D2836" t="s">
        <v>131</v>
      </c>
      <c r="E2836" t="s">
        <v>135</v>
      </c>
      <c r="F2836" t="s">
        <v>133</v>
      </c>
    </row>
    <row r="2837" spans="1:6" x14ac:dyDescent="0.25">
      <c r="A2837">
        <v>539</v>
      </c>
      <c r="B2837" s="3">
        <v>40544</v>
      </c>
      <c r="C2837" s="3"/>
      <c r="D2837" t="s">
        <v>131</v>
      </c>
      <c r="E2837" t="s">
        <v>105</v>
      </c>
      <c r="F2837" t="s">
        <v>133</v>
      </c>
    </row>
    <row r="2838" spans="1:6" x14ac:dyDescent="0.25">
      <c r="A2838">
        <v>540</v>
      </c>
      <c r="B2838" s="3">
        <v>42644</v>
      </c>
      <c r="C2838" s="3">
        <v>43339</v>
      </c>
      <c r="D2838" t="s">
        <v>131</v>
      </c>
      <c r="E2838" t="s">
        <v>166</v>
      </c>
      <c r="F2838" t="s">
        <v>133</v>
      </c>
    </row>
    <row r="2839" spans="1:6" x14ac:dyDescent="0.25">
      <c r="A2839">
        <v>540</v>
      </c>
      <c r="B2839" s="3">
        <v>43339</v>
      </c>
      <c r="C2839" s="3">
        <v>43340</v>
      </c>
      <c r="D2839" t="s">
        <v>131</v>
      </c>
      <c r="E2839" t="s">
        <v>166</v>
      </c>
      <c r="F2839" t="s">
        <v>133</v>
      </c>
    </row>
    <row r="2840" spans="1:6" x14ac:dyDescent="0.25">
      <c r="A2840">
        <v>540</v>
      </c>
      <c r="B2840" s="3">
        <v>43340</v>
      </c>
      <c r="C2840" s="3">
        <v>43625</v>
      </c>
      <c r="D2840" t="s">
        <v>131</v>
      </c>
      <c r="E2840" t="s">
        <v>166</v>
      </c>
      <c r="F2840" t="s">
        <v>133</v>
      </c>
    </row>
    <row r="2841" spans="1:6" x14ac:dyDescent="0.25">
      <c r="A2841">
        <v>540</v>
      </c>
      <c r="B2841" s="3">
        <v>43626</v>
      </c>
      <c r="C2841" s="3">
        <v>43636</v>
      </c>
      <c r="D2841" t="s">
        <v>131</v>
      </c>
      <c r="E2841" t="s">
        <v>166</v>
      </c>
      <c r="F2841" t="s">
        <v>133</v>
      </c>
    </row>
    <row r="2842" spans="1:6" x14ac:dyDescent="0.25">
      <c r="A2842">
        <v>540</v>
      </c>
      <c r="B2842" s="3">
        <v>43637</v>
      </c>
      <c r="C2842" s="3">
        <v>43637</v>
      </c>
      <c r="D2842" t="s">
        <v>131</v>
      </c>
      <c r="E2842" t="s">
        <v>166</v>
      </c>
      <c r="F2842" t="s">
        <v>133</v>
      </c>
    </row>
    <row r="2843" spans="1:6" x14ac:dyDescent="0.25">
      <c r="A2843">
        <v>540</v>
      </c>
      <c r="B2843" s="3">
        <v>43638</v>
      </c>
      <c r="C2843" s="3">
        <v>43657</v>
      </c>
      <c r="D2843" t="s">
        <v>131</v>
      </c>
      <c r="E2843" t="s">
        <v>166</v>
      </c>
      <c r="F2843" t="s">
        <v>133</v>
      </c>
    </row>
    <row r="2844" spans="1:6" x14ac:dyDescent="0.25">
      <c r="A2844">
        <v>540</v>
      </c>
      <c r="B2844" s="3">
        <v>43658</v>
      </c>
      <c r="C2844" s="3">
        <v>43658</v>
      </c>
      <c r="D2844" t="s">
        <v>131</v>
      </c>
      <c r="E2844" t="s">
        <v>166</v>
      </c>
      <c r="F2844" t="s">
        <v>133</v>
      </c>
    </row>
    <row r="2845" spans="1:6" x14ac:dyDescent="0.25">
      <c r="A2845">
        <v>540</v>
      </c>
      <c r="B2845" s="3">
        <v>43658</v>
      </c>
      <c r="C2845" s="3">
        <v>43658</v>
      </c>
      <c r="D2845" t="s">
        <v>131</v>
      </c>
      <c r="E2845" t="s">
        <v>166</v>
      </c>
      <c r="F2845" t="s">
        <v>133</v>
      </c>
    </row>
    <row r="2846" spans="1:6" x14ac:dyDescent="0.25">
      <c r="A2846">
        <v>540</v>
      </c>
      <c r="B2846" s="3">
        <v>43659</v>
      </c>
      <c r="C2846" s="3">
        <v>43661</v>
      </c>
      <c r="D2846" t="s">
        <v>131</v>
      </c>
      <c r="E2846" t="s">
        <v>166</v>
      </c>
      <c r="F2846" t="s">
        <v>133</v>
      </c>
    </row>
    <row r="2847" spans="1:6" x14ac:dyDescent="0.25">
      <c r="A2847">
        <v>540</v>
      </c>
      <c r="B2847" s="3">
        <v>43662</v>
      </c>
      <c r="C2847" s="3">
        <v>43662</v>
      </c>
      <c r="D2847" t="s">
        <v>131</v>
      </c>
      <c r="E2847" t="s">
        <v>166</v>
      </c>
      <c r="F2847" t="s">
        <v>133</v>
      </c>
    </row>
    <row r="2848" spans="1:6" x14ac:dyDescent="0.25">
      <c r="A2848">
        <v>540</v>
      </c>
      <c r="B2848" s="3">
        <v>43662</v>
      </c>
      <c r="C2848" s="3"/>
      <c r="D2848" t="s">
        <v>131</v>
      </c>
      <c r="E2848" t="s">
        <v>166</v>
      </c>
      <c r="F2848" t="s">
        <v>133</v>
      </c>
    </row>
    <row r="2849" spans="1:6" x14ac:dyDescent="0.25">
      <c r="A2849">
        <v>541</v>
      </c>
      <c r="B2849" s="3">
        <v>42902</v>
      </c>
      <c r="C2849" s="3">
        <v>43651</v>
      </c>
      <c r="D2849" t="s">
        <v>131</v>
      </c>
      <c r="E2849" t="s">
        <v>174</v>
      </c>
      <c r="F2849" t="s">
        <v>132</v>
      </c>
    </row>
    <row r="2850" spans="1:6" x14ac:dyDescent="0.25">
      <c r="A2850">
        <v>541</v>
      </c>
      <c r="B2850" s="3">
        <v>43651</v>
      </c>
      <c r="C2850" s="3">
        <v>43651</v>
      </c>
      <c r="D2850" t="s">
        <v>131</v>
      </c>
      <c r="E2850" t="s">
        <v>174</v>
      </c>
      <c r="F2850" t="s">
        <v>132</v>
      </c>
    </row>
    <row r="2851" spans="1:6" x14ac:dyDescent="0.25">
      <c r="A2851">
        <v>541</v>
      </c>
      <c r="B2851" s="3">
        <v>43652</v>
      </c>
      <c r="C2851" s="3">
        <v>43654</v>
      </c>
      <c r="D2851" t="s">
        <v>131</v>
      </c>
      <c r="E2851" t="s">
        <v>174</v>
      </c>
      <c r="F2851" t="s">
        <v>132</v>
      </c>
    </row>
    <row r="2852" spans="1:6" x14ac:dyDescent="0.25">
      <c r="A2852">
        <v>541</v>
      </c>
      <c r="B2852" s="3">
        <v>43654</v>
      </c>
      <c r="C2852" s="3">
        <v>43654</v>
      </c>
      <c r="D2852" t="s">
        <v>131</v>
      </c>
      <c r="E2852" t="s">
        <v>174</v>
      </c>
      <c r="F2852" t="s">
        <v>132</v>
      </c>
    </row>
    <row r="2853" spans="1:6" x14ac:dyDescent="0.25">
      <c r="A2853">
        <v>541</v>
      </c>
      <c r="B2853" s="3">
        <v>43655</v>
      </c>
      <c r="C2853" s="3">
        <v>43766</v>
      </c>
      <c r="D2853" t="s">
        <v>131</v>
      </c>
      <c r="E2853" t="s">
        <v>174</v>
      </c>
      <c r="F2853" t="s">
        <v>132</v>
      </c>
    </row>
    <row r="2854" spans="1:6" x14ac:dyDescent="0.25">
      <c r="A2854">
        <v>541</v>
      </c>
      <c r="B2854" s="3">
        <v>43766</v>
      </c>
      <c r="C2854" s="3">
        <v>43768</v>
      </c>
      <c r="D2854" t="s">
        <v>131</v>
      </c>
      <c r="E2854" t="s">
        <v>174</v>
      </c>
      <c r="F2854" t="s">
        <v>132</v>
      </c>
    </row>
    <row r="2855" spans="1:6" x14ac:dyDescent="0.25">
      <c r="A2855">
        <v>541</v>
      </c>
      <c r="B2855" s="3">
        <v>43769</v>
      </c>
      <c r="C2855" s="3">
        <v>43775</v>
      </c>
      <c r="D2855" t="s">
        <v>131</v>
      </c>
      <c r="E2855" t="s">
        <v>174</v>
      </c>
      <c r="F2855" t="s">
        <v>132</v>
      </c>
    </row>
    <row r="2856" spans="1:6" x14ac:dyDescent="0.25">
      <c r="A2856">
        <v>541</v>
      </c>
      <c r="B2856" s="3">
        <v>43775</v>
      </c>
      <c r="C2856" s="3">
        <v>43777</v>
      </c>
      <c r="D2856" t="s">
        <v>131</v>
      </c>
      <c r="E2856" t="s">
        <v>174</v>
      </c>
      <c r="F2856" t="s">
        <v>132</v>
      </c>
    </row>
    <row r="2857" spans="1:6" x14ac:dyDescent="0.25">
      <c r="A2857">
        <v>541</v>
      </c>
      <c r="B2857" s="3">
        <v>43778</v>
      </c>
      <c r="C2857" s="3">
        <v>44179</v>
      </c>
      <c r="D2857" t="s">
        <v>131</v>
      </c>
      <c r="E2857" t="s">
        <v>174</v>
      </c>
      <c r="F2857" t="s">
        <v>132</v>
      </c>
    </row>
    <row r="2858" spans="1:6" x14ac:dyDescent="0.25">
      <c r="A2858">
        <v>541</v>
      </c>
      <c r="B2858" s="3">
        <v>44179</v>
      </c>
      <c r="C2858" s="3">
        <v>44543</v>
      </c>
      <c r="D2858" t="s">
        <v>131</v>
      </c>
      <c r="E2858" t="s">
        <v>174</v>
      </c>
      <c r="F2858" t="s">
        <v>132</v>
      </c>
    </row>
    <row r="2859" spans="1:6" x14ac:dyDescent="0.25">
      <c r="A2859">
        <v>541</v>
      </c>
      <c r="B2859" s="3">
        <v>44544</v>
      </c>
      <c r="C2859" s="3"/>
      <c r="D2859" t="s">
        <v>131</v>
      </c>
      <c r="E2859" t="s">
        <v>174</v>
      </c>
      <c r="F2859" t="s">
        <v>132</v>
      </c>
    </row>
    <row r="2860" spans="1:6" x14ac:dyDescent="0.25">
      <c r="A2860">
        <v>542</v>
      </c>
      <c r="B2860" s="3">
        <v>42629</v>
      </c>
      <c r="C2860" s="3">
        <v>43731</v>
      </c>
      <c r="D2860" t="s">
        <v>131</v>
      </c>
      <c r="E2860" t="s">
        <v>134</v>
      </c>
      <c r="F2860" t="s">
        <v>133</v>
      </c>
    </row>
    <row r="2861" spans="1:6" x14ac:dyDescent="0.25">
      <c r="A2861">
        <v>542</v>
      </c>
      <c r="B2861" s="3">
        <v>43731</v>
      </c>
      <c r="C2861" s="3">
        <v>44165</v>
      </c>
      <c r="D2861" t="s">
        <v>131</v>
      </c>
      <c r="E2861" t="s">
        <v>134</v>
      </c>
      <c r="F2861" t="s">
        <v>133</v>
      </c>
    </row>
    <row r="2862" spans="1:6" x14ac:dyDescent="0.25">
      <c r="A2862">
        <v>542</v>
      </c>
      <c r="B2862" s="3">
        <v>44165</v>
      </c>
      <c r="C2862" s="3">
        <v>44529</v>
      </c>
      <c r="D2862" t="s">
        <v>131</v>
      </c>
      <c r="E2862" t="s">
        <v>134</v>
      </c>
      <c r="F2862" t="s">
        <v>133</v>
      </c>
    </row>
    <row r="2863" spans="1:6" x14ac:dyDescent="0.25">
      <c r="A2863">
        <v>542</v>
      </c>
      <c r="B2863" s="3">
        <v>44530</v>
      </c>
      <c r="C2863" s="3">
        <v>44530</v>
      </c>
      <c r="D2863" t="s">
        <v>131</v>
      </c>
      <c r="E2863" t="s">
        <v>134</v>
      </c>
      <c r="F2863" t="s">
        <v>133</v>
      </c>
    </row>
    <row r="2864" spans="1:6" x14ac:dyDescent="0.25">
      <c r="A2864">
        <v>542</v>
      </c>
      <c r="B2864" s="3">
        <v>44530</v>
      </c>
      <c r="C2864" s="3">
        <v>44926</v>
      </c>
      <c r="D2864" t="s">
        <v>131</v>
      </c>
      <c r="E2864" t="s">
        <v>134</v>
      </c>
      <c r="F2864" t="s">
        <v>133</v>
      </c>
    </row>
    <row r="2865" spans="1:6" x14ac:dyDescent="0.25">
      <c r="A2865">
        <v>542</v>
      </c>
      <c r="B2865" s="3">
        <v>44927</v>
      </c>
      <c r="C2865" s="3"/>
      <c r="D2865" t="s">
        <v>131</v>
      </c>
      <c r="E2865" t="s">
        <v>134</v>
      </c>
      <c r="F2865" t="s">
        <v>133</v>
      </c>
    </row>
    <row r="2866" spans="1:6" x14ac:dyDescent="0.25">
      <c r="A2866">
        <v>543</v>
      </c>
      <c r="B2866" s="3">
        <v>42807</v>
      </c>
      <c r="C2866" s="3">
        <v>44713</v>
      </c>
      <c r="D2866" t="s">
        <v>131</v>
      </c>
      <c r="E2866" t="s">
        <v>93</v>
      </c>
      <c r="F2866" t="s">
        <v>133</v>
      </c>
    </row>
    <row r="2867" spans="1:6" x14ac:dyDescent="0.25">
      <c r="A2867">
        <v>543</v>
      </c>
      <c r="B2867" s="3">
        <v>44713</v>
      </c>
      <c r="C2867" s="3">
        <v>44713</v>
      </c>
      <c r="D2867" t="s">
        <v>131</v>
      </c>
      <c r="E2867" t="s">
        <v>93</v>
      </c>
      <c r="F2867" t="s">
        <v>133</v>
      </c>
    </row>
    <row r="2868" spans="1:6" x14ac:dyDescent="0.25">
      <c r="A2868">
        <v>544</v>
      </c>
      <c r="B2868" s="3">
        <v>41624</v>
      </c>
      <c r="C2868" s="3">
        <v>44043</v>
      </c>
      <c r="D2868" t="s">
        <v>131</v>
      </c>
      <c r="E2868" t="s">
        <v>113</v>
      </c>
      <c r="F2868" t="s">
        <v>132</v>
      </c>
    </row>
    <row r="2869" spans="1:6" x14ac:dyDescent="0.25">
      <c r="A2869">
        <v>544</v>
      </c>
      <c r="B2869" s="3">
        <v>44043</v>
      </c>
      <c r="C2869" s="3">
        <v>44305</v>
      </c>
      <c r="D2869" t="s">
        <v>131</v>
      </c>
      <c r="E2869" t="s">
        <v>113</v>
      </c>
      <c r="F2869" t="s">
        <v>132</v>
      </c>
    </row>
    <row r="2870" spans="1:6" x14ac:dyDescent="0.25">
      <c r="A2870">
        <v>545</v>
      </c>
      <c r="B2870" s="3">
        <v>42217</v>
      </c>
      <c r="C2870" s="3">
        <v>43431</v>
      </c>
      <c r="D2870" t="s">
        <v>131</v>
      </c>
      <c r="E2870" t="s">
        <v>169</v>
      </c>
      <c r="F2870" t="s">
        <v>132</v>
      </c>
    </row>
    <row r="2871" spans="1:6" x14ac:dyDescent="0.25">
      <c r="A2871">
        <v>545</v>
      </c>
      <c r="B2871" s="3">
        <v>43431</v>
      </c>
      <c r="C2871" s="3">
        <v>43431</v>
      </c>
      <c r="D2871" t="s">
        <v>131</v>
      </c>
      <c r="E2871" t="s">
        <v>169</v>
      </c>
      <c r="F2871" t="s">
        <v>132</v>
      </c>
    </row>
    <row r="2872" spans="1:6" x14ac:dyDescent="0.25">
      <c r="A2872">
        <v>545</v>
      </c>
      <c r="B2872" s="3">
        <v>43432</v>
      </c>
      <c r="C2872" s="3">
        <v>43439</v>
      </c>
      <c r="D2872" t="s">
        <v>131</v>
      </c>
      <c r="E2872" t="s">
        <v>169</v>
      </c>
      <c r="F2872" t="s">
        <v>132</v>
      </c>
    </row>
    <row r="2873" spans="1:6" x14ac:dyDescent="0.25">
      <c r="A2873">
        <v>545</v>
      </c>
      <c r="B2873" s="3">
        <v>43439</v>
      </c>
      <c r="C2873" s="3">
        <v>43439</v>
      </c>
      <c r="D2873" t="s">
        <v>131</v>
      </c>
      <c r="E2873" t="s">
        <v>169</v>
      </c>
      <c r="F2873" t="s">
        <v>132</v>
      </c>
    </row>
    <row r="2874" spans="1:6" x14ac:dyDescent="0.25">
      <c r="A2874">
        <v>545</v>
      </c>
      <c r="B2874" s="3">
        <v>43440</v>
      </c>
      <c r="C2874" s="3">
        <v>44043</v>
      </c>
      <c r="D2874" t="s">
        <v>131</v>
      </c>
      <c r="E2874" t="s">
        <v>169</v>
      </c>
      <c r="F2874" t="s">
        <v>132</v>
      </c>
    </row>
    <row r="2875" spans="1:6" x14ac:dyDescent="0.25">
      <c r="A2875">
        <v>545</v>
      </c>
      <c r="B2875" s="3">
        <v>44043</v>
      </c>
      <c r="C2875" s="3">
        <v>44120</v>
      </c>
      <c r="D2875" t="s">
        <v>131</v>
      </c>
      <c r="E2875" t="s">
        <v>169</v>
      </c>
      <c r="F2875" t="s">
        <v>132</v>
      </c>
    </row>
    <row r="2876" spans="1:6" x14ac:dyDescent="0.25">
      <c r="A2876">
        <v>546</v>
      </c>
      <c r="B2876" s="3">
        <v>42217</v>
      </c>
      <c r="C2876" s="3">
        <v>43434</v>
      </c>
      <c r="D2876" t="s">
        <v>131</v>
      </c>
      <c r="E2876" t="s">
        <v>175</v>
      </c>
      <c r="F2876" t="s">
        <v>133</v>
      </c>
    </row>
    <row r="2877" spans="1:6" x14ac:dyDescent="0.25">
      <c r="A2877">
        <v>546</v>
      </c>
      <c r="B2877" s="3">
        <v>43435</v>
      </c>
      <c r="C2877" s="3">
        <v>43435</v>
      </c>
      <c r="D2877" t="s">
        <v>131</v>
      </c>
      <c r="E2877" t="s">
        <v>165</v>
      </c>
      <c r="F2877" t="s">
        <v>133</v>
      </c>
    </row>
    <row r="2878" spans="1:6" x14ac:dyDescent="0.25">
      <c r="A2878">
        <v>546</v>
      </c>
      <c r="B2878" s="3">
        <v>43435</v>
      </c>
      <c r="C2878" s="3">
        <v>43435</v>
      </c>
      <c r="D2878" t="s">
        <v>131</v>
      </c>
      <c r="E2878" t="s">
        <v>165</v>
      </c>
      <c r="F2878" t="s">
        <v>133</v>
      </c>
    </row>
    <row r="2879" spans="1:6" x14ac:dyDescent="0.25">
      <c r="A2879">
        <v>546</v>
      </c>
      <c r="B2879" s="3">
        <v>43435</v>
      </c>
      <c r="C2879" s="3">
        <v>43435</v>
      </c>
      <c r="D2879" t="s">
        <v>131</v>
      </c>
      <c r="E2879" t="s">
        <v>165</v>
      </c>
      <c r="F2879" t="s">
        <v>133</v>
      </c>
    </row>
    <row r="2880" spans="1:6" x14ac:dyDescent="0.25">
      <c r="A2880">
        <v>546</v>
      </c>
      <c r="B2880" s="3">
        <v>43435</v>
      </c>
      <c r="C2880" s="3">
        <v>44740</v>
      </c>
      <c r="D2880" t="s">
        <v>131</v>
      </c>
      <c r="E2880" t="s">
        <v>165</v>
      </c>
      <c r="F2880" t="s">
        <v>133</v>
      </c>
    </row>
    <row r="2881" spans="1:6" x14ac:dyDescent="0.25">
      <c r="A2881">
        <v>546</v>
      </c>
      <c r="B2881" s="3">
        <v>44740</v>
      </c>
      <c r="C2881" s="3">
        <v>44743</v>
      </c>
      <c r="D2881" t="s">
        <v>131</v>
      </c>
      <c r="E2881" t="s">
        <v>165</v>
      </c>
      <c r="F2881" t="s">
        <v>133</v>
      </c>
    </row>
    <row r="2882" spans="1:6" x14ac:dyDescent="0.25">
      <c r="A2882">
        <v>546</v>
      </c>
      <c r="B2882" s="3">
        <v>44744</v>
      </c>
      <c r="C2882" s="3"/>
      <c r="D2882" t="s">
        <v>131</v>
      </c>
      <c r="E2882" t="s">
        <v>165</v>
      </c>
      <c r="F2882" t="s">
        <v>133</v>
      </c>
    </row>
    <row r="2883" spans="1:6" x14ac:dyDescent="0.25">
      <c r="A2883">
        <v>547</v>
      </c>
      <c r="B2883" s="3">
        <v>39711</v>
      </c>
      <c r="C2883" s="3">
        <v>44154</v>
      </c>
      <c r="D2883" t="s">
        <v>131</v>
      </c>
      <c r="E2883" t="s">
        <v>92</v>
      </c>
      <c r="F2883" t="s">
        <v>133</v>
      </c>
    </row>
    <row r="2884" spans="1:6" x14ac:dyDescent="0.25">
      <c r="A2884">
        <v>547</v>
      </c>
      <c r="B2884" s="3">
        <v>44154</v>
      </c>
      <c r="C2884" s="3">
        <v>44155</v>
      </c>
      <c r="D2884" t="s">
        <v>131</v>
      </c>
      <c r="E2884" t="s">
        <v>92</v>
      </c>
      <c r="F2884" t="s">
        <v>133</v>
      </c>
    </row>
    <row r="2885" spans="1:6" x14ac:dyDescent="0.25">
      <c r="A2885">
        <v>547</v>
      </c>
      <c r="B2885" s="3">
        <v>44156</v>
      </c>
      <c r="C2885" s="3">
        <v>44158</v>
      </c>
      <c r="D2885" t="s">
        <v>131</v>
      </c>
      <c r="E2885" t="s">
        <v>92</v>
      </c>
      <c r="F2885" t="s">
        <v>133</v>
      </c>
    </row>
    <row r="2886" spans="1:6" x14ac:dyDescent="0.25">
      <c r="A2886">
        <v>547</v>
      </c>
      <c r="B2886" s="3">
        <v>44158</v>
      </c>
      <c r="C2886" s="3">
        <v>44171</v>
      </c>
      <c r="D2886" t="s">
        <v>131</v>
      </c>
      <c r="E2886" t="s">
        <v>92</v>
      </c>
      <c r="F2886" t="s">
        <v>133</v>
      </c>
    </row>
    <row r="2887" spans="1:6" x14ac:dyDescent="0.25">
      <c r="A2887">
        <v>547</v>
      </c>
      <c r="B2887" s="3">
        <v>44172</v>
      </c>
      <c r="C2887" s="3">
        <v>44172</v>
      </c>
      <c r="D2887" t="s">
        <v>131</v>
      </c>
      <c r="E2887" t="s">
        <v>92</v>
      </c>
      <c r="F2887" t="s">
        <v>133</v>
      </c>
    </row>
    <row r="2888" spans="1:6" x14ac:dyDescent="0.25">
      <c r="A2888">
        <v>547</v>
      </c>
      <c r="B2888" s="3">
        <v>44172</v>
      </c>
      <c r="C2888" s="3">
        <v>44176</v>
      </c>
      <c r="D2888" t="s">
        <v>131</v>
      </c>
      <c r="E2888" t="s">
        <v>92</v>
      </c>
      <c r="F2888" t="s">
        <v>133</v>
      </c>
    </row>
    <row r="2889" spans="1:6" x14ac:dyDescent="0.25">
      <c r="A2889">
        <v>547</v>
      </c>
      <c r="B2889" s="3">
        <v>44177</v>
      </c>
      <c r="C2889" s="3">
        <v>44177</v>
      </c>
      <c r="D2889" t="s">
        <v>131</v>
      </c>
      <c r="E2889" t="s">
        <v>92</v>
      </c>
      <c r="F2889" t="s">
        <v>133</v>
      </c>
    </row>
    <row r="2890" spans="1:6" x14ac:dyDescent="0.25">
      <c r="A2890">
        <v>547</v>
      </c>
      <c r="B2890" s="3">
        <v>44177</v>
      </c>
      <c r="C2890" s="3">
        <v>44183</v>
      </c>
      <c r="D2890" t="s">
        <v>131</v>
      </c>
      <c r="E2890" t="s">
        <v>92</v>
      </c>
      <c r="F2890" t="s">
        <v>133</v>
      </c>
    </row>
    <row r="2891" spans="1:6" x14ac:dyDescent="0.25">
      <c r="A2891">
        <v>547</v>
      </c>
      <c r="B2891" s="3">
        <v>44184</v>
      </c>
      <c r="C2891" s="3">
        <v>44184</v>
      </c>
      <c r="D2891" t="s">
        <v>131</v>
      </c>
      <c r="E2891" t="s">
        <v>92</v>
      </c>
      <c r="F2891" t="s">
        <v>133</v>
      </c>
    </row>
    <row r="2892" spans="1:6" x14ac:dyDescent="0.25">
      <c r="A2892">
        <v>547</v>
      </c>
      <c r="B2892" s="3">
        <v>44184</v>
      </c>
      <c r="C2892" s="3">
        <v>44190</v>
      </c>
      <c r="D2892" t="s">
        <v>131</v>
      </c>
      <c r="E2892" t="s">
        <v>92</v>
      </c>
      <c r="F2892" t="s">
        <v>133</v>
      </c>
    </row>
    <row r="2893" spans="1:6" x14ac:dyDescent="0.25">
      <c r="A2893">
        <v>547</v>
      </c>
      <c r="B2893" s="3">
        <v>44191</v>
      </c>
      <c r="C2893" s="3">
        <v>44191</v>
      </c>
      <c r="D2893" t="s">
        <v>131</v>
      </c>
      <c r="E2893" t="s">
        <v>92</v>
      </c>
      <c r="F2893" t="s">
        <v>133</v>
      </c>
    </row>
    <row r="2894" spans="1:6" x14ac:dyDescent="0.25">
      <c r="A2894">
        <v>547</v>
      </c>
      <c r="B2894" s="3">
        <v>44191</v>
      </c>
      <c r="C2894" s="3">
        <v>44197</v>
      </c>
      <c r="D2894" t="s">
        <v>131</v>
      </c>
      <c r="E2894" t="s">
        <v>92</v>
      </c>
      <c r="F2894" t="s">
        <v>133</v>
      </c>
    </row>
    <row r="2895" spans="1:6" x14ac:dyDescent="0.25">
      <c r="A2895">
        <v>547</v>
      </c>
      <c r="B2895" s="3">
        <v>44198</v>
      </c>
      <c r="C2895" s="3">
        <v>44198</v>
      </c>
      <c r="D2895" t="s">
        <v>131</v>
      </c>
      <c r="E2895" t="s">
        <v>92</v>
      </c>
      <c r="F2895" t="s">
        <v>133</v>
      </c>
    </row>
    <row r="2896" spans="1:6" x14ac:dyDescent="0.25">
      <c r="A2896">
        <v>547</v>
      </c>
      <c r="B2896" s="3">
        <v>44198</v>
      </c>
      <c r="C2896" s="3">
        <v>44204</v>
      </c>
      <c r="D2896" t="s">
        <v>131</v>
      </c>
      <c r="E2896" t="s">
        <v>92</v>
      </c>
      <c r="F2896" t="s">
        <v>133</v>
      </c>
    </row>
    <row r="2897" spans="1:6" x14ac:dyDescent="0.25">
      <c r="A2897">
        <v>547</v>
      </c>
      <c r="B2897" s="3">
        <v>44205</v>
      </c>
      <c r="C2897" s="3">
        <v>44205</v>
      </c>
      <c r="D2897" t="s">
        <v>131</v>
      </c>
      <c r="E2897" t="s">
        <v>92</v>
      </c>
      <c r="F2897" t="s">
        <v>133</v>
      </c>
    </row>
    <row r="2898" spans="1:6" x14ac:dyDescent="0.25">
      <c r="A2898">
        <v>547</v>
      </c>
      <c r="B2898" s="3">
        <v>44205</v>
      </c>
      <c r="C2898" s="3">
        <v>44211</v>
      </c>
      <c r="D2898" t="s">
        <v>131</v>
      </c>
      <c r="E2898" t="s">
        <v>92</v>
      </c>
      <c r="F2898" t="s">
        <v>133</v>
      </c>
    </row>
    <row r="2899" spans="1:6" x14ac:dyDescent="0.25">
      <c r="A2899">
        <v>547</v>
      </c>
      <c r="B2899" s="3">
        <v>44212</v>
      </c>
      <c r="C2899" s="3">
        <v>44562</v>
      </c>
      <c r="D2899" t="s">
        <v>131</v>
      </c>
      <c r="E2899" t="s">
        <v>92</v>
      </c>
      <c r="F2899" t="s">
        <v>133</v>
      </c>
    </row>
    <row r="2900" spans="1:6" x14ac:dyDescent="0.25">
      <c r="A2900">
        <v>547</v>
      </c>
      <c r="B2900" s="3">
        <v>44562</v>
      </c>
      <c r="C2900" s="3"/>
      <c r="D2900" t="s">
        <v>131</v>
      </c>
      <c r="E2900" t="s">
        <v>141</v>
      </c>
      <c r="F2900" t="s">
        <v>133</v>
      </c>
    </row>
    <row r="2901" spans="1:6" x14ac:dyDescent="0.25">
      <c r="A2901">
        <v>547</v>
      </c>
      <c r="B2901" s="3">
        <v>44562</v>
      </c>
      <c r="C2901" s="3">
        <v>44562</v>
      </c>
      <c r="D2901" t="s">
        <v>131</v>
      </c>
      <c r="E2901" t="s">
        <v>92</v>
      </c>
      <c r="F2901" t="s">
        <v>133</v>
      </c>
    </row>
    <row r="2902" spans="1:6" x14ac:dyDescent="0.25">
      <c r="A2902">
        <v>547</v>
      </c>
      <c r="B2902" s="3">
        <v>44562</v>
      </c>
      <c r="C2902" s="3">
        <v>44562</v>
      </c>
      <c r="D2902" t="s">
        <v>131</v>
      </c>
      <c r="E2902" t="s">
        <v>141</v>
      </c>
      <c r="F2902" t="s">
        <v>133</v>
      </c>
    </row>
    <row r="2903" spans="1:6" x14ac:dyDescent="0.25">
      <c r="A2903">
        <v>548</v>
      </c>
      <c r="B2903" s="3">
        <v>41913</v>
      </c>
      <c r="C2903" s="3">
        <v>43397</v>
      </c>
      <c r="D2903" t="s">
        <v>131</v>
      </c>
      <c r="E2903" t="s">
        <v>112</v>
      </c>
      <c r="F2903" t="s">
        <v>132</v>
      </c>
    </row>
    <row r="2904" spans="1:6" x14ac:dyDescent="0.25">
      <c r="A2904">
        <v>548</v>
      </c>
      <c r="B2904" s="3">
        <v>43397</v>
      </c>
      <c r="C2904" s="3">
        <v>43399</v>
      </c>
      <c r="D2904" t="s">
        <v>131</v>
      </c>
      <c r="E2904" t="s">
        <v>112</v>
      </c>
      <c r="F2904" t="s">
        <v>132</v>
      </c>
    </row>
    <row r="2905" spans="1:6" x14ac:dyDescent="0.25">
      <c r="A2905">
        <v>548</v>
      </c>
      <c r="B2905" s="3">
        <v>43400</v>
      </c>
      <c r="C2905" s="3">
        <v>43401</v>
      </c>
      <c r="D2905" t="s">
        <v>131</v>
      </c>
      <c r="E2905" t="s">
        <v>112</v>
      </c>
      <c r="F2905" t="s">
        <v>132</v>
      </c>
    </row>
    <row r="2906" spans="1:6" x14ac:dyDescent="0.25">
      <c r="A2906">
        <v>548</v>
      </c>
      <c r="B2906" s="3">
        <v>43401</v>
      </c>
      <c r="C2906" s="3">
        <v>44410</v>
      </c>
      <c r="D2906" t="s">
        <v>131</v>
      </c>
      <c r="E2906" t="s">
        <v>112</v>
      </c>
      <c r="F2906" t="s">
        <v>132</v>
      </c>
    </row>
    <row r="2907" spans="1:6" x14ac:dyDescent="0.25">
      <c r="A2907">
        <v>548</v>
      </c>
      <c r="B2907" s="3">
        <v>44410</v>
      </c>
      <c r="C2907" s="3">
        <v>44410</v>
      </c>
      <c r="D2907" t="s">
        <v>131</v>
      </c>
      <c r="E2907" t="s">
        <v>112</v>
      </c>
      <c r="F2907" t="s">
        <v>132</v>
      </c>
    </row>
    <row r="2908" spans="1:6" x14ac:dyDescent="0.25">
      <c r="A2908">
        <v>548</v>
      </c>
      <c r="B2908" s="3">
        <v>44411</v>
      </c>
      <c r="C2908" s="3">
        <v>44480</v>
      </c>
      <c r="D2908" t="s">
        <v>131</v>
      </c>
      <c r="E2908" t="s">
        <v>112</v>
      </c>
      <c r="F2908" t="s">
        <v>132</v>
      </c>
    </row>
    <row r="2909" spans="1:6" x14ac:dyDescent="0.25">
      <c r="A2909">
        <v>548</v>
      </c>
      <c r="B2909" s="3">
        <v>44480</v>
      </c>
      <c r="C2909" s="3">
        <v>44484</v>
      </c>
      <c r="D2909" t="s">
        <v>131</v>
      </c>
      <c r="E2909" t="s">
        <v>112</v>
      </c>
      <c r="F2909" t="s">
        <v>132</v>
      </c>
    </row>
    <row r="2910" spans="1:6" x14ac:dyDescent="0.25">
      <c r="A2910">
        <v>548</v>
      </c>
      <c r="B2910" s="3">
        <v>44485</v>
      </c>
      <c r="C2910" s="3">
        <v>44516</v>
      </c>
      <c r="D2910" t="s">
        <v>131</v>
      </c>
      <c r="E2910" t="s">
        <v>112</v>
      </c>
      <c r="F2910" t="s">
        <v>132</v>
      </c>
    </row>
    <row r="2911" spans="1:6" x14ac:dyDescent="0.25">
      <c r="A2911">
        <v>548</v>
      </c>
      <c r="B2911" s="3">
        <v>44516</v>
      </c>
      <c r="C2911" s="3">
        <v>44517</v>
      </c>
      <c r="D2911" t="s">
        <v>131</v>
      </c>
      <c r="E2911" t="s">
        <v>112</v>
      </c>
      <c r="F2911" t="s">
        <v>132</v>
      </c>
    </row>
    <row r="2912" spans="1:6" x14ac:dyDescent="0.25">
      <c r="A2912">
        <v>548</v>
      </c>
      <c r="B2912" s="3">
        <v>44518</v>
      </c>
      <c r="C2912" s="3">
        <v>44636</v>
      </c>
      <c r="D2912" t="s">
        <v>131</v>
      </c>
      <c r="E2912" t="s">
        <v>112</v>
      </c>
      <c r="F2912" t="s">
        <v>132</v>
      </c>
    </row>
    <row r="2913" spans="1:6" x14ac:dyDescent="0.25">
      <c r="A2913">
        <v>548</v>
      </c>
      <c r="B2913" s="3">
        <v>44636</v>
      </c>
      <c r="C2913" s="3">
        <v>44638</v>
      </c>
      <c r="D2913" t="s">
        <v>131</v>
      </c>
      <c r="E2913" t="s">
        <v>112</v>
      </c>
      <c r="F2913" t="s">
        <v>132</v>
      </c>
    </row>
    <row r="2914" spans="1:6" x14ac:dyDescent="0.25">
      <c r="A2914">
        <v>548</v>
      </c>
      <c r="B2914" s="3">
        <v>44639</v>
      </c>
      <c r="C2914" s="3"/>
      <c r="D2914" t="s">
        <v>131</v>
      </c>
      <c r="E2914" t="s">
        <v>112</v>
      </c>
      <c r="F2914" t="s">
        <v>132</v>
      </c>
    </row>
    <row r="2915" spans="1:6" x14ac:dyDescent="0.25">
      <c r="A2915">
        <v>549</v>
      </c>
      <c r="B2915" s="3">
        <v>41096</v>
      </c>
      <c r="C2915" s="3">
        <v>44172</v>
      </c>
      <c r="D2915" t="s">
        <v>131</v>
      </c>
      <c r="E2915" t="s">
        <v>115</v>
      </c>
      <c r="F2915" t="s">
        <v>133</v>
      </c>
    </row>
    <row r="2916" spans="1:6" x14ac:dyDescent="0.25">
      <c r="A2916">
        <v>549</v>
      </c>
      <c r="B2916" s="3">
        <v>44172</v>
      </c>
      <c r="C2916" s="3">
        <v>44178</v>
      </c>
      <c r="D2916" t="s">
        <v>131</v>
      </c>
      <c r="E2916" t="s">
        <v>115</v>
      </c>
      <c r="F2916" t="s">
        <v>133</v>
      </c>
    </row>
    <row r="2917" spans="1:6" x14ac:dyDescent="0.25">
      <c r="A2917">
        <v>549</v>
      </c>
      <c r="B2917" s="3">
        <v>44179</v>
      </c>
      <c r="C2917" s="3">
        <v>44621</v>
      </c>
      <c r="D2917" t="s">
        <v>131</v>
      </c>
      <c r="E2917" t="s">
        <v>115</v>
      </c>
      <c r="F2917" t="s">
        <v>133</v>
      </c>
    </row>
    <row r="2918" spans="1:6" x14ac:dyDescent="0.25">
      <c r="A2918">
        <v>549</v>
      </c>
      <c r="B2918" s="3">
        <v>44621</v>
      </c>
      <c r="C2918" s="3">
        <v>44629</v>
      </c>
      <c r="D2918" t="s">
        <v>131</v>
      </c>
      <c r="E2918" t="s">
        <v>115</v>
      </c>
      <c r="F2918" t="s">
        <v>133</v>
      </c>
    </row>
    <row r="2919" spans="1:6" x14ac:dyDescent="0.25">
      <c r="A2919">
        <v>551</v>
      </c>
      <c r="B2919" s="3">
        <v>42005</v>
      </c>
      <c r="C2919" s="3">
        <v>43128</v>
      </c>
      <c r="D2919" t="s">
        <v>131</v>
      </c>
      <c r="E2919" t="s">
        <v>175</v>
      </c>
      <c r="F2919" t="s">
        <v>132</v>
      </c>
    </row>
    <row r="2920" spans="1:6" x14ac:dyDescent="0.25">
      <c r="A2920">
        <v>551</v>
      </c>
      <c r="B2920" s="3">
        <v>43129</v>
      </c>
      <c r="C2920" s="3">
        <v>43130</v>
      </c>
      <c r="D2920" t="s">
        <v>131</v>
      </c>
      <c r="E2920" t="s">
        <v>175</v>
      </c>
      <c r="F2920" t="s">
        <v>132</v>
      </c>
    </row>
    <row r="2921" spans="1:6" x14ac:dyDescent="0.25">
      <c r="A2921">
        <v>551</v>
      </c>
      <c r="B2921" s="3">
        <v>43131</v>
      </c>
      <c r="C2921" s="3">
        <v>43165</v>
      </c>
      <c r="D2921" t="s">
        <v>131</v>
      </c>
      <c r="E2921" t="s">
        <v>175</v>
      </c>
      <c r="F2921" t="s">
        <v>132</v>
      </c>
    </row>
    <row r="2922" spans="1:6" x14ac:dyDescent="0.25">
      <c r="A2922">
        <v>551</v>
      </c>
      <c r="B2922" s="3">
        <v>43166</v>
      </c>
      <c r="C2922" s="3">
        <v>43168</v>
      </c>
      <c r="D2922" t="s">
        <v>131</v>
      </c>
      <c r="E2922" t="s">
        <v>175</v>
      </c>
      <c r="F2922" t="s">
        <v>132</v>
      </c>
    </row>
    <row r="2923" spans="1:6" x14ac:dyDescent="0.25">
      <c r="A2923">
        <v>551</v>
      </c>
      <c r="B2923" s="3">
        <v>43169</v>
      </c>
      <c r="C2923" s="3">
        <v>43184</v>
      </c>
      <c r="D2923" t="s">
        <v>131</v>
      </c>
      <c r="E2923" t="s">
        <v>175</v>
      </c>
      <c r="F2923" t="s">
        <v>132</v>
      </c>
    </row>
    <row r="2924" spans="1:6" x14ac:dyDescent="0.25">
      <c r="A2924">
        <v>551</v>
      </c>
      <c r="B2924" s="3">
        <v>43185</v>
      </c>
      <c r="C2924" s="3">
        <v>43185</v>
      </c>
      <c r="D2924" t="s">
        <v>131</v>
      </c>
      <c r="E2924" t="s">
        <v>175</v>
      </c>
      <c r="F2924" t="s">
        <v>132</v>
      </c>
    </row>
    <row r="2925" spans="1:6" x14ac:dyDescent="0.25">
      <c r="A2925">
        <v>551</v>
      </c>
      <c r="B2925" s="3">
        <v>43186</v>
      </c>
      <c r="C2925" s="3">
        <v>43217</v>
      </c>
      <c r="D2925" t="s">
        <v>131</v>
      </c>
      <c r="E2925" t="s">
        <v>175</v>
      </c>
      <c r="F2925" t="s">
        <v>132</v>
      </c>
    </row>
    <row r="2926" spans="1:6" x14ac:dyDescent="0.25">
      <c r="A2926">
        <v>551</v>
      </c>
      <c r="B2926" s="3">
        <v>43217</v>
      </c>
      <c r="C2926" s="3">
        <v>43217</v>
      </c>
      <c r="D2926" t="s">
        <v>131</v>
      </c>
      <c r="E2926" t="s">
        <v>175</v>
      </c>
      <c r="F2926" t="s">
        <v>132</v>
      </c>
    </row>
    <row r="2927" spans="1:6" x14ac:dyDescent="0.25">
      <c r="A2927">
        <v>551</v>
      </c>
      <c r="B2927" s="3">
        <v>43218</v>
      </c>
      <c r="C2927" s="3">
        <v>43220</v>
      </c>
      <c r="D2927" t="s">
        <v>131</v>
      </c>
      <c r="E2927" t="s">
        <v>175</v>
      </c>
      <c r="F2927" t="s">
        <v>132</v>
      </c>
    </row>
    <row r="2928" spans="1:6" x14ac:dyDescent="0.25">
      <c r="A2928">
        <v>551</v>
      </c>
      <c r="B2928" s="3">
        <v>43220</v>
      </c>
      <c r="C2928" s="3">
        <v>43220</v>
      </c>
      <c r="D2928" t="s">
        <v>131</v>
      </c>
      <c r="E2928" t="s">
        <v>175</v>
      </c>
      <c r="F2928" t="s">
        <v>132</v>
      </c>
    </row>
    <row r="2929" spans="1:6" x14ac:dyDescent="0.25">
      <c r="A2929">
        <v>551</v>
      </c>
      <c r="B2929" s="3">
        <v>43221</v>
      </c>
      <c r="C2929" s="3">
        <v>43229</v>
      </c>
      <c r="D2929" t="s">
        <v>131</v>
      </c>
      <c r="E2929" t="s">
        <v>175</v>
      </c>
      <c r="F2929" t="s">
        <v>132</v>
      </c>
    </row>
    <row r="2930" spans="1:6" x14ac:dyDescent="0.25">
      <c r="A2930">
        <v>551</v>
      </c>
      <c r="B2930" s="3">
        <v>43229</v>
      </c>
      <c r="C2930" s="3">
        <v>43231</v>
      </c>
      <c r="D2930" t="s">
        <v>131</v>
      </c>
      <c r="E2930" t="s">
        <v>175</v>
      </c>
      <c r="F2930" t="s">
        <v>132</v>
      </c>
    </row>
    <row r="2931" spans="1:6" x14ac:dyDescent="0.25">
      <c r="A2931">
        <v>551</v>
      </c>
      <c r="B2931" s="3">
        <v>43232</v>
      </c>
      <c r="C2931" s="3">
        <v>43257</v>
      </c>
      <c r="D2931" t="s">
        <v>131</v>
      </c>
      <c r="E2931" t="s">
        <v>175</v>
      </c>
      <c r="F2931" t="s">
        <v>132</v>
      </c>
    </row>
    <row r="2932" spans="1:6" x14ac:dyDescent="0.25">
      <c r="A2932">
        <v>551</v>
      </c>
      <c r="B2932" s="3">
        <v>43257</v>
      </c>
      <c r="C2932" s="3">
        <v>43257</v>
      </c>
      <c r="D2932" t="s">
        <v>131</v>
      </c>
      <c r="E2932" t="s">
        <v>175</v>
      </c>
      <c r="F2932" t="s">
        <v>132</v>
      </c>
    </row>
    <row r="2933" spans="1:6" x14ac:dyDescent="0.25">
      <c r="A2933">
        <v>551</v>
      </c>
      <c r="B2933" s="3">
        <v>43258</v>
      </c>
      <c r="C2933" s="3">
        <v>43259</v>
      </c>
      <c r="D2933" t="s">
        <v>131</v>
      </c>
      <c r="E2933" t="s">
        <v>175</v>
      </c>
      <c r="F2933" t="s">
        <v>132</v>
      </c>
    </row>
    <row r="2934" spans="1:6" x14ac:dyDescent="0.25">
      <c r="A2934">
        <v>551</v>
      </c>
      <c r="B2934" s="3">
        <v>43259</v>
      </c>
      <c r="C2934" s="3">
        <v>43259</v>
      </c>
      <c r="D2934" t="s">
        <v>131</v>
      </c>
      <c r="E2934" t="s">
        <v>175</v>
      </c>
      <c r="F2934" t="s">
        <v>132</v>
      </c>
    </row>
    <row r="2935" spans="1:6" x14ac:dyDescent="0.25">
      <c r="A2935">
        <v>551</v>
      </c>
      <c r="B2935" s="3">
        <v>43260</v>
      </c>
      <c r="C2935" s="3">
        <v>43266</v>
      </c>
      <c r="D2935" t="s">
        <v>131</v>
      </c>
      <c r="E2935" t="s">
        <v>175</v>
      </c>
      <c r="F2935" t="s">
        <v>132</v>
      </c>
    </row>
    <row r="2936" spans="1:6" x14ac:dyDescent="0.25">
      <c r="A2936">
        <v>551</v>
      </c>
      <c r="B2936" s="3">
        <v>43266</v>
      </c>
      <c r="C2936" s="3">
        <v>43266</v>
      </c>
      <c r="D2936" t="s">
        <v>131</v>
      </c>
      <c r="E2936" t="s">
        <v>175</v>
      </c>
      <c r="F2936" t="s">
        <v>132</v>
      </c>
    </row>
    <row r="2937" spans="1:6" x14ac:dyDescent="0.25">
      <c r="A2937">
        <v>551</v>
      </c>
      <c r="B2937" s="3">
        <v>43267</v>
      </c>
      <c r="C2937" s="3">
        <v>43278</v>
      </c>
      <c r="D2937" t="s">
        <v>131</v>
      </c>
      <c r="E2937" t="s">
        <v>175</v>
      </c>
      <c r="F2937" t="s">
        <v>132</v>
      </c>
    </row>
    <row r="2938" spans="1:6" x14ac:dyDescent="0.25">
      <c r="A2938">
        <v>551</v>
      </c>
      <c r="B2938" s="3">
        <v>43278</v>
      </c>
      <c r="C2938" s="3">
        <v>43278</v>
      </c>
      <c r="D2938" t="s">
        <v>131</v>
      </c>
      <c r="E2938" t="s">
        <v>175</v>
      </c>
      <c r="F2938" t="s">
        <v>132</v>
      </c>
    </row>
    <row r="2939" spans="1:6" x14ac:dyDescent="0.25">
      <c r="A2939">
        <v>551</v>
      </c>
      <c r="B2939" s="3">
        <v>43278</v>
      </c>
      <c r="C2939" s="3">
        <v>43283</v>
      </c>
      <c r="D2939" t="s">
        <v>131</v>
      </c>
      <c r="E2939" t="s">
        <v>175</v>
      </c>
      <c r="F2939" t="s">
        <v>132</v>
      </c>
    </row>
    <row r="2940" spans="1:6" x14ac:dyDescent="0.25">
      <c r="A2940">
        <v>551</v>
      </c>
      <c r="B2940" s="3">
        <v>43283</v>
      </c>
      <c r="C2940" s="3">
        <v>43283</v>
      </c>
      <c r="D2940" t="s">
        <v>131</v>
      </c>
      <c r="E2940" t="s">
        <v>175</v>
      </c>
      <c r="F2940" t="s">
        <v>132</v>
      </c>
    </row>
    <row r="2941" spans="1:6" x14ac:dyDescent="0.25">
      <c r="A2941">
        <v>551</v>
      </c>
      <c r="B2941" s="3">
        <v>43283</v>
      </c>
      <c r="C2941" s="3">
        <v>43285</v>
      </c>
      <c r="D2941" t="s">
        <v>131</v>
      </c>
      <c r="E2941" t="s">
        <v>175</v>
      </c>
      <c r="F2941" t="s">
        <v>132</v>
      </c>
    </row>
    <row r="2942" spans="1:6" x14ac:dyDescent="0.25">
      <c r="A2942">
        <v>551</v>
      </c>
      <c r="B2942" s="3">
        <v>43285</v>
      </c>
      <c r="C2942" s="3">
        <v>43285</v>
      </c>
      <c r="D2942" t="s">
        <v>131</v>
      </c>
      <c r="E2942" t="s">
        <v>175</v>
      </c>
      <c r="F2942" t="s">
        <v>132</v>
      </c>
    </row>
    <row r="2943" spans="1:6" x14ac:dyDescent="0.25">
      <c r="A2943">
        <v>551</v>
      </c>
      <c r="B2943" s="3">
        <v>43285</v>
      </c>
      <c r="C2943" s="3">
        <v>43319</v>
      </c>
      <c r="D2943" t="s">
        <v>131</v>
      </c>
      <c r="E2943" t="s">
        <v>175</v>
      </c>
      <c r="F2943" t="s">
        <v>132</v>
      </c>
    </row>
    <row r="2944" spans="1:6" x14ac:dyDescent="0.25">
      <c r="A2944">
        <v>551</v>
      </c>
      <c r="B2944" s="3">
        <v>43319</v>
      </c>
      <c r="C2944" s="3">
        <v>43319</v>
      </c>
      <c r="D2944" t="s">
        <v>131</v>
      </c>
      <c r="E2944" t="s">
        <v>175</v>
      </c>
      <c r="F2944" t="s">
        <v>132</v>
      </c>
    </row>
    <row r="2945" spans="1:6" x14ac:dyDescent="0.25">
      <c r="A2945">
        <v>551</v>
      </c>
      <c r="B2945" s="3">
        <v>43319</v>
      </c>
      <c r="C2945" s="3">
        <v>43340</v>
      </c>
      <c r="D2945" t="s">
        <v>131</v>
      </c>
      <c r="E2945" t="s">
        <v>175</v>
      </c>
      <c r="F2945" t="s">
        <v>132</v>
      </c>
    </row>
    <row r="2946" spans="1:6" x14ac:dyDescent="0.25">
      <c r="A2946">
        <v>551</v>
      </c>
      <c r="B2946" s="3">
        <v>43340</v>
      </c>
      <c r="C2946" s="3">
        <v>43341</v>
      </c>
      <c r="D2946" t="s">
        <v>131</v>
      </c>
      <c r="E2946" t="s">
        <v>175</v>
      </c>
      <c r="F2946" t="s">
        <v>132</v>
      </c>
    </row>
    <row r="2947" spans="1:6" x14ac:dyDescent="0.25">
      <c r="A2947">
        <v>551</v>
      </c>
      <c r="B2947" s="3">
        <v>43341</v>
      </c>
      <c r="C2947" s="3">
        <v>43346</v>
      </c>
      <c r="D2947" t="s">
        <v>131</v>
      </c>
      <c r="E2947" t="s">
        <v>175</v>
      </c>
      <c r="F2947" t="s">
        <v>132</v>
      </c>
    </row>
    <row r="2948" spans="1:6" x14ac:dyDescent="0.25">
      <c r="A2948">
        <v>551</v>
      </c>
      <c r="B2948" s="3">
        <v>43346</v>
      </c>
      <c r="C2948" s="3">
        <v>43347</v>
      </c>
      <c r="D2948" t="s">
        <v>131</v>
      </c>
      <c r="E2948" t="s">
        <v>175</v>
      </c>
      <c r="F2948" t="s">
        <v>132</v>
      </c>
    </row>
    <row r="2949" spans="1:6" x14ac:dyDescent="0.25">
      <c r="A2949">
        <v>551</v>
      </c>
      <c r="B2949" s="3">
        <v>43347</v>
      </c>
      <c r="C2949" s="3">
        <v>43350</v>
      </c>
      <c r="D2949" t="s">
        <v>131</v>
      </c>
      <c r="E2949" t="s">
        <v>175</v>
      </c>
      <c r="F2949" t="s">
        <v>132</v>
      </c>
    </row>
    <row r="2950" spans="1:6" x14ac:dyDescent="0.25">
      <c r="A2950">
        <v>551</v>
      </c>
      <c r="B2950" s="3">
        <v>43350</v>
      </c>
      <c r="C2950" s="3">
        <v>43351</v>
      </c>
      <c r="D2950" t="s">
        <v>131</v>
      </c>
      <c r="E2950" t="s">
        <v>175</v>
      </c>
      <c r="F2950" t="s">
        <v>132</v>
      </c>
    </row>
    <row r="2951" spans="1:6" x14ac:dyDescent="0.25">
      <c r="A2951">
        <v>551</v>
      </c>
      <c r="B2951" s="3">
        <v>43351</v>
      </c>
      <c r="C2951" s="3">
        <v>43362</v>
      </c>
      <c r="D2951" t="s">
        <v>131</v>
      </c>
      <c r="E2951" t="s">
        <v>175</v>
      </c>
      <c r="F2951" t="s">
        <v>132</v>
      </c>
    </row>
    <row r="2952" spans="1:6" x14ac:dyDescent="0.25">
      <c r="A2952">
        <v>551</v>
      </c>
      <c r="B2952" s="3">
        <v>43362</v>
      </c>
      <c r="C2952" s="3">
        <v>43363</v>
      </c>
      <c r="D2952" t="s">
        <v>131</v>
      </c>
      <c r="E2952" t="s">
        <v>175</v>
      </c>
      <c r="F2952" t="s">
        <v>132</v>
      </c>
    </row>
    <row r="2953" spans="1:6" x14ac:dyDescent="0.25">
      <c r="A2953">
        <v>551</v>
      </c>
      <c r="B2953" s="3">
        <v>43364</v>
      </c>
      <c r="C2953" s="3">
        <v>43369</v>
      </c>
      <c r="D2953" t="s">
        <v>131</v>
      </c>
      <c r="E2953" t="s">
        <v>175</v>
      </c>
      <c r="F2953" t="s">
        <v>132</v>
      </c>
    </row>
    <row r="2954" spans="1:6" x14ac:dyDescent="0.25">
      <c r="A2954">
        <v>551</v>
      </c>
      <c r="B2954" s="3">
        <v>43369</v>
      </c>
      <c r="C2954" s="3">
        <v>43369</v>
      </c>
      <c r="D2954" t="s">
        <v>131</v>
      </c>
      <c r="E2954" t="s">
        <v>175</v>
      </c>
      <c r="F2954" t="s">
        <v>132</v>
      </c>
    </row>
    <row r="2955" spans="1:6" x14ac:dyDescent="0.25">
      <c r="A2955">
        <v>551</v>
      </c>
      <c r="B2955" s="3">
        <v>43370</v>
      </c>
      <c r="C2955" s="3">
        <v>43383</v>
      </c>
      <c r="D2955" t="s">
        <v>131</v>
      </c>
      <c r="E2955" t="s">
        <v>175</v>
      </c>
      <c r="F2955" t="s">
        <v>132</v>
      </c>
    </row>
    <row r="2956" spans="1:6" x14ac:dyDescent="0.25">
      <c r="A2956">
        <v>551</v>
      </c>
      <c r="B2956" s="3">
        <v>43383</v>
      </c>
      <c r="C2956" s="3">
        <v>43383</v>
      </c>
      <c r="D2956" t="s">
        <v>131</v>
      </c>
      <c r="E2956" t="s">
        <v>175</v>
      </c>
      <c r="F2956" t="s">
        <v>132</v>
      </c>
    </row>
    <row r="2957" spans="1:6" x14ac:dyDescent="0.25">
      <c r="A2957">
        <v>551</v>
      </c>
      <c r="B2957" s="3">
        <v>43384</v>
      </c>
      <c r="C2957" s="3">
        <v>43392</v>
      </c>
      <c r="D2957" t="s">
        <v>131</v>
      </c>
      <c r="E2957" t="s">
        <v>175</v>
      </c>
      <c r="F2957" t="s">
        <v>132</v>
      </c>
    </row>
    <row r="2958" spans="1:6" x14ac:dyDescent="0.25">
      <c r="A2958">
        <v>551</v>
      </c>
      <c r="B2958" s="3">
        <v>43390</v>
      </c>
      <c r="C2958" s="3">
        <v>43390</v>
      </c>
      <c r="D2958" t="s">
        <v>131</v>
      </c>
      <c r="E2958" t="s">
        <v>175</v>
      </c>
      <c r="F2958" t="s">
        <v>132</v>
      </c>
    </row>
    <row r="2959" spans="1:6" x14ac:dyDescent="0.25">
      <c r="A2959">
        <v>551</v>
      </c>
      <c r="B2959" s="3">
        <v>43391</v>
      </c>
      <c r="C2959" s="3">
        <v>43397</v>
      </c>
      <c r="D2959" t="s">
        <v>131</v>
      </c>
      <c r="E2959" t="s">
        <v>175</v>
      </c>
      <c r="F2959" t="s">
        <v>132</v>
      </c>
    </row>
    <row r="2960" spans="1:6" x14ac:dyDescent="0.25">
      <c r="A2960">
        <v>551</v>
      </c>
      <c r="B2960" s="3">
        <v>43392</v>
      </c>
      <c r="C2960" s="3">
        <v>43392</v>
      </c>
      <c r="D2960" t="s">
        <v>131</v>
      </c>
      <c r="E2960" t="s">
        <v>175</v>
      </c>
      <c r="F2960" t="s">
        <v>132</v>
      </c>
    </row>
    <row r="2961" spans="1:6" x14ac:dyDescent="0.25">
      <c r="A2961">
        <v>551</v>
      </c>
      <c r="B2961" s="3">
        <v>43397</v>
      </c>
      <c r="C2961" s="3">
        <v>43397</v>
      </c>
      <c r="D2961" t="s">
        <v>131</v>
      </c>
      <c r="E2961" t="s">
        <v>175</v>
      </c>
      <c r="F2961" t="s">
        <v>132</v>
      </c>
    </row>
    <row r="2962" spans="1:6" x14ac:dyDescent="0.25">
      <c r="A2962">
        <v>551</v>
      </c>
      <c r="B2962" s="3">
        <v>43398</v>
      </c>
      <c r="C2962" s="3">
        <v>43404</v>
      </c>
      <c r="D2962" t="s">
        <v>131</v>
      </c>
      <c r="E2962" t="s">
        <v>175</v>
      </c>
      <c r="F2962" t="s">
        <v>132</v>
      </c>
    </row>
    <row r="2963" spans="1:6" x14ac:dyDescent="0.25">
      <c r="A2963">
        <v>551</v>
      </c>
      <c r="B2963" s="3">
        <v>43404</v>
      </c>
      <c r="C2963" s="3">
        <v>43404</v>
      </c>
      <c r="D2963" t="s">
        <v>131</v>
      </c>
      <c r="E2963" t="s">
        <v>175</v>
      </c>
      <c r="F2963" t="s">
        <v>132</v>
      </c>
    </row>
    <row r="2964" spans="1:6" x14ac:dyDescent="0.25">
      <c r="A2964">
        <v>551</v>
      </c>
      <c r="B2964" s="3">
        <v>43405</v>
      </c>
      <c r="C2964" s="3">
        <v>43405</v>
      </c>
      <c r="D2964" t="s">
        <v>131</v>
      </c>
      <c r="E2964" t="s">
        <v>175</v>
      </c>
      <c r="F2964" t="s">
        <v>132</v>
      </c>
    </row>
    <row r="2965" spans="1:6" x14ac:dyDescent="0.25">
      <c r="A2965">
        <v>551</v>
      </c>
      <c r="B2965" s="3">
        <v>43405</v>
      </c>
      <c r="C2965" s="3">
        <v>43405</v>
      </c>
      <c r="D2965" t="s">
        <v>131</v>
      </c>
      <c r="E2965" t="s">
        <v>175</v>
      </c>
      <c r="F2965" t="s">
        <v>132</v>
      </c>
    </row>
    <row r="2966" spans="1:6" x14ac:dyDescent="0.25">
      <c r="A2966">
        <v>551</v>
      </c>
      <c r="B2966" s="3">
        <v>43406</v>
      </c>
      <c r="C2966" s="3">
        <v>43420</v>
      </c>
      <c r="D2966" t="s">
        <v>131</v>
      </c>
      <c r="E2966" t="s">
        <v>175</v>
      </c>
      <c r="F2966" t="s">
        <v>132</v>
      </c>
    </row>
    <row r="2967" spans="1:6" x14ac:dyDescent="0.25">
      <c r="A2967">
        <v>551</v>
      </c>
      <c r="B2967" s="3">
        <v>43420</v>
      </c>
      <c r="C2967" s="3">
        <v>43420</v>
      </c>
      <c r="D2967" t="s">
        <v>131</v>
      </c>
      <c r="E2967" t="s">
        <v>175</v>
      </c>
      <c r="F2967" t="s">
        <v>132</v>
      </c>
    </row>
    <row r="2968" spans="1:6" x14ac:dyDescent="0.25">
      <c r="A2968">
        <v>551</v>
      </c>
      <c r="B2968" s="3">
        <v>43421</v>
      </c>
      <c r="C2968" s="3">
        <v>43473</v>
      </c>
      <c r="D2968" t="s">
        <v>131</v>
      </c>
      <c r="E2968" t="s">
        <v>175</v>
      </c>
      <c r="F2968" t="s">
        <v>132</v>
      </c>
    </row>
    <row r="2969" spans="1:6" x14ac:dyDescent="0.25">
      <c r="A2969">
        <v>551</v>
      </c>
      <c r="B2969" s="3">
        <v>43473</v>
      </c>
      <c r="C2969" s="3">
        <v>43474</v>
      </c>
      <c r="D2969" t="s">
        <v>131</v>
      </c>
      <c r="E2969" t="s">
        <v>175</v>
      </c>
      <c r="F2969" t="s">
        <v>132</v>
      </c>
    </row>
    <row r="2970" spans="1:6" x14ac:dyDescent="0.25">
      <c r="A2970">
        <v>551</v>
      </c>
      <c r="B2970" s="3">
        <v>43475</v>
      </c>
      <c r="C2970" s="3">
        <v>43486</v>
      </c>
      <c r="D2970" t="s">
        <v>131</v>
      </c>
      <c r="E2970" t="s">
        <v>175</v>
      </c>
      <c r="F2970" t="s">
        <v>132</v>
      </c>
    </row>
    <row r="2971" spans="1:6" x14ac:dyDescent="0.25">
      <c r="A2971">
        <v>551</v>
      </c>
      <c r="B2971" s="3">
        <v>43486</v>
      </c>
      <c r="C2971" s="3">
        <v>43486</v>
      </c>
      <c r="D2971" t="s">
        <v>131</v>
      </c>
      <c r="E2971" t="s">
        <v>175</v>
      </c>
      <c r="F2971" t="s">
        <v>132</v>
      </c>
    </row>
    <row r="2972" spans="1:6" x14ac:dyDescent="0.25">
      <c r="A2972">
        <v>551</v>
      </c>
      <c r="B2972" s="3">
        <v>43487</v>
      </c>
      <c r="C2972" s="3">
        <v>43495</v>
      </c>
      <c r="D2972" t="s">
        <v>131</v>
      </c>
      <c r="E2972" t="s">
        <v>175</v>
      </c>
      <c r="F2972" t="s">
        <v>132</v>
      </c>
    </row>
    <row r="2973" spans="1:6" x14ac:dyDescent="0.25">
      <c r="A2973">
        <v>551</v>
      </c>
      <c r="B2973" s="3">
        <v>43495</v>
      </c>
      <c r="C2973" s="3">
        <v>43497</v>
      </c>
      <c r="D2973" t="s">
        <v>131</v>
      </c>
      <c r="E2973" t="s">
        <v>175</v>
      </c>
      <c r="F2973" t="s">
        <v>132</v>
      </c>
    </row>
    <row r="2974" spans="1:6" x14ac:dyDescent="0.25">
      <c r="A2974">
        <v>551</v>
      </c>
      <c r="B2974" s="3">
        <v>43498</v>
      </c>
      <c r="C2974" s="3">
        <v>43521</v>
      </c>
      <c r="D2974" t="s">
        <v>131</v>
      </c>
      <c r="E2974" t="s">
        <v>175</v>
      </c>
      <c r="F2974" t="s">
        <v>132</v>
      </c>
    </row>
    <row r="2975" spans="1:6" x14ac:dyDescent="0.25">
      <c r="A2975">
        <v>551</v>
      </c>
      <c r="B2975" s="3">
        <v>43521</v>
      </c>
      <c r="C2975" s="3">
        <v>43521</v>
      </c>
      <c r="D2975" t="s">
        <v>131</v>
      </c>
      <c r="E2975" t="s">
        <v>175</v>
      </c>
      <c r="F2975" t="s">
        <v>132</v>
      </c>
    </row>
    <row r="2976" spans="1:6" x14ac:dyDescent="0.25">
      <c r="A2976">
        <v>551</v>
      </c>
      <c r="B2976" s="3">
        <v>43522</v>
      </c>
      <c r="C2976" s="3">
        <v>43531</v>
      </c>
      <c r="D2976" t="s">
        <v>131</v>
      </c>
      <c r="E2976" t="s">
        <v>175</v>
      </c>
      <c r="F2976" t="s">
        <v>132</v>
      </c>
    </row>
    <row r="2977" spans="1:6" x14ac:dyDescent="0.25">
      <c r="A2977">
        <v>551</v>
      </c>
      <c r="B2977" s="3">
        <v>43531</v>
      </c>
      <c r="C2977" s="3">
        <v>43532</v>
      </c>
      <c r="D2977" t="s">
        <v>131</v>
      </c>
      <c r="E2977" t="s">
        <v>175</v>
      </c>
      <c r="F2977" t="s">
        <v>132</v>
      </c>
    </row>
    <row r="2978" spans="1:6" x14ac:dyDescent="0.25">
      <c r="A2978">
        <v>551</v>
      </c>
      <c r="B2978" s="3">
        <v>43533</v>
      </c>
      <c r="C2978" s="3">
        <v>43550</v>
      </c>
      <c r="D2978" t="s">
        <v>131</v>
      </c>
      <c r="E2978" t="s">
        <v>175</v>
      </c>
      <c r="F2978" t="s">
        <v>132</v>
      </c>
    </row>
    <row r="2979" spans="1:6" x14ac:dyDescent="0.25">
      <c r="A2979">
        <v>551</v>
      </c>
      <c r="B2979" s="3">
        <v>43544</v>
      </c>
      <c r="C2979" s="3">
        <v>43544</v>
      </c>
      <c r="D2979" t="s">
        <v>131</v>
      </c>
      <c r="E2979" t="s">
        <v>175</v>
      </c>
      <c r="F2979" t="s">
        <v>132</v>
      </c>
    </row>
    <row r="2980" spans="1:6" x14ac:dyDescent="0.25">
      <c r="A2980">
        <v>551</v>
      </c>
      <c r="B2980" s="3">
        <v>43545</v>
      </c>
      <c r="C2980" s="3">
        <v>43546</v>
      </c>
      <c r="D2980" t="s">
        <v>131</v>
      </c>
      <c r="E2980" t="s">
        <v>175</v>
      </c>
      <c r="F2980" t="s">
        <v>132</v>
      </c>
    </row>
    <row r="2981" spans="1:6" x14ac:dyDescent="0.25">
      <c r="A2981">
        <v>551</v>
      </c>
      <c r="B2981" s="3">
        <v>43546</v>
      </c>
      <c r="C2981" s="3">
        <v>43546</v>
      </c>
      <c r="D2981" t="s">
        <v>131</v>
      </c>
      <c r="E2981" t="s">
        <v>175</v>
      </c>
      <c r="F2981" t="s">
        <v>132</v>
      </c>
    </row>
    <row r="2982" spans="1:6" x14ac:dyDescent="0.25">
      <c r="A2982">
        <v>551</v>
      </c>
      <c r="B2982" s="3">
        <v>43547</v>
      </c>
      <c r="C2982" s="3">
        <v>43564</v>
      </c>
      <c r="D2982" t="s">
        <v>131</v>
      </c>
      <c r="E2982" t="s">
        <v>175</v>
      </c>
      <c r="F2982" t="s">
        <v>132</v>
      </c>
    </row>
    <row r="2983" spans="1:6" x14ac:dyDescent="0.25">
      <c r="A2983">
        <v>551</v>
      </c>
      <c r="B2983" s="3">
        <v>43549</v>
      </c>
      <c r="C2983" s="3">
        <v>43549</v>
      </c>
      <c r="D2983" t="s">
        <v>131</v>
      </c>
      <c r="E2983" t="s">
        <v>175</v>
      </c>
      <c r="F2983" t="s">
        <v>132</v>
      </c>
    </row>
    <row r="2984" spans="1:6" x14ac:dyDescent="0.25">
      <c r="A2984">
        <v>551</v>
      </c>
      <c r="B2984" s="3">
        <v>43550</v>
      </c>
      <c r="C2984" s="3">
        <v>43551</v>
      </c>
      <c r="D2984" t="s">
        <v>131</v>
      </c>
      <c r="E2984" t="s">
        <v>175</v>
      </c>
      <c r="F2984" t="s">
        <v>132</v>
      </c>
    </row>
    <row r="2985" spans="1:6" x14ac:dyDescent="0.25">
      <c r="A2985">
        <v>551</v>
      </c>
      <c r="B2985" s="3">
        <v>43564</v>
      </c>
      <c r="C2985" s="3">
        <v>43567</v>
      </c>
      <c r="D2985" t="s">
        <v>131</v>
      </c>
      <c r="E2985" t="s">
        <v>175</v>
      </c>
      <c r="F2985" t="s">
        <v>132</v>
      </c>
    </row>
    <row r="2986" spans="1:6" x14ac:dyDescent="0.25">
      <c r="A2986">
        <v>551</v>
      </c>
      <c r="B2986" s="3">
        <v>43568</v>
      </c>
      <c r="C2986" s="3">
        <v>43584</v>
      </c>
      <c r="D2986" t="s">
        <v>131</v>
      </c>
      <c r="E2986" t="s">
        <v>175</v>
      </c>
      <c r="F2986" t="s">
        <v>132</v>
      </c>
    </row>
    <row r="2987" spans="1:6" x14ac:dyDescent="0.25">
      <c r="A2987">
        <v>551</v>
      </c>
      <c r="B2987" s="3">
        <v>43584</v>
      </c>
      <c r="C2987" s="3">
        <v>43585</v>
      </c>
      <c r="D2987" t="s">
        <v>131</v>
      </c>
      <c r="E2987" t="s">
        <v>175</v>
      </c>
      <c r="F2987" t="s">
        <v>132</v>
      </c>
    </row>
    <row r="2988" spans="1:6" x14ac:dyDescent="0.25">
      <c r="A2988">
        <v>551</v>
      </c>
      <c r="B2988" s="3">
        <v>43586</v>
      </c>
      <c r="C2988" s="3">
        <v>43587</v>
      </c>
      <c r="D2988" t="s">
        <v>131</v>
      </c>
      <c r="E2988" t="s">
        <v>175</v>
      </c>
      <c r="F2988" t="s">
        <v>132</v>
      </c>
    </row>
    <row r="2989" spans="1:6" x14ac:dyDescent="0.25">
      <c r="A2989">
        <v>551</v>
      </c>
      <c r="B2989" s="3">
        <v>43587</v>
      </c>
      <c r="C2989" s="3">
        <v>43588</v>
      </c>
      <c r="D2989" t="s">
        <v>131</v>
      </c>
      <c r="E2989" t="s">
        <v>175</v>
      </c>
      <c r="F2989" t="s">
        <v>132</v>
      </c>
    </row>
    <row r="2990" spans="1:6" x14ac:dyDescent="0.25">
      <c r="A2990">
        <v>551</v>
      </c>
      <c r="B2990" s="3">
        <v>43589</v>
      </c>
      <c r="C2990" s="3">
        <v>43605</v>
      </c>
      <c r="D2990" t="s">
        <v>131</v>
      </c>
      <c r="E2990" t="s">
        <v>175</v>
      </c>
      <c r="F2990" t="s">
        <v>132</v>
      </c>
    </row>
    <row r="2991" spans="1:6" x14ac:dyDescent="0.25">
      <c r="A2991">
        <v>551</v>
      </c>
      <c r="B2991" s="3">
        <v>43605</v>
      </c>
      <c r="C2991" s="3">
        <v>43606</v>
      </c>
      <c r="D2991" t="s">
        <v>131</v>
      </c>
      <c r="E2991" t="s">
        <v>175</v>
      </c>
      <c r="F2991" t="s">
        <v>132</v>
      </c>
    </row>
    <row r="2992" spans="1:6" x14ac:dyDescent="0.25">
      <c r="A2992">
        <v>551</v>
      </c>
      <c r="B2992" s="3">
        <v>43607</v>
      </c>
      <c r="C2992" s="3">
        <v>43614</v>
      </c>
      <c r="D2992" t="s">
        <v>131</v>
      </c>
      <c r="E2992" t="s">
        <v>175</v>
      </c>
      <c r="F2992" t="s">
        <v>132</v>
      </c>
    </row>
    <row r="2993" spans="1:6" x14ac:dyDescent="0.25">
      <c r="A2993">
        <v>551</v>
      </c>
      <c r="B2993" s="3">
        <v>43614</v>
      </c>
      <c r="C2993" s="3">
        <v>43615</v>
      </c>
      <c r="D2993" t="s">
        <v>131</v>
      </c>
      <c r="E2993" t="s">
        <v>175</v>
      </c>
      <c r="F2993" t="s">
        <v>132</v>
      </c>
    </row>
    <row r="2994" spans="1:6" x14ac:dyDescent="0.25">
      <c r="A2994">
        <v>551</v>
      </c>
      <c r="B2994" s="3">
        <v>43616</v>
      </c>
      <c r="C2994" s="3">
        <v>43627</v>
      </c>
      <c r="D2994" t="s">
        <v>131</v>
      </c>
      <c r="E2994" t="s">
        <v>175</v>
      </c>
      <c r="F2994" t="s">
        <v>132</v>
      </c>
    </row>
    <row r="2995" spans="1:6" x14ac:dyDescent="0.25">
      <c r="A2995">
        <v>551</v>
      </c>
      <c r="B2995" s="3">
        <v>43627</v>
      </c>
      <c r="C2995" s="3">
        <v>43629</v>
      </c>
      <c r="D2995" t="s">
        <v>131</v>
      </c>
      <c r="E2995" t="s">
        <v>175</v>
      </c>
      <c r="F2995" t="s">
        <v>132</v>
      </c>
    </row>
    <row r="2996" spans="1:6" x14ac:dyDescent="0.25">
      <c r="A2996">
        <v>551</v>
      </c>
      <c r="B2996" s="3">
        <v>43630</v>
      </c>
      <c r="C2996" s="3">
        <v>43656</v>
      </c>
      <c r="D2996" t="s">
        <v>131</v>
      </c>
      <c r="E2996" t="s">
        <v>175</v>
      </c>
      <c r="F2996" t="s">
        <v>132</v>
      </c>
    </row>
    <row r="2997" spans="1:6" x14ac:dyDescent="0.25">
      <c r="A2997">
        <v>551</v>
      </c>
      <c r="B2997" s="3">
        <v>43656</v>
      </c>
      <c r="C2997" s="3">
        <v>43658</v>
      </c>
      <c r="D2997" t="s">
        <v>131</v>
      </c>
      <c r="E2997" t="s">
        <v>175</v>
      </c>
      <c r="F2997" t="s">
        <v>132</v>
      </c>
    </row>
    <row r="2998" spans="1:6" x14ac:dyDescent="0.25">
      <c r="A2998">
        <v>551</v>
      </c>
      <c r="B2998" s="3">
        <v>43659</v>
      </c>
      <c r="C2998" s="3">
        <v>43720</v>
      </c>
      <c r="D2998" t="s">
        <v>131</v>
      </c>
      <c r="E2998" t="s">
        <v>175</v>
      </c>
      <c r="F2998" t="s">
        <v>132</v>
      </c>
    </row>
    <row r="2999" spans="1:6" x14ac:dyDescent="0.25">
      <c r="A2999">
        <v>551</v>
      </c>
      <c r="B2999" s="3">
        <v>43720</v>
      </c>
      <c r="C2999" s="3">
        <v>43720</v>
      </c>
      <c r="D2999" t="s">
        <v>131</v>
      </c>
      <c r="E2999" t="s">
        <v>175</v>
      </c>
      <c r="F2999" t="s">
        <v>132</v>
      </c>
    </row>
    <row r="3000" spans="1:6" x14ac:dyDescent="0.25">
      <c r="A3000">
        <v>551</v>
      </c>
      <c r="B3000" s="3">
        <v>43721</v>
      </c>
      <c r="C3000" s="3">
        <v>43726</v>
      </c>
      <c r="D3000" t="s">
        <v>131</v>
      </c>
      <c r="E3000" t="s">
        <v>175</v>
      </c>
      <c r="F3000" t="s">
        <v>132</v>
      </c>
    </row>
    <row r="3001" spans="1:6" x14ac:dyDescent="0.25">
      <c r="A3001">
        <v>551</v>
      </c>
      <c r="B3001" s="3">
        <v>43726</v>
      </c>
      <c r="C3001" s="3">
        <v>43727</v>
      </c>
      <c r="D3001" t="s">
        <v>131</v>
      </c>
      <c r="E3001" t="s">
        <v>175</v>
      </c>
      <c r="F3001" t="s">
        <v>132</v>
      </c>
    </row>
    <row r="3002" spans="1:6" x14ac:dyDescent="0.25">
      <c r="A3002">
        <v>551</v>
      </c>
      <c r="B3002" s="3">
        <v>43728</v>
      </c>
      <c r="C3002" s="3">
        <v>43738</v>
      </c>
      <c r="D3002" t="s">
        <v>131</v>
      </c>
      <c r="E3002" t="s">
        <v>175</v>
      </c>
      <c r="F3002" t="s">
        <v>132</v>
      </c>
    </row>
    <row r="3003" spans="1:6" x14ac:dyDescent="0.25">
      <c r="A3003">
        <v>551</v>
      </c>
      <c r="B3003" s="3">
        <v>43738</v>
      </c>
      <c r="C3003" s="3">
        <v>43739</v>
      </c>
      <c r="D3003" t="s">
        <v>131</v>
      </c>
      <c r="E3003" t="s">
        <v>175</v>
      </c>
      <c r="F3003" t="s">
        <v>132</v>
      </c>
    </row>
    <row r="3004" spans="1:6" x14ac:dyDescent="0.25">
      <c r="A3004">
        <v>551</v>
      </c>
      <c r="B3004" s="3">
        <v>43740</v>
      </c>
      <c r="C3004" s="3">
        <v>43794</v>
      </c>
      <c r="D3004" t="s">
        <v>131</v>
      </c>
      <c r="E3004" t="s">
        <v>175</v>
      </c>
      <c r="F3004" t="s">
        <v>132</v>
      </c>
    </row>
    <row r="3005" spans="1:6" x14ac:dyDescent="0.25">
      <c r="A3005">
        <v>551</v>
      </c>
      <c r="B3005" s="3">
        <v>43794</v>
      </c>
      <c r="C3005" s="3">
        <v>43796</v>
      </c>
      <c r="D3005" t="s">
        <v>131</v>
      </c>
      <c r="E3005" t="s">
        <v>175</v>
      </c>
      <c r="F3005" t="s">
        <v>132</v>
      </c>
    </row>
    <row r="3006" spans="1:6" x14ac:dyDescent="0.25">
      <c r="A3006">
        <v>551</v>
      </c>
      <c r="B3006" s="3">
        <v>43797</v>
      </c>
      <c r="C3006" s="3">
        <v>43797</v>
      </c>
      <c r="D3006" t="s">
        <v>131</v>
      </c>
      <c r="E3006" t="s">
        <v>175</v>
      </c>
      <c r="F3006" t="s">
        <v>132</v>
      </c>
    </row>
    <row r="3007" spans="1:6" x14ac:dyDescent="0.25">
      <c r="A3007">
        <v>551</v>
      </c>
      <c r="B3007" s="3">
        <v>43797</v>
      </c>
      <c r="C3007" s="3">
        <v>43798</v>
      </c>
      <c r="D3007" t="s">
        <v>131</v>
      </c>
      <c r="E3007" t="s">
        <v>175</v>
      </c>
      <c r="F3007" t="s">
        <v>132</v>
      </c>
    </row>
    <row r="3008" spans="1:6" x14ac:dyDescent="0.25">
      <c r="A3008">
        <v>551</v>
      </c>
      <c r="B3008" s="3">
        <v>43799</v>
      </c>
      <c r="C3008" s="3">
        <v>43803</v>
      </c>
      <c r="D3008" t="s">
        <v>131</v>
      </c>
      <c r="E3008" t="s">
        <v>175</v>
      </c>
      <c r="F3008" t="s">
        <v>132</v>
      </c>
    </row>
    <row r="3009" spans="1:6" x14ac:dyDescent="0.25">
      <c r="A3009">
        <v>551</v>
      </c>
      <c r="B3009" s="3">
        <v>43803</v>
      </c>
      <c r="C3009" s="3">
        <v>43804</v>
      </c>
      <c r="D3009" t="s">
        <v>131</v>
      </c>
      <c r="E3009" t="s">
        <v>175</v>
      </c>
      <c r="F3009" t="s">
        <v>132</v>
      </c>
    </row>
    <row r="3010" spans="1:6" x14ac:dyDescent="0.25">
      <c r="A3010">
        <v>551</v>
      </c>
      <c r="B3010" s="3">
        <v>43805</v>
      </c>
      <c r="C3010" s="3">
        <v>43805</v>
      </c>
      <c r="D3010" t="s">
        <v>131</v>
      </c>
      <c r="E3010" t="s">
        <v>175</v>
      </c>
      <c r="F3010" t="s">
        <v>132</v>
      </c>
    </row>
    <row r="3011" spans="1:6" x14ac:dyDescent="0.25">
      <c r="A3011">
        <v>551</v>
      </c>
      <c r="B3011" s="3">
        <v>43805</v>
      </c>
      <c r="C3011" s="3">
        <v>43805</v>
      </c>
      <c r="D3011" t="s">
        <v>131</v>
      </c>
      <c r="E3011" t="s">
        <v>175</v>
      </c>
      <c r="F3011" t="s">
        <v>132</v>
      </c>
    </row>
    <row r="3012" spans="1:6" x14ac:dyDescent="0.25">
      <c r="A3012">
        <v>551</v>
      </c>
      <c r="B3012" s="3">
        <v>43806</v>
      </c>
      <c r="C3012" s="3">
        <v>43816</v>
      </c>
      <c r="D3012" t="s">
        <v>131</v>
      </c>
      <c r="E3012" t="s">
        <v>175</v>
      </c>
      <c r="F3012" t="s">
        <v>132</v>
      </c>
    </row>
    <row r="3013" spans="1:6" x14ac:dyDescent="0.25">
      <c r="A3013">
        <v>551</v>
      </c>
      <c r="B3013" s="3">
        <v>43816</v>
      </c>
      <c r="C3013" s="3">
        <v>43817</v>
      </c>
      <c r="D3013" t="s">
        <v>131</v>
      </c>
      <c r="E3013" t="s">
        <v>175</v>
      </c>
      <c r="F3013" t="s">
        <v>132</v>
      </c>
    </row>
    <row r="3014" spans="1:6" x14ac:dyDescent="0.25">
      <c r="A3014">
        <v>551</v>
      </c>
      <c r="B3014" s="3">
        <v>43818</v>
      </c>
      <c r="C3014" s="3">
        <v>43839</v>
      </c>
      <c r="D3014" t="s">
        <v>131</v>
      </c>
      <c r="E3014" t="s">
        <v>175</v>
      </c>
      <c r="F3014" t="s">
        <v>132</v>
      </c>
    </row>
    <row r="3015" spans="1:6" x14ac:dyDescent="0.25">
      <c r="A3015">
        <v>551</v>
      </c>
      <c r="B3015" s="3">
        <v>43839</v>
      </c>
      <c r="C3015" s="3">
        <v>43840</v>
      </c>
      <c r="D3015" t="s">
        <v>131</v>
      </c>
      <c r="E3015" t="s">
        <v>175</v>
      </c>
      <c r="F3015" t="s">
        <v>132</v>
      </c>
    </row>
    <row r="3016" spans="1:6" x14ac:dyDescent="0.25">
      <c r="A3016">
        <v>551</v>
      </c>
      <c r="B3016" s="3">
        <v>43841</v>
      </c>
      <c r="C3016" s="3">
        <v>43846</v>
      </c>
      <c r="D3016" t="s">
        <v>131</v>
      </c>
      <c r="E3016" t="s">
        <v>175</v>
      </c>
      <c r="F3016" t="s">
        <v>132</v>
      </c>
    </row>
    <row r="3017" spans="1:6" x14ac:dyDescent="0.25">
      <c r="A3017">
        <v>551</v>
      </c>
      <c r="B3017" s="3">
        <v>43846</v>
      </c>
      <c r="C3017" s="3">
        <v>43846</v>
      </c>
      <c r="D3017" t="s">
        <v>131</v>
      </c>
      <c r="E3017" t="s">
        <v>175</v>
      </c>
      <c r="F3017" t="s">
        <v>132</v>
      </c>
    </row>
    <row r="3018" spans="1:6" x14ac:dyDescent="0.25">
      <c r="A3018">
        <v>551</v>
      </c>
      <c r="B3018" s="3">
        <v>43847</v>
      </c>
      <c r="C3018" s="3">
        <v>43853</v>
      </c>
      <c r="D3018" t="s">
        <v>131</v>
      </c>
      <c r="E3018" t="s">
        <v>175</v>
      </c>
      <c r="F3018" t="s">
        <v>132</v>
      </c>
    </row>
    <row r="3019" spans="1:6" x14ac:dyDescent="0.25">
      <c r="A3019">
        <v>551</v>
      </c>
      <c r="B3019" s="3">
        <v>43853</v>
      </c>
      <c r="C3019" s="3">
        <v>43854</v>
      </c>
      <c r="D3019" t="s">
        <v>131</v>
      </c>
      <c r="E3019" t="s">
        <v>175</v>
      </c>
      <c r="F3019" t="s">
        <v>132</v>
      </c>
    </row>
    <row r="3020" spans="1:6" x14ac:dyDescent="0.25">
      <c r="A3020">
        <v>551</v>
      </c>
      <c r="B3020" s="3">
        <v>43855</v>
      </c>
      <c r="C3020" s="3">
        <v>43861</v>
      </c>
      <c r="D3020" t="s">
        <v>131</v>
      </c>
      <c r="E3020" t="s">
        <v>175</v>
      </c>
      <c r="F3020" t="s">
        <v>132</v>
      </c>
    </row>
    <row r="3021" spans="1:6" x14ac:dyDescent="0.25">
      <c r="A3021">
        <v>551</v>
      </c>
      <c r="B3021" s="3">
        <v>43861</v>
      </c>
      <c r="C3021" s="3">
        <v>43861</v>
      </c>
      <c r="D3021" t="s">
        <v>131</v>
      </c>
      <c r="E3021" t="s">
        <v>175</v>
      </c>
      <c r="F3021" t="s">
        <v>132</v>
      </c>
    </row>
    <row r="3022" spans="1:6" x14ac:dyDescent="0.25">
      <c r="A3022">
        <v>551</v>
      </c>
      <c r="B3022" s="3">
        <v>43862</v>
      </c>
      <c r="C3022" s="3">
        <v>43871</v>
      </c>
      <c r="D3022" t="s">
        <v>131</v>
      </c>
      <c r="E3022" t="s">
        <v>175</v>
      </c>
      <c r="F3022" t="s">
        <v>132</v>
      </c>
    </row>
    <row r="3023" spans="1:6" x14ac:dyDescent="0.25">
      <c r="A3023">
        <v>551</v>
      </c>
      <c r="B3023" s="3">
        <v>43871</v>
      </c>
      <c r="C3023" s="3">
        <v>43871</v>
      </c>
      <c r="D3023" t="s">
        <v>131</v>
      </c>
      <c r="E3023" t="s">
        <v>175</v>
      </c>
      <c r="F3023" t="s">
        <v>132</v>
      </c>
    </row>
    <row r="3024" spans="1:6" x14ac:dyDescent="0.25">
      <c r="A3024">
        <v>551</v>
      </c>
      <c r="B3024" s="3">
        <v>43871</v>
      </c>
      <c r="C3024" s="3">
        <v>43875</v>
      </c>
      <c r="D3024" t="s">
        <v>131</v>
      </c>
      <c r="E3024" t="s">
        <v>175</v>
      </c>
      <c r="F3024" t="s">
        <v>132</v>
      </c>
    </row>
    <row r="3025" spans="1:6" x14ac:dyDescent="0.25">
      <c r="A3025">
        <v>551</v>
      </c>
      <c r="B3025" s="3">
        <v>43875</v>
      </c>
      <c r="C3025" s="3">
        <v>43875</v>
      </c>
      <c r="D3025" t="s">
        <v>131</v>
      </c>
      <c r="E3025" t="s">
        <v>175</v>
      </c>
      <c r="F3025" t="s">
        <v>132</v>
      </c>
    </row>
    <row r="3026" spans="1:6" x14ac:dyDescent="0.25">
      <c r="A3026">
        <v>551</v>
      </c>
      <c r="B3026" s="3">
        <v>43876</v>
      </c>
      <c r="C3026" s="3">
        <v>43881</v>
      </c>
      <c r="D3026" t="s">
        <v>131</v>
      </c>
      <c r="E3026" t="s">
        <v>175</v>
      </c>
      <c r="F3026" t="s">
        <v>132</v>
      </c>
    </row>
    <row r="3027" spans="1:6" x14ac:dyDescent="0.25">
      <c r="A3027">
        <v>551</v>
      </c>
      <c r="B3027" s="3">
        <v>43881</v>
      </c>
      <c r="C3027" s="3">
        <v>43881</v>
      </c>
      <c r="D3027" t="s">
        <v>131</v>
      </c>
      <c r="E3027" t="s">
        <v>175</v>
      </c>
      <c r="F3027" t="s">
        <v>132</v>
      </c>
    </row>
    <row r="3028" spans="1:6" x14ac:dyDescent="0.25">
      <c r="A3028">
        <v>551</v>
      </c>
      <c r="B3028" s="3">
        <v>43882</v>
      </c>
      <c r="C3028" s="3">
        <v>43887</v>
      </c>
      <c r="D3028" t="s">
        <v>131</v>
      </c>
      <c r="E3028" t="s">
        <v>175</v>
      </c>
      <c r="F3028" t="s">
        <v>132</v>
      </c>
    </row>
    <row r="3029" spans="1:6" x14ac:dyDescent="0.25">
      <c r="A3029">
        <v>551</v>
      </c>
      <c r="B3029" s="3">
        <v>43887</v>
      </c>
      <c r="C3029" s="3">
        <v>43887</v>
      </c>
      <c r="D3029" t="s">
        <v>131</v>
      </c>
      <c r="E3029" t="s">
        <v>175</v>
      </c>
      <c r="F3029" t="s">
        <v>132</v>
      </c>
    </row>
    <row r="3030" spans="1:6" x14ac:dyDescent="0.25">
      <c r="A3030">
        <v>551</v>
      </c>
      <c r="B3030" s="3">
        <v>43888</v>
      </c>
      <c r="C3030" s="3">
        <v>43896</v>
      </c>
      <c r="D3030" t="s">
        <v>131</v>
      </c>
      <c r="E3030" t="s">
        <v>175</v>
      </c>
      <c r="F3030" t="s">
        <v>132</v>
      </c>
    </row>
    <row r="3031" spans="1:6" x14ac:dyDescent="0.25">
      <c r="A3031">
        <v>551</v>
      </c>
      <c r="B3031" s="3">
        <v>43896</v>
      </c>
      <c r="C3031" s="3">
        <v>43896</v>
      </c>
      <c r="D3031" t="s">
        <v>131</v>
      </c>
      <c r="E3031" t="s">
        <v>175</v>
      </c>
      <c r="F3031" t="s">
        <v>132</v>
      </c>
    </row>
    <row r="3032" spans="1:6" x14ac:dyDescent="0.25">
      <c r="A3032">
        <v>551</v>
      </c>
      <c r="B3032" s="3">
        <v>43897</v>
      </c>
      <c r="C3032" s="3">
        <v>43901</v>
      </c>
      <c r="D3032" t="s">
        <v>131</v>
      </c>
      <c r="E3032" t="s">
        <v>175</v>
      </c>
      <c r="F3032" t="s">
        <v>132</v>
      </c>
    </row>
    <row r="3033" spans="1:6" x14ac:dyDescent="0.25">
      <c r="A3033">
        <v>551</v>
      </c>
      <c r="B3033" s="3">
        <v>43901</v>
      </c>
      <c r="C3033" s="3">
        <v>43902</v>
      </c>
      <c r="D3033" t="s">
        <v>131</v>
      </c>
      <c r="E3033" t="s">
        <v>175</v>
      </c>
      <c r="F3033" t="s">
        <v>132</v>
      </c>
    </row>
    <row r="3034" spans="1:6" x14ac:dyDescent="0.25">
      <c r="A3034">
        <v>551</v>
      </c>
      <c r="B3034" s="3">
        <v>43903</v>
      </c>
      <c r="C3034" s="3">
        <v>44347</v>
      </c>
      <c r="D3034" t="s">
        <v>131</v>
      </c>
      <c r="E3034" t="s">
        <v>175</v>
      </c>
      <c r="F3034" t="s">
        <v>132</v>
      </c>
    </row>
    <row r="3035" spans="1:6" x14ac:dyDescent="0.25">
      <c r="A3035">
        <v>551</v>
      </c>
      <c r="B3035" s="3">
        <v>44348</v>
      </c>
      <c r="C3035" s="3">
        <v>44348</v>
      </c>
      <c r="D3035" t="s">
        <v>131</v>
      </c>
      <c r="E3035" t="s">
        <v>165</v>
      </c>
      <c r="F3035" t="s">
        <v>132</v>
      </c>
    </row>
    <row r="3036" spans="1:6" x14ac:dyDescent="0.25">
      <c r="A3036">
        <v>551</v>
      </c>
      <c r="B3036" s="3">
        <v>44348</v>
      </c>
      <c r="C3036" s="3">
        <v>44376</v>
      </c>
      <c r="D3036" t="s">
        <v>131</v>
      </c>
      <c r="E3036" t="s">
        <v>165</v>
      </c>
      <c r="F3036" t="s">
        <v>132</v>
      </c>
    </row>
    <row r="3037" spans="1:6" x14ac:dyDescent="0.25">
      <c r="A3037">
        <v>551</v>
      </c>
      <c r="B3037" s="3">
        <v>44376</v>
      </c>
      <c r="C3037" s="3">
        <v>44378</v>
      </c>
      <c r="D3037" t="s">
        <v>131</v>
      </c>
      <c r="E3037" t="s">
        <v>165</v>
      </c>
      <c r="F3037" t="s">
        <v>132</v>
      </c>
    </row>
    <row r="3038" spans="1:6" x14ac:dyDescent="0.25">
      <c r="A3038">
        <v>551</v>
      </c>
      <c r="B3038" s="3">
        <v>44379</v>
      </c>
      <c r="C3038" s="3">
        <v>44470</v>
      </c>
      <c r="D3038" t="s">
        <v>131</v>
      </c>
      <c r="E3038" t="s">
        <v>165</v>
      </c>
      <c r="F3038" t="s">
        <v>132</v>
      </c>
    </row>
    <row r="3039" spans="1:6" x14ac:dyDescent="0.25">
      <c r="A3039">
        <v>551</v>
      </c>
      <c r="B3039" s="3">
        <v>44470</v>
      </c>
      <c r="C3039" s="3">
        <v>44485</v>
      </c>
      <c r="D3039" t="s">
        <v>131</v>
      </c>
      <c r="E3039" t="s">
        <v>165</v>
      </c>
      <c r="F3039" t="s">
        <v>132</v>
      </c>
    </row>
    <row r="3040" spans="1:6" x14ac:dyDescent="0.25">
      <c r="A3040">
        <v>552</v>
      </c>
      <c r="B3040" s="3">
        <v>36451</v>
      </c>
      <c r="C3040" s="3">
        <v>44417</v>
      </c>
      <c r="D3040" t="s">
        <v>131</v>
      </c>
      <c r="E3040" t="s">
        <v>115</v>
      </c>
      <c r="F3040" t="s">
        <v>133</v>
      </c>
    </row>
    <row r="3041" spans="1:6" x14ac:dyDescent="0.25">
      <c r="A3041">
        <v>552</v>
      </c>
      <c r="B3041" s="3">
        <v>44417</v>
      </c>
      <c r="C3041" s="3"/>
      <c r="D3041" t="s">
        <v>131</v>
      </c>
      <c r="E3041" t="s">
        <v>115</v>
      </c>
      <c r="F3041" t="s">
        <v>133</v>
      </c>
    </row>
    <row r="3042" spans="1:6" x14ac:dyDescent="0.25">
      <c r="A3042">
        <v>553</v>
      </c>
      <c r="B3042" s="3">
        <v>42644</v>
      </c>
      <c r="C3042" s="3">
        <v>43481</v>
      </c>
      <c r="D3042" t="s">
        <v>131</v>
      </c>
      <c r="E3042" t="s">
        <v>195</v>
      </c>
      <c r="F3042" t="s">
        <v>132</v>
      </c>
    </row>
    <row r="3043" spans="1:6" x14ac:dyDescent="0.25">
      <c r="A3043">
        <v>553</v>
      </c>
      <c r="B3043" s="3">
        <v>43481</v>
      </c>
      <c r="C3043" s="3">
        <v>43481</v>
      </c>
      <c r="D3043" t="s">
        <v>131</v>
      </c>
      <c r="E3043" t="s">
        <v>195</v>
      </c>
      <c r="F3043" t="s">
        <v>132</v>
      </c>
    </row>
    <row r="3044" spans="1:6" x14ac:dyDescent="0.25">
      <c r="A3044">
        <v>553</v>
      </c>
      <c r="B3044" s="3">
        <v>43481</v>
      </c>
      <c r="C3044" s="3">
        <v>43481</v>
      </c>
      <c r="D3044" t="s">
        <v>131</v>
      </c>
      <c r="E3044" t="s">
        <v>195</v>
      </c>
      <c r="F3044" t="s">
        <v>132</v>
      </c>
    </row>
    <row r="3045" spans="1:6" x14ac:dyDescent="0.25">
      <c r="A3045">
        <v>553</v>
      </c>
      <c r="B3045" s="3">
        <v>43482</v>
      </c>
      <c r="C3045" s="3">
        <v>43532</v>
      </c>
      <c r="D3045" t="s">
        <v>131</v>
      </c>
      <c r="E3045" t="s">
        <v>195</v>
      </c>
      <c r="F3045" t="s">
        <v>132</v>
      </c>
    </row>
    <row r="3046" spans="1:6" x14ac:dyDescent="0.25">
      <c r="A3046">
        <v>553</v>
      </c>
      <c r="B3046" s="3">
        <v>43532</v>
      </c>
      <c r="C3046" s="3">
        <v>43545</v>
      </c>
      <c r="D3046" t="s">
        <v>131</v>
      </c>
      <c r="E3046" t="s">
        <v>195</v>
      </c>
      <c r="F3046" t="s">
        <v>132</v>
      </c>
    </row>
    <row r="3047" spans="1:6" x14ac:dyDescent="0.25">
      <c r="A3047">
        <v>553</v>
      </c>
      <c r="B3047" s="3">
        <v>43546</v>
      </c>
      <c r="C3047" s="3">
        <v>43613</v>
      </c>
      <c r="D3047" t="s">
        <v>131</v>
      </c>
      <c r="E3047" t="s">
        <v>195</v>
      </c>
      <c r="F3047" t="s">
        <v>132</v>
      </c>
    </row>
    <row r="3048" spans="1:6" x14ac:dyDescent="0.25">
      <c r="A3048">
        <v>553</v>
      </c>
      <c r="B3048" s="3">
        <v>43613</v>
      </c>
      <c r="C3048" s="3">
        <v>43613</v>
      </c>
      <c r="D3048" t="s">
        <v>131</v>
      </c>
      <c r="E3048" t="s">
        <v>195</v>
      </c>
      <c r="F3048" t="s">
        <v>132</v>
      </c>
    </row>
    <row r="3049" spans="1:6" x14ac:dyDescent="0.25">
      <c r="A3049">
        <v>553</v>
      </c>
      <c r="B3049" s="3">
        <v>43614</v>
      </c>
      <c r="C3049" s="3">
        <v>43614</v>
      </c>
      <c r="D3049" t="s">
        <v>131</v>
      </c>
      <c r="E3049" t="s">
        <v>195</v>
      </c>
      <c r="F3049" t="s">
        <v>132</v>
      </c>
    </row>
    <row r="3050" spans="1:6" x14ac:dyDescent="0.25">
      <c r="A3050">
        <v>553</v>
      </c>
      <c r="B3050" s="3">
        <v>43614</v>
      </c>
      <c r="C3050" s="3">
        <v>43614</v>
      </c>
      <c r="D3050" t="s">
        <v>131</v>
      </c>
      <c r="E3050" t="s">
        <v>195</v>
      </c>
      <c r="F3050" t="s">
        <v>132</v>
      </c>
    </row>
    <row r="3051" spans="1:6" x14ac:dyDescent="0.25">
      <c r="A3051">
        <v>553</v>
      </c>
      <c r="B3051" s="3">
        <v>43615</v>
      </c>
      <c r="C3051" s="3"/>
      <c r="D3051" t="s">
        <v>131</v>
      </c>
      <c r="E3051" t="s">
        <v>195</v>
      </c>
      <c r="F3051" t="s">
        <v>132</v>
      </c>
    </row>
    <row r="3052" spans="1:6" x14ac:dyDescent="0.25">
      <c r="A3052">
        <v>554</v>
      </c>
      <c r="B3052" s="3">
        <v>36526</v>
      </c>
      <c r="C3052" s="3">
        <v>43693</v>
      </c>
      <c r="D3052" t="s">
        <v>131</v>
      </c>
      <c r="E3052" t="s">
        <v>206</v>
      </c>
      <c r="F3052" t="s">
        <v>133</v>
      </c>
    </row>
    <row r="3053" spans="1:6" x14ac:dyDescent="0.25">
      <c r="A3053">
        <v>554</v>
      </c>
      <c r="B3053" s="3">
        <v>43693</v>
      </c>
      <c r="C3053" s="3">
        <v>43707</v>
      </c>
      <c r="D3053" t="s">
        <v>131</v>
      </c>
      <c r="E3053" t="s">
        <v>206</v>
      </c>
      <c r="F3053" t="s">
        <v>133</v>
      </c>
    </row>
    <row r="3054" spans="1:6" x14ac:dyDescent="0.25">
      <c r="A3054">
        <v>554</v>
      </c>
      <c r="B3054" s="3">
        <v>43708</v>
      </c>
      <c r="C3054" s="3">
        <v>43817</v>
      </c>
      <c r="D3054" t="s">
        <v>131</v>
      </c>
      <c r="E3054" t="s">
        <v>206</v>
      </c>
      <c r="F3054" t="s">
        <v>133</v>
      </c>
    </row>
    <row r="3055" spans="1:6" x14ac:dyDescent="0.25">
      <c r="A3055">
        <v>554</v>
      </c>
      <c r="B3055" s="3">
        <v>43817</v>
      </c>
      <c r="C3055" s="3">
        <v>43831</v>
      </c>
      <c r="D3055" t="s">
        <v>131</v>
      </c>
      <c r="E3055" t="s">
        <v>206</v>
      </c>
      <c r="F3055" t="s">
        <v>133</v>
      </c>
    </row>
    <row r="3056" spans="1:6" x14ac:dyDescent="0.25">
      <c r="A3056">
        <v>554</v>
      </c>
      <c r="B3056" s="3">
        <v>43832</v>
      </c>
      <c r="C3056" s="3">
        <v>44012</v>
      </c>
      <c r="D3056" t="s">
        <v>131</v>
      </c>
      <c r="E3056" t="s">
        <v>206</v>
      </c>
      <c r="F3056" t="s">
        <v>133</v>
      </c>
    </row>
    <row r="3057" spans="1:6" x14ac:dyDescent="0.25">
      <c r="A3057">
        <v>554</v>
      </c>
      <c r="B3057" s="3">
        <v>44012</v>
      </c>
      <c r="C3057" s="3">
        <v>44026</v>
      </c>
      <c r="D3057" t="s">
        <v>131</v>
      </c>
      <c r="E3057" t="s">
        <v>206</v>
      </c>
      <c r="F3057" t="s">
        <v>133</v>
      </c>
    </row>
    <row r="3058" spans="1:6" x14ac:dyDescent="0.25">
      <c r="A3058">
        <v>554</v>
      </c>
      <c r="B3058" s="3">
        <v>44027</v>
      </c>
      <c r="C3058" s="3">
        <v>44105</v>
      </c>
      <c r="D3058" t="s">
        <v>131</v>
      </c>
      <c r="E3058" t="s">
        <v>206</v>
      </c>
      <c r="F3058" t="s">
        <v>133</v>
      </c>
    </row>
    <row r="3059" spans="1:6" x14ac:dyDescent="0.25">
      <c r="A3059">
        <v>554</v>
      </c>
      <c r="B3059" s="3">
        <v>44105</v>
      </c>
      <c r="C3059" s="3">
        <v>44105</v>
      </c>
      <c r="D3059" t="s">
        <v>131</v>
      </c>
      <c r="E3059" t="s">
        <v>206</v>
      </c>
      <c r="F3059" t="s">
        <v>133</v>
      </c>
    </row>
    <row r="3060" spans="1:6" x14ac:dyDescent="0.25">
      <c r="A3060">
        <v>554</v>
      </c>
      <c r="B3060" s="3">
        <v>44105</v>
      </c>
      <c r="C3060" s="3">
        <v>44320</v>
      </c>
      <c r="D3060" t="s">
        <v>131</v>
      </c>
      <c r="E3060" t="s">
        <v>206</v>
      </c>
      <c r="F3060" t="s">
        <v>132</v>
      </c>
    </row>
    <row r="3061" spans="1:6" x14ac:dyDescent="0.25">
      <c r="A3061">
        <v>554</v>
      </c>
      <c r="B3061" s="3">
        <v>44320</v>
      </c>
      <c r="C3061" s="3">
        <v>44320</v>
      </c>
      <c r="D3061" t="s">
        <v>131</v>
      </c>
      <c r="E3061" t="s">
        <v>206</v>
      </c>
      <c r="F3061" t="s">
        <v>132</v>
      </c>
    </row>
    <row r="3062" spans="1:6" x14ac:dyDescent="0.25">
      <c r="A3062">
        <v>554</v>
      </c>
      <c r="B3062" s="3">
        <v>44321</v>
      </c>
      <c r="C3062" s="3">
        <v>44354</v>
      </c>
      <c r="D3062" t="s">
        <v>131</v>
      </c>
      <c r="E3062" t="s">
        <v>206</v>
      </c>
      <c r="F3062" t="s">
        <v>132</v>
      </c>
    </row>
    <row r="3063" spans="1:6" x14ac:dyDescent="0.25">
      <c r="A3063">
        <v>554</v>
      </c>
      <c r="B3063" s="3">
        <v>44351</v>
      </c>
      <c r="C3063" s="3">
        <v>44351</v>
      </c>
      <c r="D3063" t="s">
        <v>131</v>
      </c>
      <c r="E3063" t="s">
        <v>206</v>
      </c>
      <c r="F3063" t="s">
        <v>132</v>
      </c>
    </row>
    <row r="3064" spans="1:6" x14ac:dyDescent="0.25">
      <c r="A3064">
        <v>554</v>
      </c>
      <c r="B3064" s="3">
        <v>44352</v>
      </c>
      <c r="C3064" s="3">
        <v>44431</v>
      </c>
      <c r="D3064" t="s">
        <v>131</v>
      </c>
      <c r="E3064" t="s">
        <v>206</v>
      </c>
      <c r="F3064" t="s">
        <v>132</v>
      </c>
    </row>
    <row r="3065" spans="1:6" x14ac:dyDescent="0.25">
      <c r="A3065">
        <v>554</v>
      </c>
      <c r="B3065" s="3">
        <v>44354</v>
      </c>
      <c r="C3065" s="3">
        <v>44356</v>
      </c>
      <c r="D3065" t="s">
        <v>131</v>
      </c>
      <c r="E3065" t="s">
        <v>206</v>
      </c>
      <c r="F3065" t="s">
        <v>132</v>
      </c>
    </row>
    <row r="3066" spans="1:6" x14ac:dyDescent="0.25">
      <c r="A3066">
        <v>554</v>
      </c>
      <c r="B3066" s="3">
        <v>44357</v>
      </c>
      <c r="C3066" s="3">
        <v>44430</v>
      </c>
      <c r="D3066" t="s">
        <v>131</v>
      </c>
      <c r="E3066" t="s">
        <v>206</v>
      </c>
      <c r="F3066" t="s">
        <v>132</v>
      </c>
    </row>
    <row r="3067" spans="1:6" x14ac:dyDescent="0.25">
      <c r="A3067">
        <v>554</v>
      </c>
      <c r="B3067" s="3">
        <v>44431</v>
      </c>
      <c r="C3067" s="3">
        <v>44432</v>
      </c>
      <c r="D3067" t="s">
        <v>131</v>
      </c>
      <c r="E3067" t="s">
        <v>206</v>
      </c>
      <c r="F3067" t="s">
        <v>132</v>
      </c>
    </row>
    <row r="3068" spans="1:6" x14ac:dyDescent="0.25">
      <c r="A3068">
        <v>554</v>
      </c>
      <c r="B3068" s="3">
        <v>44433</v>
      </c>
      <c r="C3068" s="3">
        <v>44441</v>
      </c>
      <c r="D3068" t="s">
        <v>131</v>
      </c>
      <c r="E3068" t="s">
        <v>206</v>
      </c>
      <c r="F3068" t="s">
        <v>132</v>
      </c>
    </row>
    <row r="3069" spans="1:6" x14ac:dyDescent="0.25">
      <c r="A3069">
        <v>554</v>
      </c>
      <c r="B3069" s="3">
        <v>44441</v>
      </c>
      <c r="C3069" s="3">
        <v>44441</v>
      </c>
      <c r="D3069" t="s">
        <v>131</v>
      </c>
      <c r="E3069" t="s">
        <v>206</v>
      </c>
      <c r="F3069" t="s">
        <v>132</v>
      </c>
    </row>
    <row r="3070" spans="1:6" x14ac:dyDescent="0.25">
      <c r="A3070">
        <v>554</v>
      </c>
      <c r="B3070" s="3">
        <v>44442</v>
      </c>
      <c r="C3070" s="3">
        <v>44442</v>
      </c>
      <c r="D3070" t="s">
        <v>131</v>
      </c>
      <c r="E3070" t="s">
        <v>206</v>
      </c>
      <c r="F3070" t="s">
        <v>132</v>
      </c>
    </row>
    <row r="3071" spans="1:6" x14ac:dyDescent="0.25">
      <c r="A3071">
        <v>554</v>
      </c>
      <c r="B3071" s="3">
        <v>44442</v>
      </c>
      <c r="C3071" s="3">
        <v>44442</v>
      </c>
      <c r="D3071" t="s">
        <v>131</v>
      </c>
      <c r="E3071" t="s">
        <v>206</v>
      </c>
      <c r="F3071" t="s">
        <v>132</v>
      </c>
    </row>
    <row r="3072" spans="1:6" x14ac:dyDescent="0.25">
      <c r="A3072">
        <v>554</v>
      </c>
      <c r="B3072" s="3">
        <v>44443</v>
      </c>
      <c r="C3072" s="3">
        <v>44474</v>
      </c>
      <c r="D3072" t="s">
        <v>131</v>
      </c>
      <c r="E3072" t="s">
        <v>206</v>
      </c>
      <c r="F3072" t="s">
        <v>132</v>
      </c>
    </row>
    <row r="3073" spans="1:6" x14ac:dyDescent="0.25">
      <c r="A3073">
        <v>554</v>
      </c>
      <c r="B3073" s="3">
        <v>44474</v>
      </c>
      <c r="C3073" s="3">
        <v>44474</v>
      </c>
      <c r="D3073" t="s">
        <v>131</v>
      </c>
      <c r="E3073" t="s">
        <v>206</v>
      </c>
      <c r="F3073" t="s">
        <v>132</v>
      </c>
    </row>
    <row r="3074" spans="1:6" x14ac:dyDescent="0.25">
      <c r="A3074">
        <v>554</v>
      </c>
      <c r="B3074" s="3">
        <v>44475</v>
      </c>
      <c r="C3074" s="3">
        <v>44505</v>
      </c>
      <c r="D3074" t="s">
        <v>131</v>
      </c>
      <c r="E3074" t="s">
        <v>206</v>
      </c>
      <c r="F3074" t="s">
        <v>132</v>
      </c>
    </row>
    <row r="3075" spans="1:6" x14ac:dyDescent="0.25">
      <c r="A3075">
        <v>554</v>
      </c>
      <c r="B3075" s="3">
        <v>44505</v>
      </c>
      <c r="C3075" s="3">
        <v>44505</v>
      </c>
      <c r="D3075" t="s">
        <v>131</v>
      </c>
      <c r="E3075" t="s">
        <v>206</v>
      </c>
      <c r="F3075" t="s">
        <v>132</v>
      </c>
    </row>
    <row r="3076" spans="1:6" x14ac:dyDescent="0.25">
      <c r="A3076">
        <v>554</v>
      </c>
      <c r="B3076" s="3">
        <v>44506</v>
      </c>
      <c r="C3076" s="3">
        <v>44529</v>
      </c>
      <c r="D3076" t="s">
        <v>131</v>
      </c>
      <c r="E3076" t="s">
        <v>206</v>
      </c>
      <c r="F3076" t="s">
        <v>132</v>
      </c>
    </row>
    <row r="3077" spans="1:6" x14ac:dyDescent="0.25">
      <c r="A3077">
        <v>554</v>
      </c>
      <c r="B3077" s="3">
        <v>44529</v>
      </c>
      <c r="C3077" s="3">
        <v>44533</v>
      </c>
      <c r="D3077" t="s">
        <v>131</v>
      </c>
      <c r="E3077" t="s">
        <v>206</v>
      </c>
      <c r="F3077" t="s">
        <v>132</v>
      </c>
    </row>
    <row r="3078" spans="1:6" x14ac:dyDescent="0.25">
      <c r="A3078">
        <v>554</v>
      </c>
      <c r="B3078" s="3">
        <v>44534</v>
      </c>
      <c r="C3078" s="3">
        <v>44596</v>
      </c>
      <c r="D3078" t="s">
        <v>131</v>
      </c>
      <c r="E3078" t="s">
        <v>206</v>
      </c>
      <c r="F3078" t="s">
        <v>132</v>
      </c>
    </row>
    <row r="3079" spans="1:6" x14ac:dyDescent="0.25">
      <c r="A3079">
        <v>554</v>
      </c>
      <c r="B3079" s="3">
        <v>44596</v>
      </c>
      <c r="C3079" s="3">
        <v>44596</v>
      </c>
      <c r="D3079" t="s">
        <v>131</v>
      </c>
      <c r="E3079" t="s">
        <v>206</v>
      </c>
      <c r="F3079" t="s">
        <v>132</v>
      </c>
    </row>
    <row r="3080" spans="1:6" x14ac:dyDescent="0.25">
      <c r="A3080">
        <v>554</v>
      </c>
      <c r="B3080" s="3">
        <v>44597</v>
      </c>
      <c r="C3080" s="3">
        <v>44613</v>
      </c>
      <c r="D3080" t="s">
        <v>131</v>
      </c>
      <c r="E3080" t="s">
        <v>206</v>
      </c>
      <c r="F3080" t="s">
        <v>132</v>
      </c>
    </row>
    <row r="3081" spans="1:6" x14ac:dyDescent="0.25">
      <c r="A3081">
        <v>554</v>
      </c>
      <c r="B3081" s="3">
        <v>44613</v>
      </c>
      <c r="C3081" s="3">
        <v>44614</v>
      </c>
      <c r="D3081" t="s">
        <v>131</v>
      </c>
      <c r="E3081" t="s">
        <v>206</v>
      </c>
      <c r="F3081" t="s">
        <v>132</v>
      </c>
    </row>
    <row r="3082" spans="1:6" x14ac:dyDescent="0.25">
      <c r="A3082">
        <v>554</v>
      </c>
      <c r="B3082" s="3">
        <v>44615</v>
      </c>
      <c r="C3082" s="3">
        <v>44620</v>
      </c>
      <c r="D3082" t="s">
        <v>131</v>
      </c>
      <c r="E3082" t="s">
        <v>206</v>
      </c>
      <c r="F3082" t="s">
        <v>132</v>
      </c>
    </row>
    <row r="3083" spans="1:6" x14ac:dyDescent="0.25">
      <c r="A3083">
        <v>554</v>
      </c>
      <c r="B3083" s="3">
        <v>44620</v>
      </c>
      <c r="C3083" s="3">
        <v>44622</v>
      </c>
      <c r="D3083" t="s">
        <v>131</v>
      </c>
      <c r="E3083" t="s">
        <v>206</v>
      </c>
      <c r="F3083" t="s">
        <v>132</v>
      </c>
    </row>
    <row r="3084" spans="1:6" x14ac:dyDescent="0.25">
      <c r="A3084">
        <v>554</v>
      </c>
      <c r="B3084" s="3">
        <v>44623</v>
      </c>
      <c r="C3084" s="3">
        <v>44627</v>
      </c>
      <c r="D3084" t="s">
        <v>131</v>
      </c>
      <c r="E3084" t="s">
        <v>206</v>
      </c>
      <c r="F3084" t="s">
        <v>132</v>
      </c>
    </row>
    <row r="3085" spans="1:6" x14ac:dyDescent="0.25">
      <c r="A3085">
        <v>554</v>
      </c>
      <c r="B3085" s="3">
        <v>44627</v>
      </c>
      <c r="C3085" s="3">
        <v>44627</v>
      </c>
      <c r="D3085" t="s">
        <v>131</v>
      </c>
      <c r="E3085" t="s">
        <v>206</v>
      </c>
      <c r="F3085" t="s">
        <v>132</v>
      </c>
    </row>
    <row r="3086" spans="1:6" x14ac:dyDescent="0.25">
      <c r="A3086">
        <v>554</v>
      </c>
      <c r="B3086" s="3">
        <v>44628</v>
      </c>
      <c r="C3086" s="3">
        <v>44644</v>
      </c>
      <c r="D3086" t="s">
        <v>131</v>
      </c>
      <c r="E3086" t="s">
        <v>206</v>
      </c>
      <c r="F3086" t="s">
        <v>132</v>
      </c>
    </row>
    <row r="3087" spans="1:6" x14ac:dyDescent="0.25">
      <c r="A3087">
        <v>554</v>
      </c>
      <c r="B3087" s="3">
        <v>44644</v>
      </c>
      <c r="C3087" s="3">
        <v>44645</v>
      </c>
      <c r="D3087" t="s">
        <v>131</v>
      </c>
      <c r="E3087" t="s">
        <v>206</v>
      </c>
      <c r="F3087" t="s">
        <v>132</v>
      </c>
    </row>
    <row r="3088" spans="1:6" x14ac:dyDescent="0.25">
      <c r="A3088">
        <v>554</v>
      </c>
      <c r="B3088" s="3">
        <v>44646</v>
      </c>
      <c r="C3088" s="3">
        <v>44697</v>
      </c>
      <c r="D3088" t="s">
        <v>131</v>
      </c>
      <c r="E3088" t="s">
        <v>206</v>
      </c>
      <c r="F3088" t="s">
        <v>132</v>
      </c>
    </row>
    <row r="3089" spans="1:6" x14ac:dyDescent="0.25">
      <c r="A3089">
        <v>554</v>
      </c>
      <c r="B3089" s="3">
        <v>44697</v>
      </c>
      <c r="C3089" s="3">
        <v>44699</v>
      </c>
      <c r="D3089" t="s">
        <v>131</v>
      </c>
      <c r="E3089" t="s">
        <v>206</v>
      </c>
      <c r="F3089" t="s">
        <v>132</v>
      </c>
    </row>
    <row r="3090" spans="1:6" x14ac:dyDescent="0.25">
      <c r="A3090">
        <v>554</v>
      </c>
      <c r="B3090" s="3">
        <v>44700</v>
      </c>
      <c r="C3090" s="3">
        <v>44705</v>
      </c>
      <c r="D3090" t="s">
        <v>131</v>
      </c>
      <c r="E3090" t="s">
        <v>206</v>
      </c>
      <c r="F3090" t="s">
        <v>132</v>
      </c>
    </row>
    <row r="3091" spans="1:6" x14ac:dyDescent="0.25">
      <c r="A3091">
        <v>554</v>
      </c>
      <c r="B3091" s="3">
        <v>44705</v>
      </c>
      <c r="C3091" s="3">
        <v>44707</v>
      </c>
      <c r="D3091" t="s">
        <v>131</v>
      </c>
      <c r="E3091" t="s">
        <v>206</v>
      </c>
      <c r="F3091" t="s">
        <v>132</v>
      </c>
    </row>
    <row r="3092" spans="1:6" x14ac:dyDescent="0.25">
      <c r="A3092">
        <v>554</v>
      </c>
      <c r="B3092" s="3">
        <v>44708</v>
      </c>
      <c r="C3092" s="3">
        <v>44720</v>
      </c>
      <c r="D3092" t="s">
        <v>131</v>
      </c>
      <c r="E3092" t="s">
        <v>206</v>
      </c>
      <c r="F3092" t="s">
        <v>132</v>
      </c>
    </row>
    <row r="3093" spans="1:6" x14ac:dyDescent="0.25">
      <c r="A3093">
        <v>554</v>
      </c>
      <c r="B3093" s="3">
        <v>44720</v>
      </c>
      <c r="C3093" s="3">
        <v>44720</v>
      </c>
      <c r="D3093" t="s">
        <v>131</v>
      </c>
      <c r="E3093" t="s">
        <v>206</v>
      </c>
      <c r="F3093" t="s">
        <v>132</v>
      </c>
    </row>
    <row r="3094" spans="1:6" x14ac:dyDescent="0.25">
      <c r="A3094">
        <v>554</v>
      </c>
      <c r="B3094" s="3">
        <v>44721</v>
      </c>
      <c r="C3094" s="3">
        <v>44727</v>
      </c>
      <c r="D3094" t="s">
        <v>131</v>
      </c>
      <c r="E3094" t="s">
        <v>206</v>
      </c>
      <c r="F3094" t="s">
        <v>132</v>
      </c>
    </row>
    <row r="3095" spans="1:6" x14ac:dyDescent="0.25">
      <c r="A3095">
        <v>554</v>
      </c>
      <c r="B3095" s="3">
        <v>44727</v>
      </c>
      <c r="C3095" s="3">
        <v>44729</v>
      </c>
      <c r="D3095" t="s">
        <v>131</v>
      </c>
      <c r="E3095" t="s">
        <v>206</v>
      </c>
      <c r="F3095" t="s">
        <v>132</v>
      </c>
    </row>
    <row r="3096" spans="1:6" x14ac:dyDescent="0.25">
      <c r="A3096">
        <v>554</v>
      </c>
      <c r="B3096" s="3">
        <v>44730</v>
      </c>
      <c r="C3096" s="3">
        <v>44736</v>
      </c>
      <c r="D3096" t="s">
        <v>131</v>
      </c>
      <c r="E3096" t="s">
        <v>206</v>
      </c>
      <c r="F3096" t="s">
        <v>132</v>
      </c>
    </row>
    <row r="3097" spans="1:6" x14ac:dyDescent="0.25">
      <c r="A3097">
        <v>554</v>
      </c>
      <c r="B3097" s="3">
        <v>44736</v>
      </c>
      <c r="C3097" s="3">
        <v>44736</v>
      </c>
      <c r="D3097" t="s">
        <v>131</v>
      </c>
      <c r="E3097" t="s">
        <v>206</v>
      </c>
      <c r="F3097" t="s">
        <v>132</v>
      </c>
    </row>
    <row r="3098" spans="1:6" x14ac:dyDescent="0.25">
      <c r="A3098">
        <v>554</v>
      </c>
      <c r="B3098" s="3">
        <v>44737</v>
      </c>
      <c r="C3098" s="3">
        <v>44746</v>
      </c>
      <c r="D3098" t="s">
        <v>131</v>
      </c>
      <c r="E3098" t="s">
        <v>206</v>
      </c>
      <c r="F3098" t="s">
        <v>132</v>
      </c>
    </row>
    <row r="3099" spans="1:6" x14ac:dyDescent="0.25">
      <c r="A3099">
        <v>554</v>
      </c>
      <c r="B3099" s="3">
        <v>44746</v>
      </c>
      <c r="C3099" s="3">
        <v>44748</v>
      </c>
      <c r="D3099" t="s">
        <v>131</v>
      </c>
      <c r="E3099" t="s">
        <v>206</v>
      </c>
      <c r="F3099" t="s">
        <v>132</v>
      </c>
    </row>
    <row r="3100" spans="1:6" x14ac:dyDescent="0.25">
      <c r="A3100">
        <v>554</v>
      </c>
      <c r="B3100" s="3">
        <v>44749</v>
      </c>
      <c r="C3100" s="3"/>
      <c r="D3100" t="s">
        <v>131</v>
      </c>
      <c r="E3100" t="s">
        <v>206</v>
      </c>
      <c r="F3100" t="s">
        <v>132</v>
      </c>
    </row>
    <row r="3101" spans="1:6" x14ac:dyDescent="0.25">
      <c r="A3101">
        <v>555</v>
      </c>
      <c r="B3101" s="3">
        <v>43024</v>
      </c>
      <c r="C3101" s="3">
        <v>43657</v>
      </c>
      <c r="D3101" t="s">
        <v>131</v>
      </c>
      <c r="E3101" t="s">
        <v>174</v>
      </c>
      <c r="F3101" t="s">
        <v>133</v>
      </c>
    </row>
    <row r="3102" spans="1:6" x14ac:dyDescent="0.25">
      <c r="A3102">
        <v>555</v>
      </c>
      <c r="B3102" s="3">
        <v>43657</v>
      </c>
      <c r="C3102" s="3">
        <v>43658</v>
      </c>
      <c r="D3102" t="s">
        <v>131</v>
      </c>
      <c r="E3102" t="s">
        <v>174</v>
      </c>
      <c r="F3102" t="s">
        <v>133</v>
      </c>
    </row>
    <row r="3103" spans="1:6" x14ac:dyDescent="0.25">
      <c r="A3103">
        <v>555</v>
      </c>
      <c r="B3103" s="3">
        <v>43659</v>
      </c>
      <c r="C3103" s="3">
        <v>43661</v>
      </c>
      <c r="D3103" t="s">
        <v>131</v>
      </c>
      <c r="E3103" t="s">
        <v>174</v>
      </c>
      <c r="F3103" t="s">
        <v>133</v>
      </c>
    </row>
    <row r="3104" spans="1:6" x14ac:dyDescent="0.25">
      <c r="A3104">
        <v>555</v>
      </c>
      <c r="B3104" s="3">
        <v>43661</v>
      </c>
      <c r="C3104" s="3">
        <v>43661</v>
      </c>
      <c r="D3104" t="s">
        <v>131</v>
      </c>
      <c r="E3104" t="s">
        <v>174</v>
      </c>
      <c r="F3104" t="s">
        <v>133</v>
      </c>
    </row>
    <row r="3105" spans="1:6" x14ac:dyDescent="0.25">
      <c r="A3105">
        <v>555</v>
      </c>
      <c r="B3105" s="3">
        <v>43662</v>
      </c>
      <c r="C3105" s="3">
        <v>44249</v>
      </c>
      <c r="D3105" t="s">
        <v>131</v>
      </c>
      <c r="E3105" t="s">
        <v>174</v>
      </c>
      <c r="F3105" t="s">
        <v>133</v>
      </c>
    </row>
    <row r="3106" spans="1:6" x14ac:dyDescent="0.25">
      <c r="A3106">
        <v>555</v>
      </c>
      <c r="B3106" s="3">
        <v>44249</v>
      </c>
      <c r="C3106" s="3">
        <v>44926</v>
      </c>
      <c r="D3106" t="s">
        <v>131</v>
      </c>
      <c r="E3106" t="s">
        <v>174</v>
      </c>
      <c r="F3106" t="s">
        <v>133</v>
      </c>
    </row>
    <row r="3107" spans="1:6" x14ac:dyDescent="0.25">
      <c r="A3107">
        <v>555</v>
      </c>
      <c r="B3107" s="3">
        <v>44927</v>
      </c>
      <c r="C3107" s="3"/>
      <c r="D3107" t="s">
        <v>131</v>
      </c>
      <c r="E3107" t="s">
        <v>174</v>
      </c>
      <c r="F3107" t="s">
        <v>133</v>
      </c>
    </row>
    <row r="3108" spans="1:6" x14ac:dyDescent="0.25">
      <c r="A3108">
        <v>556</v>
      </c>
      <c r="B3108" s="3">
        <v>42994</v>
      </c>
      <c r="C3108" s="3">
        <v>43677</v>
      </c>
      <c r="D3108" t="s">
        <v>131</v>
      </c>
      <c r="E3108" t="s">
        <v>183</v>
      </c>
      <c r="F3108" t="s">
        <v>133</v>
      </c>
    </row>
    <row r="3109" spans="1:6" x14ac:dyDescent="0.25">
      <c r="A3109">
        <v>556</v>
      </c>
      <c r="B3109" s="3">
        <v>43677</v>
      </c>
      <c r="C3109" s="3">
        <v>43679</v>
      </c>
      <c r="D3109" t="s">
        <v>131</v>
      </c>
      <c r="E3109" t="s">
        <v>183</v>
      </c>
      <c r="F3109" t="s">
        <v>133</v>
      </c>
    </row>
    <row r="3110" spans="1:6" x14ac:dyDescent="0.25">
      <c r="A3110">
        <v>556</v>
      </c>
      <c r="B3110" s="3">
        <v>43680</v>
      </c>
      <c r="C3110" s="3">
        <v>43683</v>
      </c>
      <c r="D3110" t="s">
        <v>131</v>
      </c>
      <c r="E3110" t="s">
        <v>183</v>
      </c>
      <c r="F3110" t="s">
        <v>133</v>
      </c>
    </row>
    <row r="3111" spans="1:6" x14ac:dyDescent="0.25">
      <c r="A3111">
        <v>556</v>
      </c>
      <c r="B3111" s="3">
        <v>43683</v>
      </c>
      <c r="C3111" s="3">
        <v>43686</v>
      </c>
      <c r="D3111" t="s">
        <v>131</v>
      </c>
      <c r="E3111" t="s">
        <v>183</v>
      </c>
      <c r="F3111" t="s">
        <v>133</v>
      </c>
    </row>
    <row r="3112" spans="1:6" x14ac:dyDescent="0.25">
      <c r="A3112">
        <v>556</v>
      </c>
      <c r="B3112" s="3">
        <v>43687</v>
      </c>
      <c r="C3112" s="3">
        <v>43687</v>
      </c>
      <c r="D3112" t="s">
        <v>131</v>
      </c>
      <c r="E3112" t="s">
        <v>183</v>
      </c>
      <c r="F3112" t="s">
        <v>133</v>
      </c>
    </row>
    <row r="3113" spans="1:6" x14ac:dyDescent="0.25">
      <c r="A3113">
        <v>556</v>
      </c>
      <c r="B3113" s="3">
        <v>43687</v>
      </c>
      <c r="C3113" s="3">
        <v>43700</v>
      </c>
      <c r="D3113" t="s">
        <v>131</v>
      </c>
      <c r="E3113" t="s">
        <v>183</v>
      </c>
      <c r="F3113" t="s">
        <v>133</v>
      </c>
    </row>
    <row r="3114" spans="1:6" x14ac:dyDescent="0.25">
      <c r="A3114">
        <v>556</v>
      </c>
      <c r="B3114" s="3">
        <v>43701</v>
      </c>
      <c r="C3114" s="3">
        <v>43701</v>
      </c>
      <c r="D3114" t="s">
        <v>131</v>
      </c>
      <c r="E3114" t="s">
        <v>183</v>
      </c>
      <c r="F3114" t="s">
        <v>133</v>
      </c>
    </row>
    <row r="3115" spans="1:6" x14ac:dyDescent="0.25">
      <c r="A3115">
        <v>556</v>
      </c>
      <c r="B3115" s="3">
        <v>43701</v>
      </c>
      <c r="C3115" s="3">
        <v>43714</v>
      </c>
      <c r="D3115" t="s">
        <v>131</v>
      </c>
      <c r="E3115" t="s">
        <v>183</v>
      </c>
      <c r="F3115" t="s">
        <v>133</v>
      </c>
    </row>
    <row r="3116" spans="1:6" x14ac:dyDescent="0.25">
      <c r="A3116">
        <v>556</v>
      </c>
      <c r="B3116" s="3">
        <v>43715</v>
      </c>
      <c r="C3116" s="3">
        <v>43715</v>
      </c>
      <c r="D3116" t="s">
        <v>131</v>
      </c>
      <c r="E3116" t="s">
        <v>183</v>
      </c>
      <c r="F3116" t="s">
        <v>133</v>
      </c>
    </row>
    <row r="3117" spans="1:6" x14ac:dyDescent="0.25">
      <c r="A3117">
        <v>556</v>
      </c>
      <c r="B3117" s="3">
        <v>43715</v>
      </c>
      <c r="C3117" s="3">
        <v>43742</v>
      </c>
      <c r="D3117" t="s">
        <v>131</v>
      </c>
      <c r="E3117" t="s">
        <v>183</v>
      </c>
      <c r="F3117" t="s">
        <v>133</v>
      </c>
    </row>
    <row r="3118" spans="1:6" x14ac:dyDescent="0.25">
      <c r="A3118">
        <v>556</v>
      </c>
      <c r="B3118" s="3">
        <v>43743</v>
      </c>
      <c r="C3118" s="3">
        <v>43743</v>
      </c>
      <c r="D3118" t="s">
        <v>131</v>
      </c>
      <c r="E3118" t="s">
        <v>183</v>
      </c>
      <c r="F3118" t="s">
        <v>133</v>
      </c>
    </row>
    <row r="3119" spans="1:6" x14ac:dyDescent="0.25">
      <c r="A3119">
        <v>556</v>
      </c>
      <c r="B3119" s="3">
        <v>43743</v>
      </c>
      <c r="C3119" s="3">
        <v>43756</v>
      </c>
      <c r="D3119" t="s">
        <v>131</v>
      </c>
      <c r="E3119" t="s">
        <v>183</v>
      </c>
      <c r="F3119" t="s">
        <v>133</v>
      </c>
    </row>
    <row r="3120" spans="1:6" x14ac:dyDescent="0.25">
      <c r="A3120">
        <v>556</v>
      </c>
      <c r="B3120" s="3">
        <v>43757</v>
      </c>
      <c r="C3120" s="3">
        <v>43765</v>
      </c>
      <c r="D3120" t="s">
        <v>131</v>
      </c>
      <c r="E3120" t="s">
        <v>183</v>
      </c>
      <c r="F3120" t="s">
        <v>133</v>
      </c>
    </row>
    <row r="3121" spans="1:6" x14ac:dyDescent="0.25">
      <c r="A3121">
        <v>556</v>
      </c>
      <c r="B3121" s="3">
        <v>43765</v>
      </c>
      <c r="C3121" s="3">
        <v>43771</v>
      </c>
      <c r="D3121" t="s">
        <v>131</v>
      </c>
      <c r="E3121" t="s">
        <v>183</v>
      </c>
      <c r="F3121" t="s">
        <v>133</v>
      </c>
    </row>
    <row r="3122" spans="1:6" x14ac:dyDescent="0.25">
      <c r="A3122">
        <v>556</v>
      </c>
      <c r="B3122" s="3">
        <v>43772</v>
      </c>
      <c r="C3122" s="3">
        <v>43778</v>
      </c>
      <c r="D3122" t="s">
        <v>131</v>
      </c>
      <c r="E3122" t="s">
        <v>183</v>
      </c>
      <c r="F3122" t="s">
        <v>133</v>
      </c>
    </row>
    <row r="3123" spans="1:6" x14ac:dyDescent="0.25">
      <c r="A3123">
        <v>556</v>
      </c>
      <c r="B3123" s="3">
        <v>43778</v>
      </c>
      <c r="C3123" s="3">
        <v>43798</v>
      </c>
      <c r="D3123" t="s">
        <v>131</v>
      </c>
      <c r="E3123" t="s">
        <v>183</v>
      </c>
      <c r="F3123" t="s">
        <v>133</v>
      </c>
    </row>
    <row r="3124" spans="1:6" x14ac:dyDescent="0.25">
      <c r="A3124">
        <v>556</v>
      </c>
      <c r="B3124" s="3">
        <v>43799</v>
      </c>
      <c r="C3124" s="3">
        <v>44287</v>
      </c>
      <c r="D3124" t="s">
        <v>131</v>
      </c>
      <c r="E3124" t="s">
        <v>183</v>
      </c>
      <c r="F3124" t="s">
        <v>133</v>
      </c>
    </row>
    <row r="3125" spans="1:6" x14ac:dyDescent="0.25">
      <c r="A3125">
        <v>556</v>
      </c>
      <c r="B3125" s="3">
        <v>44287</v>
      </c>
      <c r="C3125" s="3">
        <v>44926</v>
      </c>
      <c r="D3125" t="s">
        <v>131</v>
      </c>
      <c r="E3125" t="s">
        <v>183</v>
      </c>
      <c r="F3125" t="s">
        <v>133</v>
      </c>
    </row>
    <row r="3126" spans="1:6" x14ac:dyDescent="0.25">
      <c r="A3126">
        <v>556</v>
      </c>
      <c r="B3126" s="3">
        <v>44927</v>
      </c>
      <c r="C3126" s="3"/>
      <c r="D3126" t="s">
        <v>131</v>
      </c>
      <c r="E3126" t="s">
        <v>183</v>
      </c>
      <c r="F3126" t="s">
        <v>133</v>
      </c>
    </row>
    <row r="3127" spans="1:6" x14ac:dyDescent="0.25">
      <c r="A3127">
        <v>557</v>
      </c>
      <c r="B3127" s="3">
        <v>42644</v>
      </c>
      <c r="C3127" s="3">
        <v>43619</v>
      </c>
      <c r="D3127" t="s">
        <v>131</v>
      </c>
      <c r="E3127" t="s">
        <v>168</v>
      </c>
      <c r="F3127" t="s">
        <v>133</v>
      </c>
    </row>
    <row r="3128" spans="1:6" x14ac:dyDescent="0.25">
      <c r="A3128">
        <v>557</v>
      </c>
      <c r="B3128" s="3">
        <v>43619</v>
      </c>
      <c r="C3128" s="3">
        <v>44119</v>
      </c>
      <c r="D3128" t="s">
        <v>131</v>
      </c>
      <c r="E3128" t="s">
        <v>168</v>
      </c>
      <c r="F3128" t="s">
        <v>133</v>
      </c>
    </row>
    <row r="3129" spans="1:6" x14ac:dyDescent="0.25">
      <c r="A3129">
        <v>557</v>
      </c>
      <c r="B3129" s="3">
        <v>44120</v>
      </c>
      <c r="C3129" s="3">
        <v>44120</v>
      </c>
      <c r="D3129" t="s">
        <v>131</v>
      </c>
      <c r="E3129" t="s">
        <v>168</v>
      </c>
      <c r="F3129" t="s">
        <v>133</v>
      </c>
    </row>
    <row r="3130" spans="1:6" x14ac:dyDescent="0.25">
      <c r="A3130">
        <v>557</v>
      </c>
      <c r="B3130" s="3">
        <v>44120</v>
      </c>
      <c r="C3130" s="3"/>
      <c r="D3130" t="s">
        <v>131</v>
      </c>
      <c r="E3130" t="s">
        <v>168</v>
      </c>
      <c r="F3130" t="s">
        <v>133</v>
      </c>
    </row>
    <row r="3131" spans="1:6" x14ac:dyDescent="0.25">
      <c r="A3131">
        <v>558</v>
      </c>
      <c r="B3131" s="3">
        <v>41913</v>
      </c>
      <c r="C3131" s="3">
        <v>43402</v>
      </c>
      <c r="D3131" t="s">
        <v>131</v>
      </c>
      <c r="E3131" t="s">
        <v>169</v>
      </c>
      <c r="F3131" t="s">
        <v>133</v>
      </c>
    </row>
    <row r="3132" spans="1:6" x14ac:dyDescent="0.25">
      <c r="A3132">
        <v>558</v>
      </c>
      <c r="B3132" s="3">
        <v>43402</v>
      </c>
      <c r="C3132" s="3">
        <v>43403</v>
      </c>
      <c r="D3132" t="s">
        <v>131</v>
      </c>
      <c r="E3132" t="s">
        <v>169</v>
      </c>
      <c r="F3132" t="s">
        <v>133</v>
      </c>
    </row>
    <row r="3133" spans="1:6" x14ac:dyDescent="0.25">
      <c r="A3133">
        <v>558</v>
      </c>
      <c r="B3133" s="3">
        <v>43404</v>
      </c>
      <c r="C3133" s="3">
        <v>43448</v>
      </c>
      <c r="D3133" t="s">
        <v>131</v>
      </c>
      <c r="E3133" t="s">
        <v>169</v>
      </c>
      <c r="F3133" t="s">
        <v>133</v>
      </c>
    </row>
    <row r="3134" spans="1:6" x14ac:dyDescent="0.25">
      <c r="A3134">
        <v>558</v>
      </c>
      <c r="B3134" s="3">
        <v>43450</v>
      </c>
      <c r="C3134" s="3">
        <v>43450</v>
      </c>
      <c r="D3134" t="s">
        <v>131</v>
      </c>
      <c r="E3134" t="s">
        <v>134</v>
      </c>
      <c r="F3134" t="s">
        <v>133</v>
      </c>
    </row>
    <row r="3135" spans="1:6" x14ac:dyDescent="0.25">
      <c r="A3135">
        <v>558</v>
      </c>
      <c r="B3135" s="3">
        <v>43450</v>
      </c>
      <c r="C3135" s="3">
        <v>43475</v>
      </c>
      <c r="D3135" t="s">
        <v>131</v>
      </c>
      <c r="E3135" t="s">
        <v>134</v>
      </c>
      <c r="F3135" t="s">
        <v>133</v>
      </c>
    </row>
    <row r="3136" spans="1:6" x14ac:dyDescent="0.25">
      <c r="A3136">
        <v>558</v>
      </c>
      <c r="B3136" s="3">
        <v>43475</v>
      </c>
      <c r="C3136" s="3">
        <v>43475</v>
      </c>
      <c r="D3136" t="s">
        <v>131</v>
      </c>
      <c r="E3136" t="s">
        <v>134</v>
      </c>
      <c r="F3136" t="s">
        <v>133</v>
      </c>
    </row>
    <row r="3137" spans="1:6" x14ac:dyDescent="0.25">
      <c r="A3137">
        <v>558</v>
      </c>
      <c r="B3137" s="3">
        <v>43476</v>
      </c>
      <c r="C3137" s="3">
        <v>43699</v>
      </c>
      <c r="D3137" t="s">
        <v>131</v>
      </c>
      <c r="E3137" t="s">
        <v>134</v>
      </c>
      <c r="F3137" t="s">
        <v>133</v>
      </c>
    </row>
    <row r="3138" spans="1:6" x14ac:dyDescent="0.25">
      <c r="A3138">
        <v>558</v>
      </c>
      <c r="B3138" s="3">
        <v>43699</v>
      </c>
      <c r="C3138" s="3">
        <v>43700</v>
      </c>
      <c r="D3138" t="s">
        <v>131</v>
      </c>
      <c r="E3138" t="s">
        <v>134</v>
      </c>
      <c r="F3138" t="s">
        <v>133</v>
      </c>
    </row>
    <row r="3139" spans="1:6" x14ac:dyDescent="0.25">
      <c r="A3139">
        <v>558</v>
      </c>
      <c r="B3139" s="3">
        <v>43701</v>
      </c>
      <c r="C3139" s="3">
        <v>43784</v>
      </c>
      <c r="D3139" t="s">
        <v>131</v>
      </c>
      <c r="E3139" t="s">
        <v>134</v>
      </c>
      <c r="F3139" t="s">
        <v>133</v>
      </c>
    </row>
    <row r="3140" spans="1:6" x14ac:dyDescent="0.25">
      <c r="A3140">
        <v>558</v>
      </c>
      <c r="B3140" s="3">
        <v>43784</v>
      </c>
      <c r="C3140" s="3">
        <v>43784</v>
      </c>
      <c r="D3140" t="s">
        <v>131</v>
      </c>
      <c r="E3140" t="s">
        <v>134</v>
      </c>
      <c r="F3140" t="s">
        <v>133</v>
      </c>
    </row>
    <row r="3141" spans="1:6" x14ac:dyDescent="0.25">
      <c r="A3141">
        <v>558</v>
      </c>
      <c r="B3141" s="3">
        <v>43785</v>
      </c>
      <c r="C3141" s="3">
        <v>43860</v>
      </c>
      <c r="D3141" t="s">
        <v>131</v>
      </c>
      <c r="E3141" t="s">
        <v>134</v>
      </c>
      <c r="F3141" t="s">
        <v>133</v>
      </c>
    </row>
    <row r="3142" spans="1:6" x14ac:dyDescent="0.25">
      <c r="A3142">
        <v>558</v>
      </c>
      <c r="B3142" s="3">
        <v>43860</v>
      </c>
      <c r="C3142" s="3">
        <v>43861</v>
      </c>
      <c r="D3142" t="s">
        <v>131</v>
      </c>
      <c r="E3142" t="s">
        <v>134</v>
      </c>
      <c r="F3142" t="s">
        <v>133</v>
      </c>
    </row>
    <row r="3143" spans="1:6" x14ac:dyDescent="0.25">
      <c r="A3143">
        <v>558</v>
      </c>
      <c r="B3143" s="3">
        <v>43862</v>
      </c>
      <c r="C3143" s="3">
        <v>44131</v>
      </c>
      <c r="D3143" t="s">
        <v>131</v>
      </c>
      <c r="E3143" t="s">
        <v>134</v>
      </c>
      <c r="F3143" t="s">
        <v>133</v>
      </c>
    </row>
    <row r="3144" spans="1:6" x14ac:dyDescent="0.25">
      <c r="A3144">
        <v>558</v>
      </c>
      <c r="B3144" s="3">
        <v>44131</v>
      </c>
      <c r="C3144" s="3">
        <v>44134</v>
      </c>
      <c r="D3144" t="s">
        <v>131</v>
      </c>
      <c r="E3144" t="s">
        <v>134</v>
      </c>
      <c r="F3144" t="s">
        <v>133</v>
      </c>
    </row>
    <row r="3145" spans="1:6" x14ac:dyDescent="0.25">
      <c r="A3145">
        <v>558</v>
      </c>
      <c r="B3145" s="3">
        <v>44135</v>
      </c>
      <c r="C3145" s="3">
        <v>44148</v>
      </c>
      <c r="D3145" t="s">
        <v>131</v>
      </c>
      <c r="E3145" t="s">
        <v>134</v>
      </c>
      <c r="F3145" t="s">
        <v>133</v>
      </c>
    </row>
    <row r="3146" spans="1:6" x14ac:dyDescent="0.25">
      <c r="A3146">
        <v>558</v>
      </c>
      <c r="B3146" s="3">
        <v>44148</v>
      </c>
      <c r="C3146" s="3">
        <v>44148</v>
      </c>
      <c r="D3146" t="s">
        <v>131</v>
      </c>
      <c r="E3146" t="s">
        <v>134</v>
      </c>
      <c r="F3146" t="s">
        <v>133</v>
      </c>
    </row>
    <row r="3147" spans="1:6" x14ac:dyDescent="0.25">
      <c r="A3147">
        <v>558</v>
      </c>
      <c r="B3147" s="3">
        <v>44149</v>
      </c>
      <c r="C3147" s="3">
        <v>44319</v>
      </c>
      <c r="D3147" t="s">
        <v>131</v>
      </c>
      <c r="E3147" t="s">
        <v>134</v>
      </c>
      <c r="F3147" t="s">
        <v>133</v>
      </c>
    </row>
    <row r="3148" spans="1:6" x14ac:dyDescent="0.25">
      <c r="A3148">
        <v>558</v>
      </c>
      <c r="B3148" s="3">
        <v>44319</v>
      </c>
      <c r="C3148" s="3">
        <v>44320</v>
      </c>
      <c r="D3148" t="s">
        <v>131</v>
      </c>
      <c r="E3148" t="s">
        <v>134</v>
      </c>
      <c r="F3148" t="s">
        <v>133</v>
      </c>
    </row>
    <row r="3149" spans="1:6" x14ac:dyDescent="0.25">
      <c r="A3149">
        <v>558</v>
      </c>
      <c r="B3149" s="3">
        <v>44321</v>
      </c>
      <c r="C3149" s="3">
        <v>44379</v>
      </c>
      <c r="D3149" t="s">
        <v>131</v>
      </c>
      <c r="E3149" t="s">
        <v>134</v>
      </c>
      <c r="F3149" t="s">
        <v>133</v>
      </c>
    </row>
    <row r="3150" spans="1:6" x14ac:dyDescent="0.25">
      <c r="A3150">
        <v>558</v>
      </c>
      <c r="B3150" s="3">
        <v>44379</v>
      </c>
      <c r="C3150" s="3">
        <v>44385</v>
      </c>
      <c r="D3150" t="s">
        <v>131</v>
      </c>
      <c r="E3150" t="s">
        <v>134</v>
      </c>
      <c r="F3150" t="s">
        <v>133</v>
      </c>
    </row>
    <row r="3151" spans="1:6" x14ac:dyDescent="0.25">
      <c r="A3151">
        <v>558</v>
      </c>
      <c r="B3151" s="3">
        <v>44386</v>
      </c>
      <c r="C3151" s="3">
        <v>44389</v>
      </c>
      <c r="D3151" t="s">
        <v>131</v>
      </c>
      <c r="E3151" t="s">
        <v>134</v>
      </c>
      <c r="F3151" t="s">
        <v>133</v>
      </c>
    </row>
    <row r="3152" spans="1:6" x14ac:dyDescent="0.25">
      <c r="A3152">
        <v>558</v>
      </c>
      <c r="B3152" s="3">
        <v>44389</v>
      </c>
      <c r="C3152" s="3">
        <v>44393</v>
      </c>
      <c r="D3152" t="s">
        <v>131</v>
      </c>
      <c r="E3152" t="s">
        <v>134</v>
      </c>
      <c r="F3152" t="s">
        <v>133</v>
      </c>
    </row>
    <row r="3153" spans="1:6" x14ac:dyDescent="0.25">
      <c r="A3153">
        <v>558</v>
      </c>
      <c r="B3153" s="3">
        <v>44394</v>
      </c>
      <c r="C3153" s="3">
        <v>44582</v>
      </c>
      <c r="D3153" t="s">
        <v>131</v>
      </c>
      <c r="E3153" t="s">
        <v>134</v>
      </c>
      <c r="F3153" t="s">
        <v>133</v>
      </c>
    </row>
    <row r="3154" spans="1:6" x14ac:dyDescent="0.25">
      <c r="A3154">
        <v>558</v>
      </c>
      <c r="B3154" s="3">
        <v>44582</v>
      </c>
      <c r="C3154" s="3">
        <v>44582</v>
      </c>
      <c r="D3154" t="s">
        <v>131</v>
      </c>
      <c r="E3154" t="s">
        <v>134</v>
      </c>
      <c r="F3154" t="s">
        <v>133</v>
      </c>
    </row>
    <row r="3155" spans="1:6" x14ac:dyDescent="0.25">
      <c r="A3155">
        <v>558</v>
      </c>
      <c r="B3155" s="3">
        <v>44583</v>
      </c>
      <c r="C3155" s="3"/>
      <c r="D3155" t="s">
        <v>131</v>
      </c>
      <c r="E3155" t="s">
        <v>134</v>
      </c>
      <c r="F3155" t="s">
        <v>133</v>
      </c>
    </row>
    <row r="3156" spans="1:6" x14ac:dyDescent="0.25">
      <c r="A3156">
        <v>559</v>
      </c>
      <c r="B3156" s="3">
        <v>42331</v>
      </c>
      <c r="C3156" s="3">
        <v>43148</v>
      </c>
      <c r="D3156" t="s">
        <v>131</v>
      </c>
      <c r="E3156" t="s">
        <v>94</v>
      </c>
      <c r="F3156" t="s">
        <v>133</v>
      </c>
    </row>
    <row r="3157" spans="1:6" x14ac:dyDescent="0.25">
      <c r="A3157">
        <v>559</v>
      </c>
      <c r="B3157" s="3">
        <v>43148</v>
      </c>
      <c r="C3157" s="3"/>
      <c r="D3157" t="s">
        <v>131</v>
      </c>
      <c r="E3157" t="s">
        <v>94</v>
      </c>
      <c r="F3157" t="s">
        <v>133</v>
      </c>
    </row>
    <row r="3158" spans="1:6" x14ac:dyDescent="0.25">
      <c r="A3158">
        <v>560</v>
      </c>
      <c r="B3158" s="3">
        <v>41168</v>
      </c>
      <c r="C3158" s="3">
        <v>44682</v>
      </c>
      <c r="D3158" t="s">
        <v>131</v>
      </c>
      <c r="E3158" t="s">
        <v>122</v>
      </c>
      <c r="F3158" t="s">
        <v>133</v>
      </c>
    </row>
    <row r="3159" spans="1:6" x14ac:dyDescent="0.25">
      <c r="A3159">
        <v>560</v>
      </c>
      <c r="B3159" s="3">
        <v>44682</v>
      </c>
      <c r="C3159" s="3"/>
      <c r="D3159" t="s">
        <v>131</v>
      </c>
      <c r="E3159" t="s">
        <v>92</v>
      </c>
      <c r="F3159" t="s">
        <v>133</v>
      </c>
    </row>
    <row r="3160" spans="1:6" x14ac:dyDescent="0.25">
      <c r="A3160">
        <v>560</v>
      </c>
      <c r="B3160" s="3">
        <v>44682</v>
      </c>
      <c r="C3160" s="3"/>
      <c r="D3160" t="s">
        <v>131</v>
      </c>
      <c r="E3160" t="s">
        <v>122</v>
      </c>
      <c r="F3160" t="s">
        <v>133</v>
      </c>
    </row>
    <row r="3161" spans="1:6" x14ac:dyDescent="0.25">
      <c r="A3161">
        <v>561</v>
      </c>
      <c r="B3161" s="3">
        <v>40611</v>
      </c>
      <c r="C3161" s="3"/>
      <c r="D3161" t="s">
        <v>131</v>
      </c>
      <c r="E3161" t="s">
        <v>94</v>
      </c>
      <c r="F3161" t="s">
        <v>133</v>
      </c>
    </row>
    <row r="3162" spans="1:6" x14ac:dyDescent="0.25">
      <c r="A3162">
        <v>562</v>
      </c>
      <c r="B3162" s="3">
        <v>42795</v>
      </c>
      <c r="C3162" s="3">
        <v>43525</v>
      </c>
      <c r="D3162" t="s">
        <v>131</v>
      </c>
      <c r="E3162" t="s">
        <v>174</v>
      </c>
      <c r="F3162" t="s">
        <v>132</v>
      </c>
    </row>
    <row r="3163" spans="1:6" x14ac:dyDescent="0.25">
      <c r="A3163">
        <v>562</v>
      </c>
      <c r="B3163" s="3">
        <v>43525</v>
      </c>
      <c r="C3163" s="3">
        <v>43525</v>
      </c>
      <c r="D3163" t="s">
        <v>131</v>
      </c>
      <c r="E3163" t="s">
        <v>174</v>
      </c>
      <c r="F3163" t="s">
        <v>132</v>
      </c>
    </row>
    <row r="3164" spans="1:6" x14ac:dyDescent="0.25">
      <c r="A3164">
        <v>562</v>
      </c>
      <c r="B3164" s="3">
        <v>43525</v>
      </c>
      <c r="C3164" s="3">
        <v>44617</v>
      </c>
      <c r="D3164" t="s">
        <v>131</v>
      </c>
      <c r="E3164" t="s">
        <v>113</v>
      </c>
      <c r="F3164" t="s">
        <v>132</v>
      </c>
    </row>
    <row r="3165" spans="1:6" x14ac:dyDescent="0.25">
      <c r="A3165">
        <v>562</v>
      </c>
      <c r="B3165" s="3">
        <v>44617</v>
      </c>
      <c r="C3165" s="3">
        <v>44620</v>
      </c>
      <c r="D3165" t="s">
        <v>131</v>
      </c>
      <c r="E3165" t="s">
        <v>113</v>
      </c>
      <c r="F3165" t="s">
        <v>132</v>
      </c>
    </row>
    <row r="3166" spans="1:6" x14ac:dyDescent="0.25">
      <c r="A3166">
        <v>562</v>
      </c>
      <c r="B3166" s="3">
        <v>44621</v>
      </c>
      <c r="C3166" s="3">
        <v>44644</v>
      </c>
      <c r="D3166" t="s">
        <v>131</v>
      </c>
      <c r="E3166" t="s">
        <v>113</v>
      </c>
      <c r="F3166" t="s">
        <v>132</v>
      </c>
    </row>
    <row r="3167" spans="1:6" x14ac:dyDescent="0.25">
      <c r="A3167">
        <v>562</v>
      </c>
      <c r="B3167" s="3">
        <v>44644</v>
      </c>
      <c r="C3167" s="3">
        <v>44648</v>
      </c>
      <c r="D3167" t="s">
        <v>131</v>
      </c>
      <c r="E3167" t="s">
        <v>113</v>
      </c>
      <c r="F3167" t="s">
        <v>132</v>
      </c>
    </row>
    <row r="3168" spans="1:6" x14ac:dyDescent="0.25">
      <c r="A3168">
        <v>562</v>
      </c>
      <c r="B3168" s="3">
        <v>44649</v>
      </c>
      <c r="C3168" s="3">
        <v>44669</v>
      </c>
      <c r="D3168" t="s">
        <v>131</v>
      </c>
      <c r="E3168" t="s">
        <v>113</v>
      </c>
      <c r="F3168" t="s">
        <v>132</v>
      </c>
    </row>
    <row r="3169" spans="1:6" x14ac:dyDescent="0.25">
      <c r="A3169">
        <v>562</v>
      </c>
      <c r="B3169" s="3">
        <v>44669</v>
      </c>
      <c r="C3169" s="3">
        <v>44671</v>
      </c>
      <c r="D3169" t="s">
        <v>131</v>
      </c>
      <c r="E3169" t="s">
        <v>113</v>
      </c>
      <c r="F3169" t="s">
        <v>132</v>
      </c>
    </row>
    <row r="3170" spans="1:6" x14ac:dyDescent="0.25">
      <c r="A3170">
        <v>562</v>
      </c>
      <c r="B3170" s="3">
        <v>44672</v>
      </c>
      <c r="C3170" s="3">
        <v>44687</v>
      </c>
      <c r="D3170" t="s">
        <v>131</v>
      </c>
      <c r="E3170" t="s">
        <v>113</v>
      </c>
      <c r="F3170" t="s">
        <v>132</v>
      </c>
    </row>
    <row r="3171" spans="1:6" x14ac:dyDescent="0.25">
      <c r="A3171">
        <v>562</v>
      </c>
      <c r="B3171" s="3">
        <v>44683</v>
      </c>
      <c r="C3171" s="3">
        <v>44683</v>
      </c>
      <c r="D3171" t="s">
        <v>131</v>
      </c>
      <c r="E3171" t="s">
        <v>113</v>
      </c>
      <c r="F3171" t="s">
        <v>132</v>
      </c>
    </row>
    <row r="3172" spans="1:6" x14ac:dyDescent="0.25">
      <c r="A3172">
        <v>562</v>
      </c>
      <c r="B3172" s="3">
        <v>44684</v>
      </c>
      <c r="C3172" s="3">
        <v>44686</v>
      </c>
      <c r="D3172" t="s">
        <v>131</v>
      </c>
      <c r="E3172" t="s">
        <v>113</v>
      </c>
      <c r="F3172" t="s">
        <v>132</v>
      </c>
    </row>
    <row r="3173" spans="1:6" x14ac:dyDescent="0.25">
      <c r="A3173">
        <v>562</v>
      </c>
      <c r="B3173" s="3">
        <v>44687</v>
      </c>
      <c r="C3173" s="3">
        <v>44690</v>
      </c>
      <c r="D3173" t="s">
        <v>131</v>
      </c>
      <c r="E3173" t="s">
        <v>113</v>
      </c>
      <c r="F3173" t="s">
        <v>132</v>
      </c>
    </row>
    <row r="3174" spans="1:6" x14ac:dyDescent="0.25">
      <c r="A3174">
        <v>562</v>
      </c>
      <c r="B3174" s="3">
        <v>44691</v>
      </c>
      <c r="C3174" s="3">
        <v>44707</v>
      </c>
      <c r="D3174" t="s">
        <v>131</v>
      </c>
      <c r="E3174" t="s">
        <v>113</v>
      </c>
      <c r="F3174" t="s">
        <v>132</v>
      </c>
    </row>
    <row r="3175" spans="1:6" x14ac:dyDescent="0.25">
      <c r="A3175">
        <v>562</v>
      </c>
      <c r="B3175" s="3">
        <v>44707</v>
      </c>
      <c r="C3175" s="3">
        <v>44707</v>
      </c>
      <c r="D3175" t="s">
        <v>131</v>
      </c>
      <c r="E3175" t="s">
        <v>113</v>
      </c>
      <c r="F3175" t="s">
        <v>132</v>
      </c>
    </row>
    <row r="3176" spans="1:6" x14ac:dyDescent="0.25">
      <c r="A3176">
        <v>562</v>
      </c>
      <c r="B3176" s="3">
        <v>44708</v>
      </c>
      <c r="C3176" s="3"/>
      <c r="D3176" t="s">
        <v>131</v>
      </c>
      <c r="E3176" t="s">
        <v>113</v>
      </c>
      <c r="F3176" t="s">
        <v>132</v>
      </c>
    </row>
    <row r="3177" spans="1:6" x14ac:dyDescent="0.25">
      <c r="A3177">
        <v>563</v>
      </c>
      <c r="B3177" s="3">
        <v>36670</v>
      </c>
      <c r="C3177" s="3">
        <v>43838</v>
      </c>
      <c r="D3177" t="s">
        <v>131</v>
      </c>
      <c r="E3177" t="s">
        <v>93</v>
      </c>
      <c r="F3177" t="s">
        <v>133</v>
      </c>
    </row>
    <row r="3178" spans="1:6" x14ac:dyDescent="0.25">
      <c r="A3178">
        <v>563</v>
      </c>
      <c r="B3178" s="3">
        <v>43838</v>
      </c>
      <c r="C3178" s="3">
        <v>43838</v>
      </c>
      <c r="D3178" t="s">
        <v>131</v>
      </c>
      <c r="E3178" t="s">
        <v>93</v>
      </c>
      <c r="F3178" t="s">
        <v>133</v>
      </c>
    </row>
    <row r="3179" spans="1:6" x14ac:dyDescent="0.25">
      <c r="A3179">
        <v>563</v>
      </c>
      <c r="B3179" s="3">
        <v>43839</v>
      </c>
      <c r="C3179" s="3">
        <v>44529</v>
      </c>
      <c r="D3179" t="s">
        <v>131</v>
      </c>
      <c r="E3179" t="s">
        <v>93</v>
      </c>
      <c r="F3179" t="s">
        <v>133</v>
      </c>
    </row>
    <row r="3180" spans="1:6" x14ac:dyDescent="0.25">
      <c r="A3180">
        <v>563</v>
      </c>
      <c r="B3180" s="3">
        <v>44529</v>
      </c>
      <c r="C3180" s="3">
        <v>44529</v>
      </c>
      <c r="D3180" t="s">
        <v>131</v>
      </c>
      <c r="E3180" t="s">
        <v>93</v>
      </c>
      <c r="F3180" t="s">
        <v>133</v>
      </c>
    </row>
    <row r="3181" spans="1:6" x14ac:dyDescent="0.25">
      <c r="A3181">
        <v>563</v>
      </c>
      <c r="B3181" s="3">
        <v>44529</v>
      </c>
      <c r="C3181" s="3"/>
      <c r="D3181" t="s">
        <v>131</v>
      </c>
      <c r="E3181" t="s">
        <v>84</v>
      </c>
      <c r="F3181" t="s">
        <v>132</v>
      </c>
    </row>
    <row r="3182" spans="1:6" x14ac:dyDescent="0.25">
      <c r="A3182">
        <v>564</v>
      </c>
      <c r="B3182" s="3">
        <v>36892</v>
      </c>
      <c r="C3182" s="3">
        <v>44576</v>
      </c>
      <c r="D3182" t="s">
        <v>131</v>
      </c>
      <c r="E3182" t="s">
        <v>115</v>
      </c>
      <c r="F3182" t="s">
        <v>133</v>
      </c>
    </row>
    <row r="3183" spans="1:6" x14ac:dyDescent="0.25">
      <c r="A3183">
        <v>564</v>
      </c>
      <c r="B3183" s="3">
        <v>44576</v>
      </c>
      <c r="C3183" s="3">
        <v>44600</v>
      </c>
      <c r="D3183" t="s">
        <v>131</v>
      </c>
      <c r="E3183" t="s">
        <v>115</v>
      </c>
      <c r="F3183" t="s">
        <v>133</v>
      </c>
    </row>
    <row r="3184" spans="1:6" x14ac:dyDescent="0.25">
      <c r="A3184">
        <v>565</v>
      </c>
      <c r="B3184" s="3">
        <v>43024</v>
      </c>
      <c r="C3184" s="3">
        <v>43329</v>
      </c>
      <c r="D3184" t="s">
        <v>131</v>
      </c>
      <c r="E3184" t="s">
        <v>174</v>
      </c>
      <c r="F3184" t="s">
        <v>133</v>
      </c>
    </row>
    <row r="3185" spans="1:6" x14ac:dyDescent="0.25">
      <c r="A3185">
        <v>565</v>
      </c>
      <c r="B3185" s="3">
        <v>43329</v>
      </c>
      <c r="C3185" s="3">
        <v>43339</v>
      </c>
      <c r="D3185" t="s">
        <v>131</v>
      </c>
      <c r="E3185" t="s">
        <v>174</v>
      </c>
      <c r="F3185" t="s">
        <v>133</v>
      </c>
    </row>
    <row r="3186" spans="1:6" x14ac:dyDescent="0.25">
      <c r="A3186">
        <v>565</v>
      </c>
      <c r="B3186" s="3">
        <v>43339</v>
      </c>
      <c r="C3186" s="3">
        <v>43563</v>
      </c>
      <c r="D3186" t="s">
        <v>131</v>
      </c>
      <c r="E3186" t="s">
        <v>174</v>
      </c>
      <c r="F3186" t="s">
        <v>133</v>
      </c>
    </row>
    <row r="3187" spans="1:6" x14ac:dyDescent="0.25">
      <c r="A3187">
        <v>565</v>
      </c>
      <c r="B3187" s="3">
        <v>43563</v>
      </c>
      <c r="C3187" s="3">
        <v>43564</v>
      </c>
      <c r="D3187" t="s">
        <v>131</v>
      </c>
      <c r="E3187" t="s">
        <v>174</v>
      </c>
      <c r="F3187" t="s">
        <v>133</v>
      </c>
    </row>
    <row r="3188" spans="1:6" x14ac:dyDescent="0.25">
      <c r="A3188">
        <v>565</v>
      </c>
      <c r="B3188" s="3">
        <v>43565</v>
      </c>
      <c r="C3188" s="3">
        <v>43565</v>
      </c>
      <c r="D3188" t="s">
        <v>131</v>
      </c>
      <c r="E3188" t="s">
        <v>174</v>
      </c>
      <c r="F3188" t="s">
        <v>133</v>
      </c>
    </row>
    <row r="3189" spans="1:6" x14ac:dyDescent="0.25">
      <c r="A3189">
        <v>565</v>
      </c>
      <c r="B3189" s="3">
        <v>43565</v>
      </c>
      <c r="C3189" s="3">
        <v>43567</v>
      </c>
      <c r="D3189" t="s">
        <v>131</v>
      </c>
      <c r="E3189" t="s">
        <v>174</v>
      </c>
      <c r="F3189" t="s">
        <v>133</v>
      </c>
    </row>
    <row r="3190" spans="1:6" x14ac:dyDescent="0.25">
      <c r="A3190">
        <v>565</v>
      </c>
      <c r="B3190" s="3">
        <v>43568</v>
      </c>
      <c r="C3190" s="3">
        <v>43598</v>
      </c>
      <c r="D3190" t="s">
        <v>131</v>
      </c>
      <c r="E3190" t="s">
        <v>174</v>
      </c>
      <c r="F3190" t="s">
        <v>133</v>
      </c>
    </row>
    <row r="3191" spans="1:6" x14ac:dyDescent="0.25">
      <c r="A3191">
        <v>565</v>
      </c>
      <c r="B3191" s="3">
        <v>43598</v>
      </c>
      <c r="C3191" s="3">
        <v>43609</v>
      </c>
      <c r="D3191" t="s">
        <v>131</v>
      </c>
      <c r="E3191" t="s">
        <v>174</v>
      </c>
      <c r="F3191" t="s">
        <v>133</v>
      </c>
    </row>
    <row r="3192" spans="1:6" x14ac:dyDescent="0.25">
      <c r="A3192">
        <v>565</v>
      </c>
      <c r="B3192" s="3">
        <v>43610</v>
      </c>
      <c r="C3192" s="3">
        <v>43610</v>
      </c>
      <c r="D3192" t="s">
        <v>131</v>
      </c>
      <c r="E3192" t="s">
        <v>174</v>
      </c>
      <c r="F3192" t="s">
        <v>133</v>
      </c>
    </row>
    <row r="3193" spans="1:6" x14ac:dyDescent="0.25">
      <c r="A3193">
        <v>565</v>
      </c>
      <c r="B3193" s="3">
        <v>43610</v>
      </c>
      <c r="C3193" s="3">
        <v>43610</v>
      </c>
      <c r="D3193" t="s">
        <v>131</v>
      </c>
      <c r="E3193" t="s">
        <v>174</v>
      </c>
      <c r="F3193" t="s">
        <v>133</v>
      </c>
    </row>
    <row r="3194" spans="1:6" x14ac:dyDescent="0.25">
      <c r="A3194">
        <v>565</v>
      </c>
      <c r="B3194" s="3">
        <v>43610</v>
      </c>
      <c r="C3194" s="3">
        <v>44334</v>
      </c>
      <c r="D3194" t="s">
        <v>131</v>
      </c>
      <c r="E3194" t="s">
        <v>174</v>
      </c>
      <c r="F3194" t="s">
        <v>133</v>
      </c>
    </row>
    <row r="3195" spans="1:6" x14ac:dyDescent="0.25">
      <c r="A3195">
        <v>565</v>
      </c>
      <c r="B3195" s="3">
        <v>44334</v>
      </c>
      <c r="C3195" s="3">
        <v>44926</v>
      </c>
      <c r="D3195" t="s">
        <v>131</v>
      </c>
      <c r="E3195" t="s">
        <v>174</v>
      </c>
      <c r="F3195" t="s">
        <v>133</v>
      </c>
    </row>
    <row r="3196" spans="1:6" x14ac:dyDescent="0.25">
      <c r="A3196">
        <v>565</v>
      </c>
      <c r="B3196" s="3">
        <v>44927</v>
      </c>
      <c r="C3196" s="3"/>
      <c r="D3196" t="s">
        <v>131</v>
      </c>
      <c r="E3196" t="s">
        <v>174</v>
      </c>
      <c r="F3196" t="s">
        <v>133</v>
      </c>
    </row>
    <row r="3197" spans="1:6" x14ac:dyDescent="0.25">
      <c r="A3197">
        <v>566</v>
      </c>
      <c r="B3197" s="3">
        <v>41396</v>
      </c>
      <c r="C3197" s="3">
        <v>44530</v>
      </c>
      <c r="D3197" t="s">
        <v>131</v>
      </c>
      <c r="E3197" t="s">
        <v>82</v>
      </c>
      <c r="F3197" t="s">
        <v>133</v>
      </c>
    </row>
    <row r="3198" spans="1:6" x14ac:dyDescent="0.25">
      <c r="A3198">
        <v>566</v>
      </c>
      <c r="B3198" s="3">
        <v>44530</v>
      </c>
      <c r="C3198" s="3">
        <v>44544</v>
      </c>
      <c r="D3198" t="s">
        <v>131</v>
      </c>
      <c r="E3198" t="s">
        <v>82</v>
      </c>
      <c r="F3198" t="s">
        <v>133</v>
      </c>
    </row>
    <row r="3199" spans="1:6" x14ac:dyDescent="0.25">
      <c r="A3199">
        <v>567</v>
      </c>
      <c r="B3199" s="3">
        <v>37747</v>
      </c>
      <c r="C3199" s="3">
        <v>43410</v>
      </c>
      <c r="D3199" t="s">
        <v>131</v>
      </c>
      <c r="E3199" t="s">
        <v>115</v>
      </c>
      <c r="F3199" t="s">
        <v>133</v>
      </c>
    </row>
    <row r="3200" spans="1:6" x14ac:dyDescent="0.25">
      <c r="A3200">
        <v>567</v>
      </c>
      <c r="B3200" s="3">
        <v>43410</v>
      </c>
      <c r="C3200" s="3">
        <v>43410</v>
      </c>
      <c r="D3200" t="s">
        <v>131</v>
      </c>
      <c r="E3200" t="s">
        <v>115</v>
      </c>
      <c r="F3200" t="s">
        <v>133</v>
      </c>
    </row>
    <row r="3201" spans="1:6" x14ac:dyDescent="0.25">
      <c r="A3201">
        <v>567</v>
      </c>
      <c r="B3201" s="3">
        <v>43411</v>
      </c>
      <c r="C3201" s="3">
        <v>43434</v>
      </c>
      <c r="D3201" t="s">
        <v>131</v>
      </c>
      <c r="E3201" t="s">
        <v>115</v>
      </c>
      <c r="F3201" t="s">
        <v>133</v>
      </c>
    </row>
    <row r="3202" spans="1:6" x14ac:dyDescent="0.25">
      <c r="A3202">
        <v>567</v>
      </c>
      <c r="B3202" s="3">
        <v>43434</v>
      </c>
      <c r="C3202" s="3">
        <v>43434</v>
      </c>
      <c r="D3202" t="s">
        <v>131</v>
      </c>
      <c r="E3202" t="s">
        <v>115</v>
      </c>
      <c r="F3202" t="s">
        <v>133</v>
      </c>
    </row>
    <row r="3203" spans="1:6" x14ac:dyDescent="0.25">
      <c r="A3203">
        <v>567</v>
      </c>
      <c r="B3203" s="3">
        <v>43435</v>
      </c>
      <c r="C3203" s="3">
        <v>43440</v>
      </c>
      <c r="D3203" t="s">
        <v>131</v>
      </c>
      <c r="E3203" t="s">
        <v>115</v>
      </c>
      <c r="F3203" t="s">
        <v>133</v>
      </c>
    </row>
    <row r="3204" spans="1:6" x14ac:dyDescent="0.25">
      <c r="A3204">
        <v>567</v>
      </c>
      <c r="B3204" s="3">
        <v>43440</v>
      </c>
      <c r="C3204" s="3">
        <v>43440</v>
      </c>
      <c r="D3204" t="s">
        <v>131</v>
      </c>
      <c r="E3204" t="s">
        <v>115</v>
      </c>
      <c r="F3204" t="s">
        <v>133</v>
      </c>
    </row>
    <row r="3205" spans="1:6" x14ac:dyDescent="0.25">
      <c r="A3205">
        <v>567</v>
      </c>
      <c r="B3205" s="3">
        <v>43441</v>
      </c>
      <c r="C3205" s="3">
        <v>43446</v>
      </c>
      <c r="D3205" t="s">
        <v>131</v>
      </c>
      <c r="E3205" t="s">
        <v>115</v>
      </c>
      <c r="F3205" t="s">
        <v>133</v>
      </c>
    </row>
    <row r="3206" spans="1:6" x14ac:dyDescent="0.25">
      <c r="A3206">
        <v>567</v>
      </c>
      <c r="B3206" s="3">
        <v>43446</v>
      </c>
      <c r="C3206" s="3">
        <v>43447</v>
      </c>
      <c r="D3206" t="s">
        <v>131</v>
      </c>
      <c r="E3206" t="s">
        <v>115</v>
      </c>
      <c r="F3206" t="s">
        <v>133</v>
      </c>
    </row>
    <row r="3207" spans="1:6" x14ac:dyDescent="0.25">
      <c r="A3207">
        <v>567</v>
      </c>
      <c r="B3207" s="3">
        <v>43448</v>
      </c>
      <c r="C3207" s="3">
        <v>43563</v>
      </c>
      <c r="D3207" t="s">
        <v>131</v>
      </c>
      <c r="E3207" t="s">
        <v>115</v>
      </c>
      <c r="F3207" t="s">
        <v>133</v>
      </c>
    </row>
    <row r="3208" spans="1:6" x14ac:dyDescent="0.25">
      <c r="A3208">
        <v>567</v>
      </c>
      <c r="B3208" s="3">
        <v>43563</v>
      </c>
      <c r="C3208" s="3">
        <v>43564</v>
      </c>
      <c r="D3208" t="s">
        <v>131</v>
      </c>
      <c r="E3208" t="s">
        <v>115</v>
      </c>
      <c r="F3208" t="s">
        <v>133</v>
      </c>
    </row>
    <row r="3209" spans="1:6" x14ac:dyDescent="0.25">
      <c r="A3209">
        <v>567</v>
      </c>
      <c r="B3209" s="3">
        <v>43565</v>
      </c>
      <c r="C3209" s="3">
        <v>43857</v>
      </c>
      <c r="D3209" t="s">
        <v>131</v>
      </c>
      <c r="E3209" t="s">
        <v>115</v>
      </c>
      <c r="F3209" t="s">
        <v>133</v>
      </c>
    </row>
    <row r="3210" spans="1:6" x14ac:dyDescent="0.25">
      <c r="A3210">
        <v>567</v>
      </c>
      <c r="B3210" s="3">
        <v>43857</v>
      </c>
      <c r="C3210" s="3">
        <v>43858</v>
      </c>
      <c r="D3210" t="s">
        <v>131</v>
      </c>
      <c r="E3210" t="s">
        <v>115</v>
      </c>
      <c r="F3210" t="s">
        <v>133</v>
      </c>
    </row>
    <row r="3211" spans="1:6" x14ac:dyDescent="0.25">
      <c r="A3211">
        <v>567</v>
      </c>
      <c r="B3211" s="3">
        <v>43858</v>
      </c>
      <c r="C3211" s="3">
        <v>43858</v>
      </c>
      <c r="D3211" t="s">
        <v>131</v>
      </c>
      <c r="E3211" t="s">
        <v>115</v>
      </c>
      <c r="F3211" t="s">
        <v>133</v>
      </c>
    </row>
    <row r="3212" spans="1:6" x14ac:dyDescent="0.25">
      <c r="A3212">
        <v>567</v>
      </c>
      <c r="B3212" s="3">
        <v>43858</v>
      </c>
      <c r="C3212" s="3">
        <v>43860</v>
      </c>
      <c r="D3212" t="s">
        <v>131</v>
      </c>
      <c r="E3212" t="s">
        <v>115</v>
      </c>
      <c r="F3212" t="s">
        <v>133</v>
      </c>
    </row>
    <row r="3213" spans="1:6" x14ac:dyDescent="0.25">
      <c r="A3213">
        <v>567</v>
      </c>
      <c r="B3213" s="3">
        <v>43861</v>
      </c>
      <c r="C3213" s="3">
        <v>43861</v>
      </c>
      <c r="D3213" t="s">
        <v>131</v>
      </c>
      <c r="E3213" t="s">
        <v>115</v>
      </c>
      <c r="F3213" t="s">
        <v>133</v>
      </c>
    </row>
    <row r="3214" spans="1:6" x14ac:dyDescent="0.25">
      <c r="A3214">
        <v>567</v>
      </c>
      <c r="B3214" s="3">
        <v>43861</v>
      </c>
      <c r="C3214" s="3">
        <v>43861</v>
      </c>
      <c r="D3214" t="s">
        <v>131</v>
      </c>
      <c r="E3214" t="s">
        <v>115</v>
      </c>
      <c r="F3214" t="s">
        <v>133</v>
      </c>
    </row>
    <row r="3215" spans="1:6" x14ac:dyDescent="0.25">
      <c r="A3215">
        <v>567</v>
      </c>
      <c r="B3215" s="3">
        <v>43862</v>
      </c>
      <c r="C3215" s="3">
        <v>43862</v>
      </c>
      <c r="D3215" t="s">
        <v>131</v>
      </c>
      <c r="E3215" t="s">
        <v>115</v>
      </c>
      <c r="F3215" t="s">
        <v>133</v>
      </c>
    </row>
    <row r="3216" spans="1:6" x14ac:dyDescent="0.25">
      <c r="A3216">
        <v>567</v>
      </c>
      <c r="B3216" s="3">
        <v>43862</v>
      </c>
      <c r="C3216" s="3">
        <v>43882</v>
      </c>
      <c r="D3216" t="s">
        <v>131</v>
      </c>
      <c r="E3216" t="s">
        <v>115</v>
      </c>
      <c r="F3216" t="s">
        <v>133</v>
      </c>
    </row>
    <row r="3217" spans="1:6" x14ac:dyDescent="0.25">
      <c r="A3217">
        <v>567</v>
      </c>
      <c r="B3217" s="3">
        <v>43883</v>
      </c>
      <c r="C3217" s="3">
        <v>44326</v>
      </c>
      <c r="D3217" t="s">
        <v>131</v>
      </c>
      <c r="E3217" t="s">
        <v>115</v>
      </c>
      <c r="F3217" t="s">
        <v>133</v>
      </c>
    </row>
    <row r="3218" spans="1:6" x14ac:dyDescent="0.25">
      <c r="A3218">
        <v>567</v>
      </c>
      <c r="B3218" s="3">
        <v>44326</v>
      </c>
      <c r="C3218" s="3">
        <v>44329</v>
      </c>
      <c r="D3218" t="s">
        <v>131</v>
      </c>
      <c r="E3218" t="s">
        <v>115</v>
      </c>
      <c r="F3218" t="s">
        <v>133</v>
      </c>
    </row>
    <row r="3219" spans="1:6" x14ac:dyDescent="0.25">
      <c r="A3219">
        <v>567</v>
      </c>
      <c r="B3219" s="3">
        <v>44330</v>
      </c>
      <c r="C3219" s="3">
        <v>44335</v>
      </c>
      <c r="D3219" t="s">
        <v>131</v>
      </c>
      <c r="E3219" t="s">
        <v>115</v>
      </c>
      <c r="F3219" t="s">
        <v>133</v>
      </c>
    </row>
    <row r="3220" spans="1:6" x14ac:dyDescent="0.25">
      <c r="A3220">
        <v>567</v>
      </c>
      <c r="B3220" s="3">
        <v>44335</v>
      </c>
      <c r="C3220" s="3">
        <v>44337</v>
      </c>
      <c r="D3220" t="s">
        <v>131</v>
      </c>
      <c r="E3220" t="s">
        <v>115</v>
      </c>
      <c r="F3220" t="s">
        <v>133</v>
      </c>
    </row>
    <row r="3221" spans="1:6" x14ac:dyDescent="0.25">
      <c r="A3221">
        <v>567</v>
      </c>
      <c r="B3221" s="3">
        <v>44338</v>
      </c>
      <c r="C3221" s="3">
        <v>44579</v>
      </c>
      <c r="D3221" t="s">
        <v>131</v>
      </c>
      <c r="E3221" t="s">
        <v>115</v>
      </c>
      <c r="F3221" t="s">
        <v>133</v>
      </c>
    </row>
    <row r="3222" spans="1:6" x14ac:dyDescent="0.25">
      <c r="A3222">
        <v>567</v>
      </c>
      <c r="B3222" s="3">
        <v>44579</v>
      </c>
      <c r="C3222" s="3">
        <v>44582</v>
      </c>
      <c r="D3222" t="s">
        <v>131</v>
      </c>
      <c r="E3222" t="s">
        <v>115</v>
      </c>
      <c r="F3222" t="s">
        <v>133</v>
      </c>
    </row>
    <row r="3223" spans="1:6" x14ac:dyDescent="0.25">
      <c r="A3223">
        <v>567</v>
      </c>
      <c r="B3223" s="3">
        <v>44583</v>
      </c>
      <c r="C3223" s="3"/>
      <c r="D3223" t="s">
        <v>131</v>
      </c>
      <c r="E3223" t="s">
        <v>115</v>
      </c>
      <c r="F3223" t="s">
        <v>133</v>
      </c>
    </row>
    <row r="3224" spans="1:6" x14ac:dyDescent="0.25">
      <c r="A3224">
        <v>568</v>
      </c>
      <c r="B3224" s="3">
        <v>42354</v>
      </c>
      <c r="C3224" s="3"/>
      <c r="D3224" t="s">
        <v>131</v>
      </c>
      <c r="E3224" t="s">
        <v>135</v>
      </c>
      <c r="F3224" t="s">
        <v>133</v>
      </c>
    </row>
    <row r="3225" spans="1:6" x14ac:dyDescent="0.25">
      <c r="A3225">
        <v>569</v>
      </c>
      <c r="B3225" s="3">
        <v>41806</v>
      </c>
      <c r="C3225" s="3">
        <v>43194</v>
      </c>
      <c r="D3225" t="s">
        <v>131</v>
      </c>
      <c r="E3225" t="s">
        <v>124</v>
      </c>
      <c r="F3225" t="s">
        <v>133</v>
      </c>
    </row>
    <row r="3226" spans="1:6" x14ac:dyDescent="0.25">
      <c r="A3226">
        <v>569</v>
      </c>
      <c r="B3226" s="3">
        <v>43195</v>
      </c>
      <c r="C3226" s="3">
        <v>43224</v>
      </c>
      <c r="D3226" t="s">
        <v>131</v>
      </c>
      <c r="E3226" t="s">
        <v>124</v>
      </c>
      <c r="F3226" t="s">
        <v>133</v>
      </c>
    </row>
    <row r="3227" spans="1:6" x14ac:dyDescent="0.25">
      <c r="A3227">
        <v>569</v>
      </c>
      <c r="B3227" s="3">
        <v>43224</v>
      </c>
      <c r="C3227" s="3">
        <v>43224</v>
      </c>
      <c r="D3227" t="s">
        <v>131</v>
      </c>
      <c r="E3227" t="s">
        <v>124</v>
      </c>
      <c r="F3227" t="s">
        <v>133</v>
      </c>
    </row>
    <row r="3228" spans="1:6" x14ac:dyDescent="0.25">
      <c r="A3228">
        <v>569</v>
      </c>
      <c r="B3228" s="3">
        <v>43225</v>
      </c>
      <c r="C3228" s="3">
        <v>43254</v>
      </c>
      <c r="D3228" t="s">
        <v>131</v>
      </c>
      <c r="E3228" t="s">
        <v>124</v>
      </c>
      <c r="F3228" t="s">
        <v>133</v>
      </c>
    </row>
    <row r="3229" spans="1:6" x14ac:dyDescent="0.25">
      <c r="A3229">
        <v>569</v>
      </c>
      <c r="B3229" s="3">
        <v>43255</v>
      </c>
      <c r="C3229" s="3">
        <v>43404</v>
      </c>
      <c r="D3229" t="s">
        <v>131</v>
      </c>
      <c r="E3229" t="s">
        <v>124</v>
      </c>
      <c r="F3229" t="s">
        <v>133</v>
      </c>
    </row>
    <row r="3230" spans="1:6" x14ac:dyDescent="0.25">
      <c r="A3230">
        <v>569</v>
      </c>
      <c r="B3230" s="3">
        <v>43405</v>
      </c>
      <c r="C3230" s="3">
        <v>43405</v>
      </c>
      <c r="D3230" t="s">
        <v>131</v>
      </c>
      <c r="E3230" t="s">
        <v>124</v>
      </c>
      <c r="F3230" t="s">
        <v>133</v>
      </c>
    </row>
    <row r="3231" spans="1:6" x14ac:dyDescent="0.25">
      <c r="A3231">
        <v>569</v>
      </c>
      <c r="B3231" s="3">
        <v>43405</v>
      </c>
      <c r="C3231" s="3">
        <v>44089</v>
      </c>
      <c r="D3231" t="s">
        <v>131</v>
      </c>
      <c r="E3231" t="s">
        <v>124</v>
      </c>
      <c r="F3231" t="s">
        <v>133</v>
      </c>
    </row>
    <row r="3232" spans="1:6" x14ac:dyDescent="0.25">
      <c r="A3232">
        <v>569</v>
      </c>
      <c r="B3232" s="3">
        <v>44090</v>
      </c>
      <c r="C3232" s="3">
        <v>44090</v>
      </c>
      <c r="D3232" t="s">
        <v>131</v>
      </c>
      <c r="E3232" t="s">
        <v>124</v>
      </c>
      <c r="F3232" t="s">
        <v>133</v>
      </c>
    </row>
    <row r="3233" spans="1:6" x14ac:dyDescent="0.25">
      <c r="A3233">
        <v>569</v>
      </c>
      <c r="B3233" s="3">
        <v>44090</v>
      </c>
      <c r="C3233" s="3"/>
      <c r="D3233" t="s">
        <v>131</v>
      </c>
      <c r="E3233" t="s">
        <v>124</v>
      </c>
      <c r="F3233" t="s">
        <v>133</v>
      </c>
    </row>
    <row r="3234" spans="1:6" x14ac:dyDescent="0.25">
      <c r="A3234">
        <v>570</v>
      </c>
      <c r="B3234" s="3">
        <v>40544</v>
      </c>
      <c r="C3234" s="3">
        <v>44043</v>
      </c>
      <c r="D3234" t="s">
        <v>131</v>
      </c>
      <c r="E3234" t="s">
        <v>105</v>
      </c>
      <c r="F3234" t="s">
        <v>133</v>
      </c>
    </row>
    <row r="3235" spans="1:6" x14ac:dyDescent="0.25">
      <c r="A3235">
        <v>570</v>
      </c>
      <c r="B3235" s="3">
        <v>44043</v>
      </c>
      <c r="C3235" s="3">
        <v>44151</v>
      </c>
      <c r="D3235" t="s">
        <v>131</v>
      </c>
      <c r="E3235" t="s">
        <v>105</v>
      </c>
      <c r="F3235" t="s">
        <v>133</v>
      </c>
    </row>
    <row r="3236" spans="1:6" x14ac:dyDescent="0.25">
      <c r="A3236">
        <v>571</v>
      </c>
      <c r="B3236" s="3">
        <v>38964</v>
      </c>
      <c r="C3236" s="3">
        <v>44130</v>
      </c>
      <c r="D3236" t="s">
        <v>131</v>
      </c>
      <c r="E3236" t="s">
        <v>125</v>
      </c>
      <c r="F3236" t="s">
        <v>133</v>
      </c>
    </row>
    <row r="3237" spans="1:6" x14ac:dyDescent="0.25">
      <c r="A3237">
        <v>571</v>
      </c>
      <c r="B3237" s="3">
        <v>44130</v>
      </c>
      <c r="C3237" s="3">
        <v>44202</v>
      </c>
      <c r="D3237" t="s">
        <v>131</v>
      </c>
      <c r="E3237" t="s">
        <v>125</v>
      </c>
      <c r="F3237" t="s">
        <v>133</v>
      </c>
    </row>
    <row r="3238" spans="1:6" x14ac:dyDescent="0.25">
      <c r="A3238">
        <v>571</v>
      </c>
      <c r="B3238" s="3">
        <v>44202</v>
      </c>
      <c r="C3238" s="3">
        <v>44235</v>
      </c>
      <c r="D3238" t="s">
        <v>131</v>
      </c>
      <c r="E3238" t="s">
        <v>125</v>
      </c>
      <c r="F3238" t="s">
        <v>133</v>
      </c>
    </row>
    <row r="3239" spans="1:6" x14ac:dyDescent="0.25">
      <c r="A3239">
        <v>571</v>
      </c>
      <c r="B3239" s="3">
        <v>44235</v>
      </c>
      <c r="C3239" s="3"/>
      <c r="D3239" t="s">
        <v>131</v>
      </c>
      <c r="E3239" t="s">
        <v>125</v>
      </c>
      <c r="F3239" t="s">
        <v>133</v>
      </c>
    </row>
    <row r="3240" spans="1:6" x14ac:dyDescent="0.25">
      <c r="A3240">
        <v>572</v>
      </c>
      <c r="B3240" s="3">
        <v>42278</v>
      </c>
      <c r="C3240" s="3">
        <v>44623</v>
      </c>
      <c r="D3240" t="s">
        <v>131</v>
      </c>
      <c r="E3240" t="s">
        <v>113</v>
      </c>
      <c r="F3240" t="s">
        <v>132</v>
      </c>
    </row>
    <row r="3241" spans="1:6" x14ac:dyDescent="0.25">
      <c r="A3241">
        <v>572</v>
      </c>
      <c r="B3241" s="3">
        <v>44623</v>
      </c>
      <c r="C3241" s="3">
        <v>44987</v>
      </c>
      <c r="D3241" t="s">
        <v>131</v>
      </c>
      <c r="E3241" t="s">
        <v>113</v>
      </c>
      <c r="F3241" t="s">
        <v>132</v>
      </c>
    </row>
    <row r="3242" spans="1:6" x14ac:dyDescent="0.25">
      <c r="A3242">
        <v>572</v>
      </c>
      <c r="B3242" s="3">
        <v>44988</v>
      </c>
      <c r="C3242" s="3"/>
      <c r="D3242" t="s">
        <v>131</v>
      </c>
      <c r="E3242" t="s">
        <v>113</v>
      </c>
      <c r="F3242" t="s">
        <v>132</v>
      </c>
    </row>
    <row r="3243" spans="1:6" x14ac:dyDescent="0.25">
      <c r="A3243">
        <v>573</v>
      </c>
      <c r="B3243" s="3">
        <v>43024</v>
      </c>
      <c r="C3243" s="3">
        <v>43649</v>
      </c>
      <c r="D3243" t="s">
        <v>131</v>
      </c>
      <c r="E3243" t="s">
        <v>174</v>
      </c>
      <c r="F3243" t="s">
        <v>133</v>
      </c>
    </row>
    <row r="3244" spans="1:6" x14ac:dyDescent="0.25">
      <c r="A3244">
        <v>573</v>
      </c>
      <c r="B3244" s="3">
        <v>43649</v>
      </c>
      <c r="C3244" s="3">
        <v>43650</v>
      </c>
      <c r="D3244" t="s">
        <v>131</v>
      </c>
      <c r="E3244" t="s">
        <v>174</v>
      </c>
      <c r="F3244" t="s">
        <v>133</v>
      </c>
    </row>
    <row r="3245" spans="1:6" x14ac:dyDescent="0.25">
      <c r="A3245">
        <v>573</v>
      </c>
      <c r="B3245" s="3">
        <v>43651</v>
      </c>
      <c r="C3245" s="3">
        <v>43651</v>
      </c>
      <c r="D3245" t="s">
        <v>131</v>
      </c>
      <c r="E3245" t="s">
        <v>174</v>
      </c>
      <c r="F3245" t="s">
        <v>133</v>
      </c>
    </row>
    <row r="3246" spans="1:6" x14ac:dyDescent="0.25">
      <c r="A3246">
        <v>573</v>
      </c>
      <c r="B3246" s="3">
        <v>43651</v>
      </c>
      <c r="C3246" s="3">
        <v>43653</v>
      </c>
      <c r="D3246" t="s">
        <v>131</v>
      </c>
      <c r="E3246" t="s">
        <v>174</v>
      </c>
      <c r="F3246" t="s">
        <v>133</v>
      </c>
    </row>
    <row r="3247" spans="1:6" x14ac:dyDescent="0.25">
      <c r="A3247">
        <v>573</v>
      </c>
      <c r="B3247" s="3">
        <v>43654</v>
      </c>
      <c r="C3247" s="3">
        <v>43654</v>
      </c>
      <c r="D3247" t="s">
        <v>131</v>
      </c>
      <c r="E3247" t="s">
        <v>174</v>
      </c>
      <c r="F3247" t="s">
        <v>133</v>
      </c>
    </row>
    <row r="3248" spans="1:6" x14ac:dyDescent="0.25">
      <c r="A3248">
        <v>573</v>
      </c>
      <c r="B3248" s="3">
        <v>43654</v>
      </c>
      <c r="C3248" s="3">
        <v>43660</v>
      </c>
      <c r="D3248" t="s">
        <v>131</v>
      </c>
      <c r="E3248" t="s">
        <v>174</v>
      </c>
      <c r="F3248" t="s">
        <v>133</v>
      </c>
    </row>
    <row r="3249" spans="1:6" x14ac:dyDescent="0.25">
      <c r="A3249">
        <v>573</v>
      </c>
      <c r="B3249" s="3">
        <v>43661</v>
      </c>
      <c r="C3249" s="3">
        <v>43661</v>
      </c>
      <c r="D3249" t="s">
        <v>131</v>
      </c>
      <c r="E3249" t="s">
        <v>174</v>
      </c>
      <c r="F3249" t="s">
        <v>133</v>
      </c>
    </row>
    <row r="3250" spans="1:6" x14ac:dyDescent="0.25">
      <c r="A3250">
        <v>573</v>
      </c>
      <c r="B3250" s="3">
        <v>43661</v>
      </c>
      <c r="C3250" s="3">
        <v>43690</v>
      </c>
      <c r="D3250" t="s">
        <v>131</v>
      </c>
      <c r="E3250" t="s">
        <v>174</v>
      </c>
      <c r="F3250" t="s">
        <v>133</v>
      </c>
    </row>
    <row r="3251" spans="1:6" x14ac:dyDescent="0.25">
      <c r="A3251">
        <v>573</v>
      </c>
      <c r="B3251" s="3">
        <v>43691</v>
      </c>
      <c r="C3251" s="3">
        <v>43691</v>
      </c>
      <c r="D3251" t="s">
        <v>131</v>
      </c>
      <c r="E3251" t="s">
        <v>174</v>
      </c>
      <c r="F3251" t="s">
        <v>133</v>
      </c>
    </row>
    <row r="3252" spans="1:6" x14ac:dyDescent="0.25">
      <c r="A3252">
        <v>573</v>
      </c>
      <c r="B3252" s="3">
        <v>43691</v>
      </c>
      <c r="C3252" s="3">
        <v>43692</v>
      </c>
      <c r="D3252" t="s">
        <v>131</v>
      </c>
      <c r="E3252" t="s">
        <v>174</v>
      </c>
      <c r="F3252" t="s">
        <v>133</v>
      </c>
    </row>
    <row r="3253" spans="1:6" x14ac:dyDescent="0.25">
      <c r="A3253">
        <v>573</v>
      </c>
      <c r="B3253" s="3">
        <v>43693</v>
      </c>
      <c r="C3253" s="3">
        <v>43694</v>
      </c>
      <c r="D3253" t="s">
        <v>131</v>
      </c>
      <c r="E3253" t="s">
        <v>174</v>
      </c>
      <c r="F3253" t="s">
        <v>133</v>
      </c>
    </row>
    <row r="3254" spans="1:6" x14ac:dyDescent="0.25">
      <c r="A3254">
        <v>573</v>
      </c>
      <c r="B3254" s="3">
        <v>43694</v>
      </c>
      <c r="C3254" s="3">
        <v>43721</v>
      </c>
      <c r="D3254" t="s">
        <v>131</v>
      </c>
      <c r="E3254" t="s">
        <v>174</v>
      </c>
      <c r="F3254" t="s">
        <v>133</v>
      </c>
    </row>
    <row r="3255" spans="1:6" x14ac:dyDescent="0.25">
      <c r="A3255">
        <v>573</v>
      </c>
      <c r="B3255" s="3">
        <v>43722</v>
      </c>
      <c r="C3255" s="3">
        <v>43722</v>
      </c>
      <c r="D3255" t="s">
        <v>131</v>
      </c>
      <c r="E3255" t="s">
        <v>174</v>
      </c>
      <c r="F3255" t="s">
        <v>133</v>
      </c>
    </row>
    <row r="3256" spans="1:6" x14ac:dyDescent="0.25">
      <c r="A3256">
        <v>573</v>
      </c>
      <c r="B3256" s="3">
        <v>43722</v>
      </c>
      <c r="C3256" s="3">
        <v>43749</v>
      </c>
      <c r="D3256" t="s">
        <v>131</v>
      </c>
      <c r="E3256" t="s">
        <v>174</v>
      </c>
      <c r="F3256" t="s">
        <v>133</v>
      </c>
    </row>
    <row r="3257" spans="1:6" x14ac:dyDescent="0.25">
      <c r="A3257">
        <v>573</v>
      </c>
      <c r="B3257" s="3">
        <v>43750</v>
      </c>
      <c r="C3257" s="3">
        <v>43751</v>
      </c>
      <c r="D3257" t="s">
        <v>131</v>
      </c>
      <c r="E3257" t="s">
        <v>174</v>
      </c>
      <c r="F3257" t="s">
        <v>133</v>
      </c>
    </row>
    <row r="3258" spans="1:6" x14ac:dyDescent="0.25">
      <c r="A3258">
        <v>573</v>
      </c>
      <c r="B3258" s="3">
        <v>43751</v>
      </c>
      <c r="C3258" s="3">
        <v>43778</v>
      </c>
      <c r="D3258" t="s">
        <v>131</v>
      </c>
      <c r="E3258" t="s">
        <v>174</v>
      </c>
      <c r="F3258" t="s">
        <v>133</v>
      </c>
    </row>
    <row r="3259" spans="1:6" x14ac:dyDescent="0.25">
      <c r="A3259">
        <v>573</v>
      </c>
      <c r="B3259" s="3">
        <v>43779</v>
      </c>
      <c r="C3259" s="3">
        <v>43779</v>
      </c>
      <c r="D3259" t="s">
        <v>131</v>
      </c>
      <c r="E3259" t="s">
        <v>174</v>
      </c>
      <c r="F3259" t="s">
        <v>133</v>
      </c>
    </row>
    <row r="3260" spans="1:6" x14ac:dyDescent="0.25">
      <c r="A3260">
        <v>573</v>
      </c>
      <c r="B3260" s="3">
        <v>43779</v>
      </c>
      <c r="C3260" s="3">
        <v>43806</v>
      </c>
      <c r="D3260" t="s">
        <v>131</v>
      </c>
      <c r="E3260" t="s">
        <v>174</v>
      </c>
      <c r="F3260" t="s">
        <v>133</v>
      </c>
    </row>
    <row r="3261" spans="1:6" x14ac:dyDescent="0.25">
      <c r="A3261">
        <v>573</v>
      </c>
      <c r="B3261" s="3">
        <v>43807</v>
      </c>
      <c r="C3261" s="3">
        <v>43807</v>
      </c>
      <c r="D3261" t="s">
        <v>131</v>
      </c>
      <c r="E3261" t="s">
        <v>174</v>
      </c>
      <c r="F3261" t="s">
        <v>133</v>
      </c>
    </row>
    <row r="3262" spans="1:6" x14ac:dyDescent="0.25">
      <c r="A3262">
        <v>573</v>
      </c>
      <c r="B3262" s="3">
        <v>43807</v>
      </c>
      <c r="C3262" s="3">
        <v>43834</v>
      </c>
      <c r="D3262" t="s">
        <v>131</v>
      </c>
      <c r="E3262" t="s">
        <v>174</v>
      </c>
      <c r="F3262" t="s">
        <v>133</v>
      </c>
    </row>
    <row r="3263" spans="1:6" x14ac:dyDescent="0.25">
      <c r="A3263">
        <v>573</v>
      </c>
      <c r="B3263" s="3">
        <v>43835</v>
      </c>
      <c r="C3263" s="3">
        <v>43835</v>
      </c>
      <c r="D3263" t="s">
        <v>131</v>
      </c>
      <c r="E3263" t="s">
        <v>174</v>
      </c>
      <c r="F3263" t="s">
        <v>133</v>
      </c>
    </row>
    <row r="3264" spans="1:6" x14ac:dyDescent="0.25">
      <c r="A3264">
        <v>573</v>
      </c>
      <c r="B3264" s="3">
        <v>43835</v>
      </c>
      <c r="C3264" s="3">
        <v>43862</v>
      </c>
      <c r="D3264" t="s">
        <v>131</v>
      </c>
      <c r="E3264" t="s">
        <v>174</v>
      </c>
      <c r="F3264" t="s">
        <v>133</v>
      </c>
    </row>
    <row r="3265" spans="1:6" x14ac:dyDescent="0.25">
      <c r="A3265">
        <v>573</v>
      </c>
      <c r="B3265" s="3">
        <v>43863</v>
      </c>
      <c r="C3265" s="3">
        <v>43863</v>
      </c>
      <c r="D3265" t="s">
        <v>131</v>
      </c>
      <c r="E3265" t="s">
        <v>174</v>
      </c>
      <c r="F3265" t="s">
        <v>133</v>
      </c>
    </row>
    <row r="3266" spans="1:6" x14ac:dyDescent="0.25">
      <c r="A3266">
        <v>573</v>
      </c>
      <c r="B3266" s="3">
        <v>43863</v>
      </c>
      <c r="C3266" s="3">
        <v>43889</v>
      </c>
      <c r="D3266" t="s">
        <v>131</v>
      </c>
      <c r="E3266" t="s">
        <v>174</v>
      </c>
      <c r="F3266" t="s">
        <v>133</v>
      </c>
    </row>
    <row r="3267" spans="1:6" x14ac:dyDescent="0.25">
      <c r="A3267">
        <v>573</v>
      </c>
      <c r="B3267" s="3">
        <v>43890</v>
      </c>
      <c r="C3267" s="3">
        <v>43890</v>
      </c>
      <c r="D3267" t="s">
        <v>131</v>
      </c>
      <c r="E3267" t="s">
        <v>174</v>
      </c>
      <c r="F3267" t="s">
        <v>133</v>
      </c>
    </row>
    <row r="3268" spans="1:6" x14ac:dyDescent="0.25">
      <c r="A3268">
        <v>573</v>
      </c>
      <c r="B3268" s="3">
        <v>43890</v>
      </c>
      <c r="C3268" s="3">
        <v>43919</v>
      </c>
      <c r="D3268" t="s">
        <v>131</v>
      </c>
      <c r="E3268" t="s">
        <v>174</v>
      </c>
      <c r="F3268" t="s">
        <v>133</v>
      </c>
    </row>
    <row r="3269" spans="1:6" x14ac:dyDescent="0.25">
      <c r="A3269">
        <v>573</v>
      </c>
      <c r="B3269" s="3">
        <v>43919</v>
      </c>
      <c r="C3269" s="3">
        <v>43919</v>
      </c>
      <c r="D3269" t="s">
        <v>131</v>
      </c>
      <c r="E3269" t="s">
        <v>174</v>
      </c>
      <c r="F3269" t="s">
        <v>133</v>
      </c>
    </row>
    <row r="3270" spans="1:6" x14ac:dyDescent="0.25">
      <c r="A3270">
        <v>573</v>
      </c>
      <c r="B3270" s="3">
        <v>43919</v>
      </c>
      <c r="C3270" s="3">
        <v>43948</v>
      </c>
      <c r="D3270" t="s">
        <v>131</v>
      </c>
      <c r="E3270" t="s">
        <v>174</v>
      </c>
      <c r="F3270" t="s">
        <v>133</v>
      </c>
    </row>
    <row r="3271" spans="1:6" x14ac:dyDescent="0.25">
      <c r="A3271">
        <v>573</v>
      </c>
      <c r="B3271" s="3">
        <v>43949</v>
      </c>
      <c r="C3271" s="3">
        <v>43949</v>
      </c>
      <c r="D3271" t="s">
        <v>131</v>
      </c>
      <c r="E3271" t="s">
        <v>174</v>
      </c>
      <c r="F3271" t="s">
        <v>133</v>
      </c>
    </row>
    <row r="3272" spans="1:6" x14ac:dyDescent="0.25">
      <c r="A3272">
        <v>573</v>
      </c>
      <c r="B3272" s="3">
        <v>43949</v>
      </c>
      <c r="C3272" s="3">
        <v>43978</v>
      </c>
      <c r="D3272" t="s">
        <v>131</v>
      </c>
      <c r="E3272" t="s">
        <v>174</v>
      </c>
      <c r="F3272" t="s">
        <v>133</v>
      </c>
    </row>
    <row r="3273" spans="1:6" x14ac:dyDescent="0.25">
      <c r="A3273">
        <v>573</v>
      </c>
      <c r="B3273" s="3">
        <v>43979</v>
      </c>
      <c r="C3273" s="3">
        <v>43979</v>
      </c>
      <c r="D3273" t="s">
        <v>131</v>
      </c>
      <c r="E3273" t="s">
        <v>174</v>
      </c>
      <c r="F3273" t="s">
        <v>133</v>
      </c>
    </row>
    <row r="3274" spans="1:6" x14ac:dyDescent="0.25">
      <c r="A3274">
        <v>573</v>
      </c>
      <c r="B3274" s="3">
        <v>43979</v>
      </c>
      <c r="C3274" s="3">
        <v>44007</v>
      </c>
      <c r="D3274" t="s">
        <v>131</v>
      </c>
      <c r="E3274" t="s">
        <v>174</v>
      </c>
      <c r="F3274" t="s">
        <v>133</v>
      </c>
    </row>
    <row r="3275" spans="1:6" x14ac:dyDescent="0.25">
      <c r="A3275">
        <v>573</v>
      </c>
      <c r="B3275" s="3">
        <v>44008</v>
      </c>
      <c r="C3275" s="3">
        <v>44009</v>
      </c>
      <c r="D3275" t="s">
        <v>131</v>
      </c>
      <c r="E3275" t="s">
        <v>174</v>
      </c>
      <c r="F3275" t="s">
        <v>133</v>
      </c>
    </row>
    <row r="3276" spans="1:6" x14ac:dyDescent="0.25">
      <c r="A3276">
        <v>573</v>
      </c>
      <c r="B3276" s="3">
        <v>44009</v>
      </c>
      <c r="C3276" s="3">
        <v>44036</v>
      </c>
      <c r="D3276" t="s">
        <v>131</v>
      </c>
      <c r="E3276" t="s">
        <v>174</v>
      </c>
      <c r="F3276" t="s">
        <v>133</v>
      </c>
    </row>
    <row r="3277" spans="1:6" x14ac:dyDescent="0.25">
      <c r="A3277">
        <v>573</v>
      </c>
      <c r="B3277" s="3">
        <v>44037</v>
      </c>
      <c r="C3277" s="3">
        <v>44037</v>
      </c>
      <c r="D3277" t="s">
        <v>131</v>
      </c>
      <c r="E3277" t="s">
        <v>174</v>
      </c>
      <c r="F3277" t="s">
        <v>133</v>
      </c>
    </row>
    <row r="3278" spans="1:6" x14ac:dyDescent="0.25">
      <c r="A3278">
        <v>573</v>
      </c>
      <c r="B3278" s="3">
        <v>44037</v>
      </c>
      <c r="C3278" s="3">
        <v>44064</v>
      </c>
      <c r="D3278" t="s">
        <v>131</v>
      </c>
      <c r="E3278" t="s">
        <v>174</v>
      </c>
      <c r="F3278" t="s">
        <v>133</v>
      </c>
    </row>
    <row r="3279" spans="1:6" x14ac:dyDescent="0.25">
      <c r="A3279">
        <v>573</v>
      </c>
      <c r="B3279" s="3">
        <v>44065</v>
      </c>
      <c r="C3279" s="3">
        <v>44065</v>
      </c>
      <c r="D3279" t="s">
        <v>131</v>
      </c>
      <c r="E3279" t="s">
        <v>174</v>
      </c>
      <c r="F3279" t="s">
        <v>133</v>
      </c>
    </row>
    <row r="3280" spans="1:6" x14ac:dyDescent="0.25">
      <c r="A3280">
        <v>573</v>
      </c>
      <c r="B3280" s="3">
        <v>44065</v>
      </c>
      <c r="C3280" s="3">
        <v>44092</v>
      </c>
      <c r="D3280" t="s">
        <v>131</v>
      </c>
      <c r="E3280" t="s">
        <v>174</v>
      </c>
      <c r="F3280" t="s">
        <v>133</v>
      </c>
    </row>
    <row r="3281" spans="1:6" x14ac:dyDescent="0.25">
      <c r="A3281">
        <v>573</v>
      </c>
      <c r="B3281" s="3">
        <v>44093</v>
      </c>
      <c r="C3281" s="3">
        <v>44093</v>
      </c>
      <c r="D3281" t="s">
        <v>131</v>
      </c>
      <c r="E3281" t="s">
        <v>174</v>
      </c>
      <c r="F3281" t="s">
        <v>133</v>
      </c>
    </row>
    <row r="3282" spans="1:6" x14ac:dyDescent="0.25">
      <c r="A3282">
        <v>573</v>
      </c>
      <c r="B3282" s="3">
        <v>44093</v>
      </c>
      <c r="C3282" s="3">
        <v>44120</v>
      </c>
      <c r="D3282" t="s">
        <v>131</v>
      </c>
      <c r="E3282" t="s">
        <v>174</v>
      </c>
      <c r="F3282" t="s">
        <v>133</v>
      </c>
    </row>
    <row r="3283" spans="1:6" x14ac:dyDescent="0.25">
      <c r="A3283">
        <v>573</v>
      </c>
      <c r="B3283" s="3">
        <v>44121</v>
      </c>
      <c r="C3283" s="3">
        <v>44363</v>
      </c>
      <c r="D3283" t="s">
        <v>131</v>
      </c>
      <c r="E3283" t="s">
        <v>174</v>
      </c>
      <c r="F3283" t="s">
        <v>133</v>
      </c>
    </row>
    <row r="3284" spans="1:6" x14ac:dyDescent="0.25">
      <c r="A3284">
        <v>573</v>
      </c>
      <c r="B3284" s="3">
        <v>44363</v>
      </c>
      <c r="C3284" s="3">
        <v>44926</v>
      </c>
      <c r="D3284" t="s">
        <v>131</v>
      </c>
      <c r="E3284" t="s">
        <v>174</v>
      </c>
      <c r="F3284" t="s">
        <v>133</v>
      </c>
    </row>
    <row r="3285" spans="1:6" x14ac:dyDescent="0.25">
      <c r="A3285">
        <v>573</v>
      </c>
      <c r="B3285" s="3">
        <v>44927</v>
      </c>
      <c r="C3285" s="3"/>
      <c r="D3285" t="s">
        <v>131</v>
      </c>
      <c r="E3285" t="s">
        <v>174</v>
      </c>
      <c r="F3285" t="s">
        <v>133</v>
      </c>
    </row>
    <row r="3286" spans="1:6" x14ac:dyDescent="0.25">
      <c r="A3286">
        <v>574</v>
      </c>
      <c r="B3286" s="3">
        <v>42648</v>
      </c>
      <c r="C3286" s="3">
        <v>43731</v>
      </c>
      <c r="D3286" t="s">
        <v>131</v>
      </c>
      <c r="E3286" t="s">
        <v>94</v>
      </c>
      <c r="F3286" t="s">
        <v>133</v>
      </c>
    </row>
    <row r="3287" spans="1:6" x14ac:dyDescent="0.25">
      <c r="A3287">
        <v>574</v>
      </c>
      <c r="B3287" s="3">
        <v>43731</v>
      </c>
      <c r="C3287" s="3">
        <v>43731</v>
      </c>
      <c r="D3287" t="s">
        <v>131</v>
      </c>
      <c r="E3287" t="s">
        <v>94</v>
      </c>
      <c r="F3287" t="s">
        <v>133</v>
      </c>
    </row>
    <row r="3288" spans="1:6" x14ac:dyDescent="0.25">
      <c r="A3288">
        <v>574</v>
      </c>
      <c r="B3288" s="3">
        <v>43731</v>
      </c>
      <c r="C3288" s="3">
        <v>43821</v>
      </c>
      <c r="D3288" t="s">
        <v>131</v>
      </c>
      <c r="E3288" t="s">
        <v>94</v>
      </c>
      <c r="F3288" t="s">
        <v>133</v>
      </c>
    </row>
    <row r="3289" spans="1:6" x14ac:dyDescent="0.25">
      <c r="A3289">
        <v>574</v>
      </c>
      <c r="B3289" s="3">
        <v>43822</v>
      </c>
      <c r="C3289" s="3">
        <v>44562</v>
      </c>
      <c r="D3289" t="s">
        <v>131</v>
      </c>
      <c r="E3289" t="s">
        <v>94</v>
      </c>
      <c r="F3289" t="s">
        <v>133</v>
      </c>
    </row>
    <row r="3290" spans="1:6" x14ac:dyDescent="0.25">
      <c r="A3290">
        <v>574</v>
      </c>
      <c r="B3290" s="3">
        <v>44562</v>
      </c>
      <c r="C3290" s="3">
        <v>44562</v>
      </c>
      <c r="D3290" t="s">
        <v>131</v>
      </c>
      <c r="E3290" t="s">
        <v>94</v>
      </c>
      <c r="F3290" t="s">
        <v>133</v>
      </c>
    </row>
    <row r="3291" spans="1:6" x14ac:dyDescent="0.25">
      <c r="A3291">
        <v>575</v>
      </c>
      <c r="B3291" s="3">
        <v>42948</v>
      </c>
      <c r="C3291" s="3">
        <v>42948</v>
      </c>
      <c r="D3291" t="s">
        <v>131</v>
      </c>
      <c r="E3291" t="s">
        <v>92</v>
      </c>
      <c r="F3291" t="s">
        <v>133</v>
      </c>
    </row>
    <row r="3292" spans="1:6" x14ac:dyDescent="0.25">
      <c r="A3292">
        <v>575</v>
      </c>
      <c r="B3292" s="3">
        <v>42948</v>
      </c>
      <c r="C3292" s="3">
        <v>44682</v>
      </c>
      <c r="D3292" t="s">
        <v>131</v>
      </c>
      <c r="E3292" t="s">
        <v>92</v>
      </c>
      <c r="F3292" t="s">
        <v>133</v>
      </c>
    </row>
    <row r="3293" spans="1:6" x14ac:dyDescent="0.25">
      <c r="A3293">
        <v>575</v>
      </c>
      <c r="B3293" s="3">
        <v>44682</v>
      </c>
      <c r="C3293" s="3">
        <v>44682</v>
      </c>
      <c r="D3293" t="s">
        <v>131</v>
      </c>
      <c r="E3293" t="s">
        <v>92</v>
      </c>
      <c r="F3293" t="s">
        <v>133</v>
      </c>
    </row>
    <row r="3294" spans="1:6" x14ac:dyDescent="0.25">
      <c r="A3294">
        <v>576</v>
      </c>
      <c r="B3294" s="3">
        <v>40544</v>
      </c>
      <c r="C3294" s="3">
        <v>44652</v>
      </c>
      <c r="D3294" t="s">
        <v>131</v>
      </c>
      <c r="E3294" t="s">
        <v>105</v>
      </c>
      <c r="F3294" t="s">
        <v>133</v>
      </c>
    </row>
    <row r="3295" spans="1:6" x14ac:dyDescent="0.25">
      <c r="A3295">
        <v>576</v>
      </c>
      <c r="B3295" s="3">
        <v>44652</v>
      </c>
      <c r="C3295" s="3"/>
      <c r="D3295" t="s">
        <v>131</v>
      </c>
      <c r="E3295" t="s">
        <v>105</v>
      </c>
      <c r="F3295" t="s">
        <v>133</v>
      </c>
    </row>
    <row r="3296" spans="1:6" x14ac:dyDescent="0.25">
      <c r="A3296">
        <v>577</v>
      </c>
      <c r="B3296" s="3">
        <v>37515</v>
      </c>
      <c r="C3296" s="3">
        <v>44305</v>
      </c>
      <c r="D3296" t="s">
        <v>131</v>
      </c>
      <c r="E3296" t="s">
        <v>93</v>
      </c>
      <c r="F3296" t="s">
        <v>133</v>
      </c>
    </row>
    <row r="3297" spans="1:6" x14ac:dyDescent="0.25">
      <c r="A3297">
        <v>577</v>
      </c>
      <c r="B3297" s="3">
        <v>44305</v>
      </c>
      <c r="C3297" s="3">
        <v>44426</v>
      </c>
      <c r="D3297" t="s">
        <v>131</v>
      </c>
      <c r="E3297" t="s">
        <v>93</v>
      </c>
      <c r="F3297" t="s">
        <v>133</v>
      </c>
    </row>
    <row r="3298" spans="1:6" x14ac:dyDescent="0.25">
      <c r="A3298">
        <v>577</v>
      </c>
      <c r="B3298" s="3">
        <v>44426</v>
      </c>
      <c r="C3298" s="3">
        <v>44437</v>
      </c>
      <c r="D3298" t="s">
        <v>131</v>
      </c>
      <c r="E3298" t="s">
        <v>93</v>
      </c>
      <c r="F3298" t="s">
        <v>133</v>
      </c>
    </row>
    <row r="3299" spans="1:6" x14ac:dyDescent="0.25">
      <c r="A3299">
        <v>577</v>
      </c>
      <c r="B3299" s="3">
        <v>44438</v>
      </c>
      <c r="C3299" s="3">
        <v>44450</v>
      </c>
      <c r="D3299" t="s">
        <v>131</v>
      </c>
      <c r="E3299" t="s">
        <v>93</v>
      </c>
      <c r="F3299" t="s">
        <v>133</v>
      </c>
    </row>
    <row r="3300" spans="1:6" x14ac:dyDescent="0.25">
      <c r="A3300">
        <v>577</v>
      </c>
      <c r="B3300" s="3">
        <v>44450</v>
      </c>
      <c r="C3300" s="3">
        <v>44466</v>
      </c>
      <c r="D3300" t="s">
        <v>131</v>
      </c>
      <c r="E3300" t="s">
        <v>93</v>
      </c>
      <c r="F3300" t="s">
        <v>133</v>
      </c>
    </row>
    <row r="3301" spans="1:6" x14ac:dyDescent="0.25">
      <c r="A3301">
        <v>578</v>
      </c>
      <c r="B3301" s="3">
        <v>34715</v>
      </c>
      <c r="C3301" s="3">
        <v>34990</v>
      </c>
      <c r="D3301" t="s">
        <v>131</v>
      </c>
      <c r="E3301" t="s">
        <v>193</v>
      </c>
      <c r="F3301" t="s">
        <v>133</v>
      </c>
    </row>
    <row r="3302" spans="1:6" x14ac:dyDescent="0.25">
      <c r="A3302">
        <v>578</v>
      </c>
      <c r="B3302" s="3">
        <v>40876</v>
      </c>
      <c r="C3302" s="3">
        <v>43325</v>
      </c>
      <c r="D3302" t="s">
        <v>131</v>
      </c>
      <c r="E3302" t="s">
        <v>94</v>
      </c>
      <c r="F3302" t="s">
        <v>133</v>
      </c>
    </row>
    <row r="3303" spans="1:6" x14ac:dyDescent="0.25">
      <c r="A3303">
        <v>578</v>
      </c>
      <c r="B3303" s="3">
        <v>43325</v>
      </c>
      <c r="C3303" s="3">
        <v>43339</v>
      </c>
      <c r="D3303" t="s">
        <v>131</v>
      </c>
      <c r="E3303" t="s">
        <v>94</v>
      </c>
      <c r="F3303" t="s">
        <v>133</v>
      </c>
    </row>
    <row r="3304" spans="1:6" x14ac:dyDescent="0.25">
      <c r="A3304">
        <v>578</v>
      </c>
      <c r="B3304" s="3">
        <v>43339</v>
      </c>
      <c r="C3304" s="3">
        <v>44669</v>
      </c>
      <c r="D3304" t="s">
        <v>131</v>
      </c>
      <c r="E3304" t="s">
        <v>94</v>
      </c>
      <c r="F3304" t="s">
        <v>133</v>
      </c>
    </row>
    <row r="3305" spans="1:6" x14ac:dyDescent="0.25">
      <c r="A3305">
        <v>578</v>
      </c>
      <c r="B3305" s="3">
        <v>44669</v>
      </c>
      <c r="C3305" s="3">
        <v>44688</v>
      </c>
      <c r="D3305" t="s">
        <v>131</v>
      </c>
      <c r="E3305" t="s">
        <v>94</v>
      </c>
      <c r="F3305" t="s">
        <v>133</v>
      </c>
    </row>
    <row r="3306" spans="1:6" x14ac:dyDescent="0.25">
      <c r="A3306">
        <v>578</v>
      </c>
      <c r="B3306" s="3">
        <v>44689</v>
      </c>
      <c r="C3306" s="3">
        <v>44725</v>
      </c>
      <c r="D3306" t="s">
        <v>131</v>
      </c>
      <c r="E3306" t="s">
        <v>94</v>
      </c>
      <c r="F3306" t="s">
        <v>133</v>
      </c>
    </row>
    <row r="3307" spans="1:6" x14ac:dyDescent="0.25">
      <c r="A3307">
        <v>578</v>
      </c>
      <c r="B3307" s="3">
        <v>44725</v>
      </c>
      <c r="C3307" s="3"/>
      <c r="D3307" t="s">
        <v>131</v>
      </c>
      <c r="E3307" t="s">
        <v>94</v>
      </c>
      <c r="F3307" t="s">
        <v>133</v>
      </c>
    </row>
    <row r="3308" spans="1:6" x14ac:dyDescent="0.25">
      <c r="A3308">
        <v>579</v>
      </c>
      <c r="B3308" s="3">
        <v>38937</v>
      </c>
      <c r="C3308" s="3"/>
      <c r="D3308" t="s">
        <v>131</v>
      </c>
      <c r="E3308" t="s">
        <v>118</v>
      </c>
      <c r="F3308" t="s">
        <v>133</v>
      </c>
    </row>
    <row r="3309" spans="1:6" x14ac:dyDescent="0.25">
      <c r="A3309">
        <v>580</v>
      </c>
      <c r="B3309" s="3">
        <v>41806</v>
      </c>
      <c r="C3309" s="3">
        <v>41806</v>
      </c>
      <c r="D3309" t="s">
        <v>131</v>
      </c>
      <c r="E3309" t="s">
        <v>174</v>
      </c>
      <c r="F3309" t="s">
        <v>132</v>
      </c>
    </row>
    <row r="3310" spans="1:6" x14ac:dyDescent="0.25">
      <c r="A3310">
        <v>580</v>
      </c>
      <c r="B3310" s="3">
        <v>41806</v>
      </c>
      <c r="C3310" s="3">
        <v>44652</v>
      </c>
      <c r="D3310" t="s">
        <v>131</v>
      </c>
      <c r="E3310" t="s">
        <v>174</v>
      </c>
      <c r="F3310" t="s">
        <v>132</v>
      </c>
    </row>
    <row r="3311" spans="1:6" x14ac:dyDescent="0.25">
      <c r="A3311">
        <v>580</v>
      </c>
      <c r="B3311" s="3">
        <v>44652</v>
      </c>
      <c r="C3311" s="3"/>
      <c r="D3311" t="s">
        <v>131</v>
      </c>
      <c r="E3311" t="s">
        <v>174</v>
      </c>
      <c r="F3311" t="s">
        <v>132</v>
      </c>
    </row>
    <row r="3312" spans="1:6" x14ac:dyDescent="0.25">
      <c r="A3312">
        <v>581</v>
      </c>
      <c r="B3312" s="3">
        <v>42005</v>
      </c>
      <c r="C3312" s="3">
        <v>43556</v>
      </c>
      <c r="D3312" t="s">
        <v>131</v>
      </c>
      <c r="E3312" t="s">
        <v>165</v>
      </c>
      <c r="F3312" t="s">
        <v>133</v>
      </c>
    </row>
    <row r="3313" spans="1:6" x14ac:dyDescent="0.25">
      <c r="A3313">
        <v>581</v>
      </c>
      <c r="B3313" s="3">
        <v>43556</v>
      </c>
      <c r="C3313" s="3">
        <v>43992</v>
      </c>
      <c r="D3313" t="s">
        <v>131</v>
      </c>
      <c r="E3313" t="s">
        <v>165</v>
      </c>
      <c r="F3313" t="s">
        <v>133</v>
      </c>
    </row>
    <row r="3314" spans="1:6" x14ac:dyDescent="0.25">
      <c r="A3314">
        <v>581</v>
      </c>
      <c r="B3314" s="3">
        <v>43556</v>
      </c>
      <c r="C3314" s="3">
        <v>43571</v>
      </c>
      <c r="D3314" t="s">
        <v>131</v>
      </c>
      <c r="E3314" t="s">
        <v>165</v>
      </c>
      <c r="F3314" t="s">
        <v>133</v>
      </c>
    </row>
    <row r="3315" spans="1:6" x14ac:dyDescent="0.25">
      <c r="A3315">
        <v>581</v>
      </c>
      <c r="B3315" s="3">
        <v>43992</v>
      </c>
      <c r="C3315" s="3">
        <v>44089</v>
      </c>
      <c r="D3315" t="s">
        <v>131</v>
      </c>
      <c r="E3315" t="s">
        <v>165</v>
      </c>
      <c r="F3315" t="s">
        <v>133</v>
      </c>
    </row>
    <row r="3316" spans="1:6" x14ac:dyDescent="0.25">
      <c r="A3316">
        <v>581</v>
      </c>
      <c r="B3316" s="3">
        <v>44090</v>
      </c>
      <c r="C3316" s="3">
        <v>44090</v>
      </c>
      <c r="D3316" t="s">
        <v>131</v>
      </c>
      <c r="E3316" t="s">
        <v>165</v>
      </c>
      <c r="F3316" t="s">
        <v>133</v>
      </c>
    </row>
    <row r="3317" spans="1:6" x14ac:dyDescent="0.25">
      <c r="A3317">
        <v>581</v>
      </c>
      <c r="B3317" s="3">
        <v>44090</v>
      </c>
      <c r="C3317" s="3"/>
      <c r="D3317" t="s">
        <v>131</v>
      </c>
      <c r="E3317" t="s">
        <v>165</v>
      </c>
      <c r="F3317" t="s">
        <v>133</v>
      </c>
    </row>
    <row r="3318" spans="1:6" x14ac:dyDescent="0.25">
      <c r="A3318">
        <v>582</v>
      </c>
      <c r="B3318" s="3">
        <v>33854</v>
      </c>
      <c r="C3318" s="3">
        <v>34004</v>
      </c>
      <c r="D3318" t="s">
        <v>131</v>
      </c>
      <c r="E3318" t="s">
        <v>194</v>
      </c>
      <c r="F3318" t="s">
        <v>133</v>
      </c>
    </row>
    <row r="3319" spans="1:6" x14ac:dyDescent="0.25">
      <c r="A3319">
        <v>582</v>
      </c>
      <c r="B3319" s="3">
        <v>40544</v>
      </c>
      <c r="C3319" s="3">
        <v>43353</v>
      </c>
      <c r="D3319" t="s">
        <v>131</v>
      </c>
      <c r="E3319" t="s">
        <v>79</v>
      </c>
      <c r="F3319" t="s">
        <v>133</v>
      </c>
    </row>
    <row r="3320" spans="1:6" x14ac:dyDescent="0.25">
      <c r="A3320">
        <v>582</v>
      </c>
      <c r="B3320" s="3">
        <v>43353</v>
      </c>
      <c r="C3320" s="3"/>
      <c r="D3320" t="s">
        <v>131</v>
      </c>
      <c r="E3320" t="s">
        <v>81</v>
      </c>
      <c r="F3320" t="s">
        <v>133</v>
      </c>
    </row>
    <row r="3321" spans="1:6" x14ac:dyDescent="0.25">
      <c r="A3321">
        <v>582</v>
      </c>
      <c r="B3321" s="3">
        <v>43353</v>
      </c>
      <c r="C3321" s="3">
        <v>43381</v>
      </c>
      <c r="D3321" t="s">
        <v>131</v>
      </c>
      <c r="E3321" t="s">
        <v>79</v>
      </c>
      <c r="F3321" t="s">
        <v>133</v>
      </c>
    </row>
    <row r="3322" spans="1:6" x14ac:dyDescent="0.25">
      <c r="A3322">
        <v>584</v>
      </c>
      <c r="B3322" s="3">
        <v>42005</v>
      </c>
      <c r="C3322" s="3">
        <v>43147</v>
      </c>
      <c r="D3322" t="s">
        <v>131</v>
      </c>
      <c r="E3322" t="s">
        <v>169</v>
      </c>
      <c r="F3322" t="s">
        <v>133</v>
      </c>
    </row>
    <row r="3323" spans="1:6" x14ac:dyDescent="0.25">
      <c r="A3323">
        <v>584</v>
      </c>
      <c r="B3323" s="3">
        <v>43147</v>
      </c>
      <c r="C3323" s="3">
        <v>43571</v>
      </c>
      <c r="D3323" t="s">
        <v>131</v>
      </c>
      <c r="E3323" t="s">
        <v>169</v>
      </c>
      <c r="F3323" t="s">
        <v>133</v>
      </c>
    </row>
    <row r="3324" spans="1:6" x14ac:dyDescent="0.25">
      <c r="A3324">
        <v>584</v>
      </c>
      <c r="B3324" s="3">
        <v>43571</v>
      </c>
      <c r="C3324" s="3">
        <v>44013</v>
      </c>
      <c r="D3324" t="s">
        <v>131</v>
      </c>
      <c r="E3324" t="s">
        <v>134</v>
      </c>
      <c r="F3324" t="s">
        <v>133</v>
      </c>
    </row>
    <row r="3325" spans="1:6" x14ac:dyDescent="0.25">
      <c r="A3325">
        <v>584</v>
      </c>
      <c r="B3325" s="3">
        <v>43571</v>
      </c>
      <c r="C3325" s="3">
        <v>43571</v>
      </c>
      <c r="D3325" t="s">
        <v>131</v>
      </c>
      <c r="E3325" t="s">
        <v>174</v>
      </c>
      <c r="F3325" t="s">
        <v>133</v>
      </c>
    </row>
    <row r="3326" spans="1:6" x14ac:dyDescent="0.25">
      <c r="A3326">
        <v>584</v>
      </c>
      <c r="B3326" s="3">
        <v>43571</v>
      </c>
      <c r="C3326" s="3">
        <v>44013</v>
      </c>
      <c r="D3326" t="s">
        <v>131</v>
      </c>
      <c r="E3326" t="s">
        <v>174</v>
      </c>
      <c r="F3326" t="s">
        <v>133</v>
      </c>
    </row>
    <row r="3327" spans="1:6" x14ac:dyDescent="0.25">
      <c r="A3327">
        <v>584</v>
      </c>
      <c r="B3327" s="3">
        <v>43571</v>
      </c>
      <c r="C3327" s="3">
        <v>43571</v>
      </c>
      <c r="D3327" t="s">
        <v>131</v>
      </c>
      <c r="E3327" t="s">
        <v>169</v>
      </c>
      <c r="F3327" t="s">
        <v>133</v>
      </c>
    </row>
    <row r="3328" spans="1:6" x14ac:dyDescent="0.25">
      <c r="A3328">
        <v>584</v>
      </c>
      <c r="B3328" s="3">
        <v>44013</v>
      </c>
      <c r="C3328" s="3">
        <v>44013</v>
      </c>
      <c r="D3328" t="s">
        <v>131</v>
      </c>
      <c r="E3328" t="s">
        <v>174</v>
      </c>
      <c r="F3328" t="s">
        <v>133</v>
      </c>
    </row>
    <row r="3329" spans="1:6" x14ac:dyDescent="0.25">
      <c r="A3329">
        <v>584</v>
      </c>
      <c r="B3329" s="3">
        <v>44013</v>
      </c>
      <c r="C3329" s="3">
        <v>44102</v>
      </c>
      <c r="D3329" t="s">
        <v>131</v>
      </c>
      <c r="E3329" t="s">
        <v>113</v>
      </c>
      <c r="F3329" t="s">
        <v>133</v>
      </c>
    </row>
    <row r="3330" spans="1:6" x14ac:dyDescent="0.25">
      <c r="A3330">
        <v>584</v>
      </c>
      <c r="B3330" s="3">
        <v>44102</v>
      </c>
      <c r="C3330" s="3">
        <v>44112</v>
      </c>
      <c r="D3330" t="s">
        <v>131</v>
      </c>
      <c r="E3330" t="s">
        <v>113</v>
      </c>
      <c r="F3330" t="s">
        <v>133</v>
      </c>
    </row>
    <row r="3331" spans="1:6" x14ac:dyDescent="0.25">
      <c r="A3331">
        <v>584</v>
      </c>
      <c r="B3331" s="3">
        <v>44112</v>
      </c>
      <c r="C3331" s="3">
        <v>44116</v>
      </c>
      <c r="D3331" t="s">
        <v>131</v>
      </c>
      <c r="E3331" t="s">
        <v>113</v>
      </c>
      <c r="F3331" t="s">
        <v>133</v>
      </c>
    </row>
    <row r="3332" spans="1:6" x14ac:dyDescent="0.25">
      <c r="A3332">
        <v>584</v>
      </c>
      <c r="B3332" s="3">
        <v>44117</v>
      </c>
      <c r="C3332" s="3">
        <v>44117</v>
      </c>
      <c r="D3332" t="s">
        <v>131</v>
      </c>
      <c r="E3332" t="s">
        <v>113</v>
      </c>
      <c r="F3332" t="s">
        <v>133</v>
      </c>
    </row>
    <row r="3333" spans="1:6" x14ac:dyDescent="0.25">
      <c r="A3333">
        <v>584</v>
      </c>
      <c r="B3333" s="3">
        <v>44117</v>
      </c>
      <c r="C3333" s="3">
        <v>44118</v>
      </c>
      <c r="D3333" t="s">
        <v>131</v>
      </c>
      <c r="E3333" t="s">
        <v>113</v>
      </c>
      <c r="F3333" t="s">
        <v>133</v>
      </c>
    </row>
    <row r="3334" spans="1:6" x14ac:dyDescent="0.25">
      <c r="A3334">
        <v>584</v>
      </c>
      <c r="B3334" s="3">
        <v>44119</v>
      </c>
      <c r="C3334" s="3">
        <v>44119</v>
      </c>
      <c r="D3334" t="s">
        <v>131</v>
      </c>
      <c r="E3334" t="s">
        <v>113</v>
      </c>
      <c r="F3334" t="s">
        <v>133</v>
      </c>
    </row>
    <row r="3335" spans="1:6" x14ac:dyDescent="0.25">
      <c r="A3335">
        <v>584</v>
      </c>
      <c r="B3335" s="3">
        <v>44119</v>
      </c>
      <c r="C3335" s="3">
        <v>44120</v>
      </c>
      <c r="D3335" t="s">
        <v>131</v>
      </c>
      <c r="E3335" t="s">
        <v>113</v>
      </c>
      <c r="F3335" t="s">
        <v>133</v>
      </c>
    </row>
    <row r="3336" spans="1:6" x14ac:dyDescent="0.25">
      <c r="A3336">
        <v>584</v>
      </c>
      <c r="B3336" s="3">
        <v>44121</v>
      </c>
      <c r="C3336" s="3">
        <v>44166</v>
      </c>
      <c r="D3336" t="s">
        <v>131</v>
      </c>
      <c r="E3336" t="s">
        <v>113</v>
      </c>
      <c r="F3336" t="s">
        <v>133</v>
      </c>
    </row>
    <row r="3337" spans="1:6" x14ac:dyDescent="0.25">
      <c r="A3337">
        <v>584</v>
      </c>
      <c r="B3337" s="3">
        <v>44166</v>
      </c>
      <c r="C3337" s="3">
        <v>44166</v>
      </c>
      <c r="D3337" t="s">
        <v>131</v>
      </c>
      <c r="E3337" t="s">
        <v>113</v>
      </c>
      <c r="F3337" t="s">
        <v>133</v>
      </c>
    </row>
    <row r="3338" spans="1:6" x14ac:dyDescent="0.25">
      <c r="A3338">
        <v>584</v>
      </c>
      <c r="B3338" s="3">
        <v>44167</v>
      </c>
      <c r="C3338" s="3">
        <v>44306</v>
      </c>
      <c r="D3338" t="s">
        <v>131</v>
      </c>
      <c r="E3338" t="s">
        <v>113</v>
      </c>
      <c r="F3338" t="s">
        <v>133</v>
      </c>
    </row>
    <row r="3339" spans="1:6" x14ac:dyDescent="0.25">
      <c r="A3339">
        <v>584</v>
      </c>
      <c r="B3339" s="3">
        <v>44306</v>
      </c>
      <c r="C3339" s="3">
        <v>44307</v>
      </c>
      <c r="D3339" t="s">
        <v>131</v>
      </c>
      <c r="E3339" t="s">
        <v>113</v>
      </c>
      <c r="F3339" t="s">
        <v>133</v>
      </c>
    </row>
    <row r="3340" spans="1:6" x14ac:dyDescent="0.25">
      <c r="A3340">
        <v>584</v>
      </c>
      <c r="B3340" s="3">
        <v>44307</v>
      </c>
      <c r="C3340" s="3">
        <v>44564</v>
      </c>
      <c r="D3340" t="s">
        <v>131</v>
      </c>
      <c r="E3340" t="s">
        <v>113</v>
      </c>
      <c r="F3340" t="s">
        <v>133</v>
      </c>
    </row>
    <row r="3341" spans="1:6" x14ac:dyDescent="0.25">
      <c r="A3341">
        <v>584</v>
      </c>
      <c r="B3341" s="3">
        <v>44550</v>
      </c>
      <c r="C3341" s="3">
        <v>44556</v>
      </c>
      <c r="D3341" t="s">
        <v>131</v>
      </c>
      <c r="E3341" t="s">
        <v>113</v>
      </c>
      <c r="F3341" t="s">
        <v>133</v>
      </c>
    </row>
    <row r="3342" spans="1:6" x14ac:dyDescent="0.25">
      <c r="A3342">
        <v>584</v>
      </c>
      <c r="B3342" s="3">
        <v>44557</v>
      </c>
      <c r="C3342" s="3">
        <v>44557</v>
      </c>
      <c r="D3342" t="s">
        <v>131</v>
      </c>
      <c r="E3342" t="s">
        <v>113</v>
      </c>
      <c r="F3342" t="s">
        <v>133</v>
      </c>
    </row>
    <row r="3343" spans="1:6" x14ac:dyDescent="0.25">
      <c r="A3343">
        <v>584</v>
      </c>
      <c r="B3343" s="3">
        <v>44557</v>
      </c>
      <c r="C3343" s="3">
        <v>44561</v>
      </c>
      <c r="D3343" t="s">
        <v>131</v>
      </c>
      <c r="E3343" t="s">
        <v>113</v>
      </c>
      <c r="F3343" t="s">
        <v>133</v>
      </c>
    </row>
    <row r="3344" spans="1:6" x14ac:dyDescent="0.25">
      <c r="A3344">
        <v>584</v>
      </c>
      <c r="B3344" s="3">
        <v>44562</v>
      </c>
      <c r="C3344" s="3">
        <v>44563</v>
      </c>
      <c r="D3344" t="s">
        <v>131</v>
      </c>
      <c r="E3344" t="s">
        <v>113</v>
      </c>
      <c r="F3344" t="s">
        <v>133</v>
      </c>
    </row>
    <row r="3345" spans="1:6" x14ac:dyDescent="0.25">
      <c r="A3345">
        <v>584</v>
      </c>
      <c r="B3345" s="3">
        <v>44564</v>
      </c>
      <c r="C3345" s="3">
        <v>44566</v>
      </c>
      <c r="D3345" t="s">
        <v>131</v>
      </c>
      <c r="E3345" t="s">
        <v>113</v>
      </c>
      <c r="F3345" t="s">
        <v>133</v>
      </c>
    </row>
    <row r="3346" spans="1:6" x14ac:dyDescent="0.25">
      <c r="A3346">
        <v>584</v>
      </c>
      <c r="B3346" s="3">
        <v>44567</v>
      </c>
      <c r="C3346" s="3">
        <v>44568</v>
      </c>
      <c r="D3346" t="s">
        <v>131</v>
      </c>
      <c r="E3346" t="s">
        <v>113</v>
      </c>
      <c r="F3346" t="s">
        <v>133</v>
      </c>
    </row>
    <row r="3347" spans="1:6" x14ac:dyDescent="0.25">
      <c r="A3347">
        <v>584</v>
      </c>
      <c r="B3347" s="3">
        <v>44569</v>
      </c>
      <c r="C3347" s="3">
        <v>44574</v>
      </c>
      <c r="D3347" t="s">
        <v>131</v>
      </c>
      <c r="E3347" t="s">
        <v>113</v>
      </c>
      <c r="F3347" t="s">
        <v>133</v>
      </c>
    </row>
    <row r="3348" spans="1:6" x14ac:dyDescent="0.25">
      <c r="A3348">
        <v>584</v>
      </c>
      <c r="B3348" s="3">
        <v>44575</v>
      </c>
      <c r="C3348" s="3">
        <v>44589</v>
      </c>
      <c r="D3348" t="s">
        <v>131</v>
      </c>
      <c r="E3348" t="s">
        <v>113</v>
      </c>
      <c r="F3348" t="s">
        <v>133</v>
      </c>
    </row>
    <row r="3349" spans="1:6" x14ac:dyDescent="0.25">
      <c r="A3349">
        <v>584</v>
      </c>
      <c r="B3349" s="3">
        <v>44590</v>
      </c>
      <c r="C3349" s="3">
        <v>44697</v>
      </c>
      <c r="D3349" t="s">
        <v>131</v>
      </c>
      <c r="E3349" t="s">
        <v>113</v>
      </c>
      <c r="F3349" t="s">
        <v>133</v>
      </c>
    </row>
    <row r="3350" spans="1:6" x14ac:dyDescent="0.25">
      <c r="A3350">
        <v>584</v>
      </c>
      <c r="B3350" s="3">
        <v>44697</v>
      </c>
      <c r="C3350" s="3">
        <v>44726</v>
      </c>
      <c r="D3350" t="s">
        <v>131</v>
      </c>
      <c r="E3350" t="s">
        <v>113</v>
      </c>
      <c r="F3350" t="s">
        <v>133</v>
      </c>
    </row>
    <row r="3351" spans="1:6" x14ac:dyDescent="0.25">
      <c r="A3351">
        <v>584</v>
      </c>
      <c r="B3351" s="3">
        <v>44727</v>
      </c>
      <c r="C3351" s="3">
        <v>44743</v>
      </c>
      <c r="D3351" t="s">
        <v>131</v>
      </c>
      <c r="E3351" t="s">
        <v>113</v>
      </c>
      <c r="F3351" t="s">
        <v>133</v>
      </c>
    </row>
    <row r="3352" spans="1:6" x14ac:dyDescent="0.25">
      <c r="A3352">
        <v>584</v>
      </c>
      <c r="B3352" s="3">
        <v>44743</v>
      </c>
      <c r="C3352" s="3">
        <v>44750</v>
      </c>
      <c r="D3352" t="s">
        <v>131</v>
      </c>
      <c r="E3352" t="s">
        <v>113</v>
      </c>
      <c r="F3352" t="s">
        <v>133</v>
      </c>
    </row>
    <row r="3353" spans="1:6" x14ac:dyDescent="0.25">
      <c r="A3353">
        <v>584</v>
      </c>
      <c r="B3353" s="3">
        <v>44751</v>
      </c>
      <c r="C3353" s="3"/>
      <c r="D3353" t="s">
        <v>131</v>
      </c>
      <c r="E3353" t="s">
        <v>113</v>
      </c>
      <c r="F3353" t="s">
        <v>133</v>
      </c>
    </row>
    <row r="3354" spans="1:6" x14ac:dyDescent="0.25">
      <c r="A3354">
        <v>585</v>
      </c>
      <c r="B3354" s="3">
        <v>42506</v>
      </c>
      <c r="C3354" s="3">
        <v>44083</v>
      </c>
      <c r="D3354" t="s">
        <v>131</v>
      </c>
      <c r="E3354" t="s">
        <v>115</v>
      </c>
      <c r="F3354" t="s">
        <v>133</v>
      </c>
    </row>
    <row r="3355" spans="1:6" x14ac:dyDescent="0.25">
      <c r="A3355">
        <v>585</v>
      </c>
      <c r="B3355" s="3">
        <v>44083</v>
      </c>
      <c r="C3355" s="3">
        <v>44120</v>
      </c>
      <c r="D3355" t="s">
        <v>131</v>
      </c>
      <c r="E3355" t="s">
        <v>115</v>
      </c>
      <c r="F3355" t="s">
        <v>133</v>
      </c>
    </row>
    <row r="3356" spans="1:6" x14ac:dyDescent="0.25">
      <c r="A3356">
        <v>585</v>
      </c>
      <c r="B3356" s="3">
        <v>44120</v>
      </c>
      <c r="C3356" s="3">
        <v>44121</v>
      </c>
      <c r="D3356" t="s">
        <v>131</v>
      </c>
      <c r="E3356" t="s">
        <v>115</v>
      </c>
      <c r="F3356" t="s">
        <v>133</v>
      </c>
    </row>
    <row r="3357" spans="1:6" x14ac:dyDescent="0.25">
      <c r="A3357">
        <v>585</v>
      </c>
      <c r="B3357" s="3">
        <v>44121</v>
      </c>
      <c r="C3357" s="3">
        <v>44496</v>
      </c>
      <c r="D3357" t="s">
        <v>131</v>
      </c>
      <c r="E3357" t="s">
        <v>115</v>
      </c>
      <c r="F3357" t="s">
        <v>133</v>
      </c>
    </row>
    <row r="3358" spans="1:6" x14ac:dyDescent="0.25">
      <c r="A3358">
        <v>585</v>
      </c>
      <c r="B3358" s="3">
        <v>44496</v>
      </c>
      <c r="C3358" s="3">
        <v>44497</v>
      </c>
      <c r="D3358" t="s">
        <v>131</v>
      </c>
      <c r="E3358" t="s">
        <v>115</v>
      </c>
      <c r="F3358" t="s">
        <v>133</v>
      </c>
    </row>
    <row r="3359" spans="1:6" x14ac:dyDescent="0.25">
      <c r="A3359">
        <v>585</v>
      </c>
      <c r="B3359" s="3">
        <v>44497</v>
      </c>
      <c r="C3359" s="3">
        <v>44497</v>
      </c>
      <c r="D3359" t="s">
        <v>131</v>
      </c>
      <c r="E3359" t="s">
        <v>115</v>
      </c>
      <c r="F3359" t="s">
        <v>133</v>
      </c>
    </row>
    <row r="3360" spans="1:6" x14ac:dyDescent="0.25">
      <c r="A3360">
        <v>585</v>
      </c>
      <c r="B3360" s="3">
        <v>44497</v>
      </c>
      <c r="C3360" s="3">
        <v>44578</v>
      </c>
      <c r="D3360" t="s">
        <v>131</v>
      </c>
      <c r="E3360" t="s">
        <v>115</v>
      </c>
      <c r="F3360" t="s">
        <v>133</v>
      </c>
    </row>
    <row r="3361" spans="1:6" x14ac:dyDescent="0.25">
      <c r="A3361">
        <v>585</v>
      </c>
      <c r="B3361" s="3">
        <v>44578</v>
      </c>
      <c r="C3361" s="3">
        <v>44578</v>
      </c>
      <c r="D3361" t="s">
        <v>131</v>
      </c>
      <c r="E3361" t="s">
        <v>115</v>
      </c>
      <c r="F3361" t="s">
        <v>133</v>
      </c>
    </row>
    <row r="3362" spans="1:6" x14ac:dyDescent="0.25">
      <c r="A3362">
        <v>586</v>
      </c>
      <c r="B3362" s="3">
        <v>41883</v>
      </c>
      <c r="C3362" s="3">
        <v>43206</v>
      </c>
      <c r="D3362" t="s">
        <v>131</v>
      </c>
      <c r="E3362" t="s">
        <v>134</v>
      </c>
      <c r="F3362" t="s">
        <v>132</v>
      </c>
    </row>
    <row r="3363" spans="1:6" x14ac:dyDescent="0.25">
      <c r="A3363">
        <v>586</v>
      </c>
      <c r="B3363" s="3">
        <v>43206</v>
      </c>
      <c r="C3363" s="3">
        <v>43697</v>
      </c>
      <c r="D3363" t="s">
        <v>131</v>
      </c>
      <c r="E3363" t="s">
        <v>134</v>
      </c>
      <c r="F3363" t="s">
        <v>132</v>
      </c>
    </row>
    <row r="3364" spans="1:6" x14ac:dyDescent="0.25">
      <c r="A3364">
        <v>586</v>
      </c>
      <c r="B3364" s="3">
        <v>43697</v>
      </c>
      <c r="C3364" s="3">
        <v>43699</v>
      </c>
      <c r="D3364" t="s">
        <v>131</v>
      </c>
      <c r="E3364" t="s">
        <v>134</v>
      </c>
      <c r="F3364" t="s">
        <v>132</v>
      </c>
    </row>
    <row r="3365" spans="1:6" x14ac:dyDescent="0.25">
      <c r="A3365">
        <v>586</v>
      </c>
      <c r="B3365" s="3">
        <v>43700</v>
      </c>
      <c r="C3365" s="3">
        <v>44480</v>
      </c>
      <c r="D3365" t="s">
        <v>131</v>
      </c>
      <c r="E3365" t="s">
        <v>134</v>
      </c>
      <c r="F3365" t="s">
        <v>132</v>
      </c>
    </row>
    <row r="3366" spans="1:6" x14ac:dyDescent="0.25">
      <c r="A3366">
        <v>586</v>
      </c>
      <c r="B3366" s="3">
        <v>44480</v>
      </c>
      <c r="C3366" s="3">
        <v>45291</v>
      </c>
      <c r="D3366" t="s">
        <v>131</v>
      </c>
      <c r="E3366" t="s">
        <v>134</v>
      </c>
      <c r="F3366" t="s">
        <v>132</v>
      </c>
    </row>
    <row r="3367" spans="1:6" x14ac:dyDescent="0.25">
      <c r="A3367">
        <v>586</v>
      </c>
      <c r="B3367" s="3">
        <v>45292</v>
      </c>
      <c r="C3367" s="3"/>
      <c r="D3367" t="s">
        <v>131</v>
      </c>
      <c r="E3367" t="s">
        <v>134</v>
      </c>
      <c r="F3367" t="s">
        <v>132</v>
      </c>
    </row>
    <row r="3368" spans="1:6" x14ac:dyDescent="0.25">
      <c r="A3368">
        <v>587</v>
      </c>
      <c r="B3368" s="3">
        <v>42644</v>
      </c>
      <c r="C3368" s="3">
        <v>43069</v>
      </c>
      <c r="D3368" t="s">
        <v>131</v>
      </c>
      <c r="E3368" t="s">
        <v>168</v>
      </c>
      <c r="F3368" t="s">
        <v>133</v>
      </c>
    </row>
    <row r="3369" spans="1:6" x14ac:dyDescent="0.25">
      <c r="A3369">
        <v>587</v>
      </c>
      <c r="B3369" s="3">
        <v>43070</v>
      </c>
      <c r="C3369" s="3">
        <v>43069</v>
      </c>
      <c r="D3369" t="s">
        <v>131</v>
      </c>
      <c r="E3369" t="s">
        <v>168</v>
      </c>
      <c r="F3369" t="s">
        <v>133</v>
      </c>
    </row>
    <row r="3370" spans="1:6" x14ac:dyDescent="0.25">
      <c r="A3370">
        <v>587</v>
      </c>
      <c r="B3370" s="3">
        <v>43070</v>
      </c>
      <c r="C3370" s="3">
        <v>44119</v>
      </c>
      <c r="D3370" t="s">
        <v>131</v>
      </c>
      <c r="E3370" t="s">
        <v>112</v>
      </c>
      <c r="F3370" t="s">
        <v>133</v>
      </c>
    </row>
    <row r="3371" spans="1:6" x14ac:dyDescent="0.25">
      <c r="A3371">
        <v>587</v>
      </c>
      <c r="B3371" s="3">
        <v>44120</v>
      </c>
      <c r="C3371" s="3">
        <v>44120</v>
      </c>
      <c r="D3371" t="s">
        <v>131</v>
      </c>
      <c r="E3371" t="s">
        <v>112</v>
      </c>
      <c r="F3371" t="s">
        <v>133</v>
      </c>
    </row>
    <row r="3372" spans="1:6" x14ac:dyDescent="0.25">
      <c r="A3372">
        <v>587</v>
      </c>
      <c r="B3372" s="3">
        <v>44120</v>
      </c>
      <c r="C3372" s="3"/>
      <c r="D3372" t="s">
        <v>131</v>
      </c>
      <c r="E3372" t="s">
        <v>112</v>
      </c>
      <c r="F3372" t="s">
        <v>133</v>
      </c>
    </row>
    <row r="3373" spans="1:6" x14ac:dyDescent="0.25">
      <c r="A3373">
        <v>588</v>
      </c>
      <c r="B3373" s="3">
        <v>40942</v>
      </c>
      <c r="C3373" s="3">
        <v>44279</v>
      </c>
      <c r="D3373" t="s">
        <v>131</v>
      </c>
      <c r="E3373" t="s">
        <v>79</v>
      </c>
      <c r="F3373" t="s">
        <v>133</v>
      </c>
    </row>
    <row r="3374" spans="1:6" x14ac:dyDescent="0.25">
      <c r="A3374">
        <v>588</v>
      </c>
      <c r="B3374" s="3">
        <v>44279</v>
      </c>
      <c r="C3374" s="3"/>
      <c r="D3374" t="s">
        <v>131</v>
      </c>
      <c r="E3374" t="s">
        <v>79</v>
      </c>
      <c r="F3374" t="s">
        <v>133</v>
      </c>
    </row>
    <row r="3375" spans="1:6" x14ac:dyDescent="0.25">
      <c r="A3375">
        <v>589</v>
      </c>
      <c r="B3375" s="3">
        <v>34008</v>
      </c>
      <c r="C3375" s="3">
        <v>34100</v>
      </c>
      <c r="D3375" t="s">
        <v>131</v>
      </c>
      <c r="E3375" t="s">
        <v>194</v>
      </c>
      <c r="F3375" t="s">
        <v>133</v>
      </c>
    </row>
    <row r="3376" spans="1:6" x14ac:dyDescent="0.25">
      <c r="A3376">
        <v>589</v>
      </c>
      <c r="B3376" s="3">
        <v>38905</v>
      </c>
      <c r="D3376" t="s">
        <v>131</v>
      </c>
      <c r="E3376" t="s">
        <v>93</v>
      </c>
      <c r="F3376" t="s">
        <v>133</v>
      </c>
    </row>
    <row r="3377" spans="1:6" x14ac:dyDescent="0.25">
      <c r="A3377">
        <v>590</v>
      </c>
      <c r="B3377" s="3">
        <v>42612</v>
      </c>
      <c r="C3377" s="3">
        <v>43206</v>
      </c>
      <c r="D3377" t="s">
        <v>131</v>
      </c>
      <c r="E3377" t="s">
        <v>174</v>
      </c>
      <c r="F3377" t="s">
        <v>133</v>
      </c>
    </row>
    <row r="3378" spans="1:6" x14ac:dyDescent="0.25">
      <c r="A3378">
        <v>590</v>
      </c>
      <c r="B3378" s="3">
        <v>43206</v>
      </c>
      <c r="C3378" s="3">
        <v>43368</v>
      </c>
      <c r="D3378" t="s">
        <v>131</v>
      </c>
      <c r="E3378" t="s">
        <v>174</v>
      </c>
      <c r="F3378" t="s">
        <v>133</v>
      </c>
    </row>
    <row r="3379" spans="1:6" x14ac:dyDescent="0.25">
      <c r="A3379">
        <v>590</v>
      </c>
      <c r="B3379" s="3">
        <v>43368</v>
      </c>
      <c r="C3379" s="3">
        <v>43376</v>
      </c>
      <c r="D3379" t="s">
        <v>131</v>
      </c>
      <c r="E3379" t="s">
        <v>174</v>
      </c>
      <c r="F3379" t="s">
        <v>133</v>
      </c>
    </row>
    <row r="3380" spans="1:6" x14ac:dyDescent="0.25">
      <c r="A3380">
        <v>590</v>
      </c>
      <c r="B3380" s="3">
        <v>43377</v>
      </c>
      <c r="C3380" s="3">
        <v>43377</v>
      </c>
      <c r="D3380" t="s">
        <v>131</v>
      </c>
      <c r="E3380" t="s">
        <v>174</v>
      </c>
      <c r="F3380" t="s">
        <v>133</v>
      </c>
    </row>
    <row r="3381" spans="1:6" x14ac:dyDescent="0.25">
      <c r="A3381">
        <v>590</v>
      </c>
      <c r="B3381" s="3">
        <v>43377</v>
      </c>
      <c r="C3381" s="3">
        <v>43380</v>
      </c>
      <c r="D3381" t="s">
        <v>131</v>
      </c>
      <c r="E3381" t="s">
        <v>174</v>
      </c>
      <c r="F3381" t="s">
        <v>133</v>
      </c>
    </row>
    <row r="3382" spans="1:6" x14ac:dyDescent="0.25">
      <c r="A3382">
        <v>590</v>
      </c>
      <c r="B3382" s="3">
        <v>43381</v>
      </c>
      <c r="C3382" s="3">
        <v>43381</v>
      </c>
      <c r="D3382" t="s">
        <v>131</v>
      </c>
      <c r="E3382" t="s">
        <v>174</v>
      </c>
      <c r="F3382" t="s">
        <v>133</v>
      </c>
    </row>
    <row r="3383" spans="1:6" x14ac:dyDescent="0.25">
      <c r="A3383">
        <v>590</v>
      </c>
      <c r="B3383" s="3">
        <v>43381</v>
      </c>
      <c r="C3383" s="3">
        <v>43395</v>
      </c>
      <c r="D3383" t="s">
        <v>131</v>
      </c>
      <c r="E3383" t="s">
        <v>174</v>
      </c>
      <c r="F3383" t="s">
        <v>133</v>
      </c>
    </row>
    <row r="3384" spans="1:6" x14ac:dyDescent="0.25">
      <c r="A3384">
        <v>590</v>
      </c>
      <c r="B3384" s="3">
        <v>43396</v>
      </c>
      <c r="C3384" s="3">
        <v>43397</v>
      </c>
      <c r="D3384" t="s">
        <v>131</v>
      </c>
      <c r="E3384" t="s">
        <v>174</v>
      </c>
      <c r="F3384" t="s">
        <v>133</v>
      </c>
    </row>
    <row r="3385" spans="1:6" x14ac:dyDescent="0.25">
      <c r="A3385">
        <v>590</v>
      </c>
      <c r="B3385" s="3">
        <v>43397</v>
      </c>
      <c r="C3385" s="3">
        <v>43426</v>
      </c>
      <c r="D3385" t="s">
        <v>131</v>
      </c>
      <c r="E3385" t="s">
        <v>174</v>
      </c>
      <c r="F3385" t="s">
        <v>133</v>
      </c>
    </row>
    <row r="3386" spans="1:6" x14ac:dyDescent="0.25">
      <c r="A3386">
        <v>590</v>
      </c>
      <c r="B3386" s="3">
        <v>43427</v>
      </c>
      <c r="C3386" s="3">
        <v>43427</v>
      </c>
      <c r="D3386" t="s">
        <v>131</v>
      </c>
      <c r="E3386" t="s">
        <v>174</v>
      </c>
      <c r="F3386" t="s">
        <v>133</v>
      </c>
    </row>
    <row r="3387" spans="1:6" x14ac:dyDescent="0.25">
      <c r="A3387">
        <v>590</v>
      </c>
      <c r="B3387" s="3">
        <v>43427</v>
      </c>
      <c r="C3387" s="3">
        <v>43449</v>
      </c>
      <c r="D3387" t="s">
        <v>131</v>
      </c>
      <c r="E3387" t="s">
        <v>174</v>
      </c>
      <c r="F3387" t="s">
        <v>133</v>
      </c>
    </row>
    <row r="3388" spans="1:6" x14ac:dyDescent="0.25">
      <c r="A3388">
        <v>590</v>
      </c>
      <c r="B3388" s="3">
        <v>43450</v>
      </c>
      <c r="C3388" s="3">
        <v>43460</v>
      </c>
      <c r="D3388" t="s">
        <v>131</v>
      </c>
      <c r="E3388" t="s">
        <v>174</v>
      </c>
      <c r="F3388" t="s">
        <v>133</v>
      </c>
    </row>
    <row r="3389" spans="1:6" x14ac:dyDescent="0.25">
      <c r="A3389">
        <v>590</v>
      </c>
      <c r="B3389" s="3">
        <v>43460</v>
      </c>
      <c r="C3389" s="3">
        <v>43489</v>
      </c>
      <c r="D3389" t="s">
        <v>131</v>
      </c>
      <c r="E3389" t="s">
        <v>174</v>
      </c>
      <c r="F3389" t="s">
        <v>133</v>
      </c>
    </row>
    <row r="3390" spans="1:6" x14ac:dyDescent="0.25">
      <c r="A3390">
        <v>590</v>
      </c>
      <c r="B3390" s="3">
        <v>43490</v>
      </c>
      <c r="C3390" s="3">
        <v>43490</v>
      </c>
      <c r="D3390" t="s">
        <v>131</v>
      </c>
      <c r="E3390" t="s">
        <v>174</v>
      </c>
      <c r="F3390" t="s">
        <v>133</v>
      </c>
    </row>
    <row r="3391" spans="1:6" x14ac:dyDescent="0.25">
      <c r="A3391">
        <v>590</v>
      </c>
      <c r="B3391" s="3">
        <v>43490</v>
      </c>
      <c r="C3391" s="3">
        <v>43519</v>
      </c>
      <c r="D3391" t="s">
        <v>131</v>
      </c>
      <c r="E3391" t="s">
        <v>174</v>
      </c>
      <c r="F3391" t="s">
        <v>133</v>
      </c>
    </row>
    <row r="3392" spans="1:6" x14ac:dyDescent="0.25">
      <c r="A3392">
        <v>590</v>
      </c>
      <c r="B3392" s="3">
        <v>43520</v>
      </c>
      <c r="C3392" s="3">
        <v>43521</v>
      </c>
      <c r="D3392" t="s">
        <v>131</v>
      </c>
      <c r="E3392" t="s">
        <v>174</v>
      </c>
      <c r="F3392" t="s">
        <v>133</v>
      </c>
    </row>
    <row r="3393" spans="1:6" x14ac:dyDescent="0.25">
      <c r="A3393">
        <v>590</v>
      </c>
      <c r="B3393" s="3">
        <v>43521</v>
      </c>
      <c r="C3393" s="3">
        <v>43550</v>
      </c>
      <c r="D3393" t="s">
        <v>131</v>
      </c>
      <c r="E3393" t="s">
        <v>174</v>
      </c>
      <c r="F3393" t="s">
        <v>133</v>
      </c>
    </row>
    <row r="3394" spans="1:6" x14ac:dyDescent="0.25">
      <c r="A3394">
        <v>590</v>
      </c>
      <c r="B3394" s="3">
        <v>43551</v>
      </c>
      <c r="C3394" s="3">
        <v>43551</v>
      </c>
      <c r="D3394" t="s">
        <v>131</v>
      </c>
      <c r="E3394" t="s">
        <v>174</v>
      </c>
      <c r="F3394" t="s">
        <v>133</v>
      </c>
    </row>
    <row r="3395" spans="1:6" x14ac:dyDescent="0.25">
      <c r="A3395">
        <v>590</v>
      </c>
      <c r="B3395" s="3">
        <v>43551</v>
      </c>
      <c r="C3395" s="3">
        <v>43580</v>
      </c>
      <c r="D3395" t="s">
        <v>131</v>
      </c>
      <c r="E3395" t="s">
        <v>174</v>
      </c>
      <c r="F3395" t="s">
        <v>133</v>
      </c>
    </row>
    <row r="3396" spans="1:6" x14ac:dyDescent="0.25">
      <c r="A3396">
        <v>590</v>
      </c>
      <c r="B3396" s="3">
        <v>43581</v>
      </c>
      <c r="C3396" s="3">
        <v>43581</v>
      </c>
      <c r="D3396" t="s">
        <v>131</v>
      </c>
      <c r="E3396" t="s">
        <v>174</v>
      </c>
      <c r="F3396" t="s">
        <v>133</v>
      </c>
    </row>
    <row r="3397" spans="1:6" x14ac:dyDescent="0.25">
      <c r="A3397">
        <v>590</v>
      </c>
      <c r="B3397" s="3">
        <v>43581</v>
      </c>
      <c r="C3397" s="3">
        <v>43610</v>
      </c>
      <c r="D3397" t="s">
        <v>131</v>
      </c>
      <c r="E3397" t="s">
        <v>174</v>
      </c>
      <c r="F3397" t="s">
        <v>133</v>
      </c>
    </row>
    <row r="3398" spans="1:6" x14ac:dyDescent="0.25">
      <c r="A3398">
        <v>590</v>
      </c>
      <c r="B3398" s="3">
        <v>43611</v>
      </c>
      <c r="C3398" s="3">
        <v>43611</v>
      </c>
      <c r="D3398" t="s">
        <v>131</v>
      </c>
      <c r="E3398" t="s">
        <v>174</v>
      </c>
      <c r="F3398" t="s">
        <v>133</v>
      </c>
    </row>
    <row r="3399" spans="1:6" x14ac:dyDescent="0.25">
      <c r="A3399">
        <v>590</v>
      </c>
      <c r="B3399" s="3">
        <v>43641</v>
      </c>
      <c r="C3399" s="3">
        <v>43670</v>
      </c>
      <c r="D3399" t="s">
        <v>131</v>
      </c>
      <c r="E3399" t="s">
        <v>174</v>
      </c>
      <c r="F3399" t="s">
        <v>133</v>
      </c>
    </row>
    <row r="3400" spans="1:6" x14ac:dyDescent="0.25">
      <c r="A3400">
        <v>590</v>
      </c>
      <c r="B3400" s="3">
        <v>43641</v>
      </c>
      <c r="C3400" s="3">
        <v>43670</v>
      </c>
      <c r="D3400" t="s">
        <v>131</v>
      </c>
      <c r="E3400" t="s">
        <v>174</v>
      </c>
      <c r="F3400" t="s">
        <v>133</v>
      </c>
    </row>
    <row r="3401" spans="1:6" x14ac:dyDescent="0.25">
      <c r="A3401">
        <v>590</v>
      </c>
      <c r="B3401" s="3">
        <v>43671</v>
      </c>
      <c r="C3401" s="3">
        <v>43671</v>
      </c>
      <c r="D3401" t="s">
        <v>131</v>
      </c>
      <c r="E3401" t="s">
        <v>174</v>
      </c>
      <c r="F3401" t="s">
        <v>133</v>
      </c>
    </row>
    <row r="3402" spans="1:6" x14ac:dyDescent="0.25">
      <c r="A3402">
        <v>590</v>
      </c>
      <c r="B3402" s="3">
        <v>43671</v>
      </c>
      <c r="C3402" s="3">
        <v>43700</v>
      </c>
      <c r="D3402" t="s">
        <v>131</v>
      </c>
      <c r="E3402" t="s">
        <v>174</v>
      </c>
      <c r="F3402" t="s">
        <v>133</v>
      </c>
    </row>
    <row r="3403" spans="1:6" x14ac:dyDescent="0.25">
      <c r="A3403">
        <v>590</v>
      </c>
      <c r="B3403" s="3">
        <v>43701</v>
      </c>
      <c r="C3403" s="3">
        <v>43701</v>
      </c>
      <c r="D3403" t="s">
        <v>131</v>
      </c>
      <c r="E3403" t="s">
        <v>174</v>
      </c>
      <c r="F3403" t="s">
        <v>133</v>
      </c>
    </row>
    <row r="3404" spans="1:6" x14ac:dyDescent="0.25">
      <c r="A3404">
        <v>590</v>
      </c>
      <c r="B3404" s="3">
        <v>43701</v>
      </c>
      <c r="C3404" s="3">
        <v>43730</v>
      </c>
      <c r="D3404" t="s">
        <v>131</v>
      </c>
      <c r="E3404" t="s">
        <v>174</v>
      </c>
      <c r="F3404" t="s">
        <v>133</v>
      </c>
    </row>
    <row r="3405" spans="1:6" x14ac:dyDescent="0.25">
      <c r="A3405">
        <v>590</v>
      </c>
      <c r="B3405" s="3">
        <v>43731</v>
      </c>
      <c r="C3405" s="3">
        <v>43731</v>
      </c>
      <c r="D3405" t="s">
        <v>131</v>
      </c>
      <c r="E3405" t="s">
        <v>174</v>
      </c>
      <c r="F3405" t="s">
        <v>133</v>
      </c>
    </row>
    <row r="3406" spans="1:6" x14ac:dyDescent="0.25">
      <c r="A3406">
        <v>590</v>
      </c>
      <c r="B3406" s="3">
        <v>43731</v>
      </c>
      <c r="C3406" s="3">
        <v>43760</v>
      </c>
      <c r="D3406" t="s">
        <v>131</v>
      </c>
      <c r="E3406" t="s">
        <v>174</v>
      </c>
      <c r="F3406" t="s">
        <v>133</v>
      </c>
    </row>
    <row r="3407" spans="1:6" x14ac:dyDescent="0.25">
      <c r="A3407">
        <v>590</v>
      </c>
      <c r="B3407" s="3">
        <v>43752</v>
      </c>
      <c r="C3407" s="3">
        <v>43761</v>
      </c>
      <c r="D3407" t="s">
        <v>131</v>
      </c>
      <c r="E3407" t="s">
        <v>174</v>
      </c>
      <c r="F3407" t="s">
        <v>133</v>
      </c>
    </row>
    <row r="3408" spans="1:6" x14ac:dyDescent="0.25">
      <c r="A3408">
        <v>590</v>
      </c>
      <c r="B3408" s="3">
        <v>43761</v>
      </c>
      <c r="C3408" s="3">
        <v>43790</v>
      </c>
      <c r="D3408" t="s">
        <v>131</v>
      </c>
      <c r="E3408" t="s">
        <v>174</v>
      </c>
      <c r="F3408" t="s">
        <v>133</v>
      </c>
    </row>
    <row r="3409" spans="1:6" x14ac:dyDescent="0.25">
      <c r="A3409">
        <v>590</v>
      </c>
      <c r="B3409" s="3">
        <v>43768</v>
      </c>
      <c r="C3409" s="3">
        <v>43768</v>
      </c>
      <c r="D3409" t="s">
        <v>131</v>
      </c>
      <c r="E3409" t="s">
        <v>174</v>
      </c>
      <c r="F3409" t="s">
        <v>133</v>
      </c>
    </row>
    <row r="3410" spans="1:6" x14ac:dyDescent="0.25">
      <c r="A3410">
        <v>590</v>
      </c>
      <c r="B3410" s="3">
        <v>43791</v>
      </c>
      <c r="C3410" s="3">
        <v>43791</v>
      </c>
      <c r="D3410" t="s">
        <v>131</v>
      </c>
      <c r="E3410" t="s">
        <v>174</v>
      </c>
      <c r="F3410" t="s">
        <v>133</v>
      </c>
    </row>
    <row r="3411" spans="1:6" x14ac:dyDescent="0.25">
      <c r="A3411">
        <v>590</v>
      </c>
      <c r="B3411" s="3">
        <v>43791</v>
      </c>
      <c r="C3411" s="3">
        <v>44263</v>
      </c>
      <c r="D3411" t="s">
        <v>131</v>
      </c>
      <c r="E3411" t="s">
        <v>174</v>
      </c>
      <c r="F3411" t="s">
        <v>133</v>
      </c>
    </row>
    <row r="3412" spans="1:6" x14ac:dyDescent="0.25">
      <c r="A3412">
        <v>590</v>
      </c>
      <c r="B3412" s="3">
        <v>44263</v>
      </c>
      <c r="C3412" s="3">
        <v>44292</v>
      </c>
      <c r="D3412" t="s">
        <v>131</v>
      </c>
      <c r="E3412" t="s">
        <v>174</v>
      </c>
      <c r="F3412" t="s">
        <v>133</v>
      </c>
    </row>
    <row r="3413" spans="1:6" x14ac:dyDescent="0.25">
      <c r="A3413">
        <v>590</v>
      </c>
      <c r="B3413" s="3">
        <v>44293</v>
      </c>
      <c r="C3413" s="3">
        <v>44326</v>
      </c>
      <c r="D3413" t="s">
        <v>131</v>
      </c>
      <c r="E3413" t="s">
        <v>174</v>
      </c>
      <c r="F3413" t="s">
        <v>133</v>
      </c>
    </row>
    <row r="3414" spans="1:6" x14ac:dyDescent="0.25">
      <c r="A3414">
        <v>590</v>
      </c>
      <c r="B3414" s="3">
        <v>44326</v>
      </c>
      <c r="C3414" s="3">
        <v>44355</v>
      </c>
      <c r="D3414" t="s">
        <v>131</v>
      </c>
      <c r="E3414" t="s">
        <v>174</v>
      </c>
      <c r="F3414" t="s">
        <v>133</v>
      </c>
    </row>
    <row r="3415" spans="1:6" x14ac:dyDescent="0.25">
      <c r="A3415">
        <v>590</v>
      </c>
      <c r="B3415" s="3">
        <v>44356</v>
      </c>
      <c r="C3415" s="3">
        <v>44356</v>
      </c>
      <c r="D3415" t="s">
        <v>131</v>
      </c>
      <c r="E3415" t="s">
        <v>174</v>
      </c>
      <c r="F3415" t="s">
        <v>133</v>
      </c>
    </row>
    <row r="3416" spans="1:6" x14ac:dyDescent="0.25">
      <c r="A3416">
        <v>590</v>
      </c>
      <c r="B3416" s="3">
        <v>44356</v>
      </c>
      <c r="C3416" s="3">
        <v>44385</v>
      </c>
      <c r="D3416" t="s">
        <v>131</v>
      </c>
      <c r="E3416" t="s">
        <v>174</v>
      </c>
      <c r="F3416" t="s">
        <v>133</v>
      </c>
    </row>
    <row r="3417" spans="1:6" x14ac:dyDescent="0.25">
      <c r="A3417">
        <v>590</v>
      </c>
      <c r="B3417" s="3">
        <v>44356</v>
      </c>
      <c r="C3417" s="3">
        <v>44356</v>
      </c>
      <c r="D3417" t="s">
        <v>131</v>
      </c>
      <c r="E3417" t="s">
        <v>174</v>
      </c>
      <c r="F3417" t="s">
        <v>133</v>
      </c>
    </row>
    <row r="3418" spans="1:6" x14ac:dyDescent="0.25">
      <c r="A3418">
        <v>590</v>
      </c>
      <c r="B3418" s="3">
        <v>44386</v>
      </c>
      <c r="C3418" s="3">
        <v>44410</v>
      </c>
      <c r="D3418" t="s">
        <v>131</v>
      </c>
      <c r="E3418" t="s">
        <v>174</v>
      </c>
      <c r="F3418" t="s">
        <v>133</v>
      </c>
    </row>
    <row r="3419" spans="1:6" x14ac:dyDescent="0.25">
      <c r="A3419">
        <v>590</v>
      </c>
      <c r="B3419" s="3">
        <v>44410</v>
      </c>
      <c r="C3419" s="3">
        <v>44439</v>
      </c>
      <c r="D3419" t="s">
        <v>131</v>
      </c>
      <c r="E3419" t="s">
        <v>174</v>
      </c>
      <c r="F3419" t="s">
        <v>133</v>
      </c>
    </row>
    <row r="3420" spans="1:6" x14ac:dyDescent="0.25">
      <c r="A3420">
        <v>590</v>
      </c>
      <c r="B3420" s="3">
        <v>44440</v>
      </c>
      <c r="C3420" s="3">
        <v>44440</v>
      </c>
      <c r="D3420" t="s">
        <v>131</v>
      </c>
      <c r="E3420" t="s">
        <v>174</v>
      </c>
      <c r="F3420" t="s">
        <v>133</v>
      </c>
    </row>
    <row r="3421" spans="1:6" x14ac:dyDescent="0.25">
      <c r="A3421">
        <v>590</v>
      </c>
      <c r="B3421" s="3">
        <v>44440</v>
      </c>
      <c r="C3421" s="3">
        <v>44473</v>
      </c>
      <c r="D3421" t="s">
        <v>131</v>
      </c>
      <c r="E3421" t="s">
        <v>174</v>
      </c>
      <c r="F3421" t="s">
        <v>133</v>
      </c>
    </row>
    <row r="3422" spans="1:6" x14ac:dyDescent="0.25">
      <c r="A3422">
        <v>590</v>
      </c>
      <c r="B3422" s="3">
        <v>44473</v>
      </c>
      <c r="C3422" s="3">
        <v>44473</v>
      </c>
      <c r="D3422" t="s">
        <v>131</v>
      </c>
      <c r="E3422" t="s">
        <v>174</v>
      </c>
      <c r="F3422" t="s">
        <v>133</v>
      </c>
    </row>
    <row r="3423" spans="1:6" x14ac:dyDescent="0.25">
      <c r="A3423">
        <v>590</v>
      </c>
      <c r="B3423" s="3">
        <v>44474</v>
      </c>
      <c r="C3423" s="3">
        <v>44474</v>
      </c>
      <c r="D3423" t="s">
        <v>131</v>
      </c>
      <c r="E3423" t="s">
        <v>174</v>
      </c>
      <c r="F3423" t="s">
        <v>133</v>
      </c>
    </row>
    <row r="3424" spans="1:6" x14ac:dyDescent="0.25">
      <c r="A3424">
        <v>590</v>
      </c>
      <c r="B3424" s="3">
        <v>44474</v>
      </c>
      <c r="C3424" s="3">
        <v>44475</v>
      </c>
      <c r="D3424" t="s">
        <v>131</v>
      </c>
      <c r="E3424" t="s">
        <v>174</v>
      </c>
      <c r="F3424" t="s">
        <v>133</v>
      </c>
    </row>
    <row r="3425" spans="1:6" x14ac:dyDescent="0.25">
      <c r="A3425">
        <v>590</v>
      </c>
      <c r="B3425" s="3">
        <v>44476</v>
      </c>
      <c r="C3425" s="3">
        <v>44613</v>
      </c>
      <c r="D3425" t="s">
        <v>131</v>
      </c>
      <c r="E3425" t="s">
        <v>174</v>
      </c>
      <c r="F3425" t="s">
        <v>133</v>
      </c>
    </row>
    <row r="3426" spans="1:6" x14ac:dyDescent="0.25">
      <c r="A3426">
        <v>590</v>
      </c>
      <c r="B3426" s="3">
        <v>44613</v>
      </c>
      <c r="C3426" s="3">
        <v>44614</v>
      </c>
      <c r="D3426" t="s">
        <v>131</v>
      </c>
      <c r="E3426" t="s">
        <v>174</v>
      </c>
      <c r="F3426" t="s">
        <v>133</v>
      </c>
    </row>
    <row r="3427" spans="1:6" x14ac:dyDescent="0.25">
      <c r="A3427">
        <v>590</v>
      </c>
      <c r="B3427" s="3">
        <v>44615</v>
      </c>
      <c r="C3427" s="3">
        <v>44615</v>
      </c>
      <c r="D3427" t="s">
        <v>131</v>
      </c>
      <c r="E3427" t="s">
        <v>174</v>
      </c>
      <c r="F3427" t="s">
        <v>133</v>
      </c>
    </row>
    <row r="3428" spans="1:6" x14ac:dyDescent="0.25">
      <c r="A3428">
        <v>590</v>
      </c>
      <c r="B3428" s="3">
        <v>44615</v>
      </c>
      <c r="C3428" s="3">
        <v>44617</v>
      </c>
      <c r="D3428" t="s">
        <v>131</v>
      </c>
      <c r="E3428" t="s">
        <v>174</v>
      </c>
      <c r="F3428" t="s">
        <v>133</v>
      </c>
    </row>
    <row r="3429" spans="1:6" x14ac:dyDescent="0.25">
      <c r="A3429">
        <v>590</v>
      </c>
      <c r="B3429" s="3">
        <v>44618</v>
      </c>
      <c r="C3429" s="3">
        <v>44679</v>
      </c>
      <c r="D3429" t="s">
        <v>131</v>
      </c>
      <c r="E3429" t="s">
        <v>174</v>
      </c>
      <c r="F3429" t="s">
        <v>133</v>
      </c>
    </row>
    <row r="3430" spans="1:6" x14ac:dyDescent="0.25">
      <c r="A3430">
        <v>590</v>
      </c>
      <c r="B3430" s="3">
        <v>44679</v>
      </c>
      <c r="C3430" s="3">
        <v>44706</v>
      </c>
      <c r="D3430" t="s">
        <v>131</v>
      </c>
      <c r="E3430" t="s">
        <v>174</v>
      </c>
      <c r="F3430" t="s">
        <v>133</v>
      </c>
    </row>
    <row r="3431" spans="1:6" x14ac:dyDescent="0.25">
      <c r="A3431">
        <v>590</v>
      </c>
      <c r="B3431" s="3">
        <v>44707</v>
      </c>
      <c r="C3431" s="3">
        <v>44710</v>
      </c>
      <c r="D3431" t="s">
        <v>131</v>
      </c>
      <c r="E3431" t="s">
        <v>174</v>
      </c>
      <c r="F3431" t="s">
        <v>133</v>
      </c>
    </row>
    <row r="3432" spans="1:6" x14ac:dyDescent="0.25">
      <c r="A3432">
        <v>590</v>
      </c>
      <c r="B3432" s="3">
        <v>44710</v>
      </c>
      <c r="C3432" s="3">
        <v>44715</v>
      </c>
      <c r="D3432" t="s">
        <v>131</v>
      </c>
      <c r="E3432" t="s">
        <v>174</v>
      </c>
      <c r="F3432" t="s">
        <v>133</v>
      </c>
    </row>
    <row r="3433" spans="1:6" x14ac:dyDescent="0.25">
      <c r="A3433">
        <v>590</v>
      </c>
      <c r="B3433" s="3">
        <v>44716</v>
      </c>
      <c r="C3433" s="3">
        <v>44716</v>
      </c>
      <c r="D3433" t="s">
        <v>131</v>
      </c>
      <c r="E3433" t="s">
        <v>174</v>
      </c>
      <c r="F3433" t="s">
        <v>133</v>
      </c>
    </row>
    <row r="3434" spans="1:6" x14ac:dyDescent="0.25">
      <c r="A3434">
        <v>590</v>
      </c>
      <c r="B3434" s="3">
        <v>44716</v>
      </c>
      <c r="C3434" s="3">
        <v>44743</v>
      </c>
      <c r="D3434" t="s">
        <v>131</v>
      </c>
      <c r="E3434" t="s">
        <v>174</v>
      </c>
      <c r="F3434" t="s">
        <v>133</v>
      </c>
    </row>
    <row r="3435" spans="1:6" x14ac:dyDescent="0.25">
      <c r="A3435">
        <v>590</v>
      </c>
      <c r="B3435" s="3">
        <v>44744</v>
      </c>
      <c r="C3435" s="3">
        <v>44744</v>
      </c>
      <c r="D3435" t="s">
        <v>131</v>
      </c>
      <c r="E3435" t="s">
        <v>174</v>
      </c>
      <c r="F3435" t="s">
        <v>133</v>
      </c>
    </row>
    <row r="3436" spans="1:6" x14ac:dyDescent="0.25">
      <c r="A3436">
        <v>590</v>
      </c>
      <c r="B3436" s="3">
        <v>44744</v>
      </c>
      <c r="C3436" s="3">
        <v>44746</v>
      </c>
      <c r="D3436" t="s">
        <v>131</v>
      </c>
      <c r="E3436" t="s">
        <v>174</v>
      </c>
      <c r="F3436" t="s">
        <v>133</v>
      </c>
    </row>
    <row r="3437" spans="1:6" x14ac:dyDescent="0.25">
      <c r="A3437">
        <v>590</v>
      </c>
      <c r="B3437" s="3">
        <v>44747</v>
      </c>
      <c r="C3437" s="3"/>
      <c r="D3437" t="s">
        <v>131</v>
      </c>
      <c r="E3437" t="s">
        <v>174</v>
      </c>
      <c r="F3437" t="s">
        <v>133</v>
      </c>
    </row>
    <row r="3438" spans="1:6" x14ac:dyDescent="0.25">
      <c r="A3438">
        <v>591</v>
      </c>
      <c r="B3438" s="3">
        <v>34008</v>
      </c>
      <c r="C3438" s="3">
        <v>34071</v>
      </c>
      <c r="D3438" t="s">
        <v>131</v>
      </c>
      <c r="E3438" t="s">
        <v>194</v>
      </c>
      <c r="F3438" t="s">
        <v>133</v>
      </c>
    </row>
    <row r="3439" spans="1:6" x14ac:dyDescent="0.25">
      <c r="A3439">
        <v>591</v>
      </c>
      <c r="B3439" s="3">
        <v>37300</v>
      </c>
      <c r="C3439" s="3">
        <v>43619</v>
      </c>
      <c r="D3439" t="s">
        <v>131</v>
      </c>
      <c r="E3439" t="s">
        <v>93</v>
      </c>
      <c r="F3439" t="s">
        <v>133</v>
      </c>
    </row>
    <row r="3440" spans="1:6" x14ac:dyDescent="0.25">
      <c r="A3440">
        <v>591</v>
      </c>
      <c r="B3440" s="3">
        <v>43619</v>
      </c>
      <c r="C3440" s="3">
        <v>44046</v>
      </c>
      <c r="D3440" t="s">
        <v>131</v>
      </c>
      <c r="E3440" t="s">
        <v>93</v>
      </c>
      <c r="F3440" t="s">
        <v>133</v>
      </c>
    </row>
    <row r="3441" spans="1:6" x14ac:dyDescent="0.25">
      <c r="A3441">
        <v>591</v>
      </c>
      <c r="B3441" s="3">
        <v>44046</v>
      </c>
      <c r="C3441" s="3"/>
      <c r="D3441" t="s">
        <v>131</v>
      </c>
      <c r="E3441" t="s">
        <v>93</v>
      </c>
      <c r="F3441" t="s">
        <v>133</v>
      </c>
    </row>
    <row r="3442" spans="1:6" x14ac:dyDescent="0.25">
      <c r="A3442">
        <v>592</v>
      </c>
      <c r="B3442" s="3">
        <v>42644</v>
      </c>
      <c r="C3442" s="3">
        <v>43358</v>
      </c>
      <c r="D3442" t="s">
        <v>131</v>
      </c>
      <c r="E3442" t="s">
        <v>166</v>
      </c>
      <c r="F3442" t="s">
        <v>133</v>
      </c>
    </row>
    <row r="3443" spans="1:6" x14ac:dyDescent="0.25">
      <c r="A3443">
        <v>592</v>
      </c>
      <c r="B3443" s="3">
        <v>43359</v>
      </c>
      <c r="C3443" s="3">
        <v>43359</v>
      </c>
      <c r="D3443" t="s">
        <v>131</v>
      </c>
      <c r="E3443" t="s">
        <v>174</v>
      </c>
      <c r="F3443" t="s">
        <v>133</v>
      </c>
    </row>
    <row r="3444" spans="1:6" x14ac:dyDescent="0.25">
      <c r="A3444">
        <v>592</v>
      </c>
      <c r="B3444" s="3">
        <v>43359</v>
      </c>
      <c r="C3444" s="3">
        <v>44650</v>
      </c>
      <c r="D3444" t="s">
        <v>131</v>
      </c>
      <c r="E3444" t="s">
        <v>174</v>
      </c>
      <c r="F3444" t="s">
        <v>133</v>
      </c>
    </row>
    <row r="3445" spans="1:6" x14ac:dyDescent="0.25">
      <c r="A3445">
        <v>592</v>
      </c>
      <c r="B3445" s="3">
        <v>44650</v>
      </c>
      <c r="C3445" s="3">
        <v>45014</v>
      </c>
      <c r="D3445" t="s">
        <v>131</v>
      </c>
      <c r="E3445" t="s">
        <v>174</v>
      </c>
      <c r="F3445" t="s">
        <v>133</v>
      </c>
    </row>
    <row r="3446" spans="1:6" x14ac:dyDescent="0.25">
      <c r="A3446">
        <v>592</v>
      </c>
      <c r="B3446" s="3">
        <v>45015</v>
      </c>
      <c r="C3446" s="3"/>
      <c r="D3446" t="s">
        <v>131</v>
      </c>
      <c r="E3446" t="s">
        <v>174</v>
      </c>
      <c r="F3446" t="s">
        <v>133</v>
      </c>
    </row>
    <row r="3447" spans="1:6" x14ac:dyDescent="0.25">
      <c r="A3447">
        <v>593</v>
      </c>
      <c r="B3447" s="3">
        <v>42795</v>
      </c>
      <c r="C3447" s="3"/>
      <c r="D3447" t="s">
        <v>131</v>
      </c>
      <c r="E3447" t="s">
        <v>88</v>
      </c>
      <c r="F3447" t="s">
        <v>132</v>
      </c>
    </row>
    <row r="3448" spans="1:6" x14ac:dyDescent="0.25">
      <c r="A3448">
        <v>594</v>
      </c>
      <c r="B3448" s="3">
        <v>42644</v>
      </c>
      <c r="C3448" s="3">
        <v>43039</v>
      </c>
      <c r="D3448" t="s">
        <v>131</v>
      </c>
      <c r="E3448" t="s">
        <v>166</v>
      </c>
      <c r="F3448" t="s">
        <v>133</v>
      </c>
    </row>
    <row r="3449" spans="1:6" x14ac:dyDescent="0.25">
      <c r="A3449">
        <v>594</v>
      </c>
      <c r="B3449" s="3">
        <v>43040</v>
      </c>
      <c r="C3449" s="3">
        <v>43039</v>
      </c>
      <c r="D3449" t="s">
        <v>131</v>
      </c>
      <c r="E3449" t="s">
        <v>166</v>
      </c>
      <c r="F3449" t="s">
        <v>133</v>
      </c>
    </row>
    <row r="3450" spans="1:6" x14ac:dyDescent="0.25">
      <c r="A3450">
        <v>594</v>
      </c>
      <c r="B3450" s="3">
        <v>43040</v>
      </c>
      <c r="C3450" s="3">
        <v>43296</v>
      </c>
      <c r="D3450" t="s">
        <v>131</v>
      </c>
      <c r="E3450" t="s">
        <v>174</v>
      </c>
      <c r="F3450" t="s">
        <v>133</v>
      </c>
    </row>
    <row r="3451" spans="1:6" x14ac:dyDescent="0.25">
      <c r="A3451">
        <v>594</v>
      </c>
      <c r="B3451" s="3">
        <v>43297</v>
      </c>
      <c r="C3451" s="3">
        <v>43297</v>
      </c>
      <c r="D3451" t="s">
        <v>131</v>
      </c>
      <c r="E3451" t="s">
        <v>174</v>
      </c>
      <c r="F3451" t="s">
        <v>133</v>
      </c>
    </row>
    <row r="3452" spans="1:6" x14ac:dyDescent="0.25">
      <c r="A3452">
        <v>594</v>
      </c>
      <c r="B3452" s="3">
        <v>43297</v>
      </c>
      <c r="C3452" s="3">
        <v>44567</v>
      </c>
      <c r="D3452" t="s">
        <v>131</v>
      </c>
      <c r="E3452" t="s">
        <v>174</v>
      </c>
      <c r="F3452" t="s">
        <v>133</v>
      </c>
    </row>
    <row r="3453" spans="1:6" x14ac:dyDescent="0.25">
      <c r="A3453">
        <v>594</v>
      </c>
      <c r="B3453" s="3">
        <v>44567</v>
      </c>
      <c r="C3453" s="3">
        <v>45291</v>
      </c>
      <c r="D3453" t="s">
        <v>131</v>
      </c>
      <c r="E3453" t="s">
        <v>174</v>
      </c>
      <c r="F3453" t="s">
        <v>133</v>
      </c>
    </row>
    <row r="3454" spans="1:6" x14ac:dyDescent="0.25">
      <c r="A3454">
        <v>594</v>
      </c>
      <c r="B3454" s="3">
        <v>45292</v>
      </c>
      <c r="C3454" s="3"/>
      <c r="D3454" t="s">
        <v>131</v>
      </c>
      <c r="E3454" t="s">
        <v>174</v>
      </c>
      <c r="F3454" t="s">
        <v>133</v>
      </c>
    </row>
    <row r="3455" spans="1:6" x14ac:dyDescent="0.25">
      <c r="A3455">
        <v>595</v>
      </c>
      <c r="B3455" s="3">
        <v>43221</v>
      </c>
      <c r="C3455" s="3">
        <v>43243</v>
      </c>
      <c r="D3455" t="s">
        <v>131</v>
      </c>
      <c r="E3455" t="s">
        <v>116</v>
      </c>
      <c r="F3455" t="s">
        <v>133</v>
      </c>
    </row>
    <row r="3456" spans="1:6" x14ac:dyDescent="0.25">
      <c r="A3456">
        <v>595</v>
      </c>
      <c r="B3456" s="3">
        <v>43243</v>
      </c>
      <c r="C3456" s="3">
        <v>43249</v>
      </c>
      <c r="D3456" t="s">
        <v>131</v>
      </c>
      <c r="E3456" t="s">
        <v>116</v>
      </c>
      <c r="F3456" t="s">
        <v>133</v>
      </c>
    </row>
    <row r="3457" spans="1:6" x14ac:dyDescent="0.25">
      <c r="A3457">
        <v>595</v>
      </c>
      <c r="B3457" s="3">
        <v>43250</v>
      </c>
      <c r="C3457" s="3">
        <v>44585</v>
      </c>
      <c r="D3457" t="s">
        <v>131</v>
      </c>
      <c r="E3457" t="s">
        <v>116</v>
      </c>
      <c r="F3457" t="s">
        <v>133</v>
      </c>
    </row>
    <row r="3458" spans="1:6" x14ac:dyDescent="0.25">
      <c r="A3458">
        <v>595</v>
      </c>
      <c r="B3458" s="3">
        <v>43250</v>
      </c>
      <c r="C3458" s="3">
        <v>43250</v>
      </c>
      <c r="D3458" t="s">
        <v>131</v>
      </c>
      <c r="E3458" t="s">
        <v>116</v>
      </c>
      <c r="F3458" t="s">
        <v>133</v>
      </c>
    </row>
    <row r="3459" spans="1:6" x14ac:dyDescent="0.25">
      <c r="A3459">
        <v>595</v>
      </c>
      <c r="B3459" s="3">
        <v>44585</v>
      </c>
      <c r="C3459" s="3">
        <v>44586</v>
      </c>
      <c r="D3459" t="s">
        <v>131</v>
      </c>
      <c r="E3459" t="s">
        <v>116</v>
      </c>
      <c r="F3459" t="s">
        <v>133</v>
      </c>
    </row>
    <row r="3460" spans="1:6" x14ac:dyDescent="0.25">
      <c r="A3460">
        <v>595</v>
      </c>
      <c r="B3460" s="3">
        <v>44587</v>
      </c>
      <c r="C3460" s="3">
        <v>44587</v>
      </c>
      <c r="D3460" t="s">
        <v>131</v>
      </c>
      <c r="E3460" t="s">
        <v>116</v>
      </c>
      <c r="F3460" t="s">
        <v>133</v>
      </c>
    </row>
    <row r="3461" spans="1:6" x14ac:dyDescent="0.25">
      <c r="A3461">
        <v>595</v>
      </c>
      <c r="B3461" s="3">
        <v>44587</v>
      </c>
      <c r="C3461" s="3">
        <v>44589</v>
      </c>
      <c r="D3461" t="s">
        <v>131</v>
      </c>
      <c r="E3461" t="s">
        <v>116</v>
      </c>
      <c r="F3461" t="s">
        <v>133</v>
      </c>
    </row>
    <row r="3462" spans="1:6" x14ac:dyDescent="0.25">
      <c r="A3462">
        <v>595</v>
      </c>
      <c r="B3462" s="3">
        <v>44590</v>
      </c>
      <c r="C3462" s="3">
        <v>44592</v>
      </c>
      <c r="D3462" t="s">
        <v>131</v>
      </c>
      <c r="E3462" t="s">
        <v>116</v>
      </c>
      <c r="F3462" t="s">
        <v>133</v>
      </c>
    </row>
    <row r="3463" spans="1:6" x14ac:dyDescent="0.25">
      <c r="A3463">
        <v>595</v>
      </c>
      <c r="B3463" s="3">
        <v>44592</v>
      </c>
      <c r="C3463" s="3">
        <v>44595</v>
      </c>
      <c r="D3463" t="s">
        <v>131</v>
      </c>
      <c r="E3463" t="s">
        <v>116</v>
      </c>
      <c r="F3463" t="s">
        <v>133</v>
      </c>
    </row>
    <row r="3464" spans="1:6" x14ac:dyDescent="0.25">
      <c r="A3464">
        <v>595</v>
      </c>
      <c r="B3464" s="3">
        <v>44596</v>
      </c>
      <c r="C3464" s="3">
        <v>44596</v>
      </c>
      <c r="D3464" t="s">
        <v>131</v>
      </c>
      <c r="E3464" t="s">
        <v>116</v>
      </c>
      <c r="F3464" t="s">
        <v>133</v>
      </c>
    </row>
    <row r="3465" spans="1:6" x14ac:dyDescent="0.25">
      <c r="A3465">
        <v>595</v>
      </c>
      <c r="B3465" s="3">
        <v>44596</v>
      </c>
      <c r="C3465" s="3">
        <v>44596</v>
      </c>
      <c r="D3465" t="s">
        <v>131</v>
      </c>
      <c r="E3465" t="s">
        <v>116</v>
      </c>
      <c r="F3465" t="s">
        <v>133</v>
      </c>
    </row>
    <row r="3466" spans="1:6" x14ac:dyDescent="0.25">
      <c r="A3466">
        <v>595</v>
      </c>
      <c r="B3466" s="3">
        <v>44597</v>
      </c>
      <c r="C3466" s="3">
        <v>44607</v>
      </c>
      <c r="D3466" t="s">
        <v>131</v>
      </c>
      <c r="E3466" t="s">
        <v>116</v>
      </c>
      <c r="F3466" t="s">
        <v>133</v>
      </c>
    </row>
    <row r="3467" spans="1:6" x14ac:dyDescent="0.25">
      <c r="A3467">
        <v>595</v>
      </c>
      <c r="B3467" s="3">
        <v>44607</v>
      </c>
      <c r="C3467" s="3">
        <v>44608</v>
      </c>
      <c r="D3467" t="s">
        <v>131</v>
      </c>
      <c r="E3467" t="s">
        <v>116</v>
      </c>
      <c r="F3467" t="s">
        <v>133</v>
      </c>
    </row>
    <row r="3468" spans="1:6" x14ac:dyDescent="0.25">
      <c r="A3468">
        <v>595</v>
      </c>
      <c r="B3468" s="3">
        <v>44609</v>
      </c>
      <c r="C3468" s="3">
        <v>44609</v>
      </c>
      <c r="D3468" t="s">
        <v>131</v>
      </c>
      <c r="E3468" t="s">
        <v>116</v>
      </c>
      <c r="F3468" t="s">
        <v>133</v>
      </c>
    </row>
    <row r="3469" spans="1:6" x14ac:dyDescent="0.25">
      <c r="A3469">
        <v>595</v>
      </c>
      <c r="B3469" s="3">
        <v>44609</v>
      </c>
      <c r="C3469" s="3">
        <v>44610</v>
      </c>
      <c r="D3469" t="s">
        <v>131</v>
      </c>
      <c r="E3469" t="s">
        <v>116</v>
      </c>
      <c r="F3469" t="s">
        <v>133</v>
      </c>
    </row>
    <row r="3470" spans="1:6" x14ac:dyDescent="0.25">
      <c r="A3470">
        <v>595</v>
      </c>
      <c r="B3470" s="3">
        <v>44611</v>
      </c>
      <c r="C3470" s="3">
        <v>44748</v>
      </c>
      <c r="D3470" t="s">
        <v>131</v>
      </c>
      <c r="E3470" t="s">
        <v>116</v>
      </c>
      <c r="F3470" t="s">
        <v>133</v>
      </c>
    </row>
    <row r="3471" spans="1:6" x14ac:dyDescent="0.25">
      <c r="A3471">
        <v>595</v>
      </c>
      <c r="B3471" s="3">
        <v>44748</v>
      </c>
      <c r="C3471" s="3">
        <v>44748</v>
      </c>
      <c r="D3471" t="s">
        <v>131</v>
      </c>
      <c r="E3471" t="s">
        <v>116</v>
      </c>
      <c r="F3471" t="s">
        <v>133</v>
      </c>
    </row>
    <row r="3472" spans="1:6" x14ac:dyDescent="0.25">
      <c r="A3472">
        <v>595</v>
      </c>
      <c r="B3472" s="3">
        <v>44749</v>
      </c>
      <c r="C3472" s="3"/>
      <c r="D3472" t="s">
        <v>131</v>
      </c>
      <c r="E3472" t="s">
        <v>116</v>
      </c>
      <c r="F3472" t="s">
        <v>133</v>
      </c>
    </row>
    <row r="3473" spans="1:6" x14ac:dyDescent="0.25">
      <c r="A3473">
        <v>597</v>
      </c>
      <c r="B3473" s="3">
        <v>42675</v>
      </c>
      <c r="C3473" s="3">
        <v>44709</v>
      </c>
      <c r="D3473" t="s">
        <v>131</v>
      </c>
      <c r="E3473" t="s">
        <v>168</v>
      </c>
      <c r="F3473" t="s">
        <v>133</v>
      </c>
    </row>
    <row r="3474" spans="1:6" x14ac:dyDescent="0.25">
      <c r="A3474">
        <v>597</v>
      </c>
      <c r="B3474" s="3">
        <v>44709</v>
      </c>
      <c r="C3474" s="3">
        <v>44711</v>
      </c>
      <c r="D3474" t="s">
        <v>131</v>
      </c>
      <c r="E3474" t="s">
        <v>168</v>
      </c>
      <c r="F3474" t="s">
        <v>133</v>
      </c>
    </row>
    <row r="3475" spans="1:6" x14ac:dyDescent="0.25">
      <c r="A3475">
        <v>597</v>
      </c>
      <c r="B3475" s="3">
        <v>44712</v>
      </c>
      <c r="C3475" s="3"/>
      <c r="D3475" t="s">
        <v>131</v>
      </c>
      <c r="E3475" t="s">
        <v>168</v>
      </c>
      <c r="F3475" t="s">
        <v>133</v>
      </c>
    </row>
    <row r="3476" spans="1:6" x14ac:dyDescent="0.25">
      <c r="A3476">
        <v>598</v>
      </c>
      <c r="B3476" s="3">
        <v>42644</v>
      </c>
      <c r="C3476" s="3">
        <v>43069</v>
      </c>
      <c r="D3476" t="s">
        <v>131</v>
      </c>
      <c r="E3476" t="s">
        <v>166</v>
      </c>
      <c r="F3476" t="s">
        <v>133</v>
      </c>
    </row>
    <row r="3477" spans="1:6" x14ac:dyDescent="0.25">
      <c r="A3477">
        <v>598</v>
      </c>
      <c r="B3477" s="3">
        <v>43070</v>
      </c>
      <c r="C3477" s="3">
        <v>43069</v>
      </c>
      <c r="D3477" t="s">
        <v>131</v>
      </c>
      <c r="E3477" t="s">
        <v>166</v>
      </c>
      <c r="F3477" t="s">
        <v>133</v>
      </c>
    </row>
    <row r="3478" spans="1:6" x14ac:dyDescent="0.25">
      <c r="A3478">
        <v>598</v>
      </c>
      <c r="B3478" s="3">
        <v>43070</v>
      </c>
      <c r="C3478" s="3">
        <v>43133</v>
      </c>
      <c r="D3478" t="s">
        <v>131</v>
      </c>
      <c r="E3478" t="s">
        <v>134</v>
      </c>
      <c r="F3478" t="s">
        <v>133</v>
      </c>
    </row>
    <row r="3479" spans="1:6" x14ac:dyDescent="0.25">
      <c r="A3479">
        <v>598</v>
      </c>
      <c r="B3479" s="3">
        <v>43133</v>
      </c>
      <c r="C3479" s="3">
        <v>43327</v>
      </c>
      <c r="D3479" t="s">
        <v>131</v>
      </c>
      <c r="E3479" t="s">
        <v>134</v>
      </c>
      <c r="F3479" t="s">
        <v>133</v>
      </c>
    </row>
    <row r="3480" spans="1:6" x14ac:dyDescent="0.25">
      <c r="A3480">
        <v>598</v>
      </c>
      <c r="B3480" s="3">
        <v>43328</v>
      </c>
      <c r="C3480" s="3">
        <v>43328</v>
      </c>
      <c r="D3480" t="s">
        <v>131</v>
      </c>
      <c r="E3480" t="s">
        <v>134</v>
      </c>
      <c r="F3480" t="s">
        <v>133</v>
      </c>
    </row>
    <row r="3481" spans="1:6" x14ac:dyDescent="0.25">
      <c r="A3481">
        <v>598</v>
      </c>
      <c r="B3481" s="3">
        <v>43328</v>
      </c>
      <c r="C3481" s="3">
        <v>44613</v>
      </c>
      <c r="D3481" t="s">
        <v>131</v>
      </c>
      <c r="E3481" t="s">
        <v>134</v>
      </c>
      <c r="F3481" t="s">
        <v>133</v>
      </c>
    </row>
    <row r="3482" spans="1:6" x14ac:dyDescent="0.25">
      <c r="A3482">
        <v>598</v>
      </c>
      <c r="B3482" s="3">
        <v>44613</v>
      </c>
      <c r="C3482" s="3">
        <v>44619</v>
      </c>
      <c r="D3482" t="s">
        <v>131</v>
      </c>
      <c r="E3482" t="s">
        <v>134</v>
      </c>
      <c r="F3482" t="s">
        <v>133</v>
      </c>
    </row>
    <row r="3483" spans="1:6" x14ac:dyDescent="0.25">
      <c r="A3483">
        <v>598</v>
      </c>
      <c r="B3483" s="3">
        <v>44620</v>
      </c>
      <c r="C3483" s="3">
        <v>44620</v>
      </c>
      <c r="D3483" t="s">
        <v>131</v>
      </c>
      <c r="E3483" t="s">
        <v>134</v>
      </c>
      <c r="F3483" t="s">
        <v>133</v>
      </c>
    </row>
    <row r="3484" spans="1:6" x14ac:dyDescent="0.25">
      <c r="A3484">
        <v>598</v>
      </c>
      <c r="B3484" s="3">
        <v>44620</v>
      </c>
      <c r="C3484" s="3">
        <v>44626</v>
      </c>
      <c r="D3484" t="s">
        <v>131</v>
      </c>
      <c r="E3484" t="s">
        <v>134</v>
      </c>
      <c r="F3484" t="s">
        <v>133</v>
      </c>
    </row>
    <row r="3485" spans="1:6" x14ac:dyDescent="0.25">
      <c r="A3485">
        <v>598</v>
      </c>
      <c r="B3485" s="3">
        <v>44627</v>
      </c>
      <c r="C3485" s="3">
        <v>44633</v>
      </c>
      <c r="D3485" t="s">
        <v>131</v>
      </c>
      <c r="E3485" t="s">
        <v>134</v>
      </c>
      <c r="F3485" t="s">
        <v>133</v>
      </c>
    </row>
    <row r="3486" spans="1:6" x14ac:dyDescent="0.25">
      <c r="A3486">
        <v>598</v>
      </c>
      <c r="B3486" s="3">
        <v>44634</v>
      </c>
      <c r="C3486" s="3">
        <v>44986</v>
      </c>
      <c r="D3486" t="s">
        <v>131</v>
      </c>
      <c r="E3486" t="s">
        <v>134</v>
      </c>
      <c r="F3486" t="s">
        <v>133</v>
      </c>
    </row>
    <row r="3487" spans="1:6" x14ac:dyDescent="0.25">
      <c r="A3487">
        <v>598</v>
      </c>
      <c r="B3487" s="3">
        <v>44987</v>
      </c>
      <c r="C3487" s="3"/>
      <c r="D3487" t="s">
        <v>131</v>
      </c>
      <c r="E3487" t="s">
        <v>134</v>
      </c>
      <c r="F3487" t="s">
        <v>133</v>
      </c>
    </row>
    <row r="3488" spans="1:6" x14ac:dyDescent="0.25">
      <c r="A3488">
        <v>599</v>
      </c>
      <c r="B3488" s="3">
        <v>40955</v>
      </c>
      <c r="C3488" s="3"/>
      <c r="D3488" t="s">
        <v>131</v>
      </c>
      <c r="E3488" t="s">
        <v>105</v>
      </c>
      <c r="F3488" t="s">
        <v>133</v>
      </c>
    </row>
    <row r="3489" spans="1:6" x14ac:dyDescent="0.25">
      <c r="A3489">
        <v>599</v>
      </c>
      <c r="B3489" s="3">
        <v>40955</v>
      </c>
      <c r="C3489" s="3">
        <v>40955</v>
      </c>
      <c r="D3489" t="s">
        <v>131</v>
      </c>
      <c r="E3489" t="s">
        <v>105</v>
      </c>
      <c r="F3489" t="s">
        <v>133</v>
      </c>
    </row>
    <row r="3490" spans="1:6" x14ac:dyDescent="0.25">
      <c r="A3490">
        <v>601</v>
      </c>
      <c r="B3490" s="3">
        <v>37364</v>
      </c>
      <c r="C3490" s="3">
        <v>43228</v>
      </c>
      <c r="D3490" t="s">
        <v>131</v>
      </c>
      <c r="E3490" t="s">
        <v>94</v>
      </c>
      <c r="F3490" t="s">
        <v>133</v>
      </c>
    </row>
    <row r="3491" spans="1:6" x14ac:dyDescent="0.25">
      <c r="A3491">
        <v>601</v>
      </c>
      <c r="B3491" s="3">
        <v>43228</v>
      </c>
      <c r="C3491" s="3">
        <v>44279</v>
      </c>
      <c r="D3491" t="s">
        <v>131</v>
      </c>
      <c r="E3491" t="s">
        <v>80</v>
      </c>
      <c r="F3491" t="s">
        <v>133</v>
      </c>
    </row>
    <row r="3492" spans="1:6" x14ac:dyDescent="0.25">
      <c r="A3492">
        <v>601</v>
      </c>
      <c r="B3492" s="3">
        <v>43228</v>
      </c>
      <c r="C3492" s="3">
        <v>43228</v>
      </c>
      <c r="D3492" t="s">
        <v>131</v>
      </c>
      <c r="E3492" t="s">
        <v>94</v>
      </c>
      <c r="F3492" t="s">
        <v>133</v>
      </c>
    </row>
    <row r="3493" spans="1:6" x14ac:dyDescent="0.25">
      <c r="A3493">
        <v>601</v>
      </c>
      <c r="B3493" s="3">
        <v>44279</v>
      </c>
      <c r="C3493" s="3">
        <v>44279</v>
      </c>
      <c r="D3493" t="s">
        <v>131</v>
      </c>
      <c r="E3493" t="s">
        <v>80</v>
      </c>
      <c r="F3493" t="s">
        <v>133</v>
      </c>
    </row>
    <row r="3494" spans="1:6" x14ac:dyDescent="0.25">
      <c r="A3494">
        <v>601</v>
      </c>
      <c r="B3494" s="3">
        <v>44279</v>
      </c>
      <c r="C3494" s="3">
        <v>44279</v>
      </c>
      <c r="D3494" t="s">
        <v>131</v>
      </c>
      <c r="E3494" t="s">
        <v>80</v>
      </c>
      <c r="F3494" t="s">
        <v>133</v>
      </c>
    </row>
    <row r="3495" spans="1:6" x14ac:dyDescent="0.25">
      <c r="A3495">
        <v>601</v>
      </c>
      <c r="B3495" s="3">
        <v>44279</v>
      </c>
      <c r="C3495" s="3"/>
      <c r="D3495" t="s">
        <v>131</v>
      </c>
      <c r="E3495" t="s">
        <v>80</v>
      </c>
      <c r="F3495" t="s">
        <v>133</v>
      </c>
    </row>
    <row r="3496" spans="1:6" x14ac:dyDescent="0.25">
      <c r="A3496">
        <v>602</v>
      </c>
      <c r="B3496" s="3">
        <v>34127</v>
      </c>
      <c r="C3496" s="3">
        <v>34150</v>
      </c>
      <c r="D3496" t="s">
        <v>131</v>
      </c>
      <c r="E3496" t="s">
        <v>193</v>
      </c>
      <c r="F3496" t="s">
        <v>133</v>
      </c>
    </row>
    <row r="3497" spans="1:6" x14ac:dyDescent="0.25">
      <c r="A3497">
        <v>602</v>
      </c>
      <c r="B3497" s="3">
        <v>42705</v>
      </c>
      <c r="C3497" s="3">
        <v>43353</v>
      </c>
      <c r="D3497" t="s">
        <v>131</v>
      </c>
      <c r="E3497" t="s">
        <v>80</v>
      </c>
      <c r="F3497" t="s">
        <v>133</v>
      </c>
    </row>
    <row r="3498" spans="1:6" x14ac:dyDescent="0.25">
      <c r="A3498">
        <v>602</v>
      </c>
      <c r="B3498" s="3">
        <v>43353</v>
      </c>
      <c r="C3498" s="3"/>
      <c r="D3498" t="s">
        <v>131</v>
      </c>
      <c r="E3498" t="s">
        <v>82</v>
      </c>
      <c r="F3498" t="s">
        <v>133</v>
      </c>
    </row>
    <row r="3499" spans="1:6" x14ac:dyDescent="0.25">
      <c r="A3499">
        <v>602</v>
      </c>
      <c r="B3499" s="3">
        <v>43353</v>
      </c>
      <c r="C3499" s="3">
        <v>43383</v>
      </c>
      <c r="D3499" t="s">
        <v>131</v>
      </c>
      <c r="E3499" t="s">
        <v>80</v>
      </c>
      <c r="F3499" t="s">
        <v>133</v>
      </c>
    </row>
    <row r="3500" spans="1:6" x14ac:dyDescent="0.25">
      <c r="A3500">
        <v>603</v>
      </c>
      <c r="B3500" s="3">
        <v>42644</v>
      </c>
      <c r="C3500" s="3">
        <v>43234</v>
      </c>
      <c r="D3500" t="s">
        <v>131</v>
      </c>
      <c r="E3500" t="s">
        <v>168</v>
      </c>
      <c r="F3500" t="s">
        <v>133</v>
      </c>
    </row>
    <row r="3501" spans="1:6" x14ac:dyDescent="0.25">
      <c r="A3501">
        <v>603</v>
      </c>
      <c r="B3501" s="3">
        <v>43234</v>
      </c>
      <c r="C3501" s="3">
        <v>43234</v>
      </c>
      <c r="D3501" t="s">
        <v>131</v>
      </c>
      <c r="E3501" t="s">
        <v>168</v>
      </c>
      <c r="F3501" t="s">
        <v>133</v>
      </c>
    </row>
    <row r="3502" spans="1:6" x14ac:dyDescent="0.25">
      <c r="A3502">
        <v>603</v>
      </c>
      <c r="B3502" s="3">
        <v>43235</v>
      </c>
      <c r="C3502" s="3">
        <v>43355</v>
      </c>
      <c r="D3502" t="s">
        <v>131</v>
      </c>
      <c r="E3502" t="s">
        <v>168</v>
      </c>
      <c r="F3502" t="s">
        <v>133</v>
      </c>
    </row>
    <row r="3503" spans="1:6" x14ac:dyDescent="0.25">
      <c r="A3503">
        <v>603</v>
      </c>
      <c r="B3503" s="3">
        <v>43355</v>
      </c>
      <c r="C3503" s="3">
        <v>43355</v>
      </c>
      <c r="D3503" t="s">
        <v>131</v>
      </c>
      <c r="E3503" t="s">
        <v>168</v>
      </c>
      <c r="F3503" t="s">
        <v>133</v>
      </c>
    </row>
    <row r="3504" spans="1:6" x14ac:dyDescent="0.25">
      <c r="A3504">
        <v>603</v>
      </c>
      <c r="B3504" s="3">
        <v>43356</v>
      </c>
      <c r="C3504" s="3">
        <v>43389</v>
      </c>
      <c r="D3504" t="s">
        <v>131</v>
      </c>
      <c r="E3504" t="s">
        <v>168</v>
      </c>
      <c r="F3504" t="s">
        <v>133</v>
      </c>
    </row>
    <row r="3505" spans="1:6" x14ac:dyDescent="0.25">
      <c r="A3505">
        <v>603</v>
      </c>
      <c r="B3505" s="3">
        <v>43389</v>
      </c>
      <c r="C3505" s="3">
        <v>43390</v>
      </c>
      <c r="D3505" t="s">
        <v>131</v>
      </c>
      <c r="E3505" t="s">
        <v>168</v>
      </c>
      <c r="F3505" t="s">
        <v>133</v>
      </c>
    </row>
    <row r="3506" spans="1:6" x14ac:dyDescent="0.25">
      <c r="A3506">
        <v>603</v>
      </c>
      <c r="B3506" s="3">
        <v>43391</v>
      </c>
      <c r="C3506" s="3">
        <v>43392</v>
      </c>
      <c r="D3506" t="s">
        <v>131</v>
      </c>
      <c r="E3506" t="s">
        <v>168</v>
      </c>
      <c r="F3506" t="s">
        <v>133</v>
      </c>
    </row>
    <row r="3507" spans="1:6" x14ac:dyDescent="0.25">
      <c r="A3507">
        <v>603</v>
      </c>
      <c r="B3507" s="3">
        <v>43392</v>
      </c>
      <c r="C3507" s="3">
        <v>43406</v>
      </c>
      <c r="D3507" t="s">
        <v>131</v>
      </c>
      <c r="E3507" t="s">
        <v>168</v>
      </c>
      <c r="F3507" t="s">
        <v>133</v>
      </c>
    </row>
    <row r="3508" spans="1:6" x14ac:dyDescent="0.25">
      <c r="A3508">
        <v>603</v>
      </c>
      <c r="B3508" s="3">
        <v>43407</v>
      </c>
      <c r="C3508" s="3">
        <v>43452</v>
      </c>
      <c r="D3508" t="s">
        <v>131</v>
      </c>
      <c r="E3508" t="s">
        <v>168</v>
      </c>
      <c r="F3508" t="s">
        <v>133</v>
      </c>
    </row>
    <row r="3509" spans="1:6" x14ac:dyDescent="0.25">
      <c r="A3509">
        <v>603</v>
      </c>
      <c r="B3509" s="3">
        <v>43452</v>
      </c>
      <c r="C3509" s="3">
        <v>43452</v>
      </c>
      <c r="D3509" t="s">
        <v>131</v>
      </c>
      <c r="E3509" t="s">
        <v>168</v>
      </c>
      <c r="F3509" t="s">
        <v>133</v>
      </c>
    </row>
    <row r="3510" spans="1:6" x14ac:dyDescent="0.25">
      <c r="A3510">
        <v>603</v>
      </c>
      <c r="B3510" s="3">
        <v>43453</v>
      </c>
      <c r="C3510" s="3">
        <v>43539</v>
      </c>
      <c r="D3510" t="s">
        <v>131</v>
      </c>
      <c r="E3510" t="s">
        <v>168</v>
      </c>
      <c r="F3510" t="s">
        <v>133</v>
      </c>
    </row>
    <row r="3511" spans="1:6" x14ac:dyDescent="0.25">
      <c r="A3511">
        <v>603</v>
      </c>
      <c r="B3511" s="3">
        <v>43540</v>
      </c>
      <c r="C3511" s="3">
        <v>43540</v>
      </c>
      <c r="D3511" t="s">
        <v>131</v>
      </c>
      <c r="E3511" t="s">
        <v>168</v>
      </c>
      <c r="F3511" t="s">
        <v>133</v>
      </c>
    </row>
    <row r="3512" spans="1:6" x14ac:dyDescent="0.25">
      <c r="A3512">
        <v>603</v>
      </c>
      <c r="B3512" s="3">
        <v>43540</v>
      </c>
      <c r="C3512" s="3">
        <v>43584</v>
      </c>
      <c r="D3512" t="s">
        <v>131</v>
      </c>
      <c r="E3512" t="s">
        <v>168</v>
      </c>
      <c r="F3512" t="s">
        <v>133</v>
      </c>
    </row>
    <row r="3513" spans="1:6" x14ac:dyDescent="0.25">
      <c r="A3513">
        <v>603</v>
      </c>
      <c r="B3513" s="3">
        <v>43584</v>
      </c>
      <c r="C3513" s="3">
        <v>44053</v>
      </c>
      <c r="D3513" t="s">
        <v>131</v>
      </c>
      <c r="E3513" t="s">
        <v>168</v>
      </c>
      <c r="F3513" t="s">
        <v>133</v>
      </c>
    </row>
    <row r="3514" spans="1:6" x14ac:dyDescent="0.25">
      <c r="A3514">
        <v>603</v>
      </c>
      <c r="B3514" s="3">
        <v>44053</v>
      </c>
      <c r="C3514" s="3">
        <v>44062</v>
      </c>
      <c r="D3514" t="s">
        <v>131</v>
      </c>
      <c r="E3514" t="s">
        <v>168</v>
      </c>
      <c r="F3514" t="s">
        <v>133</v>
      </c>
    </row>
    <row r="3515" spans="1:6" x14ac:dyDescent="0.25">
      <c r="A3515">
        <v>603</v>
      </c>
      <c r="B3515" s="3">
        <v>44063</v>
      </c>
      <c r="C3515" s="3"/>
      <c r="D3515" t="s">
        <v>131</v>
      </c>
      <c r="E3515" t="s">
        <v>168</v>
      </c>
      <c r="F3515" t="s">
        <v>133</v>
      </c>
    </row>
    <row r="3516" spans="1:6" x14ac:dyDescent="0.25">
      <c r="A3516">
        <v>604</v>
      </c>
      <c r="B3516" s="3">
        <v>41913</v>
      </c>
      <c r="C3516" s="3">
        <v>43267</v>
      </c>
      <c r="D3516" t="s">
        <v>131</v>
      </c>
      <c r="E3516" t="s">
        <v>175</v>
      </c>
      <c r="F3516" t="s">
        <v>133</v>
      </c>
    </row>
    <row r="3517" spans="1:6" x14ac:dyDescent="0.25">
      <c r="A3517">
        <v>604</v>
      </c>
      <c r="B3517" s="3">
        <v>43267</v>
      </c>
      <c r="C3517" s="3">
        <v>43309</v>
      </c>
      <c r="D3517" t="s">
        <v>131</v>
      </c>
      <c r="E3517" t="s">
        <v>175</v>
      </c>
      <c r="F3517" t="s">
        <v>133</v>
      </c>
    </row>
    <row r="3518" spans="1:6" x14ac:dyDescent="0.25">
      <c r="A3518">
        <v>604</v>
      </c>
      <c r="B3518" s="3">
        <v>43309</v>
      </c>
      <c r="C3518" s="3">
        <v>43330</v>
      </c>
      <c r="D3518" t="s">
        <v>131</v>
      </c>
      <c r="E3518" t="s">
        <v>175</v>
      </c>
      <c r="F3518" t="s">
        <v>133</v>
      </c>
    </row>
    <row r="3519" spans="1:6" x14ac:dyDescent="0.25">
      <c r="A3519">
        <v>604</v>
      </c>
      <c r="B3519" s="3">
        <v>43330</v>
      </c>
      <c r="C3519" s="3">
        <v>44362</v>
      </c>
      <c r="D3519" t="s">
        <v>131</v>
      </c>
      <c r="E3519" t="s">
        <v>175</v>
      </c>
      <c r="F3519" t="s">
        <v>133</v>
      </c>
    </row>
    <row r="3520" spans="1:6" x14ac:dyDescent="0.25">
      <c r="A3520">
        <v>604</v>
      </c>
      <c r="B3520" s="3">
        <v>44362</v>
      </c>
      <c r="C3520" s="3">
        <v>44362</v>
      </c>
      <c r="D3520" t="s">
        <v>131</v>
      </c>
      <c r="E3520" t="s">
        <v>175</v>
      </c>
      <c r="F3520" t="s">
        <v>132</v>
      </c>
    </row>
    <row r="3521" spans="1:6" x14ac:dyDescent="0.25">
      <c r="A3521">
        <v>604</v>
      </c>
      <c r="B3521" s="3">
        <v>44363</v>
      </c>
      <c r="C3521" s="3">
        <v>44363</v>
      </c>
      <c r="D3521" t="s">
        <v>131</v>
      </c>
      <c r="E3521" t="s">
        <v>175</v>
      </c>
      <c r="F3521" t="s">
        <v>133</v>
      </c>
    </row>
    <row r="3522" spans="1:6" x14ac:dyDescent="0.25">
      <c r="A3522">
        <v>604</v>
      </c>
      <c r="B3522" s="3">
        <v>44363</v>
      </c>
      <c r="C3522" s="3"/>
      <c r="D3522" t="s">
        <v>131</v>
      </c>
      <c r="E3522" t="s">
        <v>175</v>
      </c>
      <c r="F3522" t="s">
        <v>133</v>
      </c>
    </row>
    <row r="3523" spans="1:6" x14ac:dyDescent="0.25">
      <c r="A3523">
        <v>605</v>
      </c>
      <c r="B3523" s="3">
        <v>42005</v>
      </c>
      <c r="C3523" s="3">
        <v>43333</v>
      </c>
      <c r="D3523" t="s">
        <v>131</v>
      </c>
      <c r="E3523" t="s">
        <v>134</v>
      </c>
      <c r="F3523" t="s">
        <v>132</v>
      </c>
    </row>
    <row r="3524" spans="1:6" x14ac:dyDescent="0.25">
      <c r="A3524">
        <v>605</v>
      </c>
      <c r="B3524" s="3">
        <v>43333</v>
      </c>
      <c r="C3524" s="3">
        <v>43335</v>
      </c>
      <c r="D3524" t="s">
        <v>131</v>
      </c>
      <c r="E3524" t="s">
        <v>134</v>
      </c>
      <c r="F3524" t="s">
        <v>132</v>
      </c>
    </row>
    <row r="3525" spans="1:6" x14ac:dyDescent="0.25">
      <c r="A3525">
        <v>605</v>
      </c>
      <c r="B3525" s="3">
        <v>43335</v>
      </c>
      <c r="C3525" s="3">
        <v>43579</v>
      </c>
      <c r="D3525" t="s">
        <v>131</v>
      </c>
      <c r="E3525" t="s">
        <v>134</v>
      </c>
      <c r="F3525" t="s">
        <v>132</v>
      </c>
    </row>
    <row r="3526" spans="1:6" x14ac:dyDescent="0.25">
      <c r="A3526">
        <v>605</v>
      </c>
      <c r="B3526" s="3">
        <v>43579</v>
      </c>
      <c r="C3526" s="3">
        <v>43579</v>
      </c>
      <c r="D3526" t="s">
        <v>131</v>
      </c>
      <c r="E3526" t="s">
        <v>134</v>
      </c>
      <c r="F3526" t="s">
        <v>132</v>
      </c>
    </row>
    <row r="3527" spans="1:6" x14ac:dyDescent="0.25">
      <c r="A3527">
        <v>605</v>
      </c>
      <c r="B3527" s="3">
        <v>43580</v>
      </c>
      <c r="C3527" s="3">
        <v>43580</v>
      </c>
      <c r="D3527" t="s">
        <v>131</v>
      </c>
      <c r="E3527" t="s">
        <v>134</v>
      </c>
      <c r="F3527" t="s">
        <v>132</v>
      </c>
    </row>
    <row r="3528" spans="1:6" x14ac:dyDescent="0.25">
      <c r="A3528">
        <v>605</v>
      </c>
      <c r="B3528" s="3">
        <v>43580</v>
      </c>
      <c r="C3528" s="3">
        <v>43581</v>
      </c>
      <c r="D3528" t="s">
        <v>131</v>
      </c>
      <c r="E3528" t="s">
        <v>134</v>
      </c>
      <c r="F3528" t="s">
        <v>132</v>
      </c>
    </row>
    <row r="3529" spans="1:6" x14ac:dyDescent="0.25">
      <c r="A3529">
        <v>605</v>
      </c>
      <c r="B3529" s="3">
        <v>43582</v>
      </c>
      <c r="C3529" s="3">
        <v>43612</v>
      </c>
      <c r="D3529" t="s">
        <v>131</v>
      </c>
      <c r="E3529" t="s">
        <v>134</v>
      </c>
      <c r="F3529" t="s">
        <v>132</v>
      </c>
    </row>
    <row r="3530" spans="1:6" x14ac:dyDescent="0.25">
      <c r="A3530">
        <v>605</v>
      </c>
      <c r="B3530" s="3">
        <v>43612</v>
      </c>
      <c r="C3530" s="3">
        <v>43612</v>
      </c>
      <c r="D3530" t="s">
        <v>131</v>
      </c>
      <c r="E3530" t="s">
        <v>134</v>
      </c>
      <c r="F3530" t="s">
        <v>132</v>
      </c>
    </row>
    <row r="3531" spans="1:6" x14ac:dyDescent="0.25">
      <c r="A3531">
        <v>605</v>
      </c>
      <c r="B3531" s="3">
        <v>43613</v>
      </c>
      <c r="C3531" s="3">
        <v>43616</v>
      </c>
      <c r="D3531" t="s">
        <v>131</v>
      </c>
      <c r="E3531" t="s">
        <v>134</v>
      </c>
      <c r="F3531" t="s">
        <v>132</v>
      </c>
    </row>
    <row r="3532" spans="1:6" x14ac:dyDescent="0.25">
      <c r="A3532">
        <v>605</v>
      </c>
      <c r="B3532" s="3">
        <v>43616</v>
      </c>
      <c r="C3532" s="3">
        <v>43616</v>
      </c>
      <c r="D3532" t="s">
        <v>131</v>
      </c>
      <c r="E3532" t="s">
        <v>134</v>
      </c>
      <c r="F3532" t="s">
        <v>132</v>
      </c>
    </row>
    <row r="3533" spans="1:6" x14ac:dyDescent="0.25">
      <c r="A3533">
        <v>605</v>
      </c>
      <c r="B3533" s="3">
        <v>43617</v>
      </c>
      <c r="C3533" s="3">
        <v>43619</v>
      </c>
      <c r="D3533" t="s">
        <v>131</v>
      </c>
      <c r="E3533" t="s">
        <v>134</v>
      </c>
      <c r="F3533" t="s">
        <v>132</v>
      </c>
    </row>
    <row r="3534" spans="1:6" x14ac:dyDescent="0.25">
      <c r="A3534">
        <v>605</v>
      </c>
      <c r="B3534" s="3">
        <v>43619</v>
      </c>
      <c r="C3534" s="3">
        <v>43619</v>
      </c>
      <c r="D3534" t="s">
        <v>131</v>
      </c>
      <c r="E3534" t="s">
        <v>134</v>
      </c>
      <c r="F3534" t="s">
        <v>132</v>
      </c>
    </row>
    <row r="3535" spans="1:6" x14ac:dyDescent="0.25">
      <c r="A3535">
        <v>605</v>
      </c>
      <c r="B3535" s="3">
        <v>43620</v>
      </c>
      <c r="C3535" s="3">
        <v>43685</v>
      </c>
      <c r="D3535" t="s">
        <v>131</v>
      </c>
      <c r="E3535" t="s">
        <v>134</v>
      </c>
      <c r="F3535" t="s">
        <v>132</v>
      </c>
    </row>
    <row r="3536" spans="1:6" x14ac:dyDescent="0.25">
      <c r="A3536">
        <v>605</v>
      </c>
      <c r="B3536" s="3">
        <v>43685</v>
      </c>
      <c r="C3536" s="3">
        <v>43686</v>
      </c>
      <c r="D3536" t="s">
        <v>131</v>
      </c>
      <c r="E3536" t="s">
        <v>134</v>
      </c>
      <c r="F3536" t="s">
        <v>132</v>
      </c>
    </row>
    <row r="3537" spans="1:6" x14ac:dyDescent="0.25">
      <c r="A3537">
        <v>605</v>
      </c>
      <c r="B3537" s="3">
        <v>43687</v>
      </c>
      <c r="C3537" s="3">
        <v>43717</v>
      </c>
      <c r="D3537" t="s">
        <v>131</v>
      </c>
      <c r="E3537" t="s">
        <v>134</v>
      </c>
      <c r="F3537" t="s">
        <v>132</v>
      </c>
    </row>
    <row r="3538" spans="1:6" x14ac:dyDescent="0.25">
      <c r="A3538">
        <v>605</v>
      </c>
      <c r="B3538" s="3">
        <v>43717</v>
      </c>
      <c r="C3538" s="3">
        <v>43719</v>
      </c>
      <c r="D3538" t="s">
        <v>131</v>
      </c>
      <c r="E3538" t="s">
        <v>134</v>
      </c>
      <c r="F3538" t="s">
        <v>132</v>
      </c>
    </row>
    <row r="3539" spans="1:6" x14ac:dyDescent="0.25">
      <c r="A3539">
        <v>605</v>
      </c>
      <c r="B3539" s="3">
        <v>43720</v>
      </c>
      <c r="C3539" s="3">
        <v>43752</v>
      </c>
      <c r="D3539" t="s">
        <v>131</v>
      </c>
      <c r="E3539" t="s">
        <v>134</v>
      </c>
      <c r="F3539" t="s">
        <v>132</v>
      </c>
    </row>
    <row r="3540" spans="1:6" x14ac:dyDescent="0.25">
      <c r="A3540">
        <v>605</v>
      </c>
      <c r="B3540" s="3">
        <v>43752</v>
      </c>
      <c r="C3540" s="3">
        <v>43752</v>
      </c>
      <c r="D3540" t="s">
        <v>131</v>
      </c>
      <c r="E3540" t="s">
        <v>134</v>
      </c>
      <c r="F3540" t="s">
        <v>132</v>
      </c>
    </row>
    <row r="3541" spans="1:6" x14ac:dyDescent="0.25">
      <c r="A3541">
        <v>605</v>
      </c>
      <c r="B3541" s="3">
        <v>43753</v>
      </c>
      <c r="C3541" s="3">
        <v>43853</v>
      </c>
      <c r="D3541" t="s">
        <v>131</v>
      </c>
      <c r="E3541" t="s">
        <v>134</v>
      </c>
      <c r="F3541" t="s">
        <v>132</v>
      </c>
    </row>
    <row r="3542" spans="1:6" x14ac:dyDescent="0.25">
      <c r="A3542">
        <v>605</v>
      </c>
      <c r="B3542" s="3">
        <v>43853</v>
      </c>
      <c r="C3542" s="3">
        <v>43853</v>
      </c>
      <c r="D3542" t="s">
        <v>131</v>
      </c>
      <c r="E3542" t="s">
        <v>134</v>
      </c>
      <c r="F3542" t="s">
        <v>132</v>
      </c>
    </row>
    <row r="3543" spans="1:6" x14ac:dyDescent="0.25">
      <c r="A3543">
        <v>605</v>
      </c>
      <c r="B3543" s="3">
        <v>43854</v>
      </c>
      <c r="C3543" s="3">
        <v>43857</v>
      </c>
      <c r="D3543" t="s">
        <v>131</v>
      </c>
      <c r="E3543" t="s">
        <v>134</v>
      </c>
      <c r="F3543" t="s">
        <v>132</v>
      </c>
    </row>
    <row r="3544" spans="1:6" x14ac:dyDescent="0.25">
      <c r="A3544">
        <v>605</v>
      </c>
      <c r="B3544" s="3">
        <v>43858</v>
      </c>
      <c r="C3544" s="3">
        <v>43858</v>
      </c>
      <c r="D3544" t="s">
        <v>131</v>
      </c>
      <c r="E3544" t="s">
        <v>134</v>
      </c>
      <c r="F3544" t="s">
        <v>132</v>
      </c>
    </row>
    <row r="3545" spans="1:6" x14ac:dyDescent="0.25">
      <c r="A3545">
        <v>605</v>
      </c>
      <c r="B3545" s="3">
        <v>43858</v>
      </c>
      <c r="C3545" s="3">
        <v>44312</v>
      </c>
      <c r="D3545" t="s">
        <v>131</v>
      </c>
      <c r="E3545" t="s">
        <v>134</v>
      </c>
      <c r="F3545" t="s">
        <v>132</v>
      </c>
    </row>
    <row r="3546" spans="1:6" x14ac:dyDescent="0.25">
      <c r="A3546">
        <v>605</v>
      </c>
      <c r="B3546" s="3">
        <v>44312</v>
      </c>
      <c r="C3546" s="3">
        <v>44314</v>
      </c>
      <c r="D3546" t="s">
        <v>131</v>
      </c>
      <c r="E3546" t="s">
        <v>134</v>
      </c>
      <c r="F3546" t="s">
        <v>132</v>
      </c>
    </row>
    <row r="3547" spans="1:6" x14ac:dyDescent="0.25">
      <c r="A3547">
        <v>605</v>
      </c>
      <c r="B3547" s="3">
        <v>44315</v>
      </c>
      <c r="C3547" s="3">
        <v>44368</v>
      </c>
      <c r="D3547" t="s">
        <v>131</v>
      </c>
      <c r="E3547" t="s">
        <v>134</v>
      </c>
      <c r="F3547" t="s">
        <v>132</v>
      </c>
    </row>
    <row r="3548" spans="1:6" x14ac:dyDescent="0.25">
      <c r="A3548">
        <v>605</v>
      </c>
      <c r="B3548" s="3">
        <v>44368</v>
      </c>
      <c r="C3548" s="3">
        <v>44368</v>
      </c>
      <c r="D3548" t="s">
        <v>131</v>
      </c>
      <c r="E3548" t="s">
        <v>134</v>
      </c>
      <c r="F3548" t="s">
        <v>132</v>
      </c>
    </row>
    <row r="3549" spans="1:6" x14ac:dyDescent="0.25">
      <c r="A3549">
        <v>605</v>
      </c>
      <c r="B3549" s="3">
        <v>44369</v>
      </c>
      <c r="C3549" s="3">
        <v>44438</v>
      </c>
      <c r="D3549" t="s">
        <v>131</v>
      </c>
      <c r="E3549" t="s">
        <v>134</v>
      </c>
      <c r="F3549" t="s">
        <v>132</v>
      </c>
    </row>
    <row r="3550" spans="1:6" x14ac:dyDescent="0.25">
      <c r="A3550">
        <v>605</v>
      </c>
      <c r="B3550" s="3">
        <v>44438</v>
      </c>
      <c r="C3550" s="3">
        <v>44445</v>
      </c>
      <c r="D3550" t="s">
        <v>131</v>
      </c>
      <c r="E3550" t="s">
        <v>134</v>
      </c>
      <c r="F3550" t="s">
        <v>132</v>
      </c>
    </row>
    <row r="3551" spans="1:6" x14ac:dyDescent="0.25">
      <c r="A3551">
        <v>605</v>
      </c>
      <c r="B3551" s="3">
        <v>44446</v>
      </c>
      <c r="C3551" s="3">
        <v>44446</v>
      </c>
      <c r="D3551" t="s">
        <v>131</v>
      </c>
      <c r="E3551" t="s">
        <v>134</v>
      </c>
      <c r="F3551" t="s">
        <v>132</v>
      </c>
    </row>
    <row r="3552" spans="1:6" x14ac:dyDescent="0.25">
      <c r="A3552">
        <v>605</v>
      </c>
      <c r="B3552" s="3">
        <v>44446</v>
      </c>
      <c r="C3552" s="3">
        <v>44449</v>
      </c>
      <c r="D3552" t="s">
        <v>131</v>
      </c>
      <c r="E3552" t="s">
        <v>134</v>
      </c>
      <c r="F3552" t="s">
        <v>132</v>
      </c>
    </row>
    <row r="3553" spans="1:6" x14ac:dyDescent="0.25">
      <c r="A3553">
        <v>605</v>
      </c>
      <c r="B3553" s="3">
        <v>44450</v>
      </c>
      <c r="C3553" s="3">
        <v>44452</v>
      </c>
      <c r="D3553" t="s">
        <v>131</v>
      </c>
      <c r="E3553" t="s">
        <v>134</v>
      </c>
      <c r="F3553" t="s">
        <v>132</v>
      </c>
    </row>
    <row r="3554" spans="1:6" x14ac:dyDescent="0.25">
      <c r="A3554">
        <v>605</v>
      </c>
      <c r="B3554" s="3">
        <v>44452</v>
      </c>
      <c r="C3554" s="3">
        <v>44452</v>
      </c>
      <c r="D3554" t="s">
        <v>131</v>
      </c>
      <c r="E3554" t="s">
        <v>134</v>
      </c>
      <c r="F3554" t="s">
        <v>132</v>
      </c>
    </row>
    <row r="3555" spans="1:6" x14ac:dyDescent="0.25">
      <c r="A3555">
        <v>605</v>
      </c>
      <c r="B3555" s="3">
        <v>44453</v>
      </c>
      <c r="C3555" s="3">
        <v>44634</v>
      </c>
      <c r="D3555" t="s">
        <v>131</v>
      </c>
      <c r="E3555" t="s">
        <v>134</v>
      </c>
      <c r="F3555" t="s">
        <v>132</v>
      </c>
    </row>
    <row r="3556" spans="1:6" x14ac:dyDescent="0.25">
      <c r="A3556">
        <v>605</v>
      </c>
      <c r="B3556" s="3">
        <v>44634</v>
      </c>
      <c r="C3556" s="3">
        <v>44636</v>
      </c>
      <c r="D3556" t="s">
        <v>131</v>
      </c>
      <c r="E3556" t="s">
        <v>134</v>
      </c>
      <c r="F3556" t="s">
        <v>132</v>
      </c>
    </row>
    <row r="3557" spans="1:6" x14ac:dyDescent="0.25">
      <c r="A3557">
        <v>605</v>
      </c>
      <c r="B3557" s="3">
        <v>44637</v>
      </c>
      <c r="C3557" s="3">
        <v>44672</v>
      </c>
      <c r="D3557" t="s">
        <v>131</v>
      </c>
      <c r="E3557" t="s">
        <v>134</v>
      </c>
      <c r="F3557" t="s">
        <v>132</v>
      </c>
    </row>
    <row r="3558" spans="1:6" x14ac:dyDescent="0.25">
      <c r="A3558">
        <v>605</v>
      </c>
      <c r="B3558" s="3">
        <v>44672</v>
      </c>
      <c r="C3558" s="3">
        <v>44672</v>
      </c>
      <c r="D3558" t="s">
        <v>131</v>
      </c>
      <c r="E3558" t="s">
        <v>134</v>
      </c>
      <c r="F3558" t="s">
        <v>132</v>
      </c>
    </row>
    <row r="3559" spans="1:6" x14ac:dyDescent="0.25">
      <c r="A3559">
        <v>605</v>
      </c>
      <c r="B3559" s="3">
        <v>44673</v>
      </c>
      <c r="C3559" s="3">
        <v>44711</v>
      </c>
      <c r="D3559" t="s">
        <v>131</v>
      </c>
      <c r="E3559" t="s">
        <v>134</v>
      </c>
      <c r="F3559" t="s">
        <v>132</v>
      </c>
    </row>
    <row r="3560" spans="1:6" x14ac:dyDescent="0.25">
      <c r="A3560">
        <v>605</v>
      </c>
      <c r="B3560" s="3">
        <v>44711</v>
      </c>
      <c r="C3560" s="3">
        <v>44713</v>
      </c>
      <c r="D3560" t="s">
        <v>131</v>
      </c>
      <c r="E3560" t="s">
        <v>134</v>
      </c>
      <c r="F3560" t="s">
        <v>132</v>
      </c>
    </row>
    <row r="3561" spans="1:6" x14ac:dyDescent="0.25">
      <c r="A3561">
        <v>605</v>
      </c>
      <c r="B3561" s="3">
        <v>44714</v>
      </c>
      <c r="C3561" s="3">
        <v>44714</v>
      </c>
      <c r="D3561" t="s">
        <v>131</v>
      </c>
      <c r="E3561" t="s">
        <v>134</v>
      </c>
      <c r="F3561" t="s">
        <v>132</v>
      </c>
    </row>
    <row r="3562" spans="1:6" x14ac:dyDescent="0.25">
      <c r="A3562">
        <v>605</v>
      </c>
      <c r="B3562" s="3">
        <v>44714</v>
      </c>
      <c r="C3562" s="3">
        <v>44715</v>
      </c>
      <c r="D3562" t="s">
        <v>131</v>
      </c>
      <c r="E3562" t="s">
        <v>134</v>
      </c>
      <c r="F3562" t="s">
        <v>132</v>
      </c>
    </row>
    <row r="3563" spans="1:6" x14ac:dyDescent="0.25">
      <c r="A3563">
        <v>605</v>
      </c>
      <c r="B3563" s="3">
        <v>44716</v>
      </c>
      <c r="C3563" s="3">
        <v>44734</v>
      </c>
      <c r="D3563" t="s">
        <v>131</v>
      </c>
      <c r="E3563" t="s">
        <v>134</v>
      </c>
      <c r="F3563" t="s">
        <v>132</v>
      </c>
    </row>
    <row r="3564" spans="1:6" x14ac:dyDescent="0.25">
      <c r="A3564">
        <v>605</v>
      </c>
      <c r="B3564" s="3">
        <v>44734</v>
      </c>
      <c r="C3564" s="3">
        <v>44734</v>
      </c>
      <c r="D3564" t="s">
        <v>131</v>
      </c>
      <c r="E3564" t="s">
        <v>134</v>
      </c>
      <c r="F3564" t="s">
        <v>132</v>
      </c>
    </row>
    <row r="3565" spans="1:6" x14ac:dyDescent="0.25">
      <c r="A3565">
        <v>605</v>
      </c>
      <c r="B3565" s="3">
        <v>44735</v>
      </c>
      <c r="C3565" s="3"/>
      <c r="D3565" t="s">
        <v>131</v>
      </c>
      <c r="E3565" t="s">
        <v>134</v>
      </c>
      <c r="F3565" t="s">
        <v>132</v>
      </c>
    </row>
    <row r="3566" spans="1:6" x14ac:dyDescent="0.25">
      <c r="A3566">
        <v>606</v>
      </c>
      <c r="B3566" s="3">
        <v>34060</v>
      </c>
      <c r="C3566" s="3">
        <v>34407</v>
      </c>
      <c r="D3566" t="s">
        <v>131</v>
      </c>
      <c r="E3566" t="s">
        <v>298</v>
      </c>
      <c r="F3566" t="s">
        <v>133</v>
      </c>
    </row>
    <row r="3567" spans="1:6" x14ac:dyDescent="0.25">
      <c r="A3567">
        <v>606</v>
      </c>
      <c r="B3567" s="3">
        <v>39251</v>
      </c>
      <c r="C3567" s="3">
        <v>44606</v>
      </c>
      <c r="D3567" t="s">
        <v>131</v>
      </c>
      <c r="E3567" t="s">
        <v>115</v>
      </c>
      <c r="F3567" t="s">
        <v>133</v>
      </c>
    </row>
    <row r="3568" spans="1:6" x14ac:dyDescent="0.25">
      <c r="A3568">
        <v>606</v>
      </c>
      <c r="B3568" s="3">
        <v>44606</v>
      </c>
      <c r="C3568" s="3"/>
      <c r="D3568" t="s">
        <v>131</v>
      </c>
      <c r="E3568" t="s">
        <v>115</v>
      </c>
      <c r="F3568" t="s">
        <v>133</v>
      </c>
    </row>
    <row r="3569" spans="1:6" x14ac:dyDescent="0.25">
      <c r="A3569">
        <v>607</v>
      </c>
      <c r="B3569" s="3">
        <v>36262</v>
      </c>
      <c r="C3569" s="3">
        <v>39981</v>
      </c>
      <c r="D3569" t="s">
        <v>131</v>
      </c>
      <c r="E3569" t="s">
        <v>116</v>
      </c>
      <c r="F3569" t="s">
        <v>133</v>
      </c>
    </row>
    <row r="3570" spans="1:6" x14ac:dyDescent="0.25">
      <c r="A3570">
        <v>607</v>
      </c>
      <c r="B3570" s="3">
        <v>39981</v>
      </c>
      <c r="C3570" s="3">
        <v>44461</v>
      </c>
      <c r="D3570" t="s">
        <v>131</v>
      </c>
      <c r="E3570" t="s">
        <v>116</v>
      </c>
      <c r="F3570" t="s">
        <v>133</v>
      </c>
    </row>
    <row r="3571" spans="1:6" x14ac:dyDescent="0.25">
      <c r="A3571">
        <v>607</v>
      </c>
      <c r="B3571" s="3">
        <v>44461</v>
      </c>
      <c r="C3571" s="3">
        <v>44463</v>
      </c>
      <c r="D3571" t="s">
        <v>131</v>
      </c>
      <c r="E3571" t="s">
        <v>116</v>
      </c>
      <c r="F3571" t="s">
        <v>133</v>
      </c>
    </row>
    <row r="3572" spans="1:6" x14ac:dyDescent="0.25">
      <c r="A3572">
        <v>607</v>
      </c>
      <c r="B3572" s="3">
        <v>44464</v>
      </c>
      <c r="C3572" s="3"/>
      <c r="D3572" t="s">
        <v>131</v>
      </c>
      <c r="E3572" t="s">
        <v>116</v>
      </c>
      <c r="F3572" t="s">
        <v>133</v>
      </c>
    </row>
    <row r="3573" spans="1:6" x14ac:dyDescent="0.25">
      <c r="A3573">
        <v>608</v>
      </c>
      <c r="B3573" s="3">
        <v>42005</v>
      </c>
      <c r="C3573" s="3">
        <v>43404</v>
      </c>
      <c r="D3573" t="s">
        <v>131</v>
      </c>
      <c r="E3573" t="s">
        <v>169</v>
      </c>
      <c r="F3573" t="s">
        <v>133</v>
      </c>
    </row>
    <row r="3574" spans="1:6" x14ac:dyDescent="0.25">
      <c r="A3574">
        <v>608</v>
      </c>
      <c r="B3574" s="3">
        <v>43405</v>
      </c>
      <c r="C3574" s="3">
        <v>43405</v>
      </c>
      <c r="D3574" t="s">
        <v>131</v>
      </c>
      <c r="E3574" t="s">
        <v>134</v>
      </c>
      <c r="F3574" t="s">
        <v>133</v>
      </c>
    </row>
    <row r="3575" spans="1:6" x14ac:dyDescent="0.25">
      <c r="A3575">
        <v>608</v>
      </c>
      <c r="B3575" s="3">
        <v>43405</v>
      </c>
      <c r="C3575" s="3"/>
      <c r="D3575" t="s">
        <v>131</v>
      </c>
      <c r="E3575" t="s">
        <v>134</v>
      </c>
      <c r="F3575" t="s">
        <v>133</v>
      </c>
    </row>
    <row r="3576" spans="1:6" x14ac:dyDescent="0.25">
      <c r="A3576">
        <v>609</v>
      </c>
      <c r="B3576" s="3">
        <v>42644</v>
      </c>
      <c r="C3576" s="3">
        <v>43531</v>
      </c>
      <c r="D3576" t="s">
        <v>131</v>
      </c>
      <c r="E3576" t="s">
        <v>168</v>
      </c>
      <c r="F3576" t="s">
        <v>133</v>
      </c>
    </row>
    <row r="3577" spans="1:6" x14ac:dyDescent="0.25">
      <c r="A3577">
        <v>609</v>
      </c>
      <c r="B3577" s="3">
        <v>43531</v>
      </c>
      <c r="C3577" s="3">
        <v>43531</v>
      </c>
      <c r="D3577" t="s">
        <v>131</v>
      </c>
      <c r="E3577" t="s">
        <v>168</v>
      </c>
      <c r="F3577" t="s">
        <v>133</v>
      </c>
    </row>
    <row r="3578" spans="1:6" x14ac:dyDescent="0.25">
      <c r="A3578">
        <v>609</v>
      </c>
      <c r="B3578" s="3">
        <v>43532</v>
      </c>
      <c r="C3578" s="3">
        <v>43532</v>
      </c>
      <c r="D3578" t="s">
        <v>131</v>
      </c>
      <c r="E3578" t="s">
        <v>168</v>
      </c>
      <c r="F3578" t="s">
        <v>133</v>
      </c>
    </row>
    <row r="3579" spans="1:6" x14ac:dyDescent="0.25">
      <c r="A3579">
        <v>609</v>
      </c>
      <c r="B3579" s="3">
        <v>43532</v>
      </c>
      <c r="C3579" s="3">
        <v>43539</v>
      </c>
      <c r="D3579" t="s">
        <v>131</v>
      </c>
      <c r="E3579" t="s">
        <v>168</v>
      </c>
      <c r="F3579" t="s">
        <v>133</v>
      </c>
    </row>
    <row r="3580" spans="1:6" x14ac:dyDescent="0.25">
      <c r="A3580">
        <v>609</v>
      </c>
      <c r="B3580" s="3">
        <v>43540</v>
      </c>
      <c r="C3580" s="3">
        <v>43585</v>
      </c>
      <c r="D3580" t="s">
        <v>131</v>
      </c>
      <c r="E3580" t="s">
        <v>168</v>
      </c>
      <c r="F3580" t="s">
        <v>133</v>
      </c>
    </row>
    <row r="3581" spans="1:6" x14ac:dyDescent="0.25">
      <c r="A3581">
        <v>609</v>
      </c>
      <c r="B3581" s="3">
        <v>43586</v>
      </c>
      <c r="C3581" s="3">
        <v>43586</v>
      </c>
      <c r="D3581" t="s">
        <v>131</v>
      </c>
      <c r="E3581" t="s">
        <v>168</v>
      </c>
      <c r="F3581" t="s">
        <v>133</v>
      </c>
    </row>
    <row r="3582" spans="1:6" x14ac:dyDescent="0.25">
      <c r="A3582">
        <v>609</v>
      </c>
      <c r="B3582" s="3">
        <v>43586</v>
      </c>
      <c r="C3582" s="3">
        <v>44379</v>
      </c>
      <c r="D3582" t="s">
        <v>131</v>
      </c>
      <c r="E3582" t="s">
        <v>168</v>
      </c>
      <c r="F3582" t="s">
        <v>133</v>
      </c>
    </row>
    <row r="3583" spans="1:6" x14ac:dyDescent="0.25">
      <c r="A3583">
        <v>609</v>
      </c>
      <c r="B3583" s="3">
        <v>44023</v>
      </c>
      <c r="C3583" s="3">
        <v>44029</v>
      </c>
      <c r="D3583" t="s">
        <v>131</v>
      </c>
      <c r="E3583" t="s">
        <v>168</v>
      </c>
      <c r="F3583" t="s">
        <v>133</v>
      </c>
    </row>
    <row r="3584" spans="1:6" x14ac:dyDescent="0.25">
      <c r="A3584">
        <v>609</v>
      </c>
      <c r="B3584" s="3">
        <v>44030</v>
      </c>
      <c r="C3584" s="3">
        <v>44032</v>
      </c>
      <c r="D3584" t="s">
        <v>131</v>
      </c>
      <c r="E3584" t="s">
        <v>168</v>
      </c>
      <c r="F3584" t="s">
        <v>133</v>
      </c>
    </row>
    <row r="3585" spans="1:6" x14ac:dyDescent="0.25">
      <c r="A3585">
        <v>609</v>
      </c>
      <c r="B3585" s="3">
        <v>44032</v>
      </c>
      <c r="C3585" s="3">
        <v>44034</v>
      </c>
      <c r="D3585" t="s">
        <v>131</v>
      </c>
      <c r="E3585" t="s">
        <v>168</v>
      </c>
      <c r="F3585" t="s">
        <v>133</v>
      </c>
    </row>
    <row r="3586" spans="1:6" x14ac:dyDescent="0.25">
      <c r="A3586">
        <v>609</v>
      </c>
      <c r="B3586" s="3">
        <v>44035</v>
      </c>
      <c r="C3586" s="3"/>
      <c r="D3586" t="s">
        <v>131</v>
      </c>
      <c r="E3586" t="s">
        <v>168</v>
      </c>
      <c r="F3586" t="s">
        <v>133</v>
      </c>
    </row>
    <row r="3587" spans="1:6" x14ac:dyDescent="0.25">
      <c r="A3587">
        <v>609</v>
      </c>
      <c r="B3587" s="3">
        <v>44379</v>
      </c>
      <c r="C3587" s="3">
        <v>44381</v>
      </c>
      <c r="D3587" t="s">
        <v>131</v>
      </c>
      <c r="E3587" t="s">
        <v>168</v>
      </c>
      <c r="F3587" t="s">
        <v>133</v>
      </c>
    </row>
    <row r="3588" spans="1:6" x14ac:dyDescent="0.25">
      <c r="A3588">
        <v>609</v>
      </c>
      <c r="B3588" s="3">
        <v>44382</v>
      </c>
      <c r="C3588" s="3">
        <v>44382</v>
      </c>
      <c r="D3588" t="s">
        <v>131</v>
      </c>
      <c r="E3588" t="s">
        <v>168</v>
      </c>
      <c r="F3588" t="s">
        <v>133</v>
      </c>
    </row>
    <row r="3589" spans="1:6" x14ac:dyDescent="0.25">
      <c r="A3589">
        <v>610</v>
      </c>
      <c r="B3589" s="3">
        <v>41913</v>
      </c>
      <c r="C3589" s="3">
        <v>43069</v>
      </c>
      <c r="D3589" t="s">
        <v>131</v>
      </c>
      <c r="E3589" t="s">
        <v>134</v>
      </c>
      <c r="F3589" t="s">
        <v>133</v>
      </c>
    </row>
    <row r="3590" spans="1:6" x14ac:dyDescent="0.25">
      <c r="A3590">
        <v>610</v>
      </c>
      <c r="B3590" s="3">
        <v>43070</v>
      </c>
      <c r="C3590" s="3">
        <v>43069</v>
      </c>
      <c r="D3590" t="s">
        <v>131</v>
      </c>
      <c r="E3590" t="s">
        <v>134</v>
      </c>
      <c r="F3590" t="s">
        <v>133</v>
      </c>
    </row>
    <row r="3591" spans="1:6" x14ac:dyDescent="0.25">
      <c r="A3591">
        <v>610</v>
      </c>
      <c r="B3591" s="3">
        <v>43070</v>
      </c>
      <c r="C3591" s="3">
        <v>43134</v>
      </c>
      <c r="D3591" t="s">
        <v>131</v>
      </c>
      <c r="E3591" t="s">
        <v>195</v>
      </c>
      <c r="F3591" t="s">
        <v>133</v>
      </c>
    </row>
    <row r="3592" spans="1:6" x14ac:dyDescent="0.25">
      <c r="A3592">
        <v>610</v>
      </c>
      <c r="B3592" s="3">
        <v>43134</v>
      </c>
      <c r="C3592" s="3">
        <v>43770</v>
      </c>
      <c r="D3592" t="s">
        <v>131</v>
      </c>
      <c r="E3592" t="s">
        <v>195</v>
      </c>
      <c r="F3592" t="s">
        <v>133</v>
      </c>
    </row>
    <row r="3593" spans="1:6" x14ac:dyDescent="0.25">
      <c r="A3593">
        <v>610</v>
      </c>
      <c r="B3593" s="3">
        <v>43770</v>
      </c>
      <c r="C3593" s="3">
        <v>43770</v>
      </c>
      <c r="D3593" t="s">
        <v>131</v>
      </c>
      <c r="E3593" t="s">
        <v>195</v>
      </c>
      <c r="F3593" t="s">
        <v>133</v>
      </c>
    </row>
    <row r="3594" spans="1:6" x14ac:dyDescent="0.25">
      <c r="A3594">
        <v>610</v>
      </c>
      <c r="B3594" s="3">
        <v>43771</v>
      </c>
      <c r="C3594" s="3">
        <v>44578</v>
      </c>
      <c r="D3594" t="s">
        <v>131</v>
      </c>
      <c r="E3594" t="s">
        <v>195</v>
      </c>
      <c r="F3594" t="s">
        <v>133</v>
      </c>
    </row>
    <row r="3595" spans="1:6" x14ac:dyDescent="0.25">
      <c r="A3595">
        <v>610</v>
      </c>
      <c r="B3595" s="3">
        <v>44578</v>
      </c>
      <c r="C3595" s="3">
        <v>44580</v>
      </c>
      <c r="D3595" t="s">
        <v>131</v>
      </c>
      <c r="E3595" t="s">
        <v>195</v>
      </c>
      <c r="F3595" t="s">
        <v>133</v>
      </c>
    </row>
    <row r="3596" spans="1:6" x14ac:dyDescent="0.25">
      <c r="A3596">
        <v>610</v>
      </c>
      <c r="B3596" s="3">
        <v>44581</v>
      </c>
      <c r="C3596" s="3"/>
      <c r="D3596" t="s">
        <v>131</v>
      </c>
      <c r="E3596" t="s">
        <v>195</v>
      </c>
      <c r="F3596" t="s">
        <v>133</v>
      </c>
    </row>
    <row r="3597" spans="1:6" x14ac:dyDescent="0.25">
      <c r="A3597">
        <v>611</v>
      </c>
      <c r="B3597" s="3">
        <v>34124</v>
      </c>
      <c r="C3597" s="3">
        <v>34441</v>
      </c>
      <c r="D3597" t="s">
        <v>131</v>
      </c>
      <c r="E3597" t="s">
        <v>193</v>
      </c>
      <c r="F3597" t="s">
        <v>133</v>
      </c>
    </row>
    <row r="3598" spans="1:6" x14ac:dyDescent="0.25">
      <c r="A3598">
        <v>611</v>
      </c>
      <c r="B3598" s="3">
        <v>42309</v>
      </c>
      <c r="C3598" s="3"/>
      <c r="D3598" t="s">
        <v>131</v>
      </c>
      <c r="E3598" t="s">
        <v>92</v>
      </c>
      <c r="F3598" t="s">
        <v>133</v>
      </c>
    </row>
    <row r="3599" spans="1:6" x14ac:dyDescent="0.25">
      <c r="A3599">
        <v>612</v>
      </c>
      <c r="B3599" s="3">
        <v>42005</v>
      </c>
      <c r="C3599" s="3">
        <v>43434</v>
      </c>
      <c r="D3599" t="s">
        <v>131</v>
      </c>
      <c r="E3599" t="s">
        <v>134</v>
      </c>
      <c r="F3599" t="s">
        <v>133</v>
      </c>
    </row>
    <row r="3600" spans="1:6" x14ac:dyDescent="0.25">
      <c r="A3600">
        <v>612</v>
      </c>
      <c r="B3600" s="3">
        <v>43435</v>
      </c>
      <c r="C3600" s="3">
        <v>43435</v>
      </c>
      <c r="D3600" t="s">
        <v>131</v>
      </c>
      <c r="E3600" t="s">
        <v>134</v>
      </c>
      <c r="F3600" t="s">
        <v>133</v>
      </c>
    </row>
    <row r="3601" spans="1:6" x14ac:dyDescent="0.25">
      <c r="A3601">
        <v>612</v>
      </c>
      <c r="B3601" s="3">
        <v>43435</v>
      </c>
      <c r="C3601" s="3">
        <v>43840</v>
      </c>
      <c r="D3601" t="s">
        <v>131</v>
      </c>
      <c r="E3601" t="s">
        <v>134</v>
      </c>
      <c r="F3601" t="s">
        <v>133</v>
      </c>
    </row>
    <row r="3602" spans="1:6" x14ac:dyDescent="0.25">
      <c r="A3602">
        <v>612</v>
      </c>
      <c r="B3602" s="3">
        <v>43840</v>
      </c>
      <c r="C3602" s="3">
        <v>43840</v>
      </c>
      <c r="D3602" t="s">
        <v>131</v>
      </c>
      <c r="E3602" t="s">
        <v>134</v>
      </c>
      <c r="F3602" t="s">
        <v>133</v>
      </c>
    </row>
    <row r="3603" spans="1:6" x14ac:dyDescent="0.25">
      <c r="A3603">
        <v>612</v>
      </c>
      <c r="B3603" s="3">
        <v>43841</v>
      </c>
      <c r="C3603" s="3">
        <v>43843</v>
      </c>
      <c r="D3603" t="s">
        <v>131</v>
      </c>
      <c r="E3603" t="s">
        <v>134</v>
      </c>
      <c r="F3603" t="s">
        <v>133</v>
      </c>
    </row>
    <row r="3604" spans="1:6" x14ac:dyDescent="0.25">
      <c r="A3604">
        <v>612</v>
      </c>
      <c r="B3604" s="3">
        <v>43843</v>
      </c>
      <c r="C3604" s="3">
        <v>43844</v>
      </c>
      <c r="D3604" t="s">
        <v>131</v>
      </c>
      <c r="E3604" t="s">
        <v>134</v>
      </c>
      <c r="F3604" t="s">
        <v>133</v>
      </c>
    </row>
    <row r="3605" spans="1:6" x14ac:dyDescent="0.25">
      <c r="A3605">
        <v>612</v>
      </c>
      <c r="B3605" s="3">
        <v>43845</v>
      </c>
      <c r="C3605" s="3">
        <v>43878</v>
      </c>
      <c r="D3605" t="s">
        <v>131</v>
      </c>
      <c r="E3605" t="s">
        <v>134</v>
      </c>
      <c r="F3605" t="s">
        <v>133</v>
      </c>
    </row>
    <row r="3606" spans="1:6" x14ac:dyDescent="0.25">
      <c r="A3606">
        <v>612</v>
      </c>
      <c r="B3606" s="3">
        <v>43878</v>
      </c>
      <c r="C3606" s="3">
        <v>43880</v>
      </c>
      <c r="D3606" t="s">
        <v>131</v>
      </c>
      <c r="E3606" t="s">
        <v>134</v>
      </c>
      <c r="F3606" t="s">
        <v>133</v>
      </c>
    </row>
    <row r="3607" spans="1:6" x14ac:dyDescent="0.25">
      <c r="A3607">
        <v>612</v>
      </c>
      <c r="B3607" s="3">
        <v>43881</v>
      </c>
      <c r="C3607" s="3">
        <v>43881</v>
      </c>
      <c r="D3607" t="s">
        <v>131</v>
      </c>
      <c r="E3607" t="s">
        <v>134</v>
      </c>
      <c r="F3607" t="s">
        <v>133</v>
      </c>
    </row>
    <row r="3608" spans="1:6" x14ac:dyDescent="0.25">
      <c r="A3608">
        <v>612</v>
      </c>
      <c r="B3608" s="3">
        <v>43881</v>
      </c>
      <c r="C3608" s="3">
        <v>43883</v>
      </c>
      <c r="D3608" t="s">
        <v>131</v>
      </c>
      <c r="E3608" t="s">
        <v>134</v>
      </c>
      <c r="F3608" t="s">
        <v>133</v>
      </c>
    </row>
    <row r="3609" spans="1:6" x14ac:dyDescent="0.25">
      <c r="A3609">
        <v>612</v>
      </c>
      <c r="B3609" s="3">
        <v>43884</v>
      </c>
      <c r="C3609" s="3">
        <v>43884</v>
      </c>
      <c r="D3609" t="s">
        <v>131</v>
      </c>
      <c r="E3609" t="s">
        <v>134</v>
      </c>
      <c r="F3609" t="s">
        <v>133</v>
      </c>
    </row>
    <row r="3610" spans="1:6" x14ac:dyDescent="0.25">
      <c r="A3610">
        <v>612</v>
      </c>
      <c r="B3610" s="3">
        <v>43884</v>
      </c>
      <c r="C3610" s="3">
        <v>43888</v>
      </c>
      <c r="D3610" t="s">
        <v>131</v>
      </c>
      <c r="E3610" t="s">
        <v>134</v>
      </c>
      <c r="F3610" t="s">
        <v>133</v>
      </c>
    </row>
    <row r="3611" spans="1:6" x14ac:dyDescent="0.25">
      <c r="A3611">
        <v>612</v>
      </c>
      <c r="B3611" s="3">
        <v>43889</v>
      </c>
      <c r="C3611" s="3">
        <v>43889</v>
      </c>
      <c r="D3611" t="s">
        <v>131</v>
      </c>
      <c r="E3611" t="s">
        <v>134</v>
      </c>
      <c r="F3611" t="s">
        <v>133</v>
      </c>
    </row>
    <row r="3612" spans="1:6" x14ac:dyDescent="0.25">
      <c r="A3612">
        <v>612</v>
      </c>
      <c r="B3612" s="3">
        <v>43889</v>
      </c>
      <c r="C3612" s="3">
        <v>43895</v>
      </c>
      <c r="D3612" t="s">
        <v>131</v>
      </c>
      <c r="E3612" t="s">
        <v>134</v>
      </c>
      <c r="F3612" t="s">
        <v>133</v>
      </c>
    </row>
    <row r="3613" spans="1:6" x14ac:dyDescent="0.25">
      <c r="A3613">
        <v>612</v>
      </c>
      <c r="B3613" s="3">
        <v>43896</v>
      </c>
      <c r="C3613" s="3">
        <v>43897</v>
      </c>
      <c r="D3613" t="s">
        <v>131</v>
      </c>
      <c r="E3613" t="s">
        <v>134</v>
      </c>
      <c r="F3613" t="s">
        <v>133</v>
      </c>
    </row>
    <row r="3614" spans="1:6" x14ac:dyDescent="0.25">
      <c r="A3614">
        <v>612</v>
      </c>
      <c r="B3614" s="3">
        <v>43897</v>
      </c>
      <c r="C3614" s="3">
        <v>43912</v>
      </c>
      <c r="D3614" t="s">
        <v>131</v>
      </c>
      <c r="E3614" t="s">
        <v>134</v>
      </c>
      <c r="F3614" t="s">
        <v>133</v>
      </c>
    </row>
    <row r="3615" spans="1:6" x14ac:dyDescent="0.25">
      <c r="A3615">
        <v>612</v>
      </c>
      <c r="B3615" s="3">
        <v>43913</v>
      </c>
      <c r="C3615" s="3">
        <v>44150</v>
      </c>
      <c r="D3615" t="s">
        <v>131</v>
      </c>
      <c r="E3615" t="s">
        <v>134</v>
      </c>
      <c r="F3615" t="s">
        <v>133</v>
      </c>
    </row>
    <row r="3616" spans="1:6" x14ac:dyDescent="0.25">
      <c r="A3616">
        <v>612</v>
      </c>
      <c r="B3616" s="3">
        <v>44151</v>
      </c>
      <c r="C3616" s="3">
        <v>44151</v>
      </c>
      <c r="D3616" t="s">
        <v>131</v>
      </c>
      <c r="E3616" t="s">
        <v>134</v>
      </c>
      <c r="F3616" t="s">
        <v>133</v>
      </c>
    </row>
    <row r="3617" spans="1:6" x14ac:dyDescent="0.25">
      <c r="A3617">
        <v>612</v>
      </c>
      <c r="B3617" s="3">
        <v>44151</v>
      </c>
      <c r="C3617" s="3">
        <v>44469</v>
      </c>
      <c r="D3617" t="s">
        <v>131</v>
      </c>
      <c r="E3617" t="s">
        <v>134</v>
      </c>
      <c r="F3617" t="s">
        <v>133</v>
      </c>
    </row>
    <row r="3618" spans="1:6" x14ac:dyDescent="0.25">
      <c r="A3618">
        <v>612</v>
      </c>
      <c r="B3618" s="3">
        <v>44469</v>
      </c>
      <c r="C3618" s="3">
        <v>44471</v>
      </c>
      <c r="D3618" t="s">
        <v>131</v>
      </c>
      <c r="E3618" t="s">
        <v>134</v>
      </c>
      <c r="F3618" t="s">
        <v>133</v>
      </c>
    </row>
    <row r="3619" spans="1:6" x14ac:dyDescent="0.25">
      <c r="A3619">
        <v>612</v>
      </c>
      <c r="B3619" s="3">
        <v>44472</v>
      </c>
      <c r="C3619" s="3">
        <v>44525</v>
      </c>
      <c r="D3619" t="s">
        <v>131</v>
      </c>
      <c r="E3619" t="s">
        <v>134</v>
      </c>
      <c r="F3619" t="s">
        <v>133</v>
      </c>
    </row>
    <row r="3620" spans="1:6" x14ac:dyDescent="0.25">
      <c r="A3620">
        <v>612</v>
      </c>
      <c r="B3620" s="3">
        <v>44525</v>
      </c>
      <c r="C3620" s="3">
        <v>44526</v>
      </c>
      <c r="D3620" t="s">
        <v>131</v>
      </c>
      <c r="E3620" t="s">
        <v>134</v>
      </c>
      <c r="F3620" t="s">
        <v>133</v>
      </c>
    </row>
    <row r="3621" spans="1:6" x14ac:dyDescent="0.25">
      <c r="A3621">
        <v>612</v>
      </c>
      <c r="B3621" s="3">
        <v>44527</v>
      </c>
      <c r="C3621" s="3">
        <v>44529</v>
      </c>
      <c r="D3621" t="s">
        <v>131</v>
      </c>
      <c r="E3621" t="s">
        <v>134</v>
      </c>
      <c r="F3621" t="s">
        <v>133</v>
      </c>
    </row>
    <row r="3622" spans="1:6" x14ac:dyDescent="0.25">
      <c r="A3622">
        <v>612</v>
      </c>
      <c r="B3622" s="3">
        <v>44529</v>
      </c>
      <c r="C3622" s="3">
        <v>44530</v>
      </c>
      <c r="D3622" t="s">
        <v>131</v>
      </c>
      <c r="E3622" t="s">
        <v>134</v>
      </c>
      <c r="F3622" t="s">
        <v>133</v>
      </c>
    </row>
    <row r="3623" spans="1:6" x14ac:dyDescent="0.25">
      <c r="A3623">
        <v>612</v>
      </c>
      <c r="B3623" s="3">
        <v>44531</v>
      </c>
      <c r="C3623" s="3">
        <v>44536</v>
      </c>
      <c r="D3623" t="s">
        <v>131</v>
      </c>
      <c r="E3623" t="s">
        <v>134</v>
      </c>
      <c r="F3623" t="s">
        <v>133</v>
      </c>
    </row>
    <row r="3624" spans="1:6" x14ac:dyDescent="0.25">
      <c r="A3624">
        <v>612</v>
      </c>
      <c r="B3624" s="3">
        <v>44536</v>
      </c>
      <c r="C3624" s="3">
        <v>44537</v>
      </c>
      <c r="D3624" t="s">
        <v>131</v>
      </c>
      <c r="E3624" t="s">
        <v>134</v>
      </c>
      <c r="F3624" t="s">
        <v>133</v>
      </c>
    </row>
    <row r="3625" spans="1:6" x14ac:dyDescent="0.25">
      <c r="A3625">
        <v>612</v>
      </c>
      <c r="B3625" s="3">
        <v>44538</v>
      </c>
      <c r="C3625" s="3">
        <v>44678</v>
      </c>
      <c r="D3625" t="s">
        <v>131</v>
      </c>
      <c r="E3625" t="s">
        <v>134</v>
      </c>
      <c r="F3625" t="s">
        <v>133</v>
      </c>
    </row>
    <row r="3626" spans="1:6" x14ac:dyDescent="0.25">
      <c r="A3626">
        <v>612</v>
      </c>
      <c r="B3626" s="3">
        <v>44678</v>
      </c>
      <c r="C3626" s="3">
        <v>44678</v>
      </c>
      <c r="D3626" t="s">
        <v>131</v>
      </c>
      <c r="E3626" t="s">
        <v>134</v>
      </c>
      <c r="F3626" t="s">
        <v>133</v>
      </c>
    </row>
    <row r="3627" spans="1:6" x14ac:dyDescent="0.25">
      <c r="A3627">
        <v>612</v>
      </c>
      <c r="B3627" s="3">
        <v>44679</v>
      </c>
      <c r="C3627" s="3">
        <v>44734</v>
      </c>
      <c r="D3627" t="s">
        <v>131</v>
      </c>
      <c r="E3627" t="s">
        <v>134</v>
      </c>
      <c r="F3627" t="s">
        <v>133</v>
      </c>
    </row>
    <row r="3628" spans="1:6" x14ac:dyDescent="0.25">
      <c r="A3628">
        <v>612</v>
      </c>
      <c r="B3628" s="3">
        <v>44734</v>
      </c>
      <c r="C3628" s="3">
        <v>44735</v>
      </c>
      <c r="D3628" t="s">
        <v>131</v>
      </c>
      <c r="E3628" t="s">
        <v>134</v>
      </c>
      <c r="F3628" t="s">
        <v>133</v>
      </c>
    </row>
    <row r="3629" spans="1:6" x14ac:dyDescent="0.25">
      <c r="A3629">
        <v>612</v>
      </c>
      <c r="B3629" s="3">
        <v>44736</v>
      </c>
      <c r="C3629" s="3">
        <v>44736</v>
      </c>
      <c r="D3629" t="s">
        <v>131</v>
      </c>
      <c r="E3629" t="s">
        <v>134</v>
      </c>
      <c r="F3629" t="s">
        <v>133</v>
      </c>
    </row>
    <row r="3630" spans="1:6" x14ac:dyDescent="0.25">
      <c r="A3630">
        <v>612</v>
      </c>
      <c r="B3630" s="3">
        <v>44736</v>
      </c>
      <c r="C3630" s="3">
        <v>44740</v>
      </c>
      <c r="D3630" t="s">
        <v>131</v>
      </c>
      <c r="E3630" t="s">
        <v>134</v>
      </c>
      <c r="F3630" t="s">
        <v>133</v>
      </c>
    </row>
    <row r="3631" spans="1:6" x14ac:dyDescent="0.25">
      <c r="A3631">
        <v>612</v>
      </c>
      <c r="B3631" s="3">
        <v>44741</v>
      </c>
      <c r="C3631" s="3">
        <v>44746</v>
      </c>
      <c r="D3631" t="s">
        <v>131</v>
      </c>
      <c r="E3631" t="s">
        <v>134</v>
      </c>
      <c r="F3631" t="s">
        <v>133</v>
      </c>
    </row>
    <row r="3632" spans="1:6" x14ac:dyDescent="0.25">
      <c r="A3632">
        <v>612</v>
      </c>
      <c r="B3632" s="3">
        <v>44746</v>
      </c>
      <c r="C3632" s="3">
        <v>44747</v>
      </c>
      <c r="D3632" t="s">
        <v>131</v>
      </c>
      <c r="E3632" t="s">
        <v>134</v>
      </c>
      <c r="F3632" t="s">
        <v>133</v>
      </c>
    </row>
    <row r="3633" spans="1:6" x14ac:dyDescent="0.25">
      <c r="A3633">
        <v>612</v>
      </c>
      <c r="B3633" s="3">
        <v>44748</v>
      </c>
      <c r="C3633" s="3"/>
      <c r="D3633" t="s">
        <v>131</v>
      </c>
      <c r="E3633" t="s">
        <v>134</v>
      </c>
      <c r="F3633" t="s">
        <v>133</v>
      </c>
    </row>
    <row r="3634" spans="1:6" x14ac:dyDescent="0.25">
      <c r="A3634">
        <v>613</v>
      </c>
      <c r="B3634" s="3">
        <v>42331</v>
      </c>
      <c r="C3634" s="3">
        <v>43762</v>
      </c>
      <c r="D3634" t="s">
        <v>131</v>
      </c>
      <c r="E3634" t="s">
        <v>94</v>
      </c>
      <c r="F3634" t="s">
        <v>133</v>
      </c>
    </row>
    <row r="3635" spans="1:6" x14ac:dyDescent="0.25">
      <c r="A3635">
        <v>613</v>
      </c>
      <c r="B3635" s="3">
        <v>43762</v>
      </c>
      <c r="C3635" s="3">
        <v>43791</v>
      </c>
      <c r="D3635" t="s">
        <v>131</v>
      </c>
      <c r="E3635" t="s">
        <v>94</v>
      </c>
      <c r="F3635" t="s">
        <v>133</v>
      </c>
    </row>
    <row r="3636" spans="1:6" x14ac:dyDescent="0.25">
      <c r="A3636">
        <v>613</v>
      </c>
      <c r="B3636" s="3">
        <v>43792</v>
      </c>
      <c r="C3636" s="3"/>
      <c r="D3636" t="s">
        <v>131</v>
      </c>
      <c r="E3636" t="s">
        <v>94</v>
      </c>
      <c r="F3636" t="s">
        <v>133</v>
      </c>
    </row>
    <row r="3637" spans="1:6" x14ac:dyDescent="0.25">
      <c r="A3637">
        <v>614</v>
      </c>
      <c r="B3637" s="3">
        <v>42290</v>
      </c>
      <c r="C3637" s="3">
        <v>43525</v>
      </c>
      <c r="D3637" t="s">
        <v>131</v>
      </c>
      <c r="E3637" t="s">
        <v>94</v>
      </c>
      <c r="F3637" t="s">
        <v>133</v>
      </c>
    </row>
    <row r="3638" spans="1:6" x14ac:dyDescent="0.25">
      <c r="A3638">
        <v>614</v>
      </c>
      <c r="B3638" s="3">
        <v>43525</v>
      </c>
      <c r="C3638" s="3">
        <v>43732</v>
      </c>
      <c r="D3638" t="s">
        <v>131</v>
      </c>
      <c r="E3638" t="s">
        <v>94</v>
      </c>
      <c r="F3638" t="s">
        <v>133</v>
      </c>
    </row>
    <row r="3639" spans="1:6" x14ac:dyDescent="0.25">
      <c r="A3639">
        <v>614</v>
      </c>
      <c r="B3639" s="3">
        <v>43732</v>
      </c>
      <c r="C3639" s="3">
        <v>43788</v>
      </c>
      <c r="D3639" t="s">
        <v>131</v>
      </c>
      <c r="E3639" t="s">
        <v>94</v>
      </c>
      <c r="F3639" t="s">
        <v>133</v>
      </c>
    </row>
    <row r="3640" spans="1:6" x14ac:dyDescent="0.25">
      <c r="A3640">
        <v>614</v>
      </c>
      <c r="B3640" s="3">
        <v>43788</v>
      </c>
      <c r="C3640" s="3">
        <v>43788</v>
      </c>
      <c r="D3640" t="s">
        <v>131</v>
      </c>
      <c r="E3640" t="s">
        <v>94</v>
      </c>
      <c r="F3640" t="s">
        <v>133</v>
      </c>
    </row>
    <row r="3641" spans="1:6" x14ac:dyDescent="0.25">
      <c r="A3641">
        <v>614</v>
      </c>
      <c r="B3641" s="3">
        <v>43789</v>
      </c>
      <c r="C3641" s="3">
        <v>44279</v>
      </c>
      <c r="D3641" t="s">
        <v>131</v>
      </c>
      <c r="E3641" t="s">
        <v>94</v>
      </c>
      <c r="F3641" t="s">
        <v>133</v>
      </c>
    </row>
    <row r="3642" spans="1:6" x14ac:dyDescent="0.25">
      <c r="A3642">
        <v>614</v>
      </c>
      <c r="B3642" s="3">
        <v>44279</v>
      </c>
      <c r="C3642" s="3">
        <v>44279</v>
      </c>
      <c r="D3642" t="s">
        <v>131</v>
      </c>
      <c r="E3642" t="s">
        <v>94</v>
      </c>
      <c r="F3642" t="s">
        <v>133</v>
      </c>
    </row>
    <row r="3643" spans="1:6" x14ac:dyDescent="0.25">
      <c r="A3643">
        <v>614</v>
      </c>
      <c r="B3643" s="3">
        <v>44279</v>
      </c>
      <c r="C3643" s="3">
        <v>44279</v>
      </c>
      <c r="D3643" t="s">
        <v>131</v>
      </c>
      <c r="E3643" t="s">
        <v>94</v>
      </c>
      <c r="F3643" t="s">
        <v>133</v>
      </c>
    </row>
    <row r="3644" spans="1:6" x14ac:dyDescent="0.25">
      <c r="A3644">
        <v>614</v>
      </c>
      <c r="B3644" s="3">
        <v>44279</v>
      </c>
      <c r="C3644" s="3"/>
      <c r="D3644" t="s">
        <v>131</v>
      </c>
      <c r="E3644" t="s">
        <v>94</v>
      </c>
      <c r="F3644" t="s">
        <v>133</v>
      </c>
    </row>
    <row r="3645" spans="1:6" x14ac:dyDescent="0.25">
      <c r="A3645">
        <v>615</v>
      </c>
      <c r="B3645" s="3">
        <v>42767</v>
      </c>
      <c r="C3645" s="3">
        <v>43130</v>
      </c>
      <c r="D3645" t="s">
        <v>131</v>
      </c>
      <c r="E3645" t="s">
        <v>195</v>
      </c>
      <c r="F3645" t="s">
        <v>133</v>
      </c>
    </row>
    <row r="3646" spans="1:6" x14ac:dyDescent="0.25">
      <c r="A3646">
        <v>615</v>
      </c>
      <c r="B3646" s="3">
        <v>43130</v>
      </c>
      <c r="C3646" s="3">
        <v>43136</v>
      </c>
      <c r="D3646" t="s">
        <v>131</v>
      </c>
      <c r="E3646" t="s">
        <v>195</v>
      </c>
      <c r="F3646" t="s">
        <v>133</v>
      </c>
    </row>
    <row r="3647" spans="1:6" x14ac:dyDescent="0.25">
      <c r="A3647">
        <v>615</v>
      </c>
      <c r="B3647" s="3">
        <v>43137</v>
      </c>
      <c r="C3647" s="3">
        <v>43137</v>
      </c>
      <c r="D3647" t="s">
        <v>131</v>
      </c>
      <c r="E3647" t="s">
        <v>195</v>
      </c>
      <c r="F3647" t="s">
        <v>133</v>
      </c>
    </row>
    <row r="3648" spans="1:6" x14ac:dyDescent="0.25">
      <c r="A3648">
        <v>615</v>
      </c>
      <c r="B3648" s="3">
        <v>43137</v>
      </c>
      <c r="C3648" s="3">
        <v>43140</v>
      </c>
      <c r="D3648" t="s">
        <v>131</v>
      </c>
      <c r="E3648" t="s">
        <v>195</v>
      </c>
      <c r="F3648" t="s">
        <v>133</v>
      </c>
    </row>
    <row r="3649" spans="1:6" x14ac:dyDescent="0.25">
      <c r="A3649">
        <v>615</v>
      </c>
      <c r="B3649" s="3">
        <v>43141</v>
      </c>
      <c r="C3649" s="3">
        <v>44133</v>
      </c>
      <c r="D3649" t="s">
        <v>131</v>
      </c>
      <c r="E3649" t="s">
        <v>195</v>
      </c>
      <c r="F3649" t="s">
        <v>133</v>
      </c>
    </row>
    <row r="3650" spans="1:6" x14ac:dyDescent="0.25">
      <c r="A3650">
        <v>615</v>
      </c>
      <c r="B3650" s="3">
        <v>44133</v>
      </c>
      <c r="C3650" s="3">
        <v>44139</v>
      </c>
      <c r="D3650" t="s">
        <v>131</v>
      </c>
      <c r="E3650" t="s">
        <v>195</v>
      </c>
      <c r="F3650" t="s">
        <v>133</v>
      </c>
    </row>
    <row r="3651" spans="1:6" x14ac:dyDescent="0.25">
      <c r="A3651">
        <v>615</v>
      </c>
      <c r="B3651" s="3">
        <v>44140</v>
      </c>
      <c r="C3651" s="3">
        <v>44140</v>
      </c>
      <c r="D3651" t="s">
        <v>131</v>
      </c>
      <c r="E3651" t="s">
        <v>195</v>
      </c>
      <c r="F3651" t="s">
        <v>133</v>
      </c>
    </row>
    <row r="3652" spans="1:6" x14ac:dyDescent="0.25">
      <c r="A3652">
        <v>615</v>
      </c>
      <c r="B3652" s="3">
        <v>44140</v>
      </c>
      <c r="C3652" s="3">
        <v>44160</v>
      </c>
      <c r="D3652" t="s">
        <v>131</v>
      </c>
      <c r="E3652" t="s">
        <v>195</v>
      </c>
      <c r="F3652" t="s">
        <v>133</v>
      </c>
    </row>
    <row r="3653" spans="1:6" x14ac:dyDescent="0.25">
      <c r="A3653">
        <v>615</v>
      </c>
      <c r="B3653" s="3">
        <v>44161</v>
      </c>
      <c r="C3653" s="3">
        <v>44162</v>
      </c>
      <c r="D3653" t="s">
        <v>131</v>
      </c>
      <c r="E3653" t="s">
        <v>195</v>
      </c>
      <c r="F3653" t="s">
        <v>133</v>
      </c>
    </row>
    <row r="3654" spans="1:6" x14ac:dyDescent="0.25">
      <c r="A3654">
        <v>615</v>
      </c>
      <c r="B3654" s="3">
        <v>44162</v>
      </c>
      <c r="C3654" s="3">
        <v>44196</v>
      </c>
      <c r="D3654" t="s">
        <v>131</v>
      </c>
      <c r="E3654" t="s">
        <v>195</v>
      </c>
      <c r="F3654" t="s">
        <v>133</v>
      </c>
    </row>
    <row r="3655" spans="1:6" x14ac:dyDescent="0.25">
      <c r="A3655">
        <v>615</v>
      </c>
      <c r="B3655" s="3">
        <v>44197</v>
      </c>
      <c r="C3655" s="3">
        <v>44197</v>
      </c>
      <c r="D3655" t="s">
        <v>131</v>
      </c>
      <c r="E3655" t="s">
        <v>195</v>
      </c>
      <c r="F3655" t="s">
        <v>133</v>
      </c>
    </row>
    <row r="3656" spans="1:6" x14ac:dyDescent="0.25">
      <c r="A3656">
        <v>615</v>
      </c>
      <c r="B3656" s="3">
        <v>44197</v>
      </c>
      <c r="C3656" s="3">
        <v>44255</v>
      </c>
      <c r="D3656" t="s">
        <v>131</v>
      </c>
      <c r="E3656" t="s">
        <v>195</v>
      </c>
      <c r="F3656" t="s">
        <v>133</v>
      </c>
    </row>
    <row r="3657" spans="1:6" x14ac:dyDescent="0.25">
      <c r="A3657">
        <v>615</v>
      </c>
      <c r="B3657" s="3">
        <v>44256</v>
      </c>
      <c r="C3657" s="3">
        <v>44256</v>
      </c>
      <c r="D3657" t="s">
        <v>131</v>
      </c>
      <c r="E3657" t="s">
        <v>195</v>
      </c>
      <c r="F3657" t="s">
        <v>133</v>
      </c>
    </row>
    <row r="3658" spans="1:6" x14ac:dyDescent="0.25">
      <c r="A3658">
        <v>615</v>
      </c>
      <c r="B3658" s="3">
        <v>44256</v>
      </c>
      <c r="C3658" s="3">
        <v>44286</v>
      </c>
      <c r="D3658" t="s">
        <v>131</v>
      </c>
      <c r="E3658" t="s">
        <v>195</v>
      </c>
      <c r="F3658" t="s">
        <v>133</v>
      </c>
    </row>
    <row r="3659" spans="1:6" x14ac:dyDescent="0.25">
      <c r="A3659">
        <v>615</v>
      </c>
      <c r="B3659" s="3">
        <v>44287</v>
      </c>
      <c r="C3659" s="3">
        <v>44287</v>
      </c>
      <c r="D3659" t="s">
        <v>131</v>
      </c>
      <c r="E3659" t="s">
        <v>195</v>
      </c>
      <c r="F3659" t="s">
        <v>133</v>
      </c>
    </row>
    <row r="3660" spans="1:6" x14ac:dyDescent="0.25">
      <c r="A3660">
        <v>615</v>
      </c>
      <c r="B3660" s="3">
        <v>44287</v>
      </c>
      <c r="C3660" s="3">
        <v>44377</v>
      </c>
      <c r="D3660" t="s">
        <v>131</v>
      </c>
      <c r="E3660" t="s">
        <v>195</v>
      </c>
      <c r="F3660" t="s">
        <v>133</v>
      </c>
    </row>
    <row r="3661" spans="1:6" x14ac:dyDescent="0.25">
      <c r="A3661">
        <v>615</v>
      </c>
      <c r="B3661" s="3">
        <v>44378</v>
      </c>
      <c r="C3661" s="3">
        <v>44378</v>
      </c>
      <c r="D3661" t="s">
        <v>131</v>
      </c>
      <c r="E3661" t="s">
        <v>195</v>
      </c>
      <c r="F3661" t="s">
        <v>133</v>
      </c>
    </row>
    <row r="3662" spans="1:6" x14ac:dyDescent="0.25">
      <c r="A3662">
        <v>615</v>
      </c>
      <c r="B3662" s="3">
        <v>44378</v>
      </c>
      <c r="C3662" s="3">
        <v>44408</v>
      </c>
      <c r="D3662" t="s">
        <v>131</v>
      </c>
      <c r="E3662" t="s">
        <v>195</v>
      </c>
      <c r="F3662" t="s">
        <v>133</v>
      </c>
    </row>
    <row r="3663" spans="1:6" x14ac:dyDescent="0.25">
      <c r="A3663">
        <v>615</v>
      </c>
      <c r="B3663" s="3">
        <v>44409</v>
      </c>
      <c r="C3663" s="3"/>
      <c r="D3663" t="s">
        <v>131</v>
      </c>
      <c r="E3663" t="s">
        <v>195</v>
      </c>
      <c r="F3663" t="s">
        <v>133</v>
      </c>
    </row>
    <row r="3664" spans="1:6" x14ac:dyDescent="0.25">
      <c r="A3664">
        <v>616</v>
      </c>
      <c r="B3664" s="3">
        <v>42461</v>
      </c>
      <c r="C3664" s="3"/>
      <c r="D3664" t="s">
        <v>131</v>
      </c>
      <c r="E3664" t="s">
        <v>115</v>
      </c>
      <c r="F3664" t="s">
        <v>133</v>
      </c>
    </row>
    <row r="3665" spans="1:6" x14ac:dyDescent="0.25">
      <c r="A3665">
        <v>617</v>
      </c>
      <c r="B3665" s="3">
        <v>36982</v>
      </c>
      <c r="C3665" s="3">
        <v>37116</v>
      </c>
      <c r="D3665" t="s">
        <v>131</v>
      </c>
      <c r="E3665" t="s">
        <v>125</v>
      </c>
      <c r="F3665" t="s">
        <v>133</v>
      </c>
    </row>
    <row r="3666" spans="1:6" x14ac:dyDescent="0.25">
      <c r="A3666">
        <v>617</v>
      </c>
      <c r="B3666" s="3">
        <v>37116</v>
      </c>
      <c r="C3666" s="3">
        <v>43796</v>
      </c>
      <c r="D3666" t="s">
        <v>131</v>
      </c>
      <c r="E3666" t="s">
        <v>125</v>
      </c>
      <c r="F3666" t="s">
        <v>133</v>
      </c>
    </row>
    <row r="3667" spans="1:6" x14ac:dyDescent="0.25">
      <c r="A3667">
        <v>617</v>
      </c>
      <c r="B3667" s="3">
        <v>43796</v>
      </c>
      <c r="C3667" s="3">
        <v>43796</v>
      </c>
      <c r="D3667" t="s">
        <v>131</v>
      </c>
      <c r="E3667" t="s">
        <v>125</v>
      </c>
      <c r="F3667" t="s">
        <v>133</v>
      </c>
    </row>
    <row r="3668" spans="1:6" x14ac:dyDescent="0.25">
      <c r="A3668">
        <v>617</v>
      </c>
      <c r="B3668" s="3">
        <v>43797</v>
      </c>
      <c r="C3668" s="3">
        <v>44322</v>
      </c>
      <c r="D3668" t="s">
        <v>131</v>
      </c>
      <c r="E3668" t="s">
        <v>125</v>
      </c>
      <c r="F3668" t="s">
        <v>133</v>
      </c>
    </row>
    <row r="3669" spans="1:6" x14ac:dyDescent="0.25">
      <c r="A3669">
        <v>617</v>
      </c>
      <c r="B3669" s="3">
        <v>44322</v>
      </c>
      <c r="C3669" s="3">
        <v>44330</v>
      </c>
      <c r="D3669" t="s">
        <v>131</v>
      </c>
      <c r="E3669" t="s">
        <v>125</v>
      </c>
      <c r="F3669" t="s">
        <v>133</v>
      </c>
    </row>
    <row r="3670" spans="1:6" x14ac:dyDescent="0.25">
      <c r="A3670">
        <v>617</v>
      </c>
      <c r="B3670" s="3">
        <v>44331</v>
      </c>
      <c r="C3670" s="3">
        <v>44331</v>
      </c>
      <c r="D3670" t="s">
        <v>131</v>
      </c>
      <c r="E3670" t="s">
        <v>125</v>
      </c>
      <c r="F3670" t="s">
        <v>133</v>
      </c>
    </row>
    <row r="3671" spans="1:6" x14ac:dyDescent="0.25">
      <c r="A3671">
        <v>617</v>
      </c>
      <c r="B3671" s="3">
        <v>44331</v>
      </c>
      <c r="C3671" s="3">
        <v>44337</v>
      </c>
      <c r="D3671" t="s">
        <v>131</v>
      </c>
      <c r="E3671" t="s">
        <v>125</v>
      </c>
      <c r="F3671" t="s">
        <v>133</v>
      </c>
    </row>
    <row r="3672" spans="1:6" x14ac:dyDescent="0.25">
      <c r="A3672">
        <v>617</v>
      </c>
      <c r="B3672" s="3">
        <v>44338</v>
      </c>
      <c r="C3672" s="3"/>
      <c r="D3672" t="s">
        <v>131</v>
      </c>
      <c r="E3672" t="s">
        <v>125</v>
      </c>
      <c r="F3672" t="s">
        <v>133</v>
      </c>
    </row>
    <row r="3673" spans="1:6" x14ac:dyDescent="0.25">
      <c r="A3673">
        <v>618</v>
      </c>
      <c r="B3673" s="3">
        <v>42644</v>
      </c>
      <c r="C3673" s="3">
        <v>43332</v>
      </c>
      <c r="D3673" t="s">
        <v>131</v>
      </c>
      <c r="E3673" t="s">
        <v>168</v>
      </c>
      <c r="F3673" t="s">
        <v>133</v>
      </c>
    </row>
    <row r="3674" spans="1:6" x14ac:dyDescent="0.25">
      <c r="A3674">
        <v>618</v>
      </c>
      <c r="B3674" s="3">
        <v>43332</v>
      </c>
      <c r="C3674" s="3">
        <v>43339</v>
      </c>
      <c r="D3674" t="s">
        <v>131</v>
      </c>
      <c r="E3674" t="s">
        <v>168</v>
      </c>
      <c r="F3674" t="s">
        <v>133</v>
      </c>
    </row>
    <row r="3675" spans="1:6" x14ac:dyDescent="0.25">
      <c r="A3675">
        <v>618</v>
      </c>
      <c r="B3675" s="3">
        <v>43339</v>
      </c>
      <c r="C3675" s="3">
        <v>43413</v>
      </c>
      <c r="D3675" t="s">
        <v>131</v>
      </c>
      <c r="E3675" t="s">
        <v>168</v>
      </c>
      <c r="F3675" t="s">
        <v>133</v>
      </c>
    </row>
    <row r="3676" spans="1:6" x14ac:dyDescent="0.25">
      <c r="A3676">
        <v>618</v>
      </c>
      <c r="B3676" s="3">
        <v>43413</v>
      </c>
      <c r="C3676" s="3">
        <v>43427</v>
      </c>
      <c r="D3676" t="s">
        <v>131</v>
      </c>
      <c r="E3676" t="s">
        <v>168</v>
      </c>
      <c r="F3676" t="s">
        <v>133</v>
      </c>
    </row>
    <row r="3677" spans="1:6" x14ac:dyDescent="0.25">
      <c r="A3677">
        <v>618</v>
      </c>
      <c r="B3677" s="3">
        <v>43428</v>
      </c>
      <c r="C3677" s="3">
        <v>43646</v>
      </c>
      <c r="D3677" t="s">
        <v>131</v>
      </c>
      <c r="E3677" t="s">
        <v>168</v>
      </c>
      <c r="F3677" t="s">
        <v>133</v>
      </c>
    </row>
    <row r="3678" spans="1:6" x14ac:dyDescent="0.25">
      <c r="A3678">
        <v>618</v>
      </c>
      <c r="B3678" s="3">
        <v>43647</v>
      </c>
      <c r="C3678" s="3">
        <v>43647</v>
      </c>
      <c r="D3678" t="s">
        <v>131</v>
      </c>
      <c r="E3678" t="s">
        <v>168</v>
      </c>
      <c r="F3678" t="s">
        <v>133</v>
      </c>
    </row>
    <row r="3679" spans="1:6" x14ac:dyDescent="0.25">
      <c r="A3679">
        <v>618</v>
      </c>
      <c r="B3679" s="3">
        <v>43647</v>
      </c>
      <c r="C3679" s="3">
        <v>44299</v>
      </c>
      <c r="D3679" t="s">
        <v>131</v>
      </c>
      <c r="E3679" t="s">
        <v>168</v>
      </c>
      <c r="F3679" t="s">
        <v>133</v>
      </c>
    </row>
    <row r="3680" spans="1:6" x14ac:dyDescent="0.25">
      <c r="A3680">
        <v>618</v>
      </c>
      <c r="B3680" s="3">
        <v>44299</v>
      </c>
      <c r="C3680" s="3">
        <v>44299</v>
      </c>
      <c r="D3680" t="s">
        <v>131</v>
      </c>
      <c r="E3680" t="s">
        <v>168</v>
      </c>
      <c r="F3680" t="s">
        <v>133</v>
      </c>
    </row>
    <row r="3681" spans="1:6" x14ac:dyDescent="0.25">
      <c r="A3681">
        <v>618</v>
      </c>
      <c r="B3681" s="3">
        <v>44300</v>
      </c>
      <c r="C3681" s="3"/>
      <c r="D3681" t="s">
        <v>131</v>
      </c>
      <c r="E3681" t="s">
        <v>168</v>
      </c>
      <c r="F3681" t="s">
        <v>133</v>
      </c>
    </row>
    <row r="3682" spans="1:6" x14ac:dyDescent="0.25">
      <c r="A3682">
        <v>619</v>
      </c>
      <c r="B3682" s="3">
        <v>38824</v>
      </c>
      <c r="C3682" s="3">
        <v>43696</v>
      </c>
      <c r="D3682" t="s">
        <v>131</v>
      </c>
      <c r="E3682" t="s">
        <v>116</v>
      </c>
      <c r="F3682" t="s">
        <v>133</v>
      </c>
    </row>
    <row r="3683" spans="1:6" x14ac:dyDescent="0.25">
      <c r="A3683">
        <v>619</v>
      </c>
      <c r="B3683" s="3">
        <v>43696</v>
      </c>
      <c r="C3683" s="3"/>
      <c r="D3683" t="s">
        <v>131</v>
      </c>
      <c r="E3683" t="s">
        <v>116</v>
      </c>
      <c r="F3683" t="s">
        <v>133</v>
      </c>
    </row>
    <row r="3684" spans="1:6" x14ac:dyDescent="0.25">
      <c r="A3684">
        <v>619</v>
      </c>
      <c r="B3684" s="3">
        <v>43696</v>
      </c>
      <c r="C3684" s="3">
        <v>43696</v>
      </c>
      <c r="D3684" t="s">
        <v>131</v>
      </c>
      <c r="E3684" t="s">
        <v>116</v>
      </c>
      <c r="F3684" t="s">
        <v>133</v>
      </c>
    </row>
    <row r="3685" spans="1:6" x14ac:dyDescent="0.25">
      <c r="A3685">
        <v>620</v>
      </c>
      <c r="B3685" s="3">
        <v>42661</v>
      </c>
      <c r="C3685" s="3">
        <v>43983</v>
      </c>
      <c r="D3685" t="s">
        <v>131</v>
      </c>
      <c r="E3685" t="s">
        <v>105</v>
      </c>
      <c r="F3685" t="s">
        <v>133</v>
      </c>
    </row>
    <row r="3686" spans="1:6" x14ac:dyDescent="0.25">
      <c r="A3686">
        <v>620</v>
      </c>
      <c r="B3686" s="3">
        <v>43983</v>
      </c>
      <c r="C3686" s="3">
        <v>44473</v>
      </c>
      <c r="D3686" t="s">
        <v>131</v>
      </c>
      <c r="E3686" t="s">
        <v>92</v>
      </c>
      <c r="F3686" t="s">
        <v>133</v>
      </c>
    </row>
    <row r="3687" spans="1:6" x14ac:dyDescent="0.25">
      <c r="A3687">
        <v>620</v>
      </c>
      <c r="B3687" s="3">
        <v>43983</v>
      </c>
      <c r="C3687" s="3">
        <v>43983</v>
      </c>
      <c r="D3687" t="s">
        <v>131</v>
      </c>
      <c r="E3687" t="s">
        <v>105</v>
      </c>
      <c r="F3687" t="s">
        <v>133</v>
      </c>
    </row>
    <row r="3688" spans="1:6" x14ac:dyDescent="0.25">
      <c r="A3688">
        <v>620</v>
      </c>
      <c r="B3688" s="3">
        <v>44473</v>
      </c>
      <c r="C3688" s="3">
        <v>44502</v>
      </c>
      <c r="D3688" t="s">
        <v>131</v>
      </c>
      <c r="E3688" t="s">
        <v>92</v>
      </c>
      <c r="F3688" t="s">
        <v>133</v>
      </c>
    </row>
    <row r="3689" spans="1:6" x14ac:dyDescent="0.25">
      <c r="A3689">
        <v>620</v>
      </c>
      <c r="B3689" s="3">
        <v>44503</v>
      </c>
      <c r="C3689" s="3">
        <v>44503</v>
      </c>
      <c r="D3689" t="s">
        <v>131</v>
      </c>
      <c r="E3689" t="s">
        <v>92</v>
      </c>
      <c r="F3689" t="s">
        <v>133</v>
      </c>
    </row>
    <row r="3690" spans="1:6" x14ac:dyDescent="0.25">
      <c r="A3690">
        <v>620</v>
      </c>
      <c r="B3690" s="3">
        <v>44503</v>
      </c>
      <c r="C3690" s="3">
        <v>44524</v>
      </c>
      <c r="D3690" t="s">
        <v>131</v>
      </c>
      <c r="E3690" t="s">
        <v>92</v>
      </c>
      <c r="F3690" t="s">
        <v>133</v>
      </c>
    </row>
    <row r="3691" spans="1:6" x14ac:dyDescent="0.25">
      <c r="A3691">
        <v>620</v>
      </c>
      <c r="B3691" s="3">
        <v>44525</v>
      </c>
      <c r="C3691" s="3">
        <v>44525</v>
      </c>
      <c r="D3691" t="s">
        <v>131</v>
      </c>
      <c r="E3691" t="s">
        <v>92</v>
      </c>
      <c r="F3691" t="s">
        <v>133</v>
      </c>
    </row>
    <row r="3692" spans="1:6" x14ac:dyDescent="0.25">
      <c r="A3692">
        <v>620</v>
      </c>
      <c r="B3692" s="3">
        <v>44525</v>
      </c>
      <c r="C3692" s="3">
        <v>44554</v>
      </c>
      <c r="D3692" t="s">
        <v>131</v>
      </c>
      <c r="E3692" t="s">
        <v>92</v>
      </c>
      <c r="F3692" t="s">
        <v>133</v>
      </c>
    </row>
    <row r="3693" spans="1:6" x14ac:dyDescent="0.25">
      <c r="A3693">
        <v>620</v>
      </c>
      <c r="B3693" s="3">
        <v>44555</v>
      </c>
      <c r="C3693" s="3">
        <v>44555</v>
      </c>
      <c r="D3693" t="s">
        <v>131</v>
      </c>
      <c r="E3693" t="s">
        <v>92</v>
      </c>
      <c r="F3693" t="s">
        <v>133</v>
      </c>
    </row>
    <row r="3694" spans="1:6" x14ac:dyDescent="0.25">
      <c r="A3694">
        <v>620</v>
      </c>
      <c r="B3694" s="3">
        <v>44555</v>
      </c>
      <c r="C3694" s="3">
        <v>44572</v>
      </c>
      <c r="D3694" t="s">
        <v>131</v>
      </c>
      <c r="E3694" t="s">
        <v>92</v>
      </c>
      <c r="F3694" t="s">
        <v>133</v>
      </c>
    </row>
    <row r="3695" spans="1:6" x14ac:dyDescent="0.25">
      <c r="A3695">
        <v>620</v>
      </c>
      <c r="B3695" s="3">
        <v>44573</v>
      </c>
      <c r="C3695" s="3">
        <v>44573</v>
      </c>
      <c r="D3695" t="s">
        <v>131</v>
      </c>
      <c r="E3695" t="s">
        <v>92</v>
      </c>
      <c r="F3695" t="s">
        <v>133</v>
      </c>
    </row>
    <row r="3696" spans="1:6" x14ac:dyDescent="0.25">
      <c r="A3696">
        <v>620</v>
      </c>
      <c r="B3696" s="3">
        <v>44573</v>
      </c>
      <c r="C3696" s="3">
        <v>44602</v>
      </c>
      <c r="D3696" t="s">
        <v>131</v>
      </c>
      <c r="E3696" t="s">
        <v>92</v>
      </c>
      <c r="F3696" t="s">
        <v>133</v>
      </c>
    </row>
    <row r="3697" spans="1:6" x14ac:dyDescent="0.25">
      <c r="A3697">
        <v>620</v>
      </c>
      <c r="B3697" s="3">
        <v>44603</v>
      </c>
      <c r="C3697" s="3">
        <v>44603</v>
      </c>
      <c r="D3697" t="s">
        <v>131</v>
      </c>
      <c r="E3697" t="s">
        <v>92</v>
      </c>
      <c r="F3697" t="s">
        <v>133</v>
      </c>
    </row>
    <row r="3698" spans="1:6" x14ac:dyDescent="0.25">
      <c r="A3698">
        <v>620</v>
      </c>
      <c r="B3698" s="3">
        <v>44603</v>
      </c>
      <c r="C3698" s="3">
        <v>44614</v>
      </c>
      <c r="D3698" t="s">
        <v>131</v>
      </c>
      <c r="E3698" t="s">
        <v>92</v>
      </c>
      <c r="F3698" t="s">
        <v>133</v>
      </c>
    </row>
    <row r="3699" spans="1:6" x14ac:dyDescent="0.25">
      <c r="A3699">
        <v>620</v>
      </c>
      <c r="B3699" s="3">
        <v>44615</v>
      </c>
      <c r="C3699" s="3">
        <v>44615</v>
      </c>
      <c r="D3699" t="s">
        <v>131</v>
      </c>
      <c r="E3699" t="s">
        <v>92</v>
      </c>
      <c r="F3699" t="s">
        <v>133</v>
      </c>
    </row>
    <row r="3700" spans="1:6" x14ac:dyDescent="0.25">
      <c r="A3700">
        <v>620</v>
      </c>
      <c r="B3700" s="3">
        <v>44615</v>
      </c>
      <c r="C3700" s="3">
        <v>44644</v>
      </c>
      <c r="D3700" t="s">
        <v>131</v>
      </c>
      <c r="E3700" t="s">
        <v>92</v>
      </c>
      <c r="F3700" t="s">
        <v>133</v>
      </c>
    </row>
    <row r="3701" spans="1:6" x14ac:dyDescent="0.25">
      <c r="A3701">
        <v>620</v>
      </c>
      <c r="B3701" s="3">
        <v>44645</v>
      </c>
      <c r="C3701" s="3">
        <v>44645</v>
      </c>
      <c r="D3701" t="s">
        <v>131</v>
      </c>
      <c r="E3701" t="s">
        <v>92</v>
      </c>
      <c r="F3701" t="s">
        <v>133</v>
      </c>
    </row>
    <row r="3702" spans="1:6" x14ac:dyDescent="0.25">
      <c r="A3702">
        <v>620</v>
      </c>
      <c r="B3702" s="3">
        <v>44645</v>
      </c>
      <c r="C3702" s="3">
        <v>44656</v>
      </c>
      <c r="D3702" t="s">
        <v>131</v>
      </c>
      <c r="E3702" t="s">
        <v>92</v>
      </c>
      <c r="F3702" t="s">
        <v>133</v>
      </c>
    </row>
    <row r="3703" spans="1:6" x14ac:dyDescent="0.25">
      <c r="A3703">
        <v>620</v>
      </c>
      <c r="B3703" s="3">
        <v>44657</v>
      </c>
      <c r="C3703" s="3">
        <v>44658</v>
      </c>
      <c r="D3703" t="s">
        <v>131</v>
      </c>
      <c r="E3703" t="s">
        <v>92</v>
      </c>
      <c r="F3703" t="s">
        <v>133</v>
      </c>
    </row>
    <row r="3704" spans="1:6" x14ac:dyDescent="0.25">
      <c r="A3704">
        <v>620</v>
      </c>
      <c r="B3704" s="3">
        <v>44658</v>
      </c>
      <c r="C3704" s="3">
        <v>44687</v>
      </c>
      <c r="D3704" t="s">
        <v>131</v>
      </c>
      <c r="E3704" t="s">
        <v>92</v>
      </c>
      <c r="F3704" t="s">
        <v>133</v>
      </c>
    </row>
    <row r="3705" spans="1:6" x14ac:dyDescent="0.25">
      <c r="A3705">
        <v>620</v>
      </c>
      <c r="B3705" s="3">
        <v>44688</v>
      </c>
      <c r="C3705" s="3">
        <v>44688</v>
      </c>
      <c r="D3705" t="s">
        <v>131</v>
      </c>
      <c r="E3705" t="s">
        <v>92</v>
      </c>
      <c r="F3705" t="s">
        <v>133</v>
      </c>
    </row>
    <row r="3706" spans="1:6" x14ac:dyDescent="0.25">
      <c r="A3706">
        <v>620</v>
      </c>
      <c r="B3706" s="3">
        <v>44688</v>
      </c>
      <c r="C3706" s="3">
        <v>44706</v>
      </c>
      <c r="D3706" t="s">
        <v>131</v>
      </c>
      <c r="E3706" t="s">
        <v>92</v>
      </c>
      <c r="F3706" t="s">
        <v>133</v>
      </c>
    </row>
    <row r="3707" spans="1:6" x14ac:dyDescent="0.25">
      <c r="A3707">
        <v>620</v>
      </c>
      <c r="B3707" s="3">
        <v>44707</v>
      </c>
      <c r="C3707" s="3">
        <v>44707</v>
      </c>
      <c r="D3707" t="s">
        <v>131</v>
      </c>
      <c r="E3707" t="s">
        <v>92</v>
      </c>
      <c r="F3707" t="s">
        <v>133</v>
      </c>
    </row>
    <row r="3708" spans="1:6" x14ac:dyDescent="0.25">
      <c r="A3708">
        <v>620</v>
      </c>
      <c r="B3708" s="3">
        <v>44707</v>
      </c>
      <c r="C3708" s="3">
        <v>44736</v>
      </c>
      <c r="D3708" t="s">
        <v>131</v>
      </c>
      <c r="E3708" t="s">
        <v>92</v>
      </c>
      <c r="F3708" t="s">
        <v>133</v>
      </c>
    </row>
    <row r="3709" spans="1:6" x14ac:dyDescent="0.25">
      <c r="A3709">
        <v>620</v>
      </c>
      <c r="B3709" s="3">
        <v>44737</v>
      </c>
      <c r="C3709" s="3">
        <v>44737</v>
      </c>
      <c r="D3709" t="s">
        <v>131</v>
      </c>
      <c r="E3709" t="s">
        <v>92</v>
      </c>
      <c r="F3709" t="s">
        <v>133</v>
      </c>
    </row>
    <row r="3710" spans="1:6" x14ac:dyDescent="0.25">
      <c r="A3710">
        <v>620</v>
      </c>
      <c r="B3710" s="3">
        <v>44737</v>
      </c>
      <c r="C3710" s="3">
        <v>44766</v>
      </c>
      <c r="D3710" t="s">
        <v>131</v>
      </c>
      <c r="E3710" t="s">
        <v>92</v>
      </c>
      <c r="F3710" t="s">
        <v>133</v>
      </c>
    </row>
    <row r="3711" spans="1:6" x14ac:dyDescent="0.25">
      <c r="A3711">
        <v>620</v>
      </c>
      <c r="B3711" s="3">
        <v>44767</v>
      </c>
      <c r="C3711" s="3"/>
      <c r="D3711" t="s">
        <v>131</v>
      </c>
      <c r="E3711" t="s">
        <v>92</v>
      </c>
      <c r="F3711" t="s">
        <v>133</v>
      </c>
    </row>
    <row r="3712" spans="1:6" x14ac:dyDescent="0.25">
      <c r="A3712">
        <v>621</v>
      </c>
      <c r="B3712" s="3">
        <v>41624</v>
      </c>
      <c r="C3712" s="3">
        <v>43252</v>
      </c>
      <c r="D3712" t="s">
        <v>131</v>
      </c>
      <c r="E3712" t="s">
        <v>163</v>
      </c>
      <c r="F3712" t="s">
        <v>132</v>
      </c>
    </row>
    <row r="3713" spans="1:6" x14ac:dyDescent="0.25">
      <c r="A3713">
        <v>621</v>
      </c>
      <c r="B3713" s="3">
        <v>43252</v>
      </c>
      <c r="C3713" s="3">
        <v>43759</v>
      </c>
      <c r="D3713" t="s">
        <v>131</v>
      </c>
      <c r="E3713" t="s">
        <v>163</v>
      </c>
      <c r="F3713" t="s">
        <v>132</v>
      </c>
    </row>
    <row r="3714" spans="1:6" x14ac:dyDescent="0.25">
      <c r="A3714">
        <v>621</v>
      </c>
      <c r="B3714" s="3">
        <v>43759</v>
      </c>
      <c r="C3714" s="3">
        <v>43770</v>
      </c>
      <c r="D3714" t="s">
        <v>131</v>
      </c>
      <c r="E3714" t="s">
        <v>163</v>
      </c>
      <c r="F3714" t="s">
        <v>132</v>
      </c>
    </row>
    <row r="3715" spans="1:6" x14ac:dyDescent="0.25">
      <c r="A3715">
        <v>621</v>
      </c>
      <c r="B3715" s="3">
        <v>43771</v>
      </c>
      <c r="C3715" s="3"/>
      <c r="D3715" t="s">
        <v>131</v>
      </c>
      <c r="E3715" t="s">
        <v>163</v>
      </c>
      <c r="F3715" t="s">
        <v>132</v>
      </c>
    </row>
    <row r="3716" spans="1:6" x14ac:dyDescent="0.25">
      <c r="A3716">
        <v>623</v>
      </c>
      <c r="B3716" s="3">
        <v>42644</v>
      </c>
      <c r="C3716" s="3">
        <v>43692</v>
      </c>
      <c r="D3716" t="s">
        <v>131</v>
      </c>
      <c r="E3716" t="s">
        <v>168</v>
      </c>
      <c r="F3716" t="s">
        <v>133</v>
      </c>
    </row>
    <row r="3717" spans="1:6" x14ac:dyDescent="0.25">
      <c r="A3717">
        <v>623</v>
      </c>
      <c r="B3717" s="3">
        <v>43693</v>
      </c>
      <c r="C3717" s="3">
        <v>43693</v>
      </c>
      <c r="D3717" t="s">
        <v>131</v>
      </c>
      <c r="E3717" t="s">
        <v>134</v>
      </c>
      <c r="F3717" t="s">
        <v>133</v>
      </c>
    </row>
    <row r="3718" spans="1:6" x14ac:dyDescent="0.25">
      <c r="A3718">
        <v>623</v>
      </c>
      <c r="B3718" s="3">
        <v>43693</v>
      </c>
      <c r="C3718" s="3">
        <v>44496</v>
      </c>
      <c r="D3718" t="s">
        <v>131</v>
      </c>
      <c r="E3718" t="s">
        <v>134</v>
      </c>
      <c r="F3718" t="s">
        <v>133</v>
      </c>
    </row>
    <row r="3719" spans="1:6" x14ac:dyDescent="0.25">
      <c r="A3719">
        <v>623</v>
      </c>
      <c r="B3719" s="3">
        <v>44496</v>
      </c>
      <c r="C3719" s="3">
        <v>44515</v>
      </c>
      <c r="D3719" t="s">
        <v>131</v>
      </c>
      <c r="E3719" t="s">
        <v>134</v>
      </c>
      <c r="F3719" t="s">
        <v>133</v>
      </c>
    </row>
    <row r="3720" spans="1:6" x14ac:dyDescent="0.25">
      <c r="A3720">
        <v>623</v>
      </c>
      <c r="B3720" s="3">
        <v>44516</v>
      </c>
      <c r="C3720" s="3">
        <v>44582</v>
      </c>
      <c r="D3720" t="s">
        <v>131</v>
      </c>
      <c r="E3720" t="s">
        <v>134</v>
      </c>
      <c r="F3720" t="s">
        <v>133</v>
      </c>
    </row>
    <row r="3721" spans="1:6" x14ac:dyDescent="0.25">
      <c r="A3721">
        <v>623</v>
      </c>
      <c r="B3721" s="3">
        <v>44582</v>
      </c>
      <c r="C3721" s="3">
        <v>44587</v>
      </c>
      <c r="D3721" t="s">
        <v>131</v>
      </c>
      <c r="E3721" t="s">
        <v>134</v>
      </c>
      <c r="F3721" t="s">
        <v>133</v>
      </c>
    </row>
    <row r="3722" spans="1:6" x14ac:dyDescent="0.25">
      <c r="A3722">
        <v>623</v>
      </c>
      <c r="B3722" s="3">
        <v>44587</v>
      </c>
      <c r="C3722" s="3">
        <v>44591</v>
      </c>
      <c r="D3722" t="s">
        <v>131</v>
      </c>
      <c r="E3722" t="s">
        <v>134</v>
      </c>
      <c r="F3722" t="s">
        <v>133</v>
      </c>
    </row>
    <row r="3723" spans="1:6" x14ac:dyDescent="0.25">
      <c r="A3723">
        <v>623</v>
      </c>
      <c r="B3723" s="3">
        <v>44592</v>
      </c>
      <c r="C3723" s="3">
        <v>44592</v>
      </c>
      <c r="D3723" t="s">
        <v>131</v>
      </c>
      <c r="E3723" t="s">
        <v>134</v>
      </c>
      <c r="F3723" t="s">
        <v>133</v>
      </c>
    </row>
    <row r="3724" spans="1:6" x14ac:dyDescent="0.25">
      <c r="A3724">
        <v>623</v>
      </c>
      <c r="B3724" s="3">
        <v>44592</v>
      </c>
      <c r="C3724" s="3">
        <v>44594</v>
      </c>
      <c r="D3724" t="s">
        <v>131</v>
      </c>
      <c r="E3724" t="s">
        <v>134</v>
      </c>
      <c r="F3724" t="s">
        <v>133</v>
      </c>
    </row>
    <row r="3725" spans="1:6" x14ac:dyDescent="0.25">
      <c r="A3725">
        <v>623</v>
      </c>
      <c r="B3725" s="3">
        <v>44595</v>
      </c>
      <c r="C3725" s="3">
        <v>44732</v>
      </c>
      <c r="D3725" t="s">
        <v>131</v>
      </c>
      <c r="E3725" t="s">
        <v>134</v>
      </c>
      <c r="F3725" t="s">
        <v>133</v>
      </c>
    </row>
    <row r="3726" spans="1:6" x14ac:dyDescent="0.25">
      <c r="A3726">
        <v>623</v>
      </c>
      <c r="B3726" s="3">
        <v>44732</v>
      </c>
      <c r="C3726" s="3">
        <v>44734</v>
      </c>
      <c r="D3726" t="s">
        <v>131</v>
      </c>
      <c r="E3726" t="s">
        <v>134</v>
      </c>
      <c r="F3726" t="s">
        <v>133</v>
      </c>
    </row>
    <row r="3727" spans="1:6" x14ac:dyDescent="0.25">
      <c r="A3727">
        <v>623</v>
      </c>
      <c r="B3727" s="3">
        <v>44735</v>
      </c>
      <c r="C3727" s="3"/>
      <c r="D3727" t="s">
        <v>131</v>
      </c>
      <c r="E3727" t="s">
        <v>134</v>
      </c>
      <c r="F3727" t="s">
        <v>133</v>
      </c>
    </row>
    <row r="3728" spans="1:6" x14ac:dyDescent="0.25">
      <c r="A3728">
        <v>624</v>
      </c>
      <c r="B3728" s="3">
        <v>42522</v>
      </c>
      <c r="C3728" s="3">
        <v>42522</v>
      </c>
      <c r="D3728" t="s">
        <v>131</v>
      </c>
      <c r="E3728" t="s">
        <v>98</v>
      </c>
      <c r="F3728" t="s">
        <v>132</v>
      </c>
    </row>
    <row r="3729" spans="1:6" x14ac:dyDescent="0.25">
      <c r="A3729">
        <v>624</v>
      </c>
      <c r="B3729" s="3">
        <v>42522</v>
      </c>
      <c r="C3729" s="3">
        <v>44423</v>
      </c>
      <c r="D3729" t="s">
        <v>131</v>
      </c>
      <c r="E3729" t="s">
        <v>98</v>
      </c>
      <c r="F3729" t="s">
        <v>132</v>
      </c>
    </row>
    <row r="3730" spans="1:6" x14ac:dyDescent="0.25">
      <c r="A3730">
        <v>624</v>
      </c>
      <c r="B3730" s="3">
        <v>44423</v>
      </c>
      <c r="C3730" s="3">
        <v>44423</v>
      </c>
      <c r="D3730" t="s">
        <v>131</v>
      </c>
      <c r="E3730" t="s">
        <v>98</v>
      </c>
      <c r="F3730" t="s">
        <v>132</v>
      </c>
    </row>
    <row r="3731" spans="1:6" x14ac:dyDescent="0.25">
      <c r="A3731">
        <v>624</v>
      </c>
      <c r="B3731" s="3">
        <v>44424</v>
      </c>
      <c r="C3731" s="3"/>
      <c r="D3731" t="s">
        <v>131</v>
      </c>
      <c r="E3731" t="s">
        <v>98</v>
      </c>
      <c r="F3731" t="s">
        <v>133</v>
      </c>
    </row>
    <row r="3732" spans="1:6" x14ac:dyDescent="0.25">
      <c r="A3732">
        <v>625</v>
      </c>
      <c r="B3732" s="3">
        <v>42795</v>
      </c>
      <c r="C3732" s="3">
        <v>43605</v>
      </c>
      <c r="D3732" t="s">
        <v>131</v>
      </c>
      <c r="E3732" t="s">
        <v>115</v>
      </c>
      <c r="F3732" t="s">
        <v>133</v>
      </c>
    </row>
    <row r="3733" spans="1:6" x14ac:dyDescent="0.25">
      <c r="A3733">
        <v>625</v>
      </c>
      <c r="B3733" s="3">
        <v>43605</v>
      </c>
      <c r="C3733" s="3">
        <v>44173</v>
      </c>
      <c r="D3733" t="s">
        <v>131</v>
      </c>
      <c r="E3733" t="s">
        <v>115</v>
      </c>
      <c r="F3733" t="s">
        <v>133</v>
      </c>
    </row>
    <row r="3734" spans="1:6" x14ac:dyDescent="0.25">
      <c r="A3734">
        <v>625</v>
      </c>
      <c r="B3734" s="3">
        <v>44173</v>
      </c>
      <c r="C3734" s="3">
        <v>44179</v>
      </c>
      <c r="D3734" t="s">
        <v>131</v>
      </c>
      <c r="E3734" t="s">
        <v>115</v>
      </c>
      <c r="F3734" t="s">
        <v>133</v>
      </c>
    </row>
    <row r="3735" spans="1:6" x14ac:dyDescent="0.25">
      <c r="A3735">
        <v>625</v>
      </c>
      <c r="B3735" s="3">
        <v>44180</v>
      </c>
      <c r="C3735" s="3"/>
      <c r="D3735" t="s">
        <v>131</v>
      </c>
      <c r="E3735" t="s">
        <v>115</v>
      </c>
      <c r="F3735" t="s">
        <v>133</v>
      </c>
    </row>
    <row r="3736" spans="1:6" x14ac:dyDescent="0.25">
      <c r="A3736">
        <v>626</v>
      </c>
      <c r="B3736" s="3">
        <v>41352</v>
      </c>
      <c r="C3736" s="3">
        <v>43542</v>
      </c>
      <c r="D3736" t="s">
        <v>131</v>
      </c>
      <c r="E3736" t="s">
        <v>115</v>
      </c>
      <c r="F3736" t="s">
        <v>133</v>
      </c>
    </row>
    <row r="3737" spans="1:6" x14ac:dyDescent="0.25">
      <c r="A3737">
        <v>626</v>
      </c>
      <c r="B3737" s="3">
        <v>43542</v>
      </c>
      <c r="C3737" s="3">
        <v>44202</v>
      </c>
      <c r="D3737" t="s">
        <v>131</v>
      </c>
      <c r="E3737" t="s">
        <v>115</v>
      </c>
      <c r="F3737" t="s">
        <v>133</v>
      </c>
    </row>
    <row r="3738" spans="1:6" x14ac:dyDescent="0.25">
      <c r="A3738">
        <v>626</v>
      </c>
      <c r="B3738" s="3">
        <v>44202</v>
      </c>
      <c r="C3738" s="3">
        <v>44232</v>
      </c>
      <c r="D3738" t="s">
        <v>131</v>
      </c>
      <c r="E3738" t="s">
        <v>115</v>
      </c>
      <c r="F3738" t="s">
        <v>133</v>
      </c>
    </row>
    <row r="3739" spans="1:6" x14ac:dyDescent="0.25">
      <c r="A3739">
        <v>626</v>
      </c>
      <c r="B3739" s="3">
        <v>44233</v>
      </c>
      <c r="C3739" s="3">
        <v>44739</v>
      </c>
      <c r="D3739" t="s">
        <v>131</v>
      </c>
      <c r="E3739" t="s">
        <v>115</v>
      </c>
      <c r="F3739" t="s">
        <v>133</v>
      </c>
    </row>
    <row r="3740" spans="1:6" x14ac:dyDescent="0.25">
      <c r="A3740">
        <v>626</v>
      </c>
      <c r="B3740" s="3">
        <v>44739</v>
      </c>
      <c r="C3740" s="3">
        <v>44739</v>
      </c>
      <c r="D3740" t="s">
        <v>131</v>
      </c>
      <c r="E3740" t="s">
        <v>115</v>
      </c>
      <c r="F3740" t="s">
        <v>133</v>
      </c>
    </row>
    <row r="3741" spans="1:6" x14ac:dyDescent="0.25">
      <c r="A3741">
        <v>626</v>
      </c>
      <c r="B3741" s="3">
        <v>44740</v>
      </c>
      <c r="C3741" s="3"/>
      <c r="D3741" t="s">
        <v>131</v>
      </c>
      <c r="E3741" t="s">
        <v>115</v>
      </c>
      <c r="F3741" t="s">
        <v>133</v>
      </c>
    </row>
    <row r="3742" spans="1:6" x14ac:dyDescent="0.25">
      <c r="A3742">
        <v>627</v>
      </c>
      <c r="B3742" s="3">
        <v>41913</v>
      </c>
      <c r="C3742" s="3">
        <v>43267</v>
      </c>
      <c r="D3742" t="s">
        <v>131</v>
      </c>
      <c r="E3742" t="s">
        <v>169</v>
      </c>
      <c r="F3742" t="s">
        <v>133</v>
      </c>
    </row>
    <row r="3743" spans="1:6" x14ac:dyDescent="0.25">
      <c r="A3743">
        <v>627</v>
      </c>
      <c r="B3743" s="3">
        <v>43267</v>
      </c>
      <c r="C3743" s="3">
        <v>43278</v>
      </c>
      <c r="D3743" t="s">
        <v>131</v>
      </c>
      <c r="E3743" t="s">
        <v>169</v>
      </c>
      <c r="F3743" t="s">
        <v>133</v>
      </c>
    </row>
    <row r="3744" spans="1:6" x14ac:dyDescent="0.25">
      <c r="A3744">
        <v>627</v>
      </c>
      <c r="B3744" s="3">
        <v>43278</v>
      </c>
      <c r="C3744" s="3">
        <v>43280</v>
      </c>
      <c r="D3744" t="s">
        <v>131</v>
      </c>
      <c r="E3744" t="s">
        <v>169</v>
      </c>
      <c r="F3744" t="s">
        <v>133</v>
      </c>
    </row>
    <row r="3745" spans="1:6" x14ac:dyDescent="0.25">
      <c r="A3745">
        <v>627</v>
      </c>
      <c r="B3745" s="3">
        <v>43280</v>
      </c>
      <c r="C3745" s="3">
        <v>43723</v>
      </c>
      <c r="D3745" t="s">
        <v>131</v>
      </c>
      <c r="E3745" t="s">
        <v>169</v>
      </c>
      <c r="F3745" t="s">
        <v>133</v>
      </c>
    </row>
    <row r="3746" spans="1:6" x14ac:dyDescent="0.25">
      <c r="A3746">
        <v>627</v>
      </c>
      <c r="B3746" s="3">
        <v>43724</v>
      </c>
      <c r="C3746" s="3">
        <v>43724</v>
      </c>
      <c r="D3746" t="s">
        <v>131</v>
      </c>
      <c r="E3746" t="s">
        <v>174</v>
      </c>
      <c r="F3746" t="s">
        <v>133</v>
      </c>
    </row>
    <row r="3747" spans="1:6" x14ac:dyDescent="0.25">
      <c r="A3747">
        <v>627</v>
      </c>
      <c r="B3747" s="3">
        <v>43724</v>
      </c>
      <c r="C3747" s="3">
        <v>43882</v>
      </c>
      <c r="D3747" t="s">
        <v>131</v>
      </c>
      <c r="E3747" t="s">
        <v>174</v>
      </c>
      <c r="F3747" t="s">
        <v>133</v>
      </c>
    </row>
    <row r="3748" spans="1:6" x14ac:dyDescent="0.25">
      <c r="A3748">
        <v>627</v>
      </c>
      <c r="B3748" s="3">
        <v>43882</v>
      </c>
      <c r="C3748" s="3">
        <v>43882</v>
      </c>
      <c r="D3748" t="s">
        <v>131</v>
      </c>
      <c r="E3748" t="s">
        <v>174</v>
      </c>
      <c r="F3748" t="s">
        <v>133</v>
      </c>
    </row>
    <row r="3749" spans="1:6" x14ac:dyDescent="0.25">
      <c r="A3749">
        <v>627</v>
      </c>
      <c r="B3749" s="3">
        <v>43883</v>
      </c>
      <c r="C3749" s="3">
        <v>43889</v>
      </c>
      <c r="D3749" t="s">
        <v>131</v>
      </c>
      <c r="E3749" t="s">
        <v>174</v>
      </c>
      <c r="F3749" t="s">
        <v>133</v>
      </c>
    </row>
    <row r="3750" spans="1:6" x14ac:dyDescent="0.25">
      <c r="A3750">
        <v>627</v>
      </c>
      <c r="B3750" s="3">
        <v>43889</v>
      </c>
      <c r="C3750" s="3">
        <v>43889</v>
      </c>
      <c r="D3750" t="s">
        <v>131</v>
      </c>
      <c r="E3750" t="s">
        <v>174</v>
      </c>
      <c r="F3750" t="s">
        <v>133</v>
      </c>
    </row>
    <row r="3751" spans="1:6" x14ac:dyDescent="0.25">
      <c r="A3751">
        <v>627</v>
      </c>
      <c r="B3751" s="3">
        <v>43890</v>
      </c>
      <c r="C3751" s="3">
        <v>43892</v>
      </c>
      <c r="D3751" t="s">
        <v>131</v>
      </c>
      <c r="E3751" t="s">
        <v>174</v>
      </c>
      <c r="F3751" t="s">
        <v>133</v>
      </c>
    </row>
    <row r="3752" spans="1:6" x14ac:dyDescent="0.25">
      <c r="A3752">
        <v>627</v>
      </c>
      <c r="B3752" s="3">
        <v>43892</v>
      </c>
      <c r="C3752" s="3">
        <v>43893</v>
      </c>
      <c r="D3752" t="s">
        <v>131</v>
      </c>
      <c r="E3752" t="s">
        <v>174</v>
      </c>
      <c r="F3752" t="s">
        <v>133</v>
      </c>
    </row>
    <row r="3753" spans="1:6" x14ac:dyDescent="0.25">
      <c r="A3753">
        <v>627</v>
      </c>
      <c r="B3753" s="3">
        <v>43894</v>
      </c>
      <c r="C3753" s="3">
        <v>44469</v>
      </c>
      <c r="D3753" t="s">
        <v>131</v>
      </c>
      <c r="E3753" t="s">
        <v>174</v>
      </c>
      <c r="F3753" t="s">
        <v>133</v>
      </c>
    </row>
    <row r="3754" spans="1:6" x14ac:dyDescent="0.25">
      <c r="A3754">
        <v>627</v>
      </c>
      <c r="B3754" s="3">
        <v>44469</v>
      </c>
      <c r="C3754" s="3">
        <v>44471</v>
      </c>
      <c r="D3754" t="s">
        <v>131</v>
      </c>
      <c r="E3754" t="s">
        <v>174</v>
      </c>
      <c r="F3754" t="s">
        <v>133</v>
      </c>
    </row>
    <row r="3755" spans="1:6" x14ac:dyDescent="0.25">
      <c r="A3755">
        <v>627</v>
      </c>
      <c r="B3755" s="3">
        <v>44472</v>
      </c>
      <c r="C3755" s="3"/>
      <c r="D3755" t="s">
        <v>131</v>
      </c>
      <c r="E3755" t="s">
        <v>174</v>
      </c>
      <c r="F3755" t="s">
        <v>133</v>
      </c>
    </row>
    <row r="3756" spans="1:6" x14ac:dyDescent="0.25">
      <c r="A3756">
        <v>628</v>
      </c>
      <c r="B3756" s="3">
        <v>40434</v>
      </c>
      <c r="C3756" s="3">
        <v>44145</v>
      </c>
      <c r="D3756" t="s">
        <v>131</v>
      </c>
      <c r="E3756" t="s">
        <v>118</v>
      </c>
      <c r="F3756" t="s">
        <v>133</v>
      </c>
    </row>
    <row r="3757" spans="1:6" x14ac:dyDescent="0.25">
      <c r="A3757">
        <v>628</v>
      </c>
      <c r="B3757" s="3">
        <v>44145</v>
      </c>
      <c r="C3757" s="3">
        <v>44151</v>
      </c>
      <c r="D3757" t="s">
        <v>131</v>
      </c>
      <c r="E3757" t="s">
        <v>118</v>
      </c>
      <c r="F3757" t="s">
        <v>133</v>
      </c>
    </row>
    <row r="3758" spans="1:6" x14ac:dyDescent="0.25">
      <c r="A3758">
        <v>628</v>
      </c>
      <c r="B3758" s="3">
        <v>44152</v>
      </c>
      <c r="C3758" s="3"/>
      <c r="D3758" t="s">
        <v>131</v>
      </c>
      <c r="E3758" t="s">
        <v>118</v>
      </c>
      <c r="F3758" t="s">
        <v>133</v>
      </c>
    </row>
    <row r="3759" spans="1:6" x14ac:dyDescent="0.25">
      <c r="A3759">
        <v>629</v>
      </c>
      <c r="B3759" s="3">
        <v>38852</v>
      </c>
      <c r="C3759" s="3">
        <v>44287</v>
      </c>
      <c r="D3759" t="s">
        <v>131</v>
      </c>
      <c r="E3759" t="s">
        <v>115</v>
      </c>
      <c r="F3759" t="s">
        <v>133</v>
      </c>
    </row>
    <row r="3760" spans="1:6" x14ac:dyDescent="0.25">
      <c r="A3760">
        <v>629</v>
      </c>
      <c r="B3760" s="3">
        <v>44287</v>
      </c>
      <c r="C3760" s="3">
        <v>44662</v>
      </c>
      <c r="D3760" t="s">
        <v>131</v>
      </c>
      <c r="E3760" t="s">
        <v>115</v>
      </c>
      <c r="F3760" t="s">
        <v>133</v>
      </c>
    </row>
    <row r="3761" spans="1:6" x14ac:dyDescent="0.25">
      <c r="A3761">
        <v>630</v>
      </c>
      <c r="B3761" s="3">
        <v>42522</v>
      </c>
      <c r="C3761" s="3">
        <v>42522</v>
      </c>
      <c r="D3761" t="s">
        <v>131</v>
      </c>
      <c r="E3761" t="s">
        <v>113</v>
      </c>
      <c r="F3761" t="s">
        <v>132</v>
      </c>
    </row>
    <row r="3762" spans="1:6" x14ac:dyDescent="0.25">
      <c r="A3762">
        <v>630</v>
      </c>
      <c r="B3762" s="3">
        <v>42522</v>
      </c>
      <c r="C3762" s="3">
        <v>44483</v>
      </c>
      <c r="D3762" t="s">
        <v>131</v>
      </c>
      <c r="E3762" t="s">
        <v>113</v>
      </c>
      <c r="F3762" t="s">
        <v>132</v>
      </c>
    </row>
    <row r="3763" spans="1:6" x14ac:dyDescent="0.25">
      <c r="A3763">
        <v>630</v>
      </c>
      <c r="B3763" s="3">
        <v>44483</v>
      </c>
      <c r="C3763" s="3">
        <v>44494</v>
      </c>
      <c r="D3763" t="s">
        <v>131</v>
      </c>
      <c r="E3763" t="s">
        <v>113</v>
      </c>
      <c r="F3763" t="s">
        <v>132</v>
      </c>
    </row>
    <row r="3764" spans="1:6" x14ac:dyDescent="0.25">
      <c r="A3764">
        <v>630</v>
      </c>
      <c r="B3764" s="3">
        <v>44494</v>
      </c>
      <c r="C3764" s="3"/>
      <c r="D3764" t="s">
        <v>131</v>
      </c>
      <c r="E3764" t="s">
        <v>113</v>
      </c>
      <c r="F3764" t="s">
        <v>133</v>
      </c>
    </row>
    <row r="3765" spans="1:6" x14ac:dyDescent="0.25">
      <c r="A3765">
        <v>632</v>
      </c>
      <c r="B3765" s="3">
        <v>42795</v>
      </c>
      <c r="C3765" s="3">
        <v>43678</v>
      </c>
      <c r="D3765" t="s">
        <v>131</v>
      </c>
      <c r="E3765" t="s">
        <v>174</v>
      </c>
      <c r="F3765" t="s">
        <v>132</v>
      </c>
    </row>
    <row r="3766" spans="1:6" x14ac:dyDescent="0.25">
      <c r="A3766">
        <v>632</v>
      </c>
      <c r="B3766" s="3">
        <v>43678</v>
      </c>
      <c r="C3766" s="3">
        <v>43679</v>
      </c>
      <c r="D3766" t="s">
        <v>131</v>
      </c>
      <c r="E3766" t="s">
        <v>174</v>
      </c>
      <c r="F3766" t="s">
        <v>132</v>
      </c>
    </row>
    <row r="3767" spans="1:6" x14ac:dyDescent="0.25">
      <c r="A3767">
        <v>632</v>
      </c>
      <c r="B3767" s="3">
        <v>43680</v>
      </c>
      <c r="C3767" s="3">
        <v>43682</v>
      </c>
      <c r="D3767" t="s">
        <v>131</v>
      </c>
      <c r="E3767" t="s">
        <v>174</v>
      </c>
      <c r="F3767" t="s">
        <v>132</v>
      </c>
    </row>
    <row r="3768" spans="1:6" x14ac:dyDescent="0.25">
      <c r="A3768">
        <v>632</v>
      </c>
      <c r="B3768" s="3">
        <v>43682</v>
      </c>
      <c r="C3768" s="3">
        <v>43682</v>
      </c>
      <c r="D3768" t="s">
        <v>131</v>
      </c>
      <c r="E3768" t="s">
        <v>174</v>
      </c>
      <c r="F3768" t="s">
        <v>132</v>
      </c>
    </row>
    <row r="3769" spans="1:6" x14ac:dyDescent="0.25">
      <c r="A3769">
        <v>632</v>
      </c>
      <c r="B3769" s="3">
        <v>43683</v>
      </c>
      <c r="C3769" s="3">
        <v>43723</v>
      </c>
      <c r="D3769" t="s">
        <v>131</v>
      </c>
      <c r="E3769" t="s">
        <v>174</v>
      </c>
      <c r="F3769" t="s">
        <v>132</v>
      </c>
    </row>
    <row r="3770" spans="1:6" x14ac:dyDescent="0.25">
      <c r="A3770">
        <v>632</v>
      </c>
      <c r="B3770" s="3">
        <v>43724</v>
      </c>
      <c r="C3770" s="3">
        <v>43724</v>
      </c>
      <c r="D3770" t="s">
        <v>131</v>
      </c>
      <c r="E3770" t="s">
        <v>113</v>
      </c>
      <c r="F3770" t="s">
        <v>132</v>
      </c>
    </row>
    <row r="3771" spans="1:6" x14ac:dyDescent="0.25">
      <c r="A3771">
        <v>632</v>
      </c>
      <c r="B3771" s="3">
        <v>43724</v>
      </c>
      <c r="C3771" s="3">
        <v>44089</v>
      </c>
      <c r="D3771" t="s">
        <v>131</v>
      </c>
      <c r="E3771" t="s">
        <v>113</v>
      </c>
      <c r="F3771" t="s">
        <v>132</v>
      </c>
    </row>
    <row r="3772" spans="1:6" x14ac:dyDescent="0.25">
      <c r="A3772">
        <v>632</v>
      </c>
      <c r="B3772" s="3">
        <v>44090</v>
      </c>
      <c r="C3772" s="3">
        <v>44090</v>
      </c>
      <c r="D3772" t="s">
        <v>131</v>
      </c>
      <c r="E3772" t="s">
        <v>113</v>
      </c>
      <c r="F3772" t="s">
        <v>132</v>
      </c>
    </row>
    <row r="3773" spans="1:6" x14ac:dyDescent="0.25">
      <c r="A3773">
        <v>632</v>
      </c>
      <c r="B3773" s="3">
        <v>44090</v>
      </c>
      <c r="C3773" s="3">
        <v>44732</v>
      </c>
      <c r="D3773" t="s">
        <v>131</v>
      </c>
      <c r="E3773" t="s">
        <v>113</v>
      </c>
      <c r="F3773" t="s">
        <v>132</v>
      </c>
    </row>
    <row r="3774" spans="1:6" x14ac:dyDescent="0.25">
      <c r="A3774">
        <v>632</v>
      </c>
      <c r="B3774" s="3">
        <v>44732</v>
      </c>
      <c r="C3774" s="3">
        <v>44736</v>
      </c>
      <c r="D3774" t="s">
        <v>131</v>
      </c>
      <c r="E3774" t="s">
        <v>113</v>
      </c>
      <c r="F3774" t="s">
        <v>132</v>
      </c>
    </row>
    <row r="3775" spans="1:6" x14ac:dyDescent="0.25">
      <c r="A3775">
        <v>632</v>
      </c>
      <c r="B3775" s="3">
        <v>44737</v>
      </c>
      <c r="C3775" s="3"/>
      <c r="D3775" t="s">
        <v>131</v>
      </c>
      <c r="E3775" t="s">
        <v>113</v>
      </c>
      <c r="F3775" t="s">
        <v>132</v>
      </c>
    </row>
    <row r="3776" spans="1:6" x14ac:dyDescent="0.25">
      <c r="A3776">
        <v>633</v>
      </c>
      <c r="B3776" s="3">
        <v>38905</v>
      </c>
      <c r="C3776" s="3">
        <v>43693</v>
      </c>
      <c r="D3776" t="s">
        <v>131</v>
      </c>
      <c r="E3776" t="s">
        <v>93</v>
      </c>
      <c r="F3776" t="s">
        <v>133</v>
      </c>
    </row>
    <row r="3777" spans="1:6" x14ac:dyDescent="0.25">
      <c r="A3777">
        <v>633</v>
      </c>
      <c r="B3777" s="3">
        <v>43693</v>
      </c>
      <c r="C3777" s="3">
        <v>44578</v>
      </c>
      <c r="D3777" t="s">
        <v>131</v>
      </c>
      <c r="E3777" t="s">
        <v>93</v>
      </c>
      <c r="F3777" t="s">
        <v>133</v>
      </c>
    </row>
    <row r="3778" spans="1:6" x14ac:dyDescent="0.25">
      <c r="A3778">
        <v>633</v>
      </c>
      <c r="B3778" s="3">
        <v>44578</v>
      </c>
      <c r="C3778" s="3"/>
      <c r="D3778" t="s">
        <v>131</v>
      </c>
      <c r="E3778" t="s">
        <v>93</v>
      </c>
      <c r="F3778" t="s">
        <v>133</v>
      </c>
    </row>
    <row r="3779" spans="1:6" x14ac:dyDescent="0.25">
      <c r="A3779">
        <v>634</v>
      </c>
      <c r="B3779" s="3">
        <v>41913</v>
      </c>
      <c r="C3779" s="3">
        <v>41913</v>
      </c>
      <c r="D3779" t="s">
        <v>131</v>
      </c>
      <c r="E3779" t="s">
        <v>113</v>
      </c>
      <c r="F3779" t="s">
        <v>133</v>
      </c>
    </row>
    <row r="3780" spans="1:6" x14ac:dyDescent="0.25">
      <c r="A3780">
        <v>634</v>
      </c>
      <c r="B3780" s="3">
        <v>41913</v>
      </c>
      <c r="C3780" s="3">
        <v>43391</v>
      </c>
      <c r="D3780" t="s">
        <v>131</v>
      </c>
      <c r="E3780" t="s">
        <v>113</v>
      </c>
      <c r="F3780" t="s">
        <v>133</v>
      </c>
    </row>
    <row r="3781" spans="1:6" x14ac:dyDescent="0.25">
      <c r="A3781">
        <v>634</v>
      </c>
      <c r="B3781" s="3">
        <v>43391</v>
      </c>
      <c r="C3781" s="3">
        <v>43417</v>
      </c>
      <c r="D3781" t="s">
        <v>131</v>
      </c>
      <c r="E3781" t="s">
        <v>113</v>
      </c>
      <c r="F3781" t="s">
        <v>133</v>
      </c>
    </row>
    <row r="3782" spans="1:6" x14ac:dyDescent="0.25">
      <c r="A3782">
        <v>634</v>
      </c>
      <c r="B3782" s="3">
        <v>43418</v>
      </c>
      <c r="C3782" s="3">
        <v>43418</v>
      </c>
      <c r="D3782" t="s">
        <v>131</v>
      </c>
      <c r="E3782" t="s">
        <v>113</v>
      </c>
      <c r="F3782" t="s">
        <v>133</v>
      </c>
    </row>
    <row r="3783" spans="1:6" x14ac:dyDescent="0.25">
      <c r="A3783">
        <v>634</v>
      </c>
      <c r="B3783" s="3">
        <v>43420</v>
      </c>
      <c r="C3783" s="3">
        <v>43432</v>
      </c>
      <c r="D3783" t="s">
        <v>131</v>
      </c>
      <c r="E3783" t="s">
        <v>113</v>
      </c>
      <c r="F3783" t="s">
        <v>133</v>
      </c>
    </row>
    <row r="3784" spans="1:6" x14ac:dyDescent="0.25">
      <c r="A3784">
        <v>634</v>
      </c>
      <c r="B3784" s="3">
        <v>43432</v>
      </c>
      <c r="C3784" s="3">
        <v>43446</v>
      </c>
      <c r="D3784" t="s">
        <v>131</v>
      </c>
      <c r="E3784" t="s">
        <v>113</v>
      </c>
      <c r="F3784" t="s">
        <v>133</v>
      </c>
    </row>
    <row r="3785" spans="1:6" x14ac:dyDescent="0.25">
      <c r="A3785">
        <v>634</v>
      </c>
      <c r="B3785" s="3">
        <v>43447</v>
      </c>
      <c r="C3785" s="3">
        <v>43447</v>
      </c>
      <c r="D3785" t="s">
        <v>131</v>
      </c>
      <c r="E3785" t="s">
        <v>113</v>
      </c>
      <c r="F3785" t="s">
        <v>133</v>
      </c>
    </row>
    <row r="3786" spans="1:6" x14ac:dyDescent="0.25">
      <c r="A3786">
        <v>634</v>
      </c>
      <c r="B3786" s="3">
        <v>43447</v>
      </c>
      <c r="C3786" s="3">
        <v>43461</v>
      </c>
      <c r="D3786" t="s">
        <v>131</v>
      </c>
      <c r="E3786" t="s">
        <v>113</v>
      </c>
      <c r="F3786" t="s">
        <v>133</v>
      </c>
    </row>
    <row r="3787" spans="1:6" x14ac:dyDescent="0.25">
      <c r="A3787">
        <v>634</v>
      </c>
      <c r="B3787" s="3">
        <v>43462</v>
      </c>
      <c r="C3787" s="3">
        <v>43462</v>
      </c>
      <c r="D3787" t="s">
        <v>131</v>
      </c>
      <c r="E3787" t="s">
        <v>113</v>
      </c>
      <c r="F3787" t="s">
        <v>133</v>
      </c>
    </row>
    <row r="3788" spans="1:6" x14ac:dyDescent="0.25">
      <c r="A3788">
        <v>634</v>
      </c>
      <c r="B3788" s="3">
        <v>43462</v>
      </c>
      <c r="D3788" t="s">
        <v>131</v>
      </c>
      <c r="E3788" t="s">
        <v>113</v>
      </c>
      <c r="F3788" t="s">
        <v>133</v>
      </c>
    </row>
    <row r="3789" spans="1:6" x14ac:dyDescent="0.25">
      <c r="A3789">
        <v>635</v>
      </c>
      <c r="B3789" s="3">
        <v>42217</v>
      </c>
      <c r="C3789" s="3">
        <v>43100</v>
      </c>
      <c r="D3789" t="s">
        <v>131</v>
      </c>
      <c r="E3789" t="s">
        <v>175</v>
      </c>
      <c r="F3789" t="s">
        <v>132</v>
      </c>
    </row>
    <row r="3790" spans="1:6" x14ac:dyDescent="0.25">
      <c r="A3790">
        <v>635</v>
      </c>
      <c r="B3790" s="3">
        <v>43101</v>
      </c>
      <c r="C3790" s="3">
        <v>43166</v>
      </c>
      <c r="D3790" t="s">
        <v>131</v>
      </c>
      <c r="E3790" t="s">
        <v>163</v>
      </c>
      <c r="F3790" t="s">
        <v>132</v>
      </c>
    </row>
    <row r="3791" spans="1:6" x14ac:dyDescent="0.25">
      <c r="A3791">
        <v>635</v>
      </c>
      <c r="B3791" s="3">
        <v>43101</v>
      </c>
      <c r="C3791" s="3">
        <v>43100</v>
      </c>
      <c r="D3791" t="s">
        <v>131</v>
      </c>
      <c r="E3791" t="s">
        <v>175</v>
      </c>
      <c r="F3791" t="s">
        <v>132</v>
      </c>
    </row>
    <row r="3792" spans="1:6" x14ac:dyDescent="0.25">
      <c r="A3792">
        <v>635</v>
      </c>
      <c r="B3792" s="3">
        <v>43167</v>
      </c>
      <c r="C3792" s="3">
        <v>43187</v>
      </c>
      <c r="D3792" t="s">
        <v>131</v>
      </c>
      <c r="E3792" t="s">
        <v>163</v>
      </c>
      <c r="F3792" t="s">
        <v>132</v>
      </c>
    </row>
    <row r="3793" spans="1:6" x14ac:dyDescent="0.25">
      <c r="A3793">
        <v>635</v>
      </c>
      <c r="B3793" s="3">
        <v>43188</v>
      </c>
      <c r="C3793" s="3">
        <v>43314</v>
      </c>
      <c r="D3793" t="s">
        <v>131</v>
      </c>
      <c r="E3793" t="s">
        <v>163</v>
      </c>
      <c r="F3793" t="s">
        <v>132</v>
      </c>
    </row>
    <row r="3794" spans="1:6" x14ac:dyDescent="0.25">
      <c r="A3794">
        <v>635</v>
      </c>
      <c r="B3794" s="3">
        <v>43314</v>
      </c>
      <c r="C3794" s="3">
        <v>43315</v>
      </c>
      <c r="D3794" t="s">
        <v>131</v>
      </c>
      <c r="E3794" t="s">
        <v>163</v>
      </c>
      <c r="F3794" t="s">
        <v>132</v>
      </c>
    </row>
    <row r="3795" spans="1:6" x14ac:dyDescent="0.25">
      <c r="A3795">
        <v>635</v>
      </c>
      <c r="B3795" s="3">
        <v>43315</v>
      </c>
      <c r="C3795" s="3">
        <v>43556</v>
      </c>
      <c r="D3795" t="s">
        <v>131</v>
      </c>
      <c r="E3795" t="s">
        <v>163</v>
      </c>
      <c r="F3795" t="s">
        <v>132</v>
      </c>
    </row>
    <row r="3796" spans="1:6" x14ac:dyDescent="0.25">
      <c r="A3796">
        <v>635</v>
      </c>
      <c r="B3796" s="3">
        <v>43556</v>
      </c>
      <c r="C3796" s="3">
        <v>43556</v>
      </c>
      <c r="D3796" t="s">
        <v>131</v>
      </c>
      <c r="E3796" t="s">
        <v>163</v>
      </c>
      <c r="F3796" t="s">
        <v>132</v>
      </c>
    </row>
    <row r="3797" spans="1:6" x14ac:dyDescent="0.25">
      <c r="A3797">
        <v>635</v>
      </c>
      <c r="B3797" s="3">
        <v>43557</v>
      </c>
      <c r="C3797" s="3">
        <v>43558</v>
      </c>
      <c r="D3797" t="s">
        <v>131</v>
      </c>
      <c r="E3797" t="s">
        <v>163</v>
      </c>
      <c r="F3797" t="s">
        <v>132</v>
      </c>
    </row>
    <row r="3798" spans="1:6" x14ac:dyDescent="0.25">
      <c r="A3798">
        <v>635</v>
      </c>
      <c r="B3798" s="3">
        <v>43558</v>
      </c>
      <c r="C3798" s="3">
        <v>43602</v>
      </c>
      <c r="D3798" t="s">
        <v>131</v>
      </c>
      <c r="E3798" t="s">
        <v>163</v>
      </c>
      <c r="F3798" t="s">
        <v>132</v>
      </c>
    </row>
    <row r="3799" spans="1:6" x14ac:dyDescent="0.25">
      <c r="A3799">
        <v>635</v>
      </c>
      <c r="B3799" s="3">
        <v>43602</v>
      </c>
      <c r="C3799" s="3">
        <v>43602</v>
      </c>
      <c r="D3799" t="s">
        <v>131</v>
      </c>
      <c r="E3799" t="s">
        <v>163</v>
      </c>
      <c r="F3799" t="s">
        <v>132</v>
      </c>
    </row>
    <row r="3800" spans="1:6" x14ac:dyDescent="0.25">
      <c r="A3800">
        <v>635</v>
      </c>
      <c r="B3800" s="3">
        <v>43603</v>
      </c>
      <c r="C3800" s="3">
        <v>43656</v>
      </c>
      <c r="D3800" t="s">
        <v>131</v>
      </c>
      <c r="E3800" t="s">
        <v>163</v>
      </c>
      <c r="F3800" t="s">
        <v>132</v>
      </c>
    </row>
    <row r="3801" spans="1:6" x14ac:dyDescent="0.25">
      <c r="A3801">
        <v>635</v>
      </c>
      <c r="B3801" s="3">
        <v>43655</v>
      </c>
      <c r="C3801" s="3">
        <v>43655</v>
      </c>
      <c r="D3801" t="s">
        <v>131</v>
      </c>
      <c r="E3801" t="s">
        <v>163</v>
      </c>
      <c r="F3801" t="s">
        <v>132</v>
      </c>
    </row>
    <row r="3802" spans="1:6" x14ac:dyDescent="0.25">
      <c r="A3802">
        <v>635</v>
      </c>
      <c r="B3802" s="3">
        <v>43656</v>
      </c>
      <c r="C3802" s="3">
        <v>43658</v>
      </c>
      <c r="D3802" t="s">
        <v>131</v>
      </c>
      <c r="E3802" t="s">
        <v>163</v>
      </c>
      <c r="F3802" t="s">
        <v>132</v>
      </c>
    </row>
    <row r="3803" spans="1:6" x14ac:dyDescent="0.25">
      <c r="A3803">
        <v>635</v>
      </c>
      <c r="B3803" s="3">
        <v>43656</v>
      </c>
      <c r="C3803" s="3">
        <v>43685</v>
      </c>
      <c r="D3803" t="s">
        <v>131</v>
      </c>
      <c r="E3803" t="s">
        <v>163</v>
      </c>
      <c r="F3803" t="s">
        <v>132</v>
      </c>
    </row>
    <row r="3804" spans="1:6" x14ac:dyDescent="0.25">
      <c r="A3804">
        <v>635</v>
      </c>
      <c r="B3804" s="3">
        <v>43685</v>
      </c>
      <c r="C3804" s="3">
        <v>43686</v>
      </c>
      <c r="D3804" t="s">
        <v>131</v>
      </c>
      <c r="E3804" t="s">
        <v>163</v>
      </c>
      <c r="F3804" t="s">
        <v>132</v>
      </c>
    </row>
    <row r="3805" spans="1:6" x14ac:dyDescent="0.25">
      <c r="A3805">
        <v>635</v>
      </c>
      <c r="B3805" s="3">
        <v>43687</v>
      </c>
      <c r="C3805" s="3">
        <v>43753</v>
      </c>
      <c r="D3805" t="s">
        <v>131</v>
      </c>
      <c r="E3805" t="s">
        <v>163</v>
      </c>
      <c r="F3805" t="s">
        <v>132</v>
      </c>
    </row>
    <row r="3806" spans="1:6" x14ac:dyDescent="0.25">
      <c r="A3806">
        <v>635</v>
      </c>
      <c r="B3806" s="3">
        <v>43753</v>
      </c>
      <c r="C3806" s="3">
        <v>43753</v>
      </c>
      <c r="D3806" t="s">
        <v>131</v>
      </c>
      <c r="E3806" t="s">
        <v>163</v>
      </c>
      <c r="F3806" t="s">
        <v>132</v>
      </c>
    </row>
    <row r="3807" spans="1:6" x14ac:dyDescent="0.25">
      <c r="A3807">
        <v>635</v>
      </c>
      <c r="B3807" s="3">
        <v>43754</v>
      </c>
      <c r="C3807" s="3">
        <v>43754</v>
      </c>
      <c r="D3807" t="s">
        <v>131</v>
      </c>
      <c r="E3807" t="s">
        <v>163</v>
      </c>
      <c r="F3807" t="s">
        <v>132</v>
      </c>
    </row>
    <row r="3808" spans="1:6" x14ac:dyDescent="0.25">
      <c r="A3808">
        <v>635</v>
      </c>
      <c r="B3808" s="3">
        <v>43754</v>
      </c>
      <c r="C3808" s="3">
        <v>43756</v>
      </c>
      <c r="D3808" t="s">
        <v>131</v>
      </c>
      <c r="E3808" t="s">
        <v>163</v>
      </c>
      <c r="F3808" t="s">
        <v>132</v>
      </c>
    </row>
    <row r="3809" spans="1:6" x14ac:dyDescent="0.25">
      <c r="A3809">
        <v>635</v>
      </c>
      <c r="B3809" s="3">
        <v>43757</v>
      </c>
      <c r="C3809" s="3">
        <v>43759</v>
      </c>
      <c r="D3809" t="s">
        <v>131</v>
      </c>
      <c r="E3809" t="s">
        <v>163</v>
      </c>
      <c r="F3809" t="s">
        <v>132</v>
      </c>
    </row>
    <row r="3810" spans="1:6" x14ac:dyDescent="0.25">
      <c r="A3810">
        <v>635</v>
      </c>
      <c r="B3810" s="3">
        <v>43759</v>
      </c>
      <c r="C3810" s="3">
        <v>43759</v>
      </c>
      <c r="D3810" t="s">
        <v>131</v>
      </c>
      <c r="E3810" t="s">
        <v>163</v>
      </c>
      <c r="F3810" t="s">
        <v>132</v>
      </c>
    </row>
    <row r="3811" spans="1:6" x14ac:dyDescent="0.25">
      <c r="A3811">
        <v>635</v>
      </c>
      <c r="B3811" s="3">
        <v>43760</v>
      </c>
      <c r="C3811" s="3">
        <v>43875</v>
      </c>
      <c r="D3811" t="s">
        <v>131</v>
      </c>
      <c r="E3811" t="s">
        <v>163</v>
      </c>
      <c r="F3811" t="s">
        <v>132</v>
      </c>
    </row>
    <row r="3812" spans="1:6" x14ac:dyDescent="0.25">
      <c r="A3812">
        <v>635</v>
      </c>
      <c r="B3812" s="3">
        <v>43875</v>
      </c>
      <c r="C3812" s="3">
        <v>43875</v>
      </c>
      <c r="D3812" t="s">
        <v>131</v>
      </c>
      <c r="E3812" t="s">
        <v>163</v>
      </c>
      <c r="F3812" t="s">
        <v>132</v>
      </c>
    </row>
    <row r="3813" spans="1:6" x14ac:dyDescent="0.25">
      <c r="A3813">
        <v>635</v>
      </c>
      <c r="B3813" s="3">
        <v>43876</v>
      </c>
      <c r="C3813" s="3">
        <v>43878</v>
      </c>
      <c r="D3813" t="s">
        <v>131</v>
      </c>
      <c r="E3813" t="s">
        <v>163</v>
      </c>
      <c r="F3813" t="s">
        <v>132</v>
      </c>
    </row>
    <row r="3814" spans="1:6" x14ac:dyDescent="0.25">
      <c r="A3814">
        <v>635</v>
      </c>
      <c r="B3814" s="3">
        <v>43878</v>
      </c>
      <c r="C3814" s="3">
        <v>43882</v>
      </c>
      <c r="D3814" t="s">
        <v>131</v>
      </c>
      <c r="E3814" t="s">
        <v>163</v>
      </c>
      <c r="F3814" t="s">
        <v>132</v>
      </c>
    </row>
    <row r="3815" spans="1:6" x14ac:dyDescent="0.25">
      <c r="A3815">
        <v>635</v>
      </c>
      <c r="B3815" s="3">
        <v>43883</v>
      </c>
      <c r="C3815" s="3">
        <v>44292</v>
      </c>
      <c r="D3815" t="s">
        <v>131</v>
      </c>
      <c r="E3815" t="s">
        <v>163</v>
      </c>
      <c r="F3815" t="s">
        <v>132</v>
      </c>
    </row>
    <row r="3816" spans="1:6" x14ac:dyDescent="0.25">
      <c r="A3816">
        <v>635</v>
      </c>
      <c r="B3816" s="3">
        <v>44292</v>
      </c>
      <c r="C3816" s="3">
        <v>44293</v>
      </c>
      <c r="D3816" t="s">
        <v>131</v>
      </c>
      <c r="E3816" t="s">
        <v>163</v>
      </c>
      <c r="F3816" t="s">
        <v>132</v>
      </c>
    </row>
    <row r="3817" spans="1:6" x14ac:dyDescent="0.25">
      <c r="A3817">
        <v>635</v>
      </c>
      <c r="B3817" s="3">
        <v>44294</v>
      </c>
      <c r="C3817" s="3">
        <v>44300</v>
      </c>
      <c r="D3817" t="s">
        <v>131</v>
      </c>
      <c r="E3817" t="s">
        <v>163</v>
      </c>
      <c r="F3817" t="s">
        <v>132</v>
      </c>
    </row>
    <row r="3818" spans="1:6" x14ac:dyDescent="0.25">
      <c r="A3818">
        <v>635</v>
      </c>
      <c r="B3818" s="3">
        <v>44300</v>
      </c>
      <c r="C3818" s="3">
        <v>44301</v>
      </c>
      <c r="D3818" t="s">
        <v>131</v>
      </c>
      <c r="E3818" t="s">
        <v>163</v>
      </c>
      <c r="F3818" t="s">
        <v>132</v>
      </c>
    </row>
    <row r="3819" spans="1:6" x14ac:dyDescent="0.25">
      <c r="A3819">
        <v>635</v>
      </c>
      <c r="B3819" s="3">
        <v>44302</v>
      </c>
      <c r="C3819" s="3">
        <v>44308</v>
      </c>
      <c r="D3819" t="s">
        <v>131</v>
      </c>
      <c r="E3819" t="s">
        <v>163</v>
      </c>
      <c r="F3819" t="s">
        <v>132</v>
      </c>
    </row>
    <row r="3820" spans="1:6" x14ac:dyDescent="0.25">
      <c r="A3820">
        <v>635</v>
      </c>
      <c r="B3820" s="3">
        <v>44308</v>
      </c>
      <c r="C3820" s="3">
        <v>44308</v>
      </c>
      <c r="D3820" t="s">
        <v>131</v>
      </c>
      <c r="E3820" t="s">
        <v>163</v>
      </c>
      <c r="F3820" t="s">
        <v>132</v>
      </c>
    </row>
    <row r="3821" spans="1:6" x14ac:dyDescent="0.25">
      <c r="A3821">
        <v>635</v>
      </c>
      <c r="B3821" s="3">
        <v>44309</v>
      </c>
      <c r="C3821" s="3">
        <v>44340</v>
      </c>
      <c r="D3821" t="s">
        <v>131</v>
      </c>
      <c r="E3821" t="s">
        <v>163</v>
      </c>
      <c r="F3821" t="s">
        <v>132</v>
      </c>
    </row>
    <row r="3822" spans="1:6" x14ac:dyDescent="0.25">
      <c r="A3822">
        <v>635</v>
      </c>
      <c r="B3822" s="3">
        <v>44340</v>
      </c>
      <c r="C3822" s="3">
        <v>44341</v>
      </c>
      <c r="D3822" t="s">
        <v>131</v>
      </c>
      <c r="E3822" t="s">
        <v>163</v>
      </c>
      <c r="F3822" t="s">
        <v>132</v>
      </c>
    </row>
    <row r="3823" spans="1:6" x14ac:dyDescent="0.25">
      <c r="A3823">
        <v>635</v>
      </c>
      <c r="B3823" s="3">
        <v>44341</v>
      </c>
      <c r="C3823" s="3">
        <v>44341</v>
      </c>
      <c r="D3823" t="s">
        <v>131</v>
      </c>
      <c r="E3823" t="s">
        <v>163</v>
      </c>
      <c r="F3823" t="s">
        <v>132</v>
      </c>
    </row>
    <row r="3824" spans="1:6" x14ac:dyDescent="0.25">
      <c r="A3824">
        <v>635</v>
      </c>
      <c r="B3824" s="3">
        <v>44342</v>
      </c>
      <c r="C3824" s="3">
        <v>44342</v>
      </c>
      <c r="D3824" t="s">
        <v>131</v>
      </c>
      <c r="E3824" t="s">
        <v>163</v>
      </c>
      <c r="F3824" t="s">
        <v>132</v>
      </c>
    </row>
    <row r="3825" spans="1:6" x14ac:dyDescent="0.25">
      <c r="A3825">
        <v>635</v>
      </c>
      <c r="B3825" s="3">
        <v>44342</v>
      </c>
      <c r="C3825" s="3">
        <v>44342</v>
      </c>
      <c r="D3825" t="s">
        <v>131</v>
      </c>
      <c r="E3825" t="s">
        <v>163</v>
      </c>
      <c r="F3825" t="s">
        <v>132</v>
      </c>
    </row>
    <row r="3826" spans="1:6" x14ac:dyDescent="0.25">
      <c r="A3826">
        <v>635</v>
      </c>
      <c r="B3826" s="3">
        <v>44342</v>
      </c>
      <c r="C3826" s="3">
        <v>44342</v>
      </c>
      <c r="D3826" t="s">
        <v>131</v>
      </c>
      <c r="E3826" t="s">
        <v>163</v>
      </c>
      <c r="F3826" t="s">
        <v>132</v>
      </c>
    </row>
    <row r="3827" spans="1:6" x14ac:dyDescent="0.25">
      <c r="A3827">
        <v>635</v>
      </c>
      <c r="B3827" s="3">
        <v>44343</v>
      </c>
      <c r="C3827" s="3">
        <v>44343</v>
      </c>
      <c r="D3827" t="s">
        <v>131</v>
      </c>
      <c r="E3827" t="s">
        <v>163</v>
      </c>
      <c r="F3827" t="s">
        <v>132</v>
      </c>
    </row>
    <row r="3828" spans="1:6" x14ac:dyDescent="0.25">
      <c r="A3828">
        <v>635</v>
      </c>
      <c r="B3828" s="3">
        <v>44343</v>
      </c>
      <c r="C3828" s="3">
        <v>44343</v>
      </c>
      <c r="D3828" t="s">
        <v>131</v>
      </c>
      <c r="E3828" t="s">
        <v>163</v>
      </c>
      <c r="F3828" t="s">
        <v>132</v>
      </c>
    </row>
    <row r="3829" spans="1:6" x14ac:dyDescent="0.25">
      <c r="A3829">
        <v>635</v>
      </c>
      <c r="B3829" s="3">
        <v>44344</v>
      </c>
      <c r="C3829" s="3">
        <v>44344</v>
      </c>
      <c r="D3829" t="s">
        <v>131</v>
      </c>
      <c r="E3829" t="s">
        <v>163</v>
      </c>
      <c r="F3829" t="s">
        <v>132</v>
      </c>
    </row>
    <row r="3830" spans="1:6" x14ac:dyDescent="0.25">
      <c r="A3830">
        <v>635</v>
      </c>
      <c r="B3830" s="3">
        <v>44344</v>
      </c>
      <c r="C3830" s="3">
        <v>44350</v>
      </c>
      <c r="D3830" t="s">
        <v>131</v>
      </c>
      <c r="E3830" t="s">
        <v>163</v>
      </c>
      <c r="F3830" t="s">
        <v>132</v>
      </c>
    </row>
    <row r="3831" spans="1:6" x14ac:dyDescent="0.25">
      <c r="A3831">
        <v>635</v>
      </c>
      <c r="B3831" s="3">
        <v>44351</v>
      </c>
      <c r="C3831" s="3">
        <v>44351</v>
      </c>
      <c r="D3831" t="s">
        <v>131</v>
      </c>
      <c r="E3831" t="s">
        <v>163</v>
      </c>
      <c r="F3831" t="s">
        <v>132</v>
      </c>
    </row>
    <row r="3832" spans="1:6" x14ac:dyDescent="0.25">
      <c r="A3832">
        <v>635</v>
      </c>
      <c r="B3832" s="3">
        <v>44351</v>
      </c>
      <c r="C3832" s="3">
        <v>44357</v>
      </c>
      <c r="D3832" t="s">
        <v>131</v>
      </c>
      <c r="E3832" t="s">
        <v>163</v>
      </c>
      <c r="F3832" t="s">
        <v>132</v>
      </c>
    </row>
    <row r="3833" spans="1:6" x14ac:dyDescent="0.25">
      <c r="A3833">
        <v>635</v>
      </c>
      <c r="B3833" s="3">
        <v>44358</v>
      </c>
      <c r="C3833" s="3">
        <v>44358</v>
      </c>
      <c r="D3833" t="s">
        <v>131</v>
      </c>
      <c r="E3833" t="s">
        <v>163</v>
      </c>
      <c r="F3833" t="s">
        <v>132</v>
      </c>
    </row>
    <row r="3834" spans="1:6" x14ac:dyDescent="0.25">
      <c r="A3834">
        <v>635</v>
      </c>
      <c r="B3834" s="3">
        <v>44358</v>
      </c>
      <c r="C3834" s="3">
        <v>44364</v>
      </c>
      <c r="D3834" t="s">
        <v>131</v>
      </c>
      <c r="E3834" t="s">
        <v>163</v>
      </c>
      <c r="F3834" t="s">
        <v>132</v>
      </c>
    </row>
    <row r="3835" spans="1:6" x14ac:dyDescent="0.25">
      <c r="A3835">
        <v>635</v>
      </c>
      <c r="B3835" s="3">
        <v>44365</v>
      </c>
      <c r="C3835" s="3">
        <v>44365</v>
      </c>
      <c r="D3835" t="s">
        <v>131</v>
      </c>
      <c r="E3835" t="s">
        <v>163</v>
      </c>
      <c r="F3835" t="s">
        <v>132</v>
      </c>
    </row>
    <row r="3836" spans="1:6" x14ac:dyDescent="0.25">
      <c r="A3836">
        <v>635</v>
      </c>
      <c r="B3836" s="3">
        <v>44365</v>
      </c>
      <c r="C3836" s="3">
        <v>44371</v>
      </c>
      <c r="D3836" t="s">
        <v>131</v>
      </c>
      <c r="E3836" t="s">
        <v>163</v>
      </c>
      <c r="F3836" t="s">
        <v>132</v>
      </c>
    </row>
    <row r="3837" spans="1:6" x14ac:dyDescent="0.25">
      <c r="A3837">
        <v>635</v>
      </c>
      <c r="B3837" s="3">
        <v>44372</v>
      </c>
      <c r="C3837" s="3">
        <v>44417</v>
      </c>
      <c r="D3837" t="s">
        <v>131</v>
      </c>
      <c r="E3837" t="s">
        <v>163</v>
      </c>
      <c r="F3837" t="s">
        <v>132</v>
      </c>
    </row>
    <row r="3838" spans="1:6" x14ac:dyDescent="0.25">
      <c r="A3838">
        <v>635</v>
      </c>
      <c r="B3838" s="3">
        <v>44417</v>
      </c>
      <c r="C3838" s="3">
        <v>44417</v>
      </c>
      <c r="D3838" t="s">
        <v>131</v>
      </c>
      <c r="E3838" t="s">
        <v>163</v>
      </c>
      <c r="F3838" t="s">
        <v>132</v>
      </c>
    </row>
    <row r="3839" spans="1:6" x14ac:dyDescent="0.25">
      <c r="A3839">
        <v>635</v>
      </c>
      <c r="B3839" s="3">
        <v>44418</v>
      </c>
      <c r="C3839" s="3">
        <v>44449</v>
      </c>
      <c r="D3839" t="s">
        <v>131</v>
      </c>
      <c r="E3839" t="s">
        <v>163</v>
      </c>
      <c r="F3839" t="s">
        <v>132</v>
      </c>
    </row>
    <row r="3840" spans="1:6" x14ac:dyDescent="0.25">
      <c r="A3840">
        <v>635</v>
      </c>
      <c r="B3840" s="3">
        <v>44449</v>
      </c>
      <c r="C3840" s="3">
        <v>44449</v>
      </c>
      <c r="D3840" t="s">
        <v>131</v>
      </c>
      <c r="E3840" t="s">
        <v>163</v>
      </c>
      <c r="F3840" t="s">
        <v>132</v>
      </c>
    </row>
    <row r="3841" spans="1:6" x14ac:dyDescent="0.25">
      <c r="A3841">
        <v>635</v>
      </c>
      <c r="B3841" s="3">
        <v>44450</v>
      </c>
      <c r="C3841" s="3">
        <v>44477</v>
      </c>
      <c r="D3841" t="s">
        <v>131</v>
      </c>
      <c r="E3841" t="s">
        <v>163</v>
      </c>
      <c r="F3841" t="s">
        <v>132</v>
      </c>
    </row>
    <row r="3842" spans="1:6" x14ac:dyDescent="0.25">
      <c r="A3842">
        <v>635</v>
      </c>
      <c r="B3842" s="3">
        <v>44477</v>
      </c>
      <c r="C3842" s="3">
        <v>44477</v>
      </c>
      <c r="D3842" t="s">
        <v>131</v>
      </c>
      <c r="E3842" t="s">
        <v>163</v>
      </c>
      <c r="F3842" t="s">
        <v>132</v>
      </c>
    </row>
    <row r="3843" spans="1:6" x14ac:dyDescent="0.25">
      <c r="A3843">
        <v>635</v>
      </c>
      <c r="B3843" s="3">
        <v>44478</v>
      </c>
      <c r="C3843" s="3">
        <v>44543</v>
      </c>
      <c r="D3843" t="s">
        <v>131</v>
      </c>
      <c r="E3843" t="s">
        <v>163</v>
      </c>
      <c r="F3843" t="s">
        <v>132</v>
      </c>
    </row>
    <row r="3844" spans="1:6" x14ac:dyDescent="0.25">
      <c r="A3844">
        <v>635</v>
      </c>
      <c r="B3844" s="3">
        <v>44543</v>
      </c>
      <c r="C3844" s="3">
        <v>44543</v>
      </c>
      <c r="D3844" t="s">
        <v>131</v>
      </c>
      <c r="E3844" t="s">
        <v>163</v>
      </c>
      <c r="F3844" t="s">
        <v>132</v>
      </c>
    </row>
    <row r="3845" spans="1:6" x14ac:dyDescent="0.25">
      <c r="A3845">
        <v>635</v>
      </c>
      <c r="B3845" s="3">
        <v>44544</v>
      </c>
      <c r="C3845" s="3">
        <v>44571</v>
      </c>
      <c r="D3845" t="s">
        <v>131</v>
      </c>
      <c r="E3845" t="s">
        <v>163</v>
      </c>
      <c r="F3845" t="s">
        <v>132</v>
      </c>
    </row>
    <row r="3846" spans="1:6" x14ac:dyDescent="0.25">
      <c r="A3846">
        <v>635</v>
      </c>
      <c r="B3846" s="3">
        <v>44571</v>
      </c>
      <c r="C3846" s="3">
        <v>44571</v>
      </c>
      <c r="D3846" t="s">
        <v>131</v>
      </c>
      <c r="E3846" t="s">
        <v>163</v>
      </c>
      <c r="F3846" t="s">
        <v>132</v>
      </c>
    </row>
    <row r="3847" spans="1:6" x14ac:dyDescent="0.25">
      <c r="A3847">
        <v>635</v>
      </c>
      <c r="B3847" s="3">
        <v>44572</v>
      </c>
      <c r="C3847" s="3"/>
      <c r="D3847" t="s">
        <v>131</v>
      </c>
      <c r="E3847" t="s">
        <v>163</v>
      </c>
      <c r="F3847" t="s">
        <v>132</v>
      </c>
    </row>
    <row r="3848" spans="1:6" x14ac:dyDescent="0.25">
      <c r="A3848">
        <v>636</v>
      </c>
      <c r="B3848" s="3">
        <v>41806</v>
      </c>
      <c r="C3848" s="3">
        <v>43070</v>
      </c>
      <c r="D3848" t="s">
        <v>131</v>
      </c>
      <c r="E3848" t="s">
        <v>163</v>
      </c>
      <c r="F3848" t="s">
        <v>132</v>
      </c>
    </row>
    <row r="3849" spans="1:6" x14ac:dyDescent="0.25">
      <c r="A3849">
        <v>636</v>
      </c>
      <c r="B3849" s="3">
        <v>43070</v>
      </c>
      <c r="C3849" s="3">
        <v>43115</v>
      </c>
      <c r="D3849" t="s">
        <v>131</v>
      </c>
      <c r="E3849" t="s">
        <v>163</v>
      </c>
      <c r="F3849" t="s">
        <v>132</v>
      </c>
    </row>
    <row r="3850" spans="1:6" x14ac:dyDescent="0.25">
      <c r="A3850">
        <v>637</v>
      </c>
      <c r="B3850" s="3">
        <v>42296</v>
      </c>
      <c r="C3850" s="3">
        <v>44562</v>
      </c>
      <c r="D3850" t="s">
        <v>131</v>
      </c>
      <c r="E3850" t="s">
        <v>92</v>
      </c>
      <c r="F3850" t="s">
        <v>133</v>
      </c>
    </row>
    <row r="3851" spans="1:6" x14ac:dyDescent="0.25">
      <c r="A3851">
        <v>637</v>
      </c>
      <c r="B3851" s="3">
        <v>44562</v>
      </c>
      <c r="C3851" s="3"/>
      <c r="D3851" t="s">
        <v>131</v>
      </c>
      <c r="E3851" t="s">
        <v>92</v>
      </c>
      <c r="F3851" t="s">
        <v>133</v>
      </c>
    </row>
    <row r="3852" spans="1:6" x14ac:dyDescent="0.25">
      <c r="A3852">
        <v>638</v>
      </c>
      <c r="B3852" s="3">
        <v>42217</v>
      </c>
      <c r="C3852" s="3">
        <v>43140</v>
      </c>
      <c r="D3852" t="s">
        <v>131</v>
      </c>
      <c r="E3852" t="s">
        <v>134</v>
      </c>
      <c r="F3852" t="s">
        <v>133</v>
      </c>
    </row>
    <row r="3853" spans="1:6" x14ac:dyDescent="0.25">
      <c r="A3853">
        <v>638</v>
      </c>
      <c r="B3853" s="3">
        <v>43141</v>
      </c>
      <c r="C3853" s="3">
        <v>43168</v>
      </c>
      <c r="D3853" t="s">
        <v>131</v>
      </c>
      <c r="E3853" t="s">
        <v>134</v>
      </c>
      <c r="F3853" t="s">
        <v>133</v>
      </c>
    </row>
    <row r="3854" spans="1:6" x14ac:dyDescent="0.25">
      <c r="A3854">
        <v>638</v>
      </c>
      <c r="B3854" s="3">
        <v>43169</v>
      </c>
      <c r="C3854" s="3">
        <v>43168</v>
      </c>
      <c r="D3854" t="s">
        <v>131</v>
      </c>
      <c r="E3854" t="s">
        <v>134</v>
      </c>
      <c r="F3854" t="s">
        <v>133</v>
      </c>
    </row>
    <row r="3855" spans="1:6" x14ac:dyDescent="0.25">
      <c r="A3855">
        <v>638</v>
      </c>
      <c r="B3855" s="3">
        <v>43169</v>
      </c>
      <c r="C3855" s="3">
        <v>43196</v>
      </c>
      <c r="D3855" t="s">
        <v>131</v>
      </c>
      <c r="E3855" t="s">
        <v>134</v>
      </c>
      <c r="F3855" t="s">
        <v>133</v>
      </c>
    </row>
    <row r="3856" spans="1:6" x14ac:dyDescent="0.25">
      <c r="A3856">
        <v>638</v>
      </c>
      <c r="B3856" s="3">
        <v>43197</v>
      </c>
      <c r="C3856" s="3">
        <v>43199</v>
      </c>
      <c r="D3856" t="s">
        <v>131</v>
      </c>
      <c r="E3856" t="s">
        <v>134</v>
      </c>
      <c r="F3856" t="s">
        <v>133</v>
      </c>
    </row>
    <row r="3857" spans="1:6" x14ac:dyDescent="0.25">
      <c r="A3857">
        <v>638</v>
      </c>
      <c r="B3857" s="3">
        <v>43200</v>
      </c>
      <c r="C3857" s="3">
        <v>43203</v>
      </c>
      <c r="D3857" t="s">
        <v>131</v>
      </c>
      <c r="E3857" t="s">
        <v>134</v>
      </c>
      <c r="F3857" t="s">
        <v>133</v>
      </c>
    </row>
    <row r="3858" spans="1:6" x14ac:dyDescent="0.25">
      <c r="A3858">
        <v>638</v>
      </c>
      <c r="B3858" s="3">
        <v>43204</v>
      </c>
      <c r="C3858" s="3">
        <v>43205</v>
      </c>
      <c r="D3858" t="s">
        <v>131</v>
      </c>
      <c r="E3858" t="s">
        <v>134</v>
      </c>
      <c r="F3858" t="s">
        <v>133</v>
      </c>
    </row>
    <row r="3859" spans="1:6" x14ac:dyDescent="0.25">
      <c r="A3859">
        <v>638</v>
      </c>
      <c r="B3859" s="3">
        <v>43206</v>
      </c>
      <c r="C3859" s="3">
        <v>43233</v>
      </c>
      <c r="D3859" t="s">
        <v>131</v>
      </c>
      <c r="E3859" t="s">
        <v>134</v>
      </c>
      <c r="F3859" t="s">
        <v>133</v>
      </c>
    </row>
    <row r="3860" spans="1:6" x14ac:dyDescent="0.25">
      <c r="A3860">
        <v>638</v>
      </c>
      <c r="B3860" s="3">
        <v>43234</v>
      </c>
      <c r="C3860" s="3">
        <v>43234</v>
      </c>
      <c r="D3860" t="s">
        <v>131</v>
      </c>
      <c r="E3860" t="s">
        <v>134</v>
      </c>
      <c r="F3860" t="s">
        <v>133</v>
      </c>
    </row>
    <row r="3861" spans="1:6" x14ac:dyDescent="0.25">
      <c r="A3861">
        <v>638</v>
      </c>
      <c r="B3861" s="3">
        <v>43234</v>
      </c>
      <c r="C3861" s="3">
        <v>43263</v>
      </c>
      <c r="D3861" t="s">
        <v>131</v>
      </c>
      <c r="E3861" t="s">
        <v>134</v>
      </c>
      <c r="F3861" t="s">
        <v>133</v>
      </c>
    </row>
    <row r="3862" spans="1:6" x14ac:dyDescent="0.25">
      <c r="A3862">
        <v>638</v>
      </c>
      <c r="B3862" s="3">
        <v>43264</v>
      </c>
      <c r="C3862" s="3">
        <v>43294</v>
      </c>
      <c r="D3862" t="s">
        <v>131</v>
      </c>
      <c r="E3862" t="s">
        <v>134</v>
      </c>
      <c r="F3862" t="s">
        <v>133</v>
      </c>
    </row>
    <row r="3863" spans="1:6" x14ac:dyDescent="0.25">
      <c r="A3863">
        <v>638</v>
      </c>
      <c r="B3863" s="3">
        <v>43294</v>
      </c>
      <c r="C3863" s="3">
        <v>43323</v>
      </c>
      <c r="D3863" t="s">
        <v>131</v>
      </c>
      <c r="E3863" t="s">
        <v>134</v>
      </c>
      <c r="F3863" t="s">
        <v>133</v>
      </c>
    </row>
    <row r="3864" spans="1:6" x14ac:dyDescent="0.25">
      <c r="A3864">
        <v>638</v>
      </c>
      <c r="B3864" s="3">
        <v>43323</v>
      </c>
      <c r="C3864" s="3">
        <v>43324</v>
      </c>
      <c r="D3864" t="s">
        <v>131</v>
      </c>
      <c r="E3864" t="s">
        <v>134</v>
      </c>
      <c r="F3864" t="s">
        <v>133</v>
      </c>
    </row>
    <row r="3865" spans="1:6" x14ac:dyDescent="0.25">
      <c r="A3865">
        <v>638</v>
      </c>
      <c r="B3865" s="3">
        <v>43324</v>
      </c>
      <c r="C3865" s="3">
        <v>43331</v>
      </c>
      <c r="D3865" t="s">
        <v>131</v>
      </c>
      <c r="E3865" t="s">
        <v>134</v>
      </c>
      <c r="F3865" t="s">
        <v>133</v>
      </c>
    </row>
    <row r="3866" spans="1:6" x14ac:dyDescent="0.25">
      <c r="A3866">
        <v>638</v>
      </c>
      <c r="B3866" s="3">
        <v>43330</v>
      </c>
      <c r="C3866" s="3">
        <v>43358</v>
      </c>
      <c r="D3866" t="s">
        <v>131</v>
      </c>
      <c r="E3866" t="s">
        <v>134</v>
      </c>
      <c r="F3866" t="s">
        <v>133</v>
      </c>
    </row>
    <row r="3867" spans="1:6" x14ac:dyDescent="0.25">
      <c r="A3867">
        <v>638</v>
      </c>
      <c r="B3867" s="3">
        <v>43358</v>
      </c>
      <c r="C3867" s="3">
        <v>43358</v>
      </c>
      <c r="D3867" t="s">
        <v>131</v>
      </c>
      <c r="E3867" t="s">
        <v>134</v>
      </c>
      <c r="F3867" t="s">
        <v>133</v>
      </c>
    </row>
    <row r="3868" spans="1:6" x14ac:dyDescent="0.25">
      <c r="A3868">
        <v>638</v>
      </c>
      <c r="B3868" s="3">
        <v>43358</v>
      </c>
      <c r="C3868" s="3">
        <v>43387</v>
      </c>
      <c r="D3868" t="s">
        <v>131</v>
      </c>
      <c r="E3868" t="s">
        <v>134</v>
      </c>
      <c r="F3868" t="s">
        <v>133</v>
      </c>
    </row>
    <row r="3869" spans="1:6" x14ac:dyDescent="0.25">
      <c r="A3869">
        <v>638</v>
      </c>
      <c r="B3869" s="3">
        <v>43388</v>
      </c>
      <c r="C3869" s="3">
        <v>43388</v>
      </c>
      <c r="D3869" t="s">
        <v>131</v>
      </c>
      <c r="E3869" t="s">
        <v>134</v>
      </c>
      <c r="F3869" t="s">
        <v>133</v>
      </c>
    </row>
    <row r="3870" spans="1:6" x14ac:dyDescent="0.25">
      <c r="A3870">
        <v>638</v>
      </c>
      <c r="B3870" s="3">
        <v>43388</v>
      </c>
      <c r="C3870" s="3">
        <v>43418</v>
      </c>
      <c r="D3870" t="s">
        <v>131</v>
      </c>
      <c r="E3870" t="s">
        <v>134</v>
      </c>
      <c r="F3870" t="s">
        <v>133</v>
      </c>
    </row>
    <row r="3871" spans="1:6" x14ac:dyDescent="0.25">
      <c r="A3871">
        <v>638</v>
      </c>
      <c r="B3871" s="3">
        <v>43388</v>
      </c>
      <c r="C3871" s="3">
        <v>43417</v>
      </c>
      <c r="D3871" t="s">
        <v>131</v>
      </c>
      <c r="E3871" t="s">
        <v>134</v>
      </c>
      <c r="F3871" t="s">
        <v>133</v>
      </c>
    </row>
    <row r="3872" spans="1:6" x14ac:dyDescent="0.25">
      <c r="A3872">
        <v>638</v>
      </c>
      <c r="B3872" s="3">
        <v>43418</v>
      </c>
      <c r="C3872" s="3">
        <v>43447</v>
      </c>
      <c r="D3872" t="s">
        <v>131</v>
      </c>
      <c r="E3872" t="s">
        <v>134</v>
      </c>
      <c r="F3872" t="s">
        <v>133</v>
      </c>
    </row>
    <row r="3873" spans="1:6" x14ac:dyDescent="0.25">
      <c r="A3873">
        <v>638</v>
      </c>
      <c r="B3873" s="3">
        <v>43418</v>
      </c>
      <c r="C3873" s="3">
        <v>43448</v>
      </c>
      <c r="D3873" t="s">
        <v>131</v>
      </c>
      <c r="E3873" t="s">
        <v>134</v>
      </c>
      <c r="F3873" t="s">
        <v>133</v>
      </c>
    </row>
    <row r="3874" spans="1:6" x14ac:dyDescent="0.25">
      <c r="A3874">
        <v>638</v>
      </c>
      <c r="B3874" s="3">
        <v>43419</v>
      </c>
      <c r="C3874" s="3">
        <v>43766</v>
      </c>
      <c r="D3874" t="s">
        <v>131</v>
      </c>
      <c r="E3874" t="s">
        <v>134</v>
      </c>
      <c r="F3874" t="s">
        <v>133</v>
      </c>
    </row>
    <row r="3875" spans="1:6" x14ac:dyDescent="0.25">
      <c r="A3875">
        <v>638</v>
      </c>
      <c r="B3875" s="3">
        <v>43448</v>
      </c>
      <c r="C3875" s="3">
        <v>43766</v>
      </c>
      <c r="D3875" t="s">
        <v>131</v>
      </c>
      <c r="E3875" t="s">
        <v>134</v>
      </c>
      <c r="F3875" t="s">
        <v>133</v>
      </c>
    </row>
    <row r="3876" spans="1:6" x14ac:dyDescent="0.25">
      <c r="A3876">
        <v>638</v>
      </c>
      <c r="B3876" s="3">
        <v>43448</v>
      </c>
      <c r="C3876" s="3">
        <v>43477</v>
      </c>
      <c r="D3876" t="s">
        <v>131</v>
      </c>
      <c r="E3876" t="s">
        <v>134</v>
      </c>
      <c r="F3876" t="s">
        <v>133</v>
      </c>
    </row>
    <row r="3877" spans="1:6" x14ac:dyDescent="0.25">
      <c r="A3877">
        <v>638</v>
      </c>
      <c r="B3877" s="3">
        <v>43478</v>
      </c>
      <c r="C3877" s="3">
        <v>43478</v>
      </c>
      <c r="D3877" t="s">
        <v>131</v>
      </c>
      <c r="E3877" t="s">
        <v>134</v>
      </c>
      <c r="F3877" t="s">
        <v>133</v>
      </c>
    </row>
    <row r="3878" spans="1:6" x14ac:dyDescent="0.25">
      <c r="A3878">
        <v>638</v>
      </c>
      <c r="B3878" s="3">
        <v>43478</v>
      </c>
      <c r="C3878" s="3">
        <v>43507</v>
      </c>
      <c r="D3878" t="s">
        <v>131</v>
      </c>
      <c r="E3878" t="s">
        <v>134</v>
      </c>
      <c r="F3878" t="s">
        <v>133</v>
      </c>
    </row>
    <row r="3879" spans="1:6" x14ac:dyDescent="0.25">
      <c r="A3879">
        <v>638</v>
      </c>
      <c r="B3879" s="3">
        <v>43508</v>
      </c>
      <c r="C3879" s="3">
        <v>43536</v>
      </c>
      <c r="D3879" t="s">
        <v>131</v>
      </c>
      <c r="E3879" t="s">
        <v>134</v>
      </c>
      <c r="F3879" t="s">
        <v>133</v>
      </c>
    </row>
    <row r="3880" spans="1:6" x14ac:dyDescent="0.25">
      <c r="A3880">
        <v>638</v>
      </c>
      <c r="B3880" s="3">
        <v>43536</v>
      </c>
      <c r="C3880" s="3">
        <v>43565</v>
      </c>
      <c r="D3880" t="s">
        <v>131</v>
      </c>
      <c r="E3880" t="s">
        <v>134</v>
      </c>
      <c r="F3880" t="s">
        <v>133</v>
      </c>
    </row>
    <row r="3881" spans="1:6" x14ac:dyDescent="0.25">
      <c r="A3881">
        <v>638</v>
      </c>
      <c r="B3881" s="3">
        <v>43566</v>
      </c>
      <c r="C3881" s="3">
        <v>43766</v>
      </c>
      <c r="D3881" t="s">
        <v>131</v>
      </c>
      <c r="E3881" t="s">
        <v>134</v>
      </c>
      <c r="F3881" t="s">
        <v>133</v>
      </c>
    </row>
    <row r="3882" spans="1:6" x14ac:dyDescent="0.25">
      <c r="A3882">
        <v>638</v>
      </c>
      <c r="B3882" s="3">
        <v>43766</v>
      </c>
      <c r="C3882" s="3">
        <v>43815</v>
      </c>
      <c r="D3882" t="s">
        <v>131</v>
      </c>
      <c r="E3882" t="s">
        <v>134</v>
      </c>
      <c r="F3882" t="s">
        <v>132</v>
      </c>
    </row>
    <row r="3883" spans="1:6" x14ac:dyDescent="0.25">
      <c r="A3883">
        <v>638</v>
      </c>
      <c r="B3883" s="3">
        <v>43815</v>
      </c>
      <c r="C3883" s="3">
        <v>44362</v>
      </c>
      <c r="D3883" t="s">
        <v>131</v>
      </c>
      <c r="E3883" t="s">
        <v>134</v>
      </c>
      <c r="F3883" t="s">
        <v>133</v>
      </c>
    </row>
    <row r="3884" spans="1:6" x14ac:dyDescent="0.25">
      <c r="A3884">
        <v>638</v>
      </c>
      <c r="B3884" s="3">
        <v>44363</v>
      </c>
      <c r="C3884" s="3">
        <v>44363</v>
      </c>
      <c r="D3884" t="s">
        <v>131</v>
      </c>
      <c r="E3884" t="s">
        <v>134</v>
      </c>
      <c r="F3884" t="s">
        <v>133</v>
      </c>
    </row>
    <row r="3885" spans="1:6" x14ac:dyDescent="0.25">
      <c r="A3885">
        <v>638</v>
      </c>
      <c r="B3885" s="3">
        <v>44363</v>
      </c>
      <c r="C3885" s="3"/>
      <c r="D3885" t="s">
        <v>131</v>
      </c>
      <c r="E3885" t="s">
        <v>134</v>
      </c>
      <c r="F3885" t="s">
        <v>133</v>
      </c>
    </row>
    <row r="3886" spans="1:6" x14ac:dyDescent="0.25">
      <c r="A3886">
        <v>639</v>
      </c>
      <c r="B3886" s="3">
        <v>42767</v>
      </c>
      <c r="C3886" s="3">
        <v>43122</v>
      </c>
      <c r="D3886" t="s">
        <v>131</v>
      </c>
      <c r="E3886" t="s">
        <v>168</v>
      </c>
      <c r="F3886" t="s">
        <v>133</v>
      </c>
    </row>
    <row r="3887" spans="1:6" x14ac:dyDescent="0.25">
      <c r="A3887">
        <v>639</v>
      </c>
      <c r="B3887" s="3">
        <v>43123</v>
      </c>
      <c r="C3887" s="3">
        <v>43125</v>
      </c>
      <c r="D3887" t="s">
        <v>131</v>
      </c>
      <c r="E3887" t="s">
        <v>168</v>
      </c>
      <c r="F3887" t="s">
        <v>133</v>
      </c>
    </row>
    <row r="3888" spans="1:6" x14ac:dyDescent="0.25">
      <c r="A3888">
        <v>639</v>
      </c>
      <c r="B3888" s="3">
        <v>43123</v>
      </c>
      <c r="C3888" s="3">
        <v>43125</v>
      </c>
      <c r="D3888" t="s">
        <v>131</v>
      </c>
      <c r="E3888" t="s">
        <v>168</v>
      </c>
      <c r="F3888" t="s">
        <v>133</v>
      </c>
    </row>
    <row r="3889" spans="1:6" x14ac:dyDescent="0.25">
      <c r="A3889">
        <v>639</v>
      </c>
      <c r="B3889" s="3">
        <v>43126</v>
      </c>
      <c r="C3889" s="3">
        <v>43122</v>
      </c>
      <c r="D3889" t="s">
        <v>131</v>
      </c>
      <c r="E3889" t="s">
        <v>168</v>
      </c>
      <c r="F3889" t="s">
        <v>133</v>
      </c>
    </row>
    <row r="3890" spans="1:6" x14ac:dyDescent="0.25">
      <c r="A3890">
        <v>639</v>
      </c>
      <c r="B3890" s="3">
        <v>43126</v>
      </c>
      <c r="C3890" s="3">
        <v>43605</v>
      </c>
      <c r="D3890" t="s">
        <v>131</v>
      </c>
      <c r="E3890" t="s">
        <v>168</v>
      </c>
      <c r="F3890" t="s">
        <v>133</v>
      </c>
    </row>
    <row r="3891" spans="1:6" x14ac:dyDescent="0.25">
      <c r="A3891">
        <v>639</v>
      </c>
      <c r="B3891" s="3">
        <v>43605</v>
      </c>
      <c r="C3891" s="3">
        <v>43616</v>
      </c>
      <c r="D3891" t="s">
        <v>131</v>
      </c>
      <c r="E3891" t="s">
        <v>168</v>
      </c>
      <c r="F3891" t="s">
        <v>133</v>
      </c>
    </row>
    <row r="3892" spans="1:6" x14ac:dyDescent="0.25">
      <c r="A3892">
        <v>639</v>
      </c>
      <c r="B3892" s="3">
        <v>43617</v>
      </c>
      <c r="C3892" s="3">
        <v>44044</v>
      </c>
      <c r="D3892" t="s">
        <v>131</v>
      </c>
      <c r="E3892" t="s">
        <v>168</v>
      </c>
      <c r="F3892" t="s">
        <v>133</v>
      </c>
    </row>
    <row r="3893" spans="1:6" x14ac:dyDescent="0.25">
      <c r="A3893">
        <v>639</v>
      </c>
      <c r="B3893" s="3">
        <v>44044</v>
      </c>
      <c r="C3893" s="3">
        <v>44044</v>
      </c>
      <c r="D3893" t="s">
        <v>131</v>
      </c>
      <c r="E3893" t="s">
        <v>168</v>
      </c>
      <c r="F3893" t="s">
        <v>133</v>
      </c>
    </row>
    <row r="3894" spans="1:6" x14ac:dyDescent="0.25">
      <c r="A3894">
        <v>639</v>
      </c>
      <c r="B3894" s="3">
        <v>44044</v>
      </c>
      <c r="C3894" s="3">
        <v>44273</v>
      </c>
      <c r="D3894" t="s">
        <v>131</v>
      </c>
      <c r="E3894" t="s">
        <v>165</v>
      </c>
      <c r="F3894" t="s">
        <v>133</v>
      </c>
    </row>
    <row r="3895" spans="1:6" x14ac:dyDescent="0.25">
      <c r="A3895">
        <v>639</v>
      </c>
      <c r="B3895" s="3">
        <v>44273</v>
      </c>
      <c r="C3895" s="3">
        <v>44274</v>
      </c>
      <c r="D3895" t="s">
        <v>131</v>
      </c>
      <c r="E3895" t="s">
        <v>165</v>
      </c>
      <c r="F3895" t="s">
        <v>133</v>
      </c>
    </row>
    <row r="3896" spans="1:6" x14ac:dyDescent="0.25">
      <c r="A3896">
        <v>639</v>
      </c>
      <c r="B3896" s="3">
        <v>44275</v>
      </c>
      <c r="C3896" s="3">
        <v>44378</v>
      </c>
      <c r="D3896" t="s">
        <v>131</v>
      </c>
      <c r="E3896" t="s">
        <v>165</v>
      </c>
      <c r="F3896" t="s">
        <v>133</v>
      </c>
    </row>
    <row r="3897" spans="1:6" x14ac:dyDescent="0.25">
      <c r="A3897">
        <v>639</v>
      </c>
      <c r="B3897" s="3">
        <v>44378</v>
      </c>
      <c r="C3897" s="3">
        <v>44387</v>
      </c>
      <c r="D3897" t="s">
        <v>131</v>
      </c>
      <c r="E3897" t="s">
        <v>165</v>
      </c>
      <c r="F3897" t="s">
        <v>133</v>
      </c>
    </row>
    <row r="3898" spans="1:6" x14ac:dyDescent="0.25">
      <c r="A3898">
        <v>639</v>
      </c>
      <c r="B3898" s="3">
        <v>44388</v>
      </c>
      <c r="C3898" s="3">
        <v>44389</v>
      </c>
      <c r="D3898" t="s">
        <v>131</v>
      </c>
      <c r="E3898" t="s">
        <v>165</v>
      </c>
      <c r="F3898" t="s">
        <v>133</v>
      </c>
    </row>
    <row r="3899" spans="1:6" x14ac:dyDescent="0.25">
      <c r="A3899">
        <v>639</v>
      </c>
      <c r="B3899" s="3">
        <v>44389</v>
      </c>
      <c r="C3899" s="3">
        <v>44393</v>
      </c>
      <c r="D3899" t="s">
        <v>131</v>
      </c>
      <c r="E3899" t="s">
        <v>165</v>
      </c>
      <c r="F3899" t="s">
        <v>133</v>
      </c>
    </row>
    <row r="3900" spans="1:6" x14ac:dyDescent="0.25">
      <c r="A3900">
        <v>639</v>
      </c>
      <c r="B3900" s="3">
        <v>44394</v>
      </c>
      <c r="C3900" s="3">
        <v>44683</v>
      </c>
      <c r="D3900" t="s">
        <v>131</v>
      </c>
      <c r="E3900" t="s">
        <v>165</v>
      </c>
      <c r="F3900" t="s">
        <v>133</v>
      </c>
    </row>
    <row r="3901" spans="1:6" x14ac:dyDescent="0.25">
      <c r="A3901">
        <v>639</v>
      </c>
      <c r="B3901" s="3">
        <v>44683</v>
      </c>
      <c r="C3901" s="3">
        <v>44685</v>
      </c>
      <c r="D3901" t="s">
        <v>131</v>
      </c>
      <c r="E3901" t="s">
        <v>165</v>
      </c>
      <c r="F3901" t="s">
        <v>133</v>
      </c>
    </row>
    <row r="3902" spans="1:6" x14ac:dyDescent="0.25">
      <c r="A3902">
        <v>639</v>
      </c>
      <c r="B3902" s="3">
        <v>44686</v>
      </c>
      <c r="C3902" s="3"/>
      <c r="D3902" t="s">
        <v>131</v>
      </c>
      <c r="E3902" t="s">
        <v>165</v>
      </c>
      <c r="F3902" t="s">
        <v>133</v>
      </c>
    </row>
    <row r="3903" spans="1:6" x14ac:dyDescent="0.25">
      <c r="A3903">
        <v>641</v>
      </c>
      <c r="B3903" s="3">
        <v>35590</v>
      </c>
      <c r="C3903" s="3">
        <v>35611</v>
      </c>
      <c r="D3903" t="s">
        <v>131</v>
      </c>
      <c r="E3903" t="s">
        <v>123</v>
      </c>
      <c r="F3903" t="s">
        <v>133</v>
      </c>
    </row>
    <row r="3904" spans="1:6" x14ac:dyDescent="0.25">
      <c r="A3904">
        <v>641</v>
      </c>
      <c r="B3904" s="3">
        <v>35612</v>
      </c>
      <c r="C3904" s="3">
        <v>35708</v>
      </c>
      <c r="D3904" t="s">
        <v>131</v>
      </c>
      <c r="E3904" t="s">
        <v>123</v>
      </c>
      <c r="F3904" t="s">
        <v>133</v>
      </c>
    </row>
    <row r="3905" spans="1:6" x14ac:dyDescent="0.25">
      <c r="A3905">
        <v>641</v>
      </c>
      <c r="B3905" s="3">
        <v>38132</v>
      </c>
      <c r="C3905" s="3"/>
      <c r="D3905" t="s">
        <v>131</v>
      </c>
      <c r="E3905" t="s">
        <v>93</v>
      </c>
      <c r="F3905" t="s">
        <v>133</v>
      </c>
    </row>
    <row r="3906" spans="1:6" x14ac:dyDescent="0.25">
      <c r="A3906">
        <v>641</v>
      </c>
      <c r="B3906" s="3">
        <v>38132</v>
      </c>
      <c r="C3906" s="3">
        <v>38132</v>
      </c>
      <c r="D3906" t="s">
        <v>131</v>
      </c>
      <c r="E3906" t="s">
        <v>93</v>
      </c>
      <c r="F3906" t="s">
        <v>132</v>
      </c>
    </row>
    <row r="3907" spans="1:6" x14ac:dyDescent="0.25">
      <c r="A3907">
        <v>642</v>
      </c>
      <c r="B3907" s="3">
        <v>34959</v>
      </c>
      <c r="C3907" s="3">
        <v>43234</v>
      </c>
      <c r="D3907" t="s">
        <v>131</v>
      </c>
      <c r="E3907" t="s">
        <v>116</v>
      </c>
      <c r="F3907" t="s">
        <v>133</v>
      </c>
    </row>
    <row r="3908" spans="1:6" x14ac:dyDescent="0.25">
      <c r="A3908">
        <v>642</v>
      </c>
      <c r="B3908" s="3">
        <v>34959</v>
      </c>
      <c r="C3908" s="3">
        <v>34959</v>
      </c>
      <c r="D3908" t="s">
        <v>131</v>
      </c>
      <c r="E3908" t="s">
        <v>116</v>
      </c>
      <c r="F3908" t="s">
        <v>133</v>
      </c>
    </row>
    <row r="3909" spans="1:6" x14ac:dyDescent="0.25">
      <c r="A3909">
        <v>642</v>
      </c>
      <c r="B3909" s="3">
        <v>43234</v>
      </c>
      <c r="C3909" s="3">
        <v>43238</v>
      </c>
      <c r="D3909" t="s">
        <v>131</v>
      </c>
      <c r="E3909" t="s">
        <v>116</v>
      </c>
      <c r="F3909" t="s">
        <v>133</v>
      </c>
    </row>
    <row r="3910" spans="1:6" x14ac:dyDescent="0.25">
      <c r="A3910">
        <v>642</v>
      </c>
      <c r="B3910" s="3">
        <v>43239</v>
      </c>
      <c r="C3910" s="3">
        <v>43241</v>
      </c>
      <c r="D3910" t="s">
        <v>131</v>
      </c>
      <c r="E3910" t="s">
        <v>116</v>
      </c>
      <c r="F3910" t="s">
        <v>133</v>
      </c>
    </row>
    <row r="3911" spans="1:6" x14ac:dyDescent="0.25">
      <c r="A3911">
        <v>642</v>
      </c>
      <c r="B3911" s="3">
        <v>43241</v>
      </c>
      <c r="C3911" s="3">
        <v>43247</v>
      </c>
      <c r="D3911" t="s">
        <v>131</v>
      </c>
      <c r="E3911" t="s">
        <v>116</v>
      </c>
      <c r="F3911" t="s">
        <v>133</v>
      </c>
    </row>
    <row r="3912" spans="1:6" x14ac:dyDescent="0.25">
      <c r="A3912">
        <v>642</v>
      </c>
      <c r="B3912" s="3">
        <v>43248</v>
      </c>
      <c r="C3912" s="3">
        <v>43249</v>
      </c>
      <c r="D3912" t="s">
        <v>131</v>
      </c>
      <c r="E3912" t="s">
        <v>116</v>
      </c>
      <c r="F3912" t="s">
        <v>133</v>
      </c>
    </row>
    <row r="3913" spans="1:6" x14ac:dyDescent="0.25">
      <c r="A3913">
        <v>642</v>
      </c>
      <c r="B3913" s="3">
        <v>43249</v>
      </c>
      <c r="C3913" s="3">
        <v>43251</v>
      </c>
      <c r="D3913" t="s">
        <v>131</v>
      </c>
      <c r="E3913" t="s">
        <v>116</v>
      </c>
      <c r="F3913" t="s">
        <v>133</v>
      </c>
    </row>
    <row r="3914" spans="1:6" x14ac:dyDescent="0.25">
      <c r="A3914">
        <v>642</v>
      </c>
      <c r="B3914" s="3">
        <v>43252</v>
      </c>
      <c r="C3914" s="3">
        <v>43550</v>
      </c>
      <c r="D3914" t="s">
        <v>131</v>
      </c>
      <c r="E3914" t="s">
        <v>116</v>
      </c>
      <c r="F3914" t="s">
        <v>133</v>
      </c>
    </row>
    <row r="3915" spans="1:6" x14ac:dyDescent="0.25">
      <c r="A3915">
        <v>642</v>
      </c>
      <c r="B3915" s="3">
        <v>43550</v>
      </c>
      <c r="C3915" s="3">
        <v>43551</v>
      </c>
      <c r="D3915" t="s">
        <v>131</v>
      </c>
      <c r="E3915" t="s">
        <v>116</v>
      </c>
      <c r="F3915" t="s">
        <v>133</v>
      </c>
    </row>
    <row r="3916" spans="1:6" x14ac:dyDescent="0.25">
      <c r="A3916">
        <v>642</v>
      </c>
      <c r="B3916" s="3">
        <v>43552</v>
      </c>
      <c r="C3916" s="3">
        <v>43752</v>
      </c>
      <c r="D3916" t="s">
        <v>131</v>
      </c>
      <c r="E3916" t="s">
        <v>116</v>
      </c>
      <c r="F3916" t="s">
        <v>133</v>
      </c>
    </row>
    <row r="3917" spans="1:6" x14ac:dyDescent="0.25">
      <c r="A3917">
        <v>642</v>
      </c>
      <c r="B3917" s="3">
        <v>43752</v>
      </c>
      <c r="C3917" s="3">
        <v>43758</v>
      </c>
      <c r="D3917" t="s">
        <v>131</v>
      </c>
      <c r="E3917" t="s">
        <v>116</v>
      </c>
      <c r="F3917" t="s">
        <v>133</v>
      </c>
    </row>
    <row r="3918" spans="1:6" x14ac:dyDescent="0.25">
      <c r="A3918">
        <v>642</v>
      </c>
      <c r="B3918" s="3">
        <v>43759</v>
      </c>
      <c r="C3918" s="3">
        <v>43760</v>
      </c>
      <c r="D3918" t="s">
        <v>131</v>
      </c>
      <c r="E3918" t="s">
        <v>116</v>
      </c>
      <c r="F3918" t="s">
        <v>133</v>
      </c>
    </row>
    <row r="3919" spans="1:6" x14ac:dyDescent="0.25">
      <c r="A3919">
        <v>642</v>
      </c>
      <c r="B3919" s="3">
        <v>43760</v>
      </c>
      <c r="C3919" s="3">
        <v>43763</v>
      </c>
      <c r="D3919" t="s">
        <v>131</v>
      </c>
      <c r="E3919" t="s">
        <v>116</v>
      </c>
      <c r="F3919" t="s">
        <v>133</v>
      </c>
    </row>
    <row r="3920" spans="1:6" x14ac:dyDescent="0.25">
      <c r="A3920">
        <v>642</v>
      </c>
      <c r="B3920" s="3">
        <v>43764</v>
      </c>
      <c r="C3920" s="3">
        <v>43766</v>
      </c>
      <c r="D3920" t="s">
        <v>131</v>
      </c>
      <c r="E3920" t="s">
        <v>116</v>
      </c>
      <c r="F3920" t="s">
        <v>133</v>
      </c>
    </row>
    <row r="3921" spans="1:6" x14ac:dyDescent="0.25">
      <c r="A3921">
        <v>642</v>
      </c>
      <c r="B3921" s="3">
        <v>43766</v>
      </c>
      <c r="C3921" s="3">
        <v>43770</v>
      </c>
      <c r="D3921" t="s">
        <v>131</v>
      </c>
      <c r="E3921" t="s">
        <v>116</v>
      </c>
      <c r="F3921" t="s">
        <v>133</v>
      </c>
    </row>
    <row r="3922" spans="1:6" x14ac:dyDescent="0.25">
      <c r="A3922">
        <v>642</v>
      </c>
      <c r="B3922" s="3">
        <v>43771</v>
      </c>
      <c r="C3922" s="3">
        <v>43899</v>
      </c>
      <c r="D3922" t="s">
        <v>131</v>
      </c>
      <c r="E3922" t="s">
        <v>116</v>
      </c>
      <c r="F3922" t="s">
        <v>133</v>
      </c>
    </row>
    <row r="3923" spans="1:6" x14ac:dyDescent="0.25">
      <c r="A3923">
        <v>642</v>
      </c>
      <c r="B3923" s="3">
        <v>43899</v>
      </c>
      <c r="C3923" s="3">
        <v>43900</v>
      </c>
      <c r="D3923" t="s">
        <v>131</v>
      </c>
      <c r="E3923" t="s">
        <v>116</v>
      </c>
      <c r="F3923" t="s">
        <v>133</v>
      </c>
    </row>
    <row r="3924" spans="1:6" x14ac:dyDescent="0.25">
      <c r="A3924">
        <v>642</v>
      </c>
      <c r="B3924" s="3">
        <v>43901</v>
      </c>
      <c r="C3924" s="3">
        <v>43901</v>
      </c>
      <c r="D3924" t="s">
        <v>131</v>
      </c>
      <c r="E3924" t="s">
        <v>116</v>
      </c>
      <c r="F3924" t="s">
        <v>133</v>
      </c>
    </row>
    <row r="3925" spans="1:6" x14ac:dyDescent="0.25">
      <c r="A3925">
        <v>642</v>
      </c>
      <c r="B3925" s="3">
        <v>43901</v>
      </c>
      <c r="C3925" s="3">
        <v>43907</v>
      </c>
      <c r="D3925" t="s">
        <v>131</v>
      </c>
      <c r="E3925" t="s">
        <v>116</v>
      </c>
      <c r="F3925" t="s">
        <v>133</v>
      </c>
    </row>
    <row r="3926" spans="1:6" x14ac:dyDescent="0.25">
      <c r="A3926">
        <v>642</v>
      </c>
      <c r="B3926" s="3">
        <v>43908</v>
      </c>
      <c r="C3926" s="3">
        <v>44132</v>
      </c>
      <c r="D3926" t="s">
        <v>131</v>
      </c>
      <c r="E3926" t="s">
        <v>116</v>
      </c>
      <c r="F3926" t="s">
        <v>133</v>
      </c>
    </row>
    <row r="3927" spans="1:6" x14ac:dyDescent="0.25">
      <c r="A3927">
        <v>642</v>
      </c>
      <c r="B3927" s="3">
        <v>44132</v>
      </c>
      <c r="C3927" s="3">
        <v>44132</v>
      </c>
      <c r="D3927" t="s">
        <v>131</v>
      </c>
      <c r="E3927" t="s">
        <v>116</v>
      </c>
      <c r="F3927" t="s">
        <v>133</v>
      </c>
    </row>
    <row r="3928" spans="1:6" x14ac:dyDescent="0.25">
      <c r="A3928">
        <v>642</v>
      </c>
      <c r="B3928" s="3">
        <v>44132</v>
      </c>
      <c r="C3928" s="3"/>
      <c r="D3928" t="s">
        <v>131</v>
      </c>
      <c r="E3928" t="s">
        <v>116</v>
      </c>
      <c r="F3928" t="s">
        <v>133</v>
      </c>
    </row>
    <row r="3929" spans="1:6" x14ac:dyDescent="0.25">
      <c r="A3929">
        <v>643</v>
      </c>
      <c r="B3929" s="3">
        <v>38132</v>
      </c>
      <c r="C3929" s="3">
        <v>44585</v>
      </c>
      <c r="D3929" t="s">
        <v>131</v>
      </c>
      <c r="E3929" t="s">
        <v>118</v>
      </c>
      <c r="F3929" t="s">
        <v>133</v>
      </c>
    </row>
    <row r="3930" spans="1:6" x14ac:dyDescent="0.25">
      <c r="A3930">
        <v>643</v>
      </c>
      <c r="B3930" s="3">
        <v>44585</v>
      </c>
      <c r="C3930" s="3">
        <v>44591</v>
      </c>
      <c r="D3930" t="s">
        <v>131</v>
      </c>
      <c r="E3930" t="s">
        <v>118</v>
      </c>
      <c r="F3930" t="s">
        <v>133</v>
      </c>
    </row>
    <row r="3931" spans="1:6" x14ac:dyDescent="0.25">
      <c r="A3931">
        <v>643</v>
      </c>
      <c r="B3931" s="3">
        <v>44592</v>
      </c>
      <c r="C3931" s="3"/>
      <c r="D3931" t="s">
        <v>131</v>
      </c>
      <c r="E3931" t="s">
        <v>118</v>
      </c>
      <c r="F3931" t="s">
        <v>133</v>
      </c>
    </row>
    <row r="3932" spans="1:6" x14ac:dyDescent="0.25">
      <c r="A3932">
        <v>644</v>
      </c>
      <c r="B3932" s="3">
        <v>34955</v>
      </c>
      <c r="C3932" s="3">
        <v>34976</v>
      </c>
      <c r="D3932" t="s">
        <v>131</v>
      </c>
      <c r="E3932" t="s">
        <v>194</v>
      </c>
      <c r="F3932" t="s">
        <v>133</v>
      </c>
    </row>
    <row r="3933" spans="1:6" x14ac:dyDescent="0.25">
      <c r="A3933">
        <v>645</v>
      </c>
      <c r="B3933" s="3">
        <v>42644</v>
      </c>
      <c r="C3933" s="3">
        <v>44150</v>
      </c>
      <c r="D3933" t="s">
        <v>131</v>
      </c>
      <c r="E3933" t="s">
        <v>166</v>
      </c>
      <c r="F3933" t="s">
        <v>133</v>
      </c>
    </row>
    <row r="3934" spans="1:6" x14ac:dyDescent="0.25">
      <c r="A3934">
        <v>645</v>
      </c>
      <c r="B3934" s="3">
        <v>44151</v>
      </c>
      <c r="C3934" s="3">
        <v>44151</v>
      </c>
      <c r="D3934" t="s">
        <v>131</v>
      </c>
      <c r="E3934" t="s">
        <v>166</v>
      </c>
      <c r="F3934" t="s">
        <v>133</v>
      </c>
    </row>
    <row r="3935" spans="1:6" x14ac:dyDescent="0.25">
      <c r="A3935">
        <v>645</v>
      </c>
      <c r="B3935" s="3">
        <v>44151</v>
      </c>
      <c r="C3935" s="3"/>
      <c r="D3935" t="s">
        <v>131</v>
      </c>
      <c r="E3935" t="s">
        <v>166</v>
      </c>
      <c r="F3935" t="s">
        <v>133</v>
      </c>
    </row>
    <row r="3936" spans="1:6" x14ac:dyDescent="0.25">
      <c r="A3936">
        <v>648</v>
      </c>
      <c r="B3936" s="3">
        <v>42644</v>
      </c>
      <c r="C3936" s="3">
        <v>44068</v>
      </c>
      <c r="D3936" t="s">
        <v>131</v>
      </c>
      <c r="E3936" t="s">
        <v>168</v>
      </c>
      <c r="F3936" t="s">
        <v>133</v>
      </c>
    </row>
    <row r="3937" spans="1:6" x14ac:dyDescent="0.25">
      <c r="A3937">
        <v>648</v>
      </c>
      <c r="B3937" s="3">
        <v>43885</v>
      </c>
      <c r="C3937" s="3">
        <v>43887</v>
      </c>
      <c r="D3937" t="s">
        <v>131</v>
      </c>
      <c r="E3937" t="s">
        <v>168</v>
      </c>
      <c r="F3937" t="s">
        <v>133</v>
      </c>
    </row>
    <row r="3938" spans="1:6" x14ac:dyDescent="0.25">
      <c r="A3938">
        <v>648</v>
      </c>
      <c r="B3938" s="3">
        <v>43888</v>
      </c>
      <c r="C3938" s="3">
        <v>43888</v>
      </c>
      <c r="D3938" t="s">
        <v>131</v>
      </c>
      <c r="E3938" t="s">
        <v>168</v>
      </c>
      <c r="F3938" t="s">
        <v>133</v>
      </c>
    </row>
    <row r="3939" spans="1:6" x14ac:dyDescent="0.25">
      <c r="A3939">
        <v>648</v>
      </c>
      <c r="B3939" s="3">
        <v>43888</v>
      </c>
      <c r="C3939" s="3">
        <v>43889</v>
      </c>
      <c r="D3939" t="s">
        <v>131</v>
      </c>
      <c r="E3939" t="s">
        <v>168</v>
      </c>
      <c r="F3939" t="s">
        <v>133</v>
      </c>
    </row>
    <row r="3940" spans="1:6" x14ac:dyDescent="0.25">
      <c r="A3940">
        <v>648</v>
      </c>
      <c r="B3940" s="3">
        <v>43890</v>
      </c>
      <c r="C3940" s="3">
        <v>44165</v>
      </c>
      <c r="D3940" t="s">
        <v>131</v>
      </c>
      <c r="E3940" t="s">
        <v>168</v>
      </c>
      <c r="F3940" t="s">
        <v>133</v>
      </c>
    </row>
    <row r="3941" spans="1:6" x14ac:dyDescent="0.25">
      <c r="A3941">
        <v>648</v>
      </c>
      <c r="B3941" s="3">
        <v>44068</v>
      </c>
      <c r="C3941" s="3">
        <v>44074</v>
      </c>
      <c r="D3941" t="s">
        <v>131</v>
      </c>
      <c r="E3941" t="s">
        <v>168</v>
      </c>
      <c r="F3941" t="s">
        <v>133</v>
      </c>
    </row>
    <row r="3942" spans="1:6" x14ac:dyDescent="0.25">
      <c r="A3942">
        <v>648</v>
      </c>
      <c r="B3942" s="3">
        <v>44075</v>
      </c>
      <c r="C3942" s="3">
        <v>44075</v>
      </c>
      <c r="D3942" t="s">
        <v>131</v>
      </c>
      <c r="E3942" t="s">
        <v>168</v>
      </c>
      <c r="F3942" t="s">
        <v>133</v>
      </c>
    </row>
    <row r="3943" spans="1:6" x14ac:dyDescent="0.25">
      <c r="A3943">
        <v>648</v>
      </c>
      <c r="B3943" s="3">
        <v>44075</v>
      </c>
      <c r="C3943" s="3">
        <v>44081</v>
      </c>
      <c r="D3943" t="s">
        <v>131</v>
      </c>
      <c r="E3943" t="s">
        <v>168</v>
      </c>
      <c r="F3943" t="s">
        <v>133</v>
      </c>
    </row>
    <row r="3944" spans="1:6" x14ac:dyDescent="0.25">
      <c r="A3944">
        <v>648</v>
      </c>
      <c r="B3944" s="3">
        <v>44082</v>
      </c>
      <c r="C3944" s="3">
        <v>44082</v>
      </c>
      <c r="D3944" t="s">
        <v>131</v>
      </c>
      <c r="E3944" t="s">
        <v>168</v>
      </c>
      <c r="F3944" t="s">
        <v>133</v>
      </c>
    </row>
    <row r="3945" spans="1:6" x14ac:dyDescent="0.25">
      <c r="A3945">
        <v>648</v>
      </c>
      <c r="B3945" s="3">
        <v>44082</v>
      </c>
      <c r="C3945" s="3">
        <v>44088</v>
      </c>
      <c r="D3945" t="s">
        <v>131</v>
      </c>
      <c r="E3945" t="s">
        <v>168</v>
      </c>
      <c r="F3945" t="s">
        <v>133</v>
      </c>
    </row>
    <row r="3946" spans="1:6" x14ac:dyDescent="0.25">
      <c r="A3946">
        <v>648</v>
      </c>
      <c r="B3946" s="3">
        <v>44089</v>
      </c>
      <c r="C3946" s="3">
        <v>44165</v>
      </c>
      <c r="D3946" t="s">
        <v>131</v>
      </c>
      <c r="E3946" t="s">
        <v>168</v>
      </c>
      <c r="F3946" t="s">
        <v>133</v>
      </c>
    </row>
    <row r="3947" spans="1:6" x14ac:dyDescent="0.25">
      <c r="A3947">
        <v>648</v>
      </c>
      <c r="B3947" s="3">
        <v>44166</v>
      </c>
      <c r="C3947" s="3">
        <v>44166</v>
      </c>
      <c r="D3947" t="s">
        <v>131</v>
      </c>
      <c r="E3947" t="s">
        <v>168</v>
      </c>
      <c r="F3947" t="s">
        <v>133</v>
      </c>
    </row>
    <row r="3948" spans="1:6" x14ac:dyDescent="0.25">
      <c r="A3948">
        <v>648</v>
      </c>
      <c r="B3948" s="3">
        <v>44166</v>
      </c>
      <c r="C3948" s="3"/>
      <c r="D3948" t="s">
        <v>131</v>
      </c>
      <c r="E3948" t="s">
        <v>168</v>
      </c>
      <c r="F3948" t="s">
        <v>133</v>
      </c>
    </row>
    <row r="3949" spans="1:6" x14ac:dyDescent="0.25">
      <c r="A3949">
        <v>649</v>
      </c>
      <c r="B3949" s="3">
        <v>42644</v>
      </c>
      <c r="C3949" s="3">
        <v>43219</v>
      </c>
      <c r="D3949" t="s">
        <v>131</v>
      </c>
      <c r="E3949" t="s">
        <v>168</v>
      </c>
      <c r="F3949" t="s">
        <v>133</v>
      </c>
    </row>
    <row r="3950" spans="1:6" x14ac:dyDescent="0.25">
      <c r="A3950">
        <v>649</v>
      </c>
      <c r="B3950" s="3">
        <v>43220</v>
      </c>
      <c r="C3950" s="3">
        <v>43224</v>
      </c>
      <c r="D3950" t="s">
        <v>131</v>
      </c>
      <c r="E3950" t="s">
        <v>168</v>
      </c>
      <c r="F3950" t="s">
        <v>133</v>
      </c>
    </row>
    <row r="3951" spans="1:6" x14ac:dyDescent="0.25">
      <c r="A3951">
        <v>649</v>
      </c>
      <c r="B3951" s="3">
        <v>43225</v>
      </c>
      <c r="C3951" s="3">
        <v>43320</v>
      </c>
      <c r="D3951" t="s">
        <v>131</v>
      </c>
      <c r="E3951" t="s">
        <v>168</v>
      </c>
      <c r="F3951" t="s">
        <v>133</v>
      </c>
    </row>
    <row r="3952" spans="1:6" x14ac:dyDescent="0.25">
      <c r="A3952">
        <v>649</v>
      </c>
      <c r="B3952" s="3">
        <v>43320</v>
      </c>
      <c r="C3952" s="3">
        <v>43323</v>
      </c>
      <c r="D3952" t="s">
        <v>131</v>
      </c>
      <c r="E3952" t="s">
        <v>168</v>
      </c>
      <c r="F3952" t="s">
        <v>133</v>
      </c>
    </row>
    <row r="3953" spans="1:6" x14ac:dyDescent="0.25">
      <c r="A3953">
        <v>649</v>
      </c>
      <c r="B3953" s="3">
        <v>43320</v>
      </c>
      <c r="C3953" s="3">
        <v>43323</v>
      </c>
      <c r="D3953" t="s">
        <v>131</v>
      </c>
      <c r="E3953" t="s">
        <v>168</v>
      </c>
      <c r="F3953" t="s">
        <v>133</v>
      </c>
    </row>
    <row r="3954" spans="1:6" x14ac:dyDescent="0.25">
      <c r="A3954">
        <v>649</v>
      </c>
      <c r="B3954" s="3">
        <v>43323</v>
      </c>
      <c r="C3954" s="3">
        <v>43324</v>
      </c>
      <c r="D3954" t="s">
        <v>131</v>
      </c>
      <c r="E3954" t="s">
        <v>168</v>
      </c>
      <c r="F3954" t="s">
        <v>133</v>
      </c>
    </row>
    <row r="3955" spans="1:6" x14ac:dyDescent="0.25">
      <c r="A3955">
        <v>649</v>
      </c>
      <c r="B3955" s="3">
        <v>43324</v>
      </c>
      <c r="C3955" s="3">
        <v>43329</v>
      </c>
      <c r="D3955" t="s">
        <v>131</v>
      </c>
      <c r="E3955" t="s">
        <v>168</v>
      </c>
      <c r="F3955" t="s">
        <v>133</v>
      </c>
    </row>
    <row r="3956" spans="1:6" x14ac:dyDescent="0.25">
      <c r="A3956">
        <v>649</v>
      </c>
      <c r="B3956" s="3">
        <v>43329</v>
      </c>
      <c r="C3956" s="3">
        <v>43332</v>
      </c>
      <c r="D3956" t="s">
        <v>131</v>
      </c>
      <c r="E3956" t="s">
        <v>168</v>
      </c>
      <c r="F3956" t="s">
        <v>133</v>
      </c>
    </row>
    <row r="3957" spans="1:6" x14ac:dyDescent="0.25">
      <c r="A3957">
        <v>649</v>
      </c>
      <c r="B3957" s="3">
        <v>43332</v>
      </c>
      <c r="C3957" s="3">
        <v>43336</v>
      </c>
      <c r="D3957" t="s">
        <v>131</v>
      </c>
      <c r="E3957" t="s">
        <v>168</v>
      </c>
      <c r="F3957" t="s">
        <v>133</v>
      </c>
    </row>
    <row r="3958" spans="1:6" x14ac:dyDescent="0.25">
      <c r="A3958">
        <v>649</v>
      </c>
      <c r="B3958" s="3">
        <v>43336</v>
      </c>
      <c r="C3958" s="3">
        <v>43374</v>
      </c>
      <c r="D3958" t="s">
        <v>131</v>
      </c>
      <c r="E3958" t="s">
        <v>168</v>
      </c>
      <c r="F3958" t="s">
        <v>133</v>
      </c>
    </row>
    <row r="3959" spans="1:6" x14ac:dyDescent="0.25">
      <c r="A3959">
        <v>649</v>
      </c>
      <c r="B3959" s="3">
        <v>43374</v>
      </c>
      <c r="C3959" s="3">
        <v>43378</v>
      </c>
      <c r="D3959" t="s">
        <v>131</v>
      </c>
      <c r="E3959" t="s">
        <v>168</v>
      </c>
      <c r="F3959" t="s">
        <v>133</v>
      </c>
    </row>
    <row r="3960" spans="1:6" x14ac:dyDescent="0.25">
      <c r="A3960">
        <v>649</v>
      </c>
      <c r="B3960" s="3">
        <v>43379</v>
      </c>
      <c r="C3960" s="3">
        <v>44196</v>
      </c>
      <c r="D3960" t="s">
        <v>131</v>
      </c>
      <c r="E3960" t="s">
        <v>168</v>
      </c>
      <c r="F3960" t="s">
        <v>133</v>
      </c>
    </row>
    <row r="3961" spans="1:6" x14ac:dyDescent="0.25">
      <c r="A3961">
        <v>649</v>
      </c>
      <c r="B3961" s="3">
        <v>44197</v>
      </c>
      <c r="C3961" s="3">
        <v>44197</v>
      </c>
      <c r="D3961" t="s">
        <v>131</v>
      </c>
      <c r="E3961" t="s">
        <v>168</v>
      </c>
      <c r="F3961" t="s">
        <v>133</v>
      </c>
    </row>
    <row r="3962" spans="1:6" x14ac:dyDescent="0.25">
      <c r="A3962">
        <v>649</v>
      </c>
      <c r="B3962" s="3">
        <v>44197</v>
      </c>
      <c r="C3962" s="3">
        <v>44440</v>
      </c>
      <c r="D3962" t="s">
        <v>131</v>
      </c>
      <c r="E3962" t="s">
        <v>168</v>
      </c>
      <c r="F3962" t="s">
        <v>133</v>
      </c>
    </row>
    <row r="3963" spans="1:6" x14ac:dyDescent="0.25">
      <c r="A3963">
        <v>649</v>
      </c>
      <c r="B3963" s="3">
        <v>44440</v>
      </c>
      <c r="C3963" s="3">
        <v>44725</v>
      </c>
      <c r="D3963" t="s">
        <v>131</v>
      </c>
      <c r="E3963" t="s">
        <v>168</v>
      </c>
      <c r="F3963" t="s">
        <v>133</v>
      </c>
    </row>
    <row r="3964" spans="1:6" x14ac:dyDescent="0.25">
      <c r="A3964">
        <v>649</v>
      </c>
      <c r="B3964" s="3">
        <v>44725</v>
      </c>
      <c r="C3964" s="3"/>
      <c r="D3964" t="s">
        <v>131</v>
      </c>
      <c r="E3964" t="s">
        <v>168</v>
      </c>
      <c r="F3964" t="s">
        <v>133</v>
      </c>
    </row>
    <row r="3965" spans="1:6" x14ac:dyDescent="0.25">
      <c r="A3965">
        <v>650</v>
      </c>
      <c r="B3965" s="3">
        <v>37732</v>
      </c>
      <c r="C3965" s="3">
        <v>43134</v>
      </c>
      <c r="D3965" t="s">
        <v>131</v>
      </c>
      <c r="E3965" t="s">
        <v>115</v>
      </c>
      <c r="F3965" t="s">
        <v>133</v>
      </c>
    </row>
    <row r="3966" spans="1:6" x14ac:dyDescent="0.25">
      <c r="A3966">
        <v>650</v>
      </c>
      <c r="B3966" s="3">
        <v>43134</v>
      </c>
      <c r="C3966" s="3">
        <v>43661</v>
      </c>
      <c r="D3966" t="s">
        <v>131</v>
      </c>
      <c r="E3966" t="s">
        <v>115</v>
      </c>
      <c r="F3966" t="s">
        <v>133</v>
      </c>
    </row>
    <row r="3967" spans="1:6" x14ac:dyDescent="0.25">
      <c r="A3967">
        <v>650</v>
      </c>
      <c r="B3967" s="3">
        <v>43661</v>
      </c>
      <c r="C3967" s="3">
        <v>43661</v>
      </c>
      <c r="D3967" t="s">
        <v>131</v>
      </c>
      <c r="E3967" t="s">
        <v>115</v>
      </c>
      <c r="F3967" t="s">
        <v>133</v>
      </c>
    </row>
    <row r="3968" spans="1:6" x14ac:dyDescent="0.25">
      <c r="A3968">
        <v>650</v>
      </c>
      <c r="B3968" s="3">
        <v>43662</v>
      </c>
      <c r="C3968" s="3">
        <v>43788</v>
      </c>
      <c r="D3968" t="s">
        <v>131</v>
      </c>
      <c r="E3968" t="s">
        <v>115</v>
      </c>
      <c r="F3968" t="s">
        <v>133</v>
      </c>
    </row>
    <row r="3969" spans="1:6" x14ac:dyDescent="0.25">
      <c r="A3969">
        <v>650</v>
      </c>
      <c r="B3969" s="3">
        <v>43788</v>
      </c>
      <c r="C3969" s="3">
        <v>43788</v>
      </c>
      <c r="D3969" t="s">
        <v>131</v>
      </c>
      <c r="E3969" t="s">
        <v>115</v>
      </c>
      <c r="F3969" t="s">
        <v>133</v>
      </c>
    </row>
    <row r="3970" spans="1:6" x14ac:dyDescent="0.25">
      <c r="A3970">
        <v>650</v>
      </c>
      <c r="B3970" s="3">
        <v>43789</v>
      </c>
      <c r="C3970" s="3">
        <v>43791</v>
      </c>
      <c r="D3970" t="s">
        <v>131</v>
      </c>
      <c r="E3970" t="s">
        <v>115</v>
      </c>
      <c r="F3970" t="s">
        <v>133</v>
      </c>
    </row>
    <row r="3971" spans="1:6" x14ac:dyDescent="0.25">
      <c r="A3971">
        <v>650</v>
      </c>
      <c r="B3971" s="3">
        <v>43791</v>
      </c>
      <c r="C3971" s="3">
        <v>43791</v>
      </c>
      <c r="D3971" t="s">
        <v>131</v>
      </c>
      <c r="E3971" t="s">
        <v>115</v>
      </c>
      <c r="F3971" t="s">
        <v>133</v>
      </c>
    </row>
    <row r="3972" spans="1:6" x14ac:dyDescent="0.25">
      <c r="A3972">
        <v>650</v>
      </c>
      <c r="B3972" s="3">
        <v>43792</v>
      </c>
      <c r="C3972" s="3">
        <v>43901</v>
      </c>
      <c r="D3972" t="s">
        <v>131</v>
      </c>
      <c r="E3972" t="s">
        <v>115</v>
      </c>
      <c r="F3972" t="s">
        <v>133</v>
      </c>
    </row>
    <row r="3973" spans="1:6" x14ac:dyDescent="0.25">
      <c r="A3973">
        <v>650</v>
      </c>
      <c r="B3973" s="3">
        <v>43901</v>
      </c>
      <c r="C3973" s="3">
        <v>43908</v>
      </c>
      <c r="D3973" t="s">
        <v>131</v>
      </c>
      <c r="E3973" t="s">
        <v>115</v>
      </c>
      <c r="F3973" t="s">
        <v>133</v>
      </c>
    </row>
    <row r="3974" spans="1:6" x14ac:dyDescent="0.25">
      <c r="A3974">
        <v>650</v>
      </c>
      <c r="B3974" s="3">
        <v>43909</v>
      </c>
      <c r="C3974" s="3">
        <v>43909</v>
      </c>
      <c r="D3974" t="s">
        <v>131</v>
      </c>
      <c r="E3974" t="s">
        <v>115</v>
      </c>
      <c r="F3974" t="s">
        <v>133</v>
      </c>
    </row>
    <row r="3975" spans="1:6" x14ac:dyDescent="0.25">
      <c r="A3975">
        <v>650</v>
      </c>
      <c r="B3975" s="3">
        <v>43909</v>
      </c>
      <c r="C3975" s="3">
        <v>43922</v>
      </c>
      <c r="D3975" t="s">
        <v>131</v>
      </c>
      <c r="E3975" t="s">
        <v>115</v>
      </c>
      <c r="F3975" t="s">
        <v>133</v>
      </c>
    </row>
    <row r="3976" spans="1:6" x14ac:dyDescent="0.25">
      <c r="A3976">
        <v>650</v>
      </c>
      <c r="B3976" s="3">
        <v>43923</v>
      </c>
      <c r="C3976" s="3">
        <v>44025</v>
      </c>
      <c r="D3976" t="s">
        <v>131</v>
      </c>
      <c r="E3976" t="s">
        <v>115</v>
      </c>
      <c r="F3976" t="s">
        <v>133</v>
      </c>
    </row>
    <row r="3977" spans="1:6" x14ac:dyDescent="0.25">
      <c r="A3977">
        <v>650</v>
      </c>
      <c r="B3977" s="3">
        <v>44025</v>
      </c>
      <c r="C3977" s="3">
        <v>44028</v>
      </c>
      <c r="D3977" t="s">
        <v>131</v>
      </c>
      <c r="E3977" t="s">
        <v>115</v>
      </c>
      <c r="F3977" t="s">
        <v>133</v>
      </c>
    </row>
    <row r="3978" spans="1:6" x14ac:dyDescent="0.25">
      <c r="A3978">
        <v>652</v>
      </c>
      <c r="B3978" s="3">
        <v>42005</v>
      </c>
      <c r="C3978" s="3">
        <v>43190</v>
      </c>
      <c r="D3978" t="s">
        <v>131</v>
      </c>
      <c r="E3978" t="s">
        <v>169</v>
      </c>
      <c r="F3978" t="s">
        <v>132</v>
      </c>
    </row>
    <row r="3979" spans="1:6" x14ac:dyDescent="0.25">
      <c r="A3979">
        <v>652</v>
      </c>
      <c r="B3979" s="3">
        <v>43190</v>
      </c>
      <c r="C3979" s="3">
        <v>43190</v>
      </c>
      <c r="D3979" t="s">
        <v>131</v>
      </c>
      <c r="E3979" t="s">
        <v>169</v>
      </c>
      <c r="F3979" t="s">
        <v>132</v>
      </c>
    </row>
    <row r="3980" spans="1:6" x14ac:dyDescent="0.25">
      <c r="A3980">
        <v>653</v>
      </c>
      <c r="B3980" s="3">
        <v>41640</v>
      </c>
      <c r="C3980" s="3">
        <v>43252</v>
      </c>
      <c r="D3980" t="s">
        <v>131</v>
      </c>
      <c r="E3980" t="s">
        <v>134</v>
      </c>
      <c r="F3980" t="s">
        <v>133</v>
      </c>
    </row>
    <row r="3981" spans="1:6" x14ac:dyDescent="0.25">
      <c r="A3981">
        <v>653</v>
      </c>
      <c r="B3981" s="3">
        <v>43252</v>
      </c>
      <c r="C3981" s="3">
        <v>43431</v>
      </c>
      <c r="D3981" t="s">
        <v>131</v>
      </c>
      <c r="E3981" t="s">
        <v>134</v>
      </c>
      <c r="F3981" t="s">
        <v>133</v>
      </c>
    </row>
    <row r="3982" spans="1:6" x14ac:dyDescent="0.25">
      <c r="A3982">
        <v>653</v>
      </c>
      <c r="B3982" s="3">
        <v>43431</v>
      </c>
      <c r="C3982" s="3">
        <v>43451</v>
      </c>
      <c r="D3982" t="s">
        <v>131</v>
      </c>
      <c r="E3982" t="s">
        <v>134</v>
      </c>
      <c r="F3982" t="s">
        <v>133</v>
      </c>
    </row>
    <row r="3983" spans="1:6" x14ac:dyDescent="0.25">
      <c r="A3983">
        <v>653</v>
      </c>
      <c r="B3983" s="3">
        <v>43452</v>
      </c>
      <c r="C3983" s="3">
        <v>43452</v>
      </c>
      <c r="D3983" t="s">
        <v>131</v>
      </c>
      <c r="E3983" t="s">
        <v>134</v>
      </c>
      <c r="F3983" t="s">
        <v>133</v>
      </c>
    </row>
    <row r="3984" spans="1:6" x14ac:dyDescent="0.25">
      <c r="A3984">
        <v>653</v>
      </c>
      <c r="B3984" s="3">
        <v>43452</v>
      </c>
      <c r="C3984" s="3">
        <v>43481</v>
      </c>
      <c r="D3984" t="s">
        <v>131</v>
      </c>
      <c r="E3984" t="s">
        <v>134</v>
      </c>
      <c r="F3984" t="s">
        <v>133</v>
      </c>
    </row>
    <row r="3985" spans="1:6" x14ac:dyDescent="0.25">
      <c r="A3985">
        <v>653</v>
      </c>
      <c r="B3985" s="3">
        <v>43482</v>
      </c>
      <c r="C3985" s="3">
        <v>43486</v>
      </c>
      <c r="D3985" t="s">
        <v>131</v>
      </c>
      <c r="E3985" t="s">
        <v>134</v>
      </c>
      <c r="F3985" t="s">
        <v>133</v>
      </c>
    </row>
    <row r="3986" spans="1:6" x14ac:dyDescent="0.25">
      <c r="A3986">
        <v>653</v>
      </c>
      <c r="B3986" s="3">
        <v>43486</v>
      </c>
      <c r="C3986" s="3">
        <v>43500</v>
      </c>
      <c r="D3986" t="s">
        <v>131</v>
      </c>
      <c r="E3986" t="s">
        <v>134</v>
      </c>
      <c r="F3986" t="s">
        <v>133</v>
      </c>
    </row>
    <row r="3987" spans="1:6" x14ac:dyDescent="0.25">
      <c r="A3987">
        <v>653</v>
      </c>
      <c r="B3987" s="3">
        <v>43501</v>
      </c>
      <c r="C3987" s="3">
        <v>43774</v>
      </c>
      <c r="D3987" t="s">
        <v>131</v>
      </c>
      <c r="E3987" t="s">
        <v>134</v>
      </c>
      <c r="F3987" t="s">
        <v>133</v>
      </c>
    </row>
    <row r="3988" spans="1:6" x14ac:dyDescent="0.25">
      <c r="A3988">
        <v>653</v>
      </c>
      <c r="B3988" s="3">
        <v>43774</v>
      </c>
      <c r="C3988" s="3">
        <v>43774</v>
      </c>
      <c r="D3988" t="s">
        <v>131</v>
      </c>
      <c r="E3988" t="s">
        <v>134</v>
      </c>
      <c r="F3988" t="s">
        <v>133</v>
      </c>
    </row>
    <row r="3989" spans="1:6" x14ac:dyDescent="0.25">
      <c r="A3989">
        <v>653</v>
      </c>
      <c r="B3989" s="3">
        <v>43775</v>
      </c>
      <c r="C3989" s="3">
        <v>44160</v>
      </c>
      <c r="D3989" t="s">
        <v>131</v>
      </c>
      <c r="E3989" t="s">
        <v>134</v>
      </c>
      <c r="F3989" t="s">
        <v>133</v>
      </c>
    </row>
    <row r="3990" spans="1:6" x14ac:dyDescent="0.25">
      <c r="A3990">
        <v>653</v>
      </c>
      <c r="B3990" s="3">
        <v>44160</v>
      </c>
      <c r="C3990" s="3">
        <v>44169</v>
      </c>
      <c r="D3990" t="s">
        <v>131</v>
      </c>
      <c r="E3990" t="s">
        <v>134</v>
      </c>
      <c r="F3990" t="s">
        <v>133</v>
      </c>
    </row>
    <row r="3991" spans="1:6" x14ac:dyDescent="0.25">
      <c r="A3991">
        <v>653</v>
      </c>
      <c r="B3991" s="3">
        <v>44170</v>
      </c>
      <c r="C3991" s="3">
        <v>44362</v>
      </c>
      <c r="D3991" t="s">
        <v>131</v>
      </c>
      <c r="E3991" t="s">
        <v>134</v>
      </c>
      <c r="F3991" t="s">
        <v>133</v>
      </c>
    </row>
    <row r="3992" spans="1:6" x14ac:dyDescent="0.25">
      <c r="A3992">
        <v>653</v>
      </c>
      <c r="B3992" s="3">
        <v>44363</v>
      </c>
      <c r="C3992" s="3">
        <v>44363</v>
      </c>
      <c r="D3992" t="s">
        <v>131</v>
      </c>
      <c r="E3992" t="s">
        <v>134</v>
      </c>
      <c r="F3992" t="s">
        <v>133</v>
      </c>
    </row>
    <row r="3993" spans="1:6" x14ac:dyDescent="0.25">
      <c r="A3993">
        <v>653</v>
      </c>
      <c r="B3993" s="3">
        <v>44363</v>
      </c>
      <c r="C3993" s="3">
        <v>44410</v>
      </c>
      <c r="D3993" t="s">
        <v>131</v>
      </c>
      <c r="E3993" t="s">
        <v>134</v>
      </c>
      <c r="F3993" t="s">
        <v>133</v>
      </c>
    </row>
    <row r="3994" spans="1:6" x14ac:dyDescent="0.25">
      <c r="A3994">
        <v>653</v>
      </c>
      <c r="B3994" s="3">
        <v>44410</v>
      </c>
      <c r="C3994" s="3">
        <v>44430</v>
      </c>
      <c r="D3994" t="s">
        <v>131</v>
      </c>
      <c r="E3994" t="s">
        <v>134</v>
      </c>
      <c r="F3994" t="s">
        <v>133</v>
      </c>
    </row>
    <row r="3995" spans="1:6" x14ac:dyDescent="0.25">
      <c r="A3995">
        <v>653</v>
      </c>
      <c r="B3995" s="3">
        <v>44431</v>
      </c>
      <c r="C3995" s="3">
        <v>44431</v>
      </c>
      <c r="D3995" t="s">
        <v>131</v>
      </c>
      <c r="E3995" t="s">
        <v>134</v>
      </c>
      <c r="F3995" t="s">
        <v>133</v>
      </c>
    </row>
    <row r="3996" spans="1:6" x14ac:dyDescent="0.25">
      <c r="A3996">
        <v>653</v>
      </c>
      <c r="B3996" s="3">
        <v>44431</v>
      </c>
      <c r="C3996" s="3">
        <v>44445</v>
      </c>
      <c r="D3996" t="s">
        <v>131</v>
      </c>
      <c r="E3996" t="s">
        <v>134</v>
      </c>
      <c r="F3996" t="s">
        <v>133</v>
      </c>
    </row>
    <row r="3997" spans="1:6" x14ac:dyDescent="0.25">
      <c r="A3997">
        <v>653</v>
      </c>
      <c r="B3997" s="3">
        <v>44446</v>
      </c>
      <c r="C3997" s="3">
        <v>44474</v>
      </c>
      <c r="D3997" t="s">
        <v>131</v>
      </c>
      <c r="E3997" t="s">
        <v>134</v>
      </c>
      <c r="F3997" t="s">
        <v>133</v>
      </c>
    </row>
    <row r="3998" spans="1:6" x14ac:dyDescent="0.25">
      <c r="A3998">
        <v>653</v>
      </c>
      <c r="B3998" s="3">
        <v>44474</v>
      </c>
      <c r="C3998" s="3">
        <v>44477</v>
      </c>
      <c r="D3998" t="s">
        <v>131</v>
      </c>
      <c r="E3998" t="s">
        <v>134</v>
      </c>
      <c r="F3998" t="s">
        <v>133</v>
      </c>
    </row>
    <row r="3999" spans="1:6" x14ac:dyDescent="0.25">
      <c r="A3999">
        <v>653</v>
      </c>
      <c r="B3999" s="3">
        <v>44478</v>
      </c>
      <c r="C3999" s="3">
        <v>44684</v>
      </c>
      <c r="D3999" t="s">
        <v>131</v>
      </c>
      <c r="E3999" t="s">
        <v>134</v>
      </c>
      <c r="F3999" t="s">
        <v>133</v>
      </c>
    </row>
    <row r="4000" spans="1:6" x14ac:dyDescent="0.25">
      <c r="A4000">
        <v>653</v>
      </c>
      <c r="B4000" s="3">
        <v>44684</v>
      </c>
      <c r="C4000" s="3">
        <v>44713</v>
      </c>
      <c r="D4000" t="s">
        <v>131</v>
      </c>
      <c r="E4000" t="s">
        <v>134</v>
      </c>
      <c r="F4000" t="s">
        <v>133</v>
      </c>
    </row>
    <row r="4001" spans="1:6" x14ac:dyDescent="0.25">
      <c r="A4001">
        <v>653</v>
      </c>
      <c r="B4001" s="3">
        <v>44714</v>
      </c>
      <c r="C4001" s="3">
        <v>44714</v>
      </c>
      <c r="D4001" t="s">
        <v>131</v>
      </c>
      <c r="E4001" t="s">
        <v>134</v>
      </c>
      <c r="F4001" t="s">
        <v>133</v>
      </c>
    </row>
    <row r="4002" spans="1:6" x14ac:dyDescent="0.25">
      <c r="A4002">
        <v>653</v>
      </c>
      <c r="B4002" s="3">
        <v>44714</v>
      </c>
      <c r="C4002" s="3">
        <v>44720</v>
      </c>
      <c r="D4002" t="s">
        <v>131</v>
      </c>
      <c r="E4002" t="s">
        <v>134</v>
      </c>
      <c r="F4002" t="s">
        <v>133</v>
      </c>
    </row>
    <row r="4003" spans="1:6" x14ac:dyDescent="0.25">
      <c r="A4003">
        <v>653</v>
      </c>
      <c r="B4003" s="3">
        <v>44721</v>
      </c>
      <c r="C4003" s="3">
        <v>44721</v>
      </c>
      <c r="D4003" t="s">
        <v>131</v>
      </c>
      <c r="E4003" t="s">
        <v>134</v>
      </c>
      <c r="F4003" t="s">
        <v>133</v>
      </c>
    </row>
    <row r="4004" spans="1:6" x14ac:dyDescent="0.25">
      <c r="A4004">
        <v>653</v>
      </c>
      <c r="B4004" s="3">
        <v>44721</v>
      </c>
      <c r="C4004" s="3">
        <v>44721</v>
      </c>
      <c r="D4004" t="s">
        <v>131</v>
      </c>
      <c r="E4004" t="s">
        <v>134</v>
      </c>
      <c r="F4004" t="s">
        <v>133</v>
      </c>
    </row>
    <row r="4005" spans="1:6" x14ac:dyDescent="0.25">
      <c r="A4005">
        <v>653</v>
      </c>
      <c r="B4005" s="3">
        <v>44722</v>
      </c>
      <c r="C4005" s="3">
        <v>44722</v>
      </c>
      <c r="D4005" t="s">
        <v>131</v>
      </c>
      <c r="E4005" t="s">
        <v>134</v>
      </c>
      <c r="F4005" t="s">
        <v>133</v>
      </c>
    </row>
    <row r="4006" spans="1:6" x14ac:dyDescent="0.25">
      <c r="A4006">
        <v>653</v>
      </c>
      <c r="B4006" s="3">
        <v>44722</v>
      </c>
      <c r="C4006" s="3">
        <v>44736</v>
      </c>
      <c r="D4006" t="s">
        <v>131</v>
      </c>
      <c r="E4006" t="s">
        <v>134</v>
      </c>
      <c r="F4006" t="s">
        <v>133</v>
      </c>
    </row>
    <row r="4007" spans="1:6" x14ac:dyDescent="0.25">
      <c r="A4007">
        <v>653</v>
      </c>
      <c r="B4007" s="3">
        <v>44737</v>
      </c>
      <c r="D4007" t="s">
        <v>131</v>
      </c>
      <c r="E4007" t="s">
        <v>134</v>
      </c>
      <c r="F4007" t="s">
        <v>133</v>
      </c>
    </row>
    <row r="4008" spans="1:6" x14ac:dyDescent="0.25">
      <c r="A4008">
        <v>654</v>
      </c>
      <c r="B4008" s="3">
        <v>36739</v>
      </c>
      <c r="C4008" s="3">
        <v>44725</v>
      </c>
      <c r="D4008" t="s">
        <v>131</v>
      </c>
      <c r="E4008" t="s">
        <v>115</v>
      </c>
      <c r="F4008" t="s">
        <v>133</v>
      </c>
    </row>
    <row r="4009" spans="1:6" x14ac:dyDescent="0.25">
      <c r="A4009">
        <v>654</v>
      </c>
      <c r="B4009" s="3">
        <v>44725</v>
      </c>
      <c r="C4009" s="3">
        <v>44743</v>
      </c>
      <c r="D4009" t="s">
        <v>131</v>
      </c>
      <c r="E4009" t="s">
        <v>115</v>
      </c>
      <c r="F4009" t="s">
        <v>133</v>
      </c>
    </row>
    <row r="4010" spans="1:6" x14ac:dyDescent="0.25">
      <c r="A4010">
        <v>654</v>
      </c>
      <c r="B4010" s="3">
        <v>44725</v>
      </c>
      <c r="C4010" s="3">
        <v>44725</v>
      </c>
      <c r="D4010" t="s">
        <v>131</v>
      </c>
      <c r="E4010" t="s">
        <v>98</v>
      </c>
      <c r="F4010" t="s">
        <v>133</v>
      </c>
    </row>
    <row r="4011" spans="1:6" x14ac:dyDescent="0.25">
      <c r="A4011">
        <v>654</v>
      </c>
      <c r="B4011" s="3">
        <v>44725</v>
      </c>
      <c r="C4011" s="3">
        <v>44725</v>
      </c>
      <c r="D4011" t="s">
        <v>131</v>
      </c>
      <c r="E4011" t="s">
        <v>98</v>
      </c>
      <c r="F4011" t="s">
        <v>132</v>
      </c>
    </row>
    <row r="4012" spans="1:6" x14ac:dyDescent="0.25">
      <c r="A4012">
        <v>654</v>
      </c>
      <c r="B4012" s="3">
        <v>44725</v>
      </c>
      <c r="C4012" s="3">
        <v>44725</v>
      </c>
      <c r="D4012" t="s">
        <v>131</v>
      </c>
      <c r="E4012" t="s">
        <v>305</v>
      </c>
      <c r="F4012" t="s">
        <v>132</v>
      </c>
    </row>
    <row r="4013" spans="1:6" x14ac:dyDescent="0.25">
      <c r="A4013">
        <v>654</v>
      </c>
      <c r="B4013" s="3">
        <v>44725</v>
      </c>
      <c r="C4013" s="3"/>
      <c r="D4013" t="s">
        <v>131</v>
      </c>
      <c r="E4013" t="s">
        <v>305</v>
      </c>
      <c r="F4013" t="s">
        <v>132</v>
      </c>
    </row>
    <row r="4014" spans="1:6" x14ac:dyDescent="0.25">
      <c r="A4014">
        <v>656</v>
      </c>
      <c r="B4014" s="3">
        <v>41913</v>
      </c>
      <c r="C4014" s="3">
        <v>43137</v>
      </c>
      <c r="D4014" t="s">
        <v>131</v>
      </c>
      <c r="E4014" t="s">
        <v>169</v>
      </c>
      <c r="F4014" t="s">
        <v>133</v>
      </c>
    </row>
    <row r="4015" spans="1:6" x14ac:dyDescent="0.25">
      <c r="A4015">
        <v>656</v>
      </c>
      <c r="B4015" s="3">
        <v>43130</v>
      </c>
      <c r="C4015" s="3">
        <v>43164</v>
      </c>
      <c r="D4015" t="s">
        <v>131</v>
      </c>
      <c r="E4015" t="s">
        <v>169</v>
      </c>
      <c r="F4015" t="s">
        <v>133</v>
      </c>
    </row>
    <row r="4016" spans="1:6" x14ac:dyDescent="0.25">
      <c r="A4016">
        <v>656</v>
      </c>
      <c r="B4016" s="3">
        <v>43137</v>
      </c>
      <c r="C4016" s="3">
        <v>43144</v>
      </c>
      <c r="D4016" t="s">
        <v>131</v>
      </c>
      <c r="E4016" t="s">
        <v>169</v>
      </c>
      <c r="F4016" t="s">
        <v>133</v>
      </c>
    </row>
    <row r="4017" spans="1:6" x14ac:dyDescent="0.25">
      <c r="A4017">
        <v>656</v>
      </c>
      <c r="B4017" s="3">
        <v>43145</v>
      </c>
      <c r="C4017" s="3">
        <v>43144</v>
      </c>
      <c r="D4017" t="s">
        <v>131</v>
      </c>
      <c r="E4017" t="s">
        <v>169</v>
      </c>
      <c r="F4017" t="s">
        <v>133</v>
      </c>
    </row>
    <row r="4018" spans="1:6" x14ac:dyDescent="0.25">
      <c r="A4018">
        <v>656</v>
      </c>
      <c r="B4018" s="3">
        <v>43145</v>
      </c>
      <c r="C4018" s="3">
        <v>43152</v>
      </c>
      <c r="D4018" t="s">
        <v>131</v>
      </c>
      <c r="E4018" t="s">
        <v>169</v>
      </c>
      <c r="F4018" t="s">
        <v>133</v>
      </c>
    </row>
    <row r="4019" spans="1:6" x14ac:dyDescent="0.25">
      <c r="A4019">
        <v>656</v>
      </c>
      <c r="B4019" s="3">
        <v>43153</v>
      </c>
      <c r="C4019" s="3">
        <v>43129</v>
      </c>
      <c r="D4019" t="s">
        <v>131</v>
      </c>
      <c r="E4019" t="s">
        <v>169</v>
      </c>
      <c r="F4019" t="s">
        <v>133</v>
      </c>
    </row>
    <row r="4020" spans="1:6" x14ac:dyDescent="0.25">
      <c r="A4020">
        <v>656</v>
      </c>
      <c r="B4020" s="3">
        <v>43165</v>
      </c>
      <c r="C4020" s="3">
        <v>43234</v>
      </c>
      <c r="D4020" t="s">
        <v>131</v>
      </c>
      <c r="E4020" t="s">
        <v>169</v>
      </c>
      <c r="F4020" t="s">
        <v>133</v>
      </c>
    </row>
    <row r="4021" spans="1:6" x14ac:dyDescent="0.25">
      <c r="A4021">
        <v>656</v>
      </c>
      <c r="B4021" s="3">
        <v>43234</v>
      </c>
      <c r="C4021" s="3">
        <v>43234</v>
      </c>
      <c r="D4021" t="s">
        <v>131</v>
      </c>
      <c r="E4021" t="s">
        <v>169</v>
      </c>
      <c r="F4021" t="s">
        <v>133</v>
      </c>
    </row>
    <row r="4022" spans="1:6" x14ac:dyDescent="0.25">
      <c r="A4022">
        <v>656</v>
      </c>
      <c r="B4022" s="3">
        <v>43235</v>
      </c>
      <c r="C4022" s="3">
        <v>43235</v>
      </c>
      <c r="D4022" t="s">
        <v>131</v>
      </c>
      <c r="E4022" t="s">
        <v>169</v>
      </c>
      <c r="F4022" t="s">
        <v>133</v>
      </c>
    </row>
    <row r="4023" spans="1:6" x14ac:dyDescent="0.25">
      <c r="A4023">
        <v>656</v>
      </c>
      <c r="B4023" s="3">
        <v>43235</v>
      </c>
      <c r="C4023" s="3">
        <v>43237</v>
      </c>
      <c r="D4023" t="s">
        <v>131</v>
      </c>
      <c r="E4023" t="s">
        <v>169</v>
      </c>
      <c r="F4023" t="s">
        <v>133</v>
      </c>
    </row>
    <row r="4024" spans="1:6" x14ac:dyDescent="0.25">
      <c r="A4024">
        <v>656</v>
      </c>
      <c r="B4024" s="3">
        <v>43238</v>
      </c>
      <c r="C4024" s="3">
        <v>43243</v>
      </c>
      <c r="D4024" t="s">
        <v>131</v>
      </c>
      <c r="E4024" t="s">
        <v>169</v>
      </c>
      <c r="F4024" t="s">
        <v>133</v>
      </c>
    </row>
    <row r="4025" spans="1:6" x14ac:dyDescent="0.25">
      <c r="A4025">
        <v>656</v>
      </c>
      <c r="B4025" s="3">
        <v>43243</v>
      </c>
      <c r="C4025" s="3">
        <v>43245</v>
      </c>
      <c r="D4025" t="s">
        <v>131</v>
      </c>
      <c r="E4025" t="s">
        <v>169</v>
      </c>
      <c r="F4025" t="s">
        <v>133</v>
      </c>
    </row>
    <row r="4026" spans="1:6" x14ac:dyDescent="0.25">
      <c r="A4026">
        <v>656</v>
      </c>
      <c r="B4026" s="3">
        <v>43246</v>
      </c>
      <c r="C4026" s="3">
        <v>43248</v>
      </c>
      <c r="D4026" t="s">
        <v>131</v>
      </c>
      <c r="E4026" t="s">
        <v>169</v>
      </c>
      <c r="F4026" t="s">
        <v>133</v>
      </c>
    </row>
    <row r="4027" spans="1:6" x14ac:dyDescent="0.25">
      <c r="A4027">
        <v>656</v>
      </c>
      <c r="B4027" s="3">
        <v>43248</v>
      </c>
      <c r="C4027" s="3">
        <v>43252</v>
      </c>
      <c r="D4027" t="s">
        <v>131</v>
      </c>
      <c r="E4027" t="s">
        <v>169</v>
      </c>
      <c r="F4027" t="s">
        <v>133</v>
      </c>
    </row>
    <row r="4028" spans="1:6" x14ac:dyDescent="0.25">
      <c r="A4028">
        <v>656</v>
      </c>
      <c r="B4028" s="3">
        <v>43253</v>
      </c>
      <c r="C4028" s="3">
        <v>43332</v>
      </c>
      <c r="D4028" t="s">
        <v>131</v>
      </c>
      <c r="E4028" t="s">
        <v>169</v>
      </c>
      <c r="F4028" t="s">
        <v>133</v>
      </c>
    </row>
    <row r="4029" spans="1:6" x14ac:dyDescent="0.25">
      <c r="A4029">
        <v>656</v>
      </c>
      <c r="B4029" s="3">
        <v>43332</v>
      </c>
      <c r="C4029" s="3">
        <v>43334</v>
      </c>
      <c r="D4029" t="s">
        <v>131</v>
      </c>
      <c r="E4029" t="s">
        <v>169</v>
      </c>
      <c r="F4029" t="s">
        <v>133</v>
      </c>
    </row>
    <row r="4030" spans="1:6" x14ac:dyDescent="0.25">
      <c r="A4030">
        <v>656</v>
      </c>
      <c r="B4030" s="3">
        <v>43334</v>
      </c>
      <c r="C4030" s="3">
        <v>43334</v>
      </c>
      <c r="D4030" t="s">
        <v>131</v>
      </c>
      <c r="E4030" t="s">
        <v>169</v>
      </c>
      <c r="F4030" t="s">
        <v>133</v>
      </c>
    </row>
    <row r="4031" spans="1:6" x14ac:dyDescent="0.25">
      <c r="A4031">
        <v>656</v>
      </c>
      <c r="B4031" s="3">
        <v>43334</v>
      </c>
      <c r="C4031" s="3">
        <v>43337</v>
      </c>
      <c r="D4031" t="s">
        <v>131</v>
      </c>
      <c r="E4031" t="s">
        <v>169</v>
      </c>
      <c r="F4031" t="s">
        <v>133</v>
      </c>
    </row>
    <row r="4032" spans="1:6" x14ac:dyDescent="0.25">
      <c r="A4032">
        <v>656</v>
      </c>
      <c r="B4032" s="3">
        <v>43337</v>
      </c>
      <c r="C4032" s="3">
        <v>43496</v>
      </c>
      <c r="D4032" t="s">
        <v>131</v>
      </c>
      <c r="E4032" t="s">
        <v>169</v>
      </c>
      <c r="F4032" t="s">
        <v>133</v>
      </c>
    </row>
    <row r="4033" spans="1:6" x14ac:dyDescent="0.25">
      <c r="A4033">
        <v>656</v>
      </c>
      <c r="B4033" s="3">
        <v>43496</v>
      </c>
      <c r="C4033" s="3">
        <v>43497</v>
      </c>
      <c r="D4033" t="s">
        <v>131</v>
      </c>
      <c r="E4033" t="s">
        <v>169</v>
      </c>
      <c r="F4033" t="s">
        <v>133</v>
      </c>
    </row>
    <row r="4034" spans="1:6" x14ac:dyDescent="0.25">
      <c r="A4034">
        <v>656</v>
      </c>
      <c r="B4034" s="3">
        <v>43498</v>
      </c>
      <c r="C4034" s="3">
        <v>43571</v>
      </c>
      <c r="D4034" t="s">
        <v>131</v>
      </c>
      <c r="E4034" t="s">
        <v>169</v>
      </c>
      <c r="F4034" t="s">
        <v>133</v>
      </c>
    </row>
    <row r="4035" spans="1:6" x14ac:dyDescent="0.25">
      <c r="A4035">
        <v>656</v>
      </c>
      <c r="B4035" s="3">
        <v>43571</v>
      </c>
      <c r="C4035" s="3">
        <v>43571</v>
      </c>
      <c r="D4035" t="s">
        <v>131</v>
      </c>
      <c r="E4035" t="s">
        <v>169</v>
      </c>
      <c r="F4035" t="s">
        <v>133</v>
      </c>
    </row>
    <row r="4036" spans="1:6" x14ac:dyDescent="0.25">
      <c r="A4036">
        <v>656</v>
      </c>
      <c r="B4036" s="3">
        <v>43572</v>
      </c>
      <c r="C4036" s="3">
        <v>43572</v>
      </c>
      <c r="D4036" t="s">
        <v>131</v>
      </c>
      <c r="E4036" t="s">
        <v>169</v>
      </c>
      <c r="F4036" t="s">
        <v>133</v>
      </c>
    </row>
    <row r="4037" spans="1:6" x14ac:dyDescent="0.25">
      <c r="A4037">
        <v>656</v>
      </c>
      <c r="B4037" s="3">
        <v>43572</v>
      </c>
      <c r="C4037" s="3">
        <v>43572</v>
      </c>
      <c r="D4037" t="s">
        <v>131</v>
      </c>
      <c r="E4037" t="s">
        <v>169</v>
      </c>
      <c r="F4037" t="s">
        <v>133</v>
      </c>
    </row>
    <row r="4038" spans="1:6" x14ac:dyDescent="0.25">
      <c r="A4038">
        <v>656</v>
      </c>
      <c r="B4038" s="3">
        <v>43573</v>
      </c>
      <c r="C4038" s="3">
        <v>43577</v>
      </c>
      <c r="D4038" t="s">
        <v>131</v>
      </c>
      <c r="E4038" t="s">
        <v>169</v>
      </c>
      <c r="F4038" t="s">
        <v>133</v>
      </c>
    </row>
    <row r="4039" spans="1:6" x14ac:dyDescent="0.25">
      <c r="A4039">
        <v>656</v>
      </c>
      <c r="B4039" s="3">
        <v>43577</v>
      </c>
      <c r="C4039" s="3">
        <v>43581</v>
      </c>
      <c r="D4039" t="s">
        <v>131</v>
      </c>
      <c r="E4039" t="s">
        <v>169</v>
      </c>
      <c r="F4039" t="s">
        <v>133</v>
      </c>
    </row>
    <row r="4040" spans="1:6" x14ac:dyDescent="0.25">
      <c r="A4040">
        <v>656</v>
      </c>
      <c r="B4040" s="3">
        <v>43582</v>
      </c>
      <c r="C4040" s="3">
        <v>43584</v>
      </c>
      <c r="D4040" t="s">
        <v>131</v>
      </c>
      <c r="E4040" t="s">
        <v>169</v>
      </c>
      <c r="F4040" t="s">
        <v>133</v>
      </c>
    </row>
    <row r="4041" spans="1:6" x14ac:dyDescent="0.25">
      <c r="A4041">
        <v>656</v>
      </c>
      <c r="B4041" s="3">
        <v>43584</v>
      </c>
      <c r="C4041" s="3">
        <v>43588</v>
      </c>
      <c r="D4041" t="s">
        <v>131</v>
      </c>
      <c r="E4041" t="s">
        <v>169</v>
      </c>
      <c r="F4041" t="s">
        <v>133</v>
      </c>
    </row>
    <row r="4042" spans="1:6" x14ac:dyDescent="0.25">
      <c r="A4042">
        <v>656</v>
      </c>
      <c r="B4042" s="3">
        <v>43589</v>
      </c>
      <c r="C4042" s="3">
        <v>43589</v>
      </c>
      <c r="D4042" t="s">
        <v>131</v>
      </c>
      <c r="E4042" t="s">
        <v>169</v>
      </c>
      <c r="F4042" t="s">
        <v>133</v>
      </c>
    </row>
    <row r="4043" spans="1:6" x14ac:dyDescent="0.25">
      <c r="A4043">
        <v>656</v>
      </c>
      <c r="B4043" s="3">
        <v>43589</v>
      </c>
      <c r="C4043" s="3">
        <v>43593</v>
      </c>
      <c r="D4043" t="s">
        <v>131</v>
      </c>
      <c r="E4043" t="s">
        <v>169</v>
      </c>
      <c r="F4043" t="s">
        <v>133</v>
      </c>
    </row>
    <row r="4044" spans="1:6" x14ac:dyDescent="0.25">
      <c r="A4044">
        <v>656</v>
      </c>
      <c r="B4044" s="3">
        <v>43594</v>
      </c>
      <c r="C4044" s="3">
        <v>43594</v>
      </c>
      <c r="D4044" t="s">
        <v>131</v>
      </c>
      <c r="E4044" t="s">
        <v>169</v>
      </c>
      <c r="F4044" t="s">
        <v>133</v>
      </c>
    </row>
    <row r="4045" spans="1:6" x14ac:dyDescent="0.25">
      <c r="A4045">
        <v>656</v>
      </c>
      <c r="B4045" s="3">
        <v>43594</v>
      </c>
      <c r="C4045" s="3">
        <v>43594</v>
      </c>
      <c r="D4045" t="s">
        <v>131</v>
      </c>
      <c r="E4045" t="s">
        <v>169</v>
      </c>
      <c r="F4045" t="s">
        <v>133</v>
      </c>
    </row>
    <row r="4046" spans="1:6" x14ac:dyDescent="0.25">
      <c r="A4046">
        <v>656</v>
      </c>
      <c r="B4046" s="3">
        <v>43595</v>
      </c>
      <c r="C4046" s="3">
        <v>43605</v>
      </c>
      <c r="D4046" t="s">
        <v>131</v>
      </c>
      <c r="E4046" t="s">
        <v>169</v>
      </c>
      <c r="F4046" t="s">
        <v>133</v>
      </c>
    </row>
    <row r="4047" spans="1:6" x14ac:dyDescent="0.25">
      <c r="A4047">
        <v>656</v>
      </c>
      <c r="B4047" s="3">
        <v>43601</v>
      </c>
      <c r="C4047" s="3">
        <v>43602</v>
      </c>
      <c r="D4047" t="s">
        <v>131</v>
      </c>
      <c r="E4047" t="s">
        <v>169</v>
      </c>
      <c r="F4047" t="s">
        <v>133</v>
      </c>
    </row>
    <row r="4048" spans="1:6" x14ac:dyDescent="0.25">
      <c r="A4048">
        <v>656</v>
      </c>
      <c r="B4048" s="3">
        <v>43603</v>
      </c>
      <c r="C4048" s="3">
        <v>43606</v>
      </c>
      <c r="D4048" t="s">
        <v>131</v>
      </c>
      <c r="E4048" t="s">
        <v>169</v>
      </c>
      <c r="F4048" t="s">
        <v>133</v>
      </c>
    </row>
    <row r="4049" spans="1:6" x14ac:dyDescent="0.25">
      <c r="A4049">
        <v>656</v>
      </c>
      <c r="B4049" s="3">
        <v>43605</v>
      </c>
      <c r="C4049" s="3">
        <v>43605</v>
      </c>
      <c r="D4049" t="s">
        <v>131</v>
      </c>
      <c r="E4049" t="s">
        <v>169</v>
      </c>
      <c r="F4049" t="s">
        <v>133</v>
      </c>
    </row>
    <row r="4050" spans="1:6" x14ac:dyDescent="0.25">
      <c r="A4050">
        <v>656</v>
      </c>
      <c r="B4050" s="3">
        <v>43606</v>
      </c>
      <c r="C4050" s="3">
        <v>43606</v>
      </c>
      <c r="D4050" t="s">
        <v>131</v>
      </c>
      <c r="E4050" t="s">
        <v>169</v>
      </c>
      <c r="F4050" t="s">
        <v>133</v>
      </c>
    </row>
    <row r="4051" spans="1:6" x14ac:dyDescent="0.25">
      <c r="A4051">
        <v>656</v>
      </c>
      <c r="B4051" s="3">
        <v>43606</v>
      </c>
      <c r="C4051" s="3">
        <v>43606</v>
      </c>
      <c r="D4051" t="s">
        <v>131</v>
      </c>
      <c r="E4051" t="s">
        <v>134</v>
      </c>
      <c r="F4051" t="s">
        <v>133</v>
      </c>
    </row>
    <row r="4052" spans="1:6" x14ac:dyDescent="0.25">
      <c r="A4052">
        <v>656</v>
      </c>
      <c r="B4052" s="3">
        <v>43606</v>
      </c>
      <c r="C4052" s="3">
        <v>44330</v>
      </c>
      <c r="D4052" t="s">
        <v>131</v>
      </c>
      <c r="E4052" t="s">
        <v>134</v>
      </c>
      <c r="F4052" t="s">
        <v>133</v>
      </c>
    </row>
    <row r="4053" spans="1:6" x14ac:dyDescent="0.25">
      <c r="A4053">
        <v>656</v>
      </c>
      <c r="B4053" s="3">
        <v>43606</v>
      </c>
      <c r="C4053" s="3">
        <v>43606</v>
      </c>
      <c r="D4053" t="s">
        <v>131</v>
      </c>
      <c r="E4053" t="s">
        <v>169</v>
      </c>
      <c r="F4053" t="s">
        <v>132</v>
      </c>
    </row>
    <row r="4054" spans="1:6" x14ac:dyDescent="0.25">
      <c r="A4054">
        <v>656</v>
      </c>
      <c r="B4054" s="3">
        <v>44330</v>
      </c>
      <c r="C4054" s="3">
        <v>44330</v>
      </c>
      <c r="D4054" t="s">
        <v>131</v>
      </c>
      <c r="E4054" t="s">
        <v>134</v>
      </c>
      <c r="F4054" t="s">
        <v>133</v>
      </c>
    </row>
    <row r="4055" spans="1:6" x14ac:dyDescent="0.25">
      <c r="A4055">
        <v>656</v>
      </c>
      <c r="B4055" s="3">
        <v>44331</v>
      </c>
      <c r="C4055" s="3">
        <v>44349</v>
      </c>
      <c r="D4055" t="s">
        <v>131</v>
      </c>
      <c r="E4055" t="s">
        <v>134</v>
      </c>
      <c r="F4055" t="s">
        <v>133</v>
      </c>
    </row>
    <row r="4056" spans="1:6" x14ac:dyDescent="0.25">
      <c r="A4056">
        <v>656</v>
      </c>
      <c r="B4056" s="3">
        <v>44349</v>
      </c>
      <c r="C4056" s="3">
        <v>44349</v>
      </c>
      <c r="D4056" t="s">
        <v>131</v>
      </c>
      <c r="E4056" t="s">
        <v>134</v>
      </c>
      <c r="F4056" t="s">
        <v>133</v>
      </c>
    </row>
    <row r="4057" spans="1:6" x14ac:dyDescent="0.25">
      <c r="A4057">
        <v>656</v>
      </c>
      <c r="B4057" s="3">
        <v>44350</v>
      </c>
      <c r="C4057" s="3">
        <v>44350</v>
      </c>
      <c r="D4057" t="s">
        <v>131</v>
      </c>
      <c r="E4057" t="s">
        <v>134</v>
      </c>
      <c r="F4057" t="s">
        <v>133</v>
      </c>
    </row>
    <row r="4058" spans="1:6" x14ac:dyDescent="0.25">
      <c r="A4058">
        <v>656</v>
      </c>
      <c r="B4058" s="3">
        <v>44350</v>
      </c>
      <c r="C4058" s="3">
        <v>44351</v>
      </c>
      <c r="D4058" t="s">
        <v>131</v>
      </c>
      <c r="E4058" t="s">
        <v>134</v>
      </c>
      <c r="F4058" t="s">
        <v>133</v>
      </c>
    </row>
    <row r="4059" spans="1:6" x14ac:dyDescent="0.25">
      <c r="A4059">
        <v>656</v>
      </c>
      <c r="B4059" s="3">
        <v>44352</v>
      </c>
      <c r="C4059" s="3">
        <v>44375</v>
      </c>
      <c r="D4059" t="s">
        <v>131</v>
      </c>
      <c r="E4059" t="s">
        <v>134</v>
      </c>
      <c r="F4059" t="s">
        <v>133</v>
      </c>
    </row>
    <row r="4060" spans="1:6" x14ac:dyDescent="0.25">
      <c r="A4060">
        <v>656</v>
      </c>
      <c r="B4060" s="3">
        <v>44375</v>
      </c>
      <c r="C4060" s="3">
        <v>44375</v>
      </c>
      <c r="D4060" t="s">
        <v>131</v>
      </c>
      <c r="E4060" t="s">
        <v>134</v>
      </c>
      <c r="F4060" t="s">
        <v>133</v>
      </c>
    </row>
    <row r="4061" spans="1:6" x14ac:dyDescent="0.25">
      <c r="A4061">
        <v>656</v>
      </c>
      <c r="B4061" s="3">
        <v>44376</v>
      </c>
      <c r="C4061" s="3">
        <v>44487</v>
      </c>
      <c r="D4061" t="s">
        <v>131</v>
      </c>
      <c r="E4061" t="s">
        <v>134</v>
      </c>
      <c r="F4061" t="s">
        <v>133</v>
      </c>
    </row>
    <row r="4062" spans="1:6" x14ac:dyDescent="0.25">
      <c r="A4062">
        <v>656</v>
      </c>
      <c r="B4062" s="3">
        <v>44376</v>
      </c>
      <c r="C4062" s="3">
        <v>44376</v>
      </c>
      <c r="D4062" t="s">
        <v>131</v>
      </c>
      <c r="E4062" t="s">
        <v>134</v>
      </c>
      <c r="F4062" t="s">
        <v>133</v>
      </c>
    </row>
    <row r="4063" spans="1:6" x14ac:dyDescent="0.25">
      <c r="A4063">
        <v>656</v>
      </c>
      <c r="B4063" s="3">
        <v>44376</v>
      </c>
      <c r="C4063" s="3">
        <v>44376</v>
      </c>
      <c r="D4063" t="s">
        <v>131</v>
      </c>
      <c r="E4063" t="s">
        <v>134</v>
      </c>
      <c r="F4063" t="s">
        <v>133</v>
      </c>
    </row>
    <row r="4064" spans="1:6" x14ac:dyDescent="0.25">
      <c r="A4064">
        <v>656</v>
      </c>
      <c r="B4064" s="3">
        <v>44487</v>
      </c>
      <c r="C4064" s="3">
        <v>44487</v>
      </c>
      <c r="D4064" t="s">
        <v>131</v>
      </c>
      <c r="E4064" t="s">
        <v>134</v>
      </c>
      <c r="F4064" t="s">
        <v>133</v>
      </c>
    </row>
    <row r="4065" spans="1:6" x14ac:dyDescent="0.25">
      <c r="A4065">
        <v>656</v>
      </c>
      <c r="B4065" s="3">
        <v>44488</v>
      </c>
      <c r="C4065" s="3">
        <v>44573</v>
      </c>
      <c r="D4065" t="s">
        <v>131</v>
      </c>
      <c r="E4065" t="s">
        <v>134</v>
      </c>
      <c r="F4065" t="s">
        <v>133</v>
      </c>
    </row>
    <row r="4066" spans="1:6" x14ac:dyDescent="0.25">
      <c r="A4066">
        <v>656</v>
      </c>
      <c r="B4066" s="3">
        <v>44573</v>
      </c>
      <c r="C4066" s="3">
        <v>44575</v>
      </c>
      <c r="D4066" t="s">
        <v>131</v>
      </c>
      <c r="E4066" t="s">
        <v>134</v>
      </c>
      <c r="F4066" t="s">
        <v>133</v>
      </c>
    </row>
    <row r="4067" spans="1:6" x14ac:dyDescent="0.25">
      <c r="A4067">
        <v>656</v>
      </c>
      <c r="B4067" s="3">
        <v>44576</v>
      </c>
      <c r="C4067" s="3">
        <v>44630</v>
      </c>
      <c r="D4067" t="s">
        <v>131</v>
      </c>
      <c r="E4067" t="s">
        <v>134</v>
      </c>
      <c r="F4067" t="s">
        <v>133</v>
      </c>
    </row>
    <row r="4068" spans="1:6" x14ac:dyDescent="0.25">
      <c r="A4068">
        <v>656</v>
      </c>
      <c r="B4068" s="3">
        <v>44630</v>
      </c>
      <c r="C4068" s="3">
        <v>44630</v>
      </c>
      <c r="D4068" t="s">
        <v>131</v>
      </c>
      <c r="E4068" t="s">
        <v>134</v>
      </c>
      <c r="F4068" t="s">
        <v>133</v>
      </c>
    </row>
    <row r="4069" spans="1:6" x14ac:dyDescent="0.25">
      <c r="A4069">
        <v>656</v>
      </c>
      <c r="B4069" s="3">
        <v>44631</v>
      </c>
      <c r="C4069" s="3">
        <v>44678</v>
      </c>
      <c r="D4069" t="s">
        <v>131</v>
      </c>
      <c r="E4069" t="s">
        <v>134</v>
      </c>
      <c r="F4069" t="s">
        <v>133</v>
      </c>
    </row>
    <row r="4070" spans="1:6" x14ac:dyDescent="0.25">
      <c r="A4070">
        <v>656</v>
      </c>
      <c r="B4070" s="3">
        <v>44678</v>
      </c>
      <c r="C4070" s="3">
        <v>44678</v>
      </c>
      <c r="D4070" t="s">
        <v>131</v>
      </c>
      <c r="E4070" t="s">
        <v>134</v>
      </c>
      <c r="F4070" t="s">
        <v>133</v>
      </c>
    </row>
    <row r="4071" spans="1:6" x14ac:dyDescent="0.25">
      <c r="A4071">
        <v>656</v>
      </c>
      <c r="B4071" s="3">
        <v>44679</v>
      </c>
      <c r="C4071" s="3">
        <v>44713</v>
      </c>
      <c r="D4071" t="s">
        <v>131</v>
      </c>
      <c r="E4071" t="s">
        <v>134</v>
      </c>
      <c r="F4071" t="s">
        <v>133</v>
      </c>
    </row>
    <row r="4072" spans="1:6" x14ac:dyDescent="0.25">
      <c r="A4072">
        <v>656</v>
      </c>
      <c r="B4072" s="3">
        <v>44713</v>
      </c>
      <c r="C4072" s="3">
        <v>44724</v>
      </c>
      <c r="D4072" t="s">
        <v>131</v>
      </c>
      <c r="E4072" t="s">
        <v>134</v>
      </c>
      <c r="F4072" t="s">
        <v>133</v>
      </c>
    </row>
    <row r="4073" spans="1:6" x14ac:dyDescent="0.25">
      <c r="A4073">
        <v>656</v>
      </c>
      <c r="B4073" s="3">
        <v>44725</v>
      </c>
      <c r="C4073" s="3">
        <v>44725</v>
      </c>
      <c r="D4073" t="s">
        <v>131</v>
      </c>
      <c r="E4073" t="s">
        <v>134</v>
      </c>
      <c r="F4073" t="s">
        <v>132</v>
      </c>
    </row>
    <row r="4074" spans="1:6" x14ac:dyDescent="0.25">
      <c r="A4074">
        <v>656</v>
      </c>
      <c r="B4074" s="3">
        <v>44726</v>
      </c>
      <c r="C4074" s="3">
        <v>44742</v>
      </c>
      <c r="D4074" t="s">
        <v>131</v>
      </c>
      <c r="E4074" t="s">
        <v>134</v>
      </c>
      <c r="F4074" t="s">
        <v>132</v>
      </c>
    </row>
    <row r="4075" spans="1:6" x14ac:dyDescent="0.25">
      <c r="A4075">
        <v>656</v>
      </c>
      <c r="B4075" s="3">
        <v>44743</v>
      </c>
      <c r="C4075" s="3"/>
      <c r="D4075" t="s">
        <v>131</v>
      </c>
      <c r="E4075" t="s">
        <v>134</v>
      </c>
      <c r="F4075" t="s">
        <v>132</v>
      </c>
    </row>
    <row r="4076" spans="1:6" x14ac:dyDescent="0.25">
      <c r="A4076">
        <v>658</v>
      </c>
      <c r="B4076" s="3">
        <v>37484</v>
      </c>
      <c r="C4076" s="3">
        <v>42884</v>
      </c>
      <c r="D4076" t="s">
        <v>131</v>
      </c>
      <c r="E4076" t="s">
        <v>122</v>
      </c>
      <c r="F4076" t="s">
        <v>133</v>
      </c>
    </row>
    <row r="4077" spans="1:6" x14ac:dyDescent="0.25">
      <c r="A4077">
        <v>658</v>
      </c>
      <c r="B4077" s="3">
        <v>42884</v>
      </c>
      <c r="C4077" s="3">
        <v>42890</v>
      </c>
      <c r="D4077" t="s">
        <v>131</v>
      </c>
      <c r="E4077" t="s">
        <v>122</v>
      </c>
      <c r="F4077" t="s">
        <v>133</v>
      </c>
    </row>
    <row r="4078" spans="1:6" x14ac:dyDescent="0.25">
      <c r="A4078">
        <v>658</v>
      </c>
      <c r="B4078" s="3">
        <v>42890</v>
      </c>
      <c r="C4078" s="3">
        <v>42891</v>
      </c>
      <c r="D4078" t="s">
        <v>131</v>
      </c>
      <c r="E4078" t="s">
        <v>122</v>
      </c>
      <c r="F4078" t="s">
        <v>133</v>
      </c>
    </row>
    <row r="4079" spans="1:6" x14ac:dyDescent="0.25">
      <c r="A4079">
        <v>658</v>
      </c>
      <c r="B4079" s="3">
        <v>42891</v>
      </c>
      <c r="C4079" s="3">
        <v>44724</v>
      </c>
      <c r="D4079" t="s">
        <v>131</v>
      </c>
      <c r="E4079" t="s">
        <v>122</v>
      </c>
      <c r="F4079" t="s">
        <v>133</v>
      </c>
    </row>
    <row r="4080" spans="1:6" x14ac:dyDescent="0.25">
      <c r="A4080">
        <v>658</v>
      </c>
      <c r="B4080" s="3">
        <v>44724</v>
      </c>
      <c r="C4080" s="3">
        <v>44725</v>
      </c>
      <c r="D4080" t="s">
        <v>131</v>
      </c>
      <c r="E4080" t="s">
        <v>122</v>
      </c>
      <c r="F4080" t="s">
        <v>133</v>
      </c>
    </row>
    <row r="4081" spans="1:6" x14ac:dyDescent="0.25">
      <c r="A4081">
        <v>658</v>
      </c>
      <c r="B4081" s="3">
        <v>44725</v>
      </c>
      <c r="C4081" s="3"/>
      <c r="D4081" t="s">
        <v>131</v>
      </c>
      <c r="E4081" t="s">
        <v>122</v>
      </c>
      <c r="F4081" t="s">
        <v>133</v>
      </c>
    </row>
    <row r="4082" spans="1:6" x14ac:dyDescent="0.25">
      <c r="A4082">
        <v>659</v>
      </c>
      <c r="B4082" s="3">
        <v>42644</v>
      </c>
      <c r="C4082" s="3">
        <v>44255</v>
      </c>
      <c r="D4082" t="s">
        <v>131</v>
      </c>
      <c r="E4082" t="s">
        <v>174</v>
      </c>
      <c r="F4082" t="s">
        <v>132</v>
      </c>
    </row>
    <row r="4083" spans="1:6" x14ac:dyDescent="0.25">
      <c r="A4083">
        <v>659</v>
      </c>
      <c r="B4083" s="3">
        <v>44256</v>
      </c>
      <c r="C4083" s="3">
        <v>44256</v>
      </c>
      <c r="D4083" t="s">
        <v>131</v>
      </c>
      <c r="E4083" t="s">
        <v>174</v>
      </c>
      <c r="F4083" t="s">
        <v>132</v>
      </c>
    </row>
    <row r="4084" spans="1:6" x14ac:dyDescent="0.25">
      <c r="A4084">
        <v>659</v>
      </c>
      <c r="B4084" s="3">
        <v>44256</v>
      </c>
      <c r="C4084" s="3"/>
      <c r="D4084" t="s">
        <v>131</v>
      </c>
      <c r="E4084" t="s">
        <v>174</v>
      </c>
      <c r="F4084" t="s">
        <v>132</v>
      </c>
    </row>
    <row r="4085" spans="1:6" x14ac:dyDescent="0.25">
      <c r="A4085">
        <v>660</v>
      </c>
      <c r="B4085" s="3">
        <v>34121</v>
      </c>
      <c r="C4085" s="3">
        <v>35064</v>
      </c>
      <c r="D4085" t="s">
        <v>131</v>
      </c>
      <c r="E4085" t="s">
        <v>182</v>
      </c>
      <c r="F4085" t="s">
        <v>133</v>
      </c>
    </row>
    <row r="4086" spans="1:6" x14ac:dyDescent="0.25">
      <c r="A4086">
        <v>660</v>
      </c>
      <c r="B4086" s="3">
        <v>38810</v>
      </c>
      <c r="C4086" s="3">
        <v>43235</v>
      </c>
      <c r="D4086" t="s">
        <v>131</v>
      </c>
      <c r="E4086" t="s">
        <v>116</v>
      </c>
      <c r="F4086" t="s">
        <v>133</v>
      </c>
    </row>
    <row r="4087" spans="1:6" x14ac:dyDescent="0.25">
      <c r="A4087">
        <v>660</v>
      </c>
      <c r="B4087" s="3">
        <v>43236</v>
      </c>
      <c r="C4087" s="3">
        <v>43240</v>
      </c>
      <c r="D4087" t="s">
        <v>131</v>
      </c>
      <c r="E4087" t="s">
        <v>116</v>
      </c>
      <c r="F4087" t="s">
        <v>133</v>
      </c>
    </row>
    <row r="4088" spans="1:6" x14ac:dyDescent="0.25">
      <c r="A4088">
        <v>660</v>
      </c>
      <c r="B4088" s="3">
        <v>43241</v>
      </c>
      <c r="C4088" s="3">
        <v>43242</v>
      </c>
      <c r="D4088" t="s">
        <v>131</v>
      </c>
      <c r="E4088" t="s">
        <v>116</v>
      </c>
      <c r="F4088" t="s">
        <v>133</v>
      </c>
    </row>
    <row r="4089" spans="1:6" x14ac:dyDescent="0.25">
      <c r="A4089">
        <v>660</v>
      </c>
      <c r="B4089" s="3">
        <v>43242</v>
      </c>
      <c r="C4089" s="3">
        <v>43245</v>
      </c>
      <c r="D4089" t="s">
        <v>131</v>
      </c>
      <c r="E4089" t="s">
        <v>116</v>
      </c>
      <c r="F4089" t="s">
        <v>133</v>
      </c>
    </row>
    <row r="4090" spans="1:6" x14ac:dyDescent="0.25">
      <c r="A4090">
        <v>660</v>
      </c>
      <c r="B4090" s="3">
        <v>43246</v>
      </c>
      <c r="C4090" s="3">
        <v>43321</v>
      </c>
      <c r="D4090" t="s">
        <v>131</v>
      </c>
      <c r="E4090" t="s">
        <v>116</v>
      </c>
      <c r="F4090" t="s">
        <v>133</v>
      </c>
    </row>
    <row r="4091" spans="1:6" x14ac:dyDescent="0.25">
      <c r="A4091">
        <v>660</v>
      </c>
      <c r="B4091" s="3">
        <v>43321</v>
      </c>
      <c r="C4091" s="3">
        <v>43323</v>
      </c>
      <c r="D4091" t="s">
        <v>131</v>
      </c>
      <c r="E4091" t="s">
        <v>116</v>
      </c>
      <c r="F4091" t="s">
        <v>133</v>
      </c>
    </row>
    <row r="4092" spans="1:6" x14ac:dyDescent="0.25">
      <c r="A4092">
        <v>660</v>
      </c>
      <c r="B4092" s="3">
        <v>43321</v>
      </c>
      <c r="C4092" s="3">
        <v>43323</v>
      </c>
      <c r="D4092" t="s">
        <v>131</v>
      </c>
      <c r="E4092" t="s">
        <v>116</v>
      </c>
      <c r="F4092" t="s">
        <v>133</v>
      </c>
    </row>
    <row r="4093" spans="1:6" x14ac:dyDescent="0.25">
      <c r="A4093">
        <v>660</v>
      </c>
      <c r="B4093" s="3">
        <v>43323</v>
      </c>
      <c r="C4093" s="3">
        <v>43327</v>
      </c>
      <c r="D4093" t="s">
        <v>131</v>
      </c>
      <c r="E4093" t="s">
        <v>116</v>
      </c>
      <c r="F4093" t="s">
        <v>133</v>
      </c>
    </row>
    <row r="4094" spans="1:6" x14ac:dyDescent="0.25">
      <c r="A4094">
        <v>660</v>
      </c>
      <c r="B4094" s="3">
        <v>43327</v>
      </c>
      <c r="C4094" s="3">
        <v>43330</v>
      </c>
      <c r="D4094" t="s">
        <v>131</v>
      </c>
      <c r="E4094" t="s">
        <v>116</v>
      </c>
      <c r="F4094" t="s">
        <v>133</v>
      </c>
    </row>
    <row r="4095" spans="1:6" x14ac:dyDescent="0.25">
      <c r="A4095">
        <v>660</v>
      </c>
      <c r="B4095" s="3">
        <v>43330</v>
      </c>
      <c r="C4095" s="3">
        <v>43334</v>
      </c>
      <c r="D4095" t="s">
        <v>131</v>
      </c>
      <c r="E4095" t="s">
        <v>116</v>
      </c>
      <c r="F4095" t="s">
        <v>133</v>
      </c>
    </row>
    <row r="4096" spans="1:6" x14ac:dyDescent="0.25">
      <c r="A4096">
        <v>660</v>
      </c>
      <c r="B4096" s="3">
        <v>43334</v>
      </c>
      <c r="C4096" s="3">
        <v>43364</v>
      </c>
      <c r="D4096" t="s">
        <v>131</v>
      </c>
      <c r="E4096" t="s">
        <v>116</v>
      </c>
      <c r="F4096" t="s">
        <v>133</v>
      </c>
    </row>
    <row r="4097" spans="1:6" x14ac:dyDescent="0.25">
      <c r="A4097">
        <v>660</v>
      </c>
      <c r="B4097" s="3">
        <v>43364</v>
      </c>
      <c r="C4097" s="3">
        <v>43384</v>
      </c>
      <c r="D4097" t="s">
        <v>131</v>
      </c>
      <c r="E4097" t="s">
        <v>116</v>
      </c>
      <c r="F4097" t="s">
        <v>133</v>
      </c>
    </row>
    <row r="4098" spans="1:6" x14ac:dyDescent="0.25">
      <c r="A4098">
        <v>660</v>
      </c>
      <c r="B4098" s="3">
        <v>43384</v>
      </c>
      <c r="C4098" s="3">
        <v>43384</v>
      </c>
      <c r="D4098" t="s">
        <v>131</v>
      </c>
      <c r="E4098" t="s">
        <v>116</v>
      </c>
      <c r="F4098" t="s">
        <v>133</v>
      </c>
    </row>
    <row r="4099" spans="1:6" x14ac:dyDescent="0.25">
      <c r="A4099">
        <v>660</v>
      </c>
      <c r="B4099" s="3">
        <v>43385</v>
      </c>
      <c r="C4099" s="3">
        <v>43858</v>
      </c>
      <c r="D4099" t="s">
        <v>131</v>
      </c>
      <c r="E4099" t="s">
        <v>116</v>
      </c>
      <c r="F4099" t="s">
        <v>133</v>
      </c>
    </row>
    <row r="4100" spans="1:6" x14ac:dyDescent="0.25">
      <c r="A4100">
        <v>660</v>
      </c>
      <c r="B4100" s="3">
        <v>43858</v>
      </c>
      <c r="C4100" s="3">
        <v>43858</v>
      </c>
      <c r="D4100" t="s">
        <v>131</v>
      </c>
      <c r="E4100" t="s">
        <v>116</v>
      </c>
      <c r="F4100" t="s">
        <v>133</v>
      </c>
    </row>
    <row r="4101" spans="1:6" x14ac:dyDescent="0.25">
      <c r="A4101">
        <v>660</v>
      </c>
      <c r="B4101" s="3">
        <v>43859</v>
      </c>
      <c r="C4101" s="3">
        <v>44165</v>
      </c>
      <c r="D4101" t="s">
        <v>131</v>
      </c>
      <c r="E4101" t="s">
        <v>116</v>
      </c>
      <c r="F4101" t="s">
        <v>133</v>
      </c>
    </row>
    <row r="4102" spans="1:6" x14ac:dyDescent="0.25">
      <c r="A4102">
        <v>660</v>
      </c>
      <c r="B4102" s="3">
        <v>44155</v>
      </c>
      <c r="C4102" s="3">
        <v>44157</v>
      </c>
      <c r="D4102" t="s">
        <v>131</v>
      </c>
      <c r="E4102" t="s">
        <v>116</v>
      </c>
      <c r="F4102" t="s">
        <v>133</v>
      </c>
    </row>
    <row r="4103" spans="1:6" x14ac:dyDescent="0.25">
      <c r="A4103">
        <v>660</v>
      </c>
      <c r="B4103" s="3">
        <v>44158</v>
      </c>
      <c r="C4103" s="3">
        <v>44164</v>
      </c>
      <c r="D4103" t="s">
        <v>131</v>
      </c>
      <c r="E4103" t="s">
        <v>116</v>
      </c>
      <c r="F4103" t="s">
        <v>133</v>
      </c>
    </row>
    <row r="4104" spans="1:6" x14ac:dyDescent="0.25">
      <c r="A4104">
        <v>660</v>
      </c>
      <c r="B4104" s="3">
        <v>44158</v>
      </c>
      <c r="C4104" s="3">
        <v>44172</v>
      </c>
      <c r="D4104" t="s">
        <v>131</v>
      </c>
      <c r="E4104" t="s">
        <v>116</v>
      </c>
      <c r="F4104" t="s">
        <v>133</v>
      </c>
    </row>
    <row r="4105" spans="1:6" x14ac:dyDescent="0.25">
      <c r="A4105">
        <v>660</v>
      </c>
      <c r="B4105" s="3">
        <v>44165</v>
      </c>
      <c r="C4105" s="3">
        <v>44171</v>
      </c>
      <c r="D4105" t="s">
        <v>131</v>
      </c>
      <c r="E4105" t="s">
        <v>116</v>
      </c>
      <c r="F4105" t="s">
        <v>133</v>
      </c>
    </row>
    <row r="4106" spans="1:6" x14ac:dyDescent="0.25">
      <c r="A4106">
        <v>660</v>
      </c>
      <c r="B4106" s="3">
        <v>44165</v>
      </c>
      <c r="C4106" s="3">
        <v>44165</v>
      </c>
      <c r="D4106" t="s">
        <v>131</v>
      </c>
      <c r="E4106" t="s">
        <v>116</v>
      </c>
      <c r="F4106" t="s">
        <v>133</v>
      </c>
    </row>
    <row r="4107" spans="1:6" x14ac:dyDescent="0.25">
      <c r="A4107">
        <v>660</v>
      </c>
      <c r="B4107" s="3">
        <v>44165</v>
      </c>
      <c r="C4107" s="3">
        <v>44171</v>
      </c>
      <c r="D4107" t="s">
        <v>131</v>
      </c>
      <c r="E4107" t="s">
        <v>116</v>
      </c>
      <c r="F4107" t="s">
        <v>133</v>
      </c>
    </row>
    <row r="4108" spans="1:6" x14ac:dyDescent="0.25">
      <c r="A4108">
        <v>660</v>
      </c>
      <c r="B4108" s="3">
        <v>44172</v>
      </c>
      <c r="C4108" s="3">
        <v>44178</v>
      </c>
      <c r="D4108" t="s">
        <v>131</v>
      </c>
      <c r="E4108" t="s">
        <v>116</v>
      </c>
      <c r="F4108" t="s">
        <v>133</v>
      </c>
    </row>
    <row r="4109" spans="1:6" x14ac:dyDescent="0.25">
      <c r="A4109">
        <v>660</v>
      </c>
      <c r="B4109" s="3">
        <v>44172</v>
      </c>
      <c r="C4109" s="3">
        <v>44178</v>
      </c>
      <c r="D4109" t="s">
        <v>131</v>
      </c>
      <c r="E4109" t="s">
        <v>116</v>
      </c>
      <c r="F4109" t="s">
        <v>133</v>
      </c>
    </row>
    <row r="4110" spans="1:6" x14ac:dyDescent="0.25">
      <c r="A4110">
        <v>660</v>
      </c>
      <c r="B4110" s="3">
        <v>44172</v>
      </c>
      <c r="C4110" s="3">
        <v>44178</v>
      </c>
      <c r="D4110" t="s">
        <v>131</v>
      </c>
      <c r="E4110" t="s">
        <v>116</v>
      </c>
      <c r="F4110" t="s">
        <v>133</v>
      </c>
    </row>
    <row r="4111" spans="1:6" x14ac:dyDescent="0.25">
      <c r="A4111">
        <v>660</v>
      </c>
      <c r="B4111" s="3">
        <v>44179</v>
      </c>
      <c r="C4111" s="3">
        <v>44179</v>
      </c>
      <c r="D4111" t="s">
        <v>131</v>
      </c>
      <c r="E4111" t="s">
        <v>116</v>
      </c>
      <c r="F4111" t="s">
        <v>133</v>
      </c>
    </row>
    <row r="4112" spans="1:6" x14ac:dyDescent="0.25">
      <c r="A4112">
        <v>660</v>
      </c>
      <c r="B4112" s="3">
        <v>44179</v>
      </c>
      <c r="C4112" s="3">
        <v>44185</v>
      </c>
      <c r="D4112" t="s">
        <v>131</v>
      </c>
      <c r="E4112" t="s">
        <v>116</v>
      </c>
      <c r="F4112" t="s">
        <v>133</v>
      </c>
    </row>
    <row r="4113" spans="1:6" x14ac:dyDescent="0.25">
      <c r="A4113">
        <v>660</v>
      </c>
      <c r="B4113" s="3">
        <v>44186</v>
      </c>
      <c r="C4113" s="3">
        <v>44274</v>
      </c>
      <c r="D4113" t="s">
        <v>131</v>
      </c>
      <c r="E4113" t="s">
        <v>116</v>
      </c>
      <c r="F4113" t="s">
        <v>133</v>
      </c>
    </row>
    <row r="4114" spans="1:6" x14ac:dyDescent="0.25">
      <c r="A4114">
        <v>660</v>
      </c>
      <c r="B4114" s="3">
        <v>44274</v>
      </c>
      <c r="C4114" s="3">
        <v>44274</v>
      </c>
      <c r="D4114" t="s">
        <v>131</v>
      </c>
      <c r="E4114" t="s">
        <v>116</v>
      </c>
      <c r="F4114" t="s">
        <v>133</v>
      </c>
    </row>
    <row r="4115" spans="1:6" x14ac:dyDescent="0.25">
      <c r="A4115">
        <v>660</v>
      </c>
      <c r="B4115" s="3">
        <v>44275</v>
      </c>
      <c r="C4115" s="3">
        <v>44449</v>
      </c>
      <c r="D4115" t="s">
        <v>131</v>
      </c>
      <c r="E4115" t="s">
        <v>116</v>
      </c>
      <c r="F4115" t="s">
        <v>133</v>
      </c>
    </row>
    <row r="4116" spans="1:6" x14ac:dyDescent="0.25">
      <c r="A4116">
        <v>660</v>
      </c>
      <c r="B4116" s="3">
        <v>44449</v>
      </c>
      <c r="C4116" s="3">
        <v>44449</v>
      </c>
      <c r="D4116" t="s">
        <v>131</v>
      </c>
      <c r="E4116" t="s">
        <v>116</v>
      </c>
      <c r="F4116" t="s">
        <v>133</v>
      </c>
    </row>
    <row r="4117" spans="1:6" x14ac:dyDescent="0.25">
      <c r="A4117">
        <v>660</v>
      </c>
      <c r="B4117" s="3">
        <v>44450</v>
      </c>
      <c r="C4117" s="3">
        <v>44533</v>
      </c>
      <c r="D4117" t="s">
        <v>131</v>
      </c>
      <c r="E4117" t="s">
        <v>116</v>
      </c>
      <c r="F4117" t="s">
        <v>133</v>
      </c>
    </row>
    <row r="4118" spans="1:6" x14ac:dyDescent="0.25">
      <c r="A4118">
        <v>660</v>
      </c>
      <c r="B4118" s="3">
        <v>44533</v>
      </c>
      <c r="C4118" s="3">
        <v>44553</v>
      </c>
      <c r="D4118" t="s">
        <v>131</v>
      </c>
      <c r="E4118" t="s">
        <v>116</v>
      </c>
      <c r="F4118" t="s">
        <v>133</v>
      </c>
    </row>
    <row r="4119" spans="1:6" x14ac:dyDescent="0.25">
      <c r="A4119">
        <v>660</v>
      </c>
      <c r="B4119" s="3">
        <v>44554</v>
      </c>
      <c r="C4119" s="3">
        <v>44681</v>
      </c>
      <c r="D4119" t="s">
        <v>131</v>
      </c>
      <c r="E4119" t="s">
        <v>116</v>
      </c>
      <c r="F4119" t="s">
        <v>133</v>
      </c>
    </row>
    <row r="4120" spans="1:6" x14ac:dyDescent="0.25">
      <c r="A4120">
        <v>660</v>
      </c>
      <c r="B4120" s="3">
        <v>44681</v>
      </c>
      <c r="C4120" s="3">
        <v>44710</v>
      </c>
      <c r="D4120" t="s">
        <v>131</v>
      </c>
      <c r="E4120" t="s">
        <v>116</v>
      </c>
      <c r="F4120" t="s">
        <v>133</v>
      </c>
    </row>
    <row r="4121" spans="1:6" x14ac:dyDescent="0.25">
      <c r="A4121">
        <v>660</v>
      </c>
      <c r="B4121" s="3">
        <v>44711</v>
      </c>
      <c r="C4121" s="3">
        <v>44711</v>
      </c>
      <c r="D4121" t="s">
        <v>131</v>
      </c>
      <c r="E4121" t="s">
        <v>116</v>
      </c>
      <c r="F4121" t="s">
        <v>133</v>
      </c>
    </row>
    <row r="4122" spans="1:6" x14ac:dyDescent="0.25">
      <c r="A4122">
        <v>660</v>
      </c>
      <c r="B4122" s="3">
        <v>44711</v>
      </c>
      <c r="C4122" s="3">
        <v>44717</v>
      </c>
      <c r="D4122" t="s">
        <v>131</v>
      </c>
      <c r="E4122" t="s">
        <v>116</v>
      </c>
      <c r="F4122" t="s">
        <v>133</v>
      </c>
    </row>
    <row r="4123" spans="1:6" x14ac:dyDescent="0.25">
      <c r="A4123">
        <v>660</v>
      </c>
      <c r="B4123" s="3">
        <v>44718</v>
      </c>
      <c r="D4123" t="s">
        <v>131</v>
      </c>
      <c r="E4123" t="s">
        <v>116</v>
      </c>
      <c r="F4123" t="s">
        <v>133</v>
      </c>
    </row>
    <row r="4124" spans="1:6" x14ac:dyDescent="0.25">
      <c r="A4124">
        <v>661</v>
      </c>
      <c r="B4124" s="3">
        <v>42644</v>
      </c>
      <c r="C4124" s="3">
        <v>43405</v>
      </c>
      <c r="D4124" t="s">
        <v>131</v>
      </c>
      <c r="E4124" t="s">
        <v>168</v>
      </c>
      <c r="F4124" t="s">
        <v>133</v>
      </c>
    </row>
    <row r="4125" spans="1:6" x14ac:dyDescent="0.25">
      <c r="A4125">
        <v>661</v>
      </c>
      <c r="B4125" s="3">
        <v>43405</v>
      </c>
      <c r="C4125" s="3">
        <v>44165</v>
      </c>
      <c r="D4125" t="s">
        <v>131</v>
      </c>
      <c r="E4125" t="s">
        <v>168</v>
      </c>
      <c r="F4125" t="s">
        <v>133</v>
      </c>
    </row>
    <row r="4126" spans="1:6" x14ac:dyDescent="0.25">
      <c r="A4126">
        <v>661</v>
      </c>
      <c r="B4126" s="3">
        <v>44166</v>
      </c>
      <c r="C4126" s="3">
        <v>44166</v>
      </c>
      <c r="D4126" t="s">
        <v>131</v>
      </c>
      <c r="E4126" t="s">
        <v>168</v>
      </c>
      <c r="F4126" t="s">
        <v>133</v>
      </c>
    </row>
    <row r="4127" spans="1:6" x14ac:dyDescent="0.25">
      <c r="A4127">
        <v>661</v>
      </c>
      <c r="B4127" s="3">
        <v>44166</v>
      </c>
      <c r="C4127" s="3">
        <v>44503</v>
      </c>
      <c r="D4127" t="s">
        <v>131</v>
      </c>
      <c r="E4127" t="s">
        <v>168</v>
      </c>
      <c r="F4127" t="s">
        <v>133</v>
      </c>
    </row>
    <row r="4128" spans="1:6" x14ac:dyDescent="0.25">
      <c r="A4128">
        <v>661</v>
      </c>
      <c r="B4128" s="3">
        <v>44503</v>
      </c>
      <c r="C4128" s="3">
        <v>44503</v>
      </c>
      <c r="D4128" t="s">
        <v>131</v>
      </c>
      <c r="E4128" t="s">
        <v>168</v>
      </c>
      <c r="F4128" t="s">
        <v>133</v>
      </c>
    </row>
    <row r="4129" spans="1:6" x14ac:dyDescent="0.25">
      <c r="A4129">
        <v>661</v>
      </c>
      <c r="B4129" s="3">
        <v>44504</v>
      </c>
      <c r="C4129" s="3">
        <v>44504</v>
      </c>
      <c r="D4129" t="s">
        <v>131</v>
      </c>
      <c r="E4129" t="s">
        <v>168</v>
      </c>
      <c r="F4129" t="s">
        <v>133</v>
      </c>
    </row>
    <row r="4130" spans="1:6" x14ac:dyDescent="0.25">
      <c r="A4130">
        <v>661</v>
      </c>
      <c r="B4130" s="3">
        <v>44504</v>
      </c>
      <c r="C4130" s="3">
        <v>44510</v>
      </c>
      <c r="D4130" t="s">
        <v>131</v>
      </c>
      <c r="E4130" t="s">
        <v>168</v>
      </c>
      <c r="F4130" t="s">
        <v>133</v>
      </c>
    </row>
    <row r="4131" spans="1:6" x14ac:dyDescent="0.25">
      <c r="A4131">
        <v>661</v>
      </c>
      <c r="B4131" s="3">
        <v>44511</v>
      </c>
      <c r="C4131" s="3">
        <v>44511</v>
      </c>
      <c r="D4131" t="s">
        <v>131</v>
      </c>
      <c r="E4131" t="s">
        <v>168</v>
      </c>
      <c r="F4131" t="s">
        <v>133</v>
      </c>
    </row>
    <row r="4132" spans="1:6" x14ac:dyDescent="0.25">
      <c r="A4132">
        <v>661</v>
      </c>
      <c r="B4132" s="3">
        <v>44511</v>
      </c>
      <c r="C4132" s="3">
        <v>44512</v>
      </c>
      <c r="D4132" t="s">
        <v>131</v>
      </c>
      <c r="E4132" t="s">
        <v>168</v>
      </c>
      <c r="F4132" t="s">
        <v>133</v>
      </c>
    </row>
    <row r="4133" spans="1:6" x14ac:dyDescent="0.25">
      <c r="A4133">
        <v>661</v>
      </c>
      <c r="B4133" s="3">
        <v>44513</v>
      </c>
      <c r="C4133" s="3"/>
      <c r="D4133" t="s">
        <v>131</v>
      </c>
      <c r="E4133" t="s">
        <v>168</v>
      </c>
      <c r="F4133" t="s">
        <v>133</v>
      </c>
    </row>
    <row r="4134" spans="1:6" x14ac:dyDescent="0.25">
      <c r="A4134">
        <v>662</v>
      </c>
      <c r="B4134" s="3">
        <v>39338</v>
      </c>
      <c r="C4134" s="3">
        <v>43227</v>
      </c>
      <c r="D4134" t="s">
        <v>131</v>
      </c>
      <c r="E4134" t="s">
        <v>93</v>
      </c>
      <c r="F4134" t="s">
        <v>133</v>
      </c>
    </row>
    <row r="4135" spans="1:6" x14ac:dyDescent="0.25">
      <c r="A4135">
        <v>662</v>
      </c>
      <c r="B4135" s="3">
        <v>43227</v>
      </c>
      <c r="C4135" s="3">
        <v>43546</v>
      </c>
      <c r="D4135" t="s">
        <v>131</v>
      </c>
      <c r="E4135" t="s">
        <v>93</v>
      </c>
      <c r="F4135" t="s">
        <v>133</v>
      </c>
    </row>
    <row r="4136" spans="1:6" x14ac:dyDescent="0.25">
      <c r="A4136">
        <v>663</v>
      </c>
      <c r="B4136" s="3">
        <v>42644</v>
      </c>
      <c r="C4136" s="3">
        <v>43419</v>
      </c>
      <c r="D4136" t="s">
        <v>131</v>
      </c>
      <c r="E4136" t="s">
        <v>168</v>
      </c>
      <c r="F4136" t="s">
        <v>133</v>
      </c>
    </row>
    <row r="4137" spans="1:6" x14ac:dyDescent="0.25">
      <c r="A4137">
        <v>663</v>
      </c>
      <c r="B4137" s="3">
        <v>43419</v>
      </c>
      <c r="C4137" s="3">
        <v>43432</v>
      </c>
      <c r="D4137" t="s">
        <v>131</v>
      </c>
      <c r="E4137" t="s">
        <v>168</v>
      </c>
      <c r="F4137" t="s">
        <v>133</v>
      </c>
    </row>
    <row r="4138" spans="1:6" x14ac:dyDescent="0.25">
      <c r="A4138">
        <v>663</v>
      </c>
      <c r="B4138" s="3">
        <v>43433</v>
      </c>
      <c r="C4138" s="3">
        <v>44165</v>
      </c>
      <c r="D4138" t="s">
        <v>131</v>
      </c>
      <c r="E4138" t="s">
        <v>168</v>
      </c>
      <c r="F4138" t="s">
        <v>133</v>
      </c>
    </row>
    <row r="4139" spans="1:6" x14ac:dyDescent="0.25">
      <c r="A4139">
        <v>663</v>
      </c>
      <c r="B4139" s="3">
        <v>44166</v>
      </c>
      <c r="C4139" s="3">
        <v>44166</v>
      </c>
      <c r="D4139" t="s">
        <v>131</v>
      </c>
      <c r="E4139" t="s">
        <v>168</v>
      </c>
      <c r="F4139" t="s">
        <v>133</v>
      </c>
    </row>
    <row r="4140" spans="1:6" x14ac:dyDescent="0.25">
      <c r="A4140">
        <v>663</v>
      </c>
      <c r="B4140" s="3">
        <v>44166</v>
      </c>
      <c r="C4140" s="3">
        <v>44362</v>
      </c>
      <c r="D4140" t="s">
        <v>131</v>
      </c>
      <c r="E4140" t="s">
        <v>168</v>
      </c>
      <c r="F4140" t="s">
        <v>133</v>
      </c>
    </row>
    <row r="4141" spans="1:6" x14ac:dyDescent="0.25">
      <c r="A4141">
        <v>663</v>
      </c>
      <c r="B4141" s="3">
        <v>44363</v>
      </c>
      <c r="C4141" s="3">
        <v>44363</v>
      </c>
      <c r="D4141" t="s">
        <v>131</v>
      </c>
      <c r="E4141" t="s">
        <v>168</v>
      </c>
      <c r="F4141" t="s">
        <v>133</v>
      </c>
    </row>
    <row r="4142" spans="1:6" x14ac:dyDescent="0.25">
      <c r="A4142">
        <v>663</v>
      </c>
      <c r="B4142" s="3">
        <v>44363</v>
      </c>
      <c r="C4142" s="3"/>
      <c r="D4142" t="s">
        <v>131</v>
      </c>
      <c r="E4142" t="s">
        <v>168</v>
      </c>
      <c r="F4142" t="s">
        <v>133</v>
      </c>
    </row>
    <row r="4143" spans="1:6" x14ac:dyDescent="0.25">
      <c r="A4143">
        <v>664</v>
      </c>
      <c r="B4143" s="3">
        <v>42767</v>
      </c>
      <c r="C4143" s="3">
        <v>43166</v>
      </c>
      <c r="D4143" t="s">
        <v>131</v>
      </c>
      <c r="E4143" t="s">
        <v>168</v>
      </c>
      <c r="F4143" t="s">
        <v>132</v>
      </c>
    </row>
    <row r="4144" spans="1:6" x14ac:dyDescent="0.25">
      <c r="A4144">
        <v>664</v>
      </c>
      <c r="B4144" s="3">
        <v>42767</v>
      </c>
      <c r="C4144" s="3">
        <v>43166</v>
      </c>
      <c r="D4144" t="s">
        <v>131</v>
      </c>
      <c r="E4144" t="s">
        <v>168</v>
      </c>
      <c r="F4144" t="s">
        <v>132</v>
      </c>
    </row>
    <row r="4145" spans="1:6" x14ac:dyDescent="0.25">
      <c r="A4145">
        <v>664</v>
      </c>
      <c r="B4145" s="3">
        <v>42767</v>
      </c>
      <c r="C4145" s="3">
        <v>42767</v>
      </c>
      <c r="D4145" t="s">
        <v>131</v>
      </c>
      <c r="E4145" t="s">
        <v>168</v>
      </c>
      <c r="F4145" t="s">
        <v>132</v>
      </c>
    </row>
    <row r="4146" spans="1:6" x14ac:dyDescent="0.25">
      <c r="A4146">
        <v>664</v>
      </c>
      <c r="B4146" s="3">
        <v>42767</v>
      </c>
      <c r="C4146" s="3">
        <v>42767</v>
      </c>
      <c r="D4146" t="s">
        <v>131</v>
      </c>
      <c r="E4146" t="s">
        <v>168</v>
      </c>
      <c r="F4146" t="s">
        <v>132</v>
      </c>
    </row>
    <row r="4147" spans="1:6" x14ac:dyDescent="0.25">
      <c r="A4147">
        <v>664</v>
      </c>
      <c r="B4147" s="3">
        <v>43167</v>
      </c>
      <c r="C4147" s="3">
        <v>43190</v>
      </c>
      <c r="D4147" t="s">
        <v>131</v>
      </c>
      <c r="E4147" t="s">
        <v>168</v>
      </c>
      <c r="F4147" t="s">
        <v>132</v>
      </c>
    </row>
    <row r="4148" spans="1:6" x14ac:dyDescent="0.25">
      <c r="A4148">
        <v>664</v>
      </c>
      <c r="B4148" s="3">
        <v>43167</v>
      </c>
      <c r="C4148" s="3">
        <v>43190</v>
      </c>
      <c r="D4148" t="s">
        <v>131</v>
      </c>
      <c r="E4148" t="s">
        <v>168</v>
      </c>
      <c r="F4148" t="s">
        <v>132</v>
      </c>
    </row>
    <row r="4149" spans="1:6" x14ac:dyDescent="0.25">
      <c r="A4149">
        <v>664</v>
      </c>
      <c r="B4149" s="3">
        <v>43191</v>
      </c>
      <c r="C4149" s="3">
        <v>43430</v>
      </c>
      <c r="D4149" t="s">
        <v>131</v>
      </c>
      <c r="E4149" t="s">
        <v>168</v>
      </c>
      <c r="F4149" t="s">
        <v>132</v>
      </c>
    </row>
    <row r="4150" spans="1:6" x14ac:dyDescent="0.25">
      <c r="A4150">
        <v>664</v>
      </c>
      <c r="B4150" s="3">
        <v>43191</v>
      </c>
      <c r="C4150" s="3">
        <v>43430</v>
      </c>
      <c r="D4150" t="s">
        <v>131</v>
      </c>
      <c r="E4150" t="s">
        <v>168</v>
      </c>
      <c r="F4150" t="s">
        <v>132</v>
      </c>
    </row>
    <row r="4151" spans="1:6" x14ac:dyDescent="0.25">
      <c r="A4151">
        <v>664</v>
      </c>
      <c r="B4151" s="3">
        <v>43430</v>
      </c>
      <c r="C4151" s="3">
        <v>43439</v>
      </c>
      <c r="D4151" t="s">
        <v>131</v>
      </c>
      <c r="E4151" t="s">
        <v>168</v>
      </c>
      <c r="F4151" t="s">
        <v>132</v>
      </c>
    </row>
    <row r="4152" spans="1:6" x14ac:dyDescent="0.25">
      <c r="A4152">
        <v>664</v>
      </c>
      <c r="B4152" s="3">
        <v>43430</v>
      </c>
      <c r="C4152" s="3">
        <v>43439</v>
      </c>
      <c r="D4152" t="s">
        <v>131</v>
      </c>
      <c r="E4152" t="s">
        <v>168</v>
      </c>
      <c r="F4152" t="s">
        <v>132</v>
      </c>
    </row>
    <row r="4153" spans="1:6" x14ac:dyDescent="0.25">
      <c r="A4153">
        <v>664</v>
      </c>
      <c r="B4153" s="3">
        <v>43440</v>
      </c>
      <c r="C4153" s="3">
        <v>43493</v>
      </c>
      <c r="D4153" t="s">
        <v>131</v>
      </c>
      <c r="E4153" t="s">
        <v>168</v>
      </c>
      <c r="F4153" t="s">
        <v>132</v>
      </c>
    </row>
    <row r="4154" spans="1:6" x14ac:dyDescent="0.25">
      <c r="A4154">
        <v>664</v>
      </c>
      <c r="B4154" s="3">
        <v>43440</v>
      </c>
      <c r="C4154" s="3">
        <v>43493</v>
      </c>
      <c r="D4154" t="s">
        <v>131</v>
      </c>
      <c r="E4154" t="s">
        <v>168</v>
      </c>
      <c r="F4154" t="s">
        <v>132</v>
      </c>
    </row>
    <row r="4155" spans="1:6" x14ac:dyDescent="0.25">
      <c r="A4155">
        <v>664</v>
      </c>
      <c r="B4155" s="3">
        <v>43493</v>
      </c>
      <c r="C4155" s="3">
        <v>43520</v>
      </c>
      <c r="D4155" t="s">
        <v>131</v>
      </c>
      <c r="E4155" t="s">
        <v>168</v>
      </c>
      <c r="F4155" t="s">
        <v>132</v>
      </c>
    </row>
    <row r="4156" spans="1:6" x14ac:dyDescent="0.25">
      <c r="A4156">
        <v>664</v>
      </c>
      <c r="B4156" s="3">
        <v>43493</v>
      </c>
      <c r="C4156" s="3">
        <v>43520</v>
      </c>
      <c r="D4156" t="s">
        <v>131</v>
      </c>
      <c r="E4156" t="s">
        <v>168</v>
      </c>
      <c r="F4156" t="s">
        <v>132</v>
      </c>
    </row>
    <row r="4157" spans="1:6" x14ac:dyDescent="0.25">
      <c r="A4157">
        <v>664</v>
      </c>
      <c r="B4157" s="3">
        <v>43521</v>
      </c>
      <c r="C4157" s="3">
        <v>43626</v>
      </c>
      <c r="D4157" t="s">
        <v>131</v>
      </c>
      <c r="E4157" t="s">
        <v>168</v>
      </c>
      <c r="F4157" t="s">
        <v>132</v>
      </c>
    </row>
    <row r="4158" spans="1:6" x14ac:dyDescent="0.25">
      <c r="A4158">
        <v>664</v>
      </c>
      <c r="B4158" s="3">
        <v>43521</v>
      </c>
      <c r="C4158" s="3">
        <v>43626</v>
      </c>
      <c r="D4158" t="s">
        <v>131</v>
      </c>
      <c r="E4158" t="s">
        <v>168</v>
      </c>
      <c r="F4158" t="s">
        <v>132</v>
      </c>
    </row>
    <row r="4159" spans="1:6" x14ac:dyDescent="0.25">
      <c r="A4159">
        <v>664</v>
      </c>
      <c r="B4159" s="3">
        <v>43626</v>
      </c>
      <c r="C4159" s="3">
        <v>43635</v>
      </c>
      <c r="D4159" t="s">
        <v>131</v>
      </c>
      <c r="E4159" t="s">
        <v>168</v>
      </c>
      <c r="F4159" t="s">
        <v>132</v>
      </c>
    </row>
    <row r="4160" spans="1:6" x14ac:dyDescent="0.25">
      <c r="A4160">
        <v>664</v>
      </c>
      <c r="B4160" s="3">
        <v>43626</v>
      </c>
      <c r="C4160" s="3">
        <v>43635</v>
      </c>
      <c r="D4160" t="s">
        <v>131</v>
      </c>
      <c r="E4160" t="s">
        <v>168</v>
      </c>
      <c r="F4160" t="s">
        <v>132</v>
      </c>
    </row>
    <row r="4161" spans="1:6" x14ac:dyDescent="0.25">
      <c r="A4161">
        <v>664</v>
      </c>
      <c r="B4161" s="3">
        <v>43626</v>
      </c>
      <c r="C4161" s="3">
        <v>43640</v>
      </c>
      <c r="D4161" t="s">
        <v>131</v>
      </c>
      <c r="E4161" t="s">
        <v>168</v>
      </c>
      <c r="F4161" t="s">
        <v>132</v>
      </c>
    </row>
    <row r="4162" spans="1:6" x14ac:dyDescent="0.25">
      <c r="A4162">
        <v>664</v>
      </c>
      <c r="B4162" s="3">
        <v>43626</v>
      </c>
      <c r="C4162" s="3">
        <v>43640</v>
      </c>
      <c r="D4162" t="s">
        <v>131</v>
      </c>
      <c r="E4162" t="s">
        <v>168</v>
      </c>
      <c r="F4162" t="s">
        <v>132</v>
      </c>
    </row>
    <row r="4163" spans="1:6" x14ac:dyDescent="0.25">
      <c r="A4163">
        <v>664</v>
      </c>
      <c r="B4163" s="3">
        <v>43641</v>
      </c>
      <c r="C4163" s="3">
        <v>43808</v>
      </c>
      <c r="D4163" t="s">
        <v>131</v>
      </c>
      <c r="E4163" t="s">
        <v>168</v>
      </c>
      <c r="F4163" t="s">
        <v>132</v>
      </c>
    </row>
    <row r="4164" spans="1:6" x14ac:dyDescent="0.25">
      <c r="A4164">
        <v>664</v>
      </c>
      <c r="B4164" s="3">
        <v>43641</v>
      </c>
      <c r="C4164" s="3">
        <v>43808</v>
      </c>
      <c r="D4164" t="s">
        <v>131</v>
      </c>
      <c r="E4164" t="s">
        <v>168</v>
      </c>
      <c r="F4164" t="s">
        <v>132</v>
      </c>
    </row>
    <row r="4165" spans="1:6" x14ac:dyDescent="0.25">
      <c r="A4165">
        <v>664</v>
      </c>
      <c r="B4165" s="3">
        <v>43808</v>
      </c>
      <c r="C4165" s="3">
        <v>43819</v>
      </c>
      <c r="D4165" t="s">
        <v>131</v>
      </c>
      <c r="E4165" t="s">
        <v>168</v>
      </c>
      <c r="F4165" t="s">
        <v>132</v>
      </c>
    </row>
    <row r="4166" spans="1:6" x14ac:dyDescent="0.25">
      <c r="A4166">
        <v>664</v>
      </c>
      <c r="B4166" s="3">
        <v>43808</v>
      </c>
      <c r="C4166" s="3">
        <v>43819</v>
      </c>
      <c r="D4166" t="s">
        <v>131</v>
      </c>
      <c r="E4166" t="s">
        <v>168</v>
      </c>
      <c r="F4166" t="s">
        <v>132</v>
      </c>
    </row>
    <row r="4167" spans="1:6" x14ac:dyDescent="0.25">
      <c r="A4167">
        <v>664</v>
      </c>
      <c r="B4167" s="3">
        <v>43820</v>
      </c>
      <c r="C4167" s="3">
        <v>44053</v>
      </c>
      <c r="D4167" t="s">
        <v>131</v>
      </c>
      <c r="E4167" t="s">
        <v>168</v>
      </c>
      <c r="F4167" t="s">
        <v>132</v>
      </c>
    </row>
    <row r="4168" spans="1:6" x14ac:dyDescent="0.25">
      <c r="A4168">
        <v>664</v>
      </c>
      <c r="B4168" s="3">
        <v>43820</v>
      </c>
      <c r="C4168" s="3">
        <v>44053</v>
      </c>
      <c r="D4168" t="s">
        <v>131</v>
      </c>
      <c r="E4168" t="s">
        <v>168</v>
      </c>
      <c r="F4168" t="s">
        <v>132</v>
      </c>
    </row>
    <row r="4169" spans="1:6" x14ac:dyDescent="0.25">
      <c r="A4169">
        <v>664</v>
      </c>
      <c r="B4169" s="3">
        <v>44053</v>
      </c>
      <c r="C4169" s="3">
        <v>44066</v>
      </c>
      <c r="D4169" t="s">
        <v>131</v>
      </c>
      <c r="E4169" t="s">
        <v>168</v>
      </c>
      <c r="F4169" t="s">
        <v>132</v>
      </c>
    </row>
    <row r="4170" spans="1:6" x14ac:dyDescent="0.25">
      <c r="A4170">
        <v>664</v>
      </c>
      <c r="B4170" s="3">
        <v>44053</v>
      </c>
      <c r="C4170" s="3">
        <v>44066</v>
      </c>
      <c r="D4170" t="s">
        <v>131</v>
      </c>
      <c r="E4170" t="s">
        <v>168</v>
      </c>
      <c r="F4170" t="s">
        <v>132</v>
      </c>
    </row>
    <row r="4171" spans="1:6" x14ac:dyDescent="0.25">
      <c r="A4171">
        <v>664</v>
      </c>
      <c r="B4171" s="3">
        <v>44067</v>
      </c>
      <c r="C4171" s="3">
        <v>44207</v>
      </c>
      <c r="D4171" t="s">
        <v>131</v>
      </c>
      <c r="E4171" t="s">
        <v>168</v>
      </c>
      <c r="F4171" t="s">
        <v>132</v>
      </c>
    </row>
    <row r="4172" spans="1:6" x14ac:dyDescent="0.25">
      <c r="A4172">
        <v>664</v>
      </c>
      <c r="B4172" s="3">
        <v>44067</v>
      </c>
      <c r="C4172" s="3">
        <v>44207</v>
      </c>
      <c r="D4172" t="s">
        <v>131</v>
      </c>
      <c r="E4172" t="s">
        <v>168</v>
      </c>
      <c r="F4172" t="s">
        <v>132</v>
      </c>
    </row>
    <row r="4173" spans="1:6" x14ac:dyDescent="0.25">
      <c r="A4173">
        <v>664</v>
      </c>
      <c r="B4173" s="3">
        <v>44207</v>
      </c>
      <c r="C4173" s="3">
        <v>44218</v>
      </c>
      <c r="D4173" t="s">
        <v>131</v>
      </c>
      <c r="E4173" t="s">
        <v>168</v>
      </c>
      <c r="F4173" t="s">
        <v>132</v>
      </c>
    </row>
    <row r="4174" spans="1:6" x14ac:dyDescent="0.25">
      <c r="A4174">
        <v>664</v>
      </c>
      <c r="B4174" s="3">
        <v>44207</v>
      </c>
      <c r="C4174" s="3">
        <v>44218</v>
      </c>
      <c r="D4174" t="s">
        <v>131</v>
      </c>
      <c r="E4174" t="s">
        <v>168</v>
      </c>
      <c r="F4174" t="s">
        <v>132</v>
      </c>
    </row>
    <row r="4175" spans="1:6" x14ac:dyDescent="0.25">
      <c r="A4175">
        <v>664</v>
      </c>
      <c r="B4175" s="3">
        <v>44219</v>
      </c>
      <c r="C4175" s="3">
        <v>44320</v>
      </c>
      <c r="D4175" t="s">
        <v>131</v>
      </c>
      <c r="E4175" t="s">
        <v>168</v>
      </c>
      <c r="F4175" t="s">
        <v>132</v>
      </c>
    </row>
    <row r="4176" spans="1:6" x14ac:dyDescent="0.25">
      <c r="A4176">
        <v>664</v>
      </c>
      <c r="B4176" s="3">
        <v>44219</v>
      </c>
      <c r="C4176" s="3">
        <v>44320</v>
      </c>
      <c r="D4176" t="s">
        <v>131</v>
      </c>
      <c r="E4176" t="s">
        <v>168</v>
      </c>
      <c r="F4176" t="s">
        <v>132</v>
      </c>
    </row>
    <row r="4177" spans="1:6" x14ac:dyDescent="0.25">
      <c r="A4177">
        <v>664</v>
      </c>
      <c r="B4177" s="3">
        <v>44320</v>
      </c>
      <c r="C4177" s="3">
        <v>44322</v>
      </c>
      <c r="D4177" t="s">
        <v>131</v>
      </c>
      <c r="E4177" t="s">
        <v>168</v>
      </c>
      <c r="F4177" t="s">
        <v>132</v>
      </c>
    </row>
    <row r="4178" spans="1:6" x14ac:dyDescent="0.25">
      <c r="A4178">
        <v>664</v>
      </c>
      <c r="B4178" s="3">
        <v>44320</v>
      </c>
      <c r="C4178" s="3">
        <v>44322</v>
      </c>
      <c r="D4178" t="s">
        <v>131</v>
      </c>
      <c r="E4178" t="s">
        <v>168</v>
      </c>
      <c r="F4178" t="s">
        <v>132</v>
      </c>
    </row>
    <row r="4179" spans="1:6" x14ac:dyDescent="0.25">
      <c r="A4179">
        <v>664</v>
      </c>
      <c r="B4179" s="3">
        <v>44322</v>
      </c>
      <c r="C4179" s="3">
        <v>44331</v>
      </c>
      <c r="D4179" t="s">
        <v>131</v>
      </c>
      <c r="E4179" t="s">
        <v>168</v>
      </c>
      <c r="F4179" t="s">
        <v>132</v>
      </c>
    </row>
    <row r="4180" spans="1:6" x14ac:dyDescent="0.25">
      <c r="A4180">
        <v>664</v>
      </c>
      <c r="B4180" s="3">
        <v>44322</v>
      </c>
      <c r="C4180" s="3">
        <v>44331</v>
      </c>
      <c r="D4180" t="s">
        <v>131</v>
      </c>
      <c r="E4180" t="s">
        <v>168</v>
      </c>
      <c r="F4180" t="s">
        <v>132</v>
      </c>
    </row>
    <row r="4181" spans="1:6" x14ac:dyDescent="0.25">
      <c r="A4181">
        <v>664</v>
      </c>
      <c r="B4181" s="3">
        <v>44323</v>
      </c>
      <c r="C4181" s="3">
        <v>44323</v>
      </c>
      <c r="D4181" t="s">
        <v>131</v>
      </c>
      <c r="E4181" t="s">
        <v>168</v>
      </c>
      <c r="F4181" t="s">
        <v>132</v>
      </c>
    </row>
    <row r="4182" spans="1:6" x14ac:dyDescent="0.25">
      <c r="A4182">
        <v>664</v>
      </c>
      <c r="B4182" s="3">
        <v>44323</v>
      </c>
      <c r="C4182" s="3">
        <v>44323</v>
      </c>
      <c r="D4182" t="s">
        <v>131</v>
      </c>
      <c r="E4182" t="s">
        <v>168</v>
      </c>
      <c r="F4182" t="s">
        <v>132</v>
      </c>
    </row>
    <row r="4183" spans="1:6" x14ac:dyDescent="0.25">
      <c r="A4183">
        <v>664</v>
      </c>
      <c r="B4183" s="3">
        <v>44332</v>
      </c>
      <c r="C4183" s="3">
        <v>44362</v>
      </c>
      <c r="D4183" t="s">
        <v>131</v>
      </c>
      <c r="E4183" t="s">
        <v>168</v>
      </c>
      <c r="F4183" t="s">
        <v>132</v>
      </c>
    </row>
    <row r="4184" spans="1:6" x14ac:dyDescent="0.25">
      <c r="A4184">
        <v>664</v>
      </c>
      <c r="B4184" s="3">
        <v>44332</v>
      </c>
      <c r="C4184" s="3">
        <v>44362</v>
      </c>
      <c r="D4184" t="s">
        <v>131</v>
      </c>
      <c r="E4184" t="s">
        <v>168</v>
      </c>
      <c r="F4184" t="s">
        <v>132</v>
      </c>
    </row>
    <row r="4185" spans="1:6" x14ac:dyDescent="0.25">
      <c r="A4185">
        <v>664</v>
      </c>
      <c r="B4185" s="3">
        <v>44363</v>
      </c>
      <c r="C4185" s="3">
        <v>44363</v>
      </c>
      <c r="D4185" t="s">
        <v>131</v>
      </c>
      <c r="E4185" t="s">
        <v>168</v>
      </c>
      <c r="F4185" t="s">
        <v>132</v>
      </c>
    </row>
    <row r="4186" spans="1:6" x14ac:dyDescent="0.25">
      <c r="A4186">
        <v>664</v>
      </c>
      <c r="B4186" s="3">
        <v>44363</v>
      </c>
      <c r="C4186" s="3">
        <v>44363</v>
      </c>
      <c r="D4186" t="s">
        <v>131</v>
      </c>
      <c r="E4186" t="s">
        <v>168</v>
      </c>
      <c r="F4186" t="s">
        <v>132</v>
      </c>
    </row>
    <row r="4187" spans="1:6" x14ac:dyDescent="0.25">
      <c r="A4187">
        <v>664</v>
      </c>
      <c r="B4187" s="3">
        <v>44363</v>
      </c>
      <c r="C4187" s="3">
        <v>44595</v>
      </c>
      <c r="D4187" t="s">
        <v>131</v>
      </c>
      <c r="E4187" t="s">
        <v>168</v>
      </c>
      <c r="F4187" t="s">
        <v>132</v>
      </c>
    </row>
    <row r="4188" spans="1:6" x14ac:dyDescent="0.25">
      <c r="A4188">
        <v>664</v>
      </c>
      <c r="B4188" s="3">
        <v>44363</v>
      </c>
      <c r="C4188" s="3">
        <v>44595</v>
      </c>
      <c r="D4188" t="s">
        <v>131</v>
      </c>
      <c r="E4188" t="s">
        <v>168</v>
      </c>
      <c r="F4188" t="s">
        <v>132</v>
      </c>
    </row>
    <row r="4189" spans="1:6" x14ac:dyDescent="0.25">
      <c r="A4189">
        <v>664</v>
      </c>
      <c r="B4189" s="3">
        <v>44595</v>
      </c>
      <c r="C4189" s="3">
        <v>44595</v>
      </c>
      <c r="D4189" t="s">
        <v>131</v>
      </c>
      <c r="E4189" t="s">
        <v>168</v>
      </c>
      <c r="F4189" t="s">
        <v>132</v>
      </c>
    </row>
    <row r="4190" spans="1:6" x14ac:dyDescent="0.25">
      <c r="A4190">
        <v>664</v>
      </c>
      <c r="B4190" s="3">
        <v>44595</v>
      </c>
      <c r="C4190" s="3">
        <v>44595</v>
      </c>
      <c r="D4190" t="s">
        <v>131</v>
      </c>
      <c r="E4190" t="s">
        <v>168</v>
      </c>
      <c r="F4190" t="s">
        <v>132</v>
      </c>
    </row>
    <row r="4191" spans="1:6" x14ac:dyDescent="0.25">
      <c r="A4191">
        <v>664</v>
      </c>
      <c r="B4191" s="3">
        <v>44596</v>
      </c>
      <c r="C4191" s="3">
        <v>44690</v>
      </c>
      <c r="D4191" t="s">
        <v>131</v>
      </c>
      <c r="E4191" t="s">
        <v>168</v>
      </c>
      <c r="F4191" t="s">
        <v>132</v>
      </c>
    </row>
    <row r="4192" spans="1:6" x14ac:dyDescent="0.25">
      <c r="A4192">
        <v>664</v>
      </c>
      <c r="B4192" s="3">
        <v>44596</v>
      </c>
      <c r="C4192" s="3">
        <v>44690</v>
      </c>
      <c r="D4192" t="s">
        <v>131</v>
      </c>
      <c r="E4192" t="s">
        <v>168</v>
      </c>
      <c r="F4192" t="s">
        <v>132</v>
      </c>
    </row>
    <row r="4193" spans="1:6" x14ac:dyDescent="0.25">
      <c r="A4193">
        <v>664</v>
      </c>
      <c r="B4193" s="3">
        <v>44690</v>
      </c>
      <c r="C4193" s="3">
        <v>44690</v>
      </c>
      <c r="D4193" t="s">
        <v>131</v>
      </c>
      <c r="E4193" t="s">
        <v>168</v>
      </c>
      <c r="F4193" t="s">
        <v>132</v>
      </c>
    </row>
    <row r="4194" spans="1:6" x14ac:dyDescent="0.25">
      <c r="A4194">
        <v>664</v>
      </c>
      <c r="B4194" s="3">
        <v>44690</v>
      </c>
      <c r="C4194" s="3">
        <v>44690</v>
      </c>
      <c r="D4194" t="s">
        <v>131</v>
      </c>
      <c r="E4194" t="s">
        <v>168</v>
      </c>
      <c r="F4194" t="s">
        <v>132</v>
      </c>
    </row>
    <row r="4195" spans="1:6" x14ac:dyDescent="0.25">
      <c r="A4195">
        <v>664</v>
      </c>
      <c r="B4195" s="3">
        <v>44691</v>
      </c>
      <c r="C4195" s="3">
        <v>44692</v>
      </c>
      <c r="D4195" t="s">
        <v>131</v>
      </c>
      <c r="E4195" t="s">
        <v>168</v>
      </c>
      <c r="F4195" t="s">
        <v>132</v>
      </c>
    </row>
    <row r="4196" spans="1:6" x14ac:dyDescent="0.25">
      <c r="A4196">
        <v>664</v>
      </c>
      <c r="B4196" s="3">
        <v>44691</v>
      </c>
      <c r="C4196" s="3">
        <v>44692</v>
      </c>
      <c r="D4196" t="s">
        <v>131</v>
      </c>
      <c r="E4196" t="s">
        <v>168</v>
      </c>
      <c r="F4196" t="s">
        <v>132</v>
      </c>
    </row>
    <row r="4197" spans="1:6" x14ac:dyDescent="0.25">
      <c r="A4197">
        <v>664</v>
      </c>
      <c r="B4197" s="3">
        <v>44692</v>
      </c>
      <c r="C4197" s="3">
        <v>44693</v>
      </c>
      <c r="D4197" t="s">
        <v>131</v>
      </c>
      <c r="E4197" t="s">
        <v>168</v>
      </c>
      <c r="F4197" t="s">
        <v>132</v>
      </c>
    </row>
    <row r="4198" spans="1:6" x14ac:dyDescent="0.25">
      <c r="A4198">
        <v>664</v>
      </c>
      <c r="B4198" s="3">
        <v>44692</v>
      </c>
      <c r="C4198" s="3">
        <v>44693</v>
      </c>
      <c r="D4198" t="s">
        <v>131</v>
      </c>
      <c r="E4198" t="s">
        <v>168</v>
      </c>
      <c r="F4198" t="s">
        <v>132</v>
      </c>
    </row>
    <row r="4199" spans="1:6" x14ac:dyDescent="0.25">
      <c r="A4199">
        <v>664</v>
      </c>
      <c r="B4199" s="3">
        <v>44694</v>
      </c>
      <c r="C4199" s="3">
        <v>44704</v>
      </c>
      <c r="D4199" t="s">
        <v>131</v>
      </c>
      <c r="E4199" t="s">
        <v>168</v>
      </c>
      <c r="F4199" t="s">
        <v>132</v>
      </c>
    </row>
    <row r="4200" spans="1:6" x14ac:dyDescent="0.25">
      <c r="A4200">
        <v>664</v>
      </c>
      <c r="B4200" s="3">
        <v>44694</v>
      </c>
      <c r="C4200" s="3">
        <v>44704</v>
      </c>
      <c r="D4200" t="s">
        <v>131</v>
      </c>
      <c r="E4200" t="s">
        <v>168</v>
      </c>
      <c r="F4200" t="s">
        <v>132</v>
      </c>
    </row>
    <row r="4201" spans="1:6" x14ac:dyDescent="0.25">
      <c r="A4201">
        <v>664</v>
      </c>
      <c r="B4201" s="3">
        <v>44704</v>
      </c>
      <c r="C4201" s="3">
        <v>44708</v>
      </c>
      <c r="D4201" t="s">
        <v>131</v>
      </c>
      <c r="E4201" t="s">
        <v>168</v>
      </c>
      <c r="F4201" t="s">
        <v>132</v>
      </c>
    </row>
    <row r="4202" spans="1:6" x14ac:dyDescent="0.25">
      <c r="A4202">
        <v>664</v>
      </c>
      <c r="B4202" s="3">
        <v>44704</v>
      </c>
      <c r="C4202" s="3">
        <v>44708</v>
      </c>
      <c r="D4202" t="s">
        <v>131</v>
      </c>
      <c r="E4202" t="s">
        <v>168</v>
      </c>
      <c r="F4202" t="s">
        <v>132</v>
      </c>
    </row>
    <row r="4203" spans="1:6" x14ac:dyDescent="0.25">
      <c r="A4203">
        <v>664</v>
      </c>
      <c r="B4203" s="3">
        <v>44709</v>
      </c>
      <c r="C4203" s="3">
        <v>44722</v>
      </c>
      <c r="D4203" t="s">
        <v>131</v>
      </c>
      <c r="E4203" t="s">
        <v>168</v>
      </c>
      <c r="F4203" t="s">
        <v>132</v>
      </c>
    </row>
    <row r="4204" spans="1:6" x14ac:dyDescent="0.25">
      <c r="A4204">
        <v>664</v>
      </c>
      <c r="B4204" s="3">
        <v>44709</v>
      </c>
      <c r="C4204" s="3">
        <v>44722</v>
      </c>
      <c r="D4204" t="s">
        <v>131</v>
      </c>
      <c r="E4204" t="s">
        <v>168</v>
      </c>
      <c r="F4204" t="s">
        <v>132</v>
      </c>
    </row>
    <row r="4205" spans="1:6" x14ac:dyDescent="0.25">
      <c r="A4205">
        <v>664</v>
      </c>
      <c r="B4205" s="3">
        <v>44712</v>
      </c>
      <c r="C4205" s="3">
        <v>44721</v>
      </c>
      <c r="D4205" t="s">
        <v>131</v>
      </c>
      <c r="E4205" t="s">
        <v>168</v>
      </c>
      <c r="F4205" t="s">
        <v>132</v>
      </c>
    </row>
    <row r="4206" spans="1:6" x14ac:dyDescent="0.25">
      <c r="A4206">
        <v>664</v>
      </c>
      <c r="B4206" s="3">
        <v>44712</v>
      </c>
      <c r="C4206" s="3">
        <v>44721</v>
      </c>
      <c r="D4206" t="s">
        <v>131</v>
      </c>
      <c r="E4206" t="s">
        <v>168</v>
      </c>
      <c r="F4206" t="s">
        <v>132</v>
      </c>
    </row>
    <row r="4207" spans="1:6" x14ac:dyDescent="0.25">
      <c r="A4207">
        <v>664</v>
      </c>
      <c r="B4207" s="3">
        <v>44722</v>
      </c>
      <c r="C4207" s="3">
        <v>44729</v>
      </c>
      <c r="D4207" t="s">
        <v>131</v>
      </c>
      <c r="E4207" t="s">
        <v>168</v>
      </c>
      <c r="F4207" t="s">
        <v>132</v>
      </c>
    </row>
    <row r="4208" spans="1:6" x14ac:dyDescent="0.25">
      <c r="A4208">
        <v>664</v>
      </c>
      <c r="B4208" s="3">
        <v>44722</v>
      </c>
      <c r="C4208" s="3">
        <v>44729</v>
      </c>
      <c r="D4208" t="s">
        <v>131</v>
      </c>
      <c r="E4208" t="s">
        <v>168</v>
      </c>
      <c r="F4208" t="s">
        <v>132</v>
      </c>
    </row>
    <row r="4209" spans="1:6" x14ac:dyDescent="0.25">
      <c r="A4209">
        <v>664</v>
      </c>
      <c r="B4209" s="3">
        <v>44722</v>
      </c>
      <c r="C4209" s="3"/>
      <c r="D4209" t="s">
        <v>131</v>
      </c>
      <c r="E4209" t="s">
        <v>168</v>
      </c>
      <c r="F4209" t="s">
        <v>132</v>
      </c>
    </row>
    <row r="4210" spans="1:6" x14ac:dyDescent="0.25">
      <c r="A4210">
        <v>664</v>
      </c>
      <c r="B4210" s="3">
        <v>44722</v>
      </c>
      <c r="C4210" s="3"/>
      <c r="D4210" t="s">
        <v>131</v>
      </c>
      <c r="E4210" t="s">
        <v>168</v>
      </c>
      <c r="F4210" t="s">
        <v>132</v>
      </c>
    </row>
    <row r="4211" spans="1:6" x14ac:dyDescent="0.25">
      <c r="A4211">
        <v>664</v>
      </c>
      <c r="B4211" s="3">
        <v>44730</v>
      </c>
      <c r="C4211" s="3"/>
      <c r="D4211" t="s">
        <v>131</v>
      </c>
      <c r="E4211" t="s">
        <v>168</v>
      </c>
      <c r="F4211" t="s">
        <v>132</v>
      </c>
    </row>
    <row r="4212" spans="1:6" x14ac:dyDescent="0.25">
      <c r="A4212">
        <v>664</v>
      </c>
      <c r="B4212" s="3">
        <v>44730</v>
      </c>
      <c r="C4212" s="3"/>
      <c r="D4212" t="s">
        <v>131</v>
      </c>
      <c r="E4212" t="s">
        <v>168</v>
      </c>
      <c r="F4212" t="s">
        <v>132</v>
      </c>
    </row>
    <row r="4213" spans="1:6" x14ac:dyDescent="0.25">
      <c r="A4213">
        <v>665</v>
      </c>
      <c r="B4213" s="3">
        <v>42644</v>
      </c>
      <c r="C4213" s="3">
        <v>43242</v>
      </c>
      <c r="D4213" t="s">
        <v>131</v>
      </c>
      <c r="E4213" t="s">
        <v>166</v>
      </c>
      <c r="F4213" t="s">
        <v>133</v>
      </c>
    </row>
    <row r="4214" spans="1:6" x14ac:dyDescent="0.25">
      <c r="A4214">
        <v>665</v>
      </c>
      <c r="B4214" s="3">
        <v>43242</v>
      </c>
      <c r="C4214" s="3">
        <v>43244</v>
      </c>
      <c r="D4214" t="s">
        <v>131</v>
      </c>
      <c r="E4214" t="s">
        <v>166</v>
      </c>
      <c r="F4214" t="s">
        <v>133</v>
      </c>
    </row>
    <row r="4215" spans="1:6" x14ac:dyDescent="0.25">
      <c r="A4215">
        <v>665</v>
      </c>
      <c r="B4215" s="3">
        <v>43245</v>
      </c>
      <c r="C4215" s="3">
        <v>43256</v>
      </c>
      <c r="D4215" t="s">
        <v>131</v>
      </c>
      <c r="E4215" t="s">
        <v>166</v>
      </c>
      <c r="F4215" t="s">
        <v>133</v>
      </c>
    </row>
    <row r="4216" spans="1:6" x14ac:dyDescent="0.25">
      <c r="A4216">
        <v>665</v>
      </c>
      <c r="B4216" s="3">
        <v>43256</v>
      </c>
      <c r="C4216" s="3">
        <v>43257</v>
      </c>
      <c r="D4216" t="s">
        <v>131</v>
      </c>
      <c r="E4216" t="s">
        <v>166</v>
      </c>
      <c r="F4216" t="s">
        <v>133</v>
      </c>
    </row>
    <row r="4217" spans="1:6" x14ac:dyDescent="0.25">
      <c r="A4217">
        <v>665</v>
      </c>
      <c r="B4217" s="3">
        <v>43258</v>
      </c>
      <c r="C4217" s="3">
        <v>43377</v>
      </c>
      <c r="D4217" t="s">
        <v>131</v>
      </c>
      <c r="E4217" t="s">
        <v>166</v>
      </c>
      <c r="F4217" t="s">
        <v>133</v>
      </c>
    </row>
    <row r="4218" spans="1:6" x14ac:dyDescent="0.25">
      <c r="A4218">
        <v>665</v>
      </c>
      <c r="B4218" s="3">
        <v>43377</v>
      </c>
      <c r="C4218" s="3">
        <v>43377</v>
      </c>
      <c r="D4218" t="s">
        <v>131</v>
      </c>
      <c r="E4218" t="s">
        <v>166</v>
      </c>
      <c r="F4218" t="s">
        <v>133</v>
      </c>
    </row>
    <row r="4219" spans="1:6" x14ac:dyDescent="0.25">
      <c r="A4219">
        <v>665</v>
      </c>
      <c r="B4219" s="3">
        <v>43378</v>
      </c>
      <c r="C4219" s="3">
        <v>44165</v>
      </c>
      <c r="D4219" t="s">
        <v>131</v>
      </c>
      <c r="E4219" t="s">
        <v>166</v>
      </c>
      <c r="F4219" t="s">
        <v>133</v>
      </c>
    </row>
    <row r="4220" spans="1:6" x14ac:dyDescent="0.25">
      <c r="A4220">
        <v>665</v>
      </c>
      <c r="B4220" s="3">
        <v>44166</v>
      </c>
      <c r="C4220" s="3">
        <v>44166</v>
      </c>
      <c r="D4220" t="s">
        <v>131</v>
      </c>
      <c r="E4220" t="s">
        <v>166</v>
      </c>
      <c r="F4220" t="s">
        <v>133</v>
      </c>
    </row>
    <row r="4221" spans="1:6" x14ac:dyDescent="0.25">
      <c r="A4221">
        <v>665</v>
      </c>
      <c r="B4221" s="3">
        <v>44166</v>
      </c>
      <c r="C4221" s="3">
        <v>44301</v>
      </c>
      <c r="D4221" t="s">
        <v>131</v>
      </c>
      <c r="E4221" t="s">
        <v>166</v>
      </c>
      <c r="F4221" t="s">
        <v>133</v>
      </c>
    </row>
    <row r="4222" spans="1:6" x14ac:dyDescent="0.25">
      <c r="A4222">
        <v>665</v>
      </c>
      <c r="B4222" s="3">
        <v>44301</v>
      </c>
      <c r="C4222" s="3">
        <v>44302</v>
      </c>
      <c r="D4222" t="s">
        <v>131</v>
      </c>
      <c r="E4222" t="s">
        <v>166</v>
      </c>
      <c r="F4222" t="s">
        <v>133</v>
      </c>
    </row>
    <row r="4223" spans="1:6" x14ac:dyDescent="0.25">
      <c r="A4223">
        <v>665</v>
      </c>
      <c r="B4223" s="3">
        <v>44303</v>
      </c>
      <c r="C4223" s="3">
        <v>44423</v>
      </c>
      <c r="D4223" t="s">
        <v>131</v>
      </c>
      <c r="E4223" t="s">
        <v>166</v>
      </c>
      <c r="F4223" t="s">
        <v>133</v>
      </c>
    </row>
    <row r="4224" spans="1:6" x14ac:dyDescent="0.25">
      <c r="A4224">
        <v>665</v>
      </c>
      <c r="B4224" s="3">
        <v>44370</v>
      </c>
      <c r="C4224" s="3">
        <v>44372</v>
      </c>
      <c r="D4224" t="s">
        <v>131</v>
      </c>
      <c r="E4224" t="s">
        <v>166</v>
      </c>
      <c r="F4224" t="s">
        <v>133</v>
      </c>
    </row>
    <row r="4225" spans="1:6" x14ac:dyDescent="0.25">
      <c r="A4225">
        <v>665</v>
      </c>
      <c r="B4225" s="3">
        <v>44373</v>
      </c>
      <c r="C4225" s="3">
        <v>44427</v>
      </c>
      <c r="D4225" t="s">
        <v>131</v>
      </c>
      <c r="E4225" t="s">
        <v>166</v>
      </c>
      <c r="F4225" t="s">
        <v>133</v>
      </c>
    </row>
    <row r="4226" spans="1:6" x14ac:dyDescent="0.25">
      <c r="A4226">
        <v>665</v>
      </c>
      <c r="B4226" s="3">
        <v>44423</v>
      </c>
      <c r="C4226" s="3">
        <v>44426</v>
      </c>
      <c r="D4226" t="s">
        <v>131</v>
      </c>
      <c r="E4226" t="s">
        <v>166</v>
      </c>
      <c r="F4226" t="s">
        <v>133</v>
      </c>
    </row>
    <row r="4227" spans="1:6" x14ac:dyDescent="0.25">
      <c r="A4227">
        <v>665</v>
      </c>
      <c r="B4227" s="3">
        <v>44427</v>
      </c>
      <c r="C4227" s="3">
        <v>44428</v>
      </c>
      <c r="D4227" t="s">
        <v>131</v>
      </c>
      <c r="E4227" t="s">
        <v>166</v>
      </c>
      <c r="F4227" t="s">
        <v>133</v>
      </c>
    </row>
    <row r="4228" spans="1:6" x14ac:dyDescent="0.25">
      <c r="A4228">
        <v>665</v>
      </c>
      <c r="B4228" s="3">
        <v>44429</v>
      </c>
      <c r="C4228" s="3">
        <v>44522</v>
      </c>
      <c r="D4228" t="s">
        <v>131</v>
      </c>
      <c r="E4228" t="s">
        <v>166</v>
      </c>
      <c r="F4228" t="s">
        <v>133</v>
      </c>
    </row>
    <row r="4229" spans="1:6" x14ac:dyDescent="0.25">
      <c r="A4229">
        <v>665</v>
      </c>
      <c r="B4229" s="3">
        <v>44522</v>
      </c>
      <c r="C4229" s="3">
        <v>44524</v>
      </c>
      <c r="D4229" t="s">
        <v>131</v>
      </c>
      <c r="E4229" t="s">
        <v>166</v>
      </c>
      <c r="F4229" t="s">
        <v>133</v>
      </c>
    </row>
    <row r="4230" spans="1:6" x14ac:dyDescent="0.25">
      <c r="A4230">
        <v>665</v>
      </c>
      <c r="B4230" s="3">
        <v>44525</v>
      </c>
      <c r="C4230" s="3">
        <v>44545</v>
      </c>
      <c r="D4230" t="s">
        <v>131</v>
      </c>
      <c r="E4230" t="s">
        <v>166</v>
      </c>
      <c r="F4230" t="s">
        <v>133</v>
      </c>
    </row>
    <row r="4231" spans="1:6" x14ac:dyDescent="0.25">
      <c r="A4231">
        <v>665</v>
      </c>
      <c r="B4231" s="3">
        <v>44545</v>
      </c>
      <c r="C4231" s="3">
        <v>44547</v>
      </c>
      <c r="D4231" t="s">
        <v>131</v>
      </c>
      <c r="E4231" t="s">
        <v>166</v>
      </c>
      <c r="F4231" t="s">
        <v>133</v>
      </c>
    </row>
    <row r="4232" spans="1:6" x14ac:dyDescent="0.25">
      <c r="A4232">
        <v>665</v>
      </c>
      <c r="B4232" s="3">
        <v>44548</v>
      </c>
      <c r="C4232" s="3"/>
      <c r="D4232" t="s">
        <v>131</v>
      </c>
      <c r="E4232" t="s">
        <v>166</v>
      </c>
      <c r="F4232" t="s">
        <v>133</v>
      </c>
    </row>
    <row r="4233" spans="1:6" x14ac:dyDescent="0.25">
      <c r="A4233">
        <v>666</v>
      </c>
      <c r="B4233" s="3">
        <v>42917</v>
      </c>
      <c r="C4233" s="3">
        <v>43144</v>
      </c>
      <c r="D4233" t="s">
        <v>131</v>
      </c>
      <c r="E4233" t="s">
        <v>134</v>
      </c>
      <c r="F4233" t="s">
        <v>132</v>
      </c>
    </row>
    <row r="4234" spans="1:6" x14ac:dyDescent="0.25">
      <c r="A4234">
        <v>666</v>
      </c>
      <c r="B4234" s="3">
        <v>43145</v>
      </c>
      <c r="C4234" s="3">
        <v>43145</v>
      </c>
      <c r="D4234" t="s">
        <v>131</v>
      </c>
      <c r="E4234" t="s">
        <v>134</v>
      </c>
      <c r="F4234" t="s">
        <v>132</v>
      </c>
    </row>
    <row r="4235" spans="1:6" x14ac:dyDescent="0.25">
      <c r="A4235">
        <v>666</v>
      </c>
      <c r="B4235" s="3">
        <v>43146</v>
      </c>
      <c r="C4235" s="3">
        <v>43258</v>
      </c>
      <c r="D4235" t="s">
        <v>131</v>
      </c>
      <c r="E4235" t="s">
        <v>134</v>
      </c>
      <c r="F4235" t="s">
        <v>132</v>
      </c>
    </row>
    <row r="4236" spans="1:6" x14ac:dyDescent="0.25">
      <c r="A4236">
        <v>666</v>
      </c>
      <c r="B4236" s="3">
        <v>43258</v>
      </c>
      <c r="C4236" s="3">
        <v>43259</v>
      </c>
      <c r="D4236" t="s">
        <v>131</v>
      </c>
      <c r="E4236" t="s">
        <v>134</v>
      </c>
      <c r="F4236" t="s">
        <v>132</v>
      </c>
    </row>
    <row r="4237" spans="1:6" x14ac:dyDescent="0.25">
      <c r="A4237">
        <v>666</v>
      </c>
      <c r="B4237" s="3">
        <v>43260</v>
      </c>
      <c r="C4237" s="3">
        <v>43356</v>
      </c>
      <c r="D4237" t="s">
        <v>131</v>
      </c>
      <c r="E4237" t="s">
        <v>134</v>
      </c>
      <c r="F4237" t="s">
        <v>132</v>
      </c>
    </row>
    <row r="4238" spans="1:6" x14ac:dyDescent="0.25">
      <c r="A4238">
        <v>666</v>
      </c>
      <c r="B4238" s="3">
        <v>43356</v>
      </c>
      <c r="C4238" s="3">
        <v>43356</v>
      </c>
      <c r="D4238" t="s">
        <v>131</v>
      </c>
      <c r="E4238" t="s">
        <v>134</v>
      </c>
      <c r="F4238" t="s">
        <v>132</v>
      </c>
    </row>
    <row r="4239" spans="1:6" x14ac:dyDescent="0.25">
      <c r="A4239">
        <v>666</v>
      </c>
      <c r="B4239" s="3">
        <v>43357</v>
      </c>
      <c r="C4239" s="3">
        <v>43525</v>
      </c>
      <c r="D4239" t="s">
        <v>131</v>
      </c>
      <c r="E4239" t="s">
        <v>134</v>
      </c>
      <c r="F4239" t="s">
        <v>132</v>
      </c>
    </row>
    <row r="4240" spans="1:6" x14ac:dyDescent="0.25">
      <c r="A4240">
        <v>666</v>
      </c>
      <c r="B4240" s="3">
        <v>43525</v>
      </c>
      <c r="C4240" s="3">
        <v>43536</v>
      </c>
      <c r="D4240" t="s">
        <v>131</v>
      </c>
      <c r="E4240" t="s">
        <v>134</v>
      </c>
      <c r="F4240" t="s">
        <v>132</v>
      </c>
    </row>
    <row r="4241" spans="1:6" x14ac:dyDescent="0.25">
      <c r="A4241">
        <v>666</v>
      </c>
      <c r="B4241" s="3">
        <v>43525</v>
      </c>
      <c r="C4241" s="3">
        <v>43525</v>
      </c>
      <c r="D4241" t="s">
        <v>131</v>
      </c>
      <c r="E4241" t="s">
        <v>134</v>
      </c>
      <c r="F4241" t="s">
        <v>132</v>
      </c>
    </row>
    <row r="4242" spans="1:6" x14ac:dyDescent="0.25">
      <c r="A4242">
        <v>666</v>
      </c>
      <c r="B4242" s="3">
        <v>43525</v>
      </c>
      <c r="C4242" s="3">
        <v>43525</v>
      </c>
      <c r="D4242" t="s">
        <v>131</v>
      </c>
      <c r="E4242" t="s">
        <v>134</v>
      </c>
      <c r="F4242" t="s">
        <v>132</v>
      </c>
    </row>
    <row r="4243" spans="1:6" x14ac:dyDescent="0.25">
      <c r="A4243">
        <v>666</v>
      </c>
      <c r="B4243" s="3">
        <v>43525</v>
      </c>
      <c r="C4243" s="3">
        <v>43525</v>
      </c>
      <c r="D4243" t="s">
        <v>131</v>
      </c>
      <c r="E4243" t="s">
        <v>134</v>
      </c>
      <c r="F4243" t="s">
        <v>132</v>
      </c>
    </row>
    <row r="4244" spans="1:6" x14ac:dyDescent="0.25">
      <c r="A4244">
        <v>666</v>
      </c>
      <c r="B4244" s="3">
        <v>43536</v>
      </c>
      <c r="C4244" s="3">
        <v>43536</v>
      </c>
      <c r="D4244" t="s">
        <v>131</v>
      </c>
      <c r="E4244" t="s">
        <v>134</v>
      </c>
      <c r="F4244" t="s">
        <v>132</v>
      </c>
    </row>
    <row r="4245" spans="1:6" x14ac:dyDescent="0.25">
      <c r="A4245">
        <v>666</v>
      </c>
      <c r="B4245" s="3">
        <v>43537</v>
      </c>
      <c r="C4245" s="3">
        <v>43559</v>
      </c>
      <c r="D4245" t="s">
        <v>131</v>
      </c>
      <c r="E4245" t="s">
        <v>134</v>
      </c>
      <c r="F4245" t="s">
        <v>132</v>
      </c>
    </row>
    <row r="4246" spans="1:6" x14ac:dyDescent="0.25">
      <c r="A4246">
        <v>666</v>
      </c>
      <c r="B4246" s="3">
        <v>43559</v>
      </c>
      <c r="C4246" s="3">
        <v>43559</v>
      </c>
      <c r="D4246" t="s">
        <v>131</v>
      </c>
      <c r="E4246" t="s">
        <v>134</v>
      </c>
      <c r="F4246" t="s">
        <v>132</v>
      </c>
    </row>
    <row r="4247" spans="1:6" x14ac:dyDescent="0.25">
      <c r="A4247">
        <v>666</v>
      </c>
      <c r="B4247" s="3">
        <v>43560</v>
      </c>
      <c r="C4247" s="3">
        <v>43571</v>
      </c>
      <c r="D4247" t="s">
        <v>131</v>
      </c>
      <c r="E4247" t="s">
        <v>134</v>
      </c>
      <c r="F4247" t="s">
        <v>132</v>
      </c>
    </row>
    <row r="4248" spans="1:6" x14ac:dyDescent="0.25">
      <c r="A4248">
        <v>666</v>
      </c>
      <c r="B4248" s="3">
        <v>43571</v>
      </c>
      <c r="C4248" s="3">
        <v>43572</v>
      </c>
      <c r="D4248" t="s">
        <v>131</v>
      </c>
      <c r="E4248" t="s">
        <v>134</v>
      </c>
      <c r="F4248" t="s">
        <v>132</v>
      </c>
    </row>
    <row r="4249" spans="1:6" x14ac:dyDescent="0.25">
      <c r="A4249">
        <v>666</v>
      </c>
      <c r="B4249" s="3">
        <v>43573</v>
      </c>
      <c r="C4249" s="3">
        <v>43577</v>
      </c>
      <c r="D4249" t="s">
        <v>131</v>
      </c>
      <c r="E4249" t="s">
        <v>134</v>
      </c>
      <c r="F4249" t="s">
        <v>132</v>
      </c>
    </row>
    <row r="4250" spans="1:6" x14ac:dyDescent="0.25">
      <c r="A4250">
        <v>666</v>
      </c>
      <c r="B4250" s="3">
        <v>43577</v>
      </c>
      <c r="C4250" s="3">
        <v>43577</v>
      </c>
      <c r="D4250" t="s">
        <v>131</v>
      </c>
      <c r="E4250" t="s">
        <v>134</v>
      </c>
      <c r="F4250" t="s">
        <v>132</v>
      </c>
    </row>
    <row r="4251" spans="1:6" x14ac:dyDescent="0.25">
      <c r="A4251">
        <v>666</v>
      </c>
      <c r="B4251" s="3">
        <v>43578</v>
      </c>
      <c r="C4251" s="3">
        <v>43644</v>
      </c>
      <c r="D4251" t="s">
        <v>131</v>
      </c>
      <c r="E4251" t="s">
        <v>134</v>
      </c>
      <c r="F4251" t="s">
        <v>132</v>
      </c>
    </row>
    <row r="4252" spans="1:6" x14ac:dyDescent="0.25">
      <c r="A4252">
        <v>666</v>
      </c>
      <c r="B4252" s="3">
        <v>43629</v>
      </c>
      <c r="C4252" s="3">
        <v>43629</v>
      </c>
      <c r="D4252" t="s">
        <v>131</v>
      </c>
      <c r="E4252" t="s">
        <v>134</v>
      </c>
      <c r="F4252" t="s">
        <v>132</v>
      </c>
    </row>
    <row r="4253" spans="1:6" x14ac:dyDescent="0.25">
      <c r="A4253">
        <v>666</v>
      </c>
      <c r="B4253" s="3">
        <v>43630</v>
      </c>
      <c r="C4253" s="3">
        <v>43643</v>
      </c>
      <c r="D4253" t="s">
        <v>131</v>
      </c>
      <c r="E4253" t="s">
        <v>134</v>
      </c>
      <c r="F4253" t="s">
        <v>132</v>
      </c>
    </row>
    <row r="4254" spans="1:6" x14ac:dyDescent="0.25">
      <c r="A4254">
        <v>666</v>
      </c>
      <c r="B4254" s="3">
        <v>43643</v>
      </c>
      <c r="C4254" s="3">
        <v>43643</v>
      </c>
      <c r="D4254" t="s">
        <v>131</v>
      </c>
      <c r="E4254" t="s">
        <v>134</v>
      </c>
      <c r="F4254" t="s">
        <v>132</v>
      </c>
    </row>
    <row r="4255" spans="1:6" x14ac:dyDescent="0.25">
      <c r="A4255">
        <v>666</v>
      </c>
      <c r="B4255" s="3">
        <v>43644</v>
      </c>
      <c r="C4255" s="3">
        <v>43644</v>
      </c>
      <c r="D4255" t="s">
        <v>131</v>
      </c>
      <c r="E4255" t="s">
        <v>134</v>
      </c>
      <c r="F4255" t="s">
        <v>132</v>
      </c>
    </row>
    <row r="4256" spans="1:6" x14ac:dyDescent="0.25">
      <c r="A4256">
        <v>666</v>
      </c>
      <c r="B4256" s="3">
        <v>43644</v>
      </c>
      <c r="C4256" s="3">
        <v>43726</v>
      </c>
      <c r="D4256" t="s">
        <v>131</v>
      </c>
      <c r="E4256" t="s">
        <v>134</v>
      </c>
      <c r="F4256" t="s">
        <v>132</v>
      </c>
    </row>
    <row r="4257" spans="1:6" x14ac:dyDescent="0.25">
      <c r="A4257">
        <v>666</v>
      </c>
      <c r="B4257" s="3">
        <v>43726</v>
      </c>
      <c r="C4257" s="3">
        <v>43726</v>
      </c>
      <c r="D4257" t="s">
        <v>131</v>
      </c>
      <c r="E4257" t="s">
        <v>134</v>
      </c>
      <c r="F4257" t="s">
        <v>132</v>
      </c>
    </row>
    <row r="4258" spans="1:6" x14ac:dyDescent="0.25">
      <c r="A4258">
        <v>666</v>
      </c>
      <c r="B4258" s="3">
        <v>43727</v>
      </c>
      <c r="C4258" s="3">
        <v>43727</v>
      </c>
      <c r="D4258" t="s">
        <v>131</v>
      </c>
      <c r="E4258" t="s">
        <v>134</v>
      </c>
      <c r="F4258" t="s">
        <v>132</v>
      </c>
    </row>
    <row r="4259" spans="1:6" x14ac:dyDescent="0.25">
      <c r="A4259">
        <v>666</v>
      </c>
      <c r="B4259" s="3">
        <v>43727</v>
      </c>
      <c r="C4259" s="3">
        <v>43728</v>
      </c>
      <c r="D4259" t="s">
        <v>131</v>
      </c>
      <c r="E4259" t="s">
        <v>134</v>
      </c>
      <c r="F4259" t="s">
        <v>132</v>
      </c>
    </row>
    <row r="4260" spans="1:6" x14ac:dyDescent="0.25">
      <c r="A4260">
        <v>666</v>
      </c>
      <c r="B4260" s="3">
        <v>43729</v>
      </c>
      <c r="C4260" s="3">
        <v>43731</v>
      </c>
      <c r="D4260" t="s">
        <v>131</v>
      </c>
      <c r="E4260" t="s">
        <v>134</v>
      </c>
      <c r="F4260" t="s">
        <v>132</v>
      </c>
    </row>
    <row r="4261" spans="1:6" x14ac:dyDescent="0.25">
      <c r="A4261">
        <v>666</v>
      </c>
      <c r="B4261" s="3">
        <v>43731</v>
      </c>
      <c r="C4261" s="3">
        <v>43732</v>
      </c>
      <c r="D4261" t="s">
        <v>131</v>
      </c>
      <c r="E4261" t="s">
        <v>134</v>
      </c>
      <c r="F4261" t="s">
        <v>132</v>
      </c>
    </row>
    <row r="4262" spans="1:6" x14ac:dyDescent="0.25">
      <c r="A4262">
        <v>666</v>
      </c>
      <c r="B4262" s="3">
        <v>43733</v>
      </c>
      <c r="C4262" s="3">
        <v>43734</v>
      </c>
      <c r="D4262" t="s">
        <v>131</v>
      </c>
      <c r="E4262" t="s">
        <v>134</v>
      </c>
      <c r="F4262" t="s">
        <v>132</v>
      </c>
    </row>
    <row r="4263" spans="1:6" x14ac:dyDescent="0.25">
      <c r="A4263">
        <v>666</v>
      </c>
      <c r="B4263" s="3">
        <v>43734</v>
      </c>
      <c r="C4263" s="3">
        <v>43735</v>
      </c>
      <c r="D4263" t="s">
        <v>131</v>
      </c>
      <c r="E4263" t="s">
        <v>134</v>
      </c>
      <c r="F4263" t="s">
        <v>132</v>
      </c>
    </row>
    <row r="4264" spans="1:6" x14ac:dyDescent="0.25">
      <c r="A4264">
        <v>666</v>
      </c>
      <c r="B4264" s="3">
        <v>43736</v>
      </c>
      <c r="C4264" s="3">
        <v>43746</v>
      </c>
      <c r="D4264" t="s">
        <v>131</v>
      </c>
      <c r="E4264" t="s">
        <v>134</v>
      </c>
      <c r="F4264" t="s">
        <v>132</v>
      </c>
    </row>
    <row r="4265" spans="1:6" x14ac:dyDescent="0.25">
      <c r="A4265">
        <v>666</v>
      </c>
      <c r="B4265" s="3">
        <v>43746</v>
      </c>
      <c r="C4265" s="3">
        <v>43746</v>
      </c>
      <c r="D4265" t="s">
        <v>131</v>
      </c>
      <c r="E4265" t="s">
        <v>134</v>
      </c>
      <c r="F4265" t="s">
        <v>132</v>
      </c>
    </row>
    <row r="4266" spans="1:6" x14ac:dyDescent="0.25">
      <c r="A4266">
        <v>666</v>
      </c>
      <c r="B4266" s="3">
        <v>43747</v>
      </c>
      <c r="C4266" s="3">
        <v>43756</v>
      </c>
      <c r="D4266" t="s">
        <v>131</v>
      </c>
      <c r="E4266" t="s">
        <v>134</v>
      </c>
      <c r="F4266" t="s">
        <v>132</v>
      </c>
    </row>
    <row r="4267" spans="1:6" x14ac:dyDescent="0.25">
      <c r="A4267">
        <v>666</v>
      </c>
      <c r="B4267" s="3">
        <v>43756</v>
      </c>
      <c r="C4267" s="3">
        <v>43756</v>
      </c>
      <c r="D4267" t="s">
        <v>131</v>
      </c>
      <c r="E4267" t="s">
        <v>134</v>
      </c>
      <c r="F4267" t="s">
        <v>132</v>
      </c>
    </row>
    <row r="4268" spans="1:6" x14ac:dyDescent="0.25">
      <c r="A4268">
        <v>666</v>
      </c>
      <c r="B4268" s="3">
        <v>43757</v>
      </c>
      <c r="C4268" s="3">
        <v>43813</v>
      </c>
      <c r="D4268" t="s">
        <v>131</v>
      </c>
      <c r="E4268" t="s">
        <v>134</v>
      </c>
      <c r="F4268" t="s">
        <v>132</v>
      </c>
    </row>
    <row r="4269" spans="1:6" x14ac:dyDescent="0.25">
      <c r="A4269">
        <v>666</v>
      </c>
      <c r="B4269" s="3">
        <v>43813</v>
      </c>
      <c r="C4269" s="3">
        <v>43813</v>
      </c>
      <c r="D4269" t="s">
        <v>131</v>
      </c>
      <c r="E4269" t="s">
        <v>134</v>
      </c>
      <c r="F4269" t="s">
        <v>132</v>
      </c>
    </row>
    <row r="4270" spans="1:6" x14ac:dyDescent="0.25">
      <c r="A4270">
        <v>666</v>
      </c>
      <c r="B4270" s="3">
        <v>43814</v>
      </c>
      <c r="C4270" s="3">
        <v>43847</v>
      </c>
      <c r="D4270" t="s">
        <v>131</v>
      </c>
      <c r="E4270" t="s">
        <v>134</v>
      </c>
      <c r="F4270" t="s">
        <v>132</v>
      </c>
    </row>
    <row r="4271" spans="1:6" x14ac:dyDescent="0.25">
      <c r="A4271">
        <v>666</v>
      </c>
      <c r="B4271" s="3">
        <v>43847</v>
      </c>
      <c r="C4271" s="3">
        <v>43847</v>
      </c>
      <c r="D4271" t="s">
        <v>131</v>
      </c>
      <c r="E4271" t="s">
        <v>134</v>
      </c>
      <c r="F4271" t="s">
        <v>132</v>
      </c>
    </row>
    <row r="4272" spans="1:6" x14ac:dyDescent="0.25">
      <c r="A4272">
        <v>666</v>
      </c>
      <c r="B4272" s="3">
        <v>43848</v>
      </c>
      <c r="C4272" s="3">
        <v>43875</v>
      </c>
      <c r="D4272" t="s">
        <v>131</v>
      </c>
      <c r="E4272" t="s">
        <v>134</v>
      </c>
      <c r="F4272" t="s">
        <v>132</v>
      </c>
    </row>
    <row r="4273" spans="1:6" x14ac:dyDescent="0.25">
      <c r="A4273">
        <v>666</v>
      </c>
      <c r="B4273" s="3">
        <v>43875</v>
      </c>
      <c r="C4273" s="3">
        <v>43875</v>
      </c>
      <c r="D4273" t="s">
        <v>131</v>
      </c>
      <c r="E4273" t="s">
        <v>134</v>
      </c>
      <c r="F4273" t="s">
        <v>132</v>
      </c>
    </row>
    <row r="4274" spans="1:6" x14ac:dyDescent="0.25">
      <c r="A4274">
        <v>666</v>
      </c>
      <c r="B4274" s="3">
        <v>43876</v>
      </c>
      <c r="C4274" s="3">
        <v>43879</v>
      </c>
      <c r="D4274" t="s">
        <v>131</v>
      </c>
      <c r="E4274" t="s">
        <v>134</v>
      </c>
      <c r="F4274" t="s">
        <v>132</v>
      </c>
    </row>
    <row r="4275" spans="1:6" x14ac:dyDescent="0.25">
      <c r="A4275">
        <v>666</v>
      </c>
      <c r="B4275" s="3">
        <v>43879</v>
      </c>
      <c r="C4275" s="3">
        <v>43879</v>
      </c>
      <c r="D4275" t="s">
        <v>131</v>
      </c>
      <c r="E4275" t="s">
        <v>134</v>
      </c>
      <c r="F4275" t="s">
        <v>132</v>
      </c>
    </row>
    <row r="4276" spans="1:6" x14ac:dyDescent="0.25">
      <c r="A4276">
        <v>666</v>
      </c>
      <c r="B4276" s="3">
        <v>43880</v>
      </c>
      <c r="C4276" s="3">
        <v>44062</v>
      </c>
      <c r="D4276" t="s">
        <v>131</v>
      </c>
      <c r="E4276" t="s">
        <v>134</v>
      </c>
      <c r="F4276" t="s">
        <v>132</v>
      </c>
    </row>
    <row r="4277" spans="1:6" x14ac:dyDescent="0.25">
      <c r="A4277">
        <v>666</v>
      </c>
      <c r="B4277" s="3">
        <v>44062</v>
      </c>
      <c r="C4277" s="3">
        <v>44063</v>
      </c>
      <c r="D4277" t="s">
        <v>131</v>
      </c>
      <c r="E4277" t="s">
        <v>134</v>
      </c>
      <c r="F4277" t="s">
        <v>132</v>
      </c>
    </row>
    <row r="4278" spans="1:6" x14ac:dyDescent="0.25">
      <c r="A4278">
        <v>666</v>
      </c>
      <c r="B4278" s="3">
        <v>44064</v>
      </c>
      <c r="C4278" s="3">
        <v>44074</v>
      </c>
      <c r="D4278" t="s">
        <v>131</v>
      </c>
      <c r="E4278" t="s">
        <v>134</v>
      </c>
      <c r="F4278" t="s">
        <v>132</v>
      </c>
    </row>
    <row r="4279" spans="1:6" x14ac:dyDescent="0.25">
      <c r="A4279">
        <v>666</v>
      </c>
      <c r="B4279" s="3">
        <v>44074</v>
      </c>
      <c r="C4279" s="3">
        <v>44074</v>
      </c>
      <c r="D4279" t="s">
        <v>131</v>
      </c>
      <c r="E4279" t="s">
        <v>134</v>
      </c>
      <c r="F4279" t="s">
        <v>132</v>
      </c>
    </row>
    <row r="4280" spans="1:6" x14ac:dyDescent="0.25">
      <c r="A4280">
        <v>666</v>
      </c>
      <c r="B4280" s="3">
        <v>44075</v>
      </c>
      <c r="C4280" s="3">
        <v>44083</v>
      </c>
      <c r="D4280" t="s">
        <v>131</v>
      </c>
      <c r="E4280" t="s">
        <v>134</v>
      </c>
      <c r="F4280" t="s">
        <v>132</v>
      </c>
    </row>
    <row r="4281" spans="1:6" x14ac:dyDescent="0.25">
      <c r="A4281">
        <v>666</v>
      </c>
      <c r="B4281" s="3">
        <v>44083</v>
      </c>
      <c r="C4281" s="3">
        <v>44084</v>
      </c>
      <c r="D4281" t="s">
        <v>131</v>
      </c>
      <c r="E4281" t="s">
        <v>134</v>
      </c>
      <c r="F4281" t="s">
        <v>132</v>
      </c>
    </row>
    <row r="4282" spans="1:6" x14ac:dyDescent="0.25">
      <c r="A4282">
        <v>666</v>
      </c>
      <c r="B4282" s="3">
        <v>44085</v>
      </c>
      <c r="C4282" s="3">
        <v>44088</v>
      </c>
      <c r="D4282" t="s">
        <v>131</v>
      </c>
      <c r="E4282" t="s">
        <v>134</v>
      </c>
      <c r="F4282" t="s">
        <v>132</v>
      </c>
    </row>
    <row r="4283" spans="1:6" x14ac:dyDescent="0.25">
      <c r="A4283">
        <v>666</v>
      </c>
      <c r="B4283" s="3">
        <v>44088</v>
      </c>
      <c r="C4283" s="3">
        <v>44090</v>
      </c>
      <c r="D4283" t="s">
        <v>131</v>
      </c>
      <c r="E4283" t="s">
        <v>134</v>
      </c>
      <c r="F4283" t="s">
        <v>132</v>
      </c>
    </row>
    <row r="4284" spans="1:6" x14ac:dyDescent="0.25">
      <c r="A4284">
        <v>666</v>
      </c>
      <c r="B4284" s="3">
        <v>44091</v>
      </c>
      <c r="C4284" s="3">
        <v>44092</v>
      </c>
      <c r="D4284" t="s">
        <v>131</v>
      </c>
      <c r="E4284" t="s">
        <v>134</v>
      </c>
      <c r="F4284" t="s">
        <v>132</v>
      </c>
    </row>
    <row r="4285" spans="1:6" x14ac:dyDescent="0.25">
      <c r="A4285">
        <v>666</v>
      </c>
      <c r="B4285" s="3">
        <v>44092</v>
      </c>
      <c r="C4285" s="3">
        <v>44092</v>
      </c>
      <c r="D4285" t="s">
        <v>131</v>
      </c>
      <c r="E4285" t="s">
        <v>134</v>
      </c>
      <c r="F4285" t="s">
        <v>132</v>
      </c>
    </row>
    <row r="4286" spans="1:6" x14ac:dyDescent="0.25">
      <c r="A4286">
        <v>666</v>
      </c>
      <c r="B4286" s="3">
        <v>44093</v>
      </c>
      <c r="C4286" s="3">
        <v>44196</v>
      </c>
      <c r="D4286" t="s">
        <v>131</v>
      </c>
      <c r="E4286" t="s">
        <v>134</v>
      </c>
      <c r="F4286" t="s">
        <v>132</v>
      </c>
    </row>
    <row r="4287" spans="1:6" x14ac:dyDescent="0.25">
      <c r="A4287">
        <v>666</v>
      </c>
      <c r="B4287" s="3">
        <v>44197</v>
      </c>
      <c r="C4287" s="3">
        <v>44197</v>
      </c>
      <c r="D4287" t="s">
        <v>131</v>
      </c>
      <c r="E4287" t="s">
        <v>174</v>
      </c>
      <c r="F4287" t="s">
        <v>132</v>
      </c>
    </row>
    <row r="4288" spans="1:6" x14ac:dyDescent="0.25">
      <c r="A4288">
        <v>666</v>
      </c>
      <c r="B4288" s="3">
        <v>44197</v>
      </c>
      <c r="C4288" s="3">
        <v>44298</v>
      </c>
      <c r="D4288" t="s">
        <v>131</v>
      </c>
      <c r="E4288" t="s">
        <v>174</v>
      </c>
      <c r="F4288" t="s">
        <v>132</v>
      </c>
    </row>
    <row r="4289" spans="1:6" x14ac:dyDescent="0.25">
      <c r="A4289">
        <v>666</v>
      </c>
      <c r="B4289" s="3">
        <v>44298</v>
      </c>
      <c r="C4289" s="3">
        <v>44298</v>
      </c>
      <c r="D4289" t="s">
        <v>131</v>
      </c>
      <c r="E4289" t="s">
        <v>174</v>
      </c>
      <c r="F4289" t="s">
        <v>132</v>
      </c>
    </row>
    <row r="4290" spans="1:6" x14ac:dyDescent="0.25">
      <c r="A4290">
        <v>666</v>
      </c>
      <c r="B4290" s="3">
        <v>44299</v>
      </c>
      <c r="C4290" s="3">
        <v>44301</v>
      </c>
      <c r="D4290" t="s">
        <v>131</v>
      </c>
      <c r="E4290" t="s">
        <v>174</v>
      </c>
      <c r="F4290" t="s">
        <v>132</v>
      </c>
    </row>
    <row r="4291" spans="1:6" x14ac:dyDescent="0.25">
      <c r="A4291">
        <v>666</v>
      </c>
      <c r="B4291" s="3">
        <v>44301</v>
      </c>
      <c r="C4291" s="3">
        <v>44302</v>
      </c>
      <c r="D4291" t="s">
        <v>131</v>
      </c>
      <c r="E4291" t="s">
        <v>174</v>
      </c>
      <c r="F4291" t="s">
        <v>132</v>
      </c>
    </row>
    <row r="4292" spans="1:6" x14ac:dyDescent="0.25">
      <c r="A4292">
        <v>666</v>
      </c>
      <c r="B4292" s="3">
        <v>44303</v>
      </c>
      <c r="C4292" s="3">
        <v>44305</v>
      </c>
      <c r="D4292" t="s">
        <v>131</v>
      </c>
      <c r="E4292" t="s">
        <v>174</v>
      </c>
      <c r="F4292" t="s">
        <v>132</v>
      </c>
    </row>
    <row r="4293" spans="1:6" x14ac:dyDescent="0.25">
      <c r="A4293">
        <v>666</v>
      </c>
      <c r="B4293" s="3">
        <v>44305</v>
      </c>
      <c r="C4293" s="3">
        <v>44306</v>
      </c>
      <c r="D4293" t="s">
        <v>131</v>
      </c>
      <c r="E4293" t="s">
        <v>174</v>
      </c>
      <c r="F4293" t="s">
        <v>132</v>
      </c>
    </row>
    <row r="4294" spans="1:6" x14ac:dyDescent="0.25">
      <c r="A4294">
        <v>666</v>
      </c>
      <c r="B4294" s="3">
        <v>44307</v>
      </c>
      <c r="C4294" s="3">
        <v>44362</v>
      </c>
      <c r="D4294" t="s">
        <v>131</v>
      </c>
      <c r="E4294" t="s">
        <v>174</v>
      </c>
      <c r="F4294" t="s">
        <v>132</v>
      </c>
    </row>
    <row r="4295" spans="1:6" x14ac:dyDescent="0.25">
      <c r="A4295">
        <v>666</v>
      </c>
      <c r="B4295" s="3">
        <v>44363</v>
      </c>
      <c r="C4295" s="3">
        <v>44363</v>
      </c>
      <c r="D4295" t="s">
        <v>131</v>
      </c>
      <c r="E4295" t="s">
        <v>174</v>
      </c>
      <c r="F4295" t="s">
        <v>132</v>
      </c>
    </row>
    <row r="4296" spans="1:6" x14ac:dyDescent="0.25">
      <c r="A4296">
        <v>666</v>
      </c>
      <c r="B4296" s="3">
        <v>44363</v>
      </c>
      <c r="C4296" s="3">
        <v>44474</v>
      </c>
      <c r="D4296" t="s">
        <v>131</v>
      </c>
      <c r="E4296" t="s">
        <v>174</v>
      </c>
      <c r="F4296" t="s">
        <v>132</v>
      </c>
    </row>
    <row r="4297" spans="1:6" x14ac:dyDescent="0.25">
      <c r="A4297">
        <v>666</v>
      </c>
      <c r="B4297" s="3">
        <v>44460</v>
      </c>
      <c r="C4297" s="3">
        <v>44463</v>
      </c>
      <c r="D4297" t="s">
        <v>131</v>
      </c>
      <c r="E4297" t="s">
        <v>174</v>
      </c>
      <c r="F4297" t="s">
        <v>132</v>
      </c>
    </row>
    <row r="4298" spans="1:6" x14ac:dyDescent="0.25">
      <c r="A4298">
        <v>666</v>
      </c>
      <c r="B4298" s="3">
        <v>44464</v>
      </c>
      <c r="C4298" s="3">
        <v>44473</v>
      </c>
      <c r="D4298" t="s">
        <v>131</v>
      </c>
      <c r="E4298" t="s">
        <v>174</v>
      </c>
      <c r="F4298" t="s">
        <v>132</v>
      </c>
    </row>
    <row r="4299" spans="1:6" x14ac:dyDescent="0.25">
      <c r="A4299">
        <v>666</v>
      </c>
      <c r="B4299" s="3">
        <v>44474</v>
      </c>
      <c r="C4299" s="3">
        <v>44476</v>
      </c>
      <c r="D4299" t="s">
        <v>131</v>
      </c>
      <c r="E4299" t="s">
        <v>174</v>
      </c>
      <c r="F4299" t="s">
        <v>132</v>
      </c>
    </row>
    <row r="4300" spans="1:6" x14ac:dyDescent="0.25">
      <c r="A4300">
        <v>666</v>
      </c>
      <c r="B4300" s="3">
        <v>44477</v>
      </c>
      <c r="C4300" s="3">
        <v>44493</v>
      </c>
      <c r="D4300" t="s">
        <v>131</v>
      </c>
      <c r="E4300" t="s">
        <v>174</v>
      </c>
      <c r="F4300" t="s">
        <v>132</v>
      </c>
    </row>
    <row r="4301" spans="1:6" x14ac:dyDescent="0.25">
      <c r="A4301">
        <v>666</v>
      </c>
      <c r="B4301" s="3">
        <v>44494</v>
      </c>
      <c r="C4301" s="3">
        <v>44494</v>
      </c>
      <c r="D4301" t="s">
        <v>131</v>
      </c>
      <c r="E4301" t="s">
        <v>174</v>
      </c>
      <c r="F4301" t="s">
        <v>132</v>
      </c>
    </row>
    <row r="4302" spans="1:6" x14ac:dyDescent="0.25">
      <c r="A4302">
        <v>666</v>
      </c>
      <c r="B4302" s="3">
        <v>44495</v>
      </c>
      <c r="C4302" s="3">
        <v>44497</v>
      </c>
      <c r="D4302" t="s">
        <v>131</v>
      </c>
      <c r="E4302" t="s">
        <v>174</v>
      </c>
      <c r="F4302" t="s">
        <v>132</v>
      </c>
    </row>
    <row r="4303" spans="1:6" x14ac:dyDescent="0.25">
      <c r="A4303">
        <v>666</v>
      </c>
      <c r="B4303" s="3">
        <v>44498</v>
      </c>
      <c r="C4303" s="3">
        <v>44595</v>
      </c>
      <c r="D4303" t="s">
        <v>131</v>
      </c>
      <c r="E4303" t="s">
        <v>174</v>
      </c>
      <c r="F4303" t="s">
        <v>132</v>
      </c>
    </row>
    <row r="4304" spans="1:6" x14ac:dyDescent="0.25">
      <c r="A4304">
        <v>666</v>
      </c>
      <c r="B4304" s="3">
        <v>44596</v>
      </c>
      <c r="C4304" s="3">
        <v>44596</v>
      </c>
      <c r="D4304" t="s">
        <v>131</v>
      </c>
      <c r="E4304" t="s">
        <v>174</v>
      </c>
      <c r="F4304" t="s">
        <v>132</v>
      </c>
    </row>
    <row r="4305" spans="1:6" x14ac:dyDescent="0.25">
      <c r="A4305">
        <v>666</v>
      </c>
      <c r="B4305" s="3">
        <v>44597</v>
      </c>
      <c r="C4305" s="3">
        <v>44628</v>
      </c>
      <c r="D4305" t="s">
        <v>131</v>
      </c>
      <c r="E4305" t="s">
        <v>174</v>
      </c>
      <c r="F4305" t="s">
        <v>132</v>
      </c>
    </row>
    <row r="4306" spans="1:6" x14ac:dyDescent="0.25">
      <c r="A4306">
        <v>666</v>
      </c>
      <c r="B4306" s="3">
        <v>44629</v>
      </c>
      <c r="C4306" s="3">
        <v>44629</v>
      </c>
      <c r="D4306" t="s">
        <v>131</v>
      </c>
      <c r="E4306" t="s">
        <v>174</v>
      </c>
      <c r="F4306" t="s">
        <v>132</v>
      </c>
    </row>
    <row r="4307" spans="1:6" x14ac:dyDescent="0.25">
      <c r="A4307">
        <v>666</v>
      </c>
      <c r="B4307" s="3">
        <v>44630</v>
      </c>
      <c r="C4307" s="3">
        <v>44649</v>
      </c>
      <c r="D4307" t="s">
        <v>131</v>
      </c>
      <c r="E4307" t="s">
        <v>174</v>
      </c>
      <c r="F4307" t="s">
        <v>132</v>
      </c>
    </row>
    <row r="4308" spans="1:6" x14ac:dyDescent="0.25">
      <c r="A4308">
        <v>666</v>
      </c>
      <c r="B4308" s="3">
        <v>44650</v>
      </c>
      <c r="C4308" s="3">
        <v>44650</v>
      </c>
      <c r="D4308" t="s">
        <v>131</v>
      </c>
      <c r="E4308" t="s">
        <v>174</v>
      </c>
      <c r="F4308" t="s">
        <v>132</v>
      </c>
    </row>
    <row r="4309" spans="1:6" x14ac:dyDescent="0.25">
      <c r="A4309">
        <v>666</v>
      </c>
      <c r="B4309" s="3">
        <v>44651</v>
      </c>
      <c r="C4309" s="3">
        <v>44672</v>
      </c>
      <c r="D4309" t="s">
        <v>131</v>
      </c>
      <c r="E4309" t="s">
        <v>174</v>
      </c>
      <c r="F4309" t="s">
        <v>132</v>
      </c>
    </row>
    <row r="4310" spans="1:6" x14ac:dyDescent="0.25">
      <c r="A4310">
        <v>666</v>
      </c>
      <c r="B4310" s="3">
        <v>44673</v>
      </c>
      <c r="C4310" s="3">
        <v>44673</v>
      </c>
      <c r="D4310" t="s">
        <v>131</v>
      </c>
      <c r="E4310" t="s">
        <v>174</v>
      </c>
      <c r="F4310" t="s">
        <v>132</v>
      </c>
    </row>
    <row r="4311" spans="1:6" x14ac:dyDescent="0.25">
      <c r="A4311">
        <v>666</v>
      </c>
      <c r="B4311" s="3">
        <v>44674</v>
      </c>
      <c r="C4311" s="3">
        <v>44712</v>
      </c>
      <c r="D4311" t="s">
        <v>131</v>
      </c>
      <c r="E4311" t="s">
        <v>174</v>
      </c>
      <c r="F4311" t="s">
        <v>132</v>
      </c>
    </row>
    <row r="4312" spans="1:6" x14ac:dyDescent="0.25">
      <c r="A4312">
        <v>666</v>
      </c>
      <c r="B4312" s="3">
        <v>44712</v>
      </c>
      <c r="C4312" s="3">
        <v>44712</v>
      </c>
      <c r="D4312" t="s">
        <v>131</v>
      </c>
      <c r="E4312" t="s">
        <v>174</v>
      </c>
      <c r="F4312" t="s">
        <v>132</v>
      </c>
    </row>
    <row r="4313" spans="1:6" x14ac:dyDescent="0.25">
      <c r="A4313">
        <v>666</v>
      </c>
      <c r="B4313" s="3">
        <v>44713</v>
      </c>
      <c r="C4313" s="3"/>
      <c r="D4313" t="s">
        <v>131</v>
      </c>
      <c r="E4313" t="s">
        <v>174</v>
      </c>
      <c r="F4313" t="s">
        <v>132</v>
      </c>
    </row>
    <row r="4314" spans="1:6" x14ac:dyDescent="0.25">
      <c r="A4314">
        <v>667</v>
      </c>
      <c r="B4314" s="3">
        <v>36654</v>
      </c>
      <c r="C4314" s="3"/>
      <c r="D4314" t="s">
        <v>131</v>
      </c>
      <c r="E4314" t="s">
        <v>118</v>
      </c>
      <c r="F4314" t="s">
        <v>133</v>
      </c>
    </row>
    <row r="4315" spans="1:6" x14ac:dyDescent="0.25">
      <c r="A4315">
        <v>669</v>
      </c>
      <c r="B4315" s="3">
        <v>38353</v>
      </c>
      <c r="C4315" s="3">
        <v>43466</v>
      </c>
      <c r="D4315" t="s">
        <v>131</v>
      </c>
      <c r="E4315" t="s">
        <v>206</v>
      </c>
      <c r="F4315" t="s">
        <v>132</v>
      </c>
    </row>
    <row r="4316" spans="1:6" x14ac:dyDescent="0.25">
      <c r="A4316">
        <v>669</v>
      </c>
      <c r="B4316" s="3">
        <v>38353</v>
      </c>
      <c r="C4316" s="3">
        <v>43466</v>
      </c>
      <c r="D4316" t="s">
        <v>131</v>
      </c>
      <c r="E4316" t="s">
        <v>206</v>
      </c>
      <c r="F4316" t="s">
        <v>132</v>
      </c>
    </row>
    <row r="4317" spans="1:6" x14ac:dyDescent="0.25">
      <c r="A4317">
        <v>669</v>
      </c>
      <c r="B4317" s="3">
        <v>43466</v>
      </c>
      <c r="C4317" s="3">
        <v>44090</v>
      </c>
      <c r="D4317" t="s">
        <v>131</v>
      </c>
      <c r="E4317" t="s">
        <v>206</v>
      </c>
      <c r="F4317" t="s">
        <v>132</v>
      </c>
    </row>
    <row r="4318" spans="1:6" x14ac:dyDescent="0.25">
      <c r="A4318">
        <v>669</v>
      </c>
      <c r="B4318" s="3">
        <v>43466</v>
      </c>
      <c r="C4318" s="3">
        <v>44090</v>
      </c>
      <c r="D4318" t="s">
        <v>131</v>
      </c>
      <c r="E4318" t="s">
        <v>206</v>
      </c>
      <c r="F4318" t="s">
        <v>132</v>
      </c>
    </row>
    <row r="4319" spans="1:6" x14ac:dyDescent="0.25">
      <c r="A4319">
        <v>669</v>
      </c>
      <c r="B4319" s="3">
        <v>44090</v>
      </c>
      <c r="C4319" s="3">
        <v>44090</v>
      </c>
      <c r="D4319" t="s">
        <v>131</v>
      </c>
      <c r="E4319" t="s">
        <v>206</v>
      </c>
      <c r="F4319" t="s">
        <v>132</v>
      </c>
    </row>
    <row r="4320" spans="1:6" x14ac:dyDescent="0.25">
      <c r="A4320">
        <v>669</v>
      </c>
      <c r="B4320" s="3">
        <v>44090</v>
      </c>
      <c r="C4320" s="3">
        <v>44090</v>
      </c>
      <c r="D4320" t="s">
        <v>131</v>
      </c>
      <c r="E4320" t="s">
        <v>206</v>
      </c>
      <c r="F4320" t="s">
        <v>132</v>
      </c>
    </row>
    <row r="4321" spans="1:6" x14ac:dyDescent="0.25">
      <c r="A4321">
        <v>669</v>
      </c>
      <c r="B4321" s="3">
        <v>44090</v>
      </c>
      <c r="C4321" s="3">
        <v>44090</v>
      </c>
      <c r="D4321" t="s">
        <v>131</v>
      </c>
      <c r="E4321" t="s">
        <v>172</v>
      </c>
      <c r="F4321" t="s">
        <v>132</v>
      </c>
    </row>
    <row r="4322" spans="1:6" x14ac:dyDescent="0.25">
      <c r="A4322">
        <v>669</v>
      </c>
      <c r="B4322" s="3">
        <v>44090</v>
      </c>
      <c r="C4322" s="3"/>
      <c r="D4322" t="s">
        <v>131</v>
      </c>
      <c r="E4322" t="s">
        <v>172</v>
      </c>
      <c r="F4322" t="s">
        <v>132</v>
      </c>
    </row>
    <row r="4323" spans="1:6" x14ac:dyDescent="0.25">
      <c r="A4323">
        <v>669</v>
      </c>
      <c r="B4323" s="3">
        <v>44090</v>
      </c>
      <c r="C4323" s="3">
        <v>44090</v>
      </c>
      <c r="D4323" t="s">
        <v>131</v>
      </c>
      <c r="E4323" t="s">
        <v>172</v>
      </c>
      <c r="F4323" t="s">
        <v>132</v>
      </c>
    </row>
    <row r="4324" spans="1:6" x14ac:dyDescent="0.25">
      <c r="A4324">
        <v>670</v>
      </c>
      <c r="B4324" s="3">
        <v>42644</v>
      </c>
      <c r="C4324" s="3">
        <v>42917</v>
      </c>
      <c r="D4324" t="s">
        <v>131</v>
      </c>
      <c r="E4324" t="s">
        <v>166</v>
      </c>
      <c r="F4324" t="s">
        <v>132</v>
      </c>
    </row>
    <row r="4325" spans="1:6" x14ac:dyDescent="0.25">
      <c r="A4325">
        <v>670</v>
      </c>
      <c r="B4325" s="3">
        <v>42917</v>
      </c>
      <c r="C4325" s="3">
        <v>42917</v>
      </c>
      <c r="D4325" t="s">
        <v>131</v>
      </c>
      <c r="E4325" t="s">
        <v>225</v>
      </c>
      <c r="F4325" t="s">
        <v>132</v>
      </c>
    </row>
    <row r="4326" spans="1:6" x14ac:dyDescent="0.25">
      <c r="A4326">
        <v>670</v>
      </c>
      <c r="B4326" s="3">
        <v>42917</v>
      </c>
      <c r="C4326" s="3">
        <v>42917</v>
      </c>
      <c r="D4326" t="s">
        <v>131</v>
      </c>
      <c r="E4326" t="s">
        <v>225</v>
      </c>
      <c r="F4326" t="s">
        <v>132</v>
      </c>
    </row>
    <row r="4327" spans="1:6" x14ac:dyDescent="0.25">
      <c r="A4327">
        <v>670</v>
      </c>
      <c r="B4327" s="3">
        <v>42917</v>
      </c>
      <c r="C4327" s="3">
        <v>44165</v>
      </c>
      <c r="D4327" t="s">
        <v>131</v>
      </c>
      <c r="E4327" t="s">
        <v>225</v>
      </c>
      <c r="F4327" t="s">
        <v>132</v>
      </c>
    </row>
    <row r="4328" spans="1:6" x14ac:dyDescent="0.25">
      <c r="A4328">
        <v>670</v>
      </c>
      <c r="B4328" s="3">
        <v>44166</v>
      </c>
      <c r="C4328" s="3">
        <v>44166</v>
      </c>
      <c r="D4328" t="s">
        <v>131</v>
      </c>
      <c r="E4328" t="s">
        <v>225</v>
      </c>
      <c r="F4328" t="s">
        <v>132</v>
      </c>
    </row>
    <row r="4329" spans="1:6" x14ac:dyDescent="0.25">
      <c r="A4329">
        <v>670</v>
      </c>
      <c r="B4329" s="3">
        <v>44166</v>
      </c>
      <c r="C4329" s="3">
        <v>44517</v>
      </c>
      <c r="D4329" t="s">
        <v>131</v>
      </c>
      <c r="E4329" t="s">
        <v>225</v>
      </c>
      <c r="F4329" t="s">
        <v>132</v>
      </c>
    </row>
    <row r="4330" spans="1:6" x14ac:dyDescent="0.25">
      <c r="A4330">
        <v>670</v>
      </c>
      <c r="B4330" s="3">
        <v>44518</v>
      </c>
      <c r="C4330" s="3">
        <v>44519</v>
      </c>
      <c r="D4330" t="s">
        <v>131</v>
      </c>
      <c r="E4330" t="s">
        <v>225</v>
      </c>
      <c r="F4330" t="s">
        <v>132</v>
      </c>
    </row>
    <row r="4331" spans="1:6" x14ac:dyDescent="0.25">
      <c r="A4331">
        <v>670</v>
      </c>
      <c r="B4331" s="3">
        <v>44519</v>
      </c>
      <c r="C4331" s="3">
        <v>44595</v>
      </c>
      <c r="D4331" t="s">
        <v>131</v>
      </c>
      <c r="E4331" t="s">
        <v>225</v>
      </c>
      <c r="F4331" t="s">
        <v>132</v>
      </c>
    </row>
    <row r="4332" spans="1:6" x14ac:dyDescent="0.25">
      <c r="A4332">
        <v>670</v>
      </c>
      <c r="B4332" s="3">
        <v>44595</v>
      </c>
      <c r="C4332" s="3">
        <v>44596</v>
      </c>
      <c r="D4332" t="s">
        <v>131</v>
      </c>
      <c r="E4332" t="s">
        <v>225</v>
      </c>
      <c r="F4332" t="s">
        <v>132</v>
      </c>
    </row>
    <row r="4333" spans="1:6" x14ac:dyDescent="0.25">
      <c r="A4333">
        <v>670</v>
      </c>
      <c r="B4333" s="3">
        <v>44597</v>
      </c>
      <c r="C4333" s="3">
        <v>44597</v>
      </c>
      <c r="D4333" t="s">
        <v>131</v>
      </c>
      <c r="E4333" t="s">
        <v>225</v>
      </c>
      <c r="F4333" t="s">
        <v>132</v>
      </c>
    </row>
    <row r="4334" spans="1:6" x14ac:dyDescent="0.25">
      <c r="A4334">
        <v>670</v>
      </c>
      <c r="B4334" s="3">
        <v>44597</v>
      </c>
      <c r="C4334" s="3">
        <v>44599</v>
      </c>
      <c r="D4334" t="s">
        <v>131</v>
      </c>
      <c r="E4334" t="s">
        <v>225</v>
      </c>
      <c r="F4334" t="s">
        <v>132</v>
      </c>
    </row>
    <row r="4335" spans="1:6" x14ac:dyDescent="0.25">
      <c r="A4335">
        <v>670</v>
      </c>
      <c r="B4335" s="3">
        <v>44600</v>
      </c>
      <c r="D4335" t="s">
        <v>131</v>
      </c>
      <c r="E4335" t="s">
        <v>225</v>
      </c>
      <c r="F4335" t="s">
        <v>132</v>
      </c>
    </row>
    <row r="4336" spans="1:6" x14ac:dyDescent="0.25">
      <c r="A4336">
        <v>671</v>
      </c>
      <c r="B4336" s="3">
        <v>41395</v>
      </c>
      <c r="C4336" s="3">
        <v>43717</v>
      </c>
      <c r="D4336" t="s">
        <v>131</v>
      </c>
      <c r="E4336" t="s">
        <v>129</v>
      </c>
      <c r="F4336" t="s">
        <v>133</v>
      </c>
    </row>
    <row r="4337" spans="1:6" x14ac:dyDescent="0.25">
      <c r="A4337">
        <v>671</v>
      </c>
      <c r="B4337" s="3">
        <v>43717</v>
      </c>
      <c r="C4337" s="3">
        <v>43902</v>
      </c>
      <c r="D4337" t="s">
        <v>131</v>
      </c>
      <c r="E4337" t="s">
        <v>129</v>
      </c>
      <c r="F4337" t="s">
        <v>133</v>
      </c>
    </row>
    <row r="4338" spans="1:6" x14ac:dyDescent="0.25">
      <c r="A4338">
        <v>671</v>
      </c>
      <c r="B4338" s="3">
        <v>43902</v>
      </c>
      <c r="C4338" s="3">
        <v>43903</v>
      </c>
      <c r="D4338" t="s">
        <v>131</v>
      </c>
      <c r="E4338" t="s">
        <v>129</v>
      </c>
      <c r="F4338" t="s">
        <v>133</v>
      </c>
    </row>
    <row r="4339" spans="1:6" x14ac:dyDescent="0.25">
      <c r="A4339">
        <v>671</v>
      </c>
      <c r="B4339" s="3">
        <v>43904</v>
      </c>
      <c r="C4339" s="3">
        <v>44207</v>
      </c>
      <c r="D4339" t="s">
        <v>131</v>
      </c>
      <c r="E4339" t="s">
        <v>129</v>
      </c>
      <c r="F4339" t="s">
        <v>133</v>
      </c>
    </row>
    <row r="4340" spans="1:6" x14ac:dyDescent="0.25">
      <c r="A4340">
        <v>671</v>
      </c>
      <c r="B4340" s="3">
        <v>44207</v>
      </c>
      <c r="C4340" s="3">
        <v>44210</v>
      </c>
      <c r="D4340" t="s">
        <v>131</v>
      </c>
      <c r="E4340" t="s">
        <v>129</v>
      </c>
      <c r="F4340" t="s">
        <v>133</v>
      </c>
    </row>
    <row r="4341" spans="1:6" x14ac:dyDescent="0.25">
      <c r="A4341">
        <v>671</v>
      </c>
      <c r="B4341" s="3">
        <v>44211</v>
      </c>
      <c r="C4341" s="3">
        <v>44342</v>
      </c>
      <c r="D4341" t="s">
        <v>131</v>
      </c>
      <c r="E4341" t="s">
        <v>129</v>
      </c>
      <c r="F4341" t="s">
        <v>133</v>
      </c>
    </row>
    <row r="4342" spans="1:6" x14ac:dyDescent="0.25">
      <c r="A4342">
        <v>671</v>
      </c>
      <c r="B4342" s="3">
        <v>44342</v>
      </c>
      <c r="C4342" s="3">
        <v>44561</v>
      </c>
      <c r="D4342" t="s">
        <v>131</v>
      </c>
      <c r="E4342" t="s">
        <v>129</v>
      </c>
      <c r="F4342" t="s">
        <v>133</v>
      </c>
    </row>
    <row r="4343" spans="1:6" x14ac:dyDescent="0.25">
      <c r="A4343">
        <v>671</v>
      </c>
      <c r="B4343" s="3">
        <v>44562</v>
      </c>
      <c r="C4343" s="3"/>
      <c r="D4343" t="s">
        <v>131</v>
      </c>
      <c r="E4343" t="s">
        <v>129</v>
      </c>
      <c r="F4343" t="s">
        <v>133</v>
      </c>
    </row>
    <row r="4344" spans="1:6" x14ac:dyDescent="0.25">
      <c r="A4344">
        <v>672</v>
      </c>
      <c r="B4344" s="3">
        <v>42644</v>
      </c>
      <c r="C4344" s="3">
        <v>43125</v>
      </c>
      <c r="D4344" t="s">
        <v>131</v>
      </c>
      <c r="E4344" t="s">
        <v>163</v>
      </c>
      <c r="F4344" t="s">
        <v>133</v>
      </c>
    </row>
    <row r="4345" spans="1:6" x14ac:dyDescent="0.25">
      <c r="A4345">
        <v>672</v>
      </c>
      <c r="B4345" s="3">
        <v>43125</v>
      </c>
      <c r="C4345" s="3">
        <v>43138</v>
      </c>
      <c r="D4345" t="s">
        <v>131</v>
      </c>
      <c r="E4345" t="s">
        <v>163</v>
      </c>
      <c r="F4345" t="s">
        <v>133</v>
      </c>
    </row>
    <row r="4346" spans="1:6" x14ac:dyDescent="0.25">
      <c r="A4346">
        <v>672</v>
      </c>
      <c r="B4346" s="3">
        <v>43139</v>
      </c>
      <c r="C4346" s="3">
        <v>43326</v>
      </c>
      <c r="D4346" t="s">
        <v>131</v>
      </c>
      <c r="E4346" t="s">
        <v>163</v>
      </c>
      <c r="F4346" t="s">
        <v>133</v>
      </c>
    </row>
    <row r="4347" spans="1:6" x14ac:dyDescent="0.25">
      <c r="A4347">
        <v>672</v>
      </c>
      <c r="B4347" s="3">
        <v>43326</v>
      </c>
      <c r="C4347" s="3">
        <v>43328</v>
      </c>
      <c r="D4347" t="s">
        <v>131</v>
      </c>
      <c r="E4347" t="s">
        <v>163</v>
      </c>
      <c r="F4347" t="s">
        <v>133</v>
      </c>
    </row>
    <row r="4348" spans="1:6" x14ac:dyDescent="0.25">
      <c r="A4348">
        <v>672</v>
      </c>
      <c r="B4348" s="3">
        <v>43328</v>
      </c>
      <c r="C4348" s="3">
        <v>43532</v>
      </c>
      <c r="D4348" t="s">
        <v>131</v>
      </c>
      <c r="E4348" t="s">
        <v>163</v>
      </c>
      <c r="F4348" t="s">
        <v>133</v>
      </c>
    </row>
    <row r="4349" spans="1:6" x14ac:dyDescent="0.25">
      <c r="A4349">
        <v>672</v>
      </c>
      <c r="B4349" s="3">
        <v>43532</v>
      </c>
      <c r="C4349" s="3">
        <v>43532</v>
      </c>
      <c r="D4349" t="s">
        <v>131</v>
      </c>
      <c r="E4349" t="s">
        <v>163</v>
      </c>
      <c r="F4349" t="s">
        <v>133</v>
      </c>
    </row>
    <row r="4350" spans="1:6" x14ac:dyDescent="0.25">
      <c r="A4350">
        <v>672</v>
      </c>
      <c r="B4350" s="3">
        <v>43533</v>
      </c>
      <c r="C4350" s="3">
        <v>43595</v>
      </c>
      <c r="D4350" t="s">
        <v>131</v>
      </c>
      <c r="E4350" t="s">
        <v>163</v>
      </c>
      <c r="F4350" t="s">
        <v>133</v>
      </c>
    </row>
    <row r="4351" spans="1:6" x14ac:dyDescent="0.25">
      <c r="A4351">
        <v>672</v>
      </c>
      <c r="B4351" s="3">
        <v>43595</v>
      </c>
      <c r="C4351" s="3">
        <v>43595</v>
      </c>
      <c r="D4351" t="s">
        <v>131</v>
      </c>
      <c r="E4351" t="s">
        <v>163</v>
      </c>
      <c r="F4351" t="s">
        <v>133</v>
      </c>
    </row>
    <row r="4352" spans="1:6" x14ac:dyDescent="0.25">
      <c r="A4352">
        <v>672</v>
      </c>
      <c r="B4352" s="3">
        <v>43596</v>
      </c>
      <c r="C4352" s="3">
        <v>43599</v>
      </c>
      <c r="D4352" t="s">
        <v>131</v>
      </c>
      <c r="E4352" t="s">
        <v>163</v>
      </c>
      <c r="F4352" t="s">
        <v>133</v>
      </c>
    </row>
    <row r="4353" spans="1:6" x14ac:dyDescent="0.25">
      <c r="A4353">
        <v>672</v>
      </c>
      <c r="B4353" s="3">
        <v>43599</v>
      </c>
      <c r="C4353" s="3">
        <v>43602</v>
      </c>
      <c r="D4353" t="s">
        <v>131</v>
      </c>
      <c r="E4353" t="s">
        <v>163</v>
      </c>
      <c r="F4353" t="s">
        <v>133</v>
      </c>
    </row>
    <row r="4354" spans="1:6" x14ac:dyDescent="0.25">
      <c r="A4354">
        <v>672</v>
      </c>
      <c r="B4354" s="3">
        <v>43603</v>
      </c>
      <c r="C4354" s="3">
        <v>43679</v>
      </c>
      <c r="D4354" t="s">
        <v>131</v>
      </c>
      <c r="E4354" t="s">
        <v>163</v>
      </c>
      <c r="F4354" t="s">
        <v>133</v>
      </c>
    </row>
    <row r="4355" spans="1:6" x14ac:dyDescent="0.25">
      <c r="A4355">
        <v>672</v>
      </c>
      <c r="B4355" s="3">
        <v>43679</v>
      </c>
      <c r="C4355" s="3">
        <v>43679</v>
      </c>
      <c r="D4355" t="s">
        <v>131</v>
      </c>
      <c r="E4355" t="s">
        <v>163</v>
      </c>
      <c r="F4355" t="s">
        <v>133</v>
      </c>
    </row>
    <row r="4356" spans="1:6" x14ac:dyDescent="0.25">
      <c r="A4356">
        <v>672</v>
      </c>
      <c r="B4356" s="3">
        <v>43680</v>
      </c>
      <c r="C4356" s="3">
        <v>43718</v>
      </c>
      <c r="D4356" t="s">
        <v>131</v>
      </c>
      <c r="E4356" t="s">
        <v>163</v>
      </c>
      <c r="F4356" t="s">
        <v>133</v>
      </c>
    </row>
    <row r="4357" spans="1:6" x14ac:dyDescent="0.25">
      <c r="A4357">
        <v>672</v>
      </c>
      <c r="B4357" s="3">
        <v>43718</v>
      </c>
      <c r="C4357" s="3">
        <v>43719</v>
      </c>
      <c r="D4357" t="s">
        <v>131</v>
      </c>
      <c r="E4357" t="s">
        <v>163</v>
      </c>
      <c r="F4357" t="s">
        <v>133</v>
      </c>
    </row>
    <row r="4358" spans="1:6" x14ac:dyDescent="0.25">
      <c r="A4358">
        <v>672</v>
      </c>
      <c r="B4358" s="3">
        <v>43720</v>
      </c>
      <c r="C4358" s="3">
        <v>43721</v>
      </c>
      <c r="D4358" t="s">
        <v>131</v>
      </c>
      <c r="E4358" t="s">
        <v>163</v>
      </c>
      <c r="F4358" t="s">
        <v>133</v>
      </c>
    </row>
    <row r="4359" spans="1:6" x14ac:dyDescent="0.25">
      <c r="A4359">
        <v>672</v>
      </c>
      <c r="B4359" s="3">
        <v>43721</v>
      </c>
      <c r="C4359" s="3">
        <v>43721</v>
      </c>
      <c r="D4359" t="s">
        <v>131</v>
      </c>
      <c r="E4359" t="s">
        <v>163</v>
      </c>
      <c r="F4359" t="s">
        <v>133</v>
      </c>
    </row>
    <row r="4360" spans="1:6" x14ac:dyDescent="0.25">
      <c r="A4360">
        <v>672</v>
      </c>
      <c r="B4360" s="3">
        <v>43722</v>
      </c>
      <c r="C4360" s="3">
        <v>43745</v>
      </c>
      <c r="D4360" t="s">
        <v>131</v>
      </c>
      <c r="E4360" t="s">
        <v>163</v>
      </c>
      <c r="F4360" t="s">
        <v>133</v>
      </c>
    </row>
    <row r="4361" spans="1:6" x14ac:dyDescent="0.25">
      <c r="A4361">
        <v>672</v>
      </c>
      <c r="B4361" s="3">
        <v>43745</v>
      </c>
      <c r="C4361" s="3">
        <v>43745</v>
      </c>
      <c r="D4361" t="s">
        <v>131</v>
      </c>
      <c r="E4361" t="s">
        <v>163</v>
      </c>
      <c r="F4361" t="s">
        <v>133</v>
      </c>
    </row>
    <row r="4362" spans="1:6" x14ac:dyDescent="0.25">
      <c r="A4362">
        <v>672</v>
      </c>
      <c r="B4362" s="3">
        <v>43746</v>
      </c>
      <c r="C4362" s="3"/>
      <c r="D4362" t="s">
        <v>131</v>
      </c>
      <c r="E4362" t="s">
        <v>163</v>
      </c>
      <c r="F4362" t="s">
        <v>133</v>
      </c>
    </row>
    <row r="4363" spans="1:6" x14ac:dyDescent="0.25">
      <c r="A4363">
        <v>673</v>
      </c>
      <c r="B4363" s="3">
        <v>34442</v>
      </c>
      <c r="C4363" s="3">
        <v>35064</v>
      </c>
      <c r="D4363" t="s">
        <v>131</v>
      </c>
      <c r="E4363" t="s">
        <v>123</v>
      </c>
      <c r="F4363" t="s">
        <v>132</v>
      </c>
    </row>
    <row r="4364" spans="1:6" x14ac:dyDescent="0.25">
      <c r="A4364">
        <v>673</v>
      </c>
      <c r="B4364" s="3">
        <v>39035</v>
      </c>
      <c r="C4364" s="3">
        <v>43148</v>
      </c>
      <c r="D4364" t="s">
        <v>131</v>
      </c>
      <c r="E4364" t="s">
        <v>93</v>
      </c>
      <c r="F4364" t="s">
        <v>133</v>
      </c>
    </row>
    <row r="4365" spans="1:6" x14ac:dyDescent="0.25">
      <c r="A4365">
        <v>673</v>
      </c>
      <c r="B4365" s="3">
        <v>43148</v>
      </c>
      <c r="C4365" s="3"/>
      <c r="D4365" t="s">
        <v>131</v>
      </c>
      <c r="E4365" t="s">
        <v>93</v>
      </c>
      <c r="F4365" t="s">
        <v>133</v>
      </c>
    </row>
    <row r="4366" spans="1:6" x14ac:dyDescent="0.25">
      <c r="A4366">
        <v>674</v>
      </c>
      <c r="B4366" s="3">
        <v>42767</v>
      </c>
      <c r="C4366" s="3">
        <v>44214</v>
      </c>
      <c r="D4366" t="s">
        <v>131</v>
      </c>
      <c r="E4366" t="s">
        <v>195</v>
      </c>
      <c r="F4366" t="s">
        <v>133</v>
      </c>
    </row>
    <row r="4367" spans="1:6" x14ac:dyDescent="0.25">
      <c r="A4367">
        <v>674</v>
      </c>
      <c r="B4367" s="3">
        <v>44214</v>
      </c>
      <c r="C4367" s="3">
        <v>44225</v>
      </c>
      <c r="D4367" t="s">
        <v>131</v>
      </c>
      <c r="E4367" t="s">
        <v>195</v>
      </c>
      <c r="F4367" t="s">
        <v>133</v>
      </c>
    </row>
    <row r="4368" spans="1:6" x14ac:dyDescent="0.25">
      <c r="A4368">
        <v>674</v>
      </c>
      <c r="B4368" s="3">
        <v>44226</v>
      </c>
      <c r="C4368" s="3"/>
      <c r="D4368" t="s">
        <v>131</v>
      </c>
      <c r="E4368" t="s">
        <v>195</v>
      </c>
      <c r="F4368" t="s">
        <v>133</v>
      </c>
    </row>
    <row r="4369" spans="1:6" x14ac:dyDescent="0.25">
      <c r="A4369">
        <v>676</v>
      </c>
      <c r="B4369" s="3">
        <v>35933</v>
      </c>
      <c r="C4369" s="3">
        <v>43119</v>
      </c>
      <c r="D4369" t="s">
        <v>131</v>
      </c>
      <c r="E4369" t="s">
        <v>125</v>
      </c>
      <c r="F4369" t="s">
        <v>133</v>
      </c>
    </row>
    <row r="4370" spans="1:6" x14ac:dyDescent="0.25">
      <c r="A4370">
        <v>676</v>
      </c>
      <c r="B4370" s="3">
        <v>35933</v>
      </c>
      <c r="C4370" s="3">
        <v>35933</v>
      </c>
      <c r="D4370" t="s">
        <v>131</v>
      </c>
      <c r="E4370" t="s">
        <v>125</v>
      </c>
      <c r="F4370" t="s">
        <v>133</v>
      </c>
    </row>
    <row r="4371" spans="1:6" x14ac:dyDescent="0.25">
      <c r="A4371">
        <v>676</v>
      </c>
      <c r="B4371" s="3">
        <v>43119</v>
      </c>
      <c r="C4371" s="3">
        <v>43139</v>
      </c>
      <c r="D4371" t="s">
        <v>131</v>
      </c>
      <c r="E4371" t="s">
        <v>125</v>
      </c>
      <c r="F4371" t="s">
        <v>133</v>
      </c>
    </row>
    <row r="4372" spans="1:6" x14ac:dyDescent="0.25">
      <c r="A4372">
        <v>676</v>
      </c>
      <c r="B4372" s="3">
        <v>43140</v>
      </c>
      <c r="C4372" s="3">
        <v>43156</v>
      </c>
      <c r="D4372" t="s">
        <v>131</v>
      </c>
      <c r="E4372" t="s">
        <v>125</v>
      </c>
      <c r="F4372" t="s">
        <v>133</v>
      </c>
    </row>
    <row r="4373" spans="1:6" x14ac:dyDescent="0.25">
      <c r="A4373">
        <v>676</v>
      </c>
      <c r="B4373" s="3">
        <v>43157</v>
      </c>
      <c r="C4373" s="3">
        <v>43158</v>
      </c>
      <c r="D4373" t="s">
        <v>131</v>
      </c>
      <c r="E4373" t="s">
        <v>125</v>
      </c>
      <c r="F4373" t="s">
        <v>133</v>
      </c>
    </row>
    <row r="4374" spans="1:6" x14ac:dyDescent="0.25">
      <c r="A4374">
        <v>676</v>
      </c>
      <c r="B4374" s="3">
        <v>43159</v>
      </c>
      <c r="C4374" s="3">
        <v>43536</v>
      </c>
      <c r="D4374" t="s">
        <v>131</v>
      </c>
      <c r="E4374" t="s">
        <v>125</v>
      </c>
      <c r="F4374" t="s">
        <v>133</v>
      </c>
    </row>
    <row r="4375" spans="1:6" x14ac:dyDescent="0.25">
      <c r="A4375">
        <v>676</v>
      </c>
      <c r="B4375" s="3">
        <v>43536</v>
      </c>
      <c r="C4375" s="3">
        <v>43536</v>
      </c>
      <c r="D4375" t="s">
        <v>131</v>
      </c>
      <c r="E4375" t="s">
        <v>125</v>
      </c>
      <c r="F4375" t="s">
        <v>133</v>
      </c>
    </row>
    <row r="4376" spans="1:6" x14ac:dyDescent="0.25">
      <c r="A4376">
        <v>676</v>
      </c>
      <c r="B4376" s="3">
        <v>43537</v>
      </c>
      <c r="C4376" s="3">
        <v>43689</v>
      </c>
      <c r="D4376" t="s">
        <v>131</v>
      </c>
      <c r="E4376" t="s">
        <v>125</v>
      </c>
      <c r="F4376" t="s">
        <v>133</v>
      </c>
    </row>
    <row r="4377" spans="1:6" x14ac:dyDescent="0.25">
      <c r="A4377">
        <v>676</v>
      </c>
      <c r="B4377" s="3">
        <v>43689</v>
      </c>
      <c r="C4377" s="3">
        <v>43690</v>
      </c>
      <c r="D4377" t="s">
        <v>131</v>
      </c>
      <c r="E4377" t="s">
        <v>125</v>
      </c>
      <c r="F4377" t="s">
        <v>133</v>
      </c>
    </row>
    <row r="4378" spans="1:6" x14ac:dyDescent="0.25">
      <c r="A4378">
        <v>676</v>
      </c>
      <c r="B4378" s="3">
        <v>43691</v>
      </c>
      <c r="C4378" s="3">
        <v>43733</v>
      </c>
      <c r="D4378" t="s">
        <v>131</v>
      </c>
      <c r="E4378" t="s">
        <v>125</v>
      </c>
      <c r="F4378" t="s">
        <v>133</v>
      </c>
    </row>
    <row r="4379" spans="1:6" x14ac:dyDescent="0.25">
      <c r="A4379">
        <v>676</v>
      </c>
      <c r="B4379" s="3">
        <v>43733</v>
      </c>
      <c r="C4379" s="3">
        <v>43734</v>
      </c>
      <c r="D4379" t="s">
        <v>131</v>
      </c>
      <c r="E4379" t="s">
        <v>125</v>
      </c>
      <c r="F4379" t="s">
        <v>133</v>
      </c>
    </row>
    <row r="4380" spans="1:6" x14ac:dyDescent="0.25">
      <c r="A4380">
        <v>676</v>
      </c>
      <c r="B4380" s="3">
        <v>43735</v>
      </c>
      <c r="C4380" s="3">
        <v>44081</v>
      </c>
      <c r="D4380" t="s">
        <v>131</v>
      </c>
      <c r="E4380" t="s">
        <v>125</v>
      </c>
      <c r="F4380" t="s">
        <v>133</v>
      </c>
    </row>
    <row r="4381" spans="1:6" x14ac:dyDescent="0.25">
      <c r="A4381">
        <v>676</v>
      </c>
      <c r="B4381" s="3">
        <v>44081</v>
      </c>
      <c r="C4381" s="3">
        <v>44087</v>
      </c>
      <c r="D4381" t="s">
        <v>131</v>
      </c>
      <c r="E4381" t="s">
        <v>125</v>
      </c>
      <c r="F4381" t="s">
        <v>133</v>
      </c>
    </row>
    <row r="4382" spans="1:6" x14ac:dyDescent="0.25">
      <c r="A4382">
        <v>676</v>
      </c>
      <c r="B4382" s="3">
        <v>44088</v>
      </c>
      <c r="C4382" s="3">
        <v>44088</v>
      </c>
      <c r="D4382" t="s">
        <v>131</v>
      </c>
      <c r="E4382" t="s">
        <v>125</v>
      </c>
      <c r="F4382" t="s">
        <v>133</v>
      </c>
    </row>
    <row r="4383" spans="1:6" x14ac:dyDescent="0.25">
      <c r="A4383">
        <v>676</v>
      </c>
      <c r="B4383" s="3">
        <v>44088</v>
      </c>
      <c r="C4383" s="3">
        <v>44094</v>
      </c>
      <c r="D4383" t="s">
        <v>131</v>
      </c>
      <c r="E4383" t="s">
        <v>125</v>
      </c>
      <c r="F4383" t="s">
        <v>133</v>
      </c>
    </row>
    <row r="4384" spans="1:6" x14ac:dyDescent="0.25">
      <c r="A4384">
        <v>676</v>
      </c>
      <c r="B4384" s="3">
        <v>44095</v>
      </c>
      <c r="C4384" s="3">
        <v>44095</v>
      </c>
      <c r="D4384" t="s">
        <v>131</v>
      </c>
      <c r="E4384" t="s">
        <v>125</v>
      </c>
      <c r="F4384" t="s">
        <v>133</v>
      </c>
    </row>
    <row r="4385" spans="1:6" x14ac:dyDescent="0.25">
      <c r="A4385">
        <v>676</v>
      </c>
      <c r="B4385" s="3">
        <v>44095</v>
      </c>
      <c r="C4385" s="3">
        <v>44101</v>
      </c>
      <c r="D4385" t="s">
        <v>131</v>
      </c>
      <c r="E4385" t="s">
        <v>125</v>
      </c>
      <c r="F4385" t="s">
        <v>133</v>
      </c>
    </row>
    <row r="4386" spans="1:6" x14ac:dyDescent="0.25">
      <c r="A4386">
        <v>676</v>
      </c>
      <c r="B4386" s="3">
        <v>44102</v>
      </c>
      <c r="C4386" s="3">
        <v>44102</v>
      </c>
      <c r="D4386" t="s">
        <v>131</v>
      </c>
      <c r="E4386" t="s">
        <v>125</v>
      </c>
      <c r="F4386" t="s">
        <v>133</v>
      </c>
    </row>
    <row r="4387" spans="1:6" x14ac:dyDescent="0.25">
      <c r="A4387">
        <v>676</v>
      </c>
      <c r="B4387" s="3">
        <v>44102</v>
      </c>
      <c r="C4387" s="3">
        <v>44108</v>
      </c>
      <c r="D4387" t="s">
        <v>131</v>
      </c>
      <c r="E4387" t="s">
        <v>125</v>
      </c>
      <c r="F4387" t="s">
        <v>133</v>
      </c>
    </row>
    <row r="4388" spans="1:6" x14ac:dyDescent="0.25">
      <c r="A4388">
        <v>676</v>
      </c>
      <c r="B4388" s="3">
        <v>44109</v>
      </c>
      <c r="C4388" s="3">
        <v>44159</v>
      </c>
      <c r="D4388" t="s">
        <v>131</v>
      </c>
      <c r="E4388" t="s">
        <v>125</v>
      </c>
      <c r="F4388" t="s">
        <v>133</v>
      </c>
    </row>
    <row r="4389" spans="1:6" x14ac:dyDescent="0.25">
      <c r="A4389">
        <v>676</v>
      </c>
      <c r="B4389" s="3">
        <v>44159</v>
      </c>
      <c r="C4389" s="3">
        <v>44165</v>
      </c>
      <c r="D4389" t="s">
        <v>131</v>
      </c>
      <c r="E4389" t="s">
        <v>125</v>
      </c>
      <c r="F4389" t="s">
        <v>133</v>
      </c>
    </row>
    <row r="4390" spans="1:6" x14ac:dyDescent="0.25">
      <c r="A4390">
        <v>676</v>
      </c>
      <c r="B4390" s="3">
        <v>44166</v>
      </c>
      <c r="C4390" s="3">
        <v>44172</v>
      </c>
      <c r="D4390" t="s">
        <v>131</v>
      </c>
      <c r="E4390" t="s">
        <v>125</v>
      </c>
      <c r="F4390" t="s">
        <v>133</v>
      </c>
    </row>
    <row r="4391" spans="1:6" x14ac:dyDescent="0.25">
      <c r="A4391">
        <v>676</v>
      </c>
      <c r="B4391" s="3">
        <v>44166</v>
      </c>
      <c r="C4391" s="3">
        <v>44166</v>
      </c>
      <c r="D4391" t="s">
        <v>131</v>
      </c>
      <c r="E4391" t="s">
        <v>125</v>
      </c>
      <c r="F4391" t="s">
        <v>133</v>
      </c>
    </row>
    <row r="4392" spans="1:6" x14ac:dyDescent="0.25">
      <c r="A4392">
        <v>676</v>
      </c>
      <c r="B4392" s="3">
        <v>44173</v>
      </c>
      <c r="C4392" s="3">
        <v>44279</v>
      </c>
      <c r="D4392" t="s">
        <v>131</v>
      </c>
      <c r="E4392" t="s">
        <v>125</v>
      </c>
      <c r="F4392" t="s">
        <v>133</v>
      </c>
    </row>
    <row r="4393" spans="1:6" x14ac:dyDescent="0.25">
      <c r="A4393">
        <v>676</v>
      </c>
      <c r="B4393" s="3">
        <v>44279</v>
      </c>
      <c r="C4393" s="3">
        <v>44308</v>
      </c>
      <c r="D4393" t="s">
        <v>131</v>
      </c>
      <c r="E4393" t="s">
        <v>125</v>
      </c>
      <c r="F4393" t="s">
        <v>133</v>
      </c>
    </row>
    <row r="4394" spans="1:6" x14ac:dyDescent="0.25">
      <c r="A4394">
        <v>676</v>
      </c>
      <c r="B4394" s="3">
        <v>44309</v>
      </c>
      <c r="C4394" s="3">
        <v>44309</v>
      </c>
      <c r="D4394" t="s">
        <v>131</v>
      </c>
      <c r="E4394" t="s">
        <v>125</v>
      </c>
      <c r="F4394" t="s">
        <v>133</v>
      </c>
    </row>
    <row r="4395" spans="1:6" x14ac:dyDescent="0.25">
      <c r="A4395">
        <v>676</v>
      </c>
      <c r="B4395" s="3">
        <v>44309</v>
      </c>
      <c r="C4395" s="3">
        <v>44323</v>
      </c>
      <c r="D4395" t="s">
        <v>131</v>
      </c>
      <c r="E4395" t="s">
        <v>125</v>
      </c>
      <c r="F4395" t="s">
        <v>133</v>
      </c>
    </row>
    <row r="4396" spans="1:6" x14ac:dyDescent="0.25">
      <c r="A4396">
        <v>676</v>
      </c>
      <c r="B4396" s="3">
        <v>44324</v>
      </c>
      <c r="C4396" s="3">
        <v>44324</v>
      </c>
      <c r="D4396" t="s">
        <v>131</v>
      </c>
      <c r="E4396" t="s">
        <v>125</v>
      </c>
      <c r="F4396" t="s">
        <v>133</v>
      </c>
    </row>
    <row r="4397" spans="1:6" x14ac:dyDescent="0.25">
      <c r="A4397">
        <v>676</v>
      </c>
      <c r="B4397" s="3">
        <v>44324</v>
      </c>
      <c r="C4397" s="3">
        <v>44337</v>
      </c>
      <c r="D4397" t="s">
        <v>131</v>
      </c>
      <c r="E4397" t="s">
        <v>125</v>
      </c>
      <c r="F4397" t="s">
        <v>133</v>
      </c>
    </row>
    <row r="4398" spans="1:6" x14ac:dyDescent="0.25">
      <c r="A4398">
        <v>676</v>
      </c>
      <c r="B4398" s="3">
        <v>44338</v>
      </c>
      <c r="C4398" s="3">
        <v>44338</v>
      </c>
      <c r="D4398" t="s">
        <v>131</v>
      </c>
      <c r="E4398" t="s">
        <v>125</v>
      </c>
      <c r="F4398" t="s">
        <v>133</v>
      </c>
    </row>
    <row r="4399" spans="1:6" x14ac:dyDescent="0.25">
      <c r="A4399">
        <v>676</v>
      </c>
      <c r="B4399" s="3">
        <v>44338</v>
      </c>
      <c r="C4399" s="3">
        <v>44352</v>
      </c>
      <c r="D4399" t="s">
        <v>131</v>
      </c>
      <c r="E4399" t="s">
        <v>125</v>
      </c>
      <c r="F4399" t="s">
        <v>133</v>
      </c>
    </row>
    <row r="4400" spans="1:6" x14ac:dyDescent="0.25">
      <c r="A4400">
        <v>676</v>
      </c>
      <c r="B4400" s="3">
        <v>44353</v>
      </c>
      <c r="C4400" s="3">
        <v>44359</v>
      </c>
      <c r="D4400" t="s">
        <v>131</v>
      </c>
      <c r="E4400" t="s">
        <v>125</v>
      </c>
      <c r="F4400" t="s">
        <v>133</v>
      </c>
    </row>
    <row r="4401" spans="1:6" x14ac:dyDescent="0.25">
      <c r="A4401">
        <v>676</v>
      </c>
      <c r="B4401" s="3">
        <v>44359</v>
      </c>
      <c r="C4401" s="3">
        <v>44382</v>
      </c>
      <c r="D4401" t="s">
        <v>131</v>
      </c>
      <c r="E4401" t="s">
        <v>125</v>
      </c>
      <c r="F4401" t="s">
        <v>133</v>
      </c>
    </row>
    <row r="4402" spans="1:6" x14ac:dyDescent="0.25">
      <c r="A4402">
        <v>676</v>
      </c>
      <c r="B4402" s="3">
        <v>44383</v>
      </c>
      <c r="C4402" s="3">
        <v>44383</v>
      </c>
      <c r="D4402" t="s">
        <v>131</v>
      </c>
      <c r="E4402" t="s">
        <v>125</v>
      </c>
      <c r="F4402" t="s">
        <v>133</v>
      </c>
    </row>
    <row r="4403" spans="1:6" x14ac:dyDescent="0.25">
      <c r="A4403">
        <v>676</v>
      </c>
      <c r="B4403" s="3">
        <v>44383</v>
      </c>
      <c r="C4403" s="3">
        <v>44393</v>
      </c>
      <c r="D4403" t="s">
        <v>131</v>
      </c>
      <c r="E4403" t="s">
        <v>125</v>
      </c>
      <c r="F4403" t="s">
        <v>133</v>
      </c>
    </row>
    <row r="4404" spans="1:6" x14ac:dyDescent="0.25">
      <c r="A4404">
        <v>676</v>
      </c>
      <c r="B4404" s="3">
        <v>44394</v>
      </c>
      <c r="C4404" s="3">
        <v>44419</v>
      </c>
      <c r="D4404" t="s">
        <v>131</v>
      </c>
      <c r="E4404" t="s">
        <v>125</v>
      </c>
      <c r="F4404" t="s">
        <v>133</v>
      </c>
    </row>
    <row r="4405" spans="1:6" x14ac:dyDescent="0.25">
      <c r="A4405">
        <v>676</v>
      </c>
      <c r="B4405" s="3">
        <v>44419</v>
      </c>
      <c r="C4405" s="3">
        <v>44432</v>
      </c>
      <c r="D4405" t="s">
        <v>131</v>
      </c>
      <c r="E4405" t="s">
        <v>125</v>
      </c>
      <c r="F4405" t="s">
        <v>133</v>
      </c>
    </row>
    <row r="4406" spans="1:6" x14ac:dyDescent="0.25">
      <c r="A4406">
        <v>676</v>
      </c>
      <c r="B4406" s="3">
        <v>44433</v>
      </c>
      <c r="C4406" s="3">
        <v>44676</v>
      </c>
      <c r="D4406" t="s">
        <v>131</v>
      </c>
      <c r="E4406" t="s">
        <v>125</v>
      </c>
      <c r="F4406" t="s">
        <v>133</v>
      </c>
    </row>
    <row r="4407" spans="1:6" x14ac:dyDescent="0.25">
      <c r="A4407">
        <v>676</v>
      </c>
      <c r="B4407" s="3">
        <v>44676</v>
      </c>
      <c r="C4407" s="3">
        <v>44705</v>
      </c>
      <c r="D4407" t="s">
        <v>131</v>
      </c>
      <c r="E4407" t="s">
        <v>125</v>
      </c>
      <c r="F4407" t="s">
        <v>133</v>
      </c>
    </row>
    <row r="4408" spans="1:6" x14ac:dyDescent="0.25">
      <c r="A4408">
        <v>676</v>
      </c>
      <c r="B4408" s="3">
        <v>44706</v>
      </c>
      <c r="C4408" s="3"/>
      <c r="D4408" t="s">
        <v>131</v>
      </c>
      <c r="E4408" t="s">
        <v>125</v>
      </c>
      <c r="F4408" t="s">
        <v>133</v>
      </c>
    </row>
    <row r="4409" spans="1:6" x14ac:dyDescent="0.25">
      <c r="A4409">
        <v>678</v>
      </c>
      <c r="B4409" s="3">
        <v>34289</v>
      </c>
      <c r="C4409" s="3">
        <v>35064</v>
      </c>
      <c r="D4409" t="s">
        <v>131</v>
      </c>
      <c r="E4409" t="s">
        <v>182</v>
      </c>
      <c r="F4409" t="s">
        <v>133</v>
      </c>
    </row>
    <row r="4410" spans="1:6" x14ac:dyDescent="0.25">
      <c r="A4410">
        <v>678</v>
      </c>
      <c r="B4410" s="3">
        <v>42795</v>
      </c>
      <c r="C4410" s="3">
        <v>43512</v>
      </c>
      <c r="D4410" t="s">
        <v>131</v>
      </c>
      <c r="E4410" t="s">
        <v>105</v>
      </c>
      <c r="F4410" t="s">
        <v>133</v>
      </c>
    </row>
    <row r="4411" spans="1:6" x14ac:dyDescent="0.25">
      <c r="A4411">
        <v>678</v>
      </c>
      <c r="B4411" s="3">
        <v>43512</v>
      </c>
      <c r="C4411" s="3"/>
      <c r="D4411" t="s">
        <v>131</v>
      </c>
      <c r="E4411" t="s">
        <v>105</v>
      </c>
      <c r="F4411" t="s">
        <v>133</v>
      </c>
    </row>
    <row r="4412" spans="1:6" x14ac:dyDescent="0.25">
      <c r="A4412">
        <v>678</v>
      </c>
      <c r="B4412" s="3">
        <v>43512</v>
      </c>
      <c r="C4412" s="3">
        <v>43780</v>
      </c>
      <c r="D4412" t="s">
        <v>131</v>
      </c>
      <c r="E4412" t="s">
        <v>94</v>
      </c>
      <c r="F4412" t="s">
        <v>133</v>
      </c>
    </row>
    <row r="4413" spans="1:6" x14ac:dyDescent="0.25">
      <c r="A4413">
        <v>678</v>
      </c>
      <c r="B4413" s="3">
        <v>43780</v>
      </c>
      <c r="C4413" s="3">
        <v>44279</v>
      </c>
      <c r="D4413" t="s">
        <v>131</v>
      </c>
      <c r="E4413" t="s">
        <v>94</v>
      </c>
      <c r="F4413" t="s">
        <v>133</v>
      </c>
    </row>
    <row r="4414" spans="1:6" x14ac:dyDescent="0.25">
      <c r="A4414">
        <v>678</v>
      </c>
      <c r="B4414" s="3">
        <v>44279</v>
      </c>
      <c r="C4414" s="3">
        <v>44279</v>
      </c>
      <c r="D4414" t="s">
        <v>131</v>
      </c>
      <c r="E4414" t="s">
        <v>94</v>
      </c>
      <c r="F4414" t="s">
        <v>133</v>
      </c>
    </row>
    <row r="4415" spans="1:6" x14ac:dyDescent="0.25">
      <c r="A4415">
        <v>678</v>
      </c>
      <c r="B4415" s="3">
        <v>44279</v>
      </c>
      <c r="C4415" s="3">
        <v>44279</v>
      </c>
      <c r="D4415" t="s">
        <v>131</v>
      </c>
      <c r="E4415" t="s">
        <v>94</v>
      </c>
      <c r="F4415" t="s">
        <v>133</v>
      </c>
    </row>
    <row r="4416" spans="1:6" x14ac:dyDescent="0.25">
      <c r="A4416">
        <v>678</v>
      </c>
      <c r="B4416" s="3">
        <v>44279</v>
      </c>
      <c r="C4416" s="3">
        <v>44364</v>
      </c>
      <c r="D4416" t="s">
        <v>131</v>
      </c>
      <c r="E4416" t="s">
        <v>94</v>
      </c>
      <c r="F4416" t="s">
        <v>133</v>
      </c>
    </row>
    <row r="4417" spans="1:6" x14ac:dyDescent="0.25">
      <c r="A4417">
        <v>678</v>
      </c>
      <c r="B4417" s="3">
        <v>44357</v>
      </c>
      <c r="C4417" s="3">
        <v>44364</v>
      </c>
      <c r="D4417" t="s">
        <v>131</v>
      </c>
      <c r="E4417" t="s">
        <v>94</v>
      </c>
      <c r="F4417" t="s">
        <v>133</v>
      </c>
    </row>
    <row r="4418" spans="1:6" x14ac:dyDescent="0.25">
      <c r="A4418">
        <v>678</v>
      </c>
      <c r="B4418" s="3">
        <v>44364</v>
      </c>
      <c r="C4418" s="3">
        <v>44365</v>
      </c>
      <c r="D4418" t="s">
        <v>131</v>
      </c>
      <c r="E4418" t="s">
        <v>94</v>
      </c>
      <c r="F4418" t="s">
        <v>133</v>
      </c>
    </row>
    <row r="4419" spans="1:6" x14ac:dyDescent="0.25">
      <c r="A4419">
        <v>678</v>
      </c>
      <c r="B4419" s="3">
        <v>44365</v>
      </c>
      <c r="C4419" s="3">
        <v>44438</v>
      </c>
      <c r="D4419" t="s">
        <v>131</v>
      </c>
      <c r="E4419" t="s">
        <v>94</v>
      </c>
      <c r="F4419" t="s">
        <v>133</v>
      </c>
    </row>
    <row r="4420" spans="1:6" x14ac:dyDescent="0.25">
      <c r="A4420">
        <v>678</v>
      </c>
      <c r="B4420" s="3">
        <v>44366</v>
      </c>
      <c r="C4420" s="3">
        <v>44438</v>
      </c>
      <c r="D4420" t="s">
        <v>131</v>
      </c>
      <c r="E4420" t="s">
        <v>94</v>
      </c>
      <c r="F4420" t="s">
        <v>133</v>
      </c>
    </row>
    <row r="4421" spans="1:6" x14ac:dyDescent="0.25">
      <c r="A4421">
        <v>678</v>
      </c>
      <c r="B4421" s="3">
        <v>44440</v>
      </c>
      <c r="C4421" s="3"/>
      <c r="D4421" t="s">
        <v>131</v>
      </c>
      <c r="E4421" t="s">
        <v>94</v>
      </c>
      <c r="F4421" t="s">
        <v>133</v>
      </c>
    </row>
    <row r="4422" spans="1:6" x14ac:dyDescent="0.25">
      <c r="A4422">
        <v>680</v>
      </c>
      <c r="B4422" s="3">
        <v>42005</v>
      </c>
      <c r="C4422" s="3">
        <v>43159</v>
      </c>
      <c r="D4422" t="s">
        <v>131</v>
      </c>
      <c r="E4422" t="s">
        <v>175</v>
      </c>
      <c r="F4422" t="s">
        <v>133</v>
      </c>
    </row>
    <row r="4423" spans="1:6" x14ac:dyDescent="0.25">
      <c r="A4423">
        <v>680</v>
      </c>
      <c r="B4423" s="3">
        <v>42005</v>
      </c>
      <c r="C4423" s="3">
        <v>42005</v>
      </c>
      <c r="D4423" t="s">
        <v>131</v>
      </c>
      <c r="E4423" t="s">
        <v>175</v>
      </c>
      <c r="F4423" t="s">
        <v>133</v>
      </c>
    </row>
    <row r="4424" spans="1:6" x14ac:dyDescent="0.25">
      <c r="A4424">
        <v>680</v>
      </c>
      <c r="B4424" s="3">
        <v>43160</v>
      </c>
      <c r="C4424" s="3">
        <v>43173</v>
      </c>
      <c r="D4424" t="s">
        <v>131</v>
      </c>
      <c r="E4424" t="s">
        <v>175</v>
      </c>
      <c r="F4424" t="s">
        <v>133</v>
      </c>
    </row>
    <row r="4425" spans="1:6" x14ac:dyDescent="0.25">
      <c r="A4425">
        <v>680</v>
      </c>
      <c r="B4425" s="3">
        <v>43174</v>
      </c>
      <c r="C4425" s="3">
        <v>43446</v>
      </c>
      <c r="D4425" t="s">
        <v>131</v>
      </c>
      <c r="E4425" t="s">
        <v>175</v>
      </c>
      <c r="F4425" t="s">
        <v>133</v>
      </c>
    </row>
    <row r="4426" spans="1:6" x14ac:dyDescent="0.25">
      <c r="A4426">
        <v>680</v>
      </c>
      <c r="B4426" s="3">
        <v>43446</v>
      </c>
      <c r="C4426" s="3">
        <v>43446</v>
      </c>
      <c r="D4426" t="s">
        <v>131</v>
      </c>
      <c r="E4426" t="s">
        <v>175</v>
      </c>
      <c r="F4426" t="s">
        <v>133</v>
      </c>
    </row>
    <row r="4427" spans="1:6" x14ac:dyDescent="0.25">
      <c r="A4427">
        <v>680</v>
      </c>
      <c r="B4427" s="3">
        <v>43447</v>
      </c>
      <c r="C4427" s="3">
        <v>43799</v>
      </c>
      <c r="D4427" t="s">
        <v>131</v>
      </c>
      <c r="E4427" t="s">
        <v>175</v>
      </c>
      <c r="F4427" t="s">
        <v>133</v>
      </c>
    </row>
    <row r="4428" spans="1:6" x14ac:dyDescent="0.25">
      <c r="A4428">
        <v>680</v>
      </c>
      <c r="B4428" s="3">
        <v>43800</v>
      </c>
      <c r="C4428" s="3">
        <v>43800</v>
      </c>
      <c r="D4428" t="s">
        <v>131</v>
      </c>
      <c r="E4428" t="s">
        <v>165</v>
      </c>
      <c r="F4428" t="s">
        <v>133</v>
      </c>
    </row>
    <row r="4429" spans="1:6" x14ac:dyDescent="0.25">
      <c r="A4429">
        <v>680</v>
      </c>
      <c r="B4429" s="3">
        <v>43800</v>
      </c>
      <c r="C4429" s="3">
        <v>43955</v>
      </c>
      <c r="D4429" t="s">
        <v>131</v>
      </c>
      <c r="E4429" t="s">
        <v>165</v>
      </c>
      <c r="F4429" t="s">
        <v>133</v>
      </c>
    </row>
    <row r="4430" spans="1:6" x14ac:dyDescent="0.25">
      <c r="A4430">
        <v>680</v>
      </c>
      <c r="B4430" s="3">
        <v>43955</v>
      </c>
      <c r="C4430" s="3">
        <v>43955</v>
      </c>
      <c r="D4430" t="s">
        <v>131</v>
      </c>
      <c r="E4430" t="s">
        <v>165</v>
      </c>
      <c r="F4430" t="s">
        <v>133</v>
      </c>
    </row>
    <row r="4431" spans="1:6" x14ac:dyDescent="0.25">
      <c r="A4431">
        <v>680</v>
      </c>
      <c r="B4431" s="3">
        <v>43955</v>
      </c>
      <c r="C4431" s="3"/>
      <c r="D4431" t="s">
        <v>131</v>
      </c>
      <c r="E4431" t="s">
        <v>129</v>
      </c>
      <c r="F4431" t="s">
        <v>133</v>
      </c>
    </row>
    <row r="4432" spans="1:6" x14ac:dyDescent="0.25">
      <c r="A4432">
        <v>680</v>
      </c>
      <c r="B4432" s="3">
        <v>43955</v>
      </c>
      <c r="C4432" s="3">
        <v>43955</v>
      </c>
      <c r="D4432" t="s">
        <v>131</v>
      </c>
      <c r="E4432" t="s">
        <v>165</v>
      </c>
      <c r="F4432" t="s">
        <v>133</v>
      </c>
    </row>
    <row r="4433" spans="1:6" x14ac:dyDescent="0.25">
      <c r="A4433">
        <v>680</v>
      </c>
      <c r="B4433" s="3">
        <v>43955</v>
      </c>
      <c r="C4433" s="3">
        <v>43955</v>
      </c>
      <c r="D4433" t="s">
        <v>131</v>
      </c>
      <c r="E4433" t="s">
        <v>165</v>
      </c>
      <c r="F4433" t="s">
        <v>133</v>
      </c>
    </row>
    <row r="4434" spans="1:6" x14ac:dyDescent="0.25">
      <c r="A4434">
        <v>681</v>
      </c>
      <c r="B4434" s="3">
        <v>41169</v>
      </c>
      <c r="C4434" s="3">
        <v>43535</v>
      </c>
      <c r="D4434" t="s">
        <v>131</v>
      </c>
      <c r="E4434" t="s">
        <v>115</v>
      </c>
      <c r="F4434" t="s">
        <v>133</v>
      </c>
    </row>
    <row r="4435" spans="1:6" x14ac:dyDescent="0.25">
      <c r="A4435">
        <v>681</v>
      </c>
      <c r="B4435" s="3">
        <v>43535</v>
      </c>
      <c r="C4435" s="3">
        <v>44011</v>
      </c>
      <c r="D4435" t="s">
        <v>131</v>
      </c>
      <c r="E4435" t="s">
        <v>115</v>
      </c>
      <c r="F4435" t="s">
        <v>133</v>
      </c>
    </row>
    <row r="4436" spans="1:6" x14ac:dyDescent="0.25">
      <c r="A4436">
        <v>681</v>
      </c>
      <c r="B4436" s="3">
        <v>44011</v>
      </c>
      <c r="C4436" s="3">
        <v>44015</v>
      </c>
      <c r="D4436" t="s">
        <v>131</v>
      </c>
      <c r="E4436" t="s">
        <v>115</v>
      </c>
      <c r="F4436" t="s">
        <v>133</v>
      </c>
    </row>
    <row r="4437" spans="1:6" x14ac:dyDescent="0.25">
      <c r="A4437">
        <v>681</v>
      </c>
      <c r="B4437" s="3">
        <v>44016</v>
      </c>
      <c r="C4437" s="3">
        <v>44038</v>
      </c>
      <c r="D4437" t="s">
        <v>131</v>
      </c>
      <c r="E4437" t="s">
        <v>115</v>
      </c>
      <c r="F4437" t="s">
        <v>133</v>
      </c>
    </row>
    <row r="4438" spans="1:6" x14ac:dyDescent="0.25">
      <c r="A4438">
        <v>681</v>
      </c>
      <c r="B4438" s="3">
        <v>44038</v>
      </c>
      <c r="C4438" s="3">
        <v>44042</v>
      </c>
      <c r="D4438" t="s">
        <v>131</v>
      </c>
      <c r="E4438" t="s">
        <v>115</v>
      </c>
      <c r="F4438" t="s">
        <v>133</v>
      </c>
    </row>
    <row r="4439" spans="1:6" x14ac:dyDescent="0.25">
      <c r="A4439">
        <v>681</v>
      </c>
      <c r="B4439" s="3">
        <v>44043</v>
      </c>
      <c r="C4439" s="3">
        <v>44335</v>
      </c>
      <c r="D4439" t="s">
        <v>131</v>
      </c>
      <c r="E4439" t="s">
        <v>115</v>
      </c>
      <c r="F4439" t="s">
        <v>133</v>
      </c>
    </row>
    <row r="4440" spans="1:6" x14ac:dyDescent="0.25">
      <c r="A4440">
        <v>681</v>
      </c>
      <c r="B4440" s="3">
        <v>44335</v>
      </c>
      <c r="C4440" s="3">
        <v>44339</v>
      </c>
      <c r="D4440" t="s">
        <v>131</v>
      </c>
      <c r="E4440" t="s">
        <v>115</v>
      </c>
      <c r="F4440" t="s">
        <v>133</v>
      </c>
    </row>
    <row r="4441" spans="1:6" x14ac:dyDescent="0.25">
      <c r="A4441">
        <v>681</v>
      </c>
      <c r="B4441" s="3">
        <v>44340</v>
      </c>
      <c r="C4441" s="3">
        <v>44340</v>
      </c>
      <c r="D4441" t="s">
        <v>131</v>
      </c>
      <c r="E4441" t="s">
        <v>115</v>
      </c>
      <c r="F4441" t="s">
        <v>133</v>
      </c>
    </row>
    <row r="4442" spans="1:6" x14ac:dyDescent="0.25">
      <c r="A4442">
        <v>681</v>
      </c>
      <c r="B4442" s="3">
        <v>44340</v>
      </c>
      <c r="C4442" s="3">
        <v>44341</v>
      </c>
      <c r="D4442" t="s">
        <v>131</v>
      </c>
      <c r="E4442" t="s">
        <v>115</v>
      </c>
      <c r="F4442" t="s">
        <v>133</v>
      </c>
    </row>
    <row r="4443" spans="1:6" x14ac:dyDescent="0.25">
      <c r="A4443">
        <v>681</v>
      </c>
      <c r="B4443" s="3">
        <v>44342</v>
      </c>
      <c r="C4443" s="3">
        <v>44342</v>
      </c>
      <c r="D4443" t="s">
        <v>131</v>
      </c>
      <c r="E4443" t="s">
        <v>115</v>
      </c>
      <c r="F4443" t="s">
        <v>133</v>
      </c>
    </row>
    <row r="4444" spans="1:6" x14ac:dyDescent="0.25">
      <c r="A4444">
        <v>681</v>
      </c>
      <c r="B4444" s="3">
        <v>44342</v>
      </c>
      <c r="C4444" s="3">
        <v>44344</v>
      </c>
      <c r="D4444" t="s">
        <v>131</v>
      </c>
      <c r="E4444" t="s">
        <v>115</v>
      </c>
      <c r="F4444" t="s">
        <v>133</v>
      </c>
    </row>
    <row r="4445" spans="1:6" x14ac:dyDescent="0.25">
      <c r="A4445">
        <v>681</v>
      </c>
      <c r="B4445" s="3">
        <v>44345</v>
      </c>
      <c r="C4445" s="3">
        <v>44347</v>
      </c>
      <c r="D4445" t="s">
        <v>131</v>
      </c>
      <c r="E4445" t="s">
        <v>115</v>
      </c>
      <c r="F4445" t="s">
        <v>133</v>
      </c>
    </row>
    <row r="4446" spans="1:6" x14ac:dyDescent="0.25">
      <c r="A4446">
        <v>681</v>
      </c>
      <c r="B4446" s="3">
        <v>44347</v>
      </c>
      <c r="C4446" s="3">
        <v>44349</v>
      </c>
      <c r="D4446" t="s">
        <v>131</v>
      </c>
      <c r="E4446" t="s">
        <v>115</v>
      </c>
      <c r="F4446" t="s">
        <v>133</v>
      </c>
    </row>
    <row r="4447" spans="1:6" x14ac:dyDescent="0.25">
      <c r="A4447">
        <v>681</v>
      </c>
      <c r="B4447" s="3">
        <v>44350</v>
      </c>
      <c r="C4447" s="3">
        <v>44350</v>
      </c>
      <c r="D4447" t="s">
        <v>131</v>
      </c>
      <c r="E4447" t="s">
        <v>115</v>
      </c>
      <c r="F4447" t="s">
        <v>133</v>
      </c>
    </row>
    <row r="4448" spans="1:6" x14ac:dyDescent="0.25">
      <c r="A4448">
        <v>681</v>
      </c>
      <c r="B4448" s="3">
        <v>44350</v>
      </c>
      <c r="C4448" s="3">
        <v>44353</v>
      </c>
      <c r="D4448" t="s">
        <v>131</v>
      </c>
      <c r="E4448" t="s">
        <v>115</v>
      </c>
      <c r="F4448" t="s">
        <v>133</v>
      </c>
    </row>
    <row r="4449" spans="1:6" x14ac:dyDescent="0.25">
      <c r="A4449">
        <v>681</v>
      </c>
      <c r="B4449" s="3">
        <v>44354</v>
      </c>
      <c r="C4449" s="3">
        <v>44354</v>
      </c>
      <c r="D4449" t="s">
        <v>131</v>
      </c>
      <c r="E4449" t="s">
        <v>115</v>
      </c>
      <c r="F4449" t="s">
        <v>133</v>
      </c>
    </row>
    <row r="4450" spans="1:6" x14ac:dyDescent="0.25">
      <c r="A4450">
        <v>681</v>
      </c>
      <c r="B4450" s="3">
        <v>44354</v>
      </c>
      <c r="C4450" s="3">
        <v>44357</v>
      </c>
      <c r="D4450" t="s">
        <v>131</v>
      </c>
      <c r="E4450" t="s">
        <v>115</v>
      </c>
      <c r="F4450" t="s">
        <v>133</v>
      </c>
    </row>
    <row r="4451" spans="1:6" x14ac:dyDescent="0.25">
      <c r="A4451">
        <v>681</v>
      </c>
      <c r="B4451" s="3">
        <v>44358</v>
      </c>
      <c r="C4451" s="3">
        <v>44358</v>
      </c>
      <c r="D4451" t="s">
        <v>131</v>
      </c>
      <c r="E4451" t="s">
        <v>115</v>
      </c>
      <c r="F4451" t="s">
        <v>133</v>
      </c>
    </row>
    <row r="4452" spans="1:6" x14ac:dyDescent="0.25">
      <c r="A4452">
        <v>681</v>
      </c>
      <c r="B4452" s="3">
        <v>44358</v>
      </c>
      <c r="C4452" s="3">
        <v>44360</v>
      </c>
      <c r="D4452" t="s">
        <v>131</v>
      </c>
      <c r="E4452" t="s">
        <v>115</v>
      </c>
      <c r="F4452" t="s">
        <v>133</v>
      </c>
    </row>
    <row r="4453" spans="1:6" x14ac:dyDescent="0.25">
      <c r="A4453">
        <v>681</v>
      </c>
      <c r="B4453" s="3">
        <v>44361</v>
      </c>
      <c r="C4453" s="3">
        <v>44361</v>
      </c>
      <c r="D4453" t="s">
        <v>131</v>
      </c>
      <c r="E4453" t="s">
        <v>115</v>
      </c>
      <c r="F4453" t="s">
        <v>133</v>
      </c>
    </row>
    <row r="4454" spans="1:6" x14ac:dyDescent="0.25">
      <c r="A4454">
        <v>681</v>
      </c>
      <c r="B4454" s="3">
        <v>44361</v>
      </c>
      <c r="C4454" s="3">
        <v>44365</v>
      </c>
      <c r="D4454" t="s">
        <v>131</v>
      </c>
      <c r="E4454" t="s">
        <v>115</v>
      </c>
      <c r="F4454" t="s">
        <v>133</v>
      </c>
    </row>
    <row r="4455" spans="1:6" x14ac:dyDescent="0.25">
      <c r="A4455">
        <v>681</v>
      </c>
      <c r="B4455" s="3">
        <v>44366</v>
      </c>
      <c r="C4455" s="3">
        <v>44368</v>
      </c>
      <c r="D4455" t="s">
        <v>131</v>
      </c>
      <c r="E4455" t="s">
        <v>115</v>
      </c>
      <c r="F4455" t="s">
        <v>133</v>
      </c>
    </row>
    <row r="4456" spans="1:6" x14ac:dyDescent="0.25">
      <c r="A4456">
        <v>681</v>
      </c>
      <c r="B4456" s="3">
        <v>44368</v>
      </c>
      <c r="C4456" s="3">
        <v>44372</v>
      </c>
      <c r="D4456" t="s">
        <v>131</v>
      </c>
      <c r="E4456" t="s">
        <v>115</v>
      </c>
      <c r="F4456" t="s">
        <v>133</v>
      </c>
    </row>
    <row r="4457" spans="1:6" x14ac:dyDescent="0.25">
      <c r="A4457">
        <v>681</v>
      </c>
      <c r="B4457" s="3">
        <v>44373</v>
      </c>
      <c r="C4457" s="3">
        <v>44375</v>
      </c>
      <c r="D4457" t="s">
        <v>131</v>
      </c>
      <c r="E4457" t="s">
        <v>115</v>
      </c>
      <c r="F4457" t="s">
        <v>133</v>
      </c>
    </row>
    <row r="4458" spans="1:6" x14ac:dyDescent="0.25">
      <c r="A4458">
        <v>681</v>
      </c>
      <c r="B4458" s="3">
        <v>44375</v>
      </c>
      <c r="C4458" s="3">
        <v>44379</v>
      </c>
      <c r="D4458" t="s">
        <v>131</v>
      </c>
      <c r="E4458" t="s">
        <v>115</v>
      </c>
      <c r="F4458" t="s">
        <v>133</v>
      </c>
    </row>
    <row r="4459" spans="1:6" x14ac:dyDescent="0.25">
      <c r="A4459">
        <v>681</v>
      </c>
      <c r="B4459" s="3">
        <v>44380</v>
      </c>
      <c r="C4459" s="3">
        <v>44382</v>
      </c>
      <c r="D4459" t="s">
        <v>131</v>
      </c>
      <c r="E4459" t="s">
        <v>115</v>
      </c>
      <c r="F4459" t="s">
        <v>133</v>
      </c>
    </row>
    <row r="4460" spans="1:6" x14ac:dyDescent="0.25">
      <c r="A4460">
        <v>681</v>
      </c>
      <c r="B4460" s="3">
        <v>44382</v>
      </c>
      <c r="C4460" s="3">
        <v>44386</v>
      </c>
      <c r="D4460" t="s">
        <v>131</v>
      </c>
      <c r="E4460" t="s">
        <v>115</v>
      </c>
      <c r="F4460" t="s">
        <v>133</v>
      </c>
    </row>
    <row r="4461" spans="1:6" x14ac:dyDescent="0.25">
      <c r="A4461">
        <v>681</v>
      </c>
      <c r="B4461" s="3">
        <v>44387</v>
      </c>
      <c r="C4461" s="3">
        <v>44389</v>
      </c>
      <c r="D4461" t="s">
        <v>131</v>
      </c>
      <c r="E4461" t="s">
        <v>115</v>
      </c>
      <c r="F4461" t="s">
        <v>133</v>
      </c>
    </row>
    <row r="4462" spans="1:6" x14ac:dyDescent="0.25">
      <c r="A4462">
        <v>681</v>
      </c>
      <c r="B4462" s="3">
        <v>44389</v>
      </c>
      <c r="C4462" s="3">
        <v>44395</v>
      </c>
      <c r="D4462" t="s">
        <v>131</v>
      </c>
      <c r="E4462" t="s">
        <v>115</v>
      </c>
      <c r="F4462" t="s">
        <v>133</v>
      </c>
    </row>
    <row r="4463" spans="1:6" x14ac:dyDescent="0.25">
      <c r="A4463">
        <v>681</v>
      </c>
      <c r="B4463" s="3">
        <v>44396</v>
      </c>
      <c r="C4463" s="3">
        <v>44410</v>
      </c>
      <c r="D4463" t="s">
        <v>131</v>
      </c>
      <c r="E4463" t="s">
        <v>115</v>
      </c>
      <c r="F4463" t="s">
        <v>133</v>
      </c>
    </row>
    <row r="4464" spans="1:6" x14ac:dyDescent="0.25">
      <c r="A4464">
        <v>681</v>
      </c>
      <c r="B4464" s="3">
        <v>44410</v>
      </c>
      <c r="C4464" s="3">
        <v>44414</v>
      </c>
      <c r="D4464" t="s">
        <v>131</v>
      </c>
      <c r="E4464" t="s">
        <v>115</v>
      </c>
      <c r="F4464" t="s">
        <v>133</v>
      </c>
    </row>
    <row r="4465" spans="1:6" x14ac:dyDescent="0.25">
      <c r="A4465">
        <v>681</v>
      </c>
      <c r="B4465" s="3">
        <v>44415</v>
      </c>
      <c r="C4465" s="3">
        <v>44417</v>
      </c>
      <c r="D4465" t="s">
        <v>131</v>
      </c>
      <c r="E4465" t="s">
        <v>115</v>
      </c>
      <c r="F4465" t="s">
        <v>133</v>
      </c>
    </row>
    <row r="4466" spans="1:6" x14ac:dyDescent="0.25">
      <c r="A4466">
        <v>681</v>
      </c>
      <c r="B4466" s="3">
        <v>44417</v>
      </c>
      <c r="C4466" s="3">
        <v>44421</v>
      </c>
      <c r="D4466" t="s">
        <v>131</v>
      </c>
      <c r="E4466" t="s">
        <v>115</v>
      </c>
      <c r="F4466" t="s">
        <v>133</v>
      </c>
    </row>
    <row r="4467" spans="1:6" x14ac:dyDescent="0.25">
      <c r="A4467">
        <v>681</v>
      </c>
      <c r="B4467" s="3">
        <v>44422</v>
      </c>
      <c r="C4467" s="3">
        <v>44424</v>
      </c>
      <c r="D4467" t="s">
        <v>131</v>
      </c>
      <c r="E4467" t="s">
        <v>115</v>
      </c>
      <c r="F4467" t="s">
        <v>133</v>
      </c>
    </row>
    <row r="4468" spans="1:6" x14ac:dyDescent="0.25">
      <c r="A4468">
        <v>681</v>
      </c>
      <c r="B4468" s="3">
        <v>44424</v>
      </c>
      <c r="C4468" s="3">
        <v>44428</v>
      </c>
      <c r="D4468" t="s">
        <v>131</v>
      </c>
      <c r="E4468" t="s">
        <v>115</v>
      </c>
      <c r="F4468" t="s">
        <v>133</v>
      </c>
    </row>
    <row r="4469" spans="1:6" x14ac:dyDescent="0.25">
      <c r="A4469">
        <v>681</v>
      </c>
      <c r="B4469" s="3">
        <v>44429</v>
      </c>
      <c r="C4469" s="3">
        <v>44431</v>
      </c>
      <c r="D4469" t="s">
        <v>131</v>
      </c>
      <c r="E4469" t="s">
        <v>115</v>
      </c>
      <c r="F4469" t="s">
        <v>133</v>
      </c>
    </row>
    <row r="4470" spans="1:6" x14ac:dyDescent="0.25">
      <c r="A4470">
        <v>681</v>
      </c>
      <c r="B4470" s="3">
        <v>44431</v>
      </c>
      <c r="C4470" s="3">
        <v>44435</v>
      </c>
      <c r="D4470" t="s">
        <v>131</v>
      </c>
      <c r="E4470" t="s">
        <v>115</v>
      </c>
      <c r="F4470" t="s">
        <v>133</v>
      </c>
    </row>
    <row r="4471" spans="1:6" x14ac:dyDescent="0.25">
      <c r="A4471">
        <v>681</v>
      </c>
      <c r="B4471" s="3">
        <v>44436</v>
      </c>
      <c r="C4471" s="3">
        <v>44438</v>
      </c>
      <c r="D4471" t="s">
        <v>131</v>
      </c>
      <c r="E4471" t="s">
        <v>115</v>
      </c>
      <c r="F4471" t="s">
        <v>133</v>
      </c>
    </row>
    <row r="4472" spans="1:6" x14ac:dyDescent="0.25">
      <c r="A4472">
        <v>681</v>
      </c>
      <c r="B4472" s="3">
        <v>44438</v>
      </c>
      <c r="C4472" s="3">
        <v>44442</v>
      </c>
      <c r="D4472" t="s">
        <v>131</v>
      </c>
      <c r="E4472" t="s">
        <v>115</v>
      </c>
      <c r="F4472" t="s">
        <v>133</v>
      </c>
    </row>
    <row r="4473" spans="1:6" x14ac:dyDescent="0.25">
      <c r="A4473">
        <v>681</v>
      </c>
      <c r="B4473" s="3">
        <v>44443</v>
      </c>
      <c r="C4473" s="3">
        <v>44445</v>
      </c>
      <c r="D4473" t="s">
        <v>131</v>
      </c>
      <c r="E4473" t="s">
        <v>115</v>
      </c>
      <c r="F4473" t="s">
        <v>133</v>
      </c>
    </row>
    <row r="4474" spans="1:6" x14ac:dyDescent="0.25">
      <c r="A4474">
        <v>681</v>
      </c>
      <c r="B4474" s="3">
        <v>44445</v>
      </c>
      <c r="C4474" s="3">
        <v>44449</v>
      </c>
      <c r="D4474" t="s">
        <v>131</v>
      </c>
      <c r="E4474" t="s">
        <v>115</v>
      </c>
      <c r="F4474" t="s">
        <v>133</v>
      </c>
    </row>
    <row r="4475" spans="1:6" x14ac:dyDescent="0.25">
      <c r="A4475">
        <v>681</v>
      </c>
      <c r="B4475" s="3">
        <v>44450</v>
      </c>
      <c r="C4475" s="3">
        <v>44452</v>
      </c>
      <c r="D4475" t="s">
        <v>131</v>
      </c>
      <c r="E4475" t="s">
        <v>115</v>
      </c>
      <c r="F4475" t="s">
        <v>133</v>
      </c>
    </row>
    <row r="4476" spans="1:6" x14ac:dyDescent="0.25">
      <c r="A4476">
        <v>681</v>
      </c>
      <c r="B4476" s="3">
        <v>44452</v>
      </c>
      <c r="C4476" s="3">
        <v>44453</v>
      </c>
      <c r="D4476" t="s">
        <v>131</v>
      </c>
      <c r="E4476" t="s">
        <v>115</v>
      </c>
      <c r="F4476" t="s">
        <v>133</v>
      </c>
    </row>
    <row r="4477" spans="1:6" x14ac:dyDescent="0.25">
      <c r="A4477">
        <v>681</v>
      </c>
      <c r="B4477" s="3">
        <v>44454</v>
      </c>
      <c r="C4477" s="3">
        <v>44456</v>
      </c>
      <c r="D4477" t="s">
        <v>131</v>
      </c>
      <c r="E4477" t="s">
        <v>115</v>
      </c>
      <c r="F4477" t="s">
        <v>133</v>
      </c>
    </row>
    <row r="4478" spans="1:6" x14ac:dyDescent="0.25">
      <c r="A4478">
        <v>681</v>
      </c>
      <c r="B4478" s="3">
        <v>44456</v>
      </c>
      <c r="C4478" s="3">
        <v>44463</v>
      </c>
      <c r="D4478" t="s">
        <v>131</v>
      </c>
      <c r="E4478" t="s">
        <v>115</v>
      </c>
      <c r="F4478" t="s">
        <v>133</v>
      </c>
    </row>
    <row r="4479" spans="1:6" x14ac:dyDescent="0.25">
      <c r="A4479">
        <v>681</v>
      </c>
      <c r="B4479" s="3">
        <v>44464</v>
      </c>
      <c r="C4479" s="3"/>
      <c r="D4479" t="s">
        <v>131</v>
      </c>
      <c r="E4479" t="s">
        <v>115</v>
      </c>
      <c r="F4479" t="s">
        <v>133</v>
      </c>
    </row>
    <row r="4480" spans="1:6" x14ac:dyDescent="0.25">
      <c r="A4480">
        <v>682</v>
      </c>
      <c r="B4480" s="3">
        <v>41168</v>
      </c>
      <c r="C4480" s="3">
        <v>43149</v>
      </c>
      <c r="D4480" t="s">
        <v>131</v>
      </c>
      <c r="E4480" t="s">
        <v>118</v>
      </c>
      <c r="F4480" t="s">
        <v>133</v>
      </c>
    </row>
    <row r="4481" spans="1:6" x14ac:dyDescent="0.25">
      <c r="A4481">
        <v>682</v>
      </c>
      <c r="B4481" s="3">
        <v>43149</v>
      </c>
      <c r="C4481" s="3">
        <v>43732</v>
      </c>
      <c r="D4481" t="s">
        <v>131</v>
      </c>
      <c r="E4481" t="s">
        <v>118</v>
      </c>
      <c r="F4481" t="s">
        <v>133</v>
      </c>
    </row>
    <row r="4482" spans="1:6" x14ac:dyDescent="0.25">
      <c r="A4482">
        <v>682</v>
      </c>
      <c r="B4482" s="3">
        <v>43732</v>
      </c>
      <c r="C4482" s="3">
        <v>43891</v>
      </c>
      <c r="D4482" t="s">
        <v>131</v>
      </c>
      <c r="E4482" t="s">
        <v>118</v>
      </c>
      <c r="F4482" t="s">
        <v>133</v>
      </c>
    </row>
    <row r="4483" spans="1:6" x14ac:dyDescent="0.25">
      <c r="A4483">
        <v>682</v>
      </c>
      <c r="B4483" s="3">
        <v>43891</v>
      </c>
      <c r="C4483" s="3">
        <v>43983</v>
      </c>
      <c r="D4483" t="s">
        <v>131</v>
      </c>
      <c r="E4483" t="s">
        <v>118</v>
      </c>
      <c r="F4483" t="s">
        <v>133</v>
      </c>
    </row>
    <row r="4484" spans="1:6" x14ac:dyDescent="0.25">
      <c r="A4484">
        <v>682</v>
      </c>
      <c r="B4484" s="3">
        <v>43983</v>
      </c>
      <c r="C4484" s="3">
        <v>43983</v>
      </c>
      <c r="D4484" t="s">
        <v>131</v>
      </c>
      <c r="E4484" t="s">
        <v>118</v>
      </c>
      <c r="F4484" t="s">
        <v>133</v>
      </c>
    </row>
    <row r="4485" spans="1:6" x14ac:dyDescent="0.25">
      <c r="A4485">
        <v>682</v>
      </c>
      <c r="B4485" s="3">
        <v>43983</v>
      </c>
      <c r="D4485" t="s">
        <v>131</v>
      </c>
      <c r="E4485" t="s">
        <v>118</v>
      </c>
      <c r="F4485" t="s">
        <v>133</v>
      </c>
    </row>
    <row r="4486" spans="1:6" x14ac:dyDescent="0.25">
      <c r="A4486">
        <v>684</v>
      </c>
      <c r="B4486" s="3">
        <v>37928</v>
      </c>
      <c r="C4486" s="3">
        <v>43712</v>
      </c>
      <c r="D4486" t="s">
        <v>131</v>
      </c>
      <c r="E4486" t="s">
        <v>118</v>
      </c>
      <c r="F4486" t="s">
        <v>133</v>
      </c>
    </row>
    <row r="4487" spans="1:6" x14ac:dyDescent="0.25">
      <c r="A4487">
        <v>684</v>
      </c>
      <c r="B4487" s="3">
        <v>43712</v>
      </c>
      <c r="C4487" s="3">
        <v>43718</v>
      </c>
      <c r="D4487" t="s">
        <v>131</v>
      </c>
      <c r="E4487" t="s">
        <v>118</v>
      </c>
      <c r="F4487" t="s">
        <v>133</v>
      </c>
    </row>
    <row r="4488" spans="1:6" x14ac:dyDescent="0.25">
      <c r="A4488">
        <v>684</v>
      </c>
      <c r="B4488" s="3">
        <v>43719</v>
      </c>
      <c r="C4488" s="3">
        <v>44382</v>
      </c>
      <c r="D4488" t="s">
        <v>131</v>
      </c>
      <c r="E4488" t="s">
        <v>118</v>
      </c>
      <c r="F4488" t="s">
        <v>133</v>
      </c>
    </row>
    <row r="4489" spans="1:6" x14ac:dyDescent="0.25">
      <c r="A4489">
        <v>684</v>
      </c>
      <c r="B4489" s="3">
        <v>44382</v>
      </c>
      <c r="C4489" s="3">
        <v>44386</v>
      </c>
      <c r="D4489" t="s">
        <v>131</v>
      </c>
      <c r="E4489" t="s">
        <v>118</v>
      </c>
      <c r="F4489" t="s">
        <v>133</v>
      </c>
    </row>
    <row r="4490" spans="1:6" x14ac:dyDescent="0.25">
      <c r="A4490">
        <v>684</v>
      </c>
      <c r="B4490" s="3">
        <v>44387</v>
      </c>
      <c r="C4490" s="3">
        <v>44536</v>
      </c>
      <c r="D4490" t="s">
        <v>131</v>
      </c>
      <c r="E4490" t="s">
        <v>118</v>
      </c>
      <c r="F4490" t="s">
        <v>133</v>
      </c>
    </row>
    <row r="4491" spans="1:6" x14ac:dyDescent="0.25">
      <c r="A4491">
        <v>684</v>
      </c>
      <c r="B4491" s="3">
        <v>44536</v>
      </c>
      <c r="C4491" s="3">
        <v>44582</v>
      </c>
      <c r="D4491" t="s">
        <v>131</v>
      </c>
      <c r="E4491" t="s">
        <v>118</v>
      </c>
      <c r="F4491" t="s">
        <v>133</v>
      </c>
    </row>
    <row r="4492" spans="1:6" x14ac:dyDescent="0.25">
      <c r="A4492">
        <v>684</v>
      </c>
      <c r="B4492" s="3">
        <v>44582</v>
      </c>
      <c r="C4492" s="3">
        <v>44585</v>
      </c>
      <c r="D4492" t="s">
        <v>131</v>
      </c>
      <c r="E4492" t="s">
        <v>118</v>
      </c>
      <c r="F4492" t="s">
        <v>133</v>
      </c>
    </row>
    <row r="4493" spans="1:6" x14ac:dyDescent="0.25">
      <c r="A4493">
        <v>684</v>
      </c>
      <c r="B4493" s="3">
        <v>44586</v>
      </c>
      <c r="C4493" s="3">
        <v>44587</v>
      </c>
      <c r="D4493" t="s">
        <v>131</v>
      </c>
      <c r="E4493" t="s">
        <v>118</v>
      </c>
      <c r="F4493" t="s">
        <v>133</v>
      </c>
    </row>
    <row r="4494" spans="1:6" x14ac:dyDescent="0.25">
      <c r="A4494">
        <v>684</v>
      </c>
      <c r="B4494" s="3">
        <v>44588</v>
      </c>
      <c r="C4494" s="3">
        <v>44590</v>
      </c>
      <c r="D4494" t="s">
        <v>131</v>
      </c>
      <c r="E4494" t="s">
        <v>118</v>
      </c>
      <c r="F4494" t="s">
        <v>133</v>
      </c>
    </row>
    <row r="4495" spans="1:6" x14ac:dyDescent="0.25">
      <c r="A4495">
        <v>684</v>
      </c>
      <c r="B4495" s="3">
        <v>44591</v>
      </c>
      <c r="C4495" s="3"/>
      <c r="D4495" t="s">
        <v>131</v>
      </c>
      <c r="E4495" t="s">
        <v>118</v>
      </c>
      <c r="F4495" t="s">
        <v>133</v>
      </c>
    </row>
    <row r="4496" spans="1:6" x14ac:dyDescent="0.25">
      <c r="A4496">
        <v>685</v>
      </c>
      <c r="B4496" s="3">
        <v>42005</v>
      </c>
      <c r="C4496" s="3">
        <v>42005</v>
      </c>
      <c r="D4496" t="s">
        <v>131</v>
      </c>
      <c r="E4496" t="s">
        <v>175</v>
      </c>
      <c r="F4496" t="s">
        <v>132</v>
      </c>
    </row>
    <row r="4497" spans="1:6" x14ac:dyDescent="0.25">
      <c r="A4497">
        <v>685</v>
      </c>
      <c r="B4497" s="3">
        <v>42005</v>
      </c>
      <c r="C4497" s="3">
        <v>43404</v>
      </c>
      <c r="D4497" t="s">
        <v>131</v>
      </c>
      <c r="E4497" t="s">
        <v>175</v>
      </c>
      <c r="F4497" t="s">
        <v>132</v>
      </c>
    </row>
    <row r="4498" spans="1:6" x14ac:dyDescent="0.25">
      <c r="A4498">
        <v>685</v>
      </c>
      <c r="B4498" s="3">
        <v>43405</v>
      </c>
      <c r="C4498" s="3">
        <v>43405</v>
      </c>
      <c r="D4498" t="s">
        <v>131</v>
      </c>
      <c r="E4498" t="s">
        <v>165</v>
      </c>
      <c r="F4498" t="s">
        <v>132</v>
      </c>
    </row>
    <row r="4499" spans="1:6" x14ac:dyDescent="0.25">
      <c r="A4499">
        <v>685</v>
      </c>
      <c r="B4499" s="3">
        <v>43405</v>
      </c>
      <c r="C4499" s="3"/>
      <c r="D4499" t="s">
        <v>131</v>
      </c>
      <c r="E4499" t="s">
        <v>165</v>
      </c>
      <c r="F4499" t="s">
        <v>132</v>
      </c>
    </row>
    <row r="4500" spans="1:6" x14ac:dyDescent="0.25">
      <c r="A4500">
        <v>686</v>
      </c>
      <c r="B4500" s="3">
        <v>42217</v>
      </c>
      <c r="C4500" s="3">
        <v>43151</v>
      </c>
      <c r="D4500" t="s">
        <v>131</v>
      </c>
      <c r="E4500" t="s">
        <v>175</v>
      </c>
      <c r="F4500" t="s">
        <v>132</v>
      </c>
    </row>
    <row r="4501" spans="1:6" x14ac:dyDescent="0.25">
      <c r="A4501">
        <v>686</v>
      </c>
      <c r="B4501" s="3">
        <v>43152</v>
      </c>
      <c r="C4501" s="3">
        <v>43153</v>
      </c>
      <c r="D4501" t="s">
        <v>131</v>
      </c>
      <c r="E4501" t="s">
        <v>175</v>
      </c>
      <c r="F4501" t="s">
        <v>132</v>
      </c>
    </row>
    <row r="4502" spans="1:6" x14ac:dyDescent="0.25">
      <c r="A4502">
        <v>686</v>
      </c>
      <c r="B4502" s="3">
        <v>43154</v>
      </c>
      <c r="C4502" s="3">
        <v>43585</v>
      </c>
      <c r="D4502" t="s">
        <v>131</v>
      </c>
      <c r="E4502" t="s">
        <v>175</v>
      </c>
      <c r="F4502" t="s">
        <v>132</v>
      </c>
    </row>
    <row r="4503" spans="1:6" x14ac:dyDescent="0.25">
      <c r="A4503">
        <v>686</v>
      </c>
      <c r="B4503" s="3">
        <v>43586</v>
      </c>
      <c r="C4503" s="3">
        <v>43586</v>
      </c>
      <c r="D4503" t="s">
        <v>131</v>
      </c>
      <c r="E4503" t="s">
        <v>165</v>
      </c>
      <c r="F4503" t="s">
        <v>132</v>
      </c>
    </row>
    <row r="4504" spans="1:6" x14ac:dyDescent="0.25">
      <c r="A4504">
        <v>686</v>
      </c>
      <c r="B4504" s="3">
        <v>43586</v>
      </c>
      <c r="C4504" s="3">
        <v>44347</v>
      </c>
      <c r="D4504" t="s">
        <v>131</v>
      </c>
      <c r="E4504" t="s">
        <v>165</v>
      </c>
      <c r="F4504" t="s">
        <v>132</v>
      </c>
    </row>
    <row r="4505" spans="1:6" x14ac:dyDescent="0.25">
      <c r="A4505">
        <v>686</v>
      </c>
      <c r="B4505" s="3">
        <v>44348</v>
      </c>
      <c r="C4505" s="3">
        <v>44348</v>
      </c>
      <c r="D4505" t="s">
        <v>131</v>
      </c>
      <c r="E4505" t="s">
        <v>165</v>
      </c>
      <c r="F4505" t="s">
        <v>132</v>
      </c>
    </row>
    <row r="4506" spans="1:6" x14ac:dyDescent="0.25">
      <c r="A4506">
        <v>686</v>
      </c>
      <c r="B4506" s="3">
        <v>44348</v>
      </c>
      <c r="C4506" s="3">
        <v>44361</v>
      </c>
      <c r="D4506" t="s">
        <v>131</v>
      </c>
      <c r="E4506" t="s">
        <v>165</v>
      </c>
      <c r="F4506" t="s">
        <v>132</v>
      </c>
    </row>
    <row r="4507" spans="1:6" x14ac:dyDescent="0.25">
      <c r="A4507">
        <v>686</v>
      </c>
      <c r="B4507" s="3">
        <v>44361</v>
      </c>
      <c r="C4507" s="3"/>
      <c r="D4507" t="s">
        <v>131</v>
      </c>
      <c r="E4507" t="s">
        <v>165</v>
      </c>
      <c r="F4507" t="s">
        <v>132</v>
      </c>
    </row>
    <row r="4508" spans="1:6" x14ac:dyDescent="0.25">
      <c r="A4508">
        <v>687</v>
      </c>
      <c r="B4508" s="3">
        <v>42659</v>
      </c>
      <c r="C4508" s="3">
        <v>43145</v>
      </c>
      <c r="D4508" t="s">
        <v>131</v>
      </c>
      <c r="E4508" t="s">
        <v>168</v>
      </c>
      <c r="F4508" t="s">
        <v>133</v>
      </c>
    </row>
    <row r="4509" spans="1:6" x14ac:dyDescent="0.25">
      <c r="A4509">
        <v>687</v>
      </c>
      <c r="B4509" s="3">
        <v>43145</v>
      </c>
      <c r="C4509" s="3">
        <v>43158</v>
      </c>
      <c r="D4509" t="s">
        <v>131</v>
      </c>
      <c r="E4509" t="s">
        <v>168</v>
      </c>
      <c r="F4509" t="s">
        <v>133</v>
      </c>
    </row>
    <row r="4510" spans="1:6" x14ac:dyDescent="0.25">
      <c r="A4510">
        <v>687</v>
      </c>
      <c r="B4510" s="3">
        <v>43159</v>
      </c>
      <c r="C4510" s="3">
        <v>43697</v>
      </c>
      <c r="D4510" t="s">
        <v>131</v>
      </c>
      <c r="E4510" t="s">
        <v>168</v>
      </c>
      <c r="F4510" t="s">
        <v>133</v>
      </c>
    </row>
    <row r="4511" spans="1:6" x14ac:dyDescent="0.25">
      <c r="A4511">
        <v>687</v>
      </c>
      <c r="B4511" s="3">
        <v>43697</v>
      </c>
      <c r="C4511" s="3">
        <v>43717</v>
      </c>
      <c r="D4511" t="s">
        <v>131</v>
      </c>
      <c r="E4511" t="s">
        <v>168</v>
      </c>
      <c r="F4511" t="s">
        <v>133</v>
      </c>
    </row>
    <row r="4512" spans="1:6" x14ac:dyDescent="0.25">
      <c r="A4512">
        <v>687</v>
      </c>
      <c r="B4512" s="3">
        <v>43718</v>
      </c>
      <c r="C4512" s="3">
        <v>44449</v>
      </c>
      <c r="D4512" t="s">
        <v>131</v>
      </c>
      <c r="E4512" t="s">
        <v>168</v>
      </c>
      <c r="F4512" t="s">
        <v>133</v>
      </c>
    </row>
    <row r="4513" spans="1:6" x14ac:dyDescent="0.25">
      <c r="A4513">
        <v>687</v>
      </c>
      <c r="B4513" s="3">
        <v>44449</v>
      </c>
      <c r="C4513" s="3">
        <v>44449</v>
      </c>
      <c r="D4513" t="s">
        <v>131</v>
      </c>
      <c r="E4513" t="s">
        <v>168</v>
      </c>
      <c r="F4513" t="s">
        <v>133</v>
      </c>
    </row>
    <row r="4514" spans="1:6" x14ac:dyDescent="0.25">
      <c r="A4514">
        <v>687</v>
      </c>
      <c r="B4514" s="3">
        <v>44450</v>
      </c>
      <c r="C4514" s="3">
        <v>44565</v>
      </c>
      <c r="D4514" t="s">
        <v>131</v>
      </c>
      <c r="E4514" t="s">
        <v>168</v>
      </c>
      <c r="F4514" t="s">
        <v>133</v>
      </c>
    </row>
    <row r="4515" spans="1:6" x14ac:dyDescent="0.25">
      <c r="A4515">
        <v>687</v>
      </c>
      <c r="B4515" s="3">
        <v>44565</v>
      </c>
      <c r="C4515" s="3">
        <v>44567</v>
      </c>
      <c r="D4515" t="s">
        <v>131</v>
      </c>
      <c r="E4515" t="s">
        <v>168</v>
      </c>
      <c r="F4515" t="s">
        <v>133</v>
      </c>
    </row>
    <row r="4516" spans="1:6" x14ac:dyDescent="0.25">
      <c r="A4516">
        <v>687</v>
      </c>
      <c r="B4516" s="3">
        <v>44568</v>
      </c>
      <c r="C4516" s="3">
        <v>44568</v>
      </c>
      <c r="D4516" t="s">
        <v>131</v>
      </c>
      <c r="E4516" t="s">
        <v>168</v>
      </c>
      <c r="F4516" t="s">
        <v>133</v>
      </c>
    </row>
    <row r="4517" spans="1:6" x14ac:dyDescent="0.25">
      <c r="A4517">
        <v>687</v>
      </c>
      <c r="B4517" s="3">
        <v>44568</v>
      </c>
      <c r="C4517" s="3">
        <v>44576</v>
      </c>
      <c r="D4517" t="s">
        <v>131</v>
      </c>
      <c r="E4517" t="s">
        <v>168</v>
      </c>
      <c r="F4517" t="s">
        <v>133</v>
      </c>
    </row>
    <row r="4518" spans="1:6" x14ac:dyDescent="0.25">
      <c r="A4518">
        <v>687</v>
      </c>
      <c r="B4518" s="3">
        <v>44577</v>
      </c>
      <c r="D4518" t="s">
        <v>131</v>
      </c>
      <c r="E4518" t="s">
        <v>168</v>
      </c>
      <c r="F4518" t="s">
        <v>133</v>
      </c>
    </row>
    <row r="4519" spans="1:6" x14ac:dyDescent="0.25">
      <c r="A4519">
        <v>688</v>
      </c>
      <c r="B4519" s="3">
        <v>42705</v>
      </c>
      <c r="C4519" s="3">
        <v>43229</v>
      </c>
      <c r="D4519" t="s">
        <v>131</v>
      </c>
      <c r="E4519" t="s">
        <v>92</v>
      </c>
      <c r="F4519" t="s">
        <v>133</v>
      </c>
    </row>
    <row r="4520" spans="1:6" x14ac:dyDescent="0.25">
      <c r="A4520">
        <v>688</v>
      </c>
      <c r="B4520" s="3">
        <v>43229</v>
      </c>
      <c r="C4520" s="3">
        <v>43512</v>
      </c>
      <c r="D4520" t="s">
        <v>131</v>
      </c>
      <c r="E4520" t="s">
        <v>92</v>
      </c>
      <c r="F4520" t="s">
        <v>133</v>
      </c>
    </row>
    <row r="4521" spans="1:6" x14ac:dyDescent="0.25">
      <c r="A4521">
        <v>688</v>
      </c>
      <c r="B4521" s="3">
        <v>43512</v>
      </c>
      <c r="C4521" s="3">
        <v>43512</v>
      </c>
      <c r="D4521" t="s">
        <v>131</v>
      </c>
      <c r="E4521" t="s">
        <v>92</v>
      </c>
      <c r="F4521" t="s">
        <v>133</v>
      </c>
    </row>
    <row r="4522" spans="1:6" x14ac:dyDescent="0.25">
      <c r="A4522">
        <v>688</v>
      </c>
      <c r="B4522" s="3">
        <v>43512</v>
      </c>
      <c r="C4522" s="3">
        <v>43512</v>
      </c>
      <c r="D4522" t="s">
        <v>131</v>
      </c>
      <c r="E4522" t="s">
        <v>92</v>
      </c>
      <c r="F4522" t="s">
        <v>133</v>
      </c>
    </row>
    <row r="4523" spans="1:6" x14ac:dyDescent="0.25">
      <c r="A4523">
        <v>688</v>
      </c>
      <c r="B4523" s="3">
        <v>43512</v>
      </c>
      <c r="C4523" s="3">
        <v>43588</v>
      </c>
      <c r="D4523" t="s">
        <v>131</v>
      </c>
      <c r="E4523" t="s">
        <v>94</v>
      </c>
      <c r="F4523" t="s">
        <v>133</v>
      </c>
    </row>
    <row r="4524" spans="1:6" x14ac:dyDescent="0.25">
      <c r="A4524">
        <v>688</v>
      </c>
      <c r="B4524" s="3">
        <v>43588</v>
      </c>
      <c r="C4524" s="3">
        <v>43588</v>
      </c>
      <c r="D4524" t="s">
        <v>131</v>
      </c>
      <c r="E4524" t="s">
        <v>94</v>
      </c>
      <c r="F4524" t="s">
        <v>133</v>
      </c>
    </row>
    <row r="4525" spans="1:6" x14ac:dyDescent="0.25">
      <c r="A4525">
        <v>688</v>
      </c>
      <c r="B4525" s="3">
        <v>43588</v>
      </c>
      <c r="C4525" s="3">
        <v>44016</v>
      </c>
      <c r="D4525" t="s">
        <v>131</v>
      </c>
      <c r="E4525" t="s">
        <v>94</v>
      </c>
      <c r="F4525" t="s">
        <v>133</v>
      </c>
    </row>
    <row r="4526" spans="1:6" x14ac:dyDescent="0.25">
      <c r="A4526">
        <v>688</v>
      </c>
      <c r="B4526" s="3">
        <v>44016</v>
      </c>
      <c r="C4526" s="3">
        <v>44022</v>
      </c>
      <c r="D4526" t="s">
        <v>131</v>
      </c>
      <c r="E4526" t="s">
        <v>94</v>
      </c>
      <c r="F4526" t="s">
        <v>133</v>
      </c>
    </row>
    <row r="4527" spans="1:6" x14ac:dyDescent="0.25">
      <c r="A4527">
        <v>688</v>
      </c>
      <c r="B4527" s="3">
        <v>44023</v>
      </c>
      <c r="C4527" s="3">
        <v>44023</v>
      </c>
      <c r="D4527" t="s">
        <v>131</v>
      </c>
      <c r="E4527" t="s">
        <v>94</v>
      </c>
      <c r="F4527" t="s">
        <v>133</v>
      </c>
    </row>
    <row r="4528" spans="1:6" x14ac:dyDescent="0.25">
      <c r="A4528">
        <v>688</v>
      </c>
      <c r="B4528" s="3">
        <v>44023</v>
      </c>
      <c r="C4528" s="3">
        <v>44029</v>
      </c>
      <c r="D4528" t="s">
        <v>131</v>
      </c>
      <c r="E4528" t="s">
        <v>94</v>
      </c>
      <c r="F4528" t="s">
        <v>133</v>
      </c>
    </row>
    <row r="4529" spans="1:6" x14ac:dyDescent="0.25">
      <c r="A4529">
        <v>688</v>
      </c>
      <c r="B4529" s="3">
        <v>44030</v>
      </c>
      <c r="C4529" s="3">
        <v>44235</v>
      </c>
      <c r="D4529" t="s">
        <v>131</v>
      </c>
      <c r="E4529" t="s">
        <v>94</v>
      </c>
      <c r="F4529" t="s">
        <v>133</v>
      </c>
    </row>
    <row r="4530" spans="1:6" x14ac:dyDescent="0.25">
      <c r="A4530">
        <v>688</v>
      </c>
      <c r="B4530" s="3">
        <v>44235</v>
      </c>
      <c r="C4530" s="3">
        <v>44312</v>
      </c>
      <c r="D4530" t="s">
        <v>131</v>
      </c>
      <c r="E4530" t="s">
        <v>94</v>
      </c>
      <c r="F4530" t="s">
        <v>133</v>
      </c>
    </row>
    <row r="4531" spans="1:6" x14ac:dyDescent="0.25">
      <c r="A4531">
        <v>688</v>
      </c>
      <c r="B4531" s="3">
        <v>44312</v>
      </c>
      <c r="C4531" s="3">
        <v>44312</v>
      </c>
      <c r="D4531" t="s">
        <v>131</v>
      </c>
      <c r="E4531" t="s">
        <v>94</v>
      </c>
      <c r="F4531" t="s">
        <v>133</v>
      </c>
    </row>
    <row r="4532" spans="1:6" x14ac:dyDescent="0.25">
      <c r="A4532">
        <v>688</v>
      </c>
      <c r="B4532" s="3">
        <v>44312</v>
      </c>
      <c r="C4532" s="3">
        <v>44536</v>
      </c>
      <c r="D4532" t="s">
        <v>131</v>
      </c>
      <c r="E4532" t="s">
        <v>94</v>
      </c>
      <c r="F4532" t="s">
        <v>133</v>
      </c>
    </row>
    <row r="4533" spans="1:6" x14ac:dyDescent="0.25">
      <c r="A4533">
        <v>688</v>
      </c>
      <c r="B4533" s="3">
        <v>44536</v>
      </c>
      <c r="C4533" s="3"/>
      <c r="D4533" t="s">
        <v>131</v>
      </c>
      <c r="E4533" t="s">
        <v>94</v>
      </c>
      <c r="F4533" t="s">
        <v>133</v>
      </c>
    </row>
    <row r="4534" spans="1:6" x14ac:dyDescent="0.25">
      <c r="A4534">
        <v>689</v>
      </c>
      <c r="B4534" s="3">
        <v>41061</v>
      </c>
      <c r="C4534" s="3">
        <v>43150</v>
      </c>
      <c r="D4534" t="s">
        <v>131</v>
      </c>
      <c r="E4534" t="s">
        <v>115</v>
      </c>
      <c r="F4534" t="s">
        <v>133</v>
      </c>
    </row>
    <row r="4535" spans="1:6" x14ac:dyDescent="0.25">
      <c r="A4535">
        <v>689</v>
      </c>
      <c r="B4535" s="3">
        <v>43150</v>
      </c>
      <c r="C4535" s="3">
        <v>43738</v>
      </c>
      <c r="D4535" t="s">
        <v>131</v>
      </c>
      <c r="E4535" t="s">
        <v>115</v>
      </c>
      <c r="F4535" t="s">
        <v>133</v>
      </c>
    </row>
    <row r="4536" spans="1:6" x14ac:dyDescent="0.25">
      <c r="A4536">
        <v>689</v>
      </c>
      <c r="B4536" s="3">
        <v>43738</v>
      </c>
      <c r="C4536" s="3">
        <v>44256</v>
      </c>
      <c r="D4536" t="s">
        <v>131</v>
      </c>
      <c r="E4536" t="s">
        <v>115</v>
      </c>
      <c r="F4536" t="s">
        <v>133</v>
      </c>
    </row>
    <row r="4537" spans="1:6" x14ac:dyDescent="0.25">
      <c r="A4537">
        <v>689</v>
      </c>
      <c r="B4537" s="3">
        <v>44256</v>
      </c>
      <c r="C4537" s="3">
        <v>44524</v>
      </c>
      <c r="D4537" t="s">
        <v>131</v>
      </c>
      <c r="E4537" t="s">
        <v>115</v>
      </c>
      <c r="F4537" t="s">
        <v>133</v>
      </c>
    </row>
    <row r="4538" spans="1:6" x14ac:dyDescent="0.25">
      <c r="A4538">
        <v>689</v>
      </c>
      <c r="B4538" s="3">
        <v>44524</v>
      </c>
      <c r="C4538" s="3"/>
      <c r="D4538" t="s">
        <v>131</v>
      </c>
      <c r="E4538" t="s">
        <v>115</v>
      </c>
      <c r="F4538" t="s">
        <v>133</v>
      </c>
    </row>
    <row r="4539" spans="1:6" x14ac:dyDescent="0.25">
      <c r="A4539">
        <v>690</v>
      </c>
      <c r="B4539" s="3">
        <v>39877</v>
      </c>
      <c r="C4539" s="3">
        <v>44624</v>
      </c>
      <c r="D4539" t="s">
        <v>131</v>
      </c>
      <c r="E4539" t="s">
        <v>101</v>
      </c>
      <c r="F4539" t="s">
        <v>132</v>
      </c>
    </row>
    <row r="4540" spans="1:6" x14ac:dyDescent="0.25">
      <c r="A4540">
        <v>690</v>
      </c>
      <c r="B4540" s="3">
        <v>44624</v>
      </c>
      <c r="C4540" s="3">
        <v>44624</v>
      </c>
      <c r="D4540" t="s">
        <v>131</v>
      </c>
      <c r="E4540" t="s">
        <v>101</v>
      </c>
      <c r="F4540" t="s">
        <v>132</v>
      </c>
    </row>
    <row r="4541" spans="1:6" x14ac:dyDescent="0.25">
      <c r="A4541">
        <v>690</v>
      </c>
      <c r="B4541" s="3">
        <v>44625</v>
      </c>
      <c r="C4541" s="3"/>
      <c r="D4541" t="s">
        <v>131</v>
      </c>
      <c r="E4541" t="s">
        <v>101</v>
      </c>
      <c r="F4541" t="s">
        <v>132</v>
      </c>
    </row>
    <row r="4542" spans="1:6" x14ac:dyDescent="0.25">
      <c r="A4542">
        <v>691</v>
      </c>
      <c r="B4542" s="3">
        <v>41808</v>
      </c>
      <c r="C4542" s="3">
        <v>43134</v>
      </c>
      <c r="D4542" t="s">
        <v>131</v>
      </c>
      <c r="E4542" t="s">
        <v>93</v>
      </c>
      <c r="F4542" t="s">
        <v>133</v>
      </c>
    </row>
    <row r="4543" spans="1:6" x14ac:dyDescent="0.25">
      <c r="A4543">
        <v>691</v>
      </c>
      <c r="B4543" s="3">
        <v>43134</v>
      </c>
      <c r="C4543" s="3">
        <v>44279</v>
      </c>
      <c r="D4543" t="s">
        <v>131</v>
      </c>
      <c r="E4543" t="s">
        <v>93</v>
      </c>
      <c r="F4543" t="s">
        <v>133</v>
      </c>
    </row>
    <row r="4544" spans="1:6" x14ac:dyDescent="0.25">
      <c r="A4544">
        <v>691</v>
      </c>
      <c r="B4544" s="3">
        <v>44279</v>
      </c>
      <c r="C4544" s="3">
        <v>44565</v>
      </c>
      <c r="D4544" t="s">
        <v>131</v>
      </c>
      <c r="E4544" t="s">
        <v>93</v>
      </c>
      <c r="F4544" t="s">
        <v>133</v>
      </c>
    </row>
    <row r="4545" spans="1:6" x14ac:dyDescent="0.25">
      <c r="A4545">
        <v>691</v>
      </c>
      <c r="B4545" s="3">
        <v>44565</v>
      </c>
      <c r="C4545" s="3">
        <v>44571</v>
      </c>
      <c r="D4545" t="s">
        <v>131</v>
      </c>
      <c r="E4545" t="s">
        <v>93</v>
      </c>
      <c r="F4545" t="s">
        <v>133</v>
      </c>
    </row>
    <row r="4546" spans="1:6" x14ac:dyDescent="0.25">
      <c r="A4546">
        <v>691</v>
      </c>
      <c r="B4546" s="3">
        <v>44572</v>
      </c>
      <c r="C4546" s="3"/>
      <c r="D4546" t="s">
        <v>131</v>
      </c>
      <c r="E4546" t="s">
        <v>93</v>
      </c>
      <c r="F4546" t="s">
        <v>133</v>
      </c>
    </row>
    <row r="4547" spans="1:6" x14ac:dyDescent="0.25">
      <c r="A4547">
        <v>692</v>
      </c>
      <c r="B4547" s="3">
        <v>41944</v>
      </c>
      <c r="C4547" s="3">
        <v>43252</v>
      </c>
      <c r="D4547" t="s">
        <v>131</v>
      </c>
      <c r="E4547" t="s">
        <v>185</v>
      </c>
      <c r="F4547" t="s">
        <v>133</v>
      </c>
    </row>
    <row r="4548" spans="1:6" x14ac:dyDescent="0.25">
      <c r="A4548">
        <v>692</v>
      </c>
      <c r="B4548" s="3">
        <v>43252</v>
      </c>
      <c r="C4548" s="3">
        <v>44048</v>
      </c>
      <c r="D4548" t="s">
        <v>131</v>
      </c>
      <c r="E4548" t="s">
        <v>185</v>
      </c>
      <c r="F4548" t="s">
        <v>133</v>
      </c>
    </row>
    <row r="4549" spans="1:6" x14ac:dyDescent="0.25">
      <c r="A4549">
        <v>692</v>
      </c>
      <c r="B4549" s="3">
        <v>44048</v>
      </c>
      <c r="C4549" s="3">
        <v>44050</v>
      </c>
      <c r="D4549" t="s">
        <v>131</v>
      </c>
      <c r="E4549" t="s">
        <v>185</v>
      </c>
      <c r="F4549" t="s">
        <v>133</v>
      </c>
    </row>
    <row r="4550" spans="1:6" x14ac:dyDescent="0.25">
      <c r="A4550">
        <v>692</v>
      </c>
      <c r="B4550" s="3">
        <v>44051</v>
      </c>
      <c r="C4550" s="3">
        <v>44119</v>
      </c>
      <c r="D4550" t="s">
        <v>131</v>
      </c>
      <c r="E4550" t="s">
        <v>185</v>
      </c>
      <c r="F4550" t="s">
        <v>133</v>
      </c>
    </row>
    <row r="4551" spans="1:6" x14ac:dyDescent="0.25">
      <c r="A4551">
        <v>692</v>
      </c>
      <c r="B4551" s="3">
        <v>44120</v>
      </c>
      <c r="C4551" s="3">
        <v>44120</v>
      </c>
      <c r="D4551" t="s">
        <v>131</v>
      </c>
      <c r="E4551" t="s">
        <v>169</v>
      </c>
      <c r="F4551" t="s">
        <v>133</v>
      </c>
    </row>
    <row r="4552" spans="1:6" x14ac:dyDescent="0.25">
      <c r="A4552">
        <v>692</v>
      </c>
      <c r="B4552" s="3">
        <v>44120</v>
      </c>
      <c r="C4552" s="3">
        <v>44372</v>
      </c>
      <c r="D4552" t="s">
        <v>131</v>
      </c>
      <c r="E4552" t="s">
        <v>169</v>
      </c>
      <c r="F4552" t="s">
        <v>133</v>
      </c>
    </row>
    <row r="4553" spans="1:6" x14ac:dyDescent="0.25">
      <c r="A4553">
        <v>692</v>
      </c>
      <c r="B4553" s="3">
        <v>44372</v>
      </c>
      <c r="C4553" s="3">
        <v>44469</v>
      </c>
      <c r="D4553" t="s">
        <v>131</v>
      </c>
      <c r="E4553" t="s">
        <v>169</v>
      </c>
      <c r="F4553" t="s">
        <v>133</v>
      </c>
    </row>
    <row r="4554" spans="1:6" x14ac:dyDescent="0.25">
      <c r="A4554">
        <v>692</v>
      </c>
      <c r="B4554" s="3">
        <v>44469</v>
      </c>
      <c r="C4554" s="3">
        <v>44471</v>
      </c>
      <c r="D4554" t="s">
        <v>131</v>
      </c>
      <c r="E4554" t="s">
        <v>169</v>
      </c>
      <c r="F4554" t="s">
        <v>133</v>
      </c>
    </row>
    <row r="4555" spans="1:6" x14ac:dyDescent="0.25">
      <c r="A4555">
        <v>692</v>
      </c>
      <c r="B4555" s="3">
        <v>44472</v>
      </c>
      <c r="C4555" s="3"/>
      <c r="D4555" t="s">
        <v>131</v>
      </c>
      <c r="E4555" t="s">
        <v>169</v>
      </c>
      <c r="F4555" t="s">
        <v>133</v>
      </c>
    </row>
    <row r="4556" spans="1:6" x14ac:dyDescent="0.25">
      <c r="A4556">
        <v>693</v>
      </c>
      <c r="B4556" s="3">
        <v>39321</v>
      </c>
      <c r="C4556" s="3">
        <v>44410</v>
      </c>
      <c r="D4556" t="s">
        <v>131</v>
      </c>
      <c r="E4556" t="s">
        <v>115</v>
      </c>
      <c r="F4556" t="s">
        <v>133</v>
      </c>
    </row>
    <row r="4557" spans="1:6" x14ac:dyDescent="0.25">
      <c r="A4557">
        <v>693</v>
      </c>
      <c r="B4557" s="3">
        <v>44410</v>
      </c>
      <c r="C4557" s="3">
        <v>44416</v>
      </c>
      <c r="D4557" t="s">
        <v>131</v>
      </c>
      <c r="E4557" t="s">
        <v>115</v>
      </c>
      <c r="F4557" t="s">
        <v>133</v>
      </c>
    </row>
    <row r="4558" spans="1:6" x14ac:dyDescent="0.25">
      <c r="A4558">
        <v>693</v>
      </c>
      <c r="B4558" s="3">
        <v>44417</v>
      </c>
      <c r="C4558" s="3">
        <v>44421</v>
      </c>
      <c r="D4558" t="s">
        <v>131</v>
      </c>
      <c r="E4558" t="s">
        <v>115</v>
      </c>
      <c r="F4558" t="s">
        <v>133</v>
      </c>
    </row>
    <row r="4559" spans="1:6" x14ac:dyDescent="0.25">
      <c r="A4559">
        <v>693</v>
      </c>
      <c r="B4559" s="3">
        <v>44421</v>
      </c>
      <c r="C4559" s="3">
        <v>44425</v>
      </c>
      <c r="D4559" t="s">
        <v>131</v>
      </c>
      <c r="E4559" t="s">
        <v>115</v>
      </c>
      <c r="F4559" t="s">
        <v>133</v>
      </c>
    </row>
    <row r="4560" spans="1:6" x14ac:dyDescent="0.25">
      <c r="A4560">
        <v>693</v>
      </c>
      <c r="B4560" s="3">
        <v>44426</v>
      </c>
      <c r="C4560" s="3">
        <v>44430</v>
      </c>
      <c r="D4560" t="s">
        <v>131</v>
      </c>
      <c r="E4560" t="s">
        <v>115</v>
      </c>
      <c r="F4560" t="s">
        <v>133</v>
      </c>
    </row>
    <row r="4561" spans="1:6" x14ac:dyDescent="0.25">
      <c r="A4561">
        <v>693</v>
      </c>
      <c r="B4561" s="3">
        <v>44431</v>
      </c>
      <c r="C4561" s="3"/>
      <c r="D4561" t="s">
        <v>131</v>
      </c>
      <c r="E4561" t="s">
        <v>115</v>
      </c>
      <c r="F4561" t="s">
        <v>133</v>
      </c>
    </row>
    <row r="4562" spans="1:6" x14ac:dyDescent="0.25">
      <c r="A4562">
        <v>695</v>
      </c>
      <c r="B4562" s="3">
        <v>41883</v>
      </c>
      <c r="C4562" s="3">
        <v>43069</v>
      </c>
      <c r="D4562" t="s">
        <v>131</v>
      </c>
      <c r="E4562" t="s">
        <v>169</v>
      </c>
      <c r="F4562" t="s">
        <v>133</v>
      </c>
    </row>
    <row r="4563" spans="1:6" x14ac:dyDescent="0.25">
      <c r="A4563">
        <v>695</v>
      </c>
      <c r="B4563" s="3">
        <v>43070</v>
      </c>
      <c r="C4563" s="3">
        <v>43252</v>
      </c>
      <c r="D4563" t="s">
        <v>131</v>
      </c>
      <c r="E4563" t="s">
        <v>168</v>
      </c>
      <c r="F4563" t="s">
        <v>133</v>
      </c>
    </row>
    <row r="4564" spans="1:6" x14ac:dyDescent="0.25">
      <c r="A4564">
        <v>695</v>
      </c>
      <c r="B4564" s="3">
        <v>43070</v>
      </c>
      <c r="C4564" s="3">
        <v>43069</v>
      </c>
      <c r="D4564" t="s">
        <v>131</v>
      </c>
      <c r="E4564" t="s">
        <v>169</v>
      </c>
      <c r="F4564" t="s">
        <v>133</v>
      </c>
    </row>
    <row r="4565" spans="1:6" x14ac:dyDescent="0.25">
      <c r="A4565">
        <v>695</v>
      </c>
      <c r="B4565" s="3">
        <v>43252</v>
      </c>
      <c r="C4565" s="3">
        <v>44221</v>
      </c>
      <c r="D4565" t="s">
        <v>131</v>
      </c>
      <c r="E4565" t="s">
        <v>113</v>
      </c>
      <c r="F4565" t="s">
        <v>133</v>
      </c>
    </row>
    <row r="4566" spans="1:6" x14ac:dyDescent="0.25">
      <c r="A4566">
        <v>695</v>
      </c>
      <c r="B4566" s="3">
        <v>44221</v>
      </c>
      <c r="C4566" s="3">
        <v>44250</v>
      </c>
      <c r="D4566" t="s">
        <v>131</v>
      </c>
      <c r="E4566" t="s">
        <v>113</v>
      </c>
      <c r="F4566" t="s">
        <v>133</v>
      </c>
    </row>
    <row r="4567" spans="1:6" x14ac:dyDescent="0.25">
      <c r="A4567">
        <v>695</v>
      </c>
      <c r="B4567" s="3">
        <v>44251</v>
      </c>
      <c r="C4567" s="3">
        <v>44251</v>
      </c>
      <c r="D4567" t="s">
        <v>131</v>
      </c>
      <c r="E4567" t="s">
        <v>113</v>
      </c>
      <c r="F4567" t="s">
        <v>133</v>
      </c>
    </row>
    <row r="4568" spans="1:6" x14ac:dyDescent="0.25">
      <c r="A4568">
        <v>695</v>
      </c>
      <c r="B4568" s="3">
        <v>44251</v>
      </c>
      <c r="C4568" s="3">
        <v>44251</v>
      </c>
      <c r="D4568" t="s">
        <v>131</v>
      </c>
      <c r="E4568" t="s">
        <v>113</v>
      </c>
      <c r="F4568" t="s">
        <v>133</v>
      </c>
    </row>
    <row r="4569" spans="1:6" x14ac:dyDescent="0.25">
      <c r="A4569">
        <v>695</v>
      </c>
      <c r="B4569" s="3">
        <v>44252</v>
      </c>
      <c r="C4569" s="3">
        <v>44252</v>
      </c>
      <c r="D4569" t="s">
        <v>131</v>
      </c>
      <c r="E4569" t="s">
        <v>113</v>
      </c>
      <c r="F4569" t="s">
        <v>133</v>
      </c>
    </row>
    <row r="4570" spans="1:6" x14ac:dyDescent="0.25">
      <c r="A4570">
        <v>695</v>
      </c>
      <c r="B4570" s="3">
        <v>44252</v>
      </c>
      <c r="C4570" s="3">
        <v>44280</v>
      </c>
      <c r="D4570" t="s">
        <v>131</v>
      </c>
      <c r="E4570" t="s">
        <v>113</v>
      </c>
      <c r="F4570" t="s">
        <v>133</v>
      </c>
    </row>
    <row r="4571" spans="1:6" x14ac:dyDescent="0.25">
      <c r="A4571">
        <v>695</v>
      </c>
      <c r="B4571" s="3">
        <v>44280</v>
      </c>
      <c r="C4571" s="3">
        <v>44280</v>
      </c>
      <c r="D4571" t="s">
        <v>131</v>
      </c>
      <c r="E4571" t="s">
        <v>113</v>
      </c>
      <c r="F4571" t="s">
        <v>133</v>
      </c>
    </row>
    <row r="4572" spans="1:6" x14ac:dyDescent="0.25">
      <c r="A4572">
        <v>695</v>
      </c>
      <c r="B4572" s="3">
        <v>44280</v>
      </c>
      <c r="C4572" s="3">
        <v>44309</v>
      </c>
      <c r="D4572" t="s">
        <v>131</v>
      </c>
      <c r="E4572" t="s">
        <v>113</v>
      </c>
      <c r="F4572" t="s">
        <v>133</v>
      </c>
    </row>
    <row r="4573" spans="1:6" x14ac:dyDescent="0.25">
      <c r="A4573">
        <v>695</v>
      </c>
      <c r="B4573" s="3">
        <v>44310</v>
      </c>
      <c r="C4573" s="3">
        <v>44340</v>
      </c>
      <c r="D4573" t="s">
        <v>131</v>
      </c>
      <c r="E4573" t="s">
        <v>113</v>
      </c>
      <c r="F4573" t="s">
        <v>133</v>
      </c>
    </row>
    <row r="4574" spans="1:6" x14ac:dyDescent="0.25">
      <c r="A4574">
        <v>695</v>
      </c>
      <c r="B4574" s="3">
        <v>44311</v>
      </c>
      <c r="C4574" s="3">
        <v>44340</v>
      </c>
      <c r="D4574" t="s">
        <v>131</v>
      </c>
      <c r="E4574" t="s">
        <v>113</v>
      </c>
      <c r="F4574" t="s">
        <v>133</v>
      </c>
    </row>
    <row r="4575" spans="1:6" x14ac:dyDescent="0.25">
      <c r="A4575">
        <v>695</v>
      </c>
      <c r="B4575" s="3">
        <v>44341</v>
      </c>
      <c r="C4575" s="3">
        <v>44341</v>
      </c>
      <c r="D4575" t="s">
        <v>131</v>
      </c>
      <c r="E4575" t="s">
        <v>113</v>
      </c>
      <c r="F4575" t="s">
        <v>133</v>
      </c>
    </row>
    <row r="4576" spans="1:6" x14ac:dyDescent="0.25">
      <c r="A4576">
        <v>695</v>
      </c>
      <c r="B4576" s="3">
        <v>44341</v>
      </c>
      <c r="C4576" s="3">
        <v>44370</v>
      </c>
      <c r="D4576" t="s">
        <v>131</v>
      </c>
      <c r="E4576" t="s">
        <v>113</v>
      </c>
      <c r="F4576" t="s">
        <v>133</v>
      </c>
    </row>
    <row r="4577" spans="1:6" x14ac:dyDescent="0.25">
      <c r="A4577">
        <v>695</v>
      </c>
      <c r="B4577" s="3">
        <v>44371</v>
      </c>
      <c r="C4577" s="3">
        <v>44466</v>
      </c>
      <c r="D4577" t="s">
        <v>131</v>
      </c>
      <c r="E4577" t="s">
        <v>113</v>
      </c>
      <c r="F4577" t="s">
        <v>133</v>
      </c>
    </row>
    <row r="4578" spans="1:6" x14ac:dyDescent="0.25">
      <c r="A4578">
        <v>695</v>
      </c>
      <c r="B4578" s="3">
        <v>44371</v>
      </c>
      <c r="C4578" s="3">
        <v>44371</v>
      </c>
      <c r="D4578" t="s">
        <v>131</v>
      </c>
      <c r="E4578" t="s">
        <v>168</v>
      </c>
      <c r="F4578" t="s">
        <v>133</v>
      </c>
    </row>
    <row r="4579" spans="1:6" x14ac:dyDescent="0.25">
      <c r="A4579">
        <v>695</v>
      </c>
      <c r="B4579" s="3">
        <v>44371</v>
      </c>
      <c r="C4579" s="3">
        <v>44371</v>
      </c>
      <c r="D4579" t="s">
        <v>131</v>
      </c>
      <c r="E4579" t="s">
        <v>168</v>
      </c>
      <c r="F4579" t="s">
        <v>133</v>
      </c>
    </row>
    <row r="4580" spans="1:6" x14ac:dyDescent="0.25">
      <c r="A4580">
        <v>695</v>
      </c>
      <c r="B4580" s="3">
        <v>44371</v>
      </c>
      <c r="C4580" s="3">
        <v>44398</v>
      </c>
      <c r="D4580" t="s">
        <v>131</v>
      </c>
      <c r="E4580" t="s">
        <v>168</v>
      </c>
      <c r="F4580" t="s">
        <v>133</v>
      </c>
    </row>
    <row r="4581" spans="1:6" x14ac:dyDescent="0.25">
      <c r="A4581">
        <v>695</v>
      </c>
      <c r="B4581" s="3">
        <v>44399</v>
      </c>
      <c r="C4581" s="3">
        <v>44399</v>
      </c>
      <c r="D4581" t="s">
        <v>131</v>
      </c>
      <c r="E4581" t="s">
        <v>168</v>
      </c>
      <c r="F4581" t="s">
        <v>133</v>
      </c>
    </row>
    <row r="4582" spans="1:6" x14ac:dyDescent="0.25">
      <c r="A4582">
        <v>695</v>
      </c>
      <c r="B4582" s="3">
        <v>44399</v>
      </c>
      <c r="C4582" s="3">
        <v>44409</v>
      </c>
      <c r="D4582" t="s">
        <v>131</v>
      </c>
      <c r="E4582" t="s">
        <v>168</v>
      </c>
      <c r="F4582" t="s">
        <v>133</v>
      </c>
    </row>
    <row r="4583" spans="1:6" x14ac:dyDescent="0.25">
      <c r="A4583">
        <v>695</v>
      </c>
      <c r="B4583" s="3">
        <v>44410</v>
      </c>
      <c r="C4583" s="3">
        <v>44410</v>
      </c>
      <c r="D4583" t="s">
        <v>131</v>
      </c>
      <c r="E4583" t="s">
        <v>168</v>
      </c>
      <c r="F4583" t="s">
        <v>133</v>
      </c>
    </row>
    <row r="4584" spans="1:6" x14ac:dyDescent="0.25">
      <c r="A4584">
        <v>695</v>
      </c>
      <c r="B4584" s="3">
        <v>44410</v>
      </c>
      <c r="C4584" s="3">
        <v>44437</v>
      </c>
      <c r="D4584" t="s">
        <v>131</v>
      </c>
      <c r="E4584" t="s">
        <v>168</v>
      </c>
      <c r="F4584" t="s">
        <v>133</v>
      </c>
    </row>
    <row r="4585" spans="1:6" x14ac:dyDescent="0.25">
      <c r="A4585">
        <v>695</v>
      </c>
      <c r="B4585" s="3">
        <v>44438</v>
      </c>
      <c r="C4585" s="3">
        <v>44438</v>
      </c>
      <c r="D4585" t="s">
        <v>131</v>
      </c>
      <c r="E4585" t="s">
        <v>168</v>
      </c>
      <c r="F4585" t="s">
        <v>133</v>
      </c>
    </row>
    <row r="4586" spans="1:6" x14ac:dyDescent="0.25">
      <c r="A4586">
        <v>695</v>
      </c>
      <c r="B4586" s="3">
        <v>44438</v>
      </c>
      <c r="C4586" s="3">
        <v>44465</v>
      </c>
      <c r="D4586" t="s">
        <v>131</v>
      </c>
      <c r="E4586" t="s">
        <v>168</v>
      </c>
      <c r="F4586" t="s">
        <v>133</v>
      </c>
    </row>
    <row r="4587" spans="1:6" x14ac:dyDescent="0.25">
      <c r="A4587">
        <v>695</v>
      </c>
      <c r="B4587" s="3">
        <v>44440</v>
      </c>
      <c r="C4587" s="3">
        <v>44466</v>
      </c>
      <c r="D4587" t="s">
        <v>131</v>
      </c>
      <c r="E4587" t="s">
        <v>168</v>
      </c>
      <c r="F4587" t="s">
        <v>133</v>
      </c>
    </row>
    <row r="4588" spans="1:6" x14ac:dyDescent="0.25">
      <c r="A4588">
        <v>695</v>
      </c>
      <c r="B4588" s="3">
        <v>44466</v>
      </c>
      <c r="C4588" s="3">
        <v>44466</v>
      </c>
      <c r="D4588" t="s">
        <v>131</v>
      </c>
      <c r="E4588" t="s">
        <v>168</v>
      </c>
      <c r="F4588" t="s">
        <v>133</v>
      </c>
    </row>
    <row r="4589" spans="1:6" x14ac:dyDescent="0.25">
      <c r="A4589">
        <v>697</v>
      </c>
      <c r="B4589" s="3">
        <v>42659</v>
      </c>
      <c r="C4589" s="3">
        <v>43150</v>
      </c>
      <c r="D4589" t="s">
        <v>131</v>
      </c>
      <c r="E4589" t="s">
        <v>182</v>
      </c>
      <c r="F4589" t="s">
        <v>133</v>
      </c>
    </row>
    <row r="4590" spans="1:6" x14ac:dyDescent="0.25">
      <c r="A4590">
        <v>697</v>
      </c>
      <c r="B4590" s="3">
        <v>43150</v>
      </c>
      <c r="C4590" s="3">
        <v>43540</v>
      </c>
      <c r="D4590" t="s">
        <v>131</v>
      </c>
      <c r="E4590" t="s">
        <v>182</v>
      </c>
      <c r="F4590" t="s">
        <v>133</v>
      </c>
    </row>
    <row r="4591" spans="1:6" x14ac:dyDescent="0.25">
      <c r="A4591">
        <v>697</v>
      </c>
      <c r="B4591" s="3">
        <v>43540</v>
      </c>
      <c r="C4591" s="3">
        <v>43546</v>
      </c>
      <c r="D4591" t="s">
        <v>131</v>
      </c>
      <c r="E4591" t="s">
        <v>182</v>
      </c>
      <c r="F4591" t="s">
        <v>133</v>
      </c>
    </row>
    <row r="4592" spans="1:6" x14ac:dyDescent="0.25">
      <c r="A4592">
        <v>697</v>
      </c>
      <c r="B4592" s="3">
        <v>43547</v>
      </c>
      <c r="C4592" s="3">
        <v>43565</v>
      </c>
      <c r="D4592" t="s">
        <v>131</v>
      </c>
      <c r="E4592" t="s">
        <v>182</v>
      </c>
      <c r="F4592" t="s">
        <v>133</v>
      </c>
    </row>
    <row r="4593" spans="1:6" x14ac:dyDescent="0.25">
      <c r="A4593">
        <v>697</v>
      </c>
      <c r="B4593" s="3">
        <v>43565</v>
      </c>
      <c r="C4593" s="3">
        <v>43567</v>
      </c>
      <c r="D4593" t="s">
        <v>131</v>
      </c>
      <c r="E4593" t="s">
        <v>182</v>
      </c>
      <c r="F4593" t="s">
        <v>133</v>
      </c>
    </row>
    <row r="4594" spans="1:6" x14ac:dyDescent="0.25">
      <c r="A4594">
        <v>697</v>
      </c>
      <c r="B4594" s="3">
        <v>43568</v>
      </c>
      <c r="C4594" s="3">
        <v>43677</v>
      </c>
      <c r="D4594" t="s">
        <v>131</v>
      </c>
      <c r="E4594" t="s">
        <v>182</v>
      </c>
      <c r="F4594" t="s">
        <v>133</v>
      </c>
    </row>
    <row r="4595" spans="1:6" x14ac:dyDescent="0.25">
      <c r="A4595">
        <v>697</v>
      </c>
      <c r="B4595" s="3">
        <v>43678</v>
      </c>
      <c r="C4595" s="3">
        <v>43678</v>
      </c>
      <c r="D4595" t="s">
        <v>131</v>
      </c>
      <c r="E4595" t="s">
        <v>134</v>
      </c>
      <c r="F4595" t="s">
        <v>133</v>
      </c>
    </row>
    <row r="4596" spans="1:6" x14ac:dyDescent="0.25">
      <c r="A4596">
        <v>697</v>
      </c>
      <c r="B4596" s="3">
        <v>43678</v>
      </c>
      <c r="C4596" s="3">
        <v>43780</v>
      </c>
      <c r="D4596" t="s">
        <v>131</v>
      </c>
      <c r="E4596" t="s">
        <v>134</v>
      </c>
      <c r="F4596" t="s">
        <v>133</v>
      </c>
    </row>
    <row r="4597" spans="1:6" x14ac:dyDescent="0.25">
      <c r="A4597">
        <v>697</v>
      </c>
      <c r="B4597" s="3">
        <v>43780</v>
      </c>
      <c r="C4597" s="3">
        <v>43781</v>
      </c>
      <c r="D4597" t="s">
        <v>131</v>
      </c>
      <c r="E4597" t="s">
        <v>134</v>
      </c>
      <c r="F4597" t="s">
        <v>133</v>
      </c>
    </row>
    <row r="4598" spans="1:6" x14ac:dyDescent="0.25">
      <c r="A4598">
        <v>697</v>
      </c>
      <c r="B4598" s="3">
        <v>43782</v>
      </c>
      <c r="C4598" s="3">
        <v>43886</v>
      </c>
      <c r="D4598" t="s">
        <v>131</v>
      </c>
      <c r="E4598" t="s">
        <v>134</v>
      </c>
      <c r="F4598" t="s">
        <v>133</v>
      </c>
    </row>
    <row r="4599" spans="1:6" x14ac:dyDescent="0.25">
      <c r="A4599">
        <v>697</v>
      </c>
      <c r="B4599" s="3">
        <v>43886</v>
      </c>
      <c r="C4599" s="3">
        <v>43889</v>
      </c>
      <c r="D4599" t="s">
        <v>131</v>
      </c>
      <c r="E4599" t="s">
        <v>134</v>
      </c>
      <c r="F4599" t="s">
        <v>133</v>
      </c>
    </row>
    <row r="4600" spans="1:6" x14ac:dyDescent="0.25">
      <c r="A4600">
        <v>697</v>
      </c>
      <c r="B4600" s="3">
        <v>43890</v>
      </c>
      <c r="C4600" s="3">
        <v>44727</v>
      </c>
      <c r="D4600" t="s">
        <v>131</v>
      </c>
      <c r="E4600" t="s">
        <v>134</v>
      </c>
      <c r="F4600" t="s">
        <v>133</v>
      </c>
    </row>
    <row r="4601" spans="1:6" x14ac:dyDescent="0.25">
      <c r="A4601">
        <v>697</v>
      </c>
      <c r="B4601" s="3">
        <v>44727</v>
      </c>
      <c r="C4601" s="3">
        <v>44729</v>
      </c>
      <c r="D4601" t="s">
        <v>131</v>
      </c>
      <c r="E4601" t="s">
        <v>134</v>
      </c>
      <c r="F4601" t="s">
        <v>133</v>
      </c>
    </row>
    <row r="4602" spans="1:6" x14ac:dyDescent="0.25">
      <c r="A4602">
        <v>697</v>
      </c>
      <c r="B4602" s="3">
        <v>44730</v>
      </c>
      <c r="C4602" s="3"/>
      <c r="D4602" t="s">
        <v>131</v>
      </c>
      <c r="E4602" t="s">
        <v>134</v>
      </c>
      <c r="F4602" t="s">
        <v>133</v>
      </c>
    </row>
    <row r="4603" spans="1:6" x14ac:dyDescent="0.25">
      <c r="A4603">
        <v>698</v>
      </c>
      <c r="B4603" s="3">
        <v>41806</v>
      </c>
      <c r="C4603" s="3">
        <v>43136</v>
      </c>
      <c r="D4603" t="s">
        <v>131</v>
      </c>
      <c r="E4603" t="s">
        <v>113</v>
      </c>
      <c r="F4603" t="s">
        <v>133</v>
      </c>
    </row>
    <row r="4604" spans="1:6" x14ac:dyDescent="0.25">
      <c r="A4604">
        <v>698</v>
      </c>
      <c r="B4604" s="3">
        <v>43137</v>
      </c>
      <c r="C4604" s="3">
        <v>43137</v>
      </c>
      <c r="D4604" t="s">
        <v>131</v>
      </c>
      <c r="E4604" t="s">
        <v>113</v>
      </c>
      <c r="F4604" t="s">
        <v>133</v>
      </c>
    </row>
    <row r="4605" spans="1:6" x14ac:dyDescent="0.25">
      <c r="A4605">
        <v>698</v>
      </c>
      <c r="B4605" s="3">
        <v>43138</v>
      </c>
      <c r="C4605" s="3">
        <v>43381</v>
      </c>
      <c r="D4605" t="s">
        <v>131</v>
      </c>
      <c r="E4605" t="s">
        <v>113</v>
      </c>
      <c r="F4605" t="s">
        <v>133</v>
      </c>
    </row>
    <row r="4606" spans="1:6" x14ac:dyDescent="0.25">
      <c r="A4606">
        <v>698</v>
      </c>
      <c r="B4606" s="3">
        <v>43381</v>
      </c>
      <c r="C4606" s="3">
        <v>43390</v>
      </c>
      <c r="D4606" t="s">
        <v>131</v>
      </c>
      <c r="E4606" t="s">
        <v>113</v>
      </c>
      <c r="F4606" t="s">
        <v>133</v>
      </c>
    </row>
    <row r="4607" spans="1:6" x14ac:dyDescent="0.25">
      <c r="A4607">
        <v>698</v>
      </c>
      <c r="B4607" s="3">
        <v>43391</v>
      </c>
      <c r="C4607" s="3">
        <v>43396</v>
      </c>
      <c r="D4607" t="s">
        <v>131</v>
      </c>
      <c r="E4607" t="s">
        <v>113</v>
      </c>
      <c r="F4607" t="s">
        <v>133</v>
      </c>
    </row>
    <row r="4608" spans="1:6" x14ac:dyDescent="0.25">
      <c r="A4608">
        <v>698</v>
      </c>
      <c r="B4608" s="3">
        <v>43396</v>
      </c>
      <c r="C4608" s="3">
        <v>43416</v>
      </c>
      <c r="D4608" t="s">
        <v>131</v>
      </c>
      <c r="E4608" t="s">
        <v>113</v>
      </c>
      <c r="F4608" t="s">
        <v>133</v>
      </c>
    </row>
    <row r="4609" spans="1:6" x14ac:dyDescent="0.25">
      <c r="A4609">
        <v>698</v>
      </c>
      <c r="B4609" s="3">
        <v>43417</v>
      </c>
      <c r="C4609" s="3">
        <v>43536</v>
      </c>
      <c r="D4609" t="s">
        <v>131</v>
      </c>
      <c r="E4609" t="s">
        <v>113</v>
      </c>
      <c r="F4609" t="s">
        <v>133</v>
      </c>
    </row>
    <row r="4610" spans="1:6" x14ac:dyDescent="0.25">
      <c r="A4610">
        <v>698</v>
      </c>
      <c r="B4610" s="3">
        <v>43536</v>
      </c>
      <c r="C4610" s="3">
        <v>43536</v>
      </c>
      <c r="D4610" t="s">
        <v>131</v>
      </c>
      <c r="E4610" t="s">
        <v>113</v>
      </c>
      <c r="F4610" t="s">
        <v>133</v>
      </c>
    </row>
    <row r="4611" spans="1:6" x14ac:dyDescent="0.25">
      <c r="A4611">
        <v>698</v>
      </c>
      <c r="B4611" s="3">
        <v>43537</v>
      </c>
      <c r="C4611" s="3">
        <v>43801</v>
      </c>
      <c r="D4611" t="s">
        <v>131</v>
      </c>
      <c r="E4611" t="s">
        <v>113</v>
      </c>
      <c r="F4611" t="s">
        <v>133</v>
      </c>
    </row>
    <row r="4612" spans="1:6" x14ac:dyDescent="0.25">
      <c r="A4612">
        <v>698</v>
      </c>
      <c r="B4612" s="3">
        <v>43801</v>
      </c>
      <c r="C4612" s="3">
        <v>43801</v>
      </c>
      <c r="D4612" t="s">
        <v>131</v>
      </c>
      <c r="E4612" t="s">
        <v>113</v>
      </c>
      <c r="F4612" t="s">
        <v>133</v>
      </c>
    </row>
    <row r="4613" spans="1:6" x14ac:dyDescent="0.25">
      <c r="A4613">
        <v>698</v>
      </c>
      <c r="B4613" s="3">
        <v>43802</v>
      </c>
      <c r="C4613" s="3"/>
      <c r="D4613" t="s">
        <v>131</v>
      </c>
      <c r="E4613" t="s">
        <v>113</v>
      </c>
      <c r="F4613" t="s">
        <v>133</v>
      </c>
    </row>
    <row r="4614" spans="1:6" x14ac:dyDescent="0.25">
      <c r="A4614">
        <v>699</v>
      </c>
      <c r="B4614" s="3">
        <v>42659</v>
      </c>
      <c r="C4614" s="3">
        <v>44013</v>
      </c>
      <c r="D4614" t="s">
        <v>131</v>
      </c>
      <c r="E4614" t="s">
        <v>166</v>
      </c>
      <c r="F4614" t="s">
        <v>133</v>
      </c>
    </row>
    <row r="4615" spans="1:6" x14ac:dyDescent="0.25">
      <c r="A4615">
        <v>699</v>
      </c>
      <c r="B4615" s="3">
        <v>44013</v>
      </c>
      <c r="C4615" s="3">
        <v>44013</v>
      </c>
      <c r="D4615" t="s">
        <v>131</v>
      </c>
      <c r="E4615" t="s">
        <v>166</v>
      </c>
      <c r="F4615" t="s">
        <v>133</v>
      </c>
    </row>
    <row r="4616" spans="1:6" x14ac:dyDescent="0.25">
      <c r="A4616">
        <v>699</v>
      </c>
      <c r="B4616" s="3">
        <v>44013</v>
      </c>
      <c r="C4616" s="3">
        <v>44362</v>
      </c>
      <c r="D4616" t="s">
        <v>131</v>
      </c>
      <c r="E4616" t="s">
        <v>174</v>
      </c>
      <c r="F4616" t="s">
        <v>133</v>
      </c>
    </row>
    <row r="4617" spans="1:6" x14ac:dyDescent="0.25">
      <c r="A4617">
        <v>699</v>
      </c>
      <c r="B4617" s="3">
        <v>44363</v>
      </c>
      <c r="C4617" s="3">
        <v>44363</v>
      </c>
      <c r="D4617" t="s">
        <v>131</v>
      </c>
      <c r="E4617" t="s">
        <v>174</v>
      </c>
      <c r="F4617" t="s">
        <v>133</v>
      </c>
    </row>
    <row r="4618" spans="1:6" x14ac:dyDescent="0.25">
      <c r="A4618">
        <v>699</v>
      </c>
      <c r="B4618" s="3">
        <v>44363</v>
      </c>
      <c r="C4618" s="3"/>
      <c r="D4618" t="s">
        <v>131</v>
      </c>
      <c r="E4618" t="s">
        <v>174</v>
      </c>
      <c r="F4618" t="s">
        <v>133</v>
      </c>
    </row>
    <row r="4619" spans="1:6" x14ac:dyDescent="0.25">
      <c r="A4619">
        <v>700</v>
      </c>
      <c r="B4619" s="3">
        <v>35012</v>
      </c>
      <c r="C4619" s="3">
        <v>35095</v>
      </c>
      <c r="D4619" t="s">
        <v>131</v>
      </c>
      <c r="E4619" t="s">
        <v>192</v>
      </c>
      <c r="F4619" t="s">
        <v>132</v>
      </c>
    </row>
    <row r="4620" spans="1:6" x14ac:dyDescent="0.25">
      <c r="A4620">
        <v>700</v>
      </c>
      <c r="B4620" s="3">
        <v>36739</v>
      </c>
      <c r="C4620" s="3">
        <v>36765</v>
      </c>
      <c r="D4620" t="s">
        <v>131</v>
      </c>
      <c r="E4620" t="s">
        <v>192</v>
      </c>
      <c r="F4620" t="s">
        <v>132</v>
      </c>
    </row>
    <row r="4621" spans="1:6" x14ac:dyDescent="0.25">
      <c r="A4621">
        <v>701</v>
      </c>
      <c r="B4621" s="3">
        <v>42659</v>
      </c>
      <c r="C4621" s="3">
        <v>43355</v>
      </c>
      <c r="D4621" t="s">
        <v>131</v>
      </c>
      <c r="E4621" t="s">
        <v>168</v>
      </c>
      <c r="F4621" t="s">
        <v>133</v>
      </c>
    </row>
    <row r="4622" spans="1:6" x14ac:dyDescent="0.25">
      <c r="A4622">
        <v>701</v>
      </c>
      <c r="B4622" s="3">
        <v>43355</v>
      </c>
      <c r="C4622" s="3">
        <v>43364</v>
      </c>
      <c r="D4622" t="s">
        <v>131</v>
      </c>
      <c r="E4622" t="s">
        <v>168</v>
      </c>
      <c r="F4622" t="s">
        <v>133</v>
      </c>
    </row>
    <row r="4623" spans="1:6" x14ac:dyDescent="0.25">
      <c r="A4623">
        <v>701</v>
      </c>
      <c r="B4623" s="3">
        <v>43365</v>
      </c>
      <c r="C4623" s="3">
        <v>43392</v>
      </c>
      <c r="D4623" t="s">
        <v>131</v>
      </c>
      <c r="E4623" t="s">
        <v>168</v>
      </c>
      <c r="F4623" t="s">
        <v>133</v>
      </c>
    </row>
    <row r="4624" spans="1:6" x14ac:dyDescent="0.25">
      <c r="A4624">
        <v>701</v>
      </c>
      <c r="B4624" s="3">
        <v>43392</v>
      </c>
      <c r="C4624" s="3">
        <v>43695</v>
      </c>
      <c r="D4624" t="s">
        <v>131</v>
      </c>
      <c r="E4624" t="s">
        <v>168</v>
      </c>
      <c r="F4624" t="s">
        <v>132</v>
      </c>
    </row>
    <row r="4625" spans="1:6" x14ac:dyDescent="0.25">
      <c r="A4625">
        <v>701</v>
      </c>
      <c r="B4625" s="3">
        <v>43392</v>
      </c>
      <c r="C4625" s="3">
        <v>43392</v>
      </c>
      <c r="D4625" t="s">
        <v>131</v>
      </c>
      <c r="E4625" t="s">
        <v>168</v>
      </c>
      <c r="F4625" t="s">
        <v>132</v>
      </c>
    </row>
    <row r="4626" spans="1:6" x14ac:dyDescent="0.25">
      <c r="A4626">
        <v>701</v>
      </c>
      <c r="B4626" s="3">
        <v>43664</v>
      </c>
      <c r="C4626" s="3">
        <v>43678</v>
      </c>
      <c r="D4626" t="s">
        <v>131</v>
      </c>
      <c r="E4626" t="s">
        <v>168</v>
      </c>
      <c r="F4626" t="s">
        <v>132</v>
      </c>
    </row>
    <row r="4627" spans="1:6" x14ac:dyDescent="0.25">
      <c r="A4627">
        <v>701</v>
      </c>
      <c r="B4627" s="3">
        <v>43679</v>
      </c>
      <c r="C4627" s="3">
        <v>43822</v>
      </c>
      <c r="D4627" t="s">
        <v>131</v>
      </c>
      <c r="E4627" t="s">
        <v>168</v>
      </c>
      <c r="F4627" t="s">
        <v>132</v>
      </c>
    </row>
    <row r="4628" spans="1:6" x14ac:dyDescent="0.25">
      <c r="A4628">
        <v>701</v>
      </c>
      <c r="B4628" s="3">
        <v>43822</v>
      </c>
      <c r="C4628" s="3">
        <v>43837</v>
      </c>
      <c r="D4628" t="s">
        <v>131</v>
      </c>
      <c r="E4628" t="s">
        <v>168</v>
      </c>
      <c r="F4628" t="s">
        <v>132</v>
      </c>
    </row>
    <row r="4629" spans="1:6" x14ac:dyDescent="0.25">
      <c r="A4629">
        <v>701</v>
      </c>
      <c r="B4629" s="3">
        <v>43838</v>
      </c>
      <c r="C4629" s="3">
        <v>43997</v>
      </c>
      <c r="D4629" t="s">
        <v>131</v>
      </c>
      <c r="E4629" t="s">
        <v>168</v>
      </c>
      <c r="F4629" t="s">
        <v>132</v>
      </c>
    </row>
    <row r="4630" spans="1:6" x14ac:dyDescent="0.25">
      <c r="A4630">
        <v>701</v>
      </c>
      <c r="B4630" s="3">
        <v>43997</v>
      </c>
      <c r="C4630" s="3">
        <v>44011</v>
      </c>
      <c r="D4630" t="s">
        <v>131</v>
      </c>
      <c r="E4630" t="s">
        <v>168</v>
      </c>
      <c r="F4630" t="s">
        <v>132</v>
      </c>
    </row>
    <row r="4631" spans="1:6" x14ac:dyDescent="0.25">
      <c r="A4631">
        <v>701</v>
      </c>
      <c r="B4631" s="3">
        <v>44012</v>
      </c>
      <c r="C4631" s="3">
        <v>44165</v>
      </c>
      <c r="D4631" t="s">
        <v>131</v>
      </c>
      <c r="E4631" t="s">
        <v>168</v>
      </c>
      <c r="F4631" t="s">
        <v>132</v>
      </c>
    </row>
    <row r="4632" spans="1:6" x14ac:dyDescent="0.25">
      <c r="A4632">
        <v>701</v>
      </c>
      <c r="B4632" s="3">
        <v>44166</v>
      </c>
      <c r="C4632" s="3">
        <v>44166</v>
      </c>
      <c r="D4632" t="s">
        <v>131</v>
      </c>
      <c r="E4632" t="s">
        <v>168</v>
      </c>
      <c r="F4632" t="s">
        <v>132</v>
      </c>
    </row>
    <row r="4633" spans="1:6" x14ac:dyDescent="0.25">
      <c r="A4633">
        <v>701</v>
      </c>
      <c r="B4633" s="3">
        <v>44166</v>
      </c>
      <c r="C4633" s="3">
        <v>44396</v>
      </c>
      <c r="D4633" t="s">
        <v>131</v>
      </c>
      <c r="E4633" t="s">
        <v>168</v>
      </c>
      <c r="F4633" t="s">
        <v>132</v>
      </c>
    </row>
    <row r="4634" spans="1:6" x14ac:dyDescent="0.25">
      <c r="A4634">
        <v>701</v>
      </c>
      <c r="B4634" s="3">
        <v>44396</v>
      </c>
      <c r="C4634" s="3">
        <v>44409</v>
      </c>
      <c r="D4634" t="s">
        <v>131</v>
      </c>
      <c r="E4634" t="s">
        <v>168</v>
      </c>
      <c r="F4634" t="s">
        <v>132</v>
      </c>
    </row>
    <row r="4635" spans="1:6" x14ac:dyDescent="0.25">
      <c r="A4635">
        <v>701</v>
      </c>
      <c r="B4635" s="3">
        <v>44410</v>
      </c>
      <c r="C4635" s="3"/>
      <c r="D4635" t="s">
        <v>131</v>
      </c>
      <c r="E4635" t="s">
        <v>168</v>
      </c>
      <c r="F4635" t="s">
        <v>132</v>
      </c>
    </row>
    <row r="4636" spans="1:6" x14ac:dyDescent="0.25">
      <c r="A4636">
        <v>702</v>
      </c>
      <c r="B4636" s="3">
        <v>40876</v>
      </c>
      <c r="C4636" s="3">
        <v>43467</v>
      </c>
      <c r="D4636" t="s">
        <v>131</v>
      </c>
      <c r="E4636" t="s">
        <v>94</v>
      </c>
      <c r="F4636" t="s">
        <v>133</v>
      </c>
    </row>
    <row r="4637" spans="1:6" x14ac:dyDescent="0.25">
      <c r="A4637">
        <v>702</v>
      </c>
      <c r="B4637" s="3">
        <v>43467</v>
      </c>
      <c r="C4637" s="3">
        <v>43487</v>
      </c>
      <c r="D4637" t="s">
        <v>131</v>
      </c>
      <c r="E4637" t="s">
        <v>94</v>
      </c>
      <c r="F4637" t="s">
        <v>133</v>
      </c>
    </row>
    <row r="4638" spans="1:6" x14ac:dyDescent="0.25">
      <c r="A4638">
        <v>702</v>
      </c>
      <c r="B4638" s="3">
        <v>43488</v>
      </c>
      <c r="C4638" s="3">
        <v>43488</v>
      </c>
      <c r="D4638" t="s">
        <v>131</v>
      </c>
      <c r="E4638" t="s">
        <v>94</v>
      </c>
      <c r="F4638" t="s">
        <v>133</v>
      </c>
    </row>
    <row r="4639" spans="1:6" x14ac:dyDescent="0.25">
      <c r="A4639">
        <v>702</v>
      </c>
      <c r="B4639" s="3">
        <v>43488</v>
      </c>
      <c r="C4639" s="3">
        <v>43512</v>
      </c>
      <c r="D4639" t="s">
        <v>131</v>
      </c>
      <c r="E4639" t="s">
        <v>94</v>
      </c>
      <c r="F4639" t="s">
        <v>133</v>
      </c>
    </row>
    <row r="4640" spans="1:6" x14ac:dyDescent="0.25">
      <c r="A4640">
        <v>703</v>
      </c>
      <c r="B4640" s="3">
        <v>42659</v>
      </c>
      <c r="C4640" s="3">
        <v>44135</v>
      </c>
      <c r="D4640" t="s">
        <v>131</v>
      </c>
      <c r="E4640" t="s">
        <v>168</v>
      </c>
      <c r="F4640" t="s">
        <v>133</v>
      </c>
    </row>
    <row r="4641" spans="1:6" x14ac:dyDescent="0.25">
      <c r="A4641">
        <v>703</v>
      </c>
      <c r="B4641" s="3">
        <v>44136</v>
      </c>
      <c r="C4641" s="3">
        <v>44136</v>
      </c>
      <c r="D4641" t="s">
        <v>131</v>
      </c>
      <c r="E4641" t="s">
        <v>168</v>
      </c>
      <c r="F4641" t="s">
        <v>133</v>
      </c>
    </row>
    <row r="4642" spans="1:6" x14ac:dyDescent="0.25">
      <c r="A4642">
        <v>703</v>
      </c>
      <c r="B4642" s="3">
        <v>44136</v>
      </c>
      <c r="C4642" s="3"/>
      <c r="D4642" t="s">
        <v>131</v>
      </c>
      <c r="E4642" t="s">
        <v>168</v>
      </c>
      <c r="F4642" t="s">
        <v>133</v>
      </c>
    </row>
    <row r="4643" spans="1:6" x14ac:dyDescent="0.25">
      <c r="A4643">
        <v>704</v>
      </c>
      <c r="B4643" s="3">
        <v>41624</v>
      </c>
      <c r="C4643" s="3">
        <v>43482</v>
      </c>
      <c r="D4643" t="s">
        <v>131</v>
      </c>
      <c r="E4643" t="s">
        <v>113</v>
      </c>
      <c r="F4643" t="s">
        <v>133</v>
      </c>
    </row>
    <row r="4644" spans="1:6" x14ac:dyDescent="0.25">
      <c r="A4644">
        <v>704</v>
      </c>
      <c r="B4644" s="3">
        <v>43482</v>
      </c>
      <c r="C4644" s="3">
        <v>43483</v>
      </c>
      <c r="D4644" t="s">
        <v>131</v>
      </c>
      <c r="E4644" t="s">
        <v>113</v>
      </c>
      <c r="F4644" t="s">
        <v>133</v>
      </c>
    </row>
    <row r="4645" spans="1:6" x14ac:dyDescent="0.25">
      <c r="A4645">
        <v>704</v>
      </c>
      <c r="B4645" s="3">
        <v>43484</v>
      </c>
      <c r="C4645" s="3">
        <v>43486</v>
      </c>
      <c r="D4645" t="s">
        <v>131</v>
      </c>
      <c r="E4645" t="s">
        <v>113</v>
      </c>
      <c r="F4645" t="s">
        <v>133</v>
      </c>
    </row>
    <row r="4646" spans="1:6" x14ac:dyDescent="0.25">
      <c r="A4646">
        <v>704</v>
      </c>
      <c r="B4646" s="3">
        <v>43486</v>
      </c>
      <c r="C4646" s="3">
        <v>43486</v>
      </c>
      <c r="D4646" t="s">
        <v>131</v>
      </c>
      <c r="E4646" t="s">
        <v>113</v>
      </c>
      <c r="F4646" t="s">
        <v>133</v>
      </c>
    </row>
    <row r="4647" spans="1:6" x14ac:dyDescent="0.25">
      <c r="A4647">
        <v>704</v>
      </c>
      <c r="B4647" s="3">
        <v>43487</v>
      </c>
      <c r="C4647" s="3">
        <v>43493</v>
      </c>
      <c r="D4647" t="s">
        <v>131</v>
      </c>
      <c r="E4647" t="s">
        <v>113</v>
      </c>
      <c r="F4647" t="s">
        <v>133</v>
      </c>
    </row>
    <row r="4648" spans="1:6" x14ac:dyDescent="0.25">
      <c r="A4648">
        <v>704</v>
      </c>
      <c r="B4648" s="3">
        <v>43493</v>
      </c>
      <c r="C4648" s="3">
        <v>43494</v>
      </c>
      <c r="D4648" t="s">
        <v>131</v>
      </c>
      <c r="E4648" t="s">
        <v>113</v>
      </c>
      <c r="F4648" t="s">
        <v>133</v>
      </c>
    </row>
    <row r="4649" spans="1:6" x14ac:dyDescent="0.25">
      <c r="A4649">
        <v>704</v>
      </c>
      <c r="B4649" s="3">
        <v>43495</v>
      </c>
      <c r="C4649" s="3">
        <v>43580</v>
      </c>
      <c r="D4649" t="s">
        <v>131</v>
      </c>
      <c r="E4649" t="s">
        <v>113</v>
      </c>
      <c r="F4649" t="s">
        <v>133</v>
      </c>
    </row>
    <row r="4650" spans="1:6" x14ac:dyDescent="0.25">
      <c r="A4650">
        <v>704</v>
      </c>
      <c r="B4650" s="3">
        <v>43580</v>
      </c>
      <c r="C4650" s="3">
        <v>43580</v>
      </c>
      <c r="D4650" t="s">
        <v>131</v>
      </c>
      <c r="E4650" t="s">
        <v>113</v>
      </c>
      <c r="F4650" t="s">
        <v>133</v>
      </c>
    </row>
    <row r="4651" spans="1:6" x14ac:dyDescent="0.25">
      <c r="A4651">
        <v>704</v>
      </c>
      <c r="B4651" s="3">
        <v>43581</v>
      </c>
      <c r="C4651" s="3">
        <v>43880</v>
      </c>
      <c r="D4651" t="s">
        <v>131</v>
      </c>
      <c r="E4651" t="s">
        <v>113</v>
      </c>
      <c r="F4651" t="s">
        <v>133</v>
      </c>
    </row>
    <row r="4652" spans="1:6" x14ac:dyDescent="0.25">
      <c r="A4652">
        <v>704</v>
      </c>
      <c r="B4652" s="3">
        <v>43880</v>
      </c>
      <c r="C4652" s="3">
        <v>43909</v>
      </c>
      <c r="D4652" t="s">
        <v>131</v>
      </c>
      <c r="E4652" t="s">
        <v>113</v>
      </c>
      <c r="F4652" t="s">
        <v>133</v>
      </c>
    </row>
    <row r="4653" spans="1:6" x14ac:dyDescent="0.25">
      <c r="A4653">
        <v>704</v>
      </c>
      <c r="B4653" s="3">
        <v>43910</v>
      </c>
      <c r="C4653" s="3">
        <v>44043</v>
      </c>
      <c r="D4653" t="s">
        <v>131</v>
      </c>
      <c r="E4653" t="s">
        <v>113</v>
      </c>
      <c r="F4653" t="s">
        <v>133</v>
      </c>
    </row>
    <row r="4654" spans="1:6" x14ac:dyDescent="0.25">
      <c r="A4654">
        <v>704</v>
      </c>
      <c r="B4654" s="3">
        <v>44043</v>
      </c>
      <c r="C4654" s="3">
        <v>44090</v>
      </c>
      <c r="D4654" t="s">
        <v>131</v>
      </c>
      <c r="E4654" t="s">
        <v>113</v>
      </c>
      <c r="F4654" t="s">
        <v>133</v>
      </c>
    </row>
    <row r="4655" spans="1:6" x14ac:dyDescent="0.25">
      <c r="A4655">
        <v>705</v>
      </c>
      <c r="B4655" s="3">
        <v>40544</v>
      </c>
      <c r="C4655" s="3">
        <v>44523</v>
      </c>
      <c r="D4655" t="s">
        <v>131</v>
      </c>
      <c r="E4655" t="s">
        <v>105</v>
      </c>
      <c r="F4655" t="s">
        <v>133</v>
      </c>
    </row>
    <row r="4656" spans="1:6" x14ac:dyDescent="0.25">
      <c r="A4656">
        <v>705</v>
      </c>
      <c r="B4656" s="3">
        <v>44523</v>
      </c>
      <c r="C4656" s="3">
        <v>44526</v>
      </c>
      <c r="D4656" t="s">
        <v>131</v>
      </c>
      <c r="E4656" t="s">
        <v>105</v>
      </c>
      <c r="F4656" t="s">
        <v>133</v>
      </c>
    </row>
    <row r="4657" spans="1:6" x14ac:dyDescent="0.25">
      <c r="A4657">
        <v>705</v>
      </c>
      <c r="B4657" s="3">
        <v>44527</v>
      </c>
      <c r="C4657" s="3"/>
      <c r="D4657" t="s">
        <v>131</v>
      </c>
      <c r="E4657" t="s">
        <v>105</v>
      </c>
      <c r="F4657" t="s">
        <v>133</v>
      </c>
    </row>
    <row r="4658" spans="1:6" x14ac:dyDescent="0.25">
      <c r="A4658">
        <v>706</v>
      </c>
      <c r="B4658" s="3">
        <v>36269</v>
      </c>
      <c r="C4658" s="3">
        <v>43878</v>
      </c>
      <c r="D4658" t="s">
        <v>131</v>
      </c>
      <c r="E4658" t="s">
        <v>115</v>
      </c>
      <c r="F4658" t="s">
        <v>133</v>
      </c>
    </row>
    <row r="4659" spans="1:6" x14ac:dyDescent="0.25">
      <c r="A4659">
        <v>706</v>
      </c>
      <c r="B4659" s="3">
        <v>43878</v>
      </c>
      <c r="C4659" s="3">
        <v>43879</v>
      </c>
      <c r="D4659" t="s">
        <v>131</v>
      </c>
      <c r="E4659" t="s">
        <v>115</v>
      </c>
      <c r="F4659" t="s">
        <v>133</v>
      </c>
    </row>
    <row r="4660" spans="1:6" x14ac:dyDescent="0.25">
      <c r="A4660">
        <v>706</v>
      </c>
      <c r="B4660" s="3">
        <v>43880</v>
      </c>
      <c r="C4660" s="3">
        <v>44725</v>
      </c>
      <c r="D4660" t="s">
        <v>131</v>
      </c>
      <c r="E4660" t="s">
        <v>115</v>
      </c>
      <c r="F4660" t="s">
        <v>133</v>
      </c>
    </row>
    <row r="4661" spans="1:6" x14ac:dyDescent="0.25">
      <c r="A4661">
        <v>706</v>
      </c>
      <c r="B4661" s="3">
        <v>44725</v>
      </c>
      <c r="C4661" s="3"/>
      <c r="D4661" t="s">
        <v>131</v>
      </c>
      <c r="E4661" t="s">
        <v>115</v>
      </c>
      <c r="F4661" t="s">
        <v>133</v>
      </c>
    </row>
    <row r="4662" spans="1:6" x14ac:dyDescent="0.25">
      <c r="A4662">
        <v>707</v>
      </c>
      <c r="B4662" s="3">
        <v>35333</v>
      </c>
      <c r="C4662" s="3">
        <v>35400</v>
      </c>
      <c r="D4662" t="s">
        <v>131</v>
      </c>
      <c r="E4662" t="s">
        <v>182</v>
      </c>
      <c r="F4662" t="s">
        <v>133</v>
      </c>
    </row>
    <row r="4663" spans="1:6" x14ac:dyDescent="0.25">
      <c r="A4663">
        <v>707</v>
      </c>
      <c r="B4663" s="3">
        <v>40876</v>
      </c>
      <c r="C4663" s="3">
        <v>43383</v>
      </c>
      <c r="D4663" t="s">
        <v>131</v>
      </c>
      <c r="E4663" t="s">
        <v>94</v>
      </c>
      <c r="F4663" t="s">
        <v>133</v>
      </c>
    </row>
    <row r="4664" spans="1:6" x14ac:dyDescent="0.25">
      <c r="A4664">
        <v>707</v>
      </c>
      <c r="B4664" s="3">
        <v>43383</v>
      </c>
      <c r="C4664" s="3">
        <v>44279</v>
      </c>
      <c r="D4664" t="s">
        <v>131</v>
      </c>
      <c r="E4664" t="s">
        <v>80</v>
      </c>
      <c r="F4664" t="s">
        <v>133</v>
      </c>
    </row>
    <row r="4665" spans="1:6" x14ac:dyDescent="0.25">
      <c r="A4665">
        <v>707</v>
      </c>
      <c r="B4665" s="3">
        <v>43383</v>
      </c>
      <c r="C4665" s="3">
        <v>43383</v>
      </c>
      <c r="D4665" t="s">
        <v>131</v>
      </c>
      <c r="E4665" t="s">
        <v>94</v>
      </c>
      <c r="F4665" t="s">
        <v>133</v>
      </c>
    </row>
    <row r="4666" spans="1:6" x14ac:dyDescent="0.25">
      <c r="A4666">
        <v>707</v>
      </c>
      <c r="B4666" s="3">
        <v>44279</v>
      </c>
      <c r="C4666" s="3">
        <v>44279</v>
      </c>
      <c r="D4666" t="s">
        <v>131</v>
      </c>
      <c r="E4666" t="s">
        <v>80</v>
      </c>
      <c r="F4666" t="s">
        <v>133</v>
      </c>
    </row>
    <row r="4667" spans="1:6" x14ac:dyDescent="0.25">
      <c r="A4667">
        <v>707</v>
      </c>
      <c r="B4667" s="3">
        <v>44279</v>
      </c>
      <c r="C4667" s="3">
        <v>44279</v>
      </c>
      <c r="D4667" t="s">
        <v>131</v>
      </c>
      <c r="E4667" t="s">
        <v>80</v>
      </c>
      <c r="F4667" t="s">
        <v>133</v>
      </c>
    </row>
    <row r="4668" spans="1:6" x14ac:dyDescent="0.25">
      <c r="A4668">
        <v>707</v>
      </c>
      <c r="B4668" s="3">
        <v>44279</v>
      </c>
      <c r="C4668" s="3"/>
      <c r="D4668" t="s">
        <v>131</v>
      </c>
      <c r="E4668" t="s">
        <v>80</v>
      </c>
      <c r="F4668" t="s">
        <v>133</v>
      </c>
    </row>
    <row r="4669" spans="1:6" x14ac:dyDescent="0.25">
      <c r="A4669">
        <v>708</v>
      </c>
      <c r="B4669" s="3">
        <v>36374</v>
      </c>
      <c r="C4669" s="3">
        <v>36475</v>
      </c>
      <c r="D4669" t="s">
        <v>131</v>
      </c>
      <c r="E4669" t="s">
        <v>123</v>
      </c>
      <c r="F4669" t="s">
        <v>133</v>
      </c>
    </row>
    <row r="4670" spans="1:6" x14ac:dyDescent="0.25">
      <c r="A4670">
        <v>708</v>
      </c>
      <c r="B4670" s="3">
        <v>42590</v>
      </c>
      <c r="C4670" s="3">
        <v>43732</v>
      </c>
      <c r="D4670" t="s">
        <v>131</v>
      </c>
      <c r="E4670" t="s">
        <v>93</v>
      </c>
      <c r="F4670" t="s">
        <v>133</v>
      </c>
    </row>
    <row r="4671" spans="1:6" x14ac:dyDescent="0.25">
      <c r="A4671">
        <v>708</v>
      </c>
      <c r="B4671" s="3">
        <v>43732</v>
      </c>
      <c r="C4671" s="3">
        <v>44025</v>
      </c>
      <c r="D4671" t="s">
        <v>131</v>
      </c>
      <c r="E4671" t="s">
        <v>93</v>
      </c>
      <c r="F4671" t="s">
        <v>133</v>
      </c>
    </row>
    <row r="4672" spans="1:6" x14ac:dyDescent="0.25">
      <c r="A4672">
        <v>708</v>
      </c>
      <c r="B4672" s="3">
        <v>44025</v>
      </c>
      <c r="C4672" s="3">
        <v>44031</v>
      </c>
      <c r="D4672" t="s">
        <v>131</v>
      </c>
      <c r="E4672" t="s">
        <v>93</v>
      </c>
      <c r="F4672" t="s">
        <v>133</v>
      </c>
    </row>
    <row r="4673" spans="1:6" x14ac:dyDescent="0.25">
      <c r="A4673">
        <v>708</v>
      </c>
      <c r="B4673" s="3">
        <v>44032</v>
      </c>
      <c r="C4673" s="3">
        <v>44032</v>
      </c>
      <c r="D4673" t="s">
        <v>131</v>
      </c>
      <c r="E4673" t="s">
        <v>93</v>
      </c>
      <c r="F4673" t="s">
        <v>133</v>
      </c>
    </row>
    <row r="4674" spans="1:6" x14ac:dyDescent="0.25">
      <c r="A4674">
        <v>708</v>
      </c>
      <c r="B4674" s="3">
        <v>44032</v>
      </c>
      <c r="C4674" s="3">
        <v>44038</v>
      </c>
      <c r="D4674" t="s">
        <v>131</v>
      </c>
      <c r="E4674" t="s">
        <v>93</v>
      </c>
      <c r="F4674" t="s">
        <v>133</v>
      </c>
    </row>
    <row r="4675" spans="1:6" x14ac:dyDescent="0.25">
      <c r="A4675">
        <v>708</v>
      </c>
      <c r="B4675" s="3">
        <v>44039</v>
      </c>
      <c r="C4675" s="3">
        <v>44097</v>
      </c>
      <c r="D4675" t="s">
        <v>131</v>
      </c>
      <c r="E4675" t="s">
        <v>93</v>
      </c>
      <c r="F4675" t="s">
        <v>133</v>
      </c>
    </row>
    <row r="4676" spans="1:6" x14ac:dyDescent="0.25">
      <c r="A4676">
        <v>708</v>
      </c>
      <c r="B4676" s="3">
        <v>44097</v>
      </c>
      <c r="C4676" s="3">
        <v>44115</v>
      </c>
      <c r="D4676" t="s">
        <v>131</v>
      </c>
      <c r="E4676" t="s">
        <v>93</v>
      </c>
      <c r="F4676" t="s">
        <v>133</v>
      </c>
    </row>
    <row r="4677" spans="1:6" x14ac:dyDescent="0.25">
      <c r="A4677">
        <v>708</v>
      </c>
      <c r="B4677" s="3">
        <v>44116</v>
      </c>
      <c r="C4677" s="3">
        <v>44279</v>
      </c>
      <c r="D4677" t="s">
        <v>131</v>
      </c>
      <c r="E4677" t="s">
        <v>93</v>
      </c>
      <c r="F4677" t="s">
        <v>133</v>
      </c>
    </row>
    <row r="4678" spans="1:6" x14ac:dyDescent="0.25">
      <c r="A4678">
        <v>708</v>
      </c>
      <c r="B4678" s="3">
        <v>44279</v>
      </c>
      <c r="C4678" s="3">
        <v>44279</v>
      </c>
      <c r="D4678" t="s">
        <v>131</v>
      </c>
      <c r="E4678" t="s">
        <v>93</v>
      </c>
      <c r="F4678" t="s">
        <v>133</v>
      </c>
    </row>
    <row r="4679" spans="1:6" x14ac:dyDescent="0.25">
      <c r="A4679">
        <v>708</v>
      </c>
      <c r="B4679" s="3">
        <v>44279</v>
      </c>
      <c r="C4679" s="3">
        <v>44279</v>
      </c>
      <c r="D4679" t="s">
        <v>131</v>
      </c>
      <c r="E4679" t="s">
        <v>93</v>
      </c>
      <c r="F4679" t="s">
        <v>133</v>
      </c>
    </row>
    <row r="4680" spans="1:6" x14ac:dyDescent="0.25">
      <c r="A4680">
        <v>708</v>
      </c>
      <c r="B4680" s="3">
        <v>44279</v>
      </c>
      <c r="C4680" s="3"/>
      <c r="D4680" t="s">
        <v>131</v>
      </c>
      <c r="E4680" t="s">
        <v>93</v>
      </c>
      <c r="F4680" t="s">
        <v>133</v>
      </c>
    </row>
    <row r="4681" spans="1:6" x14ac:dyDescent="0.25">
      <c r="A4681">
        <v>709</v>
      </c>
      <c r="B4681" s="3">
        <v>42370</v>
      </c>
      <c r="C4681" s="3">
        <v>43133</v>
      </c>
      <c r="D4681" t="s">
        <v>131</v>
      </c>
      <c r="E4681" t="s">
        <v>177</v>
      </c>
      <c r="F4681" t="s">
        <v>133</v>
      </c>
    </row>
    <row r="4682" spans="1:6" x14ac:dyDescent="0.25">
      <c r="A4682">
        <v>709</v>
      </c>
      <c r="B4682" s="3">
        <v>43133</v>
      </c>
      <c r="C4682" s="3">
        <v>43133</v>
      </c>
      <c r="D4682" t="s">
        <v>131</v>
      </c>
      <c r="E4682" t="s">
        <v>177</v>
      </c>
      <c r="F4682" t="s">
        <v>133</v>
      </c>
    </row>
    <row r="4683" spans="1:6" x14ac:dyDescent="0.25">
      <c r="A4683">
        <v>709</v>
      </c>
      <c r="B4683" s="3">
        <v>43133</v>
      </c>
      <c r="C4683" s="3"/>
      <c r="D4683" t="s">
        <v>131</v>
      </c>
      <c r="E4683" t="s">
        <v>177</v>
      </c>
      <c r="F4683" t="s">
        <v>133</v>
      </c>
    </row>
    <row r="4684" spans="1:6" x14ac:dyDescent="0.25">
      <c r="A4684">
        <v>710</v>
      </c>
      <c r="B4684" s="3">
        <v>41168</v>
      </c>
      <c r="C4684" s="3">
        <v>43843</v>
      </c>
      <c r="D4684" t="s">
        <v>131</v>
      </c>
      <c r="E4684" t="s">
        <v>115</v>
      </c>
      <c r="F4684" t="s">
        <v>133</v>
      </c>
    </row>
    <row r="4685" spans="1:6" x14ac:dyDescent="0.25">
      <c r="A4685">
        <v>710</v>
      </c>
      <c r="B4685" s="3">
        <v>43843</v>
      </c>
      <c r="C4685" s="3">
        <v>43905</v>
      </c>
      <c r="D4685" t="s">
        <v>131</v>
      </c>
      <c r="E4685" t="s">
        <v>115</v>
      </c>
      <c r="F4685" t="s">
        <v>133</v>
      </c>
    </row>
    <row r="4686" spans="1:6" x14ac:dyDescent="0.25">
      <c r="A4686">
        <v>710</v>
      </c>
      <c r="B4686" s="3">
        <v>43905</v>
      </c>
      <c r="C4686" s="3"/>
      <c r="D4686" t="s">
        <v>131</v>
      </c>
      <c r="E4686" t="s">
        <v>115</v>
      </c>
      <c r="F4686" t="s">
        <v>133</v>
      </c>
    </row>
    <row r="4687" spans="1:6" x14ac:dyDescent="0.25">
      <c r="A4687">
        <v>711</v>
      </c>
      <c r="B4687" s="3">
        <v>42795</v>
      </c>
      <c r="C4687" s="3"/>
      <c r="D4687" t="s">
        <v>131</v>
      </c>
      <c r="E4687" t="s">
        <v>90</v>
      </c>
      <c r="F4687" t="s">
        <v>133</v>
      </c>
    </row>
    <row r="4688" spans="1:6" x14ac:dyDescent="0.25">
      <c r="A4688">
        <v>712</v>
      </c>
      <c r="B4688" s="3">
        <v>42217</v>
      </c>
      <c r="C4688" s="3">
        <v>43434</v>
      </c>
      <c r="D4688" t="s">
        <v>131</v>
      </c>
      <c r="E4688" t="s">
        <v>112</v>
      </c>
      <c r="F4688" t="s">
        <v>132</v>
      </c>
    </row>
    <row r="4689" spans="1:6" x14ac:dyDescent="0.25">
      <c r="A4689">
        <v>712</v>
      </c>
      <c r="B4689" s="3">
        <v>43435</v>
      </c>
      <c r="C4689" s="3">
        <v>43435</v>
      </c>
      <c r="D4689" t="s">
        <v>131</v>
      </c>
      <c r="E4689" t="s">
        <v>112</v>
      </c>
      <c r="F4689" t="s">
        <v>132</v>
      </c>
    </row>
    <row r="4690" spans="1:6" x14ac:dyDescent="0.25">
      <c r="A4690">
        <v>712</v>
      </c>
      <c r="B4690" s="3">
        <v>43435</v>
      </c>
      <c r="C4690" s="3"/>
      <c r="D4690" t="s">
        <v>131</v>
      </c>
      <c r="E4690" t="s">
        <v>112</v>
      </c>
      <c r="F4690" t="s">
        <v>132</v>
      </c>
    </row>
    <row r="4691" spans="1:6" x14ac:dyDescent="0.25">
      <c r="A4691">
        <v>713</v>
      </c>
      <c r="B4691" s="3">
        <v>41913</v>
      </c>
      <c r="C4691" s="3">
        <v>43452</v>
      </c>
      <c r="D4691" t="s">
        <v>131</v>
      </c>
      <c r="E4691" t="s">
        <v>112</v>
      </c>
      <c r="F4691" t="s">
        <v>132</v>
      </c>
    </row>
    <row r="4692" spans="1:6" x14ac:dyDescent="0.25">
      <c r="A4692">
        <v>713</v>
      </c>
      <c r="B4692" s="3">
        <v>43452</v>
      </c>
      <c r="C4692" s="3">
        <v>43453</v>
      </c>
      <c r="D4692" t="s">
        <v>131</v>
      </c>
      <c r="E4692" t="s">
        <v>112</v>
      </c>
      <c r="F4692" t="s">
        <v>132</v>
      </c>
    </row>
    <row r="4693" spans="1:6" x14ac:dyDescent="0.25">
      <c r="A4693">
        <v>713</v>
      </c>
      <c r="B4693" s="3">
        <v>43454</v>
      </c>
      <c r="C4693" s="3">
        <v>43536</v>
      </c>
      <c r="D4693" t="s">
        <v>131</v>
      </c>
      <c r="E4693" t="s">
        <v>112</v>
      </c>
      <c r="F4693" t="s">
        <v>132</v>
      </c>
    </row>
    <row r="4694" spans="1:6" x14ac:dyDescent="0.25">
      <c r="A4694">
        <v>713</v>
      </c>
      <c r="B4694" s="3">
        <v>43536</v>
      </c>
      <c r="C4694" s="3"/>
      <c r="D4694" t="s">
        <v>131</v>
      </c>
      <c r="E4694" t="s">
        <v>112</v>
      </c>
      <c r="F4694" t="s">
        <v>132</v>
      </c>
    </row>
    <row r="4695" spans="1:6" x14ac:dyDescent="0.25">
      <c r="A4695">
        <v>714</v>
      </c>
      <c r="B4695" s="3">
        <v>41913</v>
      </c>
      <c r="C4695" s="3">
        <v>43260</v>
      </c>
      <c r="D4695" t="s">
        <v>131</v>
      </c>
      <c r="E4695" t="s">
        <v>169</v>
      </c>
      <c r="F4695" t="s">
        <v>133</v>
      </c>
    </row>
    <row r="4696" spans="1:6" x14ac:dyDescent="0.25">
      <c r="A4696">
        <v>714</v>
      </c>
      <c r="B4696" s="3">
        <v>43267</v>
      </c>
      <c r="C4696" s="3">
        <v>43290</v>
      </c>
      <c r="D4696" t="s">
        <v>131</v>
      </c>
      <c r="E4696" t="s">
        <v>169</v>
      </c>
      <c r="F4696" t="s">
        <v>133</v>
      </c>
    </row>
    <row r="4697" spans="1:6" x14ac:dyDescent="0.25">
      <c r="A4697">
        <v>714</v>
      </c>
      <c r="B4697" s="3">
        <v>43290</v>
      </c>
      <c r="C4697" s="3">
        <v>43292</v>
      </c>
      <c r="D4697" t="s">
        <v>131</v>
      </c>
      <c r="E4697" t="s">
        <v>169</v>
      </c>
      <c r="F4697" t="s">
        <v>133</v>
      </c>
    </row>
    <row r="4698" spans="1:6" x14ac:dyDescent="0.25">
      <c r="A4698">
        <v>714</v>
      </c>
      <c r="B4698" s="3">
        <v>43292</v>
      </c>
      <c r="C4698" s="3">
        <v>43332</v>
      </c>
      <c r="D4698" t="s">
        <v>131</v>
      </c>
      <c r="E4698" t="s">
        <v>169</v>
      </c>
      <c r="F4698" t="s">
        <v>133</v>
      </c>
    </row>
    <row r="4699" spans="1:6" x14ac:dyDescent="0.25">
      <c r="A4699">
        <v>714</v>
      </c>
      <c r="B4699" s="3">
        <v>43332</v>
      </c>
      <c r="C4699" s="3">
        <v>43333</v>
      </c>
      <c r="D4699" t="s">
        <v>131</v>
      </c>
      <c r="E4699" t="s">
        <v>169</v>
      </c>
      <c r="F4699" t="s">
        <v>133</v>
      </c>
    </row>
    <row r="4700" spans="1:6" x14ac:dyDescent="0.25">
      <c r="A4700">
        <v>714</v>
      </c>
      <c r="B4700" s="3">
        <v>43333</v>
      </c>
      <c r="C4700" s="3">
        <v>43371</v>
      </c>
      <c r="D4700" t="s">
        <v>131</v>
      </c>
      <c r="E4700" t="s">
        <v>169</v>
      </c>
      <c r="F4700" t="s">
        <v>133</v>
      </c>
    </row>
    <row r="4701" spans="1:6" x14ac:dyDescent="0.25">
      <c r="A4701">
        <v>714</v>
      </c>
      <c r="B4701" s="3">
        <v>43371</v>
      </c>
      <c r="C4701" s="3">
        <v>43371</v>
      </c>
      <c r="D4701" t="s">
        <v>131</v>
      </c>
      <c r="E4701" t="s">
        <v>169</v>
      </c>
      <c r="F4701" t="s">
        <v>133</v>
      </c>
    </row>
    <row r="4702" spans="1:6" x14ac:dyDescent="0.25">
      <c r="A4702">
        <v>714</v>
      </c>
      <c r="B4702" s="3">
        <v>43372</v>
      </c>
      <c r="C4702" s="3">
        <v>43396</v>
      </c>
      <c r="D4702" t="s">
        <v>131</v>
      </c>
      <c r="E4702" t="s">
        <v>169</v>
      </c>
      <c r="F4702" t="s">
        <v>133</v>
      </c>
    </row>
    <row r="4703" spans="1:6" x14ac:dyDescent="0.25">
      <c r="A4703">
        <v>714</v>
      </c>
      <c r="B4703" s="3">
        <v>43396</v>
      </c>
      <c r="C4703" s="3">
        <v>43396</v>
      </c>
      <c r="D4703" t="s">
        <v>131</v>
      </c>
      <c r="E4703" t="s">
        <v>169</v>
      </c>
      <c r="F4703" t="s">
        <v>133</v>
      </c>
    </row>
    <row r="4704" spans="1:6" x14ac:dyDescent="0.25">
      <c r="A4704">
        <v>714</v>
      </c>
      <c r="B4704" s="3">
        <v>43397</v>
      </c>
      <c r="C4704" s="3">
        <v>43798</v>
      </c>
      <c r="D4704" t="s">
        <v>131</v>
      </c>
      <c r="E4704" t="s">
        <v>169</v>
      </c>
      <c r="F4704" t="s">
        <v>133</v>
      </c>
    </row>
    <row r="4705" spans="1:6" x14ac:dyDescent="0.25">
      <c r="A4705">
        <v>714</v>
      </c>
      <c r="B4705" s="3">
        <v>43798</v>
      </c>
      <c r="C4705" s="3">
        <v>43798</v>
      </c>
      <c r="D4705" t="s">
        <v>131</v>
      </c>
      <c r="E4705" t="s">
        <v>169</v>
      </c>
      <c r="F4705" t="s">
        <v>133</v>
      </c>
    </row>
    <row r="4706" spans="1:6" x14ac:dyDescent="0.25">
      <c r="A4706">
        <v>714</v>
      </c>
      <c r="B4706" s="3">
        <v>43799</v>
      </c>
      <c r="C4706" s="3">
        <v>43801</v>
      </c>
      <c r="D4706" t="s">
        <v>131</v>
      </c>
      <c r="E4706" t="s">
        <v>169</v>
      </c>
      <c r="F4706" t="s">
        <v>133</v>
      </c>
    </row>
    <row r="4707" spans="1:6" x14ac:dyDescent="0.25">
      <c r="A4707">
        <v>714</v>
      </c>
      <c r="B4707" s="3">
        <v>43801</v>
      </c>
      <c r="C4707" s="3">
        <v>43802</v>
      </c>
      <c r="D4707" t="s">
        <v>131</v>
      </c>
      <c r="E4707" t="s">
        <v>169</v>
      </c>
      <c r="F4707" t="s">
        <v>133</v>
      </c>
    </row>
    <row r="4708" spans="1:6" x14ac:dyDescent="0.25">
      <c r="A4708">
        <v>714</v>
      </c>
      <c r="B4708" s="3">
        <v>43803</v>
      </c>
      <c r="C4708" s="3">
        <v>44746</v>
      </c>
      <c r="D4708" t="s">
        <v>131</v>
      </c>
      <c r="E4708" t="s">
        <v>169</v>
      </c>
      <c r="F4708" t="s">
        <v>133</v>
      </c>
    </row>
    <row r="4709" spans="1:6" x14ac:dyDescent="0.25">
      <c r="A4709">
        <v>714</v>
      </c>
      <c r="B4709" s="3">
        <v>44746</v>
      </c>
      <c r="C4709" s="3">
        <v>44747</v>
      </c>
      <c r="D4709" t="s">
        <v>131</v>
      </c>
      <c r="E4709" t="s">
        <v>169</v>
      </c>
      <c r="F4709" t="s">
        <v>133</v>
      </c>
    </row>
    <row r="4710" spans="1:6" x14ac:dyDescent="0.25">
      <c r="A4710">
        <v>714</v>
      </c>
      <c r="B4710" s="3">
        <v>44748</v>
      </c>
      <c r="C4710" s="3"/>
      <c r="D4710" t="s">
        <v>131</v>
      </c>
      <c r="E4710" t="s">
        <v>169</v>
      </c>
      <c r="F4710" t="s">
        <v>133</v>
      </c>
    </row>
    <row r="4711" spans="1:6" x14ac:dyDescent="0.25">
      <c r="A4711">
        <v>715</v>
      </c>
      <c r="B4711" s="3">
        <v>41913</v>
      </c>
      <c r="C4711" s="3">
        <v>43145</v>
      </c>
      <c r="D4711" t="s">
        <v>131</v>
      </c>
      <c r="E4711" t="s">
        <v>169</v>
      </c>
      <c r="F4711" t="s">
        <v>133</v>
      </c>
    </row>
    <row r="4712" spans="1:6" x14ac:dyDescent="0.25">
      <c r="A4712">
        <v>715</v>
      </c>
      <c r="B4712" s="3">
        <v>43146</v>
      </c>
      <c r="C4712" s="3">
        <v>43161</v>
      </c>
      <c r="D4712" t="s">
        <v>131</v>
      </c>
      <c r="E4712" t="s">
        <v>169</v>
      </c>
      <c r="F4712" t="s">
        <v>133</v>
      </c>
    </row>
    <row r="4713" spans="1:6" x14ac:dyDescent="0.25">
      <c r="A4713">
        <v>715</v>
      </c>
      <c r="B4713" s="3">
        <v>43162</v>
      </c>
      <c r="C4713" s="3">
        <v>43252</v>
      </c>
      <c r="D4713" t="s">
        <v>131</v>
      </c>
      <c r="E4713" t="s">
        <v>169</v>
      </c>
      <c r="F4713" t="s">
        <v>133</v>
      </c>
    </row>
    <row r="4714" spans="1:6" x14ac:dyDescent="0.25">
      <c r="A4714">
        <v>715</v>
      </c>
      <c r="B4714" s="3">
        <v>43252</v>
      </c>
      <c r="C4714" s="3">
        <v>44044</v>
      </c>
      <c r="D4714" t="s">
        <v>131</v>
      </c>
      <c r="E4714" t="s">
        <v>169</v>
      </c>
      <c r="F4714" t="s">
        <v>133</v>
      </c>
    </row>
    <row r="4715" spans="1:6" x14ac:dyDescent="0.25">
      <c r="A4715">
        <v>715</v>
      </c>
      <c r="B4715" s="3">
        <v>44044</v>
      </c>
      <c r="C4715" s="3">
        <v>44044</v>
      </c>
      <c r="D4715" t="s">
        <v>131</v>
      </c>
      <c r="E4715" t="s">
        <v>113</v>
      </c>
      <c r="F4715" t="s">
        <v>133</v>
      </c>
    </row>
    <row r="4716" spans="1:6" x14ac:dyDescent="0.25">
      <c r="A4716">
        <v>715</v>
      </c>
      <c r="B4716" s="3">
        <v>44044</v>
      </c>
      <c r="C4716" s="3">
        <v>44044</v>
      </c>
      <c r="D4716" t="s">
        <v>131</v>
      </c>
      <c r="E4716" t="s">
        <v>169</v>
      </c>
      <c r="F4716" t="s">
        <v>133</v>
      </c>
    </row>
    <row r="4717" spans="1:6" x14ac:dyDescent="0.25">
      <c r="A4717">
        <v>715</v>
      </c>
      <c r="B4717" s="3">
        <v>44044</v>
      </c>
      <c r="C4717" s="3">
        <v>44720</v>
      </c>
      <c r="D4717" t="s">
        <v>131</v>
      </c>
      <c r="E4717" t="s">
        <v>113</v>
      </c>
      <c r="F4717" t="s">
        <v>133</v>
      </c>
    </row>
    <row r="4718" spans="1:6" x14ac:dyDescent="0.25">
      <c r="A4718">
        <v>715</v>
      </c>
      <c r="B4718" s="3">
        <v>44720</v>
      </c>
      <c r="C4718" s="3">
        <v>44734</v>
      </c>
      <c r="D4718" t="s">
        <v>131</v>
      </c>
      <c r="E4718" t="s">
        <v>113</v>
      </c>
      <c r="F4718" t="s">
        <v>133</v>
      </c>
    </row>
    <row r="4719" spans="1:6" x14ac:dyDescent="0.25">
      <c r="A4719">
        <v>715</v>
      </c>
      <c r="B4719" s="3">
        <v>44735</v>
      </c>
      <c r="C4719" s="3">
        <v>44735</v>
      </c>
      <c r="D4719" t="s">
        <v>131</v>
      </c>
      <c r="E4719" t="s">
        <v>113</v>
      </c>
      <c r="F4719" t="s">
        <v>133</v>
      </c>
    </row>
    <row r="4720" spans="1:6" x14ac:dyDescent="0.25">
      <c r="A4720">
        <v>715</v>
      </c>
      <c r="B4720" s="3">
        <v>44735</v>
      </c>
      <c r="C4720" s="3">
        <v>44745</v>
      </c>
      <c r="D4720" t="s">
        <v>131</v>
      </c>
      <c r="E4720" t="s">
        <v>113</v>
      </c>
      <c r="F4720" t="s">
        <v>133</v>
      </c>
    </row>
    <row r="4721" spans="1:6" x14ac:dyDescent="0.25">
      <c r="A4721">
        <v>715</v>
      </c>
      <c r="B4721" s="3">
        <v>44746</v>
      </c>
      <c r="C4721" s="3">
        <v>44746</v>
      </c>
      <c r="D4721" t="s">
        <v>131</v>
      </c>
      <c r="E4721" t="s">
        <v>113</v>
      </c>
      <c r="F4721" t="s">
        <v>133</v>
      </c>
    </row>
    <row r="4722" spans="1:6" x14ac:dyDescent="0.25">
      <c r="A4722">
        <v>715</v>
      </c>
      <c r="B4722" s="3">
        <v>44746</v>
      </c>
      <c r="C4722" s="3">
        <v>44757</v>
      </c>
      <c r="D4722" t="s">
        <v>131</v>
      </c>
      <c r="E4722" t="s">
        <v>113</v>
      </c>
      <c r="F4722" t="s">
        <v>133</v>
      </c>
    </row>
    <row r="4723" spans="1:6" x14ac:dyDescent="0.25">
      <c r="A4723">
        <v>715</v>
      </c>
      <c r="B4723" s="3">
        <v>44758</v>
      </c>
      <c r="C4723" s="3"/>
      <c r="D4723" t="s">
        <v>131</v>
      </c>
      <c r="E4723" t="s">
        <v>113</v>
      </c>
      <c r="F4723" t="s">
        <v>133</v>
      </c>
    </row>
    <row r="4724" spans="1:6" x14ac:dyDescent="0.25">
      <c r="A4724">
        <v>716</v>
      </c>
      <c r="B4724" s="3">
        <v>41168</v>
      </c>
      <c r="C4724" s="3">
        <v>43115</v>
      </c>
      <c r="D4724" t="s">
        <v>131</v>
      </c>
      <c r="E4724" t="s">
        <v>165</v>
      </c>
      <c r="F4724" t="s">
        <v>132</v>
      </c>
    </row>
    <row r="4725" spans="1:6" x14ac:dyDescent="0.25">
      <c r="A4725">
        <v>716</v>
      </c>
      <c r="B4725" s="3">
        <v>43115</v>
      </c>
      <c r="C4725" s="3">
        <v>43205</v>
      </c>
      <c r="D4725" t="s">
        <v>131</v>
      </c>
      <c r="E4725" t="s">
        <v>165</v>
      </c>
      <c r="F4725" t="s">
        <v>132</v>
      </c>
    </row>
    <row r="4726" spans="1:6" x14ac:dyDescent="0.25">
      <c r="A4726">
        <v>717</v>
      </c>
      <c r="B4726" s="3">
        <v>40505</v>
      </c>
      <c r="C4726" s="3">
        <v>43403</v>
      </c>
      <c r="D4726" t="s">
        <v>131</v>
      </c>
      <c r="E4726" t="s">
        <v>115</v>
      </c>
      <c r="F4726" t="s">
        <v>133</v>
      </c>
    </row>
    <row r="4727" spans="1:6" x14ac:dyDescent="0.25">
      <c r="A4727">
        <v>717</v>
      </c>
      <c r="B4727" s="3">
        <v>43405</v>
      </c>
      <c r="C4727" s="3">
        <v>43407</v>
      </c>
      <c r="D4727" t="s">
        <v>131</v>
      </c>
      <c r="E4727" t="s">
        <v>115</v>
      </c>
      <c r="F4727" t="s">
        <v>133</v>
      </c>
    </row>
    <row r="4728" spans="1:6" x14ac:dyDescent="0.25">
      <c r="A4728">
        <v>717</v>
      </c>
      <c r="B4728" s="3">
        <v>43408</v>
      </c>
      <c r="C4728" s="3">
        <v>43423</v>
      </c>
      <c r="D4728" t="s">
        <v>131</v>
      </c>
      <c r="E4728" t="s">
        <v>115</v>
      </c>
      <c r="F4728" t="s">
        <v>133</v>
      </c>
    </row>
    <row r="4729" spans="1:6" x14ac:dyDescent="0.25">
      <c r="A4729">
        <v>717</v>
      </c>
      <c r="B4729" s="3">
        <v>43424</v>
      </c>
      <c r="C4729" s="3">
        <v>43620</v>
      </c>
      <c r="D4729" t="s">
        <v>131</v>
      </c>
      <c r="E4729" t="s">
        <v>115</v>
      </c>
      <c r="F4729" t="s">
        <v>133</v>
      </c>
    </row>
    <row r="4730" spans="1:6" x14ac:dyDescent="0.25">
      <c r="A4730">
        <v>717</v>
      </c>
      <c r="B4730" s="3">
        <v>43620</v>
      </c>
      <c r="C4730" s="3">
        <v>43651</v>
      </c>
      <c r="D4730" t="s">
        <v>131</v>
      </c>
      <c r="E4730" t="s">
        <v>115</v>
      </c>
      <c r="F4730" t="s">
        <v>133</v>
      </c>
    </row>
    <row r="4731" spans="1:6" x14ac:dyDescent="0.25">
      <c r="A4731">
        <v>717</v>
      </c>
      <c r="B4731" s="3">
        <v>43651</v>
      </c>
      <c r="C4731" s="3"/>
      <c r="D4731" t="s">
        <v>131</v>
      </c>
      <c r="E4731" t="s">
        <v>115</v>
      </c>
      <c r="F4731" t="s">
        <v>133</v>
      </c>
    </row>
    <row r="4732" spans="1:6" x14ac:dyDescent="0.25">
      <c r="A4732">
        <v>718</v>
      </c>
      <c r="B4732" s="3">
        <v>42217</v>
      </c>
      <c r="C4732" s="3">
        <v>43434</v>
      </c>
      <c r="D4732" t="s">
        <v>131</v>
      </c>
      <c r="E4732" t="s">
        <v>113</v>
      </c>
      <c r="F4732" t="s">
        <v>132</v>
      </c>
    </row>
    <row r="4733" spans="1:6" x14ac:dyDescent="0.25">
      <c r="A4733">
        <v>718</v>
      </c>
      <c r="B4733" s="3">
        <v>43424</v>
      </c>
      <c r="C4733" s="3">
        <v>43424</v>
      </c>
      <c r="D4733" t="s">
        <v>131</v>
      </c>
      <c r="E4733" t="s">
        <v>113</v>
      </c>
      <c r="F4733" t="s">
        <v>132</v>
      </c>
    </row>
    <row r="4734" spans="1:6" x14ac:dyDescent="0.25">
      <c r="A4734">
        <v>718</v>
      </c>
      <c r="B4734" s="3">
        <v>43425</v>
      </c>
      <c r="C4734" s="3">
        <v>43865</v>
      </c>
      <c r="D4734" t="s">
        <v>131</v>
      </c>
      <c r="E4734" t="s">
        <v>113</v>
      </c>
      <c r="F4734" t="s">
        <v>132</v>
      </c>
    </row>
    <row r="4735" spans="1:6" x14ac:dyDescent="0.25">
      <c r="A4735">
        <v>718</v>
      </c>
      <c r="B4735" s="3">
        <v>43435</v>
      </c>
      <c r="C4735" s="3">
        <v>43435</v>
      </c>
      <c r="D4735" t="s">
        <v>131</v>
      </c>
      <c r="E4735" t="s">
        <v>113</v>
      </c>
      <c r="F4735" t="s">
        <v>132</v>
      </c>
    </row>
    <row r="4736" spans="1:6" x14ac:dyDescent="0.25">
      <c r="A4736">
        <v>718</v>
      </c>
      <c r="B4736" s="3">
        <v>43865</v>
      </c>
      <c r="C4736" s="3">
        <v>43866</v>
      </c>
      <c r="D4736" t="s">
        <v>131</v>
      </c>
      <c r="E4736" t="s">
        <v>113</v>
      </c>
      <c r="F4736" t="s">
        <v>132</v>
      </c>
    </row>
    <row r="4737" spans="1:6" x14ac:dyDescent="0.25">
      <c r="A4737">
        <v>718</v>
      </c>
      <c r="B4737" s="3">
        <v>43867</v>
      </c>
      <c r="C4737" s="3">
        <v>43867</v>
      </c>
      <c r="D4737" t="s">
        <v>131</v>
      </c>
      <c r="E4737" t="s">
        <v>113</v>
      </c>
      <c r="F4737" t="s">
        <v>132</v>
      </c>
    </row>
    <row r="4738" spans="1:6" x14ac:dyDescent="0.25">
      <c r="A4738">
        <v>718</v>
      </c>
      <c r="B4738" s="3">
        <v>43867</v>
      </c>
      <c r="C4738" s="3">
        <v>43873</v>
      </c>
      <c r="D4738" t="s">
        <v>131</v>
      </c>
      <c r="E4738" t="s">
        <v>113</v>
      </c>
      <c r="F4738" t="s">
        <v>132</v>
      </c>
    </row>
    <row r="4739" spans="1:6" x14ac:dyDescent="0.25">
      <c r="A4739">
        <v>718</v>
      </c>
      <c r="B4739" s="3">
        <v>43873</v>
      </c>
      <c r="C4739" s="3">
        <v>43873</v>
      </c>
      <c r="D4739" t="s">
        <v>131</v>
      </c>
      <c r="E4739" t="s">
        <v>113</v>
      </c>
      <c r="F4739" t="s">
        <v>132</v>
      </c>
    </row>
    <row r="4740" spans="1:6" x14ac:dyDescent="0.25">
      <c r="A4740">
        <v>718</v>
      </c>
      <c r="B4740" s="3">
        <v>43873</v>
      </c>
      <c r="C4740" s="3">
        <v>43875</v>
      </c>
      <c r="D4740" t="s">
        <v>131</v>
      </c>
      <c r="E4740" t="s">
        <v>113</v>
      </c>
      <c r="F4740" t="s">
        <v>132</v>
      </c>
    </row>
    <row r="4741" spans="1:6" x14ac:dyDescent="0.25">
      <c r="A4741">
        <v>718</v>
      </c>
      <c r="B4741" s="3">
        <v>43876</v>
      </c>
      <c r="C4741" s="3"/>
      <c r="D4741" t="s">
        <v>131</v>
      </c>
      <c r="E4741" t="s">
        <v>113</v>
      </c>
      <c r="F4741" t="s">
        <v>132</v>
      </c>
    </row>
    <row r="4742" spans="1:6" x14ac:dyDescent="0.25">
      <c r="A4742">
        <v>720</v>
      </c>
      <c r="B4742" s="3">
        <v>42592</v>
      </c>
      <c r="C4742" s="3">
        <v>44562</v>
      </c>
      <c r="D4742" t="s">
        <v>131</v>
      </c>
      <c r="E4742" t="s">
        <v>92</v>
      </c>
      <c r="F4742" t="s">
        <v>133</v>
      </c>
    </row>
    <row r="4743" spans="1:6" x14ac:dyDescent="0.25">
      <c r="A4743">
        <v>720</v>
      </c>
      <c r="B4743" s="3">
        <v>44562</v>
      </c>
      <c r="C4743" s="3"/>
      <c r="D4743" t="s">
        <v>131</v>
      </c>
      <c r="E4743" t="s">
        <v>92</v>
      </c>
      <c r="F4743" t="s">
        <v>133</v>
      </c>
    </row>
    <row r="4744" spans="1:6" x14ac:dyDescent="0.25">
      <c r="A4744">
        <v>721</v>
      </c>
      <c r="B4744" s="3">
        <v>42795</v>
      </c>
      <c r="C4744" s="3">
        <v>43542</v>
      </c>
      <c r="D4744" t="s">
        <v>131</v>
      </c>
      <c r="E4744" t="s">
        <v>115</v>
      </c>
      <c r="F4744" t="s">
        <v>133</v>
      </c>
    </row>
    <row r="4745" spans="1:6" x14ac:dyDescent="0.25">
      <c r="A4745">
        <v>721</v>
      </c>
      <c r="B4745" s="3">
        <v>43542</v>
      </c>
      <c r="C4745" s="3">
        <v>43677</v>
      </c>
      <c r="D4745" t="s">
        <v>131</v>
      </c>
      <c r="E4745" t="s">
        <v>115</v>
      </c>
      <c r="F4745" t="s">
        <v>133</v>
      </c>
    </row>
    <row r="4746" spans="1:6" x14ac:dyDescent="0.25">
      <c r="A4746">
        <v>721</v>
      </c>
      <c r="B4746" s="3">
        <v>43542</v>
      </c>
      <c r="C4746" s="3">
        <v>43542</v>
      </c>
      <c r="D4746" t="s">
        <v>131</v>
      </c>
      <c r="E4746" t="s">
        <v>115</v>
      </c>
      <c r="F4746" t="s">
        <v>133</v>
      </c>
    </row>
    <row r="4747" spans="1:6" x14ac:dyDescent="0.25">
      <c r="A4747">
        <v>721</v>
      </c>
      <c r="B4747" s="3">
        <v>43677</v>
      </c>
      <c r="C4747" s="3">
        <v>44440</v>
      </c>
      <c r="D4747" t="s">
        <v>131</v>
      </c>
      <c r="E4747" t="s">
        <v>115</v>
      </c>
      <c r="F4747" t="s">
        <v>133</v>
      </c>
    </row>
    <row r="4748" spans="1:6" x14ac:dyDescent="0.25">
      <c r="A4748">
        <v>721</v>
      </c>
      <c r="B4748" s="3">
        <v>43677</v>
      </c>
      <c r="C4748" s="3">
        <v>43677</v>
      </c>
      <c r="D4748" t="s">
        <v>131</v>
      </c>
      <c r="E4748" t="s">
        <v>115</v>
      </c>
      <c r="F4748" t="s">
        <v>133</v>
      </c>
    </row>
    <row r="4749" spans="1:6" x14ac:dyDescent="0.25">
      <c r="A4749">
        <v>721</v>
      </c>
      <c r="B4749" s="3">
        <v>44440</v>
      </c>
      <c r="C4749" s="3">
        <v>44536</v>
      </c>
      <c r="D4749" t="s">
        <v>131</v>
      </c>
      <c r="E4749" t="s">
        <v>115</v>
      </c>
      <c r="F4749" t="s">
        <v>133</v>
      </c>
    </row>
    <row r="4750" spans="1:6" x14ac:dyDescent="0.25">
      <c r="A4750">
        <v>721</v>
      </c>
      <c r="B4750" s="3">
        <v>44536</v>
      </c>
      <c r="C4750" s="3">
        <v>44539</v>
      </c>
      <c r="D4750" t="s">
        <v>131</v>
      </c>
      <c r="E4750" t="s">
        <v>115</v>
      </c>
      <c r="F4750" t="s">
        <v>133</v>
      </c>
    </row>
    <row r="4751" spans="1:6" x14ac:dyDescent="0.25">
      <c r="A4751">
        <v>721</v>
      </c>
      <c r="B4751" s="3">
        <v>44540</v>
      </c>
      <c r="C4751" s="3">
        <v>44629</v>
      </c>
      <c r="D4751" t="s">
        <v>131</v>
      </c>
      <c r="E4751" t="s">
        <v>115</v>
      </c>
      <c r="F4751" t="s">
        <v>133</v>
      </c>
    </row>
    <row r="4752" spans="1:6" x14ac:dyDescent="0.25">
      <c r="A4752">
        <v>721</v>
      </c>
      <c r="B4752" s="3">
        <v>44629</v>
      </c>
      <c r="C4752" s="3"/>
      <c r="D4752" t="s">
        <v>131</v>
      </c>
      <c r="E4752" t="s">
        <v>115</v>
      </c>
      <c r="F4752" t="s">
        <v>132</v>
      </c>
    </row>
    <row r="4753" spans="1:6" x14ac:dyDescent="0.25">
      <c r="A4753">
        <v>723</v>
      </c>
      <c r="B4753" s="3">
        <v>36892</v>
      </c>
      <c r="C4753" s="3">
        <v>43276</v>
      </c>
      <c r="D4753" t="s">
        <v>131</v>
      </c>
      <c r="E4753" t="s">
        <v>116</v>
      </c>
      <c r="F4753" t="s">
        <v>133</v>
      </c>
    </row>
    <row r="4754" spans="1:6" x14ac:dyDescent="0.25">
      <c r="A4754">
        <v>723</v>
      </c>
      <c r="B4754" s="3">
        <v>36892</v>
      </c>
      <c r="C4754" s="3">
        <v>36892</v>
      </c>
      <c r="D4754" t="s">
        <v>131</v>
      </c>
      <c r="E4754" t="s">
        <v>116</v>
      </c>
      <c r="F4754" t="s">
        <v>133</v>
      </c>
    </row>
    <row r="4755" spans="1:6" x14ac:dyDescent="0.25">
      <c r="A4755">
        <v>723</v>
      </c>
      <c r="B4755" s="3">
        <v>43276</v>
      </c>
      <c r="C4755" s="3">
        <v>43277</v>
      </c>
      <c r="D4755" t="s">
        <v>131</v>
      </c>
      <c r="E4755" t="s">
        <v>116</v>
      </c>
      <c r="F4755" t="s">
        <v>133</v>
      </c>
    </row>
    <row r="4756" spans="1:6" x14ac:dyDescent="0.25">
      <c r="A4756">
        <v>723</v>
      </c>
      <c r="B4756" s="3">
        <v>43277</v>
      </c>
      <c r="C4756" s="3">
        <v>43552</v>
      </c>
      <c r="D4756" t="s">
        <v>131</v>
      </c>
      <c r="E4756" t="s">
        <v>116</v>
      </c>
      <c r="F4756" t="s">
        <v>133</v>
      </c>
    </row>
    <row r="4757" spans="1:6" x14ac:dyDescent="0.25">
      <c r="A4757">
        <v>723</v>
      </c>
      <c r="B4757" s="3">
        <v>43552</v>
      </c>
      <c r="C4757" s="3">
        <v>43556</v>
      </c>
      <c r="D4757" t="s">
        <v>131</v>
      </c>
      <c r="E4757" t="s">
        <v>116</v>
      </c>
      <c r="F4757" t="s">
        <v>133</v>
      </c>
    </row>
    <row r="4758" spans="1:6" x14ac:dyDescent="0.25">
      <c r="A4758">
        <v>723</v>
      </c>
      <c r="B4758" s="3">
        <v>43557</v>
      </c>
      <c r="C4758" s="3">
        <v>43557</v>
      </c>
      <c r="D4758" t="s">
        <v>131</v>
      </c>
      <c r="E4758" t="s">
        <v>116</v>
      </c>
      <c r="F4758" t="s">
        <v>133</v>
      </c>
    </row>
    <row r="4759" spans="1:6" x14ac:dyDescent="0.25">
      <c r="A4759">
        <v>723</v>
      </c>
      <c r="B4759" s="3">
        <v>43557</v>
      </c>
      <c r="C4759" s="3">
        <v>43559</v>
      </c>
      <c r="D4759" t="s">
        <v>131</v>
      </c>
      <c r="E4759" t="s">
        <v>116</v>
      </c>
      <c r="F4759" t="s">
        <v>133</v>
      </c>
    </row>
    <row r="4760" spans="1:6" x14ac:dyDescent="0.25">
      <c r="A4760">
        <v>723</v>
      </c>
      <c r="B4760" s="3">
        <v>43560</v>
      </c>
      <c r="C4760" s="3">
        <v>43628</v>
      </c>
      <c r="D4760" t="s">
        <v>131</v>
      </c>
      <c r="E4760" t="s">
        <v>116</v>
      </c>
      <c r="F4760" t="s">
        <v>133</v>
      </c>
    </row>
    <row r="4761" spans="1:6" x14ac:dyDescent="0.25">
      <c r="A4761">
        <v>723</v>
      </c>
      <c r="B4761" s="3">
        <v>43628</v>
      </c>
      <c r="C4761" s="3">
        <v>43628</v>
      </c>
      <c r="D4761" t="s">
        <v>131</v>
      </c>
      <c r="E4761" t="s">
        <v>116</v>
      </c>
      <c r="F4761" t="s">
        <v>133</v>
      </c>
    </row>
    <row r="4762" spans="1:6" x14ac:dyDescent="0.25">
      <c r="A4762">
        <v>723</v>
      </c>
      <c r="B4762" s="3">
        <v>43629</v>
      </c>
      <c r="C4762" s="3">
        <v>43629</v>
      </c>
      <c r="D4762" t="s">
        <v>131</v>
      </c>
      <c r="E4762" t="s">
        <v>116</v>
      </c>
      <c r="F4762" t="s">
        <v>133</v>
      </c>
    </row>
    <row r="4763" spans="1:6" x14ac:dyDescent="0.25">
      <c r="A4763">
        <v>723</v>
      </c>
      <c r="B4763" s="3">
        <v>43629</v>
      </c>
      <c r="C4763" s="3">
        <v>43630</v>
      </c>
      <c r="D4763" t="s">
        <v>131</v>
      </c>
      <c r="E4763" t="s">
        <v>116</v>
      </c>
      <c r="F4763" t="s">
        <v>133</v>
      </c>
    </row>
    <row r="4764" spans="1:6" x14ac:dyDescent="0.25">
      <c r="A4764">
        <v>723</v>
      </c>
      <c r="B4764" s="3">
        <v>43631</v>
      </c>
      <c r="C4764" s="3">
        <v>43699</v>
      </c>
      <c r="D4764" t="s">
        <v>131</v>
      </c>
      <c r="E4764" t="s">
        <v>116</v>
      </c>
      <c r="F4764" t="s">
        <v>133</v>
      </c>
    </row>
    <row r="4765" spans="1:6" x14ac:dyDescent="0.25">
      <c r="A4765">
        <v>723</v>
      </c>
      <c r="B4765" s="3">
        <v>43699</v>
      </c>
      <c r="C4765" s="3">
        <v>43700</v>
      </c>
      <c r="D4765" t="s">
        <v>131</v>
      </c>
      <c r="E4765" t="s">
        <v>116</v>
      </c>
      <c r="F4765" t="s">
        <v>133</v>
      </c>
    </row>
    <row r="4766" spans="1:6" x14ac:dyDescent="0.25">
      <c r="A4766">
        <v>723</v>
      </c>
      <c r="B4766" s="3">
        <v>43701</v>
      </c>
      <c r="C4766" s="3">
        <v>43701</v>
      </c>
      <c r="D4766" t="s">
        <v>131</v>
      </c>
      <c r="E4766" t="s">
        <v>116</v>
      </c>
      <c r="F4766" t="s">
        <v>133</v>
      </c>
    </row>
    <row r="4767" spans="1:6" x14ac:dyDescent="0.25">
      <c r="A4767">
        <v>723</v>
      </c>
      <c r="B4767" s="3">
        <v>43701</v>
      </c>
      <c r="C4767" s="3">
        <v>43705</v>
      </c>
      <c r="D4767" t="s">
        <v>131</v>
      </c>
      <c r="E4767" t="s">
        <v>116</v>
      </c>
      <c r="F4767" t="s">
        <v>133</v>
      </c>
    </row>
    <row r="4768" spans="1:6" x14ac:dyDescent="0.25">
      <c r="A4768">
        <v>723</v>
      </c>
      <c r="B4768" s="3">
        <v>43706</v>
      </c>
      <c r="C4768" s="3"/>
      <c r="D4768" t="s">
        <v>131</v>
      </c>
      <c r="E4768" t="s">
        <v>116</v>
      </c>
      <c r="F4768" t="s">
        <v>133</v>
      </c>
    </row>
    <row r="4769" spans="1:6" x14ac:dyDescent="0.25">
      <c r="A4769">
        <v>724</v>
      </c>
      <c r="B4769" s="3">
        <v>42005</v>
      </c>
      <c r="C4769" s="3">
        <v>43073</v>
      </c>
      <c r="D4769" t="s">
        <v>131</v>
      </c>
      <c r="E4769" t="s">
        <v>165</v>
      </c>
      <c r="F4769" t="s">
        <v>132</v>
      </c>
    </row>
    <row r="4770" spans="1:6" x14ac:dyDescent="0.25">
      <c r="A4770">
        <v>724</v>
      </c>
      <c r="B4770" s="3">
        <v>43073</v>
      </c>
      <c r="C4770" s="3">
        <v>43073</v>
      </c>
      <c r="D4770" t="s">
        <v>131</v>
      </c>
      <c r="E4770" t="s">
        <v>165</v>
      </c>
      <c r="F4770" t="s">
        <v>132</v>
      </c>
    </row>
    <row r="4771" spans="1:6" x14ac:dyDescent="0.25">
      <c r="A4771">
        <v>724</v>
      </c>
      <c r="B4771" s="3">
        <v>43073</v>
      </c>
      <c r="C4771" s="3">
        <v>43374</v>
      </c>
      <c r="D4771" t="s">
        <v>131</v>
      </c>
      <c r="E4771" t="s">
        <v>163</v>
      </c>
      <c r="F4771" t="s">
        <v>132</v>
      </c>
    </row>
    <row r="4772" spans="1:6" x14ac:dyDescent="0.25">
      <c r="A4772">
        <v>724</v>
      </c>
      <c r="B4772" s="3">
        <v>43374</v>
      </c>
      <c r="C4772" s="3">
        <v>43682</v>
      </c>
      <c r="D4772" t="s">
        <v>131</v>
      </c>
      <c r="E4772" t="s">
        <v>163</v>
      </c>
      <c r="F4772" t="s">
        <v>132</v>
      </c>
    </row>
    <row r="4773" spans="1:6" x14ac:dyDescent="0.25">
      <c r="A4773">
        <v>724</v>
      </c>
      <c r="B4773" s="3">
        <v>43682</v>
      </c>
      <c r="C4773" s="3">
        <v>43695</v>
      </c>
      <c r="D4773" t="s">
        <v>131</v>
      </c>
      <c r="E4773" t="s">
        <v>163</v>
      </c>
      <c r="F4773" t="s">
        <v>132</v>
      </c>
    </row>
    <row r="4774" spans="1:6" x14ac:dyDescent="0.25">
      <c r="A4774">
        <v>724</v>
      </c>
      <c r="B4774" s="3">
        <v>43696</v>
      </c>
      <c r="C4774" s="3">
        <v>43696</v>
      </c>
      <c r="D4774" t="s">
        <v>131</v>
      </c>
      <c r="E4774" t="s">
        <v>163</v>
      </c>
      <c r="F4774" t="s">
        <v>132</v>
      </c>
    </row>
    <row r="4775" spans="1:6" x14ac:dyDescent="0.25">
      <c r="A4775">
        <v>724</v>
      </c>
      <c r="B4775" s="3">
        <v>43696</v>
      </c>
      <c r="C4775" s="3">
        <v>43710</v>
      </c>
      <c r="D4775" t="s">
        <v>131</v>
      </c>
      <c r="E4775" t="s">
        <v>163</v>
      </c>
      <c r="F4775" t="s">
        <v>132</v>
      </c>
    </row>
    <row r="4776" spans="1:6" x14ac:dyDescent="0.25">
      <c r="A4776">
        <v>724</v>
      </c>
      <c r="B4776" s="3">
        <v>43711</v>
      </c>
      <c r="C4776" s="3">
        <v>43711</v>
      </c>
      <c r="D4776" t="s">
        <v>131</v>
      </c>
      <c r="E4776" t="s">
        <v>163</v>
      </c>
      <c r="F4776" t="s">
        <v>132</v>
      </c>
    </row>
    <row r="4777" spans="1:6" x14ac:dyDescent="0.25">
      <c r="A4777">
        <v>724</v>
      </c>
      <c r="B4777" s="3">
        <v>43711</v>
      </c>
      <c r="C4777" s="3">
        <v>43725</v>
      </c>
      <c r="D4777" t="s">
        <v>131</v>
      </c>
      <c r="E4777" t="s">
        <v>163</v>
      </c>
      <c r="F4777" t="s">
        <v>132</v>
      </c>
    </row>
    <row r="4778" spans="1:6" x14ac:dyDescent="0.25">
      <c r="A4778">
        <v>724</v>
      </c>
      <c r="B4778" s="3">
        <v>43726</v>
      </c>
      <c r="C4778" s="3">
        <v>44347</v>
      </c>
      <c r="D4778" t="s">
        <v>131</v>
      </c>
      <c r="E4778" t="s">
        <v>163</v>
      </c>
      <c r="F4778" t="s">
        <v>132</v>
      </c>
    </row>
    <row r="4779" spans="1:6" x14ac:dyDescent="0.25">
      <c r="A4779">
        <v>724</v>
      </c>
      <c r="B4779" s="3">
        <v>44348</v>
      </c>
      <c r="C4779" s="3">
        <v>44348</v>
      </c>
      <c r="D4779" t="s">
        <v>131</v>
      </c>
      <c r="E4779" t="s">
        <v>163</v>
      </c>
      <c r="F4779" t="s">
        <v>132</v>
      </c>
    </row>
    <row r="4780" spans="1:6" x14ac:dyDescent="0.25">
      <c r="A4780">
        <v>724</v>
      </c>
      <c r="B4780" s="3">
        <v>44348</v>
      </c>
      <c r="C4780" s="3"/>
      <c r="D4780" t="s">
        <v>131</v>
      </c>
      <c r="E4780" t="s">
        <v>163</v>
      </c>
      <c r="F4780" t="s">
        <v>132</v>
      </c>
    </row>
    <row r="4781" spans="1:6" x14ac:dyDescent="0.25">
      <c r="A4781">
        <v>725</v>
      </c>
      <c r="B4781" s="3">
        <v>35293</v>
      </c>
      <c r="C4781" s="3">
        <v>35322</v>
      </c>
      <c r="D4781" t="s">
        <v>131</v>
      </c>
      <c r="E4781" t="s">
        <v>116</v>
      </c>
      <c r="F4781" t="s">
        <v>133</v>
      </c>
    </row>
    <row r="4782" spans="1:6" x14ac:dyDescent="0.25">
      <c r="A4782">
        <v>725</v>
      </c>
      <c r="B4782" s="3">
        <v>35490</v>
      </c>
      <c r="C4782" s="3">
        <v>35618</v>
      </c>
      <c r="D4782" t="s">
        <v>131</v>
      </c>
      <c r="E4782" t="s">
        <v>116</v>
      </c>
      <c r="F4782" t="s">
        <v>133</v>
      </c>
    </row>
    <row r="4783" spans="1:6" x14ac:dyDescent="0.25">
      <c r="A4783">
        <v>725</v>
      </c>
      <c r="B4783" s="3">
        <v>40340</v>
      </c>
      <c r="C4783" s="3">
        <v>43323</v>
      </c>
      <c r="D4783" t="s">
        <v>131</v>
      </c>
      <c r="E4783" t="s">
        <v>115</v>
      </c>
      <c r="F4783" t="s">
        <v>133</v>
      </c>
    </row>
    <row r="4784" spans="1:6" x14ac:dyDescent="0.25">
      <c r="A4784">
        <v>725</v>
      </c>
      <c r="B4784" s="3">
        <v>43109</v>
      </c>
      <c r="C4784" s="3">
        <v>43122</v>
      </c>
      <c r="D4784" t="s">
        <v>131</v>
      </c>
      <c r="E4784" t="s">
        <v>115</v>
      </c>
      <c r="F4784" t="s">
        <v>133</v>
      </c>
    </row>
    <row r="4785" spans="1:6" x14ac:dyDescent="0.25">
      <c r="A4785">
        <v>725</v>
      </c>
      <c r="B4785" s="3">
        <v>43123</v>
      </c>
      <c r="C4785" s="3">
        <v>43322</v>
      </c>
      <c r="D4785" t="s">
        <v>131</v>
      </c>
      <c r="E4785" t="s">
        <v>115</v>
      </c>
      <c r="F4785" t="s">
        <v>133</v>
      </c>
    </row>
    <row r="4786" spans="1:6" x14ac:dyDescent="0.25">
      <c r="A4786">
        <v>725</v>
      </c>
      <c r="B4786" s="3">
        <v>43323</v>
      </c>
      <c r="C4786" s="3">
        <v>43337</v>
      </c>
      <c r="D4786" t="s">
        <v>131</v>
      </c>
      <c r="E4786" t="s">
        <v>115</v>
      </c>
      <c r="F4786" t="s">
        <v>133</v>
      </c>
    </row>
    <row r="4787" spans="1:6" x14ac:dyDescent="0.25">
      <c r="A4787">
        <v>725</v>
      </c>
      <c r="B4787" s="3">
        <v>43337</v>
      </c>
      <c r="C4787" s="3">
        <v>43338</v>
      </c>
      <c r="D4787" t="s">
        <v>131</v>
      </c>
      <c r="E4787" t="s">
        <v>115</v>
      </c>
      <c r="F4787" t="s">
        <v>133</v>
      </c>
    </row>
    <row r="4788" spans="1:6" x14ac:dyDescent="0.25">
      <c r="A4788">
        <v>725</v>
      </c>
      <c r="B4788" s="3">
        <v>43338</v>
      </c>
      <c r="C4788" s="3">
        <v>43369</v>
      </c>
      <c r="D4788" t="s">
        <v>131</v>
      </c>
      <c r="E4788" t="s">
        <v>115</v>
      </c>
      <c r="F4788" t="s">
        <v>133</v>
      </c>
    </row>
    <row r="4789" spans="1:6" x14ac:dyDescent="0.25">
      <c r="A4789">
        <v>725</v>
      </c>
      <c r="B4789" s="3">
        <v>43369</v>
      </c>
      <c r="C4789" s="3">
        <v>43398</v>
      </c>
      <c r="D4789" t="s">
        <v>131</v>
      </c>
      <c r="E4789" t="s">
        <v>115</v>
      </c>
      <c r="F4789" t="s">
        <v>133</v>
      </c>
    </row>
    <row r="4790" spans="1:6" x14ac:dyDescent="0.25">
      <c r="A4790">
        <v>725</v>
      </c>
      <c r="B4790" s="3">
        <v>43370</v>
      </c>
      <c r="C4790" s="3">
        <v>43525</v>
      </c>
      <c r="D4790" t="s">
        <v>131</v>
      </c>
      <c r="E4790" t="s">
        <v>115</v>
      </c>
      <c r="F4790" t="s">
        <v>133</v>
      </c>
    </row>
    <row r="4791" spans="1:6" x14ac:dyDescent="0.25">
      <c r="A4791">
        <v>725</v>
      </c>
      <c r="B4791" s="3">
        <v>43399</v>
      </c>
      <c r="C4791" s="3">
        <v>43399</v>
      </c>
      <c r="D4791" t="s">
        <v>131</v>
      </c>
      <c r="E4791" t="s">
        <v>115</v>
      </c>
      <c r="F4791" t="s">
        <v>133</v>
      </c>
    </row>
    <row r="4792" spans="1:6" x14ac:dyDescent="0.25">
      <c r="A4792">
        <v>725</v>
      </c>
      <c r="B4792" s="3">
        <v>43399</v>
      </c>
      <c r="C4792" s="3">
        <v>43465</v>
      </c>
      <c r="D4792" t="s">
        <v>131</v>
      </c>
      <c r="E4792" t="s">
        <v>115</v>
      </c>
      <c r="F4792" t="s">
        <v>133</v>
      </c>
    </row>
    <row r="4793" spans="1:6" x14ac:dyDescent="0.25">
      <c r="A4793">
        <v>725</v>
      </c>
      <c r="B4793" s="3">
        <v>43466</v>
      </c>
      <c r="C4793" s="3">
        <v>43466</v>
      </c>
      <c r="D4793" t="s">
        <v>131</v>
      </c>
      <c r="E4793" t="s">
        <v>115</v>
      </c>
      <c r="F4793" t="s">
        <v>133</v>
      </c>
    </row>
    <row r="4794" spans="1:6" x14ac:dyDescent="0.25">
      <c r="A4794">
        <v>725</v>
      </c>
      <c r="B4794" s="3">
        <v>43466</v>
      </c>
      <c r="C4794" s="3">
        <v>43534</v>
      </c>
      <c r="D4794" t="s">
        <v>131</v>
      </c>
      <c r="E4794" t="s">
        <v>115</v>
      </c>
      <c r="F4794" t="s">
        <v>133</v>
      </c>
    </row>
    <row r="4795" spans="1:6" x14ac:dyDescent="0.25">
      <c r="A4795">
        <v>725</v>
      </c>
      <c r="B4795" s="3">
        <v>43535</v>
      </c>
      <c r="C4795" s="3">
        <v>43726</v>
      </c>
      <c r="D4795" t="s">
        <v>131</v>
      </c>
      <c r="E4795" t="s">
        <v>115</v>
      </c>
      <c r="F4795" t="s">
        <v>133</v>
      </c>
    </row>
    <row r="4796" spans="1:6" x14ac:dyDescent="0.25">
      <c r="A4796">
        <v>725</v>
      </c>
      <c r="B4796" s="3">
        <v>43726</v>
      </c>
      <c r="C4796" s="3">
        <v>43727</v>
      </c>
      <c r="D4796" t="s">
        <v>131</v>
      </c>
      <c r="E4796" t="s">
        <v>115</v>
      </c>
      <c r="F4796" t="s">
        <v>133</v>
      </c>
    </row>
    <row r="4797" spans="1:6" x14ac:dyDescent="0.25">
      <c r="A4797">
        <v>725</v>
      </c>
      <c r="B4797" s="3">
        <v>43728</v>
      </c>
      <c r="C4797" s="3">
        <v>44351</v>
      </c>
      <c r="D4797" t="s">
        <v>131</v>
      </c>
      <c r="E4797" t="s">
        <v>115</v>
      </c>
      <c r="F4797" t="s">
        <v>133</v>
      </c>
    </row>
    <row r="4798" spans="1:6" x14ac:dyDescent="0.25">
      <c r="A4798">
        <v>725</v>
      </c>
      <c r="B4798" s="3">
        <v>44351</v>
      </c>
      <c r="C4798" s="3">
        <v>44354</v>
      </c>
      <c r="D4798" t="s">
        <v>131</v>
      </c>
      <c r="E4798" t="s">
        <v>115</v>
      </c>
      <c r="F4798" t="s">
        <v>133</v>
      </c>
    </row>
    <row r="4799" spans="1:6" x14ac:dyDescent="0.25">
      <c r="A4799">
        <v>725</v>
      </c>
      <c r="B4799" s="3">
        <v>44355</v>
      </c>
      <c r="C4799" s="3">
        <v>44424</v>
      </c>
      <c r="D4799" t="s">
        <v>131</v>
      </c>
      <c r="E4799" t="s">
        <v>115</v>
      </c>
      <c r="F4799" t="s">
        <v>133</v>
      </c>
    </row>
    <row r="4800" spans="1:6" x14ac:dyDescent="0.25">
      <c r="A4800">
        <v>725</v>
      </c>
      <c r="B4800" s="3">
        <v>44424</v>
      </c>
      <c r="C4800" s="3">
        <v>44424</v>
      </c>
      <c r="D4800" t="s">
        <v>131</v>
      </c>
      <c r="E4800" t="s">
        <v>115</v>
      </c>
      <c r="F4800" t="s">
        <v>133</v>
      </c>
    </row>
    <row r="4801" spans="1:6" x14ac:dyDescent="0.25">
      <c r="A4801">
        <v>725</v>
      </c>
      <c r="B4801" s="3">
        <v>44424</v>
      </c>
      <c r="C4801" s="3">
        <v>44424</v>
      </c>
      <c r="D4801" t="s">
        <v>131</v>
      </c>
      <c r="E4801" t="s">
        <v>115</v>
      </c>
      <c r="F4801" t="s">
        <v>133</v>
      </c>
    </row>
    <row r="4802" spans="1:6" x14ac:dyDescent="0.25">
      <c r="A4802">
        <v>725</v>
      </c>
      <c r="B4802" s="3">
        <v>44593</v>
      </c>
      <c r="C4802" s="3"/>
      <c r="D4802" t="s">
        <v>131</v>
      </c>
      <c r="E4802" t="s">
        <v>115</v>
      </c>
      <c r="F4802" t="s">
        <v>133</v>
      </c>
    </row>
    <row r="4803" spans="1:6" x14ac:dyDescent="0.25">
      <c r="A4803">
        <v>725</v>
      </c>
      <c r="B4803" s="3">
        <v>44593</v>
      </c>
      <c r="C4803" s="3">
        <v>44593</v>
      </c>
      <c r="D4803" t="s">
        <v>131</v>
      </c>
      <c r="E4803" t="s">
        <v>115</v>
      </c>
      <c r="F4803" t="s">
        <v>133</v>
      </c>
    </row>
    <row r="4804" spans="1:6" x14ac:dyDescent="0.25">
      <c r="A4804">
        <v>726</v>
      </c>
      <c r="B4804" s="3">
        <v>42659</v>
      </c>
      <c r="C4804" s="3">
        <v>43252</v>
      </c>
      <c r="D4804" t="s">
        <v>131</v>
      </c>
      <c r="E4804" t="s">
        <v>174</v>
      </c>
      <c r="F4804" t="s">
        <v>133</v>
      </c>
    </row>
    <row r="4805" spans="1:6" x14ac:dyDescent="0.25">
      <c r="A4805">
        <v>726</v>
      </c>
      <c r="B4805" s="3">
        <v>43252</v>
      </c>
      <c r="C4805" s="3">
        <v>43272</v>
      </c>
      <c r="D4805" t="s">
        <v>131</v>
      </c>
      <c r="E4805" t="s">
        <v>174</v>
      </c>
      <c r="F4805" t="s">
        <v>133</v>
      </c>
    </row>
    <row r="4806" spans="1:6" x14ac:dyDescent="0.25">
      <c r="A4806">
        <v>726</v>
      </c>
      <c r="B4806" s="3">
        <v>43273</v>
      </c>
      <c r="C4806" s="3">
        <v>43288</v>
      </c>
      <c r="D4806" t="s">
        <v>131</v>
      </c>
      <c r="E4806" t="s">
        <v>174</v>
      </c>
      <c r="F4806" t="s">
        <v>133</v>
      </c>
    </row>
    <row r="4807" spans="1:6" x14ac:dyDescent="0.25">
      <c r="A4807">
        <v>726</v>
      </c>
      <c r="B4807" s="3">
        <v>43288</v>
      </c>
      <c r="C4807" s="3">
        <v>43294</v>
      </c>
      <c r="D4807" t="s">
        <v>131</v>
      </c>
      <c r="E4807" t="s">
        <v>174</v>
      </c>
      <c r="F4807" t="s">
        <v>133</v>
      </c>
    </row>
    <row r="4808" spans="1:6" x14ac:dyDescent="0.25">
      <c r="A4808">
        <v>726</v>
      </c>
      <c r="B4808" s="3">
        <v>43294</v>
      </c>
      <c r="C4808" s="3">
        <v>43392</v>
      </c>
      <c r="D4808" t="s">
        <v>131</v>
      </c>
      <c r="E4808" t="s">
        <v>174</v>
      </c>
      <c r="F4808" t="s">
        <v>133</v>
      </c>
    </row>
    <row r="4809" spans="1:6" x14ac:dyDescent="0.25">
      <c r="A4809">
        <v>726</v>
      </c>
      <c r="B4809" s="3">
        <v>43392</v>
      </c>
      <c r="C4809" s="3">
        <v>43401</v>
      </c>
      <c r="D4809" t="s">
        <v>131</v>
      </c>
      <c r="E4809" t="s">
        <v>174</v>
      </c>
      <c r="F4809" t="s">
        <v>133</v>
      </c>
    </row>
    <row r="4810" spans="1:6" x14ac:dyDescent="0.25">
      <c r="A4810">
        <v>726</v>
      </c>
      <c r="B4810" s="3">
        <v>43402</v>
      </c>
      <c r="C4810" s="3">
        <v>43539</v>
      </c>
      <c r="D4810" t="s">
        <v>131</v>
      </c>
      <c r="E4810" t="s">
        <v>174</v>
      </c>
      <c r="F4810" t="s">
        <v>133</v>
      </c>
    </row>
    <row r="4811" spans="1:6" x14ac:dyDescent="0.25">
      <c r="A4811">
        <v>726</v>
      </c>
      <c r="B4811" s="3">
        <v>43539</v>
      </c>
      <c r="C4811" s="3">
        <v>43539</v>
      </c>
      <c r="D4811" t="s">
        <v>131</v>
      </c>
      <c r="E4811" t="s">
        <v>174</v>
      </c>
      <c r="F4811" t="s">
        <v>133</v>
      </c>
    </row>
    <row r="4812" spans="1:6" x14ac:dyDescent="0.25">
      <c r="A4812">
        <v>726</v>
      </c>
      <c r="B4812" s="3">
        <v>43540</v>
      </c>
      <c r="C4812" s="3">
        <v>43707</v>
      </c>
      <c r="D4812" t="s">
        <v>131</v>
      </c>
      <c r="E4812" t="s">
        <v>174</v>
      </c>
      <c r="F4812" t="s">
        <v>133</v>
      </c>
    </row>
    <row r="4813" spans="1:6" x14ac:dyDescent="0.25">
      <c r="A4813">
        <v>726</v>
      </c>
      <c r="B4813" s="3">
        <v>43707</v>
      </c>
      <c r="C4813" s="3">
        <v>43707</v>
      </c>
      <c r="D4813" t="s">
        <v>131</v>
      </c>
      <c r="E4813" t="s">
        <v>174</v>
      </c>
      <c r="F4813" t="s">
        <v>133</v>
      </c>
    </row>
    <row r="4814" spans="1:6" x14ac:dyDescent="0.25">
      <c r="A4814">
        <v>726</v>
      </c>
      <c r="B4814" s="3">
        <v>43708</v>
      </c>
      <c r="C4814" s="3">
        <v>43745</v>
      </c>
      <c r="D4814" t="s">
        <v>131</v>
      </c>
      <c r="E4814" t="s">
        <v>174</v>
      </c>
      <c r="F4814" t="s">
        <v>133</v>
      </c>
    </row>
    <row r="4815" spans="1:6" x14ac:dyDescent="0.25">
      <c r="A4815">
        <v>726</v>
      </c>
      <c r="B4815" s="3">
        <v>43745</v>
      </c>
      <c r="C4815" s="3">
        <v>43747</v>
      </c>
      <c r="D4815" t="s">
        <v>131</v>
      </c>
      <c r="E4815" t="s">
        <v>174</v>
      </c>
      <c r="F4815" t="s">
        <v>133</v>
      </c>
    </row>
    <row r="4816" spans="1:6" x14ac:dyDescent="0.25">
      <c r="A4816">
        <v>726</v>
      </c>
      <c r="B4816" s="3">
        <v>43748</v>
      </c>
      <c r="C4816" s="3">
        <v>43844</v>
      </c>
      <c r="D4816" t="s">
        <v>131</v>
      </c>
      <c r="E4816" t="s">
        <v>174</v>
      </c>
      <c r="F4816" t="s">
        <v>133</v>
      </c>
    </row>
    <row r="4817" spans="1:6" x14ac:dyDescent="0.25">
      <c r="A4817">
        <v>726</v>
      </c>
      <c r="B4817" s="3">
        <v>43844</v>
      </c>
      <c r="C4817" s="3">
        <v>43846</v>
      </c>
      <c r="D4817" t="s">
        <v>131</v>
      </c>
      <c r="E4817" t="s">
        <v>174</v>
      </c>
      <c r="F4817" t="s">
        <v>133</v>
      </c>
    </row>
    <row r="4818" spans="1:6" x14ac:dyDescent="0.25">
      <c r="A4818">
        <v>726</v>
      </c>
      <c r="B4818" s="3">
        <v>43847</v>
      </c>
      <c r="C4818" s="3">
        <v>43847</v>
      </c>
      <c r="D4818" t="s">
        <v>131</v>
      </c>
      <c r="E4818" t="s">
        <v>174</v>
      </c>
      <c r="F4818" t="s">
        <v>133</v>
      </c>
    </row>
    <row r="4819" spans="1:6" x14ac:dyDescent="0.25">
      <c r="A4819">
        <v>726</v>
      </c>
      <c r="B4819" s="3">
        <v>43847</v>
      </c>
      <c r="C4819" s="3">
        <v>43847</v>
      </c>
      <c r="D4819" t="s">
        <v>131</v>
      </c>
      <c r="E4819" t="s">
        <v>174</v>
      </c>
      <c r="F4819" t="s">
        <v>133</v>
      </c>
    </row>
    <row r="4820" spans="1:6" x14ac:dyDescent="0.25">
      <c r="A4820">
        <v>726</v>
      </c>
      <c r="B4820" s="3">
        <v>43848</v>
      </c>
      <c r="C4820" s="3">
        <v>44271</v>
      </c>
      <c r="D4820" t="s">
        <v>131</v>
      </c>
      <c r="E4820" t="s">
        <v>174</v>
      </c>
      <c r="F4820" t="s">
        <v>133</v>
      </c>
    </row>
    <row r="4821" spans="1:6" x14ac:dyDescent="0.25">
      <c r="A4821">
        <v>726</v>
      </c>
      <c r="B4821" s="3">
        <v>44271</v>
      </c>
      <c r="C4821" s="3">
        <v>44273</v>
      </c>
      <c r="D4821" t="s">
        <v>131</v>
      </c>
      <c r="E4821" t="s">
        <v>174</v>
      </c>
      <c r="F4821" t="s">
        <v>133</v>
      </c>
    </row>
    <row r="4822" spans="1:6" x14ac:dyDescent="0.25">
      <c r="A4822">
        <v>726</v>
      </c>
      <c r="B4822" s="3">
        <v>44274</v>
      </c>
      <c r="C4822" s="3">
        <v>44347</v>
      </c>
      <c r="D4822" t="s">
        <v>131</v>
      </c>
      <c r="E4822" t="s">
        <v>174</v>
      </c>
      <c r="F4822" t="s">
        <v>133</v>
      </c>
    </row>
    <row r="4823" spans="1:6" x14ac:dyDescent="0.25">
      <c r="A4823">
        <v>726</v>
      </c>
      <c r="B4823" s="3">
        <v>44347</v>
      </c>
      <c r="C4823" s="3">
        <v>44455</v>
      </c>
      <c r="D4823" t="s">
        <v>131</v>
      </c>
      <c r="E4823" t="s">
        <v>174</v>
      </c>
      <c r="F4823" t="s">
        <v>133</v>
      </c>
    </row>
    <row r="4824" spans="1:6" x14ac:dyDescent="0.25">
      <c r="A4824">
        <v>727</v>
      </c>
      <c r="B4824" s="3">
        <v>42659</v>
      </c>
      <c r="C4824" s="3">
        <v>43529</v>
      </c>
      <c r="D4824" t="s">
        <v>131</v>
      </c>
      <c r="E4824" t="s">
        <v>168</v>
      </c>
      <c r="F4824" t="s">
        <v>133</v>
      </c>
    </row>
    <row r="4825" spans="1:6" x14ac:dyDescent="0.25">
      <c r="A4825">
        <v>727</v>
      </c>
      <c r="B4825" s="3">
        <v>43529</v>
      </c>
      <c r="C4825" s="3">
        <v>43529</v>
      </c>
      <c r="D4825" t="s">
        <v>131</v>
      </c>
      <c r="E4825" t="s">
        <v>168</v>
      </c>
      <c r="F4825" t="s">
        <v>133</v>
      </c>
    </row>
    <row r="4826" spans="1:6" x14ac:dyDescent="0.25">
      <c r="A4826">
        <v>727</v>
      </c>
      <c r="B4826" s="3">
        <v>43530</v>
      </c>
      <c r="C4826" s="3">
        <v>43537</v>
      </c>
      <c r="D4826" t="s">
        <v>131</v>
      </c>
      <c r="E4826" t="s">
        <v>168</v>
      </c>
      <c r="F4826" t="s">
        <v>133</v>
      </c>
    </row>
    <row r="4827" spans="1:6" x14ac:dyDescent="0.25">
      <c r="A4827">
        <v>727</v>
      </c>
      <c r="B4827" s="3">
        <v>43537</v>
      </c>
      <c r="C4827" s="3">
        <v>43546</v>
      </c>
      <c r="D4827" t="s">
        <v>131</v>
      </c>
      <c r="E4827" t="s">
        <v>168</v>
      </c>
      <c r="F4827" t="s">
        <v>133</v>
      </c>
    </row>
    <row r="4828" spans="1:6" x14ac:dyDescent="0.25">
      <c r="A4828">
        <v>727</v>
      </c>
      <c r="B4828" s="3">
        <v>43547</v>
      </c>
      <c r="C4828" s="3">
        <v>43739</v>
      </c>
      <c r="D4828" t="s">
        <v>131</v>
      </c>
      <c r="E4828" t="s">
        <v>168</v>
      </c>
      <c r="F4828" t="s">
        <v>133</v>
      </c>
    </row>
    <row r="4829" spans="1:6" x14ac:dyDescent="0.25">
      <c r="A4829">
        <v>727</v>
      </c>
      <c r="B4829" s="3">
        <v>43739</v>
      </c>
      <c r="C4829" s="3">
        <v>43739</v>
      </c>
      <c r="D4829" t="s">
        <v>131</v>
      </c>
      <c r="E4829" t="s">
        <v>168</v>
      </c>
      <c r="F4829" t="s">
        <v>133</v>
      </c>
    </row>
    <row r="4830" spans="1:6" x14ac:dyDescent="0.25">
      <c r="A4830">
        <v>727</v>
      </c>
      <c r="B4830" s="3">
        <v>43739</v>
      </c>
      <c r="C4830" s="3">
        <v>43847</v>
      </c>
      <c r="D4830" t="s">
        <v>131</v>
      </c>
      <c r="E4830" t="s">
        <v>174</v>
      </c>
      <c r="F4830" t="s">
        <v>133</v>
      </c>
    </row>
    <row r="4831" spans="1:6" x14ac:dyDescent="0.25">
      <c r="A4831">
        <v>727</v>
      </c>
      <c r="B4831" s="3">
        <v>43847</v>
      </c>
      <c r="C4831" s="3">
        <v>43847</v>
      </c>
      <c r="D4831" t="s">
        <v>131</v>
      </c>
      <c r="E4831" t="s">
        <v>174</v>
      </c>
      <c r="F4831" t="s">
        <v>133</v>
      </c>
    </row>
    <row r="4832" spans="1:6" x14ac:dyDescent="0.25">
      <c r="A4832">
        <v>727</v>
      </c>
      <c r="B4832" s="3">
        <v>43848</v>
      </c>
      <c r="C4832" s="3">
        <v>43850</v>
      </c>
      <c r="D4832" t="s">
        <v>131</v>
      </c>
      <c r="E4832" t="s">
        <v>174</v>
      </c>
      <c r="F4832" t="s">
        <v>133</v>
      </c>
    </row>
    <row r="4833" spans="1:6" x14ac:dyDescent="0.25">
      <c r="A4833">
        <v>727</v>
      </c>
      <c r="B4833" s="3">
        <v>43850</v>
      </c>
      <c r="C4833" s="3">
        <v>43851</v>
      </c>
      <c r="D4833" t="s">
        <v>131</v>
      </c>
      <c r="E4833" t="s">
        <v>174</v>
      </c>
      <c r="F4833" t="s">
        <v>133</v>
      </c>
    </row>
    <row r="4834" spans="1:6" x14ac:dyDescent="0.25">
      <c r="A4834">
        <v>727</v>
      </c>
      <c r="B4834" s="3">
        <v>43852</v>
      </c>
      <c r="C4834" s="3">
        <v>43852</v>
      </c>
      <c r="D4834" t="s">
        <v>131</v>
      </c>
      <c r="E4834" t="s">
        <v>174</v>
      </c>
      <c r="F4834" t="s">
        <v>133</v>
      </c>
    </row>
    <row r="4835" spans="1:6" x14ac:dyDescent="0.25">
      <c r="A4835">
        <v>727</v>
      </c>
      <c r="B4835" s="3">
        <v>43852</v>
      </c>
      <c r="C4835" s="3">
        <v>43861</v>
      </c>
      <c r="D4835" t="s">
        <v>131</v>
      </c>
      <c r="E4835" t="s">
        <v>174</v>
      </c>
      <c r="F4835" t="s">
        <v>133</v>
      </c>
    </row>
    <row r="4836" spans="1:6" x14ac:dyDescent="0.25">
      <c r="A4836">
        <v>727</v>
      </c>
      <c r="B4836" s="3">
        <v>43862</v>
      </c>
      <c r="C4836" s="3">
        <v>43862</v>
      </c>
      <c r="D4836" t="s">
        <v>131</v>
      </c>
      <c r="E4836" t="s">
        <v>174</v>
      </c>
      <c r="F4836" t="s">
        <v>133</v>
      </c>
    </row>
    <row r="4837" spans="1:6" x14ac:dyDescent="0.25">
      <c r="A4837">
        <v>727</v>
      </c>
      <c r="B4837" s="3">
        <v>43862</v>
      </c>
      <c r="C4837" s="3">
        <v>43875</v>
      </c>
      <c r="D4837" t="s">
        <v>131</v>
      </c>
      <c r="E4837" t="s">
        <v>174</v>
      </c>
      <c r="F4837" t="s">
        <v>133</v>
      </c>
    </row>
    <row r="4838" spans="1:6" x14ac:dyDescent="0.25">
      <c r="A4838">
        <v>727</v>
      </c>
      <c r="B4838" s="3">
        <v>43876</v>
      </c>
      <c r="C4838" s="3">
        <v>44053</v>
      </c>
      <c r="D4838" t="s">
        <v>131</v>
      </c>
      <c r="E4838" t="s">
        <v>174</v>
      </c>
      <c r="F4838" t="s">
        <v>133</v>
      </c>
    </row>
    <row r="4839" spans="1:6" x14ac:dyDescent="0.25">
      <c r="A4839">
        <v>727</v>
      </c>
      <c r="B4839" s="3">
        <v>44053</v>
      </c>
      <c r="C4839" s="3">
        <v>44059</v>
      </c>
      <c r="D4839" t="s">
        <v>131</v>
      </c>
      <c r="E4839" t="s">
        <v>174</v>
      </c>
      <c r="F4839" t="s">
        <v>133</v>
      </c>
    </row>
    <row r="4840" spans="1:6" x14ac:dyDescent="0.25">
      <c r="A4840">
        <v>727</v>
      </c>
      <c r="B4840" s="3">
        <v>44060</v>
      </c>
      <c r="C4840" s="3">
        <v>44060</v>
      </c>
      <c r="D4840" t="s">
        <v>131</v>
      </c>
      <c r="E4840" t="s">
        <v>174</v>
      </c>
      <c r="F4840" t="s">
        <v>133</v>
      </c>
    </row>
    <row r="4841" spans="1:6" x14ac:dyDescent="0.25">
      <c r="A4841">
        <v>727</v>
      </c>
      <c r="B4841" s="3">
        <v>44060</v>
      </c>
      <c r="C4841" s="3">
        <v>44066</v>
      </c>
      <c r="D4841" t="s">
        <v>131</v>
      </c>
      <c r="E4841" t="s">
        <v>174</v>
      </c>
      <c r="F4841" t="s">
        <v>133</v>
      </c>
    </row>
    <row r="4842" spans="1:6" x14ac:dyDescent="0.25">
      <c r="A4842">
        <v>727</v>
      </c>
      <c r="B4842" s="3">
        <v>44067</v>
      </c>
      <c r="C4842" s="3">
        <v>44067</v>
      </c>
      <c r="D4842" t="s">
        <v>131</v>
      </c>
      <c r="E4842" t="s">
        <v>174</v>
      </c>
      <c r="F4842" t="s">
        <v>133</v>
      </c>
    </row>
    <row r="4843" spans="1:6" x14ac:dyDescent="0.25">
      <c r="A4843">
        <v>727</v>
      </c>
      <c r="B4843" s="3">
        <v>44067</v>
      </c>
      <c r="C4843" s="3">
        <v>44073</v>
      </c>
      <c r="D4843" t="s">
        <v>131</v>
      </c>
      <c r="E4843" t="s">
        <v>174</v>
      </c>
      <c r="F4843" t="s">
        <v>133</v>
      </c>
    </row>
    <row r="4844" spans="1:6" x14ac:dyDescent="0.25">
      <c r="A4844">
        <v>727</v>
      </c>
      <c r="B4844" s="3">
        <v>44074</v>
      </c>
      <c r="C4844" s="3">
        <v>44636</v>
      </c>
      <c r="D4844" t="s">
        <v>131</v>
      </c>
      <c r="E4844" t="s">
        <v>174</v>
      </c>
      <c r="F4844" t="s">
        <v>133</v>
      </c>
    </row>
    <row r="4845" spans="1:6" x14ac:dyDescent="0.25">
      <c r="A4845">
        <v>727</v>
      </c>
      <c r="B4845" s="3">
        <v>44636</v>
      </c>
      <c r="C4845" s="3">
        <v>44636</v>
      </c>
      <c r="D4845" t="s">
        <v>131</v>
      </c>
      <c r="E4845" t="s">
        <v>174</v>
      </c>
      <c r="F4845" t="s">
        <v>133</v>
      </c>
    </row>
    <row r="4846" spans="1:6" x14ac:dyDescent="0.25">
      <c r="A4846">
        <v>727</v>
      </c>
      <c r="B4846" s="3">
        <v>44637</v>
      </c>
      <c r="C4846" s="3">
        <v>44638</v>
      </c>
      <c r="D4846" t="s">
        <v>131</v>
      </c>
      <c r="E4846" t="s">
        <v>174</v>
      </c>
      <c r="F4846" t="s">
        <v>133</v>
      </c>
    </row>
    <row r="4847" spans="1:6" x14ac:dyDescent="0.25">
      <c r="A4847">
        <v>727</v>
      </c>
      <c r="B4847" s="3">
        <v>44638</v>
      </c>
      <c r="C4847" s="3">
        <v>44638</v>
      </c>
      <c r="D4847" t="s">
        <v>131</v>
      </c>
      <c r="E4847" t="s">
        <v>174</v>
      </c>
      <c r="F4847" t="s">
        <v>133</v>
      </c>
    </row>
    <row r="4848" spans="1:6" x14ac:dyDescent="0.25">
      <c r="A4848">
        <v>727</v>
      </c>
      <c r="B4848" s="3">
        <v>44639</v>
      </c>
      <c r="C4848" s="3"/>
      <c r="D4848" t="s">
        <v>131</v>
      </c>
      <c r="E4848" t="s">
        <v>174</v>
      </c>
      <c r="F4848" t="s">
        <v>133</v>
      </c>
    </row>
    <row r="4849" spans="1:6" x14ac:dyDescent="0.25">
      <c r="A4849">
        <v>728</v>
      </c>
      <c r="B4849" s="3">
        <v>42926</v>
      </c>
      <c r="C4849" s="3">
        <v>42926</v>
      </c>
      <c r="D4849" t="s">
        <v>131</v>
      </c>
      <c r="E4849" t="s">
        <v>116</v>
      </c>
      <c r="F4849" t="s">
        <v>133</v>
      </c>
    </row>
    <row r="4850" spans="1:6" x14ac:dyDescent="0.25">
      <c r="A4850">
        <v>728</v>
      </c>
      <c r="B4850" s="3">
        <v>42927</v>
      </c>
      <c r="C4850" s="3">
        <v>43312</v>
      </c>
      <c r="D4850" t="s">
        <v>131</v>
      </c>
      <c r="E4850" t="s">
        <v>116</v>
      </c>
      <c r="F4850" t="s">
        <v>133</v>
      </c>
    </row>
    <row r="4851" spans="1:6" x14ac:dyDescent="0.25">
      <c r="A4851">
        <v>728</v>
      </c>
      <c r="B4851" s="3">
        <v>43312</v>
      </c>
      <c r="C4851" s="3">
        <v>43312</v>
      </c>
      <c r="D4851" t="s">
        <v>131</v>
      </c>
      <c r="E4851" t="s">
        <v>116</v>
      </c>
      <c r="F4851" t="s">
        <v>133</v>
      </c>
    </row>
    <row r="4852" spans="1:6" x14ac:dyDescent="0.25">
      <c r="A4852">
        <v>728</v>
      </c>
      <c r="B4852" s="3">
        <v>43312</v>
      </c>
      <c r="C4852" s="3">
        <v>43704</v>
      </c>
      <c r="D4852" t="s">
        <v>131</v>
      </c>
      <c r="E4852" t="s">
        <v>116</v>
      </c>
      <c r="F4852" t="s">
        <v>133</v>
      </c>
    </row>
    <row r="4853" spans="1:6" x14ac:dyDescent="0.25">
      <c r="A4853">
        <v>728</v>
      </c>
      <c r="B4853" s="3">
        <v>43704</v>
      </c>
      <c r="C4853" s="3">
        <v>43704</v>
      </c>
      <c r="D4853" t="s">
        <v>131</v>
      </c>
      <c r="E4853" t="s">
        <v>116</v>
      </c>
      <c r="F4853" t="s">
        <v>133</v>
      </c>
    </row>
    <row r="4854" spans="1:6" x14ac:dyDescent="0.25">
      <c r="A4854">
        <v>728</v>
      </c>
      <c r="B4854" s="3">
        <v>43705</v>
      </c>
      <c r="C4854" s="3">
        <v>44310</v>
      </c>
      <c r="D4854" t="s">
        <v>131</v>
      </c>
      <c r="E4854" t="s">
        <v>116</v>
      </c>
      <c r="F4854" t="s">
        <v>133</v>
      </c>
    </row>
    <row r="4855" spans="1:6" x14ac:dyDescent="0.25">
      <c r="A4855">
        <v>728</v>
      </c>
      <c r="B4855" s="3">
        <v>44310</v>
      </c>
      <c r="C4855" s="3">
        <v>44312</v>
      </c>
      <c r="D4855" t="s">
        <v>131</v>
      </c>
      <c r="E4855" t="s">
        <v>116</v>
      </c>
      <c r="F4855" t="s">
        <v>133</v>
      </c>
    </row>
    <row r="4856" spans="1:6" x14ac:dyDescent="0.25">
      <c r="A4856">
        <v>728</v>
      </c>
      <c r="B4856" s="3">
        <v>44313</v>
      </c>
      <c r="C4856" s="3">
        <v>44537</v>
      </c>
      <c r="D4856" t="s">
        <v>131</v>
      </c>
      <c r="E4856" t="s">
        <v>116</v>
      </c>
      <c r="F4856" t="s">
        <v>133</v>
      </c>
    </row>
    <row r="4857" spans="1:6" x14ac:dyDescent="0.25">
      <c r="A4857">
        <v>728</v>
      </c>
      <c r="B4857" s="3">
        <v>44537</v>
      </c>
      <c r="C4857" s="3">
        <v>44566</v>
      </c>
      <c r="D4857" t="s">
        <v>131</v>
      </c>
      <c r="E4857" t="s">
        <v>116</v>
      </c>
      <c r="F4857" t="s">
        <v>133</v>
      </c>
    </row>
    <row r="4858" spans="1:6" x14ac:dyDescent="0.25">
      <c r="A4858">
        <v>728</v>
      </c>
      <c r="B4858" s="3">
        <v>44567</v>
      </c>
      <c r="C4858" s="3">
        <v>44578</v>
      </c>
      <c r="D4858" t="s">
        <v>131</v>
      </c>
      <c r="E4858" t="s">
        <v>116</v>
      </c>
      <c r="F4858" t="s">
        <v>133</v>
      </c>
    </row>
    <row r="4859" spans="1:6" x14ac:dyDescent="0.25">
      <c r="A4859">
        <v>728</v>
      </c>
      <c r="B4859" s="3">
        <v>44578</v>
      </c>
      <c r="C4859" s="3">
        <v>44585</v>
      </c>
      <c r="D4859" t="s">
        <v>131</v>
      </c>
      <c r="E4859" t="s">
        <v>116</v>
      </c>
      <c r="F4859" t="s">
        <v>133</v>
      </c>
    </row>
    <row r="4860" spans="1:6" x14ac:dyDescent="0.25">
      <c r="A4860">
        <v>728</v>
      </c>
      <c r="B4860" s="3">
        <v>44586</v>
      </c>
      <c r="C4860" s="3"/>
      <c r="D4860" t="s">
        <v>131</v>
      </c>
      <c r="E4860" t="s">
        <v>116</v>
      </c>
      <c r="F4860" t="s">
        <v>133</v>
      </c>
    </row>
    <row r="4861" spans="1:6" x14ac:dyDescent="0.25">
      <c r="A4861">
        <v>729</v>
      </c>
      <c r="B4861" s="3">
        <v>36451</v>
      </c>
      <c r="C4861" s="3">
        <v>43749</v>
      </c>
      <c r="D4861" t="s">
        <v>131</v>
      </c>
      <c r="E4861" t="s">
        <v>115</v>
      </c>
      <c r="F4861" t="s">
        <v>133</v>
      </c>
    </row>
    <row r="4862" spans="1:6" x14ac:dyDescent="0.25">
      <c r="A4862">
        <v>729</v>
      </c>
      <c r="B4862" s="3">
        <v>43749</v>
      </c>
      <c r="C4862" s="3">
        <v>43749</v>
      </c>
      <c r="D4862" t="s">
        <v>131</v>
      </c>
      <c r="E4862" t="s">
        <v>115</v>
      </c>
      <c r="F4862" t="s">
        <v>133</v>
      </c>
    </row>
    <row r="4863" spans="1:6" x14ac:dyDescent="0.25">
      <c r="A4863">
        <v>729</v>
      </c>
      <c r="B4863" s="3">
        <v>43750</v>
      </c>
      <c r="C4863" s="3">
        <v>43791</v>
      </c>
      <c r="D4863" t="s">
        <v>131</v>
      </c>
      <c r="E4863" t="s">
        <v>115</v>
      </c>
      <c r="F4863" t="s">
        <v>133</v>
      </c>
    </row>
    <row r="4864" spans="1:6" x14ac:dyDescent="0.25">
      <c r="A4864">
        <v>729</v>
      </c>
      <c r="B4864" s="3">
        <v>43791</v>
      </c>
      <c r="C4864" s="3">
        <v>43791</v>
      </c>
      <c r="D4864" t="s">
        <v>131</v>
      </c>
      <c r="E4864" t="s">
        <v>115</v>
      </c>
      <c r="F4864" t="s">
        <v>133</v>
      </c>
    </row>
    <row r="4865" spans="1:6" x14ac:dyDescent="0.25">
      <c r="A4865">
        <v>729</v>
      </c>
      <c r="B4865" s="3">
        <v>43792</v>
      </c>
      <c r="C4865" s="3">
        <v>43809</v>
      </c>
      <c r="D4865" t="s">
        <v>131</v>
      </c>
      <c r="E4865" t="s">
        <v>115</v>
      </c>
      <c r="F4865" t="s">
        <v>133</v>
      </c>
    </row>
    <row r="4866" spans="1:6" x14ac:dyDescent="0.25">
      <c r="A4866">
        <v>729</v>
      </c>
      <c r="B4866" s="3">
        <v>43810</v>
      </c>
      <c r="C4866" s="3">
        <v>43810</v>
      </c>
      <c r="D4866" t="s">
        <v>131</v>
      </c>
      <c r="E4866" t="s">
        <v>115</v>
      </c>
      <c r="F4866" t="s">
        <v>133</v>
      </c>
    </row>
    <row r="4867" spans="1:6" x14ac:dyDescent="0.25">
      <c r="A4867">
        <v>729</v>
      </c>
      <c r="B4867" s="3">
        <v>43811</v>
      </c>
      <c r="C4867" s="3">
        <v>43853</v>
      </c>
      <c r="D4867" t="s">
        <v>131</v>
      </c>
      <c r="E4867" t="s">
        <v>115</v>
      </c>
      <c r="F4867" t="s">
        <v>133</v>
      </c>
    </row>
    <row r="4868" spans="1:6" x14ac:dyDescent="0.25">
      <c r="A4868">
        <v>729</v>
      </c>
      <c r="B4868" s="3">
        <v>43854</v>
      </c>
      <c r="C4868" s="3">
        <v>43854</v>
      </c>
      <c r="D4868" t="s">
        <v>131</v>
      </c>
      <c r="E4868" t="s">
        <v>115</v>
      </c>
      <c r="F4868" t="s">
        <v>133</v>
      </c>
    </row>
    <row r="4869" spans="1:6" x14ac:dyDescent="0.25">
      <c r="A4869">
        <v>729</v>
      </c>
      <c r="B4869" s="3">
        <v>43855</v>
      </c>
      <c r="C4869" s="3">
        <v>43856</v>
      </c>
      <c r="D4869" t="s">
        <v>131</v>
      </c>
      <c r="E4869" t="s">
        <v>115</v>
      </c>
      <c r="F4869" t="s">
        <v>133</v>
      </c>
    </row>
    <row r="4870" spans="1:6" x14ac:dyDescent="0.25">
      <c r="A4870">
        <v>729</v>
      </c>
      <c r="B4870" s="3">
        <v>43857</v>
      </c>
      <c r="C4870" s="3">
        <v>43857</v>
      </c>
      <c r="D4870" t="s">
        <v>131</v>
      </c>
      <c r="E4870" t="s">
        <v>115</v>
      </c>
      <c r="F4870" t="s">
        <v>133</v>
      </c>
    </row>
    <row r="4871" spans="1:6" x14ac:dyDescent="0.25">
      <c r="A4871">
        <v>729</v>
      </c>
      <c r="B4871" s="3">
        <v>43858</v>
      </c>
      <c r="C4871" s="3">
        <v>43858</v>
      </c>
      <c r="D4871" t="s">
        <v>131</v>
      </c>
      <c r="E4871" t="s">
        <v>115</v>
      </c>
      <c r="F4871" t="s">
        <v>133</v>
      </c>
    </row>
    <row r="4872" spans="1:6" x14ac:dyDescent="0.25">
      <c r="A4872">
        <v>729</v>
      </c>
      <c r="B4872" s="3">
        <v>43859</v>
      </c>
      <c r="C4872" s="3">
        <v>43861</v>
      </c>
      <c r="D4872" t="s">
        <v>131</v>
      </c>
      <c r="E4872" t="s">
        <v>115</v>
      </c>
      <c r="F4872" t="s">
        <v>133</v>
      </c>
    </row>
    <row r="4873" spans="1:6" x14ac:dyDescent="0.25">
      <c r="A4873">
        <v>729</v>
      </c>
      <c r="B4873" s="3">
        <v>43862</v>
      </c>
      <c r="C4873" s="3">
        <v>43864</v>
      </c>
      <c r="D4873" t="s">
        <v>131</v>
      </c>
      <c r="E4873" t="s">
        <v>115</v>
      </c>
      <c r="F4873" t="s">
        <v>133</v>
      </c>
    </row>
    <row r="4874" spans="1:6" x14ac:dyDescent="0.25">
      <c r="A4874">
        <v>729</v>
      </c>
      <c r="B4874" s="3">
        <v>43865</v>
      </c>
      <c r="C4874" s="3">
        <v>43870</v>
      </c>
      <c r="D4874" t="s">
        <v>131</v>
      </c>
      <c r="E4874" t="s">
        <v>115</v>
      </c>
      <c r="F4874" t="s">
        <v>133</v>
      </c>
    </row>
    <row r="4875" spans="1:6" x14ac:dyDescent="0.25">
      <c r="A4875">
        <v>729</v>
      </c>
      <c r="B4875" s="3">
        <v>43871</v>
      </c>
      <c r="C4875" s="3">
        <v>43877</v>
      </c>
      <c r="D4875" t="s">
        <v>131</v>
      </c>
      <c r="E4875" t="s">
        <v>115</v>
      </c>
      <c r="F4875" t="s">
        <v>133</v>
      </c>
    </row>
    <row r="4876" spans="1:6" x14ac:dyDescent="0.25">
      <c r="A4876">
        <v>729</v>
      </c>
      <c r="B4876" s="3">
        <v>43878</v>
      </c>
      <c r="C4876" s="3">
        <v>44362</v>
      </c>
      <c r="D4876" t="s">
        <v>131</v>
      </c>
      <c r="E4876" t="s">
        <v>115</v>
      </c>
      <c r="F4876" t="s">
        <v>133</v>
      </c>
    </row>
    <row r="4877" spans="1:6" x14ac:dyDescent="0.25">
      <c r="A4877">
        <v>729</v>
      </c>
      <c r="B4877" s="3">
        <v>44363</v>
      </c>
      <c r="C4877" s="3">
        <v>44363</v>
      </c>
      <c r="D4877" t="s">
        <v>131</v>
      </c>
      <c r="E4877" t="s">
        <v>115</v>
      </c>
      <c r="F4877" t="s">
        <v>133</v>
      </c>
    </row>
    <row r="4878" spans="1:6" x14ac:dyDescent="0.25">
      <c r="A4878">
        <v>729</v>
      </c>
      <c r="B4878" s="3">
        <v>44363</v>
      </c>
      <c r="C4878" s="3">
        <v>44392</v>
      </c>
      <c r="D4878" t="s">
        <v>131</v>
      </c>
      <c r="E4878" t="s">
        <v>115</v>
      </c>
      <c r="F4878" t="s">
        <v>133</v>
      </c>
    </row>
    <row r="4879" spans="1:6" x14ac:dyDescent="0.25">
      <c r="A4879">
        <v>729</v>
      </c>
      <c r="B4879" s="3">
        <v>44393</v>
      </c>
      <c r="C4879" s="3">
        <v>44409</v>
      </c>
      <c r="D4879" t="s">
        <v>131</v>
      </c>
      <c r="E4879" t="s">
        <v>115</v>
      </c>
      <c r="F4879" t="s">
        <v>133</v>
      </c>
    </row>
    <row r="4880" spans="1:6" x14ac:dyDescent="0.25">
      <c r="A4880">
        <v>729</v>
      </c>
      <c r="B4880" s="3">
        <v>44410</v>
      </c>
      <c r="C4880" s="3">
        <v>44429</v>
      </c>
      <c r="D4880" t="s">
        <v>131</v>
      </c>
      <c r="E4880" t="s">
        <v>115</v>
      </c>
      <c r="F4880" t="s">
        <v>133</v>
      </c>
    </row>
    <row r="4881" spans="1:6" x14ac:dyDescent="0.25">
      <c r="A4881">
        <v>729</v>
      </c>
      <c r="B4881" s="3">
        <v>44430</v>
      </c>
      <c r="C4881" s="3">
        <v>44456</v>
      </c>
      <c r="D4881" t="s">
        <v>131</v>
      </c>
      <c r="E4881" t="s">
        <v>115</v>
      </c>
      <c r="F4881" t="s">
        <v>133</v>
      </c>
    </row>
    <row r="4882" spans="1:6" x14ac:dyDescent="0.25">
      <c r="A4882">
        <v>729</v>
      </c>
      <c r="B4882" s="3">
        <v>44457</v>
      </c>
      <c r="C4882" s="3">
        <v>44457</v>
      </c>
      <c r="D4882" t="s">
        <v>131</v>
      </c>
      <c r="E4882" t="s">
        <v>115</v>
      </c>
      <c r="F4882" t="s">
        <v>133</v>
      </c>
    </row>
    <row r="4883" spans="1:6" x14ac:dyDescent="0.25">
      <c r="A4883">
        <v>729</v>
      </c>
      <c r="B4883" s="3">
        <v>44457</v>
      </c>
      <c r="C4883" s="3">
        <v>44457</v>
      </c>
      <c r="D4883" t="s">
        <v>131</v>
      </c>
      <c r="E4883" t="s">
        <v>115</v>
      </c>
      <c r="F4883" t="s">
        <v>133</v>
      </c>
    </row>
    <row r="4884" spans="1:6" x14ac:dyDescent="0.25">
      <c r="A4884">
        <v>729</v>
      </c>
      <c r="B4884" s="3">
        <v>44457</v>
      </c>
      <c r="C4884" s="3">
        <v>44486</v>
      </c>
      <c r="D4884" t="s">
        <v>131</v>
      </c>
      <c r="E4884" t="s">
        <v>115</v>
      </c>
      <c r="F4884" t="s">
        <v>133</v>
      </c>
    </row>
    <row r="4885" spans="1:6" x14ac:dyDescent="0.25">
      <c r="A4885">
        <v>729</v>
      </c>
      <c r="B4885" s="3">
        <v>44487</v>
      </c>
      <c r="C4885" s="3">
        <v>44501</v>
      </c>
      <c r="D4885" t="s">
        <v>131</v>
      </c>
      <c r="E4885" t="s">
        <v>115</v>
      </c>
      <c r="F4885" t="s">
        <v>133</v>
      </c>
    </row>
    <row r="4886" spans="1:6" x14ac:dyDescent="0.25">
      <c r="A4886">
        <v>729</v>
      </c>
      <c r="B4886" s="3">
        <v>44502</v>
      </c>
      <c r="C4886" s="3">
        <v>44531</v>
      </c>
      <c r="D4886" t="s">
        <v>131</v>
      </c>
      <c r="E4886" t="s">
        <v>115</v>
      </c>
      <c r="F4886" t="s">
        <v>133</v>
      </c>
    </row>
    <row r="4887" spans="1:6" x14ac:dyDescent="0.25">
      <c r="A4887">
        <v>729</v>
      </c>
      <c r="B4887" s="3">
        <v>44532</v>
      </c>
      <c r="C4887" s="3">
        <v>44544</v>
      </c>
      <c r="D4887" t="s">
        <v>131</v>
      </c>
      <c r="E4887" t="s">
        <v>115</v>
      </c>
      <c r="F4887" t="s">
        <v>133</v>
      </c>
    </row>
    <row r="4888" spans="1:6" x14ac:dyDescent="0.25">
      <c r="A4888">
        <v>729</v>
      </c>
      <c r="B4888" s="3">
        <v>44545</v>
      </c>
      <c r="C4888" s="3">
        <v>44572</v>
      </c>
      <c r="D4888" t="s">
        <v>131</v>
      </c>
      <c r="E4888" t="s">
        <v>115</v>
      </c>
      <c r="F4888" t="s">
        <v>133</v>
      </c>
    </row>
    <row r="4889" spans="1:6" x14ac:dyDescent="0.25">
      <c r="A4889">
        <v>729</v>
      </c>
      <c r="B4889" s="3">
        <v>44573</v>
      </c>
      <c r="C4889" s="3">
        <v>44579</v>
      </c>
      <c r="D4889" t="s">
        <v>131</v>
      </c>
      <c r="E4889" t="s">
        <v>115</v>
      </c>
      <c r="F4889" t="s">
        <v>133</v>
      </c>
    </row>
    <row r="4890" spans="1:6" x14ac:dyDescent="0.25">
      <c r="A4890">
        <v>729</v>
      </c>
      <c r="B4890" s="3">
        <v>44580</v>
      </c>
      <c r="C4890" s="3">
        <v>44593</v>
      </c>
      <c r="D4890" t="s">
        <v>131</v>
      </c>
      <c r="E4890" t="s">
        <v>115</v>
      </c>
      <c r="F4890" t="s">
        <v>133</v>
      </c>
    </row>
    <row r="4891" spans="1:6" x14ac:dyDescent="0.25">
      <c r="A4891">
        <v>729</v>
      </c>
      <c r="B4891" s="3">
        <v>44594</v>
      </c>
      <c r="C4891" s="3">
        <v>44622</v>
      </c>
      <c r="D4891" t="s">
        <v>131</v>
      </c>
      <c r="E4891" t="s">
        <v>115</v>
      </c>
      <c r="F4891" t="s">
        <v>133</v>
      </c>
    </row>
    <row r="4892" spans="1:6" x14ac:dyDescent="0.25">
      <c r="A4892">
        <v>729</v>
      </c>
      <c r="B4892" s="3">
        <v>44623</v>
      </c>
      <c r="C4892" s="3">
        <v>44652</v>
      </c>
      <c r="D4892" t="s">
        <v>131</v>
      </c>
      <c r="E4892" t="s">
        <v>115</v>
      </c>
      <c r="F4892" t="s">
        <v>133</v>
      </c>
    </row>
    <row r="4893" spans="1:6" x14ac:dyDescent="0.25">
      <c r="A4893">
        <v>729</v>
      </c>
      <c r="B4893" s="3">
        <v>44653</v>
      </c>
      <c r="C4893" s="3">
        <v>44656</v>
      </c>
      <c r="D4893" t="s">
        <v>131</v>
      </c>
      <c r="E4893" t="s">
        <v>115</v>
      </c>
      <c r="F4893" t="s">
        <v>133</v>
      </c>
    </row>
    <row r="4894" spans="1:6" x14ac:dyDescent="0.25">
      <c r="A4894">
        <v>729</v>
      </c>
      <c r="B4894" s="3">
        <v>44657</v>
      </c>
      <c r="C4894" s="3">
        <v>44686</v>
      </c>
      <c r="D4894" t="s">
        <v>131</v>
      </c>
      <c r="E4894" t="s">
        <v>115</v>
      </c>
      <c r="F4894" t="s">
        <v>133</v>
      </c>
    </row>
    <row r="4895" spans="1:6" x14ac:dyDescent="0.25">
      <c r="A4895">
        <v>729</v>
      </c>
      <c r="B4895" s="3">
        <v>44687</v>
      </c>
      <c r="C4895" s="3">
        <v>44690</v>
      </c>
      <c r="D4895" t="s">
        <v>131</v>
      </c>
      <c r="E4895" t="s">
        <v>115</v>
      </c>
      <c r="F4895" t="s">
        <v>133</v>
      </c>
    </row>
    <row r="4896" spans="1:6" x14ac:dyDescent="0.25">
      <c r="A4896">
        <v>729</v>
      </c>
      <c r="B4896" s="3">
        <v>44691</v>
      </c>
      <c r="C4896" s="3">
        <v>44720</v>
      </c>
      <c r="D4896" t="s">
        <v>131</v>
      </c>
      <c r="E4896" t="s">
        <v>115</v>
      </c>
      <c r="F4896" t="s">
        <v>133</v>
      </c>
    </row>
    <row r="4897" spans="1:6" x14ac:dyDescent="0.25">
      <c r="A4897">
        <v>729</v>
      </c>
      <c r="B4897" s="3">
        <v>44721</v>
      </c>
      <c r="C4897" s="3">
        <v>44722</v>
      </c>
      <c r="D4897" t="s">
        <v>131</v>
      </c>
      <c r="E4897" t="s">
        <v>115</v>
      </c>
      <c r="F4897" t="s">
        <v>133</v>
      </c>
    </row>
    <row r="4898" spans="1:6" x14ac:dyDescent="0.25">
      <c r="A4898">
        <v>729</v>
      </c>
      <c r="B4898" s="3">
        <v>44722</v>
      </c>
      <c r="C4898" s="3">
        <v>44725</v>
      </c>
      <c r="D4898" t="s">
        <v>131</v>
      </c>
      <c r="E4898" t="s">
        <v>115</v>
      </c>
      <c r="F4898" t="s">
        <v>133</v>
      </c>
    </row>
    <row r="4899" spans="1:6" x14ac:dyDescent="0.25">
      <c r="A4899">
        <v>729</v>
      </c>
      <c r="B4899" s="3">
        <v>44726</v>
      </c>
      <c r="C4899" s="3">
        <v>44726</v>
      </c>
      <c r="D4899" t="s">
        <v>131</v>
      </c>
      <c r="E4899" t="s">
        <v>115</v>
      </c>
      <c r="F4899" t="s">
        <v>133</v>
      </c>
    </row>
    <row r="4900" spans="1:6" x14ac:dyDescent="0.25">
      <c r="A4900">
        <v>729</v>
      </c>
      <c r="B4900" s="3">
        <v>44726</v>
      </c>
      <c r="C4900" s="3">
        <v>44755</v>
      </c>
      <c r="D4900" t="s">
        <v>131</v>
      </c>
      <c r="E4900" t="s">
        <v>115</v>
      </c>
      <c r="F4900" t="s">
        <v>133</v>
      </c>
    </row>
    <row r="4901" spans="1:6" x14ac:dyDescent="0.25">
      <c r="A4901">
        <v>729</v>
      </c>
      <c r="B4901" s="3">
        <v>44756</v>
      </c>
      <c r="C4901" s="3"/>
      <c r="D4901" t="s">
        <v>131</v>
      </c>
      <c r="E4901" t="s">
        <v>115</v>
      </c>
      <c r="F4901" t="s">
        <v>133</v>
      </c>
    </row>
    <row r="4902" spans="1:6" x14ac:dyDescent="0.25">
      <c r="A4902">
        <v>730</v>
      </c>
      <c r="B4902" s="3">
        <v>41775</v>
      </c>
      <c r="C4902" s="3">
        <v>43252</v>
      </c>
      <c r="D4902" t="s">
        <v>131</v>
      </c>
      <c r="E4902" t="s">
        <v>134</v>
      </c>
      <c r="F4902" t="s">
        <v>132</v>
      </c>
    </row>
    <row r="4903" spans="1:6" x14ac:dyDescent="0.25">
      <c r="A4903">
        <v>730</v>
      </c>
      <c r="B4903" s="3">
        <v>43252</v>
      </c>
      <c r="C4903" s="3"/>
      <c r="D4903" t="s">
        <v>131</v>
      </c>
      <c r="E4903" t="s">
        <v>134</v>
      </c>
      <c r="F4903" t="s">
        <v>132</v>
      </c>
    </row>
    <row r="4904" spans="1:6" x14ac:dyDescent="0.25">
      <c r="A4904">
        <v>731</v>
      </c>
      <c r="B4904" s="3">
        <v>41760</v>
      </c>
      <c r="C4904" s="3"/>
      <c r="D4904" t="s">
        <v>131</v>
      </c>
      <c r="E4904" t="s">
        <v>113</v>
      </c>
      <c r="F4904" t="s">
        <v>132</v>
      </c>
    </row>
    <row r="4905" spans="1:6" x14ac:dyDescent="0.25">
      <c r="A4905">
        <v>732</v>
      </c>
      <c r="B4905" s="3">
        <v>41275</v>
      </c>
      <c r="C4905" s="3"/>
      <c r="D4905" t="s">
        <v>131</v>
      </c>
      <c r="E4905" t="s">
        <v>94</v>
      </c>
      <c r="F4905" t="s">
        <v>133</v>
      </c>
    </row>
    <row r="4906" spans="1:6" x14ac:dyDescent="0.25">
      <c r="A4906">
        <v>733</v>
      </c>
      <c r="B4906" s="3">
        <v>39202</v>
      </c>
      <c r="C4906" s="3">
        <v>43147</v>
      </c>
      <c r="D4906" t="s">
        <v>131</v>
      </c>
      <c r="E4906" t="s">
        <v>118</v>
      </c>
      <c r="F4906" t="s">
        <v>133</v>
      </c>
    </row>
    <row r="4907" spans="1:6" x14ac:dyDescent="0.25">
      <c r="A4907">
        <v>733</v>
      </c>
      <c r="B4907" s="3">
        <v>43147</v>
      </c>
      <c r="C4907" s="3"/>
      <c r="D4907" t="s">
        <v>131</v>
      </c>
      <c r="E4907" t="s">
        <v>118</v>
      </c>
      <c r="F4907" t="s">
        <v>133</v>
      </c>
    </row>
    <row r="4908" spans="1:6" x14ac:dyDescent="0.25">
      <c r="A4908">
        <v>734</v>
      </c>
      <c r="B4908" s="3">
        <v>42005</v>
      </c>
      <c r="C4908" s="3">
        <v>43163</v>
      </c>
      <c r="D4908" t="s">
        <v>131</v>
      </c>
      <c r="E4908" t="s">
        <v>175</v>
      </c>
      <c r="F4908" t="s">
        <v>133</v>
      </c>
    </row>
    <row r="4909" spans="1:6" x14ac:dyDescent="0.25">
      <c r="A4909">
        <v>734</v>
      </c>
      <c r="B4909" s="3">
        <v>43163</v>
      </c>
      <c r="C4909" s="3">
        <v>43163</v>
      </c>
      <c r="D4909" t="s">
        <v>131</v>
      </c>
      <c r="E4909" t="s">
        <v>175</v>
      </c>
      <c r="F4909" t="s">
        <v>133</v>
      </c>
    </row>
    <row r="4910" spans="1:6" x14ac:dyDescent="0.25">
      <c r="A4910">
        <v>734</v>
      </c>
      <c r="B4910" s="3">
        <v>43163</v>
      </c>
      <c r="C4910" s="3">
        <v>43424</v>
      </c>
      <c r="D4910" t="s">
        <v>131</v>
      </c>
      <c r="E4910" t="s">
        <v>175</v>
      </c>
      <c r="F4910" t="s">
        <v>133</v>
      </c>
    </row>
    <row r="4911" spans="1:6" x14ac:dyDescent="0.25">
      <c r="A4911">
        <v>734</v>
      </c>
      <c r="B4911" s="3">
        <v>43424</v>
      </c>
      <c r="C4911" s="3">
        <v>43437</v>
      </c>
      <c r="D4911" t="s">
        <v>131</v>
      </c>
      <c r="E4911" t="s">
        <v>175</v>
      </c>
      <c r="F4911" t="s">
        <v>133</v>
      </c>
    </row>
    <row r="4912" spans="1:6" x14ac:dyDescent="0.25">
      <c r="A4912">
        <v>734</v>
      </c>
      <c r="B4912" s="3">
        <v>43438</v>
      </c>
      <c r="C4912" s="3">
        <v>43872</v>
      </c>
      <c r="D4912" t="s">
        <v>131</v>
      </c>
      <c r="E4912" t="s">
        <v>175</v>
      </c>
      <c r="F4912" t="s">
        <v>133</v>
      </c>
    </row>
    <row r="4913" spans="1:6" x14ac:dyDescent="0.25">
      <c r="A4913">
        <v>734</v>
      </c>
      <c r="B4913" s="3">
        <v>43872</v>
      </c>
      <c r="C4913" s="3">
        <v>43873</v>
      </c>
      <c r="D4913" t="s">
        <v>131</v>
      </c>
      <c r="E4913" t="s">
        <v>175</v>
      </c>
      <c r="F4913" t="s">
        <v>133</v>
      </c>
    </row>
    <row r="4914" spans="1:6" x14ac:dyDescent="0.25">
      <c r="A4914">
        <v>734</v>
      </c>
      <c r="B4914" s="3">
        <v>43874</v>
      </c>
      <c r="C4914" s="3">
        <v>43875</v>
      </c>
      <c r="D4914" t="s">
        <v>131</v>
      </c>
      <c r="E4914" t="s">
        <v>175</v>
      </c>
      <c r="F4914" t="s">
        <v>133</v>
      </c>
    </row>
    <row r="4915" spans="1:6" x14ac:dyDescent="0.25">
      <c r="A4915">
        <v>734</v>
      </c>
      <c r="B4915" s="3">
        <v>43875</v>
      </c>
      <c r="C4915" s="3">
        <v>43875</v>
      </c>
      <c r="D4915" t="s">
        <v>131</v>
      </c>
      <c r="E4915" t="s">
        <v>175</v>
      </c>
      <c r="F4915" t="s">
        <v>133</v>
      </c>
    </row>
    <row r="4916" spans="1:6" x14ac:dyDescent="0.25">
      <c r="A4916">
        <v>734</v>
      </c>
      <c r="B4916" s="3">
        <v>43876</v>
      </c>
      <c r="C4916" s="3">
        <v>44109</v>
      </c>
      <c r="D4916" t="s">
        <v>131</v>
      </c>
      <c r="E4916" t="s">
        <v>175</v>
      </c>
      <c r="F4916" t="s">
        <v>133</v>
      </c>
    </row>
    <row r="4917" spans="1:6" x14ac:dyDescent="0.25">
      <c r="A4917">
        <v>734</v>
      </c>
      <c r="B4917" s="3">
        <v>44109</v>
      </c>
      <c r="C4917" s="3">
        <v>44109</v>
      </c>
      <c r="D4917" t="s">
        <v>131</v>
      </c>
      <c r="E4917" t="s">
        <v>175</v>
      </c>
      <c r="F4917" t="s">
        <v>133</v>
      </c>
    </row>
    <row r="4918" spans="1:6" x14ac:dyDescent="0.25">
      <c r="A4918">
        <v>734</v>
      </c>
      <c r="B4918" s="3">
        <v>44110</v>
      </c>
      <c r="C4918" s="3">
        <v>44173</v>
      </c>
      <c r="D4918" t="s">
        <v>131</v>
      </c>
      <c r="E4918" t="s">
        <v>175</v>
      </c>
      <c r="F4918" t="s">
        <v>133</v>
      </c>
    </row>
    <row r="4919" spans="1:6" x14ac:dyDescent="0.25">
      <c r="A4919">
        <v>734</v>
      </c>
      <c r="B4919" s="3">
        <v>44173</v>
      </c>
      <c r="C4919" s="3">
        <v>44175</v>
      </c>
      <c r="D4919" t="s">
        <v>131</v>
      </c>
      <c r="E4919" t="s">
        <v>175</v>
      </c>
      <c r="F4919" t="s">
        <v>133</v>
      </c>
    </row>
    <row r="4920" spans="1:6" x14ac:dyDescent="0.25">
      <c r="A4920">
        <v>734</v>
      </c>
      <c r="B4920" s="3">
        <v>44176</v>
      </c>
      <c r="C4920" s="3"/>
      <c r="D4920" t="s">
        <v>131</v>
      </c>
      <c r="E4920" t="s">
        <v>175</v>
      </c>
      <c r="F4920" t="s">
        <v>133</v>
      </c>
    </row>
    <row r="4921" spans="1:6" x14ac:dyDescent="0.25">
      <c r="A4921">
        <v>735</v>
      </c>
      <c r="B4921" s="3">
        <v>41913</v>
      </c>
      <c r="C4921" s="3">
        <v>43116</v>
      </c>
      <c r="D4921" t="s">
        <v>131</v>
      </c>
      <c r="E4921" t="s">
        <v>185</v>
      </c>
      <c r="F4921" t="s">
        <v>133</v>
      </c>
    </row>
    <row r="4922" spans="1:6" x14ac:dyDescent="0.25">
      <c r="A4922">
        <v>735</v>
      </c>
      <c r="B4922" s="3">
        <v>43116</v>
      </c>
      <c r="C4922" s="3">
        <v>43206</v>
      </c>
      <c r="D4922" t="s">
        <v>131</v>
      </c>
      <c r="E4922" t="s">
        <v>185</v>
      </c>
      <c r="F4922" t="s">
        <v>133</v>
      </c>
    </row>
    <row r="4923" spans="1:6" x14ac:dyDescent="0.25">
      <c r="A4923">
        <v>735</v>
      </c>
      <c r="B4923" s="3">
        <v>43116</v>
      </c>
      <c r="C4923" s="3">
        <v>43537</v>
      </c>
      <c r="D4923" t="s">
        <v>131</v>
      </c>
      <c r="E4923" t="s">
        <v>169</v>
      </c>
      <c r="F4923" t="s">
        <v>132</v>
      </c>
    </row>
    <row r="4924" spans="1:6" x14ac:dyDescent="0.25">
      <c r="A4924">
        <v>735</v>
      </c>
      <c r="B4924" s="3">
        <v>43537</v>
      </c>
      <c r="C4924" s="3">
        <v>43538</v>
      </c>
      <c r="D4924" t="s">
        <v>131</v>
      </c>
      <c r="E4924" t="s">
        <v>169</v>
      </c>
      <c r="F4924" t="s">
        <v>132</v>
      </c>
    </row>
    <row r="4925" spans="1:6" x14ac:dyDescent="0.25">
      <c r="A4925">
        <v>735</v>
      </c>
      <c r="B4925" s="3">
        <v>43539</v>
      </c>
      <c r="C4925" s="3">
        <v>43544</v>
      </c>
      <c r="D4925" t="s">
        <v>131</v>
      </c>
      <c r="E4925" t="s">
        <v>169</v>
      </c>
      <c r="F4925" t="s">
        <v>132</v>
      </c>
    </row>
    <row r="4926" spans="1:6" x14ac:dyDescent="0.25">
      <c r="A4926">
        <v>735</v>
      </c>
      <c r="B4926" s="3">
        <v>43544</v>
      </c>
      <c r="C4926" s="3">
        <v>43545</v>
      </c>
      <c r="D4926" t="s">
        <v>131</v>
      </c>
      <c r="E4926" t="s">
        <v>169</v>
      </c>
      <c r="F4926" t="s">
        <v>132</v>
      </c>
    </row>
    <row r="4927" spans="1:6" x14ac:dyDescent="0.25">
      <c r="A4927">
        <v>735</v>
      </c>
      <c r="B4927" s="3">
        <v>43546</v>
      </c>
      <c r="C4927" s="3">
        <v>43560</v>
      </c>
      <c r="D4927" t="s">
        <v>131</v>
      </c>
      <c r="E4927" t="s">
        <v>169</v>
      </c>
      <c r="F4927" t="s">
        <v>132</v>
      </c>
    </row>
    <row r="4928" spans="1:6" x14ac:dyDescent="0.25">
      <c r="A4928">
        <v>735</v>
      </c>
      <c r="B4928" s="3">
        <v>43560</v>
      </c>
      <c r="C4928" s="3">
        <v>43560</v>
      </c>
      <c r="D4928" t="s">
        <v>131</v>
      </c>
      <c r="E4928" t="s">
        <v>169</v>
      </c>
      <c r="F4928" t="s">
        <v>132</v>
      </c>
    </row>
    <row r="4929" spans="1:6" x14ac:dyDescent="0.25">
      <c r="A4929">
        <v>735</v>
      </c>
      <c r="B4929" s="3">
        <v>43561</v>
      </c>
      <c r="C4929" s="3">
        <v>43616</v>
      </c>
      <c r="D4929" t="s">
        <v>131</v>
      </c>
      <c r="E4929" t="s">
        <v>169</v>
      </c>
      <c r="F4929" t="s">
        <v>132</v>
      </c>
    </row>
    <row r="4930" spans="1:6" x14ac:dyDescent="0.25">
      <c r="A4930">
        <v>735</v>
      </c>
      <c r="B4930" s="3">
        <v>43616</v>
      </c>
      <c r="C4930" s="3">
        <v>43616</v>
      </c>
      <c r="D4930" t="s">
        <v>131</v>
      </c>
      <c r="E4930" t="s">
        <v>169</v>
      </c>
      <c r="F4930" t="s">
        <v>132</v>
      </c>
    </row>
    <row r="4931" spans="1:6" x14ac:dyDescent="0.25">
      <c r="A4931">
        <v>735</v>
      </c>
      <c r="B4931" s="3">
        <v>43617</v>
      </c>
      <c r="C4931" s="3">
        <v>43803</v>
      </c>
      <c r="D4931" t="s">
        <v>131</v>
      </c>
      <c r="E4931" t="s">
        <v>169</v>
      </c>
      <c r="F4931" t="s">
        <v>132</v>
      </c>
    </row>
    <row r="4932" spans="1:6" x14ac:dyDescent="0.25">
      <c r="A4932">
        <v>735</v>
      </c>
      <c r="B4932" s="3">
        <v>43803</v>
      </c>
      <c r="C4932" s="3">
        <v>43809</v>
      </c>
      <c r="D4932" t="s">
        <v>131</v>
      </c>
      <c r="E4932" t="s">
        <v>169</v>
      </c>
      <c r="F4932" t="s">
        <v>132</v>
      </c>
    </row>
    <row r="4933" spans="1:6" x14ac:dyDescent="0.25">
      <c r="A4933">
        <v>735</v>
      </c>
      <c r="B4933" s="3">
        <v>43810</v>
      </c>
      <c r="C4933" s="3">
        <v>43905</v>
      </c>
      <c r="D4933" t="s">
        <v>131</v>
      </c>
      <c r="E4933" t="s">
        <v>169</v>
      </c>
      <c r="F4933" t="s">
        <v>132</v>
      </c>
    </row>
    <row r="4934" spans="1:6" x14ac:dyDescent="0.25">
      <c r="A4934">
        <v>735</v>
      </c>
      <c r="B4934" s="3">
        <v>43905</v>
      </c>
      <c r="C4934" s="3">
        <v>43906</v>
      </c>
      <c r="D4934" t="s">
        <v>131</v>
      </c>
      <c r="E4934" t="s">
        <v>169</v>
      </c>
      <c r="F4934" t="s">
        <v>132</v>
      </c>
    </row>
    <row r="4935" spans="1:6" x14ac:dyDescent="0.25">
      <c r="A4935">
        <v>735</v>
      </c>
      <c r="B4935" s="3">
        <v>43906</v>
      </c>
      <c r="C4935" s="3">
        <v>44044</v>
      </c>
      <c r="D4935" t="s">
        <v>131</v>
      </c>
      <c r="E4935" t="s">
        <v>169</v>
      </c>
      <c r="F4935" t="s">
        <v>132</v>
      </c>
    </row>
    <row r="4936" spans="1:6" x14ac:dyDescent="0.25">
      <c r="A4936">
        <v>737</v>
      </c>
      <c r="B4936" s="3">
        <v>42675</v>
      </c>
      <c r="C4936" s="3">
        <v>43472</v>
      </c>
      <c r="D4936" t="s">
        <v>131</v>
      </c>
      <c r="E4936" t="s">
        <v>168</v>
      </c>
      <c r="F4936" t="s">
        <v>133</v>
      </c>
    </row>
    <row r="4937" spans="1:6" x14ac:dyDescent="0.25">
      <c r="A4937">
        <v>737</v>
      </c>
      <c r="B4937" s="3">
        <v>43472</v>
      </c>
      <c r="C4937" s="3">
        <v>43474</v>
      </c>
      <c r="D4937" t="s">
        <v>131</v>
      </c>
      <c r="E4937" t="s">
        <v>168</v>
      </c>
      <c r="F4937" t="s">
        <v>133</v>
      </c>
    </row>
    <row r="4938" spans="1:6" x14ac:dyDescent="0.25">
      <c r="A4938">
        <v>737</v>
      </c>
      <c r="B4938" s="3">
        <v>43475</v>
      </c>
      <c r="C4938" s="3">
        <v>43831</v>
      </c>
      <c r="D4938" t="s">
        <v>131</v>
      </c>
      <c r="E4938" t="s">
        <v>168</v>
      </c>
      <c r="F4938" t="s">
        <v>133</v>
      </c>
    </row>
    <row r="4939" spans="1:6" x14ac:dyDescent="0.25">
      <c r="A4939">
        <v>737</v>
      </c>
      <c r="B4939" s="3">
        <v>43831</v>
      </c>
      <c r="C4939" s="3">
        <v>43831</v>
      </c>
      <c r="D4939" t="s">
        <v>131</v>
      </c>
      <c r="E4939" t="s">
        <v>168</v>
      </c>
      <c r="F4939" t="s">
        <v>133</v>
      </c>
    </row>
    <row r="4940" spans="1:6" x14ac:dyDescent="0.25">
      <c r="A4940">
        <v>737</v>
      </c>
      <c r="B4940" s="3">
        <v>43831</v>
      </c>
      <c r="C4940" s="3"/>
      <c r="D4940" t="s">
        <v>131</v>
      </c>
      <c r="E4940" t="s">
        <v>113</v>
      </c>
      <c r="F4940" t="s">
        <v>133</v>
      </c>
    </row>
    <row r="4941" spans="1:6" x14ac:dyDescent="0.25">
      <c r="A4941">
        <v>738</v>
      </c>
      <c r="B4941" s="3">
        <v>38498</v>
      </c>
      <c r="C4941" s="3">
        <v>43545</v>
      </c>
      <c r="D4941" t="s">
        <v>131</v>
      </c>
      <c r="E4941" t="s">
        <v>115</v>
      </c>
      <c r="F4941" t="s">
        <v>133</v>
      </c>
    </row>
    <row r="4942" spans="1:6" x14ac:dyDescent="0.25">
      <c r="A4942">
        <v>738</v>
      </c>
      <c r="B4942" s="3">
        <v>43545</v>
      </c>
      <c r="C4942" s="3">
        <v>43546</v>
      </c>
      <c r="D4942" t="s">
        <v>131</v>
      </c>
      <c r="E4942" t="s">
        <v>115</v>
      </c>
      <c r="F4942" t="s">
        <v>133</v>
      </c>
    </row>
    <row r="4943" spans="1:6" x14ac:dyDescent="0.25">
      <c r="A4943">
        <v>738</v>
      </c>
      <c r="B4943" s="3">
        <v>43547</v>
      </c>
      <c r="C4943" s="3">
        <v>43637</v>
      </c>
      <c r="D4943" t="s">
        <v>131</v>
      </c>
      <c r="E4943" t="s">
        <v>115</v>
      </c>
      <c r="F4943" t="s">
        <v>133</v>
      </c>
    </row>
    <row r="4944" spans="1:6" x14ac:dyDescent="0.25">
      <c r="A4944">
        <v>738</v>
      </c>
      <c r="B4944" s="3">
        <v>43637</v>
      </c>
      <c r="C4944" s="3">
        <v>43637</v>
      </c>
      <c r="D4944" t="s">
        <v>131</v>
      </c>
      <c r="E4944" t="s">
        <v>115</v>
      </c>
      <c r="F4944" t="s">
        <v>133</v>
      </c>
    </row>
    <row r="4945" spans="1:6" x14ac:dyDescent="0.25">
      <c r="A4945">
        <v>738</v>
      </c>
      <c r="B4945" s="3">
        <v>43638</v>
      </c>
      <c r="C4945" s="3"/>
      <c r="D4945" t="s">
        <v>131</v>
      </c>
      <c r="E4945" t="s">
        <v>115</v>
      </c>
      <c r="F4945" t="s">
        <v>133</v>
      </c>
    </row>
    <row r="4946" spans="1:6" x14ac:dyDescent="0.25">
      <c r="A4946">
        <v>740</v>
      </c>
      <c r="B4946" s="3">
        <v>37318</v>
      </c>
      <c r="C4946" s="3">
        <v>43586</v>
      </c>
      <c r="D4946" t="s">
        <v>131</v>
      </c>
      <c r="E4946" t="s">
        <v>135</v>
      </c>
      <c r="F4946" t="s">
        <v>133</v>
      </c>
    </row>
    <row r="4947" spans="1:6" x14ac:dyDescent="0.25">
      <c r="A4947">
        <v>740</v>
      </c>
      <c r="B4947" s="3">
        <v>43586</v>
      </c>
      <c r="C4947" s="3">
        <v>43586</v>
      </c>
      <c r="D4947" t="s">
        <v>131</v>
      </c>
      <c r="E4947" t="s">
        <v>135</v>
      </c>
      <c r="F4947" t="s">
        <v>133</v>
      </c>
    </row>
    <row r="4948" spans="1:6" x14ac:dyDescent="0.25">
      <c r="A4948">
        <v>740</v>
      </c>
      <c r="B4948" s="3">
        <v>43586</v>
      </c>
      <c r="C4948" s="3">
        <v>43640</v>
      </c>
      <c r="D4948" t="s">
        <v>131</v>
      </c>
      <c r="E4948" t="s">
        <v>115</v>
      </c>
      <c r="F4948" t="s">
        <v>133</v>
      </c>
    </row>
    <row r="4949" spans="1:6" x14ac:dyDescent="0.25">
      <c r="A4949">
        <v>740</v>
      </c>
      <c r="B4949" s="3">
        <v>43640</v>
      </c>
      <c r="C4949" s="3"/>
      <c r="D4949" t="s">
        <v>131</v>
      </c>
      <c r="E4949" t="s">
        <v>115</v>
      </c>
      <c r="F4949" t="s">
        <v>133</v>
      </c>
    </row>
    <row r="4950" spans="1:6" x14ac:dyDescent="0.25">
      <c r="A4950">
        <v>742</v>
      </c>
      <c r="B4950" s="3">
        <v>35827</v>
      </c>
      <c r="C4950" s="3">
        <v>43134</v>
      </c>
      <c r="D4950" t="s">
        <v>131</v>
      </c>
      <c r="E4950" t="s">
        <v>115</v>
      </c>
      <c r="F4950" t="s">
        <v>133</v>
      </c>
    </row>
    <row r="4951" spans="1:6" x14ac:dyDescent="0.25">
      <c r="A4951">
        <v>742</v>
      </c>
      <c r="B4951" s="3">
        <v>43134</v>
      </c>
      <c r="C4951" s="3">
        <v>44160</v>
      </c>
      <c r="D4951" t="s">
        <v>131</v>
      </c>
      <c r="E4951" t="s">
        <v>115</v>
      </c>
      <c r="F4951" t="s">
        <v>133</v>
      </c>
    </row>
    <row r="4952" spans="1:6" x14ac:dyDescent="0.25">
      <c r="A4952">
        <v>742</v>
      </c>
      <c r="B4952" s="3">
        <v>44160</v>
      </c>
      <c r="C4952" s="3">
        <v>44166</v>
      </c>
      <c r="D4952" t="s">
        <v>131</v>
      </c>
      <c r="E4952" t="s">
        <v>115</v>
      </c>
      <c r="F4952" t="s">
        <v>133</v>
      </c>
    </row>
    <row r="4953" spans="1:6" x14ac:dyDescent="0.25">
      <c r="A4953">
        <v>742</v>
      </c>
      <c r="B4953" s="3">
        <v>44167</v>
      </c>
      <c r="C4953" s="3">
        <v>44167</v>
      </c>
      <c r="D4953" t="s">
        <v>131</v>
      </c>
      <c r="E4953" t="s">
        <v>115</v>
      </c>
      <c r="F4953" t="s">
        <v>133</v>
      </c>
    </row>
    <row r="4954" spans="1:6" x14ac:dyDescent="0.25">
      <c r="A4954">
        <v>742</v>
      </c>
      <c r="B4954" s="3">
        <v>44167</v>
      </c>
      <c r="C4954" s="3">
        <v>44171</v>
      </c>
      <c r="D4954" t="s">
        <v>131</v>
      </c>
      <c r="E4954" t="s">
        <v>115</v>
      </c>
      <c r="F4954" t="s">
        <v>133</v>
      </c>
    </row>
    <row r="4955" spans="1:6" x14ac:dyDescent="0.25">
      <c r="A4955">
        <v>742</v>
      </c>
      <c r="B4955" s="3">
        <v>44172</v>
      </c>
      <c r="D4955" t="s">
        <v>131</v>
      </c>
      <c r="E4955" t="s">
        <v>115</v>
      </c>
      <c r="F4955" t="s">
        <v>133</v>
      </c>
    </row>
    <row r="4956" spans="1:6" x14ac:dyDescent="0.25">
      <c r="A4956">
        <v>743</v>
      </c>
      <c r="B4956" s="3">
        <v>42795</v>
      </c>
      <c r="C4956" s="3">
        <v>43150</v>
      </c>
      <c r="D4956" t="s">
        <v>131</v>
      </c>
      <c r="E4956" t="s">
        <v>113</v>
      </c>
      <c r="F4956" t="s">
        <v>132</v>
      </c>
    </row>
    <row r="4957" spans="1:6" x14ac:dyDescent="0.25">
      <c r="A4957">
        <v>743</v>
      </c>
      <c r="B4957" s="3">
        <v>42795</v>
      </c>
      <c r="C4957" s="3">
        <v>43150</v>
      </c>
      <c r="D4957" t="s">
        <v>131</v>
      </c>
      <c r="E4957" t="s">
        <v>113</v>
      </c>
      <c r="F4957" t="s">
        <v>132</v>
      </c>
    </row>
    <row r="4958" spans="1:6" x14ac:dyDescent="0.25">
      <c r="A4958">
        <v>743</v>
      </c>
      <c r="B4958" s="3">
        <v>43151</v>
      </c>
      <c r="C4958" s="3">
        <v>43567</v>
      </c>
      <c r="D4958" t="s">
        <v>131</v>
      </c>
      <c r="E4958" t="s">
        <v>113</v>
      </c>
      <c r="F4958" t="s">
        <v>132</v>
      </c>
    </row>
    <row r="4959" spans="1:6" x14ac:dyDescent="0.25">
      <c r="A4959">
        <v>743</v>
      </c>
      <c r="B4959" s="3">
        <v>43151</v>
      </c>
      <c r="C4959" s="3">
        <v>43567</v>
      </c>
      <c r="D4959" t="s">
        <v>131</v>
      </c>
      <c r="E4959" t="s">
        <v>113</v>
      </c>
      <c r="F4959" t="s">
        <v>132</v>
      </c>
    </row>
    <row r="4960" spans="1:6" x14ac:dyDescent="0.25">
      <c r="A4960">
        <v>743</v>
      </c>
      <c r="B4960" s="3">
        <v>43151</v>
      </c>
      <c r="C4960" s="3">
        <v>43151</v>
      </c>
      <c r="D4960" t="s">
        <v>131</v>
      </c>
      <c r="E4960" t="s">
        <v>113</v>
      </c>
      <c r="F4960" t="s">
        <v>132</v>
      </c>
    </row>
    <row r="4961" spans="1:6" x14ac:dyDescent="0.25">
      <c r="A4961">
        <v>743</v>
      </c>
      <c r="B4961" s="3">
        <v>43151</v>
      </c>
      <c r="C4961" s="3">
        <v>43151</v>
      </c>
      <c r="D4961" t="s">
        <v>131</v>
      </c>
      <c r="E4961" t="s">
        <v>113</v>
      </c>
      <c r="F4961" t="s">
        <v>132</v>
      </c>
    </row>
    <row r="4962" spans="1:6" x14ac:dyDescent="0.25">
      <c r="A4962">
        <v>743</v>
      </c>
      <c r="B4962" s="3">
        <v>43567</v>
      </c>
      <c r="C4962" s="3">
        <v>43567</v>
      </c>
      <c r="D4962" t="s">
        <v>131</v>
      </c>
      <c r="E4962" t="s">
        <v>113</v>
      </c>
      <c r="F4962" t="s">
        <v>132</v>
      </c>
    </row>
    <row r="4963" spans="1:6" x14ac:dyDescent="0.25">
      <c r="A4963">
        <v>743</v>
      </c>
      <c r="B4963" s="3">
        <v>43567</v>
      </c>
      <c r="C4963" s="3">
        <v>43567</v>
      </c>
      <c r="D4963" t="s">
        <v>131</v>
      </c>
      <c r="E4963" t="s">
        <v>113</v>
      </c>
      <c r="F4963" t="s">
        <v>132</v>
      </c>
    </row>
    <row r="4964" spans="1:6" x14ac:dyDescent="0.25">
      <c r="A4964">
        <v>743</v>
      </c>
      <c r="B4964" s="3">
        <v>43567</v>
      </c>
      <c r="C4964" s="3">
        <v>43567</v>
      </c>
      <c r="D4964" t="s">
        <v>131</v>
      </c>
      <c r="E4964" t="s">
        <v>113</v>
      </c>
      <c r="F4964" t="s">
        <v>132</v>
      </c>
    </row>
    <row r="4965" spans="1:6" x14ac:dyDescent="0.25">
      <c r="A4965">
        <v>743</v>
      </c>
      <c r="B4965" s="3">
        <v>43567</v>
      </c>
      <c r="C4965" s="3">
        <v>43567</v>
      </c>
      <c r="D4965" t="s">
        <v>131</v>
      </c>
      <c r="E4965" t="s">
        <v>113</v>
      </c>
      <c r="F4965" t="s">
        <v>132</v>
      </c>
    </row>
    <row r="4966" spans="1:6" x14ac:dyDescent="0.25">
      <c r="A4966">
        <v>743</v>
      </c>
      <c r="B4966" s="3">
        <v>43568</v>
      </c>
      <c r="C4966" s="3">
        <v>43570</v>
      </c>
      <c r="D4966" t="s">
        <v>131</v>
      </c>
      <c r="E4966" t="s">
        <v>113</v>
      </c>
      <c r="F4966" t="s">
        <v>132</v>
      </c>
    </row>
    <row r="4967" spans="1:6" x14ac:dyDescent="0.25">
      <c r="A4967">
        <v>743</v>
      </c>
      <c r="B4967" s="3">
        <v>43568</v>
      </c>
      <c r="C4967" s="3">
        <v>43570</v>
      </c>
      <c r="D4967" t="s">
        <v>131</v>
      </c>
      <c r="E4967" t="s">
        <v>113</v>
      </c>
      <c r="F4967" t="s">
        <v>132</v>
      </c>
    </row>
    <row r="4968" spans="1:6" x14ac:dyDescent="0.25">
      <c r="A4968">
        <v>743</v>
      </c>
      <c r="B4968" s="3">
        <v>43570</v>
      </c>
      <c r="C4968" s="3">
        <v>43571</v>
      </c>
      <c r="D4968" t="s">
        <v>131</v>
      </c>
      <c r="E4968" t="s">
        <v>113</v>
      </c>
      <c r="F4968" t="s">
        <v>132</v>
      </c>
    </row>
    <row r="4969" spans="1:6" x14ac:dyDescent="0.25">
      <c r="A4969">
        <v>743</v>
      </c>
      <c r="B4969" s="3">
        <v>43570</v>
      </c>
      <c r="C4969" s="3">
        <v>43571</v>
      </c>
      <c r="D4969" t="s">
        <v>131</v>
      </c>
      <c r="E4969" t="s">
        <v>113</v>
      </c>
      <c r="F4969" t="s">
        <v>132</v>
      </c>
    </row>
    <row r="4970" spans="1:6" x14ac:dyDescent="0.25">
      <c r="A4970">
        <v>743</v>
      </c>
      <c r="B4970" s="3">
        <v>43572</v>
      </c>
      <c r="C4970" s="3">
        <v>43572</v>
      </c>
      <c r="D4970" t="s">
        <v>131</v>
      </c>
      <c r="E4970" t="s">
        <v>113</v>
      </c>
      <c r="F4970" t="s">
        <v>132</v>
      </c>
    </row>
    <row r="4971" spans="1:6" x14ac:dyDescent="0.25">
      <c r="A4971">
        <v>743</v>
      </c>
      <c r="B4971" s="3">
        <v>43572</v>
      </c>
      <c r="C4971" s="3">
        <v>43572</v>
      </c>
      <c r="D4971" t="s">
        <v>131</v>
      </c>
      <c r="E4971" t="s">
        <v>113</v>
      </c>
      <c r="F4971" t="s">
        <v>132</v>
      </c>
    </row>
    <row r="4972" spans="1:6" x14ac:dyDescent="0.25">
      <c r="A4972">
        <v>743</v>
      </c>
      <c r="B4972" s="3">
        <v>43572</v>
      </c>
      <c r="C4972" s="3">
        <v>43573</v>
      </c>
      <c r="D4972" t="s">
        <v>131</v>
      </c>
      <c r="E4972" t="s">
        <v>113</v>
      </c>
      <c r="F4972" t="s">
        <v>132</v>
      </c>
    </row>
    <row r="4973" spans="1:6" x14ac:dyDescent="0.25">
      <c r="A4973">
        <v>743</v>
      </c>
      <c r="B4973" s="3">
        <v>43572</v>
      </c>
      <c r="C4973" s="3">
        <v>43573</v>
      </c>
      <c r="D4973" t="s">
        <v>131</v>
      </c>
      <c r="E4973" t="s">
        <v>113</v>
      </c>
      <c r="F4973" t="s">
        <v>132</v>
      </c>
    </row>
    <row r="4974" spans="1:6" x14ac:dyDescent="0.25">
      <c r="A4974">
        <v>743</v>
      </c>
      <c r="B4974" s="3">
        <v>43574</v>
      </c>
      <c r="C4974" s="3">
        <v>43706</v>
      </c>
      <c r="D4974" t="s">
        <v>131</v>
      </c>
      <c r="E4974" t="s">
        <v>113</v>
      </c>
      <c r="F4974" t="s">
        <v>132</v>
      </c>
    </row>
    <row r="4975" spans="1:6" x14ac:dyDescent="0.25">
      <c r="A4975">
        <v>743</v>
      </c>
      <c r="B4975" s="3">
        <v>43574</v>
      </c>
      <c r="C4975" s="3">
        <v>43706</v>
      </c>
      <c r="D4975" t="s">
        <v>131</v>
      </c>
      <c r="E4975" t="s">
        <v>113</v>
      </c>
      <c r="F4975" t="s">
        <v>132</v>
      </c>
    </row>
    <row r="4976" spans="1:6" x14ac:dyDescent="0.25">
      <c r="A4976">
        <v>743</v>
      </c>
      <c r="B4976" s="3">
        <v>43706</v>
      </c>
      <c r="C4976" s="3">
        <v>43706</v>
      </c>
      <c r="D4976" t="s">
        <v>131</v>
      </c>
      <c r="E4976" t="s">
        <v>113</v>
      </c>
      <c r="F4976" t="s">
        <v>132</v>
      </c>
    </row>
    <row r="4977" spans="1:6" x14ac:dyDescent="0.25">
      <c r="A4977">
        <v>743</v>
      </c>
      <c r="B4977" s="3">
        <v>43706</v>
      </c>
      <c r="C4977" s="3">
        <v>43706</v>
      </c>
      <c r="D4977" t="s">
        <v>131</v>
      </c>
      <c r="E4977" t="s">
        <v>113</v>
      </c>
      <c r="F4977" t="s">
        <v>132</v>
      </c>
    </row>
    <row r="4978" spans="1:6" x14ac:dyDescent="0.25">
      <c r="A4978">
        <v>743</v>
      </c>
      <c r="B4978" s="3">
        <v>43707</v>
      </c>
      <c r="C4978" s="3">
        <v>43711</v>
      </c>
      <c r="D4978" t="s">
        <v>131</v>
      </c>
      <c r="E4978" t="s">
        <v>113</v>
      </c>
      <c r="F4978" t="s">
        <v>132</v>
      </c>
    </row>
    <row r="4979" spans="1:6" x14ac:dyDescent="0.25">
      <c r="A4979">
        <v>743</v>
      </c>
      <c r="B4979" s="3">
        <v>43707</v>
      </c>
      <c r="C4979" s="3">
        <v>43711</v>
      </c>
      <c r="D4979" t="s">
        <v>131</v>
      </c>
      <c r="E4979" t="s">
        <v>113</v>
      </c>
      <c r="F4979" t="s">
        <v>132</v>
      </c>
    </row>
    <row r="4980" spans="1:6" x14ac:dyDescent="0.25">
      <c r="A4980">
        <v>743</v>
      </c>
      <c r="B4980" s="3">
        <v>43711</v>
      </c>
      <c r="C4980" s="3">
        <v>43711</v>
      </c>
      <c r="D4980" t="s">
        <v>131</v>
      </c>
      <c r="E4980" t="s">
        <v>113</v>
      </c>
      <c r="F4980" t="s">
        <v>132</v>
      </c>
    </row>
    <row r="4981" spans="1:6" x14ac:dyDescent="0.25">
      <c r="A4981">
        <v>743</v>
      </c>
      <c r="B4981" s="3">
        <v>43711</v>
      </c>
      <c r="C4981" s="3">
        <v>43711</v>
      </c>
      <c r="D4981" t="s">
        <v>131</v>
      </c>
      <c r="E4981" t="s">
        <v>113</v>
      </c>
      <c r="F4981" t="s">
        <v>132</v>
      </c>
    </row>
    <row r="4982" spans="1:6" x14ac:dyDescent="0.25">
      <c r="A4982">
        <v>743</v>
      </c>
      <c r="B4982" s="3">
        <v>43712</v>
      </c>
      <c r="C4982" s="3">
        <v>43712</v>
      </c>
      <c r="D4982" t="s">
        <v>131</v>
      </c>
      <c r="E4982" t="s">
        <v>113</v>
      </c>
      <c r="F4982" t="s">
        <v>132</v>
      </c>
    </row>
    <row r="4983" spans="1:6" x14ac:dyDescent="0.25">
      <c r="A4983">
        <v>743</v>
      </c>
      <c r="B4983" s="3">
        <v>43712</v>
      </c>
      <c r="C4983" s="3">
        <v>43712</v>
      </c>
      <c r="D4983" t="s">
        <v>131</v>
      </c>
      <c r="E4983" t="s">
        <v>113</v>
      </c>
      <c r="F4983" t="s">
        <v>132</v>
      </c>
    </row>
    <row r="4984" spans="1:6" x14ac:dyDescent="0.25">
      <c r="A4984">
        <v>743</v>
      </c>
      <c r="B4984" s="3">
        <v>43712</v>
      </c>
      <c r="C4984" s="3">
        <v>43713</v>
      </c>
      <c r="D4984" t="s">
        <v>131</v>
      </c>
      <c r="E4984" t="s">
        <v>113</v>
      </c>
      <c r="F4984" t="s">
        <v>132</v>
      </c>
    </row>
    <row r="4985" spans="1:6" x14ac:dyDescent="0.25">
      <c r="A4985">
        <v>743</v>
      </c>
      <c r="B4985" s="3">
        <v>43712</v>
      </c>
      <c r="C4985" s="3">
        <v>43713</v>
      </c>
      <c r="D4985" t="s">
        <v>131</v>
      </c>
      <c r="E4985" t="s">
        <v>113</v>
      </c>
      <c r="F4985" t="s">
        <v>132</v>
      </c>
    </row>
    <row r="4986" spans="1:6" x14ac:dyDescent="0.25">
      <c r="A4986">
        <v>743</v>
      </c>
      <c r="B4986" s="3">
        <v>43714</v>
      </c>
      <c r="C4986" s="3">
        <v>44347</v>
      </c>
      <c r="D4986" t="s">
        <v>131</v>
      </c>
      <c r="E4986" t="s">
        <v>113</v>
      </c>
      <c r="F4986" t="s">
        <v>132</v>
      </c>
    </row>
    <row r="4987" spans="1:6" x14ac:dyDescent="0.25">
      <c r="A4987">
        <v>743</v>
      </c>
      <c r="B4987" s="3">
        <v>43714</v>
      </c>
      <c r="C4987" s="3">
        <v>44347</v>
      </c>
      <c r="D4987" t="s">
        <v>131</v>
      </c>
      <c r="E4987" t="s">
        <v>113</v>
      </c>
      <c r="F4987" t="s">
        <v>132</v>
      </c>
    </row>
    <row r="4988" spans="1:6" x14ac:dyDescent="0.25">
      <c r="A4988">
        <v>743</v>
      </c>
      <c r="B4988" s="3">
        <v>44348</v>
      </c>
      <c r="C4988" s="3">
        <v>44348</v>
      </c>
      <c r="D4988" t="s">
        <v>131</v>
      </c>
      <c r="E4988" t="s">
        <v>113</v>
      </c>
      <c r="F4988" t="s">
        <v>132</v>
      </c>
    </row>
    <row r="4989" spans="1:6" x14ac:dyDescent="0.25">
      <c r="A4989">
        <v>743</v>
      </c>
      <c r="B4989" s="3">
        <v>44348</v>
      </c>
      <c r="C4989" s="3">
        <v>44348</v>
      </c>
      <c r="D4989" t="s">
        <v>131</v>
      </c>
      <c r="E4989" t="s">
        <v>113</v>
      </c>
      <c r="F4989" t="s">
        <v>132</v>
      </c>
    </row>
    <row r="4990" spans="1:6" x14ac:dyDescent="0.25">
      <c r="A4990">
        <v>743</v>
      </c>
      <c r="B4990" s="3">
        <v>44348</v>
      </c>
      <c r="C4990" s="3">
        <v>44615</v>
      </c>
      <c r="D4990" t="s">
        <v>131</v>
      </c>
      <c r="E4990" t="s">
        <v>113</v>
      </c>
      <c r="F4990" t="s">
        <v>132</v>
      </c>
    </row>
    <row r="4991" spans="1:6" x14ac:dyDescent="0.25">
      <c r="A4991">
        <v>743</v>
      </c>
      <c r="B4991" s="3">
        <v>44348</v>
      </c>
      <c r="C4991" s="3">
        <v>44615</v>
      </c>
      <c r="D4991" t="s">
        <v>131</v>
      </c>
      <c r="E4991" t="s">
        <v>113</v>
      </c>
      <c r="F4991" t="s">
        <v>132</v>
      </c>
    </row>
    <row r="4992" spans="1:6" x14ac:dyDescent="0.25">
      <c r="A4992">
        <v>743</v>
      </c>
      <c r="B4992" s="3">
        <v>44616</v>
      </c>
      <c r="C4992" s="3">
        <v>44618</v>
      </c>
      <c r="D4992" t="s">
        <v>131</v>
      </c>
      <c r="E4992" t="s">
        <v>113</v>
      </c>
      <c r="F4992" t="s">
        <v>132</v>
      </c>
    </row>
    <row r="4993" spans="1:6" x14ac:dyDescent="0.25">
      <c r="A4993">
        <v>743</v>
      </c>
      <c r="B4993" s="3">
        <v>44616</v>
      </c>
      <c r="C4993" s="3">
        <v>44618</v>
      </c>
      <c r="D4993" t="s">
        <v>131</v>
      </c>
      <c r="E4993" t="s">
        <v>113</v>
      </c>
      <c r="F4993" t="s">
        <v>132</v>
      </c>
    </row>
    <row r="4994" spans="1:6" x14ac:dyDescent="0.25">
      <c r="A4994">
        <v>743</v>
      </c>
      <c r="B4994" s="3">
        <v>44619</v>
      </c>
      <c r="C4994" s="3">
        <v>44619</v>
      </c>
      <c r="D4994" t="s">
        <v>131</v>
      </c>
      <c r="E4994" t="s">
        <v>113</v>
      </c>
      <c r="F4994" t="s">
        <v>132</v>
      </c>
    </row>
    <row r="4995" spans="1:6" x14ac:dyDescent="0.25">
      <c r="A4995">
        <v>743</v>
      </c>
      <c r="B4995" s="3">
        <v>44619</v>
      </c>
      <c r="C4995" s="3">
        <v>44619</v>
      </c>
      <c r="D4995" t="s">
        <v>131</v>
      </c>
      <c r="E4995" t="s">
        <v>113</v>
      </c>
      <c r="F4995" t="s">
        <v>132</v>
      </c>
    </row>
    <row r="4996" spans="1:6" x14ac:dyDescent="0.25">
      <c r="A4996">
        <v>743</v>
      </c>
      <c r="B4996" s="3">
        <v>44619</v>
      </c>
      <c r="C4996" s="3">
        <v>44620</v>
      </c>
      <c r="D4996" t="s">
        <v>131</v>
      </c>
      <c r="E4996" t="s">
        <v>113</v>
      </c>
      <c r="F4996" t="s">
        <v>132</v>
      </c>
    </row>
    <row r="4997" spans="1:6" x14ac:dyDescent="0.25">
      <c r="A4997">
        <v>743</v>
      </c>
      <c r="B4997" s="3">
        <v>44619</v>
      </c>
      <c r="C4997" s="3">
        <v>44620</v>
      </c>
      <c r="D4997" t="s">
        <v>131</v>
      </c>
      <c r="E4997" t="s">
        <v>113</v>
      </c>
      <c r="F4997" t="s">
        <v>132</v>
      </c>
    </row>
    <row r="4998" spans="1:6" x14ac:dyDescent="0.25">
      <c r="A4998">
        <v>743</v>
      </c>
      <c r="B4998" s="3">
        <v>44621</v>
      </c>
      <c r="C4998" s="3">
        <v>44748</v>
      </c>
      <c r="D4998" t="s">
        <v>131</v>
      </c>
      <c r="E4998" t="s">
        <v>113</v>
      </c>
      <c r="F4998" t="s">
        <v>132</v>
      </c>
    </row>
    <row r="4999" spans="1:6" x14ac:dyDescent="0.25">
      <c r="A4999">
        <v>743</v>
      </c>
      <c r="B4999" s="3">
        <v>44621</v>
      </c>
      <c r="C4999" s="3">
        <v>44748</v>
      </c>
      <c r="D4999" t="s">
        <v>131</v>
      </c>
      <c r="E4999" t="s">
        <v>113</v>
      </c>
      <c r="F4999" t="s">
        <v>132</v>
      </c>
    </row>
    <row r="5000" spans="1:6" x14ac:dyDescent="0.25">
      <c r="A5000">
        <v>743</v>
      </c>
      <c r="B5000" s="3">
        <v>44746</v>
      </c>
      <c r="C5000" s="3">
        <v>44747</v>
      </c>
      <c r="D5000" t="s">
        <v>131</v>
      </c>
      <c r="E5000" t="s">
        <v>113</v>
      </c>
      <c r="F5000" t="s">
        <v>132</v>
      </c>
    </row>
    <row r="5001" spans="1:6" x14ac:dyDescent="0.25">
      <c r="A5001">
        <v>743</v>
      </c>
      <c r="B5001" s="3">
        <v>44746</v>
      </c>
      <c r="C5001" s="3">
        <v>44747</v>
      </c>
      <c r="D5001" t="s">
        <v>131</v>
      </c>
      <c r="E5001" t="s">
        <v>113</v>
      </c>
      <c r="F5001" t="s">
        <v>132</v>
      </c>
    </row>
    <row r="5002" spans="1:6" x14ac:dyDescent="0.25">
      <c r="A5002">
        <v>743</v>
      </c>
      <c r="B5002" s="3">
        <v>44748</v>
      </c>
      <c r="C5002" s="3">
        <v>44750</v>
      </c>
      <c r="D5002" t="s">
        <v>131</v>
      </c>
      <c r="E5002" t="s">
        <v>113</v>
      </c>
      <c r="F5002" t="s">
        <v>132</v>
      </c>
    </row>
    <row r="5003" spans="1:6" x14ac:dyDescent="0.25">
      <c r="A5003">
        <v>743</v>
      </c>
      <c r="B5003" s="3">
        <v>44748</v>
      </c>
      <c r="C5003" s="3">
        <v>44750</v>
      </c>
      <c r="D5003" t="s">
        <v>131</v>
      </c>
      <c r="E5003" t="s">
        <v>113</v>
      </c>
      <c r="F5003" t="s">
        <v>132</v>
      </c>
    </row>
    <row r="5004" spans="1:6" x14ac:dyDescent="0.25">
      <c r="A5004">
        <v>743</v>
      </c>
      <c r="B5004" s="3">
        <v>44748</v>
      </c>
      <c r="C5004" s="3"/>
      <c r="D5004" t="s">
        <v>131</v>
      </c>
      <c r="E5004" t="s">
        <v>113</v>
      </c>
      <c r="F5004" t="s">
        <v>132</v>
      </c>
    </row>
    <row r="5005" spans="1:6" x14ac:dyDescent="0.25">
      <c r="A5005">
        <v>743</v>
      </c>
      <c r="B5005" s="3">
        <v>44748</v>
      </c>
      <c r="C5005" s="3"/>
      <c r="D5005" t="s">
        <v>131</v>
      </c>
      <c r="E5005" t="s">
        <v>113</v>
      </c>
      <c r="F5005" t="s">
        <v>132</v>
      </c>
    </row>
    <row r="5006" spans="1:6" x14ac:dyDescent="0.25">
      <c r="A5006">
        <v>743</v>
      </c>
      <c r="B5006" s="3">
        <v>44751</v>
      </c>
      <c r="C5006" s="3"/>
      <c r="D5006" t="s">
        <v>131</v>
      </c>
      <c r="E5006" t="s">
        <v>113</v>
      </c>
      <c r="F5006" t="s">
        <v>132</v>
      </c>
    </row>
    <row r="5007" spans="1:6" x14ac:dyDescent="0.25">
      <c r="A5007">
        <v>743</v>
      </c>
      <c r="B5007" s="3">
        <v>44751</v>
      </c>
      <c r="C5007" s="3"/>
      <c r="D5007" t="s">
        <v>131</v>
      </c>
      <c r="E5007" t="s">
        <v>113</v>
      </c>
      <c r="F5007" t="s">
        <v>132</v>
      </c>
    </row>
    <row r="5008" spans="1:6" x14ac:dyDescent="0.25">
      <c r="A5008">
        <v>744</v>
      </c>
      <c r="B5008" s="3">
        <v>42659</v>
      </c>
      <c r="C5008" s="3">
        <v>44440</v>
      </c>
      <c r="D5008" t="s">
        <v>131</v>
      </c>
      <c r="E5008" t="s">
        <v>174</v>
      </c>
      <c r="F5008" t="s">
        <v>133</v>
      </c>
    </row>
    <row r="5009" spans="1:6" x14ac:dyDescent="0.25">
      <c r="A5009">
        <v>744</v>
      </c>
      <c r="B5009" s="3">
        <v>44440</v>
      </c>
      <c r="D5009" t="s">
        <v>131</v>
      </c>
      <c r="E5009" t="s">
        <v>174</v>
      </c>
      <c r="F5009" t="s">
        <v>133</v>
      </c>
    </row>
    <row r="5010" spans="1:6" x14ac:dyDescent="0.25">
      <c r="A5010">
        <v>746</v>
      </c>
      <c r="B5010" s="3">
        <v>43922</v>
      </c>
      <c r="C5010" s="3"/>
      <c r="D5010" t="s">
        <v>131</v>
      </c>
      <c r="E5010" t="s">
        <v>100</v>
      </c>
      <c r="F5010" t="s">
        <v>132</v>
      </c>
    </row>
    <row r="5011" spans="1:6" x14ac:dyDescent="0.25">
      <c r="A5011">
        <v>747</v>
      </c>
      <c r="B5011" s="3">
        <v>42079</v>
      </c>
      <c r="C5011" s="3">
        <v>43122</v>
      </c>
      <c r="D5011" t="s">
        <v>131</v>
      </c>
      <c r="E5011" t="s">
        <v>115</v>
      </c>
      <c r="F5011" t="s">
        <v>133</v>
      </c>
    </row>
    <row r="5012" spans="1:6" x14ac:dyDescent="0.25">
      <c r="A5012">
        <v>747</v>
      </c>
      <c r="B5012" s="3">
        <v>43122</v>
      </c>
      <c r="C5012" s="3">
        <v>44305</v>
      </c>
      <c r="D5012" t="s">
        <v>131</v>
      </c>
      <c r="E5012" t="s">
        <v>115</v>
      </c>
      <c r="F5012" t="s">
        <v>133</v>
      </c>
    </row>
    <row r="5013" spans="1:6" x14ac:dyDescent="0.25">
      <c r="A5013">
        <v>747</v>
      </c>
      <c r="B5013" s="3">
        <v>44305</v>
      </c>
      <c r="C5013" s="3">
        <v>44305</v>
      </c>
      <c r="D5013" t="s">
        <v>131</v>
      </c>
      <c r="E5013" t="s">
        <v>115</v>
      </c>
      <c r="F5013" t="s">
        <v>133</v>
      </c>
    </row>
    <row r="5014" spans="1:6" x14ac:dyDescent="0.25">
      <c r="A5014">
        <v>747</v>
      </c>
      <c r="B5014" s="3">
        <v>44305</v>
      </c>
      <c r="C5014" s="3">
        <v>44305</v>
      </c>
      <c r="D5014" t="s">
        <v>131</v>
      </c>
      <c r="E5014" t="s">
        <v>115</v>
      </c>
      <c r="F5014" t="s">
        <v>133</v>
      </c>
    </row>
    <row r="5015" spans="1:6" x14ac:dyDescent="0.25">
      <c r="A5015">
        <v>747</v>
      </c>
      <c r="B5015" s="3">
        <v>44305</v>
      </c>
      <c r="C5015" s="3">
        <v>44740</v>
      </c>
      <c r="D5015" t="s">
        <v>131</v>
      </c>
      <c r="E5015" t="s">
        <v>113</v>
      </c>
      <c r="F5015" t="s">
        <v>133</v>
      </c>
    </row>
    <row r="5016" spans="1:6" x14ac:dyDescent="0.25">
      <c r="A5016">
        <v>747</v>
      </c>
      <c r="B5016" s="3">
        <v>44305</v>
      </c>
      <c r="C5016" s="3">
        <v>44305</v>
      </c>
      <c r="D5016" t="s">
        <v>131</v>
      </c>
      <c r="E5016" t="s">
        <v>113</v>
      </c>
      <c r="F5016" t="s">
        <v>132</v>
      </c>
    </row>
    <row r="5017" spans="1:6" x14ac:dyDescent="0.25">
      <c r="A5017">
        <v>747</v>
      </c>
      <c r="B5017" s="3">
        <v>44740</v>
      </c>
      <c r="C5017" s="3">
        <v>44743</v>
      </c>
      <c r="D5017" t="s">
        <v>131</v>
      </c>
      <c r="E5017" t="s">
        <v>113</v>
      </c>
      <c r="F5017" t="s">
        <v>133</v>
      </c>
    </row>
    <row r="5018" spans="1:6" x14ac:dyDescent="0.25">
      <c r="A5018">
        <v>747</v>
      </c>
      <c r="B5018" s="3">
        <v>44744</v>
      </c>
      <c r="C5018" s="3"/>
      <c r="D5018" t="s">
        <v>131</v>
      </c>
      <c r="E5018" t="s">
        <v>113</v>
      </c>
      <c r="F5018" t="s">
        <v>133</v>
      </c>
    </row>
    <row r="5019" spans="1:6" x14ac:dyDescent="0.25">
      <c r="A5019">
        <v>748</v>
      </c>
      <c r="B5019" s="3">
        <v>40299</v>
      </c>
      <c r="C5019" s="3"/>
      <c r="D5019" t="s">
        <v>131</v>
      </c>
      <c r="E5019" t="s">
        <v>99</v>
      </c>
      <c r="F5019" t="s">
        <v>132</v>
      </c>
    </row>
    <row r="5020" spans="1:6" x14ac:dyDescent="0.25">
      <c r="A5020">
        <v>749</v>
      </c>
      <c r="B5020" s="3">
        <v>36048</v>
      </c>
      <c r="C5020" s="3">
        <v>43355</v>
      </c>
      <c r="D5020" t="s">
        <v>131</v>
      </c>
      <c r="E5020" t="s">
        <v>116</v>
      </c>
      <c r="F5020" t="s">
        <v>133</v>
      </c>
    </row>
    <row r="5021" spans="1:6" x14ac:dyDescent="0.25">
      <c r="A5021">
        <v>749</v>
      </c>
      <c r="B5021" s="3">
        <v>43355</v>
      </c>
      <c r="C5021" s="3">
        <v>43355</v>
      </c>
      <c r="D5021" t="s">
        <v>131</v>
      </c>
      <c r="E5021" t="s">
        <v>116</v>
      </c>
      <c r="F5021" t="s">
        <v>133</v>
      </c>
    </row>
    <row r="5022" spans="1:6" x14ac:dyDescent="0.25">
      <c r="A5022">
        <v>749</v>
      </c>
      <c r="B5022" s="3">
        <v>43356</v>
      </c>
      <c r="C5022" s="3">
        <v>43356</v>
      </c>
      <c r="D5022" t="s">
        <v>131</v>
      </c>
      <c r="E5022" t="s">
        <v>116</v>
      </c>
      <c r="F5022" t="s">
        <v>133</v>
      </c>
    </row>
    <row r="5023" spans="1:6" x14ac:dyDescent="0.25">
      <c r="A5023">
        <v>749</v>
      </c>
      <c r="B5023" s="3">
        <v>43356</v>
      </c>
      <c r="C5023" s="3">
        <v>43361</v>
      </c>
      <c r="D5023" t="s">
        <v>131</v>
      </c>
      <c r="E5023" t="s">
        <v>116</v>
      </c>
      <c r="F5023" t="s">
        <v>133</v>
      </c>
    </row>
    <row r="5024" spans="1:6" x14ac:dyDescent="0.25">
      <c r="A5024">
        <v>749</v>
      </c>
      <c r="B5024" s="3">
        <v>43362</v>
      </c>
      <c r="C5024" s="3">
        <v>44441</v>
      </c>
      <c r="D5024" t="s">
        <v>131</v>
      </c>
      <c r="E5024" t="s">
        <v>116</v>
      </c>
      <c r="F5024" t="s">
        <v>133</v>
      </c>
    </row>
    <row r="5025" spans="1:6" x14ac:dyDescent="0.25">
      <c r="A5025">
        <v>749</v>
      </c>
      <c r="B5025" s="3">
        <v>44441</v>
      </c>
      <c r="C5025" s="3">
        <v>44447</v>
      </c>
      <c r="D5025" t="s">
        <v>131</v>
      </c>
      <c r="E5025" t="s">
        <v>116</v>
      </c>
      <c r="F5025" t="s">
        <v>133</v>
      </c>
    </row>
    <row r="5026" spans="1:6" x14ac:dyDescent="0.25">
      <c r="A5026">
        <v>749</v>
      </c>
      <c r="B5026" s="3">
        <v>44448</v>
      </c>
      <c r="C5026" s="3">
        <v>44463</v>
      </c>
      <c r="D5026" t="s">
        <v>131</v>
      </c>
      <c r="E5026" t="s">
        <v>116</v>
      </c>
      <c r="F5026" t="s">
        <v>133</v>
      </c>
    </row>
    <row r="5027" spans="1:6" x14ac:dyDescent="0.25">
      <c r="A5027">
        <v>749</v>
      </c>
      <c r="B5027" s="3">
        <v>44463</v>
      </c>
      <c r="C5027" s="3">
        <v>44469</v>
      </c>
      <c r="D5027" t="s">
        <v>131</v>
      </c>
      <c r="E5027" t="s">
        <v>116</v>
      </c>
      <c r="F5027" t="s">
        <v>133</v>
      </c>
    </row>
    <row r="5028" spans="1:6" x14ac:dyDescent="0.25">
      <c r="A5028">
        <v>749</v>
      </c>
      <c r="B5028" s="3">
        <v>44470</v>
      </c>
      <c r="C5028" s="3">
        <v>44587</v>
      </c>
      <c r="D5028" t="s">
        <v>131</v>
      </c>
      <c r="E5028" t="s">
        <v>116</v>
      </c>
      <c r="F5028" t="s">
        <v>133</v>
      </c>
    </row>
    <row r="5029" spans="1:6" x14ac:dyDescent="0.25">
      <c r="A5029">
        <v>749</v>
      </c>
      <c r="B5029" s="3">
        <v>44587</v>
      </c>
      <c r="C5029" s="3">
        <v>44589</v>
      </c>
      <c r="D5029" t="s">
        <v>131</v>
      </c>
      <c r="E5029" t="s">
        <v>116</v>
      </c>
      <c r="F5029" t="s">
        <v>133</v>
      </c>
    </row>
    <row r="5030" spans="1:6" x14ac:dyDescent="0.25">
      <c r="A5030">
        <v>749</v>
      </c>
      <c r="B5030" s="3">
        <v>44590</v>
      </c>
      <c r="C5030" s="3"/>
      <c r="D5030" t="s">
        <v>131</v>
      </c>
      <c r="E5030" t="s">
        <v>116</v>
      </c>
      <c r="F5030" t="s">
        <v>133</v>
      </c>
    </row>
    <row r="5031" spans="1:6" x14ac:dyDescent="0.25">
      <c r="A5031">
        <v>750</v>
      </c>
      <c r="B5031" s="3">
        <v>35774</v>
      </c>
      <c r="C5031" s="3"/>
      <c r="D5031" t="s">
        <v>131</v>
      </c>
      <c r="E5031" t="s">
        <v>111</v>
      </c>
      <c r="F5031" t="s">
        <v>132</v>
      </c>
    </row>
    <row r="5032" spans="1:6" x14ac:dyDescent="0.25">
      <c r="A5032">
        <v>751</v>
      </c>
      <c r="B5032" s="3">
        <v>36228</v>
      </c>
      <c r="C5032" s="3"/>
      <c r="D5032" t="s">
        <v>131</v>
      </c>
      <c r="E5032" t="s">
        <v>81</v>
      </c>
      <c r="F5032" t="s">
        <v>133</v>
      </c>
    </row>
    <row r="5033" spans="1:6" x14ac:dyDescent="0.25">
      <c r="A5033">
        <v>752</v>
      </c>
      <c r="B5033" s="3">
        <v>42795</v>
      </c>
      <c r="C5033" s="3"/>
      <c r="D5033" t="s">
        <v>131</v>
      </c>
      <c r="E5033" t="s">
        <v>90</v>
      </c>
      <c r="F5033" t="s">
        <v>132</v>
      </c>
    </row>
    <row r="5034" spans="1:6" x14ac:dyDescent="0.25">
      <c r="A5034">
        <v>753</v>
      </c>
      <c r="B5034" s="3">
        <v>35482</v>
      </c>
      <c r="C5034" s="3">
        <v>35795</v>
      </c>
      <c r="D5034" t="s">
        <v>131</v>
      </c>
      <c r="E5034" t="s">
        <v>165</v>
      </c>
      <c r="F5034" t="s">
        <v>133</v>
      </c>
    </row>
    <row r="5035" spans="1:6" x14ac:dyDescent="0.25">
      <c r="A5035">
        <v>753</v>
      </c>
      <c r="B5035" s="3">
        <v>42066</v>
      </c>
      <c r="C5035" s="3">
        <v>43221</v>
      </c>
      <c r="D5035" t="s">
        <v>131</v>
      </c>
      <c r="E5035" t="s">
        <v>93</v>
      </c>
      <c r="F5035" t="s">
        <v>133</v>
      </c>
    </row>
    <row r="5036" spans="1:6" x14ac:dyDescent="0.25">
      <c r="A5036">
        <v>753</v>
      </c>
      <c r="B5036" s="3">
        <v>43221</v>
      </c>
      <c r="C5036" s="3">
        <v>43221</v>
      </c>
      <c r="D5036" t="s">
        <v>131</v>
      </c>
      <c r="E5036" t="s">
        <v>93</v>
      </c>
      <c r="F5036" t="s">
        <v>133</v>
      </c>
    </row>
    <row r="5037" spans="1:6" x14ac:dyDescent="0.25">
      <c r="A5037">
        <v>753</v>
      </c>
      <c r="B5037" s="3">
        <v>43221</v>
      </c>
      <c r="C5037" s="3">
        <v>43221</v>
      </c>
      <c r="D5037" t="s">
        <v>131</v>
      </c>
      <c r="E5037" t="s">
        <v>93</v>
      </c>
      <c r="F5037" t="s">
        <v>133</v>
      </c>
    </row>
    <row r="5038" spans="1:6" x14ac:dyDescent="0.25">
      <c r="A5038">
        <v>753</v>
      </c>
      <c r="B5038" s="3">
        <v>43221</v>
      </c>
      <c r="C5038" s="3">
        <v>44279</v>
      </c>
      <c r="D5038" t="s">
        <v>131</v>
      </c>
      <c r="E5038" t="s">
        <v>93</v>
      </c>
      <c r="F5038" t="s">
        <v>133</v>
      </c>
    </row>
    <row r="5039" spans="1:6" x14ac:dyDescent="0.25">
      <c r="A5039">
        <v>753</v>
      </c>
      <c r="B5039" s="3">
        <v>44279</v>
      </c>
      <c r="C5039" s="3">
        <v>44279</v>
      </c>
      <c r="D5039" t="s">
        <v>131</v>
      </c>
      <c r="E5039" t="s">
        <v>93</v>
      </c>
      <c r="F5039" t="s">
        <v>133</v>
      </c>
    </row>
    <row r="5040" spans="1:6" x14ac:dyDescent="0.25">
      <c r="A5040">
        <v>753</v>
      </c>
      <c r="B5040" s="3">
        <v>44279</v>
      </c>
      <c r="C5040" s="3">
        <v>44279</v>
      </c>
      <c r="D5040" t="s">
        <v>131</v>
      </c>
      <c r="E5040" t="s">
        <v>93</v>
      </c>
      <c r="F5040" t="s">
        <v>133</v>
      </c>
    </row>
    <row r="5041" spans="1:6" x14ac:dyDescent="0.25">
      <c r="A5041">
        <v>753</v>
      </c>
      <c r="B5041" s="3">
        <v>44279</v>
      </c>
      <c r="C5041" s="3"/>
      <c r="D5041" t="s">
        <v>131</v>
      </c>
      <c r="E5041" t="s">
        <v>93</v>
      </c>
      <c r="F5041" t="s">
        <v>133</v>
      </c>
    </row>
    <row r="5042" spans="1:6" x14ac:dyDescent="0.25">
      <c r="A5042">
        <v>754</v>
      </c>
      <c r="B5042" s="3">
        <v>41913</v>
      </c>
      <c r="C5042" s="3">
        <v>43166</v>
      </c>
      <c r="D5042" t="s">
        <v>131</v>
      </c>
      <c r="E5042" t="s">
        <v>134</v>
      </c>
      <c r="F5042" t="s">
        <v>132</v>
      </c>
    </row>
    <row r="5043" spans="1:6" x14ac:dyDescent="0.25">
      <c r="A5043">
        <v>754</v>
      </c>
      <c r="B5043" s="3">
        <v>43167</v>
      </c>
      <c r="C5043" s="3">
        <v>43168</v>
      </c>
      <c r="D5043" t="s">
        <v>131</v>
      </c>
      <c r="E5043" t="s">
        <v>134</v>
      </c>
      <c r="F5043" t="s">
        <v>132</v>
      </c>
    </row>
    <row r="5044" spans="1:6" x14ac:dyDescent="0.25">
      <c r="A5044">
        <v>754</v>
      </c>
      <c r="B5044" s="3">
        <v>43169</v>
      </c>
      <c r="C5044" s="3">
        <v>43252</v>
      </c>
      <c r="D5044" t="s">
        <v>131</v>
      </c>
      <c r="E5044" t="s">
        <v>134</v>
      </c>
      <c r="F5044" t="s">
        <v>132</v>
      </c>
    </row>
    <row r="5045" spans="1:6" x14ac:dyDescent="0.25">
      <c r="A5045">
        <v>754</v>
      </c>
      <c r="B5045" s="3">
        <v>43252</v>
      </c>
      <c r="C5045" s="3">
        <v>43865</v>
      </c>
      <c r="D5045" t="s">
        <v>131</v>
      </c>
      <c r="E5045" t="s">
        <v>134</v>
      </c>
      <c r="F5045" t="s">
        <v>132</v>
      </c>
    </row>
    <row r="5046" spans="1:6" x14ac:dyDescent="0.25">
      <c r="A5046">
        <v>754</v>
      </c>
      <c r="B5046" s="3">
        <v>43865</v>
      </c>
      <c r="C5046" s="3">
        <v>43865</v>
      </c>
      <c r="D5046" t="s">
        <v>131</v>
      </c>
      <c r="E5046" t="s">
        <v>134</v>
      </c>
      <c r="F5046" t="s">
        <v>132</v>
      </c>
    </row>
    <row r="5047" spans="1:6" x14ac:dyDescent="0.25">
      <c r="A5047">
        <v>754</v>
      </c>
      <c r="B5047" s="3">
        <v>43866</v>
      </c>
      <c r="C5047" s="3">
        <v>44323</v>
      </c>
      <c r="D5047" t="s">
        <v>131</v>
      </c>
      <c r="E5047" t="s">
        <v>134</v>
      </c>
      <c r="F5047" t="s">
        <v>132</v>
      </c>
    </row>
    <row r="5048" spans="1:6" x14ac:dyDescent="0.25">
      <c r="A5048">
        <v>754</v>
      </c>
      <c r="B5048" s="3">
        <v>44323</v>
      </c>
      <c r="C5048" s="3">
        <v>44329</v>
      </c>
      <c r="D5048" t="s">
        <v>131</v>
      </c>
      <c r="E5048" t="s">
        <v>134</v>
      </c>
      <c r="F5048" t="s">
        <v>132</v>
      </c>
    </row>
    <row r="5049" spans="1:6" x14ac:dyDescent="0.25">
      <c r="A5049">
        <v>754</v>
      </c>
      <c r="B5049" s="3">
        <v>44330</v>
      </c>
      <c r="C5049" s="3"/>
      <c r="D5049" t="s">
        <v>131</v>
      </c>
      <c r="E5049" t="s">
        <v>134</v>
      </c>
      <c r="F5049" t="s">
        <v>132</v>
      </c>
    </row>
    <row r="5050" spans="1:6" x14ac:dyDescent="0.25">
      <c r="A5050">
        <v>755</v>
      </c>
      <c r="B5050" s="3">
        <v>42217</v>
      </c>
      <c r="C5050" s="3">
        <v>43283</v>
      </c>
      <c r="D5050" t="s">
        <v>131</v>
      </c>
      <c r="E5050" t="s">
        <v>169</v>
      </c>
      <c r="F5050" t="s">
        <v>133</v>
      </c>
    </row>
    <row r="5051" spans="1:6" x14ac:dyDescent="0.25">
      <c r="A5051">
        <v>755</v>
      </c>
      <c r="B5051" s="3">
        <v>43283</v>
      </c>
      <c r="C5051" s="3">
        <v>43283</v>
      </c>
      <c r="D5051" t="s">
        <v>131</v>
      </c>
      <c r="E5051" t="s">
        <v>169</v>
      </c>
      <c r="F5051" t="s">
        <v>133</v>
      </c>
    </row>
    <row r="5052" spans="1:6" x14ac:dyDescent="0.25">
      <c r="A5052">
        <v>755</v>
      </c>
      <c r="B5052" s="3">
        <v>43283</v>
      </c>
      <c r="C5052" s="3">
        <v>43313</v>
      </c>
      <c r="D5052" t="s">
        <v>131</v>
      </c>
      <c r="E5052" t="s">
        <v>169</v>
      </c>
      <c r="F5052" t="s">
        <v>133</v>
      </c>
    </row>
    <row r="5053" spans="1:6" x14ac:dyDescent="0.25">
      <c r="A5053">
        <v>755</v>
      </c>
      <c r="B5053" s="3">
        <v>43313</v>
      </c>
      <c r="C5053" s="3">
        <v>43326</v>
      </c>
      <c r="D5053" t="s">
        <v>131</v>
      </c>
      <c r="E5053" t="s">
        <v>169</v>
      </c>
      <c r="F5053" t="s">
        <v>133</v>
      </c>
    </row>
    <row r="5054" spans="1:6" x14ac:dyDescent="0.25">
      <c r="A5054">
        <v>755</v>
      </c>
      <c r="B5054" s="3">
        <v>43326</v>
      </c>
      <c r="C5054" s="3">
        <v>43434</v>
      </c>
      <c r="D5054" t="s">
        <v>131</v>
      </c>
      <c r="E5054" t="s">
        <v>169</v>
      </c>
      <c r="F5054" t="s">
        <v>133</v>
      </c>
    </row>
    <row r="5055" spans="1:6" x14ac:dyDescent="0.25">
      <c r="A5055">
        <v>755</v>
      </c>
      <c r="B5055" s="3">
        <v>43435</v>
      </c>
      <c r="C5055" s="3">
        <v>43435</v>
      </c>
      <c r="D5055" t="s">
        <v>131</v>
      </c>
      <c r="E5055" t="s">
        <v>169</v>
      </c>
      <c r="F5055" t="s">
        <v>133</v>
      </c>
    </row>
    <row r="5056" spans="1:6" x14ac:dyDescent="0.25">
      <c r="A5056">
        <v>755</v>
      </c>
      <c r="B5056" s="3">
        <v>43435</v>
      </c>
      <c r="C5056" s="3">
        <v>43481</v>
      </c>
      <c r="D5056" t="s">
        <v>131</v>
      </c>
      <c r="E5056" t="s">
        <v>169</v>
      </c>
      <c r="F5056" t="s">
        <v>133</v>
      </c>
    </row>
    <row r="5057" spans="1:6" x14ac:dyDescent="0.25">
      <c r="A5057">
        <v>755</v>
      </c>
      <c r="B5057" s="3">
        <v>43481</v>
      </c>
      <c r="C5057" s="3">
        <v>43501</v>
      </c>
      <c r="D5057" t="s">
        <v>131</v>
      </c>
      <c r="E5057" t="s">
        <v>169</v>
      </c>
      <c r="F5057" t="s">
        <v>133</v>
      </c>
    </row>
    <row r="5058" spans="1:6" x14ac:dyDescent="0.25">
      <c r="A5058">
        <v>755</v>
      </c>
      <c r="B5058" s="3">
        <v>43502</v>
      </c>
      <c r="C5058" s="3">
        <v>43738</v>
      </c>
      <c r="D5058" t="s">
        <v>131</v>
      </c>
      <c r="E5058" t="s">
        <v>169</v>
      </c>
      <c r="F5058" t="s">
        <v>133</v>
      </c>
    </row>
    <row r="5059" spans="1:6" x14ac:dyDescent="0.25">
      <c r="A5059">
        <v>755</v>
      </c>
      <c r="B5059" s="3">
        <v>43738</v>
      </c>
      <c r="C5059" s="3">
        <v>43739</v>
      </c>
      <c r="D5059" t="s">
        <v>131</v>
      </c>
      <c r="E5059" t="s">
        <v>169</v>
      </c>
      <c r="F5059" t="s">
        <v>133</v>
      </c>
    </row>
    <row r="5060" spans="1:6" x14ac:dyDescent="0.25">
      <c r="A5060">
        <v>755</v>
      </c>
      <c r="B5060" s="3">
        <v>43740</v>
      </c>
      <c r="C5060" s="3">
        <v>44357</v>
      </c>
      <c r="D5060" t="s">
        <v>131</v>
      </c>
      <c r="E5060" t="s">
        <v>169</v>
      </c>
      <c r="F5060" t="s">
        <v>133</v>
      </c>
    </row>
    <row r="5061" spans="1:6" x14ac:dyDescent="0.25">
      <c r="A5061">
        <v>755</v>
      </c>
      <c r="B5061" s="3">
        <v>44357</v>
      </c>
      <c r="C5061" s="3">
        <v>44361</v>
      </c>
      <c r="D5061" t="s">
        <v>131</v>
      </c>
      <c r="E5061" t="s">
        <v>169</v>
      </c>
      <c r="F5061" t="s">
        <v>133</v>
      </c>
    </row>
    <row r="5062" spans="1:6" x14ac:dyDescent="0.25">
      <c r="A5062">
        <v>755</v>
      </c>
      <c r="B5062" s="3">
        <v>44362</v>
      </c>
      <c r="C5062" s="3">
        <v>44362</v>
      </c>
      <c r="D5062" t="s">
        <v>131</v>
      </c>
      <c r="E5062" t="s">
        <v>169</v>
      </c>
      <c r="F5062" t="s">
        <v>133</v>
      </c>
    </row>
    <row r="5063" spans="1:6" x14ac:dyDescent="0.25">
      <c r="A5063">
        <v>755</v>
      </c>
      <c r="B5063" s="3">
        <v>44362</v>
      </c>
      <c r="C5063" s="3">
        <v>44368</v>
      </c>
      <c r="D5063" t="s">
        <v>131</v>
      </c>
      <c r="E5063" t="s">
        <v>169</v>
      </c>
      <c r="F5063" t="s">
        <v>133</v>
      </c>
    </row>
    <row r="5064" spans="1:6" x14ac:dyDescent="0.25">
      <c r="A5064">
        <v>755</v>
      </c>
      <c r="B5064" s="3">
        <v>44369</v>
      </c>
      <c r="C5064" s="3">
        <v>44470</v>
      </c>
      <c r="D5064" t="s">
        <v>131</v>
      </c>
      <c r="E5064" t="s">
        <v>169</v>
      </c>
      <c r="F5064" t="s">
        <v>133</v>
      </c>
    </row>
    <row r="5065" spans="1:6" x14ac:dyDescent="0.25">
      <c r="A5065">
        <v>755</v>
      </c>
      <c r="B5065" s="3">
        <v>44470</v>
      </c>
      <c r="C5065" s="3">
        <v>44470</v>
      </c>
      <c r="D5065" t="s">
        <v>131</v>
      </c>
      <c r="E5065" t="s">
        <v>169</v>
      </c>
      <c r="F5065" t="s">
        <v>133</v>
      </c>
    </row>
    <row r="5066" spans="1:6" x14ac:dyDescent="0.25">
      <c r="A5066">
        <v>755</v>
      </c>
      <c r="B5066" s="3">
        <v>44470</v>
      </c>
      <c r="D5066" t="s">
        <v>131</v>
      </c>
      <c r="E5066" t="s">
        <v>174</v>
      </c>
      <c r="F5066" t="s">
        <v>133</v>
      </c>
    </row>
    <row r="5067" spans="1:6" x14ac:dyDescent="0.25">
      <c r="A5067">
        <v>756</v>
      </c>
      <c r="B5067" s="3">
        <v>39251</v>
      </c>
      <c r="C5067" s="3">
        <v>43628</v>
      </c>
      <c r="D5067" t="s">
        <v>131</v>
      </c>
      <c r="E5067" t="s">
        <v>115</v>
      </c>
      <c r="F5067" t="s">
        <v>133</v>
      </c>
    </row>
    <row r="5068" spans="1:6" x14ac:dyDescent="0.25">
      <c r="A5068">
        <v>756</v>
      </c>
      <c r="B5068" s="3">
        <v>43628</v>
      </c>
      <c r="C5068" s="3">
        <v>43657</v>
      </c>
      <c r="D5068" t="s">
        <v>131</v>
      </c>
      <c r="E5068" t="s">
        <v>115</v>
      </c>
      <c r="F5068" t="s">
        <v>133</v>
      </c>
    </row>
    <row r="5069" spans="1:6" x14ac:dyDescent="0.25">
      <c r="A5069">
        <v>756</v>
      </c>
      <c r="B5069" s="3">
        <v>43658</v>
      </c>
      <c r="C5069" s="3">
        <v>43658</v>
      </c>
      <c r="D5069" t="s">
        <v>131</v>
      </c>
      <c r="E5069" t="s">
        <v>115</v>
      </c>
      <c r="F5069" t="s">
        <v>133</v>
      </c>
    </row>
    <row r="5070" spans="1:6" x14ac:dyDescent="0.25">
      <c r="A5070">
        <v>756</v>
      </c>
      <c r="B5070" s="3">
        <v>43658</v>
      </c>
      <c r="C5070" s="3">
        <v>43687</v>
      </c>
      <c r="D5070" t="s">
        <v>131</v>
      </c>
      <c r="E5070" t="s">
        <v>115</v>
      </c>
      <c r="F5070" t="s">
        <v>133</v>
      </c>
    </row>
    <row r="5071" spans="1:6" x14ac:dyDescent="0.25">
      <c r="A5071">
        <v>756</v>
      </c>
      <c r="B5071" s="3">
        <v>43688</v>
      </c>
      <c r="C5071" s="3">
        <v>43689</v>
      </c>
      <c r="D5071" t="s">
        <v>131</v>
      </c>
      <c r="E5071" t="s">
        <v>115</v>
      </c>
      <c r="F5071" t="s">
        <v>133</v>
      </c>
    </row>
    <row r="5072" spans="1:6" x14ac:dyDescent="0.25">
      <c r="A5072">
        <v>756</v>
      </c>
      <c r="B5072" s="3">
        <v>43689</v>
      </c>
      <c r="C5072" s="3">
        <v>43703</v>
      </c>
      <c r="D5072" t="s">
        <v>131</v>
      </c>
      <c r="E5072" t="s">
        <v>115</v>
      </c>
      <c r="F5072" t="s">
        <v>133</v>
      </c>
    </row>
    <row r="5073" spans="1:6" x14ac:dyDescent="0.25">
      <c r="A5073">
        <v>756</v>
      </c>
      <c r="B5073" s="3">
        <v>43704</v>
      </c>
      <c r="C5073" s="3">
        <v>43704</v>
      </c>
      <c r="D5073" t="s">
        <v>131</v>
      </c>
      <c r="E5073" t="s">
        <v>115</v>
      </c>
      <c r="F5073" t="s">
        <v>133</v>
      </c>
    </row>
    <row r="5074" spans="1:6" x14ac:dyDescent="0.25">
      <c r="A5074">
        <v>756</v>
      </c>
      <c r="B5074" s="3">
        <v>43704</v>
      </c>
      <c r="C5074" s="3">
        <v>43710</v>
      </c>
      <c r="D5074" t="s">
        <v>131</v>
      </c>
      <c r="E5074" t="s">
        <v>115</v>
      </c>
      <c r="F5074" t="s">
        <v>133</v>
      </c>
    </row>
    <row r="5075" spans="1:6" x14ac:dyDescent="0.25">
      <c r="A5075">
        <v>756</v>
      </c>
      <c r="B5075" s="3">
        <v>43711</v>
      </c>
      <c r="C5075" s="3">
        <v>43711</v>
      </c>
      <c r="D5075" t="s">
        <v>131</v>
      </c>
      <c r="E5075" t="s">
        <v>115</v>
      </c>
      <c r="F5075" t="s">
        <v>133</v>
      </c>
    </row>
    <row r="5076" spans="1:6" x14ac:dyDescent="0.25">
      <c r="A5076">
        <v>756</v>
      </c>
      <c r="B5076" s="3">
        <v>43711</v>
      </c>
      <c r="C5076" s="3">
        <v>43714</v>
      </c>
      <c r="D5076" t="s">
        <v>131</v>
      </c>
      <c r="E5076" t="s">
        <v>115</v>
      </c>
      <c r="F5076" t="s">
        <v>133</v>
      </c>
    </row>
    <row r="5077" spans="1:6" x14ac:dyDescent="0.25">
      <c r="A5077">
        <v>756</v>
      </c>
      <c r="B5077" s="3">
        <v>43715</v>
      </c>
      <c r="C5077" s="3">
        <v>44097</v>
      </c>
      <c r="D5077" t="s">
        <v>131</v>
      </c>
      <c r="E5077" t="s">
        <v>115</v>
      </c>
      <c r="F5077" t="s">
        <v>133</v>
      </c>
    </row>
    <row r="5078" spans="1:6" x14ac:dyDescent="0.25">
      <c r="A5078">
        <v>756</v>
      </c>
      <c r="B5078" s="3">
        <v>44097</v>
      </c>
      <c r="C5078" s="3">
        <v>44440</v>
      </c>
      <c r="D5078" t="s">
        <v>131</v>
      </c>
      <c r="E5078" t="s">
        <v>115</v>
      </c>
      <c r="F5078" t="s">
        <v>133</v>
      </c>
    </row>
    <row r="5079" spans="1:6" x14ac:dyDescent="0.25">
      <c r="A5079">
        <v>756</v>
      </c>
      <c r="B5079" s="3">
        <v>44440</v>
      </c>
      <c r="C5079" s="3">
        <v>44460</v>
      </c>
      <c r="D5079" t="s">
        <v>131</v>
      </c>
      <c r="E5079" t="s">
        <v>115</v>
      </c>
      <c r="F5079" t="s">
        <v>133</v>
      </c>
    </row>
    <row r="5080" spans="1:6" x14ac:dyDescent="0.25">
      <c r="A5080">
        <v>756</v>
      </c>
      <c r="B5080" s="3">
        <v>44440</v>
      </c>
      <c r="C5080" s="3">
        <v>44440</v>
      </c>
      <c r="D5080" t="s">
        <v>131</v>
      </c>
      <c r="E5080" t="s">
        <v>115</v>
      </c>
      <c r="F5080" t="s">
        <v>133</v>
      </c>
    </row>
    <row r="5081" spans="1:6" x14ac:dyDescent="0.25">
      <c r="A5081">
        <v>756</v>
      </c>
      <c r="B5081" s="3">
        <v>44460</v>
      </c>
      <c r="C5081" s="3">
        <v>44706</v>
      </c>
      <c r="D5081" t="s">
        <v>131</v>
      </c>
      <c r="E5081" t="s">
        <v>115</v>
      </c>
      <c r="F5081" t="s">
        <v>133</v>
      </c>
    </row>
    <row r="5082" spans="1:6" x14ac:dyDescent="0.25">
      <c r="A5082">
        <v>756</v>
      </c>
      <c r="B5082" s="3">
        <v>44706</v>
      </c>
      <c r="C5082" s="3">
        <v>44708</v>
      </c>
      <c r="D5082" t="s">
        <v>131</v>
      </c>
      <c r="E5082" t="s">
        <v>115</v>
      </c>
      <c r="F5082" t="s">
        <v>133</v>
      </c>
    </row>
    <row r="5083" spans="1:6" x14ac:dyDescent="0.25">
      <c r="A5083">
        <v>756</v>
      </c>
      <c r="B5083" s="3">
        <v>44709</v>
      </c>
      <c r="C5083" s="3"/>
      <c r="D5083" t="s">
        <v>131</v>
      </c>
      <c r="E5083" t="s">
        <v>115</v>
      </c>
      <c r="F5083" t="s">
        <v>133</v>
      </c>
    </row>
    <row r="5084" spans="1:6" x14ac:dyDescent="0.25">
      <c r="A5084">
        <v>757</v>
      </c>
      <c r="B5084" s="3">
        <v>39251</v>
      </c>
      <c r="C5084" s="3">
        <v>43613</v>
      </c>
      <c r="D5084" t="s">
        <v>131</v>
      </c>
      <c r="E5084" t="s">
        <v>116</v>
      </c>
      <c r="F5084" t="s">
        <v>133</v>
      </c>
    </row>
    <row r="5085" spans="1:6" x14ac:dyDescent="0.25">
      <c r="A5085">
        <v>757</v>
      </c>
      <c r="B5085" s="3">
        <v>39251</v>
      </c>
      <c r="C5085" s="3">
        <v>39251</v>
      </c>
      <c r="D5085" t="s">
        <v>131</v>
      </c>
      <c r="E5085" t="s">
        <v>116</v>
      </c>
      <c r="F5085" t="s">
        <v>133</v>
      </c>
    </row>
    <row r="5086" spans="1:6" x14ac:dyDescent="0.25">
      <c r="A5086">
        <v>757</v>
      </c>
      <c r="B5086" s="3">
        <v>43613</v>
      </c>
      <c r="C5086" s="3">
        <v>43614</v>
      </c>
      <c r="D5086" t="s">
        <v>131</v>
      </c>
      <c r="E5086" t="s">
        <v>116</v>
      </c>
      <c r="F5086" t="s">
        <v>133</v>
      </c>
    </row>
    <row r="5087" spans="1:6" x14ac:dyDescent="0.25">
      <c r="A5087">
        <v>757</v>
      </c>
      <c r="B5087" s="3">
        <v>43615</v>
      </c>
      <c r="C5087" s="3">
        <v>43615</v>
      </c>
      <c r="D5087" t="s">
        <v>131</v>
      </c>
      <c r="E5087" t="s">
        <v>116</v>
      </c>
      <c r="F5087" t="s">
        <v>133</v>
      </c>
    </row>
    <row r="5088" spans="1:6" x14ac:dyDescent="0.25">
      <c r="A5088">
        <v>757</v>
      </c>
      <c r="B5088" s="3">
        <v>43615</v>
      </c>
      <c r="C5088" s="3">
        <v>43615</v>
      </c>
      <c r="D5088" t="s">
        <v>131</v>
      </c>
      <c r="E5088" t="s">
        <v>116</v>
      </c>
      <c r="F5088" t="s">
        <v>133</v>
      </c>
    </row>
    <row r="5089" spans="1:6" x14ac:dyDescent="0.25">
      <c r="A5089">
        <v>757</v>
      </c>
      <c r="B5089" s="3">
        <v>43616</v>
      </c>
      <c r="C5089" s="3">
        <v>43616</v>
      </c>
      <c r="D5089" t="s">
        <v>131</v>
      </c>
      <c r="E5089" t="s">
        <v>116</v>
      </c>
      <c r="F5089" t="s">
        <v>133</v>
      </c>
    </row>
    <row r="5090" spans="1:6" x14ac:dyDescent="0.25">
      <c r="A5090">
        <v>757</v>
      </c>
      <c r="B5090" s="3">
        <v>43616</v>
      </c>
      <c r="C5090" s="3">
        <v>43616</v>
      </c>
      <c r="D5090" t="s">
        <v>131</v>
      </c>
      <c r="E5090" t="s">
        <v>116</v>
      </c>
      <c r="F5090" t="s">
        <v>133</v>
      </c>
    </row>
    <row r="5091" spans="1:6" x14ac:dyDescent="0.25">
      <c r="A5091">
        <v>757</v>
      </c>
      <c r="B5091" s="3">
        <v>43617</v>
      </c>
      <c r="C5091" s="3">
        <v>43647</v>
      </c>
      <c r="D5091" t="s">
        <v>131</v>
      </c>
      <c r="E5091" t="s">
        <v>116</v>
      </c>
      <c r="F5091" t="s">
        <v>133</v>
      </c>
    </row>
    <row r="5092" spans="1:6" x14ac:dyDescent="0.25">
      <c r="A5092">
        <v>757</v>
      </c>
      <c r="B5092" s="3">
        <v>43647</v>
      </c>
      <c r="C5092" s="3">
        <v>43647</v>
      </c>
      <c r="D5092" t="s">
        <v>131</v>
      </c>
      <c r="E5092" t="s">
        <v>116</v>
      </c>
      <c r="F5092" t="s">
        <v>133</v>
      </c>
    </row>
    <row r="5093" spans="1:6" x14ac:dyDescent="0.25">
      <c r="A5093">
        <v>757</v>
      </c>
      <c r="B5093" s="3">
        <v>43648</v>
      </c>
      <c r="C5093" s="3">
        <v>44434</v>
      </c>
      <c r="D5093" t="s">
        <v>131</v>
      </c>
      <c r="E5093" t="s">
        <v>116</v>
      </c>
      <c r="F5093" t="s">
        <v>133</v>
      </c>
    </row>
    <row r="5094" spans="1:6" x14ac:dyDescent="0.25">
      <c r="A5094">
        <v>757</v>
      </c>
      <c r="B5094" s="3">
        <v>44434</v>
      </c>
      <c r="C5094" s="3">
        <v>44435</v>
      </c>
      <c r="D5094" t="s">
        <v>131</v>
      </c>
      <c r="E5094" t="s">
        <v>116</v>
      </c>
      <c r="F5094" t="s">
        <v>133</v>
      </c>
    </row>
    <row r="5095" spans="1:6" x14ac:dyDescent="0.25">
      <c r="A5095">
        <v>757</v>
      </c>
      <c r="B5095" s="3">
        <v>44436</v>
      </c>
      <c r="C5095" s="3"/>
      <c r="D5095" t="s">
        <v>131</v>
      </c>
      <c r="E5095" t="s">
        <v>116</v>
      </c>
      <c r="F5095" t="s">
        <v>133</v>
      </c>
    </row>
    <row r="5096" spans="1:6" x14ac:dyDescent="0.25">
      <c r="A5096">
        <v>758</v>
      </c>
      <c r="B5096" s="3">
        <v>41913</v>
      </c>
      <c r="C5096" s="3">
        <v>43252</v>
      </c>
      <c r="D5096" t="s">
        <v>131</v>
      </c>
      <c r="E5096" t="s">
        <v>169</v>
      </c>
      <c r="F5096" t="s">
        <v>133</v>
      </c>
    </row>
    <row r="5097" spans="1:6" x14ac:dyDescent="0.25">
      <c r="A5097">
        <v>758</v>
      </c>
      <c r="B5097" s="3">
        <v>43252</v>
      </c>
      <c r="C5097" s="3">
        <v>43800</v>
      </c>
      <c r="D5097" t="s">
        <v>131</v>
      </c>
      <c r="E5097" t="s">
        <v>169</v>
      </c>
      <c r="F5097" t="s">
        <v>133</v>
      </c>
    </row>
    <row r="5098" spans="1:6" x14ac:dyDescent="0.25">
      <c r="A5098">
        <v>758</v>
      </c>
      <c r="B5098" s="3">
        <v>43800</v>
      </c>
      <c r="C5098" s="3">
        <v>43800</v>
      </c>
      <c r="D5098" t="s">
        <v>131</v>
      </c>
      <c r="E5098" t="s">
        <v>169</v>
      </c>
      <c r="F5098" t="s">
        <v>133</v>
      </c>
    </row>
    <row r="5099" spans="1:6" x14ac:dyDescent="0.25">
      <c r="A5099">
        <v>758</v>
      </c>
      <c r="B5099" s="3">
        <v>43800</v>
      </c>
      <c r="C5099" s="3">
        <v>44032</v>
      </c>
      <c r="D5099" t="s">
        <v>131</v>
      </c>
      <c r="E5099" t="s">
        <v>116</v>
      </c>
      <c r="F5099" t="s">
        <v>133</v>
      </c>
    </row>
    <row r="5100" spans="1:6" x14ac:dyDescent="0.25">
      <c r="A5100">
        <v>758</v>
      </c>
      <c r="B5100" s="3">
        <v>44032</v>
      </c>
      <c r="C5100" s="3">
        <v>44378</v>
      </c>
      <c r="D5100" t="s">
        <v>131</v>
      </c>
      <c r="E5100" t="s">
        <v>116</v>
      </c>
      <c r="F5100" t="s">
        <v>133</v>
      </c>
    </row>
    <row r="5101" spans="1:6" x14ac:dyDescent="0.25">
      <c r="A5101">
        <v>758</v>
      </c>
      <c r="B5101" s="3">
        <v>44032</v>
      </c>
      <c r="C5101" s="3">
        <v>44032</v>
      </c>
      <c r="D5101" t="s">
        <v>131</v>
      </c>
      <c r="E5101" t="s">
        <v>116</v>
      </c>
      <c r="F5101" t="s">
        <v>133</v>
      </c>
    </row>
    <row r="5102" spans="1:6" x14ac:dyDescent="0.25">
      <c r="A5102">
        <v>758</v>
      </c>
      <c r="B5102" s="3">
        <v>44378</v>
      </c>
      <c r="C5102" s="3">
        <v>44378</v>
      </c>
      <c r="D5102" t="s">
        <v>131</v>
      </c>
      <c r="E5102" t="s">
        <v>116</v>
      </c>
      <c r="F5102" t="s">
        <v>133</v>
      </c>
    </row>
    <row r="5103" spans="1:6" x14ac:dyDescent="0.25">
      <c r="A5103">
        <v>758</v>
      </c>
      <c r="B5103" s="3">
        <v>44378</v>
      </c>
      <c r="C5103" s="3">
        <v>44682</v>
      </c>
      <c r="D5103" t="s">
        <v>131</v>
      </c>
      <c r="E5103" t="s">
        <v>115</v>
      </c>
      <c r="F5103" t="s">
        <v>133</v>
      </c>
    </row>
    <row r="5104" spans="1:6" x14ac:dyDescent="0.25">
      <c r="A5104">
        <v>758</v>
      </c>
      <c r="B5104" s="3">
        <v>44682</v>
      </c>
      <c r="C5104" s="3"/>
      <c r="D5104" t="s">
        <v>131</v>
      </c>
      <c r="E5104" t="s">
        <v>92</v>
      </c>
      <c r="F5104" t="s">
        <v>133</v>
      </c>
    </row>
    <row r="5105" spans="1:6" x14ac:dyDescent="0.25">
      <c r="A5105">
        <v>758</v>
      </c>
      <c r="B5105" s="3">
        <v>44682</v>
      </c>
      <c r="C5105" s="3"/>
      <c r="D5105" t="s">
        <v>131</v>
      </c>
      <c r="E5105" t="s">
        <v>115</v>
      </c>
      <c r="F5105" t="s">
        <v>133</v>
      </c>
    </row>
    <row r="5106" spans="1:6" x14ac:dyDescent="0.25">
      <c r="A5106">
        <v>759</v>
      </c>
      <c r="B5106" s="3">
        <v>41913</v>
      </c>
      <c r="C5106" s="3">
        <v>43267</v>
      </c>
      <c r="D5106" t="s">
        <v>131</v>
      </c>
      <c r="E5106" t="s">
        <v>169</v>
      </c>
      <c r="F5106" t="s">
        <v>133</v>
      </c>
    </row>
    <row r="5107" spans="1:6" x14ac:dyDescent="0.25">
      <c r="A5107">
        <v>759</v>
      </c>
      <c r="B5107" s="3">
        <v>43267</v>
      </c>
      <c r="C5107" s="3">
        <v>43843</v>
      </c>
      <c r="D5107" t="s">
        <v>131</v>
      </c>
      <c r="E5107" t="s">
        <v>169</v>
      </c>
      <c r="F5107" t="s">
        <v>133</v>
      </c>
    </row>
    <row r="5108" spans="1:6" x14ac:dyDescent="0.25">
      <c r="A5108">
        <v>759</v>
      </c>
      <c r="B5108" s="3">
        <v>43843</v>
      </c>
      <c r="C5108" s="3">
        <v>44074</v>
      </c>
      <c r="D5108" t="s">
        <v>131</v>
      </c>
      <c r="E5108" t="s">
        <v>169</v>
      </c>
      <c r="F5108" t="s">
        <v>133</v>
      </c>
    </row>
    <row r="5109" spans="1:6" x14ac:dyDescent="0.25">
      <c r="A5109">
        <v>759</v>
      </c>
      <c r="B5109" s="3">
        <v>44075</v>
      </c>
      <c r="C5109" s="3">
        <v>44075</v>
      </c>
      <c r="D5109" t="s">
        <v>131</v>
      </c>
      <c r="E5109" t="s">
        <v>169</v>
      </c>
      <c r="F5109" t="s">
        <v>133</v>
      </c>
    </row>
    <row r="5110" spans="1:6" x14ac:dyDescent="0.25">
      <c r="A5110">
        <v>759</v>
      </c>
      <c r="B5110" s="3">
        <v>44075</v>
      </c>
      <c r="C5110" s="3">
        <v>44148</v>
      </c>
      <c r="D5110" t="s">
        <v>131</v>
      </c>
      <c r="E5110" t="s">
        <v>169</v>
      </c>
      <c r="F5110" t="s">
        <v>133</v>
      </c>
    </row>
    <row r="5111" spans="1:6" x14ac:dyDescent="0.25">
      <c r="A5111">
        <v>759</v>
      </c>
      <c r="B5111" s="3">
        <v>44148</v>
      </c>
      <c r="C5111" s="3">
        <v>44148</v>
      </c>
      <c r="D5111" t="s">
        <v>131</v>
      </c>
      <c r="E5111" t="s">
        <v>169</v>
      </c>
      <c r="F5111" t="s">
        <v>133</v>
      </c>
    </row>
    <row r="5112" spans="1:6" x14ac:dyDescent="0.25">
      <c r="A5112">
        <v>759</v>
      </c>
      <c r="B5112" s="3">
        <v>44149</v>
      </c>
      <c r="C5112" s="3">
        <v>44152</v>
      </c>
      <c r="D5112" t="s">
        <v>131</v>
      </c>
      <c r="E5112" t="s">
        <v>169</v>
      </c>
      <c r="F5112" t="s">
        <v>133</v>
      </c>
    </row>
    <row r="5113" spans="1:6" x14ac:dyDescent="0.25">
      <c r="A5113">
        <v>759</v>
      </c>
      <c r="B5113" s="3">
        <v>44152</v>
      </c>
      <c r="C5113" s="3">
        <v>44153</v>
      </c>
      <c r="D5113" t="s">
        <v>131</v>
      </c>
      <c r="E5113" t="s">
        <v>169</v>
      </c>
      <c r="F5113" t="s">
        <v>133</v>
      </c>
    </row>
    <row r="5114" spans="1:6" x14ac:dyDescent="0.25">
      <c r="A5114">
        <v>759</v>
      </c>
      <c r="B5114" s="3">
        <v>44154</v>
      </c>
      <c r="C5114" s="3">
        <v>44181</v>
      </c>
      <c r="D5114" t="s">
        <v>131</v>
      </c>
      <c r="E5114" t="s">
        <v>169</v>
      </c>
      <c r="F5114" t="s">
        <v>133</v>
      </c>
    </row>
    <row r="5115" spans="1:6" x14ac:dyDescent="0.25">
      <c r="A5115">
        <v>759</v>
      </c>
      <c r="B5115" s="3">
        <v>44181</v>
      </c>
      <c r="C5115" s="3">
        <v>44183</v>
      </c>
      <c r="D5115" t="s">
        <v>131</v>
      </c>
      <c r="E5115" t="s">
        <v>169</v>
      </c>
      <c r="F5115" t="s">
        <v>133</v>
      </c>
    </row>
    <row r="5116" spans="1:6" x14ac:dyDescent="0.25">
      <c r="A5116">
        <v>759</v>
      </c>
      <c r="B5116" s="3">
        <v>44184</v>
      </c>
      <c r="C5116" s="3">
        <v>44319</v>
      </c>
      <c r="D5116" t="s">
        <v>131</v>
      </c>
      <c r="E5116" t="s">
        <v>169</v>
      </c>
      <c r="F5116" t="s">
        <v>133</v>
      </c>
    </row>
    <row r="5117" spans="1:6" x14ac:dyDescent="0.25">
      <c r="A5117">
        <v>759</v>
      </c>
      <c r="B5117" s="3">
        <v>44319</v>
      </c>
      <c r="C5117" s="3">
        <v>44320</v>
      </c>
      <c r="D5117" t="s">
        <v>131</v>
      </c>
      <c r="E5117" t="s">
        <v>169</v>
      </c>
      <c r="F5117" t="s">
        <v>133</v>
      </c>
    </row>
    <row r="5118" spans="1:6" x14ac:dyDescent="0.25">
      <c r="A5118">
        <v>759</v>
      </c>
      <c r="B5118" s="3">
        <v>44321</v>
      </c>
      <c r="C5118" s="3">
        <v>44456</v>
      </c>
      <c r="D5118" t="s">
        <v>131</v>
      </c>
      <c r="E5118" t="s">
        <v>169</v>
      </c>
      <c r="F5118" t="s">
        <v>133</v>
      </c>
    </row>
    <row r="5119" spans="1:6" x14ac:dyDescent="0.25">
      <c r="A5119">
        <v>759</v>
      </c>
      <c r="B5119" s="3">
        <v>44456</v>
      </c>
      <c r="C5119" s="3">
        <v>44482</v>
      </c>
      <c r="D5119" t="s">
        <v>131</v>
      </c>
      <c r="E5119" t="s">
        <v>169</v>
      </c>
      <c r="F5119" t="s">
        <v>133</v>
      </c>
    </row>
    <row r="5120" spans="1:6" x14ac:dyDescent="0.25">
      <c r="A5120">
        <v>759</v>
      </c>
      <c r="B5120" s="3">
        <v>44483</v>
      </c>
      <c r="C5120" s="3">
        <v>44483</v>
      </c>
      <c r="D5120" t="s">
        <v>131</v>
      </c>
      <c r="E5120" t="s">
        <v>169</v>
      </c>
      <c r="F5120" t="s">
        <v>133</v>
      </c>
    </row>
    <row r="5121" spans="1:6" x14ac:dyDescent="0.25">
      <c r="A5121">
        <v>759</v>
      </c>
      <c r="B5121" s="3">
        <v>44483</v>
      </c>
      <c r="C5121" s="3">
        <v>44512</v>
      </c>
      <c r="D5121" t="s">
        <v>131</v>
      </c>
      <c r="E5121" t="s">
        <v>169</v>
      </c>
      <c r="F5121" t="s">
        <v>133</v>
      </c>
    </row>
    <row r="5122" spans="1:6" x14ac:dyDescent="0.25">
      <c r="A5122">
        <v>759</v>
      </c>
      <c r="B5122" s="3">
        <v>44513</v>
      </c>
      <c r="C5122" s="3">
        <v>44588</v>
      </c>
      <c r="D5122" t="s">
        <v>131</v>
      </c>
      <c r="E5122" t="s">
        <v>169</v>
      </c>
      <c r="F5122" t="s">
        <v>133</v>
      </c>
    </row>
    <row r="5123" spans="1:6" x14ac:dyDescent="0.25">
      <c r="A5123">
        <v>759</v>
      </c>
      <c r="B5123" s="3">
        <v>44588</v>
      </c>
      <c r="C5123" s="3">
        <v>44589</v>
      </c>
      <c r="D5123" t="s">
        <v>131</v>
      </c>
      <c r="E5123" t="s">
        <v>169</v>
      </c>
      <c r="F5123" t="s">
        <v>133</v>
      </c>
    </row>
    <row r="5124" spans="1:6" x14ac:dyDescent="0.25">
      <c r="A5124">
        <v>759</v>
      </c>
      <c r="B5124" s="3">
        <v>44590</v>
      </c>
      <c r="C5124" s="3">
        <v>44636</v>
      </c>
      <c r="D5124" t="s">
        <v>131</v>
      </c>
      <c r="E5124" t="s">
        <v>169</v>
      </c>
      <c r="F5124" t="s">
        <v>133</v>
      </c>
    </row>
    <row r="5125" spans="1:6" x14ac:dyDescent="0.25">
      <c r="A5125">
        <v>759</v>
      </c>
      <c r="B5125" s="3">
        <v>44636</v>
      </c>
      <c r="C5125" s="3">
        <v>44642</v>
      </c>
      <c r="D5125" t="s">
        <v>131</v>
      </c>
      <c r="E5125" t="s">
        <v>169</v>
      </c>
      <c r="F5125" t="s">
        <v>133</v>
      </c>
    </row>
    <row r="5126" spans="1:6" x14ac:dyDescent="0.25">
      <c r="A5126">
        <v>759</v>
      </c>
      <c r="B5126" s="3">
        <v>44643</v>
      </c>
      <c r="C5126" s="3">
        <v>44643</v>
      </c>
      <c r="D5126" t="s">
        <v>131</v>
      </c>
      <c r="E5126" t="s">
        <v>169</v>
      </c>
      <c r="F5126" t="s">
        <v>133</v>
      </c>
    </row>
    <row r="5127" spans="1:6" x14ac:dyDescent="0.25">
      <c r="A5127">
        <v>759</v>
      </c>
      <c r="B5127" s="3">
        <v>44643</v>
      </c>
      <c r="C5127" s="3">
        <v>44657</v>
      </c>
      <c r="D5127" t="s">
        <v>131</v>
      </c>
      <c r="E5127" t="s">
        <v>169</v>
      </c>
      <c r="F5127" t="s">
        <v>133</v>
      </c>
    </row>
    <row r="5128" spans="1:6" x14ac:dyDescent="0.25">
      <c r="A5128">
        <v>759</v>
      </c>
      <c r="B5128" s="3">
        <v>44658</v>
      </c>
      <c r="C5128" s="3">
        <v>44732</v>
      </c>
      <c r="D5128" t="s">
        <v>131</v>
      </c>
      <c r="E5128" t="s">
        <v>169</v>
      </c>
      <c r="F5128" t="s">
        <v>133</v>
      </c>
    </row>
    <row r="5129" spans="1:6" x14ac:dyDescent="0.25">
      <c r="A5129">
        <v>759</v>
      </c>
      <c r="B5129" s="3">
        <v>44732</v>
      </c>
      <c r="C5129" s="3">
        <v>44736</v>
      </c>
      <c r="D5129" t="s">
        <v>131</v>
      </c>
      <c r="E5129" t="s">
        <v>169</v>
      </c>
      <c r="F5129" t="s">
        <v>133</v>
      </c>
    </row>
    <row r="5130" spans="1:6" x14ac:dyDescent="0.25">
      <c r="A5130">
        <v>759</v>
      </c>
      <c r="B5130" s="3">
        <v>44737</v>
      </c>
      <c r="C5130" s="3">
        <v>44739</v>
      </c>
      <c r="D5130" t="s">
        <v>131</v>
      </c>
      <c r="E5130" t="s">
        <v>169</v>
      </c>
      <c r="F5130" t="s">
        <v>133</v>
      </c>
    </row>
    <row r="5131" spans="1:6" x14ac:dyDescent="0.25">
      <c r="A5131">
        <v>759</v>
      </c>
      <c r="B5131" s="3">
        <v>44739</v>
      </c>
      <c r="C5131" s="3">
        <v>44743</v>
      </c>
      <c r="D5131" t="s">
        <v>131</v>
      </c>
      <c r="E5131" t="s">
        <v>169</v>
      </c>
      <c r="F5131" t="s">
        <v>133</v>
      </c>
    </row>
    <row r="5132" spans="1:6" x14ac:dyDescent="0.25">
      <c r="A5132">
        <v>759</v>
      </c>
      <c r="B5132" s="3">
        <v>44744</v>
      </c>
      <c r="C5132" s="3"/>
      <c r="D5132" t="s">
        <v>131</v>
      </c>
      <c r="E5132" t="s">
        <v>169</v>
      </c>
      <c r="F5132" t="s">
        <v>133</v>
      </c>
    </row>
    <row r="5133" spans="1:6" x14ac:dyDescent="0.25">
      <c r="A5133">
        <v>760</v>
      </c>
      <c r="B5133" s="3">
        <v>35551</v>
      </c>
      <c r="C5133" s="3">
        <v>35795</v>
      </c>
      <c r="D5133" t="s">
        <v>131</v>
      </c>
      <c r="E5133" t="s">
        <v>182</v>
      </c>
      <c r="F5133" t="s">
        <v>133</v>
      </c>
    </row>
    <row r="5134" spans="1:6" x14ac:dyDescent="0.25">
      <c r="A5134">
        <v>760</v>
      </c>
      <c r="B5134" s="3">
        <v>42828</v>
      </c>
      <c r="C5134" s="3">
        <v>44659</v>
      </c>
      <c r="D5134" t="s">
        <v>131</v>
      </c>
      <c r="E5134" t="s">
        <v>105</v>
      </c>
      <c r="F5134" t="s">
        <v>133</v>
      </c>
    </row>
    <row r="5135" spans="1:6" x14ac:dyDescent="0.25">
      <c r="A5135">
        <v>760</v>
      </c>
      <c r="B5135" s="3">
        <v>44659</v>
      </c>
      <c r="C5135" s="3">
        <v>44659</v>
      </c>
      <c r="D5135" t="s">
        <v>131</v>
      </c>
      <c r="E5135" t="s">
        <v>92</v>
      </c>
      <c r="F5135" t="s">
        <v>133</v>
      </c>
    </row>
    <row r="5136" spans="1:6" x14ac:dyDescent="0.25">
      <c r="A5136">
        <v>760</v>
      </c>
      <c r="B5136" s="3">
        <v>44659</v>
      </c>
      <c r="C5136" s="3">
        <v>44659</v>
      </c>
      <c r="D5136" t="s">
        <v>131</v>
      </c>
      <c r="E5136" t="s">
        <v>105</v>
      </c>
      <c r="F5136" t="s">
        <v>133</v>
      </c>
    </row>
    <row r="5137" spans="1:6" x14ac:dyDescent="0.25">
      <c r="A5137">
        <v>760</v>
      </c>
      <c r="B5137" s="3">
        <v>44659</v>
      </c>
      <c r="D5137" t="s">
        <v>131</v>
      </c>
      <c r="E5137" t="s">
        <v>92</v>
      </c>
      <c r="F5137" t="s">
        <v>133</v>
      </c>
    </row>
    <row r="5138" spans="1:6" x14ac:dyDescent="0.25">
      <c r="A5138">
        <v>761</v>
      </c>
      <c r="B5138" s="3">
        <v>37331</v>
      </c>
      <c r="C5138" s="3">
        <v>43577</v>
      </c>
      <c r="D5138" t="s">
        <v>131</v>
      </c>
      <c r="E5138" t="s">
        <v>116</v>
      </c>
      <c r="F5138" t="s">
        <v>133</v>
      </c>
    </row>
    <row r="5139" spans="1:6" x14ac:dyDescent="0.25">
      <c r="A5139">
        <v>761</v>
      </c>
      <c r="B5139" s="3">
        <v>43577</v>
      </c>
      <c r="C5139" s="3">
        <v>43579</v>
      </c>
      <c r="D5139" t="s">
        <v>131</v>
      </c>
      <c r="E5139" t="s">
        <v>116</v>
      </c>
      <c r="F5139" t="s">
        <v>133</v>
      </c>
    </row>
    <row r="5140" spans="1:6" x14ac:dyDescent="0.25">
      <c r="A5140">
        <v>761</v>
      </c>
      <c r="B5140" s="3">
        <v>43580</v>
      </c>
      <c r="C5140" s="3">
        <v>43619</v>
      </c>
      <c r="D5140" t="s">
        <v>131</v>
      </c>
      <c r="E5140" t="s">
        <v>116</v>
      </c>
      <c r="F5140" t="s">
        <v>133</v>
      </c>
    </row>
    <row r="5141" spans="1:6" x14ac:dyDescent="0.25">
      <c r="A5141">
        <v>761</v>
      </c>
      <c r="B5141" s="3">
        <v>43619</v>
      </c>
      <c r="C5141" s="3">
        <v>43619</v>
      </c>
      <c r="D5141" t="s">
        <v>131</v>
      </c>
      <c r="E5141" t="s">
        <v>116</v>
      </c>
      <c r="F5141" t="s">
        <v>133</v>
      </c>
    </row>
    <row r="5142" spans="1:6" x14ac:dyDescent="0.25">
      <c r="A5142">
        <v>761</v>
      </c>
      <c r="B5142" s="3">
        <v>43620</v>
      </c>
      <c r="C5142" s="3">
        <v>44229</v>
      </c>
      <c r="D5142" t="s">
        <v>131</v>
      </c>
      <c r="E5142" t="s">
        <v>116</v>
      </c>
      <c r="F5142" t="s">
        <v>133</v>
      </c>
    </row>
    <row r="5143" spans="1:6" x14ac:dyDescent="0.25">
      <c r="A5143">
        <v>761</v>
      </c>
      <c r="B5143" s="3">
        <v>44229</v>
      </c>
      <c r="C5143" s="3">
        <v>44230</v>
      </c>
      <c r="D5143" t="s">
        <v>131</v>
      </c>
      <c r="E5143" t="s">
        <v>116</v>
      </c>
      <c r="F5143" t="s">
        <v>133</v>
      </c>
    </row>
    <row r="5144" spans="1:6" x14ac:dyDescent="0.25">
      <c r="A5144">
        <v>761</v>
      </c>
      <c r="B5144" s="3">
        <v>44230</v>
      </c>
      <c r="C5144" s="3">
        <v>44470</v>
      </c>
      <c r="D5144" t="s">
        <v>131</v>
      </c>
      <c r="E5144" t="s">
        <v>116</v>
      </c>
      <c r="F5144" t="s">
        <v>133</v>
      </c>
    </row>
    <row r="5145" spans="1:6" x14ac:dyDescent="0.25">
      <c r="A5145">
        <v>761</v>
      </c>
      <c r="B5145" s="3">
        <v>44470</v>
      </c>
      <c r="C5145" s="3">
        <v>44470</v>
      </c>
      <c r="D5145" t="s">
        <v>131</v>
      </c>
      <c r="E5145" t="s">
        <v>226</v>
      </c>
      <c r="F5145" t="s">
        <v>133</v>
      </c>
    </row>
    <row r="5146" spans="1:6" x14ac:dyDescent="0.25">
      <c r="A5146">
        <v>761</v>
      </c>
      <c r="B5146" s="3">
        <v>44470</v>
      </c>
      <c r="C5146" s="3"/>
      <c r="D5146" t="s">
        <v>131</v>
      </c>
      <c r="E5146" t="s">
        <v>226</v>
      </c>
      <c r="F5146" t="s">
        <v>133</v>
      </c>
    </row>
    <row r="5147" spans="1:6" x14ac:dyDescent="0.25">
      <c r="A5147">
        <v>762</v>
      </c>
      <c r="B5147" s="3">
        <v>39142</v>
      </c>
      <c r="C5147" s="3">
        <v>44302</v>
      </c>
      <c r="D5147" t="s">
        <v>131</v>
      </c>
      <c r="E5147" t="s">
        <v>118</v>
      </c>
      <c r="F5147" t="s">
        <v>133</v>
      </c>
    </row>
    <row r="5148" spans="1:6" x14ac:dyDescent="0.25">
      <c r="A5148">
        <v>762</v>
      </c>
      <c r="B5148" s="3">
        <v>44302</v>
      </c>
      <c r="C5148" s="3"/>
      <c r="D5148" t="s">
        <v>131</v>
      </c>
      <c r="E5148" t="s">
        <v>118</v>
      </c>
      <c r="F5148" t="s">
        <v>133</v>
      </c>
    </row>
    <row r="5149" spans="1:6" x14ac:dyDescent="0.25">
      <c r="A5149">
        <v>763</v>
      </c>
      <c r="B5149" s="3">
        <v>42522</v>
      </c>
      <c r="C5149" s="3">
        <v>43388</v>
      </c>
      <c r="D5149" t="s">
        <v>131</v>
      </c>
      <c r="E5149" t="s">
        <v>128</v>
      </c>
      <c r="F5149" t="s">
        <v>133</v>
      </c>
    </row>
    <row r="5150" spans="1:6" x14ac:dyDescent="0.25">
      <c r="A5150">
        <v>763</v>
      </c>
      <c r="B5150" s="3">
        <v>43388</v>
      </c>
      <c r="C5150" s="3">
        <v>44135</v>
      </c>
      <c r="D5150" t="s">
        <v>131</v>
      </c>
      <c r="E5150" t="s">
        <v>128</v>
      </c>
      <c r="F5150" t="s">
        <v>133</v>
      </c>
    </row>
    <row r="5151" spans="1:6" x14ac:dyDescent="0.25">
      <c r="A5151">
        <v>763</v>
      </c>
      <c r="B5151" s="3">
        <v>44136</v>
      </c>
      <c r="C5151" s="3">
        <v>44136</v>
      </c>
      <c r="D5151" t="s">
        <v>131</v>
      </c>
      <c r="E5151" t="s">
        <v>128</v>
      </c>
      <c r="F5151" t="s">
        <v>133</v>
      </c>
    </row>
    <row r="5152" spans="1:6" x14ac:dyDescent="0.25">
      <c r="A5152">
        <v>763</v>
      </c>
      <c r="B5152" s="3">
        <v>44136</v>
      </c>
      <c r="C5152" s="3">
        <v>44421</v>
      </c>
      <c r="D5152" t="s">
        <v>131</v>
      </c>
      <c r="E5152" t="s">
        <v>128</v>
      </c>
      <c r="F5152" t="s">
        <v>133</v>
      </c>
    </row>
    <row r="5153" spans="1:6" x14ac:dyDescent="0.25">
      <c r="A5153">
        <v>763</v>
      </c>
      <c r="B5153" s="3">
        <v>44421</v>
      </c>
      <c r="C5153" s="3">
        <v>44427</v>
      </c>
      <c r="D5153" t="s">
        <v>131</v>
      </c>
      <c r="E5153" t="s">
        <v>128</v>
      </c>
      <c r="F5153" t="s">
        <v>133</v>
      </c>
    </row>
    <row r="5154" spans="1:6" x14ac:dyDescent="0.25">
      <c r="A5154">
        <v>763</v>
      </c>
      <c r="B5154" s="3">
        <v>44428</v>
      </c>
      <c r="C5154" s="3"/>
      <c r="D5154" t="s">
        <v>131</v>
      </c>
      <c r="E5154" t="s">
        <v>128</v>
      </c>
      <c r="F5154" t="s">
        <v>133</v>
      </c>
    </row>
    <row r="5155" spans="1:6" x14ac:dyDescent="0.25">
      <c r="A5155">
        <v>764</v>
      </c>
      <c r="B5155" s="3">
        <v>42659</v>
      </c>
      <c r="C5155" s="3">
        <v>43262</v>
      </c>
      <c r="D5155" t="s">
        <v>131</v>
      </c>
      <c r="E5155" t="s">
        <v>169</v>
      </c>
      <c r="F5155" t="s">
        <v>133</v>
      </c>
    </row>
    <row r="5156" spans="1:6" x14ac:dyDescent="0.25">
      <c r="A5156">
        <v>764</v>
      </c>
      <c r="B5156" s="3">
        <v>43262</v>
      </c>
      <c r="C5156" s="3">
        <v>43273</v>
      </c>
      <c r="D5156" t="s">
        <v>131</v>
      </c>
      <c r="E5156" t="s">
        <v>169</v>
      </c>
      <c r="F5156" t="s">
        <v>133</v>
      </c>
    </row>
    <row r="5157" spans="1:6" x14ac:dyDescent="0.25">
      <c r="A5157">
        <v>764</v>
      </c>
      <c r="B5157" s="3">
        <v>43274</v>
      </c>
      <c r="C5157" s="3">
        <v>43286</v>
      </c>
      <c r="D5157" t="s">
        <v>131</v>
      </c>
      <c r="E5157" t="s">
        <v>169</v>
      </c>
      <c r="F5157" t="s">
        <v>133</v>
      </c>
    </row>
    <row r="5158" spans="1:6" x14ac:dyDescent="0.25">
      <c r="A5158">
        <v>764</v>
      </c>
      <c r="B5158" s="3">
        <v>43286</v>
      </c>
      <c r="C5158" s="3">
        <v>43287</v>
      </c>
      <c r="D5158" t="s">
        <v>131</v>
      </c>
      <c r="E5158" t="s">
        <v>169</v>
      </c>
      <c r="F5158" t="s">
        <v>133</v>
      </c>
    </row>
    <row r="5159" spans="1:6" x14ac:dyDescent="0.25">
      <c r="A5159">
        <v>764</v>
      </c>
      <c r="B5159" s="3">
        <v>43287</v>
      </c>
      <c r="C5159" s="3">
        <v>43419</v>
      </c>
      <c r="D5159" t="s">
        <v>131</v>
      </c>
      <c r="E5159" t="s">
        <v>169</v>
      </c>
      <c r="F5159" t="s">
        <v>133</v>
      </c>
    </row>
    <row r="5160" spans="1:6" x14ac:dyDescent="0.25">
      <c r="A5160">
        <v>764</v>
      </c>
      <c r="B5160" s="3">
        <v>43419</v>
      </c>
      <c r="C5160" s="3">
        <v>43419</v>
      </c>
      <c r="D5160" t="s">
        <v>131</v>
      </c>
      <c r="E5160" t="s">
        <v>169</v>
      </c>
      <c r="F5160" t="s">
        <v>133</v>
      </c>
    </row>
    <row r="5161" spans="1:6" x14ac:dyDescent="0.25">
      <c r="A5161">
        <v>764</v>
      </c>
      <c r="B5161" s="3">
        <v>43420</v>
      </c>
      <c r="C5161" s="3">
        <v>43587</v>
      </c>
      <c r="D5161" t="s">
        <v>131</v>
      </c>
      <c r="E5161" t="s">
        <v>169</v>
      </c>
      <c r="F5161" t="s">
        <v>133</v>
      </c>
    </row>
    <row r="5162" spans="1:6" x14ac:dyDescent="0.25">
      <c r="A5162">
        <v>764</v>
      </c>
      <c r="B5162" s="3">
        <v>43587</v>
      </c>
      <c r="C5162" s="3">
        <v>43588</v>
      </c>
      <c r="D5162" t="s">
        <v>131</v>
      </c>
      <c r="E5162" t="s">
        <v>169</v>
      </c>
      <c r="F5162" t="s">
        <v>133</v>
      </c>
    </row>
    <row r="5163" spans="1:6" x14ac:dyDescent="0.25">
      <c r="A5163">
        <v>764</v>
      </c>
      <c r="B5163" s="3">
        <v>43589</v>
      </c>
      <c r="C5163" s="3">
        <v>43626</v>
      </c>
      <c r="D5163" t="s">
        <v>131</v>
      </c>
      <c r="E5163" t="s">
        <v>169</v>
      </c>
      <c r="F5163" t="s">
        <v>133</v>
      </c>
    </row>
    <row r="5164" spans="1:6" x14ac:dyDescent="0.25">
      <c r="A5164">
        <v>764</v>
      </c>
      <c r="B5164" s="3">
        <v>43626</v>
      </c>
      <c r="C5164" s="3">
        <v>43627</v>
      </c>
      <c r="D5164" t="s">
        <v>131</v>
      </c>
      <c r="E5164" t="s">
        <v>169</v>
      </c>
      <c r="F5164" t="s">
        <v>133</v>
      </c>
    </row>
    <row r="5165" spans="1:6" x14ac:dyDescent="0.25">
      <c r="A5165">
        <v>764</v>
      </c>
      <c r="B5165" s="3">
        <v>43628</v>
      </c>
      <c r="C5165" s="3">
        <v>44012</v>
      </c>
      <c r="D5165" t="s">
        <v>131</v>
      </c>
      <c r="E5165" t="s">
        <v>169</v>
      </c>
      <c r="F5165" t="s">
        <v>133</v>
      </c>
    </row>
    <row r="5166" spans="1:6" x14ac:dyDescent="0.25">
      <c r="A5166">
        <v>764</v>
      </c>
      <c r="B5166" s="3">
        <v>44012</v>
      </c>
      <c r="C5166" s="3">
        <v>44032</v>
      </c>
      <c r="D5166" t="s">
        <v>131</v>
      </c>
      <c r="E5166" t="s">
        <v>169</v>
      </c>
      <c r="F5166" t="s">
        <v>133</v>
      </c>
    </row>
    <row r="5167" spans="1:6" x14ac:dyDescent="0.25">
      <c r="A5167">
        <v>764</v>
      </c>
      <c r="B5167" s="3">
        <v>44033</v>
      </c>
      <c r="C5167" s="3">
        <v>44081</v>
      </c>
      <c r="D5167" t="s">
        <v>131</v>
      </c>
      <c r="E5167" t="s">
        <v>169</v>
      </c>
      <c r="F5167" t="s">
        <v>133</v>
      </c>
    </row>
    <row r="5168" spans="1:6" x14ac:dyDescent="0.25">
      <c r="A5168">
        <v>764</v>
      </c>
      <c r="B5168" s="3">
        <v>44081</v>
      </c>
      <c r="C5168" s="3">
        <v>44094</v>
      </c>
      <c r="D5168" t="s">
        <v>131</v>
      </c>
      <c r="E5168" t="s">
        <v>169</v>
      </c>
      <c r="F5168" t="s">
        <v>133</v>
      </c>
    </row>
    <row r="5169" spans="1:6" x14ac:dyDescent="0.25">
      <c r="A5169">
        <v>764</v>
      </c>
      <c r="B5169" s="3">
        <v>44095</v>
      </c>
      <c r="C5169" s="3">
        <v>44095</v>
      </c>
      <c r="D5169" t="s">
        <v>131</v>
      </c>
      <c r="E5169" t="s">
        <v>169</v>
      </c>
      <c r="F5169" t="s">
        <v>133</v>
      </c>
    </row>
    <row r="5170" spans="1:6" x14ac:dyDescent="0.25">
      <c r="A5170">
        <v>764</v>
      </c>
      <c r="B5170" s="3">
        <v>44095</v>
      </c>
      <c r="C5170" s="3">
        <v>44124</v>
      </c>
      <c r="D5170" t="s">
        <v>131</v>
      </c>
      <c r="E5170" t="s">
        <v>169</v>
      </c>
      <c r="F5170" t="s">
        <v>133</v>
      </c>
    </row>
    <row r="5171" spans="1:6" x14ac:dyDescent="0.25">
      <c r="A5171">
        <v>764</v>
      </c>
      <c r="B5171" s="3">
        <v>44125</v>
      </c>
      <c r="C5171" s="3">
        <v>44196</v>
      </c>
      <c r="D5171" t="s">
        <v>131</v>
      </c>
      <c r="E5171" t="s">
        <v>169</v>
      </c>
      <c r="F5171" t="s">
        <v>133</v>
      </c>
    </row>
    <row r="5172" spans="1:6" x14ac:dyDescent="0.25">
      <c r="A5172">
        <v>764</v>
      </c>
      <c r="B5172" s="3">
        <v>44197</v>
      </c>
      <c r="C5172" s="3">
        <v>44197</v>
      </c>
      <c r="D5172" t="s">
        <v>131</v>
      </c>
      <c r="E5172" t="s">
        <v>169</v>
      </c>
      <c r="F5172" t="s">
        <v>133</v>
      </c>
    </row>
    <row r="5173" spans="1:6" x14ac:dyDescent="0.25">
      <c r="A5173">
        <v>764</v>
      </c>
      <c r="B5173" s="3">
        <v>44197</v>
      </c>
      <c r="C5173" s="3">
        <v>44280</v>
      </c>
      <c r="D5173" t="s">
        <v>131</v>
      </c>
      <c r="E5173" t="s">
        <v>169</v>
      </c>
      <c r="F5173" t="s">
        <v>133</v>
      </c>
    </row>
    <row r="5174" spans="1:6" x14ac:dyDescent="0.25">
      <c r="A5174">
        <v>764</v>
      </c>
      <c r="B5174" s="3">
        <v>44280</v>
      </c>
      <c r="C5174" s="3">
        <v>44293</v>
      </c>
      <c r="D5174" t="s">
        <v>131</v>
      </c>
      <c r="E5174" t="s">
        <v>169</v>
      </c>
      <c r="F5174" t="s">
        <v>133</v>
      </c>
    </row>
    <row r="5175" spans="1:6" x14ac:dyDescent="0.25">
      <c r="A5175">
        <v>764</v>
      </c>
      <c r="B5175" s="3">
        <v>44294</v>
      </c>
      <c r="C5175" s="3">
        <v>44294</v>
      </c>
      <c r="D5175" t="s">
        <v>131</v>
      </c>
      <c r="E5175" t="s">
        <v>169</v>
      </c>
      <c r="F5175" t="s">
        <v>133</v>
      </c>
    </row>
    <row r="5176" spans="1:6" x14ac:dyDescent="0.25">
      <c r="A5176">
        <v>764</v>
      </c>
      <c r="B5176" s="3">
        <v>44294</v>
      </c>
      <c r="C5176" s="3">
        <v>44295</v>
      </c>
      <c r="D5176" t="s">
        <v>131</v>
      </c>
      <c r="E5176" t="s">
        <v>169</v>
      </c>
      <c r="F5176" t="s">
        <v>133</v>
      </c>
    </row>
    <row r="5177" spans="1:6" x14ac:dyDescent="0.25">
      <c r="A5177">
        <v>764</v>
      </c>
      <c r="B5177" s="3">
        <v>44296</v>
      </c>
      <c r="C5177" s="3">
        <v>44298</v>
      </c>
      <c r="D5177" t="s">
        <v>131</v>
      </c>
      <c r="E5177" t="s">
        <v>169</v>
      </c>
      <c r="F5177" t="s">
        <v>133</v>
      </c>
    </row>
    <row r="5178" spans="1:6" x14ac:dyDescent="0.25">
      <c r="A5178">
        <v>764</v>
      </c>
      <c r="B5178" s="3">
        <v>44298</v>
      </c>
      <c r="C5178" s="3">
        <v>44311</v>
      </c>
      <c r="D5178" t="s">
        <v>131</v>
      </c>
      <c r="E5178" t="s">
        <v>169</v>
      </c>
      <c r="F5178" t="s">
        <v>133</v>
      </c>
    </row>
    <row r="5179" spans="1:6" x14ac:dyDescent="0.25">
      <c r="A5179">
        <v>764</v>
      </c>
      <c r="B5179" s="3">
        <v>44312</v>
      </c>
      <c r="C5179" s="3">
        <v>44312</v>
      </c>
      <c r="D5179" t="s">
        <v>131</v>
      </c>
      <c r="E5179" t="s">
        <v>169</v>
      </c>
      <c r="F5179" t="s">
        <v>133</v>
      </c>
    </row>
    <row r="5180" spans="1:6" x14ac:dyDescent="0.25">
      <c r="A5180">
        <v>764</v>
      </c>
      <c r="B5180" s="3">
        <v>44312</v>
      </c>
      <c r="C5180" s="3">
        <v>44326</v>
      </c>
      <c r="D5180" t="s">
        <v>131</v>
      </c>
      <c r="E5180" t="s">
        <v>169</v>
      </c>
      <c r="F5180" t="s">
        <v>133</v>
      </c>
    </row>
    <row r="5181" spans="1:6" x14ac:dyDescent="0.25">
      <c r="A5181">
        <v>764</v>
      </c>
      <c r="B5181" s="3">
        <v>44327</v>
      </c>
      <c r="C5181" s="3">
        <v>44327</v>
      </c>
      <c r="D5181" t="s">
        <v>131</v>
      </c>
      <c r="E5181" t="s">
        <v>169</v>
      </c>
      <c r="F5181" t="s">
        <v>133</v>
      </c>
    </row>
    <row r="5182" spans="1:6" x14ac:dyDescent="0.25">
      <c r="A5182">
        <v>764</v>
      </c>
      <c r="B5182" s="3">
        <v>44327</v>
      </c>
      <c r="C5182" s="3">
        <v>44341</v>
      </c>
      <c r="D5182" t="s">
        <v>131</v>
      </c>
      <c r="E5182" t="s">
        <v>169</v>
      </c>
      <c r="F5182" t="s">
        <v>133</v>
      </c>
    </row>
    <row r="5183" spans="1:6" x14ac:dyDescent="0.25">
      <c r="A5183">
        <v>764</v>
      </c>
      <c r="B5183" s="3">
        <v>44342</v>
      </c>
      <c r="C5183" s="3">
        <v>44342</v>
      </c>
      <c r="D5183" t="s">
        <v>131</v>
      </c>
      <c r="E5183" t="s">
        <v>169</v>
      </c>
      <c r="F5183" t="s">
        <v>133</v>
      </c>
    </row>
    <row r="5184" spans="1:6" x14ac:dyDescent="0.25">
      <c r="A5184">
        <v>764</v>
      </c>
      <c r="B5184" s="3">
        <v>44342</v>
      </c>
      <c r="C5184" s="3">
        <v>44356</v>
      </c>
      <c r="D5184" t="s">
        <v>131</v>
      </c>
      <c r="E5184" t="s">
        <v>169</v>
      </c>
      <c r="F5184" t="s">
        <v>133</v>
      </c>
    </row>
    <row r="5185" spans="1:6" x14ac:dyDescent="0.25">
      <c r="A5185">
        <v>764</v>
      </c>
      <c r="B5185" s="3">
        <v>44357</v>
      </c>
      <c r="C5185" s="3">
        <v>44365</v>
      </c>
      <c r="D5185" t="s">
        <v>131</v>
      </c>
      <c r="E5185" t="s">
        <v>169</v>
      </c>
      <c r="F5185" t="s">
        <v>133</v>
      </c>
    </row>
    <row r="5186" spans="1:6" x14ac:dyDescent="0.25">
      <c r="A5186">
        <v>764</v>
      </c>
      <c r="B5186" s="3">
        <v>44365</v>
      </c>
      <c r="C5186" s="3">
        <v>44377</v>
      </c>
      <c r="D5186" t="s">
        <v>131</v>
      </c>
      <c r="E5186" t="s">
        <v>169</v>
      </c>
      <c r="F5186" t="s">
        <v>133</v>
      </c>
    </row>
    <row r="5187" spans="1:6" x14ac:dyDescent="0.25">
      <c r="A5187">
        <v>764</v>
      </c>
      <c r="B5187" s="3">
        <v>44378</v>
      </c>
      <c r="C5187" s="3"/>
      <c r="D5187" t="s">
        <v>131</v>
      </c>
      <c r="E5187" t="s">
        <v>169</v>
      </c>
      <c r="F5187" t="s">
        <v>133</v>
      </c>
    </row>
    <row r="5188" spans="1:6" x14ac:dyDescent="0.25">
      <c r="A5188">
        <v>765</v>
      </c>
      <c r="B5188" s="3">
        <v>41353</v>
      </c>
      <c r="C5188" s="3">
        <v>43843</v>
      </c>
      <c r="D5188" t="s">
        <v>131</v>
      </c>
      <c r="E5188" t="s">
        <v>135</v>
      </c>
      <c r="F5188" t="s">
        <v>133</v>
      </c>
    </row>
    <row r="5189" spans="1:6" x14ac:dyDescent="0.25">
      <c r="A5189">
        <v>765</v>
      </c>
      <c r="B5189" s="3">
        <v>43843</v>
      </c>
      <c r="C5189" s="3">
        <v>44579</v>
      </c>
      <c r="D5189" t="s">
        <v>131</v>
      </c>
      <c r="E5189" t="s">
        <v>135</v>
      </c>
      <c r="F5189" t="s">
        <v>133</v>
      </c>
    </row>
    <row r="5190" spans="1:6" x14ac:dyDescent="0.25">
      <c r="A5190">
        <v>765</v>
      </c>
      <c r="B5190" s="3">
        <v>44579</v>
      </c>
      <c r="C5190" s="3">
        <v>44581</v>
      </c>
      <c r="D5190" t="s">
        <v>131</v>
      </c>
      <c r="E5190" t="s">
        <v>135</v>
      </c>
      <c r="F5190" t="s">
        <v>133</v>
      </c>
    </row>
    <row r="5191" spans="1:6" x14ac:dyDescent="0.25">
      <c r="A5191">
        <v>765</v>
      </c>
      <c r="B5191" s="3">
        <v>44582</v>
      </c>
      <c r="C5191" s="3"/>
      <c r="D5191" t="s">
        <v>131</v>
      </c>
      <c r="E5191" t="s">
        <v>135</v>
      </c>
      <c r="F5191" t="s">
        <v>133</v>
      </c>
    </row>
    <row r="5192" spans="1:6" x14ac:dyDescent="0.25">
      <c r="A5192">
        <v>766</v>
      </c>
      <c r="B5192" s="3">
        <v>35697</v>
      </c>
      <c r="C5192" s="3">
        <v>35795</v>
      </c>
      <c r="D5192" t="s">
        <v>131</v>
      </c>
      <c r="E5192" t="s">
        <v>193</v>
      </c>
      <c r="F5192" t="s">
        <v>133</v>
      </c>
    </row>
    <row r="5193" spans="1:6" x14ac:dyDescent="0.25">
      <c r="A5193">
        <v>766</v>
      </c>
      <c r="B5193" s="3">
        <v>41548</v>
      </c>
      <c r="C5193" s="3">
        <v>44447</v>
      </c>
      <c r="D5193" t="s">
        <v>131</v>
      </c>
      <c r="E5193" t="s">
        <v>94</v>
      </c>
      <c r="F5193" t="s">
        <v>133</v>
      </c>
    </row>
    <row r="5194" spans="1:6" x14ac:dyDescent="0.25">
      <c r="A5194">
        <v>766</v>
      </c>
      <c r="B5194" s="3">
        <v>44447</v>
      </c>
      <c r="C5194" s="3">
        <v>44460</v>
      </c>
      <c r="D5194" t="s">
        <v>131</v>
      </c>
      <c r="E5194" t="s">
        <v>94</v>
      </c>
      <c r="F5194" t="s">
        <v>133</v>
      </c>
    </row>
    <row r="5195" spans="1:6" x14ac:dyDescent="0.25">
      <c r="A5195">
        <v>766</v>
      </c>
      <c r="B5195" s="3">
        <v>44461</v>
      </c>
      <c r="C5195" s="3">
        <v>44578</v>
      </c>
      <c r="D5195" t="s">
        <v>131</v>
      </c>
      <c r="E5195" t="s">
        <v>94</v>
      </c>
      <c r="F5195" t="s">
        <v>133</v>
      </c>
    </row>
    <row r="5196" spans="1:6" x14ac:dyDescent="0.25">
      <c r="A5196">
        <v>766</v>
      </c>
      <c r="B5196" s="3">
        <v>44578</v>
      </c>
      <c r="D5196" t="s">
        <v>131</v>
      </c>
      <c r="E5196" t="s">
        <v>80</v>
      </c>
      <c r="F5196" t="s">
        <v>133</v>
      </c>
    </row>
    <row r="5197" spans="1:6" x14ac:dyDescent="0.25">
      <c r="A5197">
        <v>766</v>
      </c>
      <c r="B5197" s="3">
        <v>44578</v>
      </c>
      <c r="C5197" s="3">
        <v>44578</v>
      </c>
      <c r="D5197" t="s">
        <v>131</v>
      </c>
      <c r="E5197" t="s">
        <v>94</v>
      </c>
      <c r="F5197" t="s">
        <v>133</v>
      </c>
    </row>
    <row r="5198" spans="1:6" x14ac:dyDescent="0.25">
      <c r="A5198">
        <v>766</v>
      </c>
      <c r="B5198" s="3">
        <v>44578</v>
      </c>
      <c r="C5198" s="3">
        <v>44578</v>
      </c>
      <c r="D5198" t="s">
        <v>131</v>
      </c>
      <c r="E5198" t="s">
        <v>94</v>
      </c>
      <c r="F5198" t="s">
        <v>133</v>
      </c>
    </row>
    <row r="5199" spans="1:6" x14ac:dyDescent="0.25">
      <c r="A5199">
        <v>767</v>
      </c>
      <c r="B5199" s="3">
        <v>41791</v>
      </c>
      <c r="C5199" s="3">
        <v>43544</v>
      </c>
      <c r="D5199" t="s">
        <v>131</v>
      </c>
      <c r="E5199" t="s">
        <v>97</v>
      </c>
      <c r="F5199" t="s">
        <v>132</v>
      </c>
    </row>
    <row r="5200" spans="1:6" x14ac:dyDescent="0.25">
      <c r="A5200">
        <v>767</v>
      </c>
      <c r="B5200" s="3">
        <v>43544</v>
      </c>
      <c r="C5200" s="3">
        <v>43545</v>
      </c>
      <c r="D5200" t="s">
        <v>131</v>
      </c>
      <c r="E5200" t="s">
        <v>97</v>
      </c>
      <c r="F5200" t="s">
        <v>132</v>
      </c>
    </row>
    <row r="5201" spans="1:6" x14ac:dyDescent="0.25">
      <c r="A5201">
        <v>767</v>
      </c>
      <c r="B5201" s="3">
        <v>43546</v>
      </c>
      <c r="C5201" s="3">
        <v>43796</v>
      </c>
      <c r="D5201" t="s">
        <v>131</v>
      </c>
      <c r="E5201" t="s">
        <v>97</v>
      </c>
      <c r="F5201" t="s">
        <v>132</v>
      </c>
    </row>
    <row r="5202" spans="1:6" x14ac:dyDescent="0.25">
      <c r="A5202">
        <v>767</v>
      </c>
      <c r="B5202" s="3">
        <v>43796</v>
      </c>
      <c r="C5202" s="3">
        <v>43797</v>
      </c>
      <c r="D5202" t="s">
        <v>131</v>
      </c>
      <c r="E5202" t="s">
        <v>97</v>
      </c>
      <c r="F5202" t="s">
        <v>132</v>
      </c>
    </row>
    <row r="5203" spans="1:6" x14ac:dyDescent="0.25">
      <c r="A5203">
        <v>767</v>
      </c>
      <c r="B5203" s="3">
        <v>43798</v>
      </c>
      <c r="C5203" s="3">
        <v>43811</v>
      </c>
      <c r="D5203" t="s">
        <v>131</v>
      </c>
      <c r="E5203" t="s">
        <v>97</v>
      </c>
      <c r="F5203" t="s">
        <v>132</v>
      </c>
    </row>
    <row r="5204" spans="1:6" x14ac:dyDescent="0.25">
      <c r="A5204">
        <v>767</v>
      </c>
      <c r="B5204" s="3">
        <v>43811</v>
      </c>
      <c r="C5204" s="3">
        <v>43830</v>
      </c>
      <c r="D5204" t="s">
        <v>131</v>
      </c>
      <c r="E5204" t="s">
        <v>97</v>
      </c>
      <c r="F5204" t="s">
        <v>132</v>
      </c>
    </row>
    <row r="5205" spans="1:6" x14ac:dyDescent="0.25">
      <c r="A5205">
        <v>767</v>
      </c>
      <c r="B5205" s="3">
        <v>43831</v>
      </c>
      <c r="C5205" s="3">
        <v>43907</v>
      </c>
      <c r="D5205" t="s">
        <v>131</v>
      </c>
      <c r="E5205" t="s">
        <v>97</v>
      </c>
      <c r="F5205" t="s">
        <v>132</v>
      </c>
    </row>
    <row r="5206" spans="1:6" x14ac:dyDescent="0.25">
      <c r="A5206">
        <v>767</v>
      </c>
      <c r="B5206" s="3">
        <v>43907</v>
      </c>
      <c r="C5206" s="3">
        <v>43909</v>
      </c>
      <c r="D5206" t="s">
        <v>131</v>
      </c>
      <c r="E5206" t="s">
        <v>97</v>
      </c>
      <c r="F5206" t="s">
        <v>132</v>
      </c>
    </row>
    <row r="5207" spans="1:6" x14ac:dyDescent="0.25">
      <c r="A5207">
        <v>767</v>
      </c>
      <c r="B5207" s="3">
        <v>43910</v>
      </c>
      <c r="C5207" s="3">
        <v>44500</v>
      </c>
      <c r="D5207" t="s">
        <v>131</v>
      </c>
      <c r="E5207" t="s">
        <v>97</v>
      </c>
      <c r="F5207" t="s">
        <v>132</v>
      </c>
    </row>
    <row r="5208" spans="1:6" x14ac:dyDescent="0.25">
      <c r="A5208">
        <v>767</v>
      </c>
      <c r="B5208" s="3">
        <v>44500</v>
      </c>
      <c r="C5208" s="3">
        <v>44725</v>
      </c>
      <c r="D5208" t="s">
        <v>131</v>
      </c>
      <c r="E5208" t="s">
        <v>97</v>
      </c>
      <c r="F5208" t="s">
        <v>132</v>
      </c>
    </row>
    <row r="5209" spans="1:6" x14ac:dyDescent="0.25">
      <c r="A5209">
        <v>768</v>
      </c>
      <c r="B5209" s="3">
        <v>40299</v>
      </c>
      <c r="C5209" s="3"/>
      <c r="D5209" t="s">
        <v>131</v>
      </c>
      <c r="E5209" t="s">
        <v>99</v>
      </c>
      <c r="F5209" t="s">
        <v>132</v>
      </c>
    </row>
    <row r="5210" spans="1:6" x14ac:dyDescent="0.25">
      <c r="A5210">
        <v>769</v>
      </c>
      <c r="B5210" s="3">
        <v>42659</v>
      </c>
      <c r="C5210" s="3">
        <v>43122</v>
      </c>
      <c r="D5210" t="s">
        <v>131</v>
      </c>
      <c r="E5210" t="s">
        <v>168</v>
      </c>
      <c r="F5210" t="s">
        <v>133</v>
      </c>
    </row>
    <row r="5211" spans="1:6" x14ac:dyDescent="0.25">
      <c r="A5211">
        <v>769</v>
      </c>
      <c r="B5211" s="3">
        <v>43122</v>
      </c>
      <c r="C5211" s="3">
        <v>43125</v>
      </c>
      <c r="D5211" t="s">
        <v>131</v>
      </c>
      <c r="E5211" t="s">
        <v>168</v>
      </c>
      <c r="F5211" t="s">
        <v>133</v>
      </c>
    </row>
    <row r="5212" spans="1:6" x14ac:dyDescent="0.25">
      <c r="A5212">
        <v>769</v>
      </c>
      <c r="B5212" s="3">
        <v>43126</v>
      </c>
      <c r="C5212" s="3">
        <v>43148</v>
      </c>
      <c r="D5212" t="s">
        <v>131</v>
      </c>
      <c r="E5212" t="s">
        <v>168</v>
      </c>
      <c r="F5212" t="s">
        <v>133</v>
      </c>
    </row>
    <row r="5213" spans="1:6" x14ac:dyDescent="0.25">
      <c r="A5213">
        <v>769</v>
      </c>
      <c r="B5213" s="3">
        <v>43149</v>
      </c>
      <c r="C5213" s="3">
        <v>43178</v>
      </c>
      <c r="D5213" t="s">
        <v>131</v>
      </c>
      <c r="E5213" t="s">
        <v>168</v>
      </c>
      <c r="F5213" t="s">
        <v>133</v>
      </c>
    </row>
    <row r="5214" spans="1:6" x14ac:dyDescent="0.25">
      <c r="A5214">
        <v>769</v>
      </c>
      <c r="B5214" s="3">
        <v>43179</v>
      </c>
      <c r="C5214" s="3">
        <v>43352</v>
      </c>
      <c r="D5214" t="s">
        <v>131</v>
      </c>
      <c r="E5214" t="s">
        <v>168</v>
      </c>
      <c r="F5214" t="s">
        <v>133</v>
      </c>
    </row>
    <row r="5215" spans="1:6" x14ac:dyDescent="0.25">
      <c r="A5215">
        <v>769</v>
      </c>
      <c r="B5215" s="3">
        <v>43352</v>
      </c>
      <c r="C5215" s="3">
        <v>43353</v>
      </c>
      <c r="D5215" t="s">
        <v>131</v>
      </c>
      <c r="E5215" t="s">
        <v>168</v>
      </c>
      <c r="F5215" t="s">
        <v>133</v>
      </c>
    </row>
    <row r="5216" spans="1:6" x14ac:dyDescent="0.25">
      <c r="A5216">
        <v>769</v>
      </c>
      <c r="B5216" s="3">
        <v>43354</v>
      </c>
      <c r="C5216" s="3">
        <v>43354</v>
      </c>
      <c r="D5216" t="s">
        <v>131</v>
      </c>
      <c r="E5216" t="s">
        <v>168</v>
      </c>
      <c r="F5216" t="s">
        <v>133</v>
      </c>
    </row>
    <row r="5217" spans="1:6" x14ac:dyDescent="0.25">
      <c r="A5217">
        <v>769</v>
      </c>
      <c r="B5217" s="3">
        <v>43354</v>
      </c>
      <c r="C5217" s="3">
        <v>43355</v>
      </c>
      <c r="D5217" t="s">
        <v>131</v>
      </c>
      <c r="E5217" t="s">
        <v>168</v>
      </c>
      <c r="F5217" t="s">
        <v>133</v>
      </c>
    </row>
    <row r="5218" spans="1:6" x14ac:dyDescent="0.25">
      <c r="A5218">
        <v>769</v>
      </c>
      <c r="B5218" s="3">
        <v>43356</v>
      </c>
      <c r="C5218" s="3">
        <v>43566</v>
      </c>
      <c r="D5218" t="s">
        <v>131</v>
      </c>
      <c r="E5218" t="s">
        <v>168</v>
      </c>
      <c r="F5218" t="s">
        <v>133</v>
      </c>
    </row>
    <row r="5219" spans="1:6" x14ac:dyDescent="0.25">
      <c r="A5219">
        <v>769</v>
      </c>
      <c r="B5219" s="3">
        <v>43564</v>
      </c>
      <c r="C5219" s="3">
        <v>43565</v>
      </c>
      <c r="D5219" t="s">
        <v>131</v>
      </c>
      <c r="E5219" t="s">
        <v>168</v>
      </c>
      <c r="F5219" t="s">
        <v>133</v>
      </c>
    </row>
    <row r="5220" spans="1:6" x14ac:dyDescent="0.25">
      <c r="A5220">
        <v>769</v>
      </c>
      <c r="B5220" s="3">
        <v>43566</v>
      </c>
      <c r="C5220" s="3">
        <v>43566</v>
      </c>
      <c r="D5220" t="s">
        <v>131</v>
      </c>
      <c r="E5220" t="s">
        <v>168</v>
      </c>
      <c r="F5220" t="s">
        <v>133</v>
      </c>
    </row>
    <row r="5221" spans="1:6" x14ac:dyDescent="0.25">
      <c r="A5221">
        <v>769</v>
      </c>
      <c r="B5221" s="3">
        <v>43566</v>
      </c>
      <c r="C5221" s="3">
        <v>43569</v>
      </c>
      <c r="D5221" t="s">
        <v>131</v>
      </c>
      <c r="E5221" t="s">
        <v>168</v>
      </c>
      <c r="F5221" t="s">
        <v>133</v>
      </c>
    </row>
    <row r="5222" spans="1:6" x14ac:dyDescent="0.25">
      <c r="A5222">
        <v>769</v>
      </c>
      <c r="B5222" s="3">
        <v>43569</v>
      </c>
      <c r="C5222" s="3">
        <v>43570</v>
      </c>
      <c r="D5222" t="s">
        <v>131</v>
      </c>
      <c r="E5222" t="s">
        <v>168</v>
      </c>
      <c r="F5222" t="s">
        <v>133</v>
      </c>
    </row>
    <row r="5223" spans="1:6" x14ac:dyDescent="0.25">
      <c r="A5223">
        <v>769</v>
      </c>
      <c r="B5223" s="3">
        <v>43571</v>
      </c>
      <c r="C5223" s="3">
        <v>43572</v>
      </c>
      <c r="D5223" t="s">
        <v>131</v>
      </c>
      <c r="E5223" t="s">
        <v>168</v>
      </c>
      <c r="F5223" t="s">
        <v>133</v>
      </c>
    </row>
    <row r="5224" spans="1:6" x14ac:dyDescent="0.25">
      <c r="A5224">
        <v>769</v>
      </c>
      <c r="B5224" s="3">
        <v>43572</v>
      </c>
      <c r="C5224" s="3">
        <v>43572</v>
      </c>
      <c r="D5224" t="s">
        <v>131</v>
      </c>
      <c r="E5224" t="s">
        <v>168</v>
      </c>
      <c r="F5224" t="s">
        <v>133</v>
      </c>
    </row>
    <row r="5225" spans="1:6" x14ac:dyDescent="0.25">
      <c r="A5225">
        <v>769</v>
      </c>
      <c r="B5225" s="3">
        <v>43573</v>
      </c>
      <c r="C5225" s="3">
        <v>43591</v>
      </c>
      <c r="D5225" t="s">
        <v>131</v>
      </c>
      <c r="E5225" t="s">
        <v>168</v>
      </c>
      <c r="F5225" t="s">
        <v>133</v>
      </c>
    </row>
    <row r="5226" spans="1:6" x14ac:dyDescent="0.25">
      <c r="A5226">
        <v>769</v>
      </c>
      <c r="B5226" s="3">
        <v>43591</v>
      </c>
      <c r="C5226" s="3">
        <v>43592</v>
      </c>
      <c r="D5226" t="s">
        <v>131</v>
      </c>
      <c r="E5226" t="s">
        <v>168</v>
      </c>
      <c r="F5226" t="s">
        <v>133</v>
      </c>
    </row>
    <row r="5227" spans="1:6" x14ac:dyDescent="0.25">
      <c r="A5227">
        <v>769</v>
      </c>
      <c r="B5227" s="3">
        <v>43593</v>
      </c>
      <c r="C5227" s="3">
        <v>43593</v>
      </c>
      <c r="D5227" t="s">
        <v>131</v>
      </c>
      <c r="E5227" t="s">
        <v>168</v>
      </c>
      <c r="F5227" t="s">
        <v>133</v>
      </c>
    </row>
    <row r="5228" spans="1:6" x14ac:dyDescent="0.25">
      <c r="A5228">
        <v>769</v>
      </c>
      <c r="B5228" s="3">
        <v>43593</v>
      </c>
      <c r="C5228" s="3">
        <v>43594</v>
      </c>
      <c r="D5228" t="s">
        <v>131</v>
      </c>
      <c r="E5228" t="s">
        <v>168</v>
      </c>
      <c r="F5228" t="s">
        <v>133</v>
      </c>
    </row>
    <row r="5229" spans="1:6" x14ac:dyDescent="0.25">
      <c r="A5229">
        <v>769</v>
      </c>
      <c r="B5229" s="3">
        <v>43595</v>
      </c>
      <c r="C5229" s="3">
        <v>43774</v>
      </c>
      <c r="D5229" t="s">
        <v>131</v>
      </c>
      <c r="E5229" t="s">
        <v>168</v>
      </c>
      <c r="F5229" t="s">
        <v>133</v>
      </c>
    </row>
    <row r="5230" spans="1:6" x14ac:dyDescent="0.25">
      <c r="A5230">
        <v>769</v>
      </c>
      <c r="B5230" s="3">
        <v>43774</v>
      </c>
      <c r="C5230" s="3">
        <v>43775</v>
      </c>
      <c r="D5230" t="s">
        <v>131</v>
      </c>
      <c r="E5230" t="s">
        <v>168</v>
      </c>
      <c r="F5230" t="s">
        <v>133</v>
      </c>
    </row>
    <row r="5231" spans="1:6" x14ac:dyDescent="0.25">
      <c r="A5231">
        <v>769</v>
      </c>
      <c r="B5231" s="3">
        <v>43776</v>
      </c>
      <c r="C5231" s="3">
        <v>43776</v>
      </c>
      <c r="D5231" t="s">
        <v>131</v>
      </c>
      <c r="E5231" t="s">
        <v>168</v>
      </c>
      <c r="F5231" t="s">
        <v>133</v>
      </c>
    </row>
    <row r="5232" spans="1:6" x14ac:dyDescent="0.25">
      <c r="A5232">
        <v>769</v>
      </c>
      <c r="B5232" s="3">
        <v>43776</v>
      </c>
      <c r="C5232" s="3">
        <v>43777</v>
      </c>
      <c r="D5232" t="s">
        <v>131</v>
      </c>
      <c r="E5232" t="s">
        <v>168</v>
      </c>
      <c r="F5232" t="s">
        <v>133</v>
      </c>
    </row>
    <row r="5233" spans="1:6" x14ac:dyDescent="0.25">
      <c r="A5233">
        <v>769</v>
      </c>
      <c r="B5233" s="3">
        <v>43778</v>
      </c>
      <c r="C5233" s="3">
        <v>43780</v>
      </c>
      <c r="D5233" t="s">
        <v>131</v>
      </c>
      <c r="E5233" t="s">
        <v>168</v>
      </c>
      <c r="F5233" t="s">
        <v>133</v>
      </c>
    </row>
    <row r="5234" spans="1:6" x14ac:dyDescent="0.25">
      <c r="A5234">
        <v>769</v>
      </c>
      <c r="B5234" s="3">
        <v>43780</v>
      </c>
      <c r="C5234" s="3">
        <v>43781</v>
      </c>
      <c r="D5234" t="s">
        <v>131</v>
      </c>
      <c r="E5234" t="s">
        <v>168</v>
      </c>
      <c r="F5234" t="s">
        <v>133</v>
      </c>
    </row>
    <row r="5235" spans="1:6" x14ac:dyDescent="0.25">
      <c r="A5235">
        <v>769</v>
      </c>
      <c r="B5235" s="3">
        <v>43782</v>
      </c>
      <c r="C5235" s="3">
        <v>44165</v>
      </c>
      <c r="D5235" t="s">
        <v>131</v>
      </c>
      <c r="E5235" t="s">
        <v>168</v>
      </c>
      <c r="F5235" t="s">
        <v>133</v>
      </c>
    </row>
    <row r="5236" spans="1:6" x14ac:dyDescent="0.25">
      <c r="A5236">
        <v>769</v>
      </c>
      <c r="B5236" s="3">
        <v>44166</v>
      </c>
      <c r="C5236" s="3">
        <v>44166</v>
      </c>
      <c r="D5236" t="s">
        <v>131</v>
      </c>
      <c r="E5236" t="s">
        <v>174</v>
      </c>
      <c r="F5236" t="s">
        <v>133</v>
      </c>
    </row>
    <row r="5237" spans="1:6" x14ac:dyDescent="0.25">
      <c r="A5237">
        <v>769</v>
      </c>
      <c r="B5237" s="3">
        <v>44166</v>
      </c>
      <c r="C5237" s="3">
        <v>44263</v>
      </c>
      <c r="D5237" t="s">
        <v>131</v>
      </c>
      <c r="E5237" t="s">
        <v>174</v>
      </c>
      <c r="F5237" t="s">
        <v>133</v>
      </c>
    </row>
    <row r="5238" spans="1:6" x14ac:dyDescent="0.25">
      <c r="A5238">
        <v>769</v>
      </c>
      <c r="B5238" s="3">
        <v>44263</v>
      </c>
      <c r="C5238" s="3">
        <v>44267</v>
      </c>
      <c r="D5238" t="s">
        <v>131</v>
      </c>
      <c r="E5238" t="s">
        <v>174</v>
      </c>
      <c r="F5238" t="s">
        <v>133</v>
      </c>
    </row>
    <row r="5239" spans="1:6" x14ac:dyDescent="0.25">
      <c r="A5239">
        <v>769</v>
      </c>
      <c r="B5239" s="3">
        <v>44268</v>
      </c>
      <c r="C5239" s="3">
        <v>44272</v>
      </c>
      <c r="D5239" t="s">
        <v>131</v>
      </c>
      <c r="E5239" t="s">
        <v>174</v>
      </c>
      <c r="F5239" t="s">
        <v>133</v>
      </c>
    </row>
    <row r="5240" spans="1:6" x14ac:dyDescent="0.25">
      <c r="A5240">
        <v>769</v>
      </c>
      <c r="B5240" s="3">
        <v>44270</v>
      </c>
      <c r="C5240" s="3">
        <v>44271</v>
      </c>
      <c r="D5240" t="s">
        <v>131</v>
      </c>
      <c r="E5240" t="s">
        <v>174</v>
      </c>
      <c r="F5240" t="s">
        <v>133</v>
      </c>
    </row>
    <row r="5241" spans="1:6" x14ac:dyDescent="0.25">
      <c r="A5241">
        <v>769</v>
      </c>
      <c r="B5241" s="3">
        <v>44272</v>
      </c>
      <c r="C5241" s="3">
        <v>44273</v>
      </c>
      <c r="D5241" t="s">
        <v>131</v>
      </c>
      <c r="E5241" t="s">
        <v>174</v>
      </c>
      <c r="F5241" t="s">
        <v>133</v>
      </c>
    </row>
    <row r="5242" spans="1:6" x14ac:dyDescent="0.25">
      <c r="A5242">
        <v>769</v>
      </c>
      <c r="B5242" s="3">
        <v>44272</v>
      </c>
      <c r="C5242" s="3">
        <v>44291</v>
      </c>
      <c r="D5242" t="s">
        <v>131</v>
      </c>
      <c r="E5242" t="s">
        <v>174</v>
      </c>
      <c r="F5242" t="s">
        <v>133</v>
      </c>
    </row>
    <row r="5243" spans="1:6" x14ac:dyDescent="0.25">
      <c r="A5243">
        <v>769</v>
      </c>
      <c r="B5243" s="3">
        <v>44274</v>
      </c>
      <c r="C5243" s="3">
        <v>44274</v>
      </c>
      <c r="D5243" t="s">
        <v>131</v>
      </c>
      <c r="E5243" t="s">
        <v>174</v>
      </c>
      <c r="F5243" t="s">
        <v>133</v>
      </c>
    </row>
    <row r="5244" spans="1:6" x14ac:dyDescent="0.25">
      <c r="A5244">
        <v>769</v>
      </c>
      <c r="B5244" s="3">
        <v>44291</v>
      </c>
      <c r="C5244" s="3">
        <v>44295</v>
      </c>
      <c r="D5244" t="s">
        <v>131</v>
      </c>
      <c r="E5244" t="s">
        <v>174</v>
      </c>
      <c r="F5244" t="s">
        <v>133</v>
      </c>
    </row>
    <row r="5245" spans="1:6" x14ac:dyDescent="0.25">
      <c r="A5245">
        <v>769</v>
      </c>
      <c r="B5245" s="3">
        <v>44296</v>
      </c>
      <c r="C5245" s="3">
        <v>44581</v>
      </c>
      <c r="D5245" t="s">
        <v>131</v>
      </c>
      <c r="E5245" t="s">
        <v>174</v>
      </c>
      <c r="F5245" t="s">
        <v>133</v>
      </c>
    </row>
    <row r="5246" spans="1:6" x14ac:dyDescent="0.25">
      <c r="A5246">
        <v>769</v>
      </c>
      <c r="B5246" s="3">
        <v>44581</v>
      </c>
      <c r="C5246" s="3">
        <v>44582</v>
      </c>
      <c r="D5246" t="s">
        <v>131</v>
      </c>
      <c r="E5246" t="s">
        <v>174</v>
      </c>
      <c r="F5246" t="s">
        <v>133</v>
      </c>
    </row>
    <row r="5247" spans="1:6" x14ac:dyDescent="0.25">
      <c r="A5247">
        <v>769</v>
      </c>
      <c r="B5247" s="3">
        <v>44583</v>
      </c>
      <c r="C5247" s="3">
        <v>44585</v>
      </c>
      <c r="D5247" t="s">
        <v>131</v>
      </c>
      <c r="E5247" t="s">
        <v>174</v>
      </c>
      <c r="F5247" t="s">
        <v>133</v>
      </c>
    </row>
    <row r="5248" spans="1:6" x14ac:dyDescent="0.25">
      <c r="A5248">
        <v>769</v>
      </c>
      <c r="B5248" s="3">
        <v>44585</v>
      </c>
      <c r="C5248" s="3">
        <v>44586</v>
      </c>
      <c r="D5248" t="s">
        <v>131</v>
      </c>
      <c r="E5248" t="s">
        <v>174</v>
      </c>
      <c r="F5248" t="s">
        <v>133</v>
      </c>
    </row>
    <row r="5249" spans="1:6" x14ac:dyDescent="0.25">
      <c r="A5249">
        <v>769</v>
      </c>
      <c r="B5249" s="3">
        <v>44587</v>
      </c>
      <c r="C5249" s="3">
        <v>44588</v>
      </c>
      <c r="D5249" t="s">
        <v>131</v>
      </c>
      <c r="E5249" t="s">
        <v>174</v>
      </c>
      <c r="F5249" t="s">
        <v>133</v>
      </c>
    </row>
    <row r="5250" spans="1:6" x14ac:dyDescent="0.25">
      <c r="A5250">
        <v>769</v>
      </c>
      <c r="B5250" s="3">
        <v>44588</v>
      </c>
      <c r="C5250" s="3">
        <v>44589</v>
      </c>
      <c r="D5250" t="s">
        <v>131</v>
      </c>
      <c r="E5250" t="s">
        <v>174</v>
      </c>
      <c r="F5250" t="s">
        <v>133</v>
      </c>
    </row>
    <row r="5251" spans="1:6" x14ac:dyDescent="0.25">
      <c r="A5251">
        <v>769</v>
      </c>
      <c r="B5251" s="3">
        <v>44590</v>
      </c>
      <c r="C5251" s="3">
        <v>44620</v>
      </c>
      <c r="D5251" t="s">
        <v>131</v>
      </c>
      <c r="E5251" t="s">
        <v>174</v>
      </c>
      <c r="F5251" t="s">
        <v>133</v>
      </c>
    </row>
    <row r="5252" spans="1:6" x14ac:dyDescent="0.25">
      <c r="A5252">
        <v>769</v>
      </c>
      <c r="B5252" s="3">
        <v>44620</v>
      </c>
      <c r="C5252" s="3">
        <v>44620</v>
      </c>
      <c r="D5252" t="s">
        <v>131</v>
      </c>
      <c r="E5252" t="s">
        <v>174</v>
      </c>
      <c r="F5252" t="s">
        <v>133</v>
      </c>
    </row>
    <row r="5253" spans="1:6" x14ac:dyDescent="0.25">
      <c r="A5253">
        <v>769</v>
      </c>
      <c r="B5253" s="3">
        <v>44621</v>
      </c>
      <c r="C5253" s="3"/>
      <c r="D5253" t="s">
        <v>131</v>
      </c>
      <c r="E5253" t="s">
        <v>174</v>
      </c>
      <c r="F5253" t="s">
        <v>133</v>
      </c>
    </row>
    <row r="5254" spans="1:6" x14ac:dyDescent="0.25">
      <c r="A5254">
        <v>770</v>
      </c>
      <c r="B5254" s="3">
        <v>42659</v>
      </c>
      <c r="C5254" s="3">
        <v>44044</v>
      </c>
      <c r="D5254" t="s">
        <v>131</v>
      </c>
      <c r="E5254" t="s">
        <v>175</v>
      </c>
      <c r="F5254" t="s">
        <v>133</v>
      </c>
    </row>
    <row r="5255" spans="1:6" x14ac:dyDescent="0.25">
      <c r="A5255">
        <v>770</v>
      </c>
      <c r="B5255" s="3">
        <v>44044</v>
      </c>
      <c r="C5255" s="3">
        <v>44044</v>
      </c>
      <c r="D5255" t="s">
        <v>131</v>
      </c>
      <c r="E5255" t="s">
        <v>175</v>
      </c>
      <c r="F5255" t="s">
        <v>133</v>
      </c>
    </row>
    <row r="5256" spans="1:6" x14ac:dyDescent="0.25">
      <c r="A5256">
        <v>770</v>
      </c>
      <c r="B5256" s="3">
        <v>44044</v>
      </c>
      <c r="C5256" s="3"/>
      <c r="D5256" t="s">
        <v>131</v>
      </c>
      <c r="E5256" t="s">
        <v>168</v>
      </c>
      <c r="F5256" t="s">
        <v>133</v>
      </c>
    </row>
    <row r="5257" spans="1:6" x14ac:dyDescent="0.25">
      <c r="A5257">
        <v>771</v>
      </c>
      <c r="B5257" s="3">
        <v>39119</v>
      </c>
      <c r="C5257" s="3">
        <v>44377</v>
      </c>
      <c r="D5257" t="s">
        <v>131</v>
      </c>
      <c r="E5257" t="s">
        <v>115</v>
      </c>
      <c r="F5257" t="s">
        <v>133</v>
      </c>
    </row>
    <row r="5258" spans="1:6" x14ac:dyDescent="0.25">
      <c r="A5258">
        <v>771</v>
      </c>
      <c r="B5258" s="3">
        <v>44377</v>
      </c>
      <c r="C5258" s="3">
        <v>44377</v>
      </c>
      <c r="D5258" t="s">
        <v>131</v>
      </c>
      <c r="E5258" t="s">
        <v>115</v>
      </c>
      <c r="F5258" t="s">
        <v>133</v>
      </c>
    </row>
    <row r="5259" spans="1:6" x14ac:dyDescent="0.25">
      <c r="A5259">
        <v>771</v>
      </c>
      <c r="B5259" s="3">
        <v>44377</v>
      </c>
      <c r="C5259" s="3">
        <v>44377</v>
      </c>
      <c r="D5259" t="s">
        <v>131</v>
      </c>
      <c r="E5259" t="s">
        <v>115</v>
      </c>
      <c r="F5259" t="s">
        <v>133</v>
      </c>
    </row>
    <row r="5260" spans="1:6" x14ac:dyDescent="0.25">
      <c r="A5260">
        <v>771</v>
      </c>
      <c r="B5260" s="3">
        <v>44377</v>
      </c>
      <c r="C5260" s="3"/>
      <c r="D5260" t="s">
        <v>131</v>
      </c>
      <c r="E5260" t="s">
        <v>115</v>
      </c>
      <c r="F5260" t="s">
        <v>133</v>
      </c>
    </row>
    <row r="5261" spans="1:6" x14ac:dyDescent="0.25">
      <c r="A5261">
        <v>772</v>
      </c>
      <c r="B5261" s="3">
        <v>42005</v>
      </c>
      <c r="C5261" s="3">
        <v>43138</v>
      </c>
      <c r="D5261" t="s">
        <v>131</v>
      </c>
      <c r="E5261" t="s">
        <v>113</v>
      </c>
      <c r="F5261" t="s">
        <v>132</v>
      </c>
    </row>
    <row r="5262" spans="1:6" x14ac:dyDescent="0.25">
      <c r="A5262">
        <v>772</v>
      </c>
      <c r="B5262" s="3">
        <v>43138</v>
      </c>
      <c r="C5262" s="3">
        <v>43139</v>
      </c>
      <c r="D5262" t="s">
        <v>131</v>
      </c>
      <c r="E5262" t="s">
        <v>113</v>
      </c>
      <c r="F5262" t="s">
        <v>132</v>
      </c>
    </row>
    <row r="5263" spans="1:6" x14ac:dyDescent="0.25">
      <c r="A5263">
        <v>772</v>
      </c>
      <c r="B5263" s="3">
        <v>43140</v>
      </c>
      <c r="C5263" s="3">
        <v>43140</v>
      </c>
      <c r="D5263" t="s">
        <v>131</v>
      </c>
      <c r="E5263" t="s">
        <v>113</v>
      </c>
      <c r="F5263" t="s">
        <v>132</v>
      </c>
    </row>
    <row r="5264" spans="1:6" x14ac:dyDescent="0.25">
      <c r="A5264">
        <v>772</v>
      </c>
      <c r="B5264" s="3">
        <v>43140</v>
      </c>
      <c r="C5264" s="3">
        <v>43140</v>
      </c>
      <c r="D5264" t="s">
        <v>131</v>
      </c>
      <c r="E5264" t="s">
        <v>113</v>
      </c>
      <c r="F5264" t="s">
        <v>132</v>
      </c>
    </row>
    <row r="5265" spans="1:6" x14ac:dyDescent="0.25">
      <c r="A5265">
        <v>772</v>
      </c>
      <c r="B5265" s="3">
        <v>43141</v>
      </c>
      <c r="C5265" s="3">
        <v>43312</v>
      </c>
      <c r="D5265" t="s">
        <v>131</v>
      </c>
      <c r="E5265" t="s">
        <v>113</v>
      </c>
      <c r="F5265" t="s">
        <v>132</v>
      </c>
    </row>
    <row r="5266" spans="1:6" x14ac:dyDescent="0.25">
      <c r="A5266">
        <v>772</v>
      </c>
      <c r="B5266" s="3">
        <v>43312</v>
      </c>
      <c r="C5266" s="3">
        <v>43325</v>
      </c>
      <c r="D5266" t="s">
        <v>131</v>
      </c>
      <c r="E5266" t="s">
        <v>113</v>
      </c>
      <c r="F5266" t="s">
        <v>132</v>
      </c>
    </row>
    <row r="5267" spans="1:6" x14ac:dyDescent="0.25">
      <c r="A5267">
        <v>772</v>
      </c>
      <c r="B5267" s="3">
        <v>43325</v>
      </c>
      <c r="C5267" s="3">
        <v>43424</v>
      </c>
      <c r="D5267" t="s">
        <v>131</v>
      </c>
      <c r="E5267" t="s">
        <v>113</v>
      </c>
      <c r="F5267" t="s">
        <v>132</v>
      </c>
    </row>
    <row r="5268" spans="1:6" x14ac:dyDescent="0.25">
      <c r="A5268">
        <v>772</v>
      </c>
      <c r="B5268" s="3">
        <v>43424</v>
      </c>
      <c r="C5268" s="3">
        <v>43426</v>
      </c>
      <c r="D5268" t="s">
        <v>131</v>
      </c>
      <c r="E5268" t="s">
        <v>113</v>
      </c>
      <c r="F5268" t="s">
        <v>132</v>
      </c>
    </row>
    <row r="5269" spans="1:6" x14ac:dyDescent="0.25">
      <c r="A5269">
        <v>772</v>
      </c>
      <c r="B5269" s="3">
        <v>43427</v>
      </c>
      <c r="C5269" s="3">
        <v>43507</v>
      </c>
      <c r="D5269" t="s">
        <v>131</v>
      </c>
      <c r="E5269" t="s">
        <v>113</v>
      </c>
      <c r="F5269" t="s">
        <v>132</v>
      </c>
    </row>
    <row r="5270" spans="1:6" x14ac:dyDescent="0.25">
      <c r="A5270">
        <v>772</v>
      </c>
      <c r="B5270" s="3">
        <v>43507</v>
      </c>
      <c r="C5270" s="3">
        <v>43508</v>
      </c>
      <c r="D5270" t="s">
        <v>131</v>
      </c>
      <c r="E5270" t="s">
        <v>113</v>
      </c>
      <c r="F5270" t="s">
        <v>132</v>
      </c>
    </row>
    <row r="5271" spans="1:6" x14ac:dyDescent="0.25">
      <c r="A5271">
        <v>772</v>
      </c>
      <c r="B5271" s="3">
        <v>43509</v>
      </c>
      <c r="C5271" s="3">
        <v>43525</v>
      </c>
      <c r="D5271" t="s">
        <v>131</v>
      </c>
      <c r="E5271" t="s">
        <v>113</v>
      </c>
      <c r="F5271" t="s">
        <v>132</v>
      </c>
    </row>
    <row r="5272" spans="1:6" x14ac:dyDescent="0.25">
      <c r="A5272">
        <v>772</v>
      </c>
      <c r="B5272" s="3">
        <v>43525</v>
      </c>
      <c r="C5272" s="3">
        <v>43525</v>
      </c>
      <c r="D5272" t="s">
        <v>131</v>
      </c>
      <c r="E5272" t="s">
        <v>113</v>
      </c>
      <c r="F5272" t="s">
        <v>132</v>
      </c>
    </row>
    <row r="5273" spans="1:6" x14ac:dyDescent="0.25">
      <c r="A5273">
        <v>772</v>
      </c>
      <c r="B5273" s="3">
        <v>43526</v>
      </c>
      <c r="C5273" s="3">
        <v>43571</v>
      </c>
      <c r="D5273" t="s">
        <v>131</v>
      </c>
      <c r="E5273" t="s">
        <v>113</v>
      </c>
      <c r="F5273" t="s">
        <v>132</v>
      </c>
    </row>
    <row r="5274" spans="1:6" x14ac:dyDescent="0.25">
      <c r="A5274">
        <v>772</v>
      </c>
      <c r="B5274" s="3">
        <v>43571</v>
      </c>
      <c r="C5274" s="3">
        <v>43572</v>
      </c>
      <c r="D5274" t="s">
        <v>131</v>
      </c>
      <c r="E5274" t="s">
        <v>113</v>
      </c>
      <c r="F5274" t="s">
        <v>132</v>
      </c>
    </row>
    <row r="5275" spans="1:6" x14ac:dyDescent="0.25">
      <c r="A5275">
        <v>772</v>
      </c>
      <c r="B5275" s="3">
        <v>43573</v>
      </c>
      <c r="C5275" s="3">
        <v>43740</v>
      </c>
      <c r="D5275" t="s">
        <v>131</v>
      </c>
      <c r="E5275" t="s">
        <v>113</v>
      </c>
      <c r="F5275" t="s">
        <v>132</v>
      </c>
    </row>
    <row r="5276" spans="1:6" x14ac:dyDescent="0.25">
      <c r="A5276">
        <v>772</v>
      </c>
      <c r="B5276" s="3">
        <v>43740</v>
      </c>
      <c r="C5276" s="3">
        <v>43741</v>
      </c>
      <c r="D5276" t="s">
        <v>131</v>
      </c>
      <c r="E5276" t="s">
        <v>113</v>
      </c>
      <c r="F5276" t="s">
        <v>132</v>
      </c>
    </row>
    <row r="5277" spans="1:6" x14ac:dyDescent="0.25">
      <c r="A5277">
        <v>772</v>
      </c>
      <c r="B5277" s="3">
        <v>43742</v>
      </c>
      <c r="C5277" s="3">
        <v>43838</v>
      </c>
      <c r="D5277" t="s">
        <v>131</v>
      </c>
      <c r="E5277" t="s">
        <v>113</v>
      </c>
      <c r="F5277" t="s">
        <v>132</v>
      </c>
    </row>
    <row r="5278" spans="1:6" x14ac:dyDescent="0.25">
      <c r="A5278">
        <v>772</v>
      </c>
      <c r="B5278" s="3">
        <v>43838</v>
      </c>
      <c r="C5278" s="3">
        <v>43839</v>
      </c>
      <c r="D5278" t="s">
        <v>131</v>
      </c>
      <c r="E5278" t="s">
        <v>113</v>
      </c>
      <c r="F5278" t="s">
        <v>132</v>
      </c>
    </row>
    <row r="5279" spans="1:6" x14ac:dyDescent="0.25">
      <c r="A5279">
        <v>772</v>
      </c>
      <c r="B5279" s="3">
        <v>43840</v>
      </c>
      <c r="C5279" s="3"/>
      <c r="D5279" t="s">
        <v>131</v>
      </c>
      <c r="E5279" t="s">
        <v>113</v>
      </c>
      <c r="F5279" t="s">
        <v>132</v>
      </c>
    </row>
    <row r="5280" spans="1:6" x14ac:dyDescent="0.25">
      <c r="A5280">
        <v>773</v>
      </c>
      <c r="B5280" s="3">
        <v>42795</v>
      </c>
      <c r="C5280" s="3">
        <v>43163</v>
      </c>
      <c r="D5280" t="s">
        <v>131</v>
      </c>
      <c r="E5280" t="s">
        <v>134</v>
      </c>
      <c r="F5280" t="s">
        <v>133</v>
      </c>
    </row>
    <row r="5281" spans="1:6" x14ac:dyDescent="0.25">
      <c r="A5281">
        <v>773</v>
      </c>
      <c r="B5281" s="3">
        <v>43164</v>
      </c>
      <c r="C5281" s="3">
        <v>43175</v>
      </c>
      <c r="D5281" t="s">
        <v>131</v>
      </c>
      <c r="E5281" t="s">
        <v>134</v>
      </c>
      <c r="F5281" t="s">
        <v>133</v>
      </c>
    </row>
    <row r="5282" spans="1:6" x14ac:dyDescent="0.25">
      <c r="A5282">
        <v>773</v>
      </c>
      <c r="B5282" s="3">
        <v>43176</v>
      </c>
      <c r="C5282" s="3">
        <v>43657</v>
      </c>
      <c r="D5282" t="s">
        <v>131</v>
      </c>
      <c r="E5282" t="s">
        <v>134</v>
      </c>
      <c r="F5282" t="s">
        <v>133</v>
      </c>
    </row>
    <row r="5283" spans="1:6" x14ac:dyDescent="0.25">
      <c r="A5283">
        <v>773</v>
      </c>
      <c r="B5283" s="3">
        <v>43657</v>
      </c>
      <c r="C5283" s="3"/>
      <c r="D5283" t="s">
        <v>131</v>
      </c>
      <c r="E5283" t="s">
        <v>134</v>
      </c>
      <c r="F5283" t="s">
        <v>133</v>
      </c>
    </row>
    <row r="5284" spans="1:6" x14ac:dyDescent="0.25">
      <c r="A5284">
        <v>773</v>
      </c>
      <c r="B5284" s="3">
        <v>43657</v>
      </c>
      <c r="C5284" s="3">
        <v>43657</v>
      </c>
      <c r="D5284" t="s">
        <v>131</v>
      </c>
      <c r="E5284" t="s">
        <v>134</v>
      </c>
      <c r="F5284" t="s">
        <v>132</v>
      </c>
    </row>
    <row r="5285" spans="1:6" x14ac:dyDescent="0.25">
      <c r="A5285">
        <v>774</v>
      </c>
      <c r="B5285" s="3">
        <v>40101</v>
      </c>
      <c r="C5285" s="3">
        <v>44725</v>
      </c>
      <c r="D5285" t="s">
        <v>131</v>
      </c>
      <c r="E5285" t="s">
        <v>93</v>
      </c>
      <c r="F5285" t="s">
        <v>133</v>
      </c>
    </row>
    <row r="5286" spans="1:6" x14ac:dyDescent="0.25">
      <c r="A5286">
        <v>774</v>
      </c>
      <c r="B5286" s="3">
        <v>44725</v>
      </c>
      <c r="C5286" s="3"/>
      <c r="D5286" t="s">
        <v>131</v>
      </c>
      <c r="E5286" t="s">
        <v>93</v>
      </c>
      <c r="F5286" t="s">
        <v>133</v>
      </c>
    </row>
    <row r="5287" spans="1:6" x14ac:dyDescent="0.25">
      <c r="A5287">
        <v>775</v>
      </c>
      <c r="B5287" s="3">
        <v>42675</v>
      </c>
      <c r="C5287" s="3">
        <v>43069</v>
      </c>
      <c r="D5287" t="s">
        <v>131</v>
      </c>
      <c r="E5287" t="s">
        <v>168</v>
      </c>
      <c r="F5287" t="s">
        <v>133</v>
      </c>
    </row>
    <row r="5288" spans="1:6" x14ac:dyDescent="0.25">
      <c r="A5288">
        <v>775</v>
      </c>
      <c r="B5288" s="3">
        <v>43070</v>
      </c>
      <c r="C5288" s="3">
        <v>43069</v>
      </c>
      <c r="D5288" t="s">
        <v>131</v>
      </c>
      <c r="E5288" t="s">
        <v>168</v>
      </c>
      <c r="F5288" t="s">
        <v>133</v>
      </c>
    </row>
    <row r="5289" spans="1:6" x14ac:dyDescent="0.25">
      <c r="A5289">
        <v>775</v>
      </c>
      <c r="B5289" s="3">
        <v>43070</v>
      </c>
      <c r="C5289" s="3">
        <v>44093</v>
      </c>
      <c r="D5289" t="s">
        <v>131</v>
      </c>
      <c r="E5289" t="s">
        <v>134</v>
      </c>
      <c r="F5289" t="s">
        <v>133</v>
      </c>
    </row>
    <row r="5290" spans="1:6" x14ac:dyDescent="0.25">
      <c r="A5290">
        <v>775</v>
      </c>
      <c r="B5290" s="3">
        <v>44093</v>
      </c>
      <c r="C5290" s="3">
        <v>44095</v>
      </c>
      <c r="D5290" t="s">
        <v>131</v>
      </c>
      <c r="E5290" t="s">
        <v>134</v>
      </c>
      <c r="F5290" t="s">
        <v>133</v>
      </c>
    </row>
    <row r="5291" spans="1:6" x14ac:dyDescent="0.25">
      <c r="A5291">
        <v>775</v>
      </c>
      <c r="B5291" s="3">
        <v>44096</v>
      </c>
      <c r="C5291" s="3">
        <v>44096</v>
      </c>
      <c r="D5291" t="s">
        <v>131</v>
      </c>
      <c r="E5291" t="s">
        <v>134</v>
      </c>
      <c r="F5291" t="s">
        <v>133</v>
      </c>
    </row>
    <row r="5292" spans="1:6" x14ac:dyDescent="0.25">
      <c r="A5292">
        <v>775</v>
      </c>
      <c r="B5292" s="3">
        <v>44096</v>
      </c>
      <c r="C5292" s="3">
        <v>44122</v>
      </c>
      <c r="D5292" t="s">
        <v>131</v>
      </c>
      <c r="E5292" t="s">
        <v>134</v>
      </c>
      <c r="F5292" t="s">
        <v>133</v>
      </c>
    </row>
    <row r="5293" spans="1:6" x14ac:dyDescent="0.25">
      <c r="A5293">
        <v>775</v>
      </c>
      <c r="B5293" s="3">
        <v>44123</v>
      </c>
      <c r="C5293" s="3">
        <v>44123</v>
      </c>
      <c r="D5293" t="s">
        <v>131</v>
      </c>
      <c r="E5293" t="s">
        <v>134</v>
      </c>
      <c r="F5293" t="s">
        <v>133</v>
      </c>
    </row>
    <row r="5294" spans="1:6" x14ac:dyDescent="0.25">
      <c r="A5294">
        <v>775</v>
      </c>
      <c r="B5294" s="3">
        <v>44123</v>
      </c>
      <c r="C5294" s="3">
        <v>44132</v>
      </c>
      <c r="D5294" t="s">
        <v>131</v>
      </c>
      <c r="E5294" t="s">
        <v>134</v>
      </c>
      <c r="F5294" t="s">
        <v>133</v>
      </c>
    </row>
    <row r="5295" spans="1:6" x14ac:dyDescent="0.25">
      <c r="A5295">
        <v>775</v>
      </c>
      <c r="B5295" s="3">
        <v>44133</v>
      </c>
      <c r="C5295" s="3">
        <v>44259</v>
      </c>
      <c r="D5295" t="s">
        <v>131</v>
      </c>
      <c r="E5295" t="s">
        <v>134</v>
      </c>
      <c r="F5295" t="s">
        <v>133</v>
      </c>
    </row>
    <row r="5296" spans="1:6" x14ac:dyDescent="0.25">
      <c r="A5296">
        <v>775</v>
      </c>
      <c r="B5296" s="3">
        <v>44260</v>
      </c>
      <c r="C5296" s="3">
        <v>44274</v>
      </c>
      <c r="D5296" t="s">
        <v>131</v>
      </c>
      <c r="E5296" t="s">
        <v>134</v>
      </c>
      <c r="F5296" t="s">
        <v>133</v>
      </c>
    </row>
    <row r="5297" spans="1:6" x14ac:dyDescent="0.25">
      <c r="A5297">
        <v>775</v>
      </c>
      <c r="B5297" s="3">
        <v>44275</v>
      </c>
      <c r="C5297" s="3">
        <v>44277</v>
      </c>
      <c r="D5297" t="s">
        <v>131</v>
      </c>
      <c r="E5297" t="s">
        <v>134</v>
      </c>
      <c r="F5297" t="s">
        <v>133</v>
      </c>
    </row>
    <row r="5298" spans="1:6" x14ac:dyDescent="0.25">
      <c r="A5298">
        <v>775</v>
      </c>
      <c r="B5298" s="3">
        <v>44277</v>
      </c>
      <c r="C5298" s="3">
        <v>44291</v>
      </c>
      <c r="D5298" t="s">
        <v>131</v>
      </c>
      <c r="E5298" t="s">
        <v>134</v>
      </c>
      <c r="F5298" t="s">
        <v>133</v>
      </c>
    </row>
    <row r="5299" spans="1:6" x14ac:dyDescent="0.25">
      <c r="A5299">
        <v>775</v>
      </c>
      <c r="B5299" s="3">
        <v>44292</v>
      </c>
      <c r="C5299" s="3">
        <v>44505</v>
      </c>
      <c r="D5299" t="s">
        <v>131</v>
      </c>
      <c r="E5299" t="s">
        <v>134</v>
      </c>
      <c r="F5299" t="s">
        <v>133</v>
      </c>
    </row>
    <row r="5300" spans="1:6" x14ac:dyDescent="0.25">
      <c r="A5300">
        <v>775</v>
      </c>
      <c r="B5300" s="3">
        <v>44505</v>
      </c>
      <c r="C5300" s="3">
        <v>44512</v>
      </c>
      <c r="D5300" t="s">
        <v>131</v>
      </c>
      <c r="E5300" t="s">
        <v>134</v>
      </c>
      <c r="F5300" t="s">
        <v>133</v>
      </c>
    </row>
    <row r="5301" spans="1:6" x14ac:dyDescent="0.25">
      <c r="A5301">
        <v>775</v>
      </c>
      <c r="B5301" s="3">
        <v>44513</v>
      </c>
      <c r="C5301" s="3">
        <v>44544</v>
      </c>
      <c r="D5301" t="s">
        <v>131</v>
      </c>
      <c r="E5301" t="s">
        <v>134</v>
      </c>
      <c r="F5301" t="s">
        <v>133</v>
      </c>
    </row>
    <row r="5302" spans="1:6" x14ac:dyDescent="0.25">
      <c r="A5302">
        <v>775</v>
      </c>
      <c r="B5302" s="3">
        <v>44544</v>
      </c>
      <c r="C5302" s="3">
        <v>44546</v>
      </c>
      <c r="D5302" t="s">
        <v>131</v>
      </c>
      <c r="E5302" t="s">
        <v>134</v>
      </c>
      <c r="F5302" t="s">
        <v>133</v>
      </c>
    </row>
    <row r="5303" spans="1:6" x14ac:dyDescent="0.25">
      <c r="A5303">
        <v>775</v>
      </c>
      <c r="B5303" s="3">
        <v>44547</v>
      </c>
      <c r="C5303" s="3"/>
      <c r="D5303" t="s">
        <v>131</v>
      </c>
      <c r="E5303" t="s">
        <v>134</v>
      </c>
      <c r="F5303" t="s">
        <v>133</v>
      </c>
    </row>
    <row r="5304" spans="1:6" x14ac:dyDescent="0.25">
      <c r="A5304">
        <v>776</v>
      </c>
      <c r="B5304" s="3">
        <v>41030</v>
      </c>
      <c r="C5304" s="3"/>
      <c r="D5304" t="s">
        <v>131</v>
      </c>
      <c r="E5304" t="s">
        <v>100</v>
      </c>
      <c r="F5304" t="s">
        <v>132</v>
      </c>
    </row>
    <row r="5305" spans="1:6" x14ac:dyDescent="0.25">
      <c r="A5305">
        <v>777</v>
      </c>
      <c r="B5305" s="3">
        <v>42736</v>
      </c>
      <c r="C5305" s="3">
        <v>43360</v>
      </c>
      <c r="D5305" t="s">
        <v>131</v>
      </c>
      <c r="E5305" t="s">
        <v>105</v>
      </c>
      <c r="F5305" t="s">
        <v>133</v>
      </c>
    </row>
    <row r="5306" spans="1:6" x14ac:dyDescent="0.25">
      <c r="A5306">
        <v>777</v>
      </c>
      <c r="B5306" s="3">
        <v>43360</v>
      </c>
      <c r="C5306" s="3">
        <v>43493</v>
      </c>
      <c r="D5306" t="s">
        <v>131</v>
      </c>
      <c r="E5306" t="s">
        <v>105</v>
      </c>
      <c r="F5306" t="s">
        <v>133</v>
      </c>
    </row>
    <row r="5307" spans="1:6" x14ac:dyDescent="0.25">
      <c r="A5307">
        <v>777</v>
      </c>
      <c r="B5307" s="3">
        <v>43493</v>
      </c>
      <c r="C5307" s="3">
        <v>43528</v>
      </c>
      <c r="D5307" t="s">
        <v>131</v>
      </c>
      <c r="E5307" t="s">
        <v>92</v>
      </c>
      <c r="F5307" t="s">
        <v>133</v>
      </c>
    </row>
    <row r="5308" spans="1:6" x14ac:dyDescent="0.25">
      <c r="A5308">
        <v>777</v>
      </c>
      <c r="B5308" s="3">
        <v>43493</v>
      </c>
      <c r="C5308" s="3">
        <v>43493</v>
      </c>
      <c r="D5308" t="s">
        <v>131</v>
      </c>
      <c r="E5308" t="s">
        <v>105</v>
      </c>
      <c r="F5308" t="s">
        <v>133</v>
      </c>
    </row>
    <row r="5309" spans="1:6" x14ac:dyDescent="0.25">
      <c r="A5309">
        <v>777</v>
      </c>
      <c r="B5309" s="3">
        <v>43493</v>
      </c>
      <c r="C5309" s="3">
        <v>43512</v>
      </c>
      <c r="D5309" t="s">
        <v>131</v>
      </c>
      <c r="E5309" t="s">
        <v>105</v>
      </c>
      <c r="F5309" t="s">
        <v>133</v>
      </c>
    </row>
    <row r="5310" spans="1:6" x14ac:dyDescent="0.25">
      <c r="A5310">
        <v>777</v>
      </c>
      <c r="B5310" s="3">
        <v>43525</v>
      </c>
      <c r="C5310" s="3">
        <v>43588</v>
      </c>
      <c r="D5310" t="s">
        <v>131</v>
      </c>
      <c r="E5310" t="s">
        <v>94</v>
      </c>
      <c r="F5310" t="s">
        <v>133</v>
      </c>
    </row>
    <row r="5311" spans="1:6" x14ac:dyDescent="0.25">
      <c r="A5311">
        <v>777</v>
      </c>
      <c r="B5311" s="3">
        <v>43528</v>
      </c>
      <c r="C5311" s="3">
        <v>43535</v>
      </c>
      <c r="D5311" t="s">
        <v>131</v>
      </c>
      <c r="E5311" t="s">
        <v>92</v>
      </c>
      <c r="F5311" t="s">
        <v>133</v>
      </c>
    </row>
    <row r="5312" spans="1:6" x14ac:dyDescent="0.25">
      <c r="A5312">
        <v>777</v>
      </c>
      <c r="B5312" s="3">
        <v>43588</v>
      </c>
      <c r="C5312" s="3">
        <v>43886</v>
      </c>
      <c r="D5312" t="s">
        <v>131</v>
      </c>
      <c r="E5312" t="s">
        <v>94</v>
      </c>
      <c r="F5312" t="s">
        <v>133</v>
      </c>
    </row>
    <row r="5313" spans="1:6" x14ac:dyDescent="0.25">
      <c r="A5313">
        <v>777</v>
      </c>
      <c r="B5313" s="3">
        <v>43588</v>
      </c>
      <c r="C5313" s="3">
        <v>43588</v>
      </c>
      <c r="D5313" t="s">
        <v>131</v>
      </c>
      <c r="E5313" t="s">
        <v>94</v>
      </c>
      <c r="F5313" t="s">
        <v>133</v>
      </c>
    </row>
    <row r="5314" spans="1:6" x14ac:dyDescent="0.25">
      <c r="A5314">
        <v>777</v>
      </c>
      <c r="B5314" s="3">
        <v>43886</v>
      </c>
      <c r="C5314" s="3">
        <v>43886</v>
      </c>
      <c r="D5314" t="s">
        <v>131</v>
      </c>
      <c r="E5314" t="s">
        <v>94</v>
      </c>
      <c r="F5314" t="s">
        <v>133</v>
      </c>
    </row>
    <row r="5315" spans="1:6" x14ac:dyDescent="0.25">
      <c r="A5315">
        <v>777</v>
      </c>
      <c r="B5315" s="3">
        <v>43886</v>
      </c>
      <c r="C5315" s="3">
        <v>44011</v>
      </c>
      <c r="D5315" t="s">
        <v>131</v>
      </c>
      <c r="E5315" t="s">
        <v>94</v>
      </c>
      <c r="F5315" t="s">
        <v>133</v>
      </c>
    </row>
    <row r="5316" spans="1:6" x14ac:dyDescent="0.25">
      <c r="A5316">
        <v>777</v>
      </c>
      <c r="B5316" s="3">
        <v>44011</v>
      </c>
      <c r="C5316" s="3">
        <v>44015</v>
      </c>
      <c r="D5316" t="s">
        <v>131</v>
      </c>
      <c r="E5316" t="s">
        <v>94</v>
      </c>
      <c r="F5316" t="s">
        <v>133</v>
      </c>
    </row>
    <row r="5317" spans="1:6" x14ac:dyDescent="0.25">
      <c r="A5317">
        <v>777</v>
      </c>
      <c r="B5317" s="3">
        <v>44016</v>
      </c>
      <c r="C5317" s="3">
        <v>44016</v>
      </c>
      <c r="D5317" t="s">
        <v>131</v>
      </c>
      <c r="E5317" t="s">
        <v>94</v>
      </c>
      <c r="F5317" t="s">
        <v>133</v>
      </c>
    </row>
    <row r="5318" spans="1:6" x14ac:dyDescent="0.25">
      <c r="A5318">
        <v>777</v>
      </c>
      <c r="B5318" s="3">
        <v>44016</v>
      </c>
      <c r="C5318" s="3">
        <v>44019</v>
      </c>
      <c r="D5318" t="s">
        <v>131</v>
      </c>
      <c r="E5318" t="s">
        <v>94</v>
      </c>
      <c r="F5318" t="s">
        <v>133</v>
      </c>
    </row>
    <row r="5319" spans="1:6" x14ac:dyDescent="0.25">
      <c r="A5319">
        <v>777</v>
      </c>
      <c r="B5319" s="3">
        <v>44020</v>
      </c>
      <c r="C5319" s="3">
        <v>44020</v>
      </c>
      <c r="D5319" t="s">
        <v>131</v>
      </c>
      <c r="E5319" t="s">
        <v>94</v>
      </c>
      <c r="F5319" t="s">
        <v>133</v>
      </c>
    </row>
    <row r="5320" spans="1:6" x14ac:dyDescent="0.25">
      <c r="A5320">
        <v>777</v>
      </c>
      <c r="B5320" s="3">
        <v>44020</v>
      </c>
      <c r="C5320" s="3">
        <v>44031</v>
      </c>
      <c r="D5320" t="s">
        <v>131</v>
      </c>
      <c r="E5320" t="s">
        <v>94</v>
      </c>
      <c r="F5320" t="s">
        <v>133</v>
      </c>
    </row>
    <row r="5321" spans="1:6" x14ac:dyDescent="0.25">
      <c r="A5321">
        <v>777</v>
      </c>
      <c r="B5321" s="3">
        <v>44032</v>
      </c>
      <c r="C5321" s="3">
        <v>44279</v>
      </c>
      <c r="D5321" t="s">
        <v>131</v>
      </c>
      <c r="E5321" t="s">
        <v>94</v>
      </c>
      <c r="F5321" t="s">
        <v>133</v>
      </c>
    </row>
    <row r="5322" spans="1:6" x14ac:dyDescent="0.25">
      <c r="A5322">
        <v>777</v>
      </c>
      <c r="B5322" s="3">
        <v>44279</v>
      </c>
      <c r="C5322" s="3"/>
      <c r="D5322" t="s">
        <v>131</v>
      </c>
      <c r="E5322" t="s">
        <v>94</v>
      </c>
      <c r="F5322" t="s">
        <v>133</v>
      </c>
    </row>
    <row r="5323" spans="1:6" x14ac:dyDescent="0.25">
      <c r="A5323">
        <v>778</v>
      </c>
      <c r="B5323" s="3">
        <v>42513</v>
      </c>
      <c r="C5323" s="3">
        <v>44431</v>
      </c>
      <c r="D5323" t="s">
        <v>131</v>
      </c>
      <c r="E5323" t="s">
        <v>93</v>
      </c>
      <c r="F5323" t="s">
        <v>133</v>
      </c>
    </row>
    <row r="5324" spans="1:6" x14ac:dyDescent="0.25">
      <c r="A5324">
        <v>778</v>
      </c>
      <c r="B5324" s="3">
        <v>44431</v>
      </c>
      <c r="C5324" s="3">
        <v>44460</v>
      </c>
      <c r="D5324" t="s">
        <v>131</v>
      </c>
      <c r="E5324" t="s">
        <v>93</v>
      </c>
      <c r="F5324" t="s">
        <v>133</v>
      </c>
    </row>
    <row r="5325" spans="1:6" x14ac:dyDescent="0.25">
      <c r="A5325">
        <v>778</v>
      </c>
      <c r="B5325" s="3">
        <v>44461</v>
      </c>
      <c r="C5325" s="3"/>
      <c r="D5325" t="s">
        <v>131</v>
      </c>
      <c r="E5325" t="s">
        <v>93</v>
      </c>
      <c r="F5325" t="s">
        <v>133</v>
      </c>
    </row>
    <row r="5326" spans="1:6" x14ac:dyDescent="0.25">
      <c r="A5326">
        <v>781</v>
      </c>
      <c r="B5326" s="3">
        <v>41913</v>
      </c>
      <c r="C5326" s="3">
        <v>43282</v>
      </c>
      <c r="D5326" t="s">
        <v>131</v>
      </c>
      <c r="E5326" t="s">
        <v>169</v>
      </c>
      <c r="F5326" t="s">
        <v>133</v>
      </c>
    </row>
    <row r="5327" spans="1:6" x14ac:dyDescent="0.25">
      <c r="A5327">
        <v>781</v>
      </c>
      <c r="B5327" s="3">
        <v>43282</v>
      </c>
      <c r="C5327" s="3">
        <v>43282</v>
      </c>
      <c r="D5327" t="s">
        <v>131</v>
      </c>
      <c r="E5327" t="s">
        <v>169</v>
      </c>
      <c r="F5327" t="s">
        <v>133</v>
      </c>
    </row>
    <row r="5328" spans="1:6" x14ac:dyDescent="0.25">
      <c r="A5328">
        <v>782</v>
      </c>
      <c r="B5328" s="3">
        <v>42005</v>
      </c>
      <c r="C5328" s="3">
        <v>43241</v>
      </c>
      <c r="D5328" t="s">
        <v>131</v>
      </c>
      <c r="E5328" t="s">
        <v>124</v>
      </c>
      <c r="F5328" t="s">
        <v>133</v>
      </c>
    </row>
    <row r="5329" spans="1:6" x14ac:dyDescent="0.25">
      <c r="A5329">
        <v>782</v>
      </c>
      <c r="B5329" s="3">
        <v>43241</v>
      </c>
      <c r="C5329" s="3">
        <v>43270</v>
      </c>
      <c r="D5329" t="s">
        <v>131</v>
      </c>
      <c r="E5329" t="s">
        <v>124</v>
      </c>
      <c r="F5329" t="s">
        <v>133</v>
      </c>
    </row>
    <row r="5330" spans="1:6" x14ac:dyDescent="0.25">
      <c r="A5330">
        <v>782</v>
      </c>
      <c r="B5330" s="3">
        <v>43271</v>
      </c>
      <c r="C5330" s="3">
        <v>43732</v>
      </c>
      <c r="D5330" t="s">
        <v>131</v>
      </c>
      <c r="E5330" t="s">
        <v>124</v>
      </c>
      <c r="F5330" t="s">
        <v>133</v>
      </c>
    </row>
    <row r="5331" spans="1:6" x14ac:dyDescent="0.25">
      <c r="A5331">
        <v>782</v>
      </c>
      <c r="B5331" s="3">
        <v>43732</v>
      </c>
      <c r="C5331" s="3">
        <v>43843</v>
      </c>
      <c r="D5331" t="s">
        <v>131</v>
      </c>
      <c r="E5331" t="s">
        <v>124</v>
      </c>
      <c r="F5331" t="s">
        <v>133</v>
      </c>
    </row>
    <row r="5332" spans="1:6" x14ac:dyDescent="0.25">
      <c r="A5332">
        <v>782</v>
      </c>
      <c r="B5332" s="3">
        <v>43843</v>
      </c>
      <c r="C5332" s="3">
        <v>43843</v>
      </c>
      <c r="D5332" t="s">
        <v>131</v>
      </c>
      <c r="E5332" t="s">
        <v>124</v>
      </c>
      <c r="F5332" t="s">
        <v>133</v>
      </c>
    </row>
    <row r="5333" spans="1:6" x14ac:dyDescent="0.25">
      <c r="A5333">
        <v>782</v>
      </c>
      <c r="B5333" s="3">
        <v>43843</v>
      </c>
      <c r="C5333" s="3">
        <v>43843</v>
      </c>
      <c r="D5333" t="s">
        <v>131</v>
      </c>
      <c r="E5333" t="s">
        <v>124</v>
      </c>
      <c r="F5333" t="s">
        <v>133</v>
      </c>
    </row>
    <row r="5334" spans="1:6" x14ac:dyDescent="0.25">
      <c r="A5334">
        <v>782</v>
      </c>
      <c r="B5334" s="3">
        <v>43843</v>
      </c>
      <c r="C5334" s="3">
        <v>44201</v>
      </c>
      <c r="D5334" t="s">
        <v>131</v>
      </c>
      <c r="E5334" t="s">
        <v>124</v>
      </c>
      <c r="F5334" t="s">
        <v>133</v>
      </c>
    </row>
    <row r="5335" spans="1:6" x14ac:dyDescent="0.25">
      <c r="A5335">
        <v>782</v>
      </c>
      <c r="B5335" s="3">
        <v>44201</v>
      </c>
      <c r="C5335" s="3">
        <v>44205</v>
      </c>
      <c r="D5335" t="s">
        <v>131</v>
      </c>
      <c r="E5335" t="s">
        <v>124</v>
      </c>
      <c r="F5335" t="s">
        <v>133</v>
      </c>
    </row>
    <row r="5336" spans="1:6" x14ac:dyDescent="0.25">
      <c r="A5336">
        <v>782</v>
      </c>
      <c r="B5336" s="3">
        <v>44206</v>
      </c>
      <c r="C5336" s="3">
        <v>44206</v>
      </c>
      <c r="D5336" t="s">
        <v>131</v>
      </c>
      <c r="E5336" t="s">
        <v>124</v>
      </c>
      <c r="F5336" t="s">
        <v>133</v>
      </c>
    </row>
    <row r="5337" spans="1:6" x14ac:dyDescent="0.25">
      <c r="A5337">
        <v>782</v>
      </c>
      <c r="B5337" s="3">
        <v>44206</v>
      </c>
      <c r="C5337" s="3">
        <v>44210</v>
      </c>
      <c r="D5337" t="s">
        <v>131</v>
      </c>
      <c r="E5337" t="s">
        <v>124</v>
      </c>
      <c r="F5337" t="s">
        <v>133</v>
      </c>
    </row>
    <row r="5338" spans="1:6" x14ac:dyDescent="0.25">
      <c r="A5338">
        <v>782</v>
      </c>
      <c r="B5338" s="3">
        <v>44211</v>
      </c>
      <c r="C5338" s="3">
        <v>44323</v>
      </c>
      <c r="D5338" t="s">
        <v>131</v>
      </c>
      <c r="E5338" t="s">
        <v>124</v>
      </c>
      <c r="F5338" t="s">
        <v>133</v>
      </c>
    </row>
    <row r="5339" spans="1:6" x14ac:dyDescent="0.25">
      <c r="A5339">
        <v>782</v>
      </c>
      <c r="B5339" s="3">
        <v>44323</v>
      </c>
      <c r="C5339" s="3">
        <v>44323</v>
      </c>
      <c r="D5339" t="s">
        <v>131</v>
      </c>
      <c r="E5339" t="s">
        <v>124</v>
      </c>
      <c r="F5339" t="s">
        <v>133</v>
      </c>
    </row>
    <row r="5340" spans="1:6" x14ac:dyDescent="0.25">
      <c r="A5340">
        <v>782</v>
      </c>
      <c r="B5340" s="3">
        <v>44324</v>
      </c>
      <c r="C5340" s="3"/>
      <c r="D5340" t="s">
        <v>131</v>
      </c>
      <c r="E5340" t="s">
        <v>124</v>
      </c>
      <c r="F5340" t="s">
        <v>133</v>
      </c>
    </row>
    <row r="5341" spans="1:6" x14ac:dyDescent="0.25">
      <c r="A5341">
        <v>783</v>
      </c>
      <c r="B5341" s="3">
        <v>40179</v>
      </c>
      <c r="C5341" s="3">
        <v>43515</v>
      </c>
      <c r="D5341" t="s">
        <v>131</v>
      </c>
      <c r="E5341" t="s">
        <v>121</v>
      </c>
      <c r="F5341" t="s">
        <v>133</v>
      </c>
    </row>
    <row r="5342" spans="1:6" x14ac:dyDescent="0.25">
      <c r="A5342">
        <v>783</v>
      </c>
      <c r="B5342" s="3">
        <v>43515</v>
      </c>
      <c r="C5342" s="3">
        <v>43515</v>
      </c>
      <c r="D5342" t="s">
        <v>131</v>
      </c>
      <c r="E5342" t="s">
        <v>121</v>
      </c>
      <c r="F5342" t="s">
        <v>133</v>
      </c>
    </row>
    <row r="5343" spans="1:6" x14ac:dyDescent="0.25">
      <c r="A5343">
        <v>783</v>
      </c>
      <c r="B5343" s="3">
        <v>43516</v>
      </c>
      <c r="C5343" s="3">
        <v>43556</v>
      </c>
      <c r="D5343" t="s">
        <v>131</v>
      </c>
      <c r="E5343" t="s">
        <v>121</v>
      </c>
      <c r="F5343" t="s">
        <v>133</v>
      </c>
    </row>
    <row r="5344" spans="1:6" x14ac:dyDescent="0.25">
      <c r="A5344">
        <v>783</v>
      </c>
      <c r="B5344" s="3">
        <v>43556</v>
      </c>
      <c r="C5344" s="3">
        <v>43646</v>
      </c>
      <c r="D5344" t="s">
        <v>131</v>
      </c>
      <c r="E5344" t="s">
        <v>121</v>
      </c>
      <c r="F5344" t="s">
        <v>133</v>
      </c>
    </row>
    <row r="5345" spans="1:6" x14ac:dyDescent="0.25">
      <c r="A5345">
        <v>783</v>
      </c>
      <c r="B5345" s="3">
        <v>43647</v>
      </c>
      <c r="C5345" s="3">
        <v>43647</v>
      </c>
      <c r="D5345" t="s">
        <v>131</v>
      </c>
      <c r="E5345" t="s">
        <v>121</v>
      </c>
      <c r="F5345" t="s">
        <v>133</v>
      </c>
    </row>
    <row r="5346" spans="1:6" x14ac:dyDescent="0.25">
      <c r="A5346">
        <v>783</v>
      </c>
      <c r="B5346" s="3">
        <v>43647</v>
      </c>
      <c r="C5346" s="3">
        <v>43647</v>
      </c>
      <c r="D5346" t="s">
        <v>131</v>
      </c>
      <c r="E5346" t="s">
        <v>121</v>
      </c>
      <c r="F5346" t="s">
        <v>133</v>
      </c>
    </row>
    <row r="5347" spans="1:6" x14ac:dyDescent="0.25">
      <c r="A5347">
        <v>785</v>
      </c>
      <c r="B5347" s="3">
        <v>38502</v>
      </c>
      <c r="C5347" s="3">
        <v>43405</v>
      </c>
      <c r="D5347" t="s">
        <v>131</v>
      </c>
      <c r="E5347" t="s">
        <v>129</v>
      </c>
      <c r="F5347" t="s">
        <v>133</v>
      </c>
    </row>
    <row r="5348" spans="1:6" x14ac:dyDescent="0.25">
      <c r="A5348">
        <v>785</v>
      </c>
      <c r="B5348" s="3">
        <v>43405</v>
      </c>
      <c r="C5348" s="3">
        <v>43654</v>
      </c>
      <c r="D5348" t="s">
        <v>131</v>
      </c>
      <c r="E5348" t="s">
        <v>129</v>
      </c>
      <c r="F5348" t="s">
        <v>133</v>
      </c>
    </row>
    <row r="5349" spans="1:6" x14ac:dyDescent="0.25">
      <c r="A5349">
        <v>785</v>
      </c>
      <c r="B5349" s="3">
        <v>43654</v>
      </c>
      <c r="C5349" s="3">
        <v>44440</v>
      </c>
      <c r="D5349" t="s">
        <v>131</v>
      </c>
      <c r="E5349" t="s">
        <v>129</v>
      </c>
      <c r="F5349" t="s">
        <v>133</v>
      </c>
    </row>
    <row r="5350" spans="1:6" x14ac:dyDescent="0.25">
      <c r="A5350">
        <v>785</v>
      </c>
      <c r="B5350" s="3">
        <v>44440</v>
      </c>
      <c r="C5350" s="3"/>
      <c r="D5350" t="s">
        <v>131</v>
      </c>
      <c r="E5350" t="s">
        <v>129</v>
      </c>
      <c r="F5350" t="s">
        <v>133</v>
      </c>
    </row>
    <row r="5351" spans="1:6" x14ac:dyDescent="0.25">
      <c r="A5351">
        <v>786</v>
      </c>
      <c r="B5351" s="3">
        <v>35592</v>
      </c>
      <c r="C5351" s="3">
        <v>35948</v>
      </c>
      <c r="D5351" t="s">
        <v>131</v>
      </c>
      <c r="E5351" t="s">
        <v>193</v>
      </c>
      <c r="F5351" t="s">
        <v>133</v>
      </c>
    </row>
    <row r="5352" spans="1:6" x14ac:dyDescent="0.25">
      <c r="A5352">
        <v>786</v>
      </c>
      <c r="B5352" s="3">
        <v>42795</v>
      </c>
      <c r="C5352" s="3">
        <v>43312</v>
      </c>
      <c r="D5352" t="s">
        <v>131</v>
      </c>
      <c r="E5352" t="s">
        <v>105</v>
      </c>
      <c r="F5352" t="s">
        <v>133</v>
      </c>
    </row>
    <row r="5353" spans="1:6" x14ac:dyDescent="0.25">
      <c r="A5353">
        <v>786</v>
      </c>
      <c r="B5353" s="3">
        <v>43312</v>
      </c>
      <c r="C5353" s="3">
        <v>43321</v>
      </c>
      <c r="D5353" t="s">
        <v>131</v>
      </c>
      <c r="E5353" t="s">
        <v>105</v>
      </c>
      <c r="F5353" t="s">
        <v>133</v>
      </c>
    </row>
    <row r="5354" spans="1:6" x14ac:dyDescent="0.25">
      <c r="A5354">
        <v>786</v>
      </c>
      <c r="B5354" s="3">
        <v>43321</v>
      </c>
      <c r="C5354" s="3">
        <v>44022</v>
      </c>
      <c r="D5354" t="s">
        <v>131</v>
      </c>
      <c r="E5354" t="s">
        <v>105</v>
      </c>
      <c r="F5354" t="s">
        <v>133</v>
      </c>
    </row>
    <row r="5355" spans="1:6" x14ac:dyDescent="0.25">
      <c r="A5355">
        <v>786</v>
      </c>
      <c r="B5355" s="3">
        <v>44022</v>
      </c>
      <c r="C5355" s="3">
        <v>44032</v>
      </c>
      <c r="D5355" t="s">
        <v>131</v>
      </c>
      <c r="E5355" t="s">
        <v>105</v>
      </c>
      <c r="F5355" t="s">
        <v>133</v>
      </c>
    </row>
    <row r="5356" spans="1:6" x14ac:dyDescent="0.25">
      <c r="A5356">
        <v>786</v>
      </c>
      <c r="B5356" s="3">
        <v>44033</v>
      </c>
      <c r="D5356" t="s">
        <v>131</v>
      </c>
      <c r="E5356" t="s">
        <v>105</v>
      </c>
      <c r="F5356" t="s">
        <v>133</v>
      </c>
    </row>
    <row r="5357" spans="1:6" x14ac:dyDescent="0.25">
      <c r="A5357">
        <v>788</v>
      </c>
      <c r="B5357" s="3">
        <v>42659</v>
      </c>
      <c r="C5357" s="3">
        <v>44135</v>
      </c>
      <c r="D5357" t="s">
        <v>131</v>
      </c>
      <c r="E5357" t="s">
        <v>166</v>
      </c>
      <c r="F5357" t="s">
        <v>132</v>
      </c>
    </row>
    <row r="5358" spans="1:6" x14ac:dyDescent="0.25">
      <c r="A5358">
        <v>788</v>
      </c>
      <c r="B5358" s="3">
        <v>44136</v>
      </c>
      <c r="C5358" s="3">
        <v>44136</v>
      </c>
      <c r="D5358" t="s">
        <v>131</v>
      </c>
      <c r="E5358" t="s">
        <v>166</v>
      </c>
      <c r="F5358" t="s">
        <v>132</v>
      </c>
    </row>
    <row r="5359" spans="1:6" x14ac:dyDescent="0.25">
      <c r="A5359">
        <v>788</v>
      </c>
      <c r="B5359" s="3">
        <v>44136</v>
      </c>
      <c r="C5359" s="3">
        <v>44743</v>
      </c>
      <c r="D5359" t="s">
        <v>131</v>
      </c>
      <c r="E5359" t="s">
        <v>166</v>
      </c>
      <c r="F5359" t="s">
        <v>132</v>
      </c>
    </row>
    <row r="5360" spans="1:6" x14ac:dyDescent="0.25">
      <c r="A5360">
        <v>788</v>
      </c>
      <c r="B5360" s="3">
        <v>44743</v>
      </c>
      <c r="C5360" s="3">
        <v>44756</v>
      </c>
      <c r="D5360" t="s">
        <v>131</v>
      </c>
      <c r="E5360" t="s">
        <v>166</v>
      </c>
      <c r="F5360" t="s">
        <v>132</v>
      </c>
    </row>
    <row r="5361" spans="1:6" x14ac:dyDescent="0.25">
      <c r="A5361">
        <v>788</v>
      </c>
      <c r="B5361" s="3">
        <v>44757</v>
      </c>
      <c r="C5361" s="3"/>
      <c r="D5361" t="s">
        <v>131</v>
      </c>
      <c r="E5361" t="s">
        <v>166</v>
      </c>
      <c r="F5361" t="s">
        <v>132</v>
      </c>
    </row>
    <row r="5362" spans="1:6" x14ac:dyDescent="0.25">
      <c r="A5362">
        <v>789</v>
      </c>
      <c r="B5362" s="3">
        <v>42659</v>
      </c>
      <c r="C5362" s="3">
        <v>44165</v>
      </c>
      <c r="D5362" t="s">
        <v>131</v>
      </c>
      <c r="E5362" t="s">
        <v>166</v>
      </c>
      <c r="F5362" t="s">
        <v>132</v>
      </c>
    </row>
    <row r="5363" spans="1:6" x14ac:dyDescent="0.25">
      <c r="A5363">
        <v>789</v>
      </c>
      <c r="B5363" s="3">
        <v>44166</v>
      </c>
      <c r="C5363" s="3">
        <v>44166</v>
      </c>
      <c r="D5363" t="s">
        <v>131</v>
      </c>
      <c r="E5363" t="s">
        <v>166</v>
      </c>
      <c r="F5363" t="s">
        <v>132</v>
      </c>
    </row>
    <row r="5364" spans="1:6" x14ac:dyDescent="0.25">
      <c r="A5364">
        <v>789</v>
      </c>
      <c r="B5364" s="3">
        <v>44166</v>
      </c>
      <c r="D5364" t="s">
        <v>131</v>
      </c>
      <c r="E5364" t="s">
        <v>166</v>
      </c>
      <c r="F5364" t="s">
        <v>132</v>
      </c>
    </row>
    <row r="5365" spans="1:6" x14ac:dyDescent="0.25">
      <c r="A5365">
        <v>790</v>
      </c>
      <c r="B5365" s="3">
        <v>36312</v>
      </c>
      <c r="C5365" s="3">
        <v>43167</v>
      </c>
      <c r="D5365" t="s">
        <v>131</v>
      </c>
      <c r="E5365" t="s">
        <v>115</v>
      </c>
      <c r="F5365" t="s">
        <v>133</v>
      </c>
    </row>
    <row r="5366" spans="1:6" x14ac:dyDescent="0.25">
      <c r="A5366">
        <v>790</v>
      </c>
      <c r="B5366" s="3">
        <v>43168</v>
      </c>
      <c r="C5366" s="3">
        <v>43168</v>
      </c>
      <c r="D5366" t="s">
        <v>131</v>
      </c>
      <c r="E5366" t="s">
        <v>115</v>
      </c>
      <c r="F5366" t="s">
        <v>133</v>
      </c>
    </row>
    <row r="5367" spans="1:6" x14ac:dyDescent="0.25">
      <c r="A5367">
        <v>790</v>
      </c>
      <c r="B5367" s="3">
        <v>43169</v>
      </c>
      <c r="C5367" s="3">
        <v>43170</v>
      </c>
      <c r="D5367" t="s">
        <v>131</v>
      </c>
      <c r="E5367" t="s">
        <v>115</v>
      </c>
      <c r="F5367" t="s">
        <v>133</v>
      </c>
    </row>
    <row r="5368" spans="1:6" x14ac:dyDescent="0.25">
      <c r="A5368">
        <v>790</v>
      </c>
      <c r="B5368" s="3">
        <v>43171</v>
      </c>
      <c r="C5368" s="3">
        <v>43175</v>
      </c>
      <c r="D5368" t="s">
        <v>131</v>
      </c>
      <c r="E5368" t="s">
        <v>115</v>
      </c>
      <c r="F5368" t="s">
        <v>133</v>
      </c>
    </row>
    <row r="5369" spans="1:6" x14ac:dyDescent="0.25">
      <c r="A5369">
        <v>790</v>
      </c>
      <c r="B5369" s="3">
        <v>43176</v>
      </c>
      <c r="C5369" s="3">
        <v>43307</v>
      </c>
      <c r="D5369" t="s">
        <v>131</v>
      </c>
      <c r="E5369" t="s">
        <v>115</v>
      </c>
      <c r="F5369" t="s">
        <v>133</v>
      </c>
    </row>
    <row r="5370" spans="1:6" x14ac:dyDescent="0.25">
      <c r="A5370">
        <v>790</v>
      </c>
      <c r="B5370" s="3">
        <v>43307</v>
      </c>
      <c r="C5370" s="3">
        <v>43307</v>
      </c>
      <c r="D5370" t="s">
        <v>131</v>
      </c>
      <c r="E5370" t="s">
        <v>115</v>
      </c>
      <c r="F5370" t="s">
        <v>133</v>
      </c>
    </row>
    <row r="5371" spans="1:6" x14ac:dyDescent="0.25">
      <c r="A5371">
        <v>790</v>
      </c>
      <c r="B5371" s="3">
        <v>43307</v>
      </c>
      <c r="C5371" s="3">
        <v>43794</v>
      </c>
      <c r="D5371" t="s">
        <v>131</v>
      </c>
      <c r="E5371" t="s">
        <v>115</v>
      </c>
      <c r="F5371" t="s">
        <v>133</v>
      </c>
    </row>
    <row r="5372" spans="1:6" x14ac:dyDescent="0.25">
      <c r="A5372">
        <v>790</v>
      </c>
      <c r="B5372" s="3">
        <v>43794</v>
      </c>
      <c r="C5372" s="3">
        <v>43798</v>
      </c>
      <c r="D5372" t="s">
        <v>131</v>
      </c>
      <c r="E5372" t="s">
        <v>115</v>
      </c>
      <c r="F5372" t="s">
        <v>133</v>
      </c>
    </row>
    <row r="5373" spans="1:6" x14ac:dyDescent="0.25">
      <c r="A5373">
        <v>790</v>
      </c>
      <c r="B5373" s="3">
        <v>43799</v>
      </c>
      <c r="C5373" s="3">
        <v>43801</v>
      </c>
      <c r="D5373" t="s">
        <v>131</v>
      </c>
      <c r="E5373" t="s">
        <v>115</v>
      </c>
      <c r="F5373" t="s">
        <v>133</v>
      </c>
    </row>
    <row r="5374" spans="1:6" x14ac:dyDescent="0.25">
      <c r="A5374">
        <v>790</v>
      </c>
      <c r="B5374" s="3">
        <v>43801</v>
      </c>
      <c r="C5374" s="3">
        <v>43802</v>
      </c>
      <c r="D5374" t="s">
        <v>131</v>
      </c>
      <c r="E5374" t="s">
        <v>115</v>
      </c>
      <c r="F5374" t="s">
        <v>133</v>
      </c>
    </row>
    <row r="5375" spans="1:6" x14ac:dyDescent="0.25">
      <c r="A5375">
        <v>790</v>
      </c>
      <c r="B5375" s="3">
        <v>43803</v>
      </c>
      <c r="C5375" s="3">
        <v>44440</v>
      </c>
      <c r="D5375" t="s">
        <v>131</v>
      </c>
      <c r="E5375" t="s">
        <v>115</v>
      </c>
      <c r="F5375" t="s">
        <v>133</v>
      </c>
    </row>
    <row r="5376" spans="1:6" x14ac:dyDescent="0.25">
      <c r="A5376">
        <v>790</v>
      </c>
      <c r="B5376" s="3">
        <v>44440</v>
      </c>
      <c r="C5376" s="3"/>
      <c r="D5376" t="s">
        <v>131</v>
      </c>
      <c r="E5376" t="s">
        <v>115</v>
      </c>
      <c r="F5376" t="s">
        <v>133</v>
      </c>
    </row>
    <row r="5377" spans="1:6" x14ac:dyDescent="0.25">
      <c r="A5377">
        <v>791</v>
      </c>
      <c r="B5377" s="3">
        <v>42767</v>
      </c>
      <c r="C5377" s="3">
        <v>44335</v>
      </c>
      <c r="D5377" t="s">
        <v>131</v>
      </c>
      <c r="E5377" t="s">
        <v>134</v>
      </c>
      <c r="F5377" t="s">
        <v>133</v>
      </c>
    </row>
    <row r="5378" spans="1:6" x14ac:dyDescent="0.25">
      <c r="A5378">
        <v>791</v>
      </c>
      <c r="B5378" s="3">
        <v>44335</v>
      </c>
      <c r="C5378" s="3">
        <v>44335</v>
      </c>
      <c r="D5378" t="s">
        <v>131</v>
      </c>
      <c r="E5378" t="s">
        <v>134</v>
      </c>
      <c r="F5378" t="s">
        <v>133</v>
      </c>
    </row>
    <row r="5379" spans="1:6" x14ac:dyDescent="0.25">
      <c r="A5379">
        <v>791</v>
      </c>
      <c r="B5379" s="3">
        <v>44336</v>
      </c>
      <c r="C5379" s="3">
        <v>44469</v>
      </c>
      <c r="D5379" t="s">
        <v>131</v>
      </c>
      <c r="E5379" t="s">
        <v>134</v>
      </c>
      <c r="F5379" t="s">
        <v>133</v>
      </c>
    </row>
    <row r="5380" spans="1:6" x14ac:dyDescent="0.25">
      <c r="A5380">
        <v>791</v>
      </c>
      <c r="B5380" s="3">
        <v>44469</v>
      </c>
      <c r="C5380" s="3">
        <v>44471</v>
      </c>
      <c r="D5380" t="s">
        <v>131</v>
      </c>
      <c r="E5380" t="s">
        <v>134</v>
      </c>
      <c r="F5380" t="s">
        <v>133</v>
      </c>
    </row>
    <row r="5381" spans="1:6" x14ac:dyDescent="0.25">
      <c r="A5381">
        <v>791</v>
      </c>
      <c r="B5381" s="3">
        <v>44472</v>
      </c>
      <c r="C5381" s="3">
        <v>44656</v>
      </c>
      <c r="D5381" t="s">
        <v>131</v>
      </c>
      <c r="E5381" t="s">
        <v>134</v>
      </c>
      <c r="F5381" t="s">
        <v>133</v>
      </c>
    </row>
    <row r="5382" spans="1:6" x14ac:dyDescent="0.25">
      <c r="A5382">
        <v>791</v>
      </c>
      <c r="B5382" s="3">
        <v>44656</v>
      </c>
      <c r="C5382" s="3">
        <v>44656</v>
      </c>
      <c r="D5382" t="s">
        <v>131</v>
      </c>
      <c r="E5382" t="s">
        <v>134</v>
      </c>
      <c r="F5382" t="s">
        <v>133</v>
      </c>
    </row>
    <row r="5383" spans="1:6" x14ac:dyDescent="0.25">
      <c r="A5383">
        <v>791</v>
      </c>
      <c r="B5383" s="3">
        <v>44657</v>
      </c>
      <c r="C5383" s="3"/>
      <c r="D5383" t="s">
        <v>131</v>
      </c>
      <c r="E5383" t="s">
        <v>134</v>
      </c>
      <c r="F5383" t="s">
        <v>133</v>
      </c>
    </row>
    <row r="5384" spans="1:6" x14ac:dyDescent="0.25">
      <c r="A5384">
        <v>792</v>
      </c>
      <c r="B5384" s="3">
        <v>41913</v>
      </c>
      <c r="C5384" s="3">
        <v>43252</v>
      </c>
      <c r="D5384" t="s">
        <v>131</v>
      </c>
      <c r="E5384" t="s">
        <v>169</v>
      </c>
      <c r="F5384" t="s">
        <v>133</v>
      </c>
    </row>
    <row r="5385" spans="1:6" x14ac:dyDescent="0.25">
      <c r="A5385">
        <v>792</v>
      </c>
      <c r="B5385" s="3">
        <v>43252</v>
      </c>
      <c r="C5385" s="3">
        <v>43843</v>
      </c>
      <c r="D5385" t="s">
        <v>131</v>
      </c>
      <c r="E5385" t="s">
        <v>169</v>
      </c>
      <c r="F5385" t="s">
        <v>133</v>
      </c>
    </row>
    <row r="5386" spans="1:6" x14ac:dyDescent="0.25">
      <c r="A5386">
        <v>792</v>
      </c>
      <c r="B5386" s="3">
        <v>43843</v>
      </c>
      <c r="C5386" s="3">
        <v>44159</v>
      </c>
      <c r="D5386" t="s">
        <v>131</v>
      </c>
      <c r="E5386" t="s">
        <v>169</v>
      </c>
      <c r="F5386" t="s">
        <v>133</v>
      </c>
    </row>
    <row r="5387" spans="1:6" x14ac:dyDescent="0.25">
      <c r="A5387">
        <v>792</v>
      </c>
      <c r="B5387" s="3">
        <v>44159</v>
      </c>
      <c r="C5387" s="3">
        <v>44162</v>
      </c>
      <c r="D5387" t="s">
        <v>131</v>
      </c>
      <c r="E5387" t="s">
        <v>169</v>
      </c>
      <c r="F5387" t="s">
        <v>133</v>
      </c>
    </row>
    <row r="5388" spans="1:6" x14ac:dyDescent="0.25">
      <c r="A5388">
        <v>792</v>
      </c>
      <c r="B5388" s="3">
        <v>44163</v>
      </c>
      <c r="D5388" t="s">
        <v>131</v>
      </c>
      <c r="E5388" t="s">
        <v>169</v>
      </c>
      <c r="F5388" t="s">
        <v>133</v>
      </c>
    </row>
    <row r="5389" spans="1:6" x14ac:dyDescent="0.25">
      <c r="A5389">
        <v>793</v>
      </c>
      <c r="B5389" s="3">
        <v>37397</v>
      </c>
      <c r="C5389" s="3">
        <v>44725</v>
      </c>
      <c r="D5389" t="s">
        <v>131</v>
      </c>
      <c r="E5389" t="s">
        <v>115</v>
      </c>
      <c r="F5389" t="s">
        <v>133</v>
      </c>
    </row>
    <row r="5390" spans="1:6" x14ac:dyDescent="0.25">
      <c r="A5390">
        <v>793</v>
      </c>
      <c r="B5390" s="3">
        <v>44725</v>
      </c>
      <c r="C5390" s="3"/>
      <c r="D5390" t="s">
        <v>131</v>
      </c>
      <c r="E5390" t="s">
        <v>115</v>
      </c>
      <c r="F5390" t="s">
        <v>133</v>
      </c>
    </row>
    <row r="5391" spans="1:6" x14ac:dyDescent="0.25">
      <c r="A5391">
        <v>794</v>
      </c>
      <c r="B5391" s="3">
        <v>39406</v>
      </c>
      <c r="C5391" s="3"/>
      <c r="D5391" t="s">
        <v>131</v>
      </c>
      <c r="E5391" t="s">
        <v>115</v>
      </c>
      <c r="F5391" t="s">
        <v>133</v>
      </c>
    </row>
    <row r="5392" spans="1:6" x14ac:dyDescent="0.25">
      <c r="A5392">
        <v>795</v>
      </c>
      <c r="B5392" s="3">
        <v>40283</v>
      </c>
      <c r="C5392" s="3">
        <v>43252</v>
      </c>
      <c r="D5392" t="s">
        <v>131</v>
      </c>
      <c r="E5392" t="s">
        <v>115</v>
      </c>
      <c r="F5392" t="s">
        <v>133</v>
      </c>
    </row>
    <row r="5393" spans="1:6" x14ac:dyDescent="0.25">
      <c r="A5393">
        <v>795</v>
      </c>
      <c r="B5393" s="3">
        <v>43252</v>
      </c>
      <c r="C5393" s="3">
        <v>43281</v>
      </c>
      <c r="D5393" t="s">
        <v>131</v>
      </c>
      <c r="E5393" t="s">
        <v>115</v>
      </c>
      <c r="F5393" t="s">
        <v>133</v>
      </c>
    </row>
    <row r="5394" spans="1:6" x14ac:dyDescent="0.25">
      <c r="A5394">
        <v>795</v>
      </c>
      <c r="B5394" s="3">
        <v>43282</v>
      </c>
      <c r="C5394" s="3">
        <v>43282</v>
      </c>
      <c r="D5394" t="s">
        <v>131</v>
      </c>
      <c r="E5394" t="s">
        <v>115</v>
      </c>
      <c r="F5394" t="s">
        <v>133</v>
      </c>
    </row>
    <row r="5395" spans="1:6" x14ac:dyDescent="0.25">
      <c r="A5395">
        <v>795</v>
      </c>
      <c r="B5395" s="3">
        <v>43282</v>
      </c>
      <c r="C5395" s="3">
        <v>43312</v>
      </c>
      <c r="D5395" t="s">
        <v>131</v>
      </c>
      <c r="E5395" t="s">
        <v>115</v>
      </c>
      <c r="F5395" t="s">
        <v>133</v>
      </c>
    </row>
    <row r="5396" spans="1:6" x14ac:dyDescent="0.25">
      <c r="A5396">
        <v>795</v>
      </c>
      <c r="B5396" s="3">
        <v>43312</v>
      </c>
      <c r="C5396" s="3">
        <v>43313</v>
      </c>
      <c r="D5396" t="s">
        <v>131</v>
      </c>
      <c r="E5396" t="s">
        <v>115</v>
      </c>
      <c r="F5396" t="s">
        <v>133</v>
      </c>
    </row>
    <row r="5397" spans="1:6" x14ac:dyDescent="0.25">
      <c r="A5397">
        <v>795</v>
      </c>
      <c r="B5397" s="3">
        <v>43313</v>
      </c>
      <c r="C5397" s="3">
        <v>43343</v>
      </c>
      <c r="D5397" t="s">
        <v>131</v>
      </c>
      <c r="E5397" t="s">
        <v>115</v>
      </c>
      <c r="F5397" t="s">
        <v>133</v>
      </c>
    </row>
    <row r="5398" spans="1:6" x14ac:dyDescent="0.25">
      <c r="A5398">
        <v>795</v>
      </c>
      <c r="B5398" s="3">
        <v>43344</v>
      </c>
      <c r="C5398" s="3">
        <v>44347</v>
      </c>
      <c r="D5398" t="s">
        <v>131</v>
      </c>
      <c r="E5398" t="s">
        <v>115</v>
      </c>
      <c r="F5398" t="s">
        <v>133</v>
      </c>
    </row>
    <row r="5399" spans="1:6" x14ac:dyDescent="0.25">
      <c r="A5399">
        <v>795</v>
      </c>
      <c r="B5399" s="3">
        <v>44347</v>
      </c>
      <c r="C5399" s="3">
        <v>44377</v>
      </c>
      <c r="D5399" t="s">
        <v>131</v>
      </c>
      <c r="E5399" t="s">
        <v>115</v>
      </c>
      <c r="F5399" t="s">
        <v>133</v>
      </c>
    </row>
    <row r="5400" spans="1:6" x14ac:dyDescent="0.25">
      <c r="A5400">
        <v>795</v>
      </c>
      <c r="B5400" s="3">
        <v>44378</v>
      </c>
      <c r="C5400" s="3">
        <v>44378</v>
      </c>
      <c r="D5400" t="s">
        <v>131</v>
      </c>
      <c r="E5400" t="s">
        <v>115</v>
      </c>
      <c r="F5400" t="s">
        <v>133</v>
      </c>
    </row>
    <row r="5401" spans="1:6" x14ac:dyDescent="0.25">
      <c r="A5401">
        <v>795</v>
      </c>
      <c r="B5401" s="3">
        <v>44378</v>
      </c>
      <c r="C5401" s="3">
        <v>44407</v>
      </c>
      <c r="D5401" t="s">
        <v>131</v>
      </c>
      <c r="E5401" t="s">
        <v>115</v>
      </c>
      <c r="F5401" t="s">
        <v>133</v>
      </c>
    </row>
    <row r="5402" spans="1:6" x14ac:dyDescent="0.25">
      <c r="A5402">
        <v>795</v>
      </c>
      <c r="B5402" s="3">
        <v>44408</v>
      </c>
      <c r="C5402" s="3">
        <v>44409</v>
      </c>
      <c r="D5402" t="s">
        <v>131</v>
      </c>
      <c r="E5402" t="s">
        <v>115</v>
      </c>
      <c r="F5402" t="s">
        <v>133</v>
      </c>
    </row>
    <row r="5403" spans="1:6" x14ac:dyDescent="0.25">
      <c r="A5403">
        <v>795</v>
      </c>
      <c r="B5403" s="3">
        <v>44409</v>
      </c>
      <c r="C5403" s="3">
        <v>44439</v>
      </c>
      <c r="D5403" t="s">
        <v>131</v>
      </c>
      <c r="E5403" t="s">
        <v>115</v>
      </c>
      <c r="F5403" t="s">
        <v>133</v>
      </c>
    </row>
    <row r="5404" spans="1:6" x14ac:dyDescent="0.25">
      <c r="A5404">
        <v>795</v>
      </c>
      <c r="B5404" s="3">
        <v>44440</v>
      </c>
      <c r="C5404" s="3">
        <v>44440</v>
      </c>
      <c r="D5404" t="s">
        <v>131</v>
      </c>
      <c r="E5404" t="s">
        <v>115</v>
      </c>
      <c r="F5404" t="s">
        <v>133</v>
      </c>
    </row>
    <row r="5405" spans="1:6" x14ac:dyDescent="0.25">
      <c r="A5405">
        <v>795</v>
      </c>
      <c r="B5405" s="3">
        <v>44440</v>
      </c>
      <c r="C5405" s="3">
        <v>44469</v>
      </c>
      <c r="D5405" t="s">
        <v>131</v>
      </c>
      <c r="E5405" t="s">
        <v>115</v>
      </c>
      <c r="F5405" t="s">
        <v>133</v>
      </c>
    </row>
    <row r="5406" spans="1:6" x14ac:dyDescent="0.25">
      <c r="A5406">
        <v>795</v>
      </c>
      <c r="B5406" s="3">
        <v>44470</v>
      </c>
      <c r="C5406" s="3">
        <v>44682</v>
      </c>
      <c r="D5406" t="s">
        <v>131</v>
      </c>
      <c r="E5406" t="s">
        <v>115</v>
      </c>
      <c r="F5406" t="s">
        <v>133</v>
      </c>
    </row>
    <row r="5407" spans="1:6" x14ac:dyDescent="0.25">
      <c r="A5407">
        <v>795</v>
      </c>
      <c r="B5407" s="3">
        <v>44682</v>
      </c>
      <c r="C5407" s="3">
        <v>44712</v>
      </c>
      <c r="D5407" t="s">
        <v>131</v>
      </c>
      <c r="E5407" t="s">
        <v>115</v>
      </c>
      <c r="F5407" t="s">
        <v>133</v>
      </c>
    </row>
    <row r="5408" spans="1:6" x14ac:dyDescent="0.25">
      <c r="A5408">
        <v>795</v>
      </c>
      <c r="B5408" s="3">
        <v>44713</v>
      </c>
      <c r="C5408" s="3">
        <v>44713</v>
      </c>
      <c r="D5408" t="s">
        <v>131</v>
      </c>
      <c r="E5408" t="s">
        <v>115</v>
      </c>
      <c r="F5408" t="s">
        <v>133</v>
      </c>
    </row>
    <row r="5409" spans="1:6" x14ac:dyDescent="0.25">
      <c r="A5409">
        <v>795</v>
      </c>
      <c r="B5409" s="3">
        <v>44713</v>
      </c>
      <c r="C5409" s="3">
        <v>44804</v>
      </c>
      <c r="D5409" t="s">
        <v>131</v>
      </c>
      <c r="E5409" t="s">
        <v>115</v>
      </c>
      <c r="F5409" t="s">
        <v>133</v>
      </c>
    </row>
    <row r="5410" spans="1:6" x14ac:dyDescent="0.25">
      <c r="A5410">
        <v>795</v>
      </c>
      <c r="B5410" s="3">
        <v>44805</v>
      </c>
      <c r="C5410" s="3">
        <v>44805</v>
      </c>
      <c r="D5410" t="s">
        <v>131</v>
      </c>
      <c r="E5410" t="s">
        <v>115</v>
      </c>
      <c r="F5410" t="s">
        <v>133</v>
      </c>
    </row>
    <row r="5411" spans="1:6" x14ac:dyDescent="0.25">
      <c r="A5411">
        <v>795</v>
      </c>
      <c r="B5411" s="3">
        <v>44805</v>
      </c>
      <c r="C5411" s="3">
        <v>44895</v>
      </c>
      <c r="D5411" t="s">
        <v>131</v>
      </c>
      <c r="E5411" t="s">
        <v>115</v>
      </c>
      <c r="F5411" t="s">
        <v>133</v>
      </c>
    </row>
    <row r="5412" spans="1:6" x14ac:dyDescent="0.25">
      <c r="A5412">
        <v>795</v>
      </c>
      <c r="B5412" s="3">
        <v>44896</v>
      </c>
      <c r="C5412" s="3"/>
      <c r="D5412" t="s">
        <v>131</v>
      </c>
      <c r="E5412" t="s">
        <v>115</v>
      </c>
      <c r="F5412" t="s">
        <v>133</v>
      </c>
    </row>
    <row r="5413" spans="1:6" x14ac:dyDescent="0.25">
      <c r="A5413">
        <v>796</v>
      </c>
      <c r="B5413" s="3">
        <v>42331</v>
      </c>
      <c r="C5413" s="3"/>
      <c r="D5413" t="s">
        <v>131</v>
      </c>
      <c r="E5413" t="s">
        <v>118</v>
      </c>
      <c r="F5413" t="s">
        <v>133</v>
      </c>
    </row>
    <row r="5414" spans="1:6" x14ac:dyDescent="0.25">
      <c r="A5414">
        <v>797</v>
      </c>
      <c r="B5414" s="3">
        <v>37180</v>
      </c>
      <c r="C5414" s="3">
        <v>43242</v>
      </c>
      <c r="D5414" t="s">
        <v>131</v>
      </c>
      <c r="E5414" t="s">
        <v>116</v>
      </c>
      <c r="F5414" t="s">
        <v>133</v>
      </c>
    </row>
    <row r="5415" spans="1:6" x14ac:dyDescent="0.25">
      <c r="A5415">
        <v>797</v>
      </c>
      <c r="B5415" s="3">
        <v>43242</v>
      </c>
      <c r="C5415" s="3">
        <v>43243</v>
      </c>
      <c r="D5415" t="s">
        <v>131</v>
      </c>
      <c r="E5415" t="s">
        <v>116</v>
      </c>
      <c r="F5415" t="s">
        <v>133</v>
      </c>
    </row>
    <row r="5416" spans="1:6" x14ac:dyDescent="0.25">
      <c r="A5416">
        <v>797</v>
      </c>
      <c r="B5416" s="3">
        <v>43244</v>
      </c>
      <c r="C5416" s="3">
        <v>43244</v>
      </c>
      <c r="D5416" t="s">
        <v>131</v>
      </c>
      <c r="E5416" t="s">
        <v>116</v>
      </c>
      <c r="F5416" t="s">
        <v>133</v>
      </c>
    </row>
    <row r="5417" spans="1:6" x14ac:dyDescent="0.25">
      <c r="A5417">
        <v>797</v>
      </c>
      <c r="B5417" s="3">
        <v>43244</v>
      </c>
      <c r="C5417" s="3">
        <v>43244</v>
      </c>
      <c r="D5417" t="s">
        <v>131</v>
      </c>
      <c r="E5417" t="s">
        <v>116</v>
      </c>
      <c r="F5417" t="s">
        <v>133</v>
      </c>
    </row>
    <row r="5418" spans="1:6" x14ac:dyDescent="0.25">
      <c r="A5418">
        <v>797</v>
      </c>
      <c r="B5418" s="3">
        <v>43245</v>
      </c>
      <c r="C5418" s="3">
        <v>43245</v>
      </c>
      <c r="D5418" t="s">
        <v>131</v>
      </c>
      <c r="E5418" t="s">
        <v>116</v>
      </c>
      <c r="F5418" t="s">
        <v>133</v>
      </c>
    </row>
    <row r="5419" spans="1:6" x14ac:dyDescent="0.25">
      <c r="A5419">
        <v>797</v>
      </c>
      <c r="B5419" s="3">
        <v>43245</v>
      </c>
      <c r="C5419" s="3">
        <v>43245</v>
      </c>
      <c r="D5419" t="s">
        <v>131</v>
      </c>
      <c r="E5419" t="s">
        <v>116</v>
      </c>
      <c r="F5419" t="s">
        <v>133</v>
      </c>
    </row>
    <row r="5420" spans="1:6" x14ac:dyDescent="0.25">
      <c r="A5420">
        <v>797</v>
      </c>
      <c r="B5420" s="3">
        <v>43246</v>
      </c>
      <c r="C5420" s="3">
        <v>43543</v>
      </c>
      <c r="D5420" t="s">
        <v>131</v>
      </c>
      <c r="E5420" t="s">
        <v>116</v>
      </c>
      <c r="F5420" t="s">
        <v>133</v>
      </c>
    </row>
    <row r="5421" spans="1:6" x14ac:dyDescent="0.25">
      <c r="A5421">
        <v>797</v>
      </c>
      <c r="B5421" s="3">
        <v>43543</v>
      </c>
      <c r="C5421" s="3">
        <v>43543</v>
      </c>
      <c r="D5421" t="s">
        <v>131</v>
      </c>
      <c r="E5421" t="s">
        <v>116</v>
      </c>
      <c r="F5421" t="s">
        <v>133</v>
      </c>
    </row>
    <row r="5422" spans="1:6" x14ac:dyDescent="0.25">
      <c r="A5422">
        <v>797</v>
      </c>
      <c r="B5422" s="3">
        <v>43544</v>
      </c>
      <c r="C5422" s="3">
        <v>43719</v>
      </c>
      <c r="D5422" t="s">
        <v>131</v>
      </c>
      <c r="E5422" t="s">
        <v>116</v>
      </c>
      <c r="F5422" t="s">
        <v>133</v>
      </c>
    </row>
    <row r="5423" spans="1:6" x14ac:dyDescent="0.25">
      <c r="A5423">
        <v>797</v>
      </c>
      <c r="B5423" s="3">
        <v>43719</v>
      </c>
      <c r="C5423" s="3">
        <v>43719</v>
      </c>
      <c r="D5423" t="s">
        <v>131</v>
      </c>
      <c r="E5423" t="s">
        <v>116</v>
      </c>
      <c r="F5423" t="s">
        <v>133</v>
      </c>
    </row>
    <row r="5424" spans="1:6" x14ac:dyDescent="0.25">
      <c r="A5424">
        <v>797</v>
      </c>
      <c r="B5424" s="3">
        <v>43720</v>
      </c>
      <c r="C5424" s="3">
        <v>43801</v>
      </c>
      <c r="D5424" t="s">
        <v>131</v>
      </c>
      <c r="E5424" t="s">
        <v>116</v>
      </c>
      <c r="F5424" t="s">
        <v>133</v>
      </c>
    </row>
    <row r="5425" spans="1:6" x14ac:dyDescent="0.25">
      <c r="A5425">
        <v>797</v>
      </c>
      <c r="B5425" s="3">
        <v>43801</v>
      </c>
      <c r="C5425" s="3">
        <v>43801</v>
      </c>
      <c r="D5425" t="s">
        <v>131</v>
      </c>
      <c r="E5425" t="s">
        <v>116</v>
      </c>
      <c r="F5425" t="s">
        <v>133</v>
      </c>
    </row>
    <row r="5426" spans="1:6" x14ac:dyDescent="0.25">
      <c r="A5426">
        <v>797</v>
      </c>
      <c r="B5426" s="3">
        <v>43802</v>
      </c>
      <c r="C5426" s="3">
        <v>43871</v>
      </c>
      <c r="D5426" t="s">
        <v>131</v>
      </c>
      <c r="E5426" t="s">
        <v>116</v>
      </c>
      <c r="F5426" t="s">
        <v>133</v>
      </c>
    </row>
    <row r="5427" spans="1:6" x14ac:dyDescent="0.25">
      <c r="A5427">
        <v>797</v>
      </c>
      <c r="B5427" s="3">
        <v>43871</v>
      </c>
      <c r="C5427" s="3">
        <v>43873</v>
      </c>
      <c r="D5427" t="s">
        <v>131</v>
      </c>
      <c r="E5427" t="s">
        <v>116</v>
      </c>
      <c r="F5427" t="s">
        <v>133</v>
      </c>
    </row>
    <row r="5428" spans="1:6" x14ac:dyDescent="0.25">
      <c r="A5428">
        <v>797</v>
      </c>
      <c r="B5428" s="3">
        <v>43874</v>
      </c>
      <c r="C5428" s="3">
        <v>43874</v>
      </c>
      <c r="D5428" t="s">
        <v>131</v>
      </c>
      <c r="E5428" t="s">
        <v>116</v>
      </c>
      <c r="F5428" t="s">
        <v>133</v>
      </c>
    </row>
    <row r="5429" spans="1:6" x14ac:dyDescent="0.25">
      <c r="A5429">
        <v>797</v>
      </c>
      <c r="B5429" s="3">
        <v>43874</v>
      </c>
      <c r="C5429" s="3">
        <v>43875</v>
      </c>
      <c r="D5429" t="s">
        <v>131</v>
      </c>
      <c r="E5429" t="s">
        <v>116</v>
      </c>
      <c r="F5429" t="s">
        <v>133</v>
      </c>
    </row>
    <row r="5430" spans="1:6" x14ac:dyDescent="0.25">
      <c r="A5430">
        <v>797</v>
      </c>
      <c r="B5430" s="3">
        <v>43876</v>
      </c>
      <c r="C5430" s="3">
        <v>44319</v>
      </c>
      <c r="D5430" t="s">
        <v>131</v>
      </c>
      <c r="E5430" t="s">
        <v>116</v>
      </c>
      <c r="F5430" t="s">
        <v>133</v>
      </c>
    </row>
    <row r="5431" spans="1:6" x14ac:dyDescent="0.25">
      <c r="A5431">
        <v>797</v>
      </c>
      <c r="B5431" s="3">
        <v>44319</v>
      </c>
      <c r="C5431" s="3">
        <v>44320</v>
      </c>
      <c r="D5431" t="s">
        <v>131</v>
      </c>
      <c r="E5431" t="s">
        <v>116</v>
      </c>
      <c r="F5431" t="s">
        <v>133</v>
      </c>
    </row>
    <row r="5432" spans="1:6" x14ac:dyDescent="0.25">
      <c r="A5432">
        <v>797</v>
      </c>
      <c r="B5432" s="3">
        <v>44321</v>
      </c>
      <c r="C5432" s="3"/>
      <c r="D5432" t="s">
        <v>131</v>
      </c>
      <c r="E5432" t="s">
        <v>116</v>
      </c>
      <c r="F5432" t="s">
        <v>133</v>
      </c>
    </row>
    <row r="5433" spans="1:6" x14ac:dyDescent="0.25">
      <c r="A5433">
        <v>798</v>
      </c>
      <c r="B5433" s="3">
        <v>37193</v>
      </c>
      <c r="C5433" s="3"/>
      <c r="D5433" t="s">
        <v>131</v>
      </c>
      <c r="E5433" t="s">
        <v>115</v>
      </c>
      <c r="F5433" t="s">
        <v>133</v>
      </c>
    </row>
    <row r="5434" spans="1:6" x14ac:dyDescent="0.25">
      <c r="A5434">
        <v>799</v>
      </c>
      <c r="B5434" s="3">
        <v>39035</v>
      </c>
      <c r="C5434" s="3">
        <v>43164</v>
      </c>
      <c r="D5434" t="s">
        <v>131</v>
      </c>
      <c r="E5434" t="s">
        <v>116</v>
      </c>
      <c r="F5434" t="s">
        <v>133</v>
      </c>
    </row>
    <row r="5435" spans="1:6" x14ac:dyDescent="0.25">
      <c r="A5435">
        <v>799</v>
      </c>
      <c r="B5435" s="3">
        <v>43165</v>
      </c>
      <c r="C5435" s="3">
        <v>43167</v>
      </c>
      <c r="D5435" t="s">
        <v>131</v>
      </c>
      <c r="E5435" t="s">
        <v>116</v>
      </c>
      <c r="F5435" t="s">
        <v>133</v>
      </c>
    </row>
    <row r="5436" spans="1:6" x14ac:dyDescent="0.25">
      <c r="A5436">
        <v>799</v>
      </c>
      <c r="B5436" s="3">
        <v>43168</v>
      </c>
      <c r="C5436" s="3">
        <v>43170</v>
      </c>
      <c r="D5436" t="s">
        <v>131</v>
      </c>
      <c r="E5436" t="s">
        <v>116</v>
      </c>
      <c r="F5436" t="s">
        <v>133</v>
      </c>
    </row>
    <row r="5437" spans="1:6" x14ac:dyDescent="0.25">
      <c r="A5437">
        <v>799</v>
      </c>
      <c r="B5437" s="3">
        <v>43171</v>
      </c>
      <c r="C5437" s="3">
        <v>43175</v>
      </c>
      <c r="D5437" t="s">
        <v>131</v>
      </c>
      <c r="E5437" t="s">
        <v>116</v>
      </c>
      <c r="F5437" t="s">
        <v>133</v>
      </c>
    </row>
    <row r="5438" spans="1:6" x14ac:dyDescent="0.25">
      <c r="A5438">
        <v>799</v>
      </c>
      <c r="B5438" s="3">
        <v>43176</v>
      </c>
      <c r="C5438" s="3">
        <v>43278</v>
      </c>
      <c r="D5438" t="s">
        <v>131</v>
      </c>
      <c r="E5438" t="s">
        <v>116</v>
      </c>
      <c r="F5438" t="s">
        <v>133</v>
      </c>
    </row>
    <row r="5439" spans="1:6" x14ac:dyDescent="0.25">
      <c r="A5439">
        <v>799</v>
      </c>
      <c r="B5439" s="3">
        <v>43278</v>
      </c>
      <c r="C5439" s="3">
        <v>43278</v>
      </c>
      <c r="D5439" t="s">
        <v>131</v>
      </c>
      <c r="E5439" t="s">
        <v>116</v>
      </c>
      <c r="F5439" t="s">
        <v>133</v>
      </c>
    </row>
    <row r="5440" spans="1:6" x14ac:dyDescent="0.25">
      <c r="A5440">
        <v>799</v>
      </c>
      <c r="B5440" s="3">
        <v>43278</v>
      </c>
      <c r="C5440" s="3">
        <v>43390</v>
      </c>
      <c r="D5440" t="s">
        <v>131</v>
      </c>
      <c r="E5440" t="s">
        <v>116</v>
      </c>
      <c r="F5440" t="s">
        <v>133</v>
      </c>
    </row>
    <row r="5441" spans="1:6" x14ac:dyDescent="0.25">
      <c r="A5441">
        <v>799</v>
      </c>
      <c r="B5441" s="3">
        <v>43390</v>
      </c>
      <c r="C5441" s="3">
        <v>43394</v>
      </c>
      <c r="D5441" t="s">
        <v>131</v>
      </c>
      <c r="E5441" t="s">
        <v>116</v>
      </c>
      <c r="F5441" t="s">
        <v>133</v>
      </c>
    </row>
    <row r="5442" spans="1:6" x14ac:dyDescent="0.25">
      <c r="A5442">
        <v>799</v>
      </c>
      <c r="B5442" s="3">
        <v>43395</v>
      </c>
      <c r="C5442" s="3">
        <v>43395</v>
      </c>
      <c r="D5442" t="s">
        <v>131</v>
      </c>
      <c r="E5442" t="s">
        <v>116</v>
      </c>
      <c r="F5442" t="s">
        <v>133</v>
      </c>
    </row>
    <row r="5443" spans="1:6" x14ac:dyDescent="0.25">
      <c r="A5443">
        <v>799</v>
      </c>
      <c r="B5443" s="3">
        <v>43395</v>
      </c>
      <c r="C5443" s="3">
        <v>43398</v>
      </c>
      <c r="D5443" t="s">
        <v>131</v>
      </c>
      <c r="E5443" t="s">
        <v>116</v>
      </c>
      <c r="F5443" t="s">
        <v>133</v>
      </c>
    </row>
    <row r="5444" spans="1:6" x14ac:dyDescent="0.25">
      <c r="A5444">
        <v>799</v>
      </c>
      <c r="B5444" s="3">
        <v>43399</v>
      </c>
      <c r="C5444" s="3">
        <v>43605</v>
      </c>
      <c r="D5444" t="s">
        <v>131</v>
      </c>
      <c r="E5444" t="s">
        <v>116</v>
      </c>
      <c r="F5444" t="s">
        <v>133</v>
      </c>
    </row>
    <row r="5445" spans="1:6" x14ac:dyDescent="0.25">
      <c r="A5445">
        <v>799</v>
      </c>
      <c r="B5445" s="3">
        <v>43605</v>
      </c>
      <c r="C5445" s="3">
        <v>43605</v>
      </c>
      <c r="D5445" t="s">
        <v>131</v>
      </c>
      <c r="E5445" t="s">
        <v>116</v>
      </c>
      <c r="F5445" t="s">
        <v>133</v>
      </c>
    </row>
    <row r="5446" spans="1:6" x14ac:dyDescent="0.25">
      <c r="A5446">
        <v>799</v>
      </c>
      <c r="B5446" s="3">
        <v>43606</v>
      </c>
      <c r="C5446" s="3">
        <v>43621</v>
      </c>
      <c r="D5446" t="s">
        <v>131</v>
      </c>
      <c r="E5446" t="s">
        <v>116</v>
      </c>
      <c r="F5446" t="s">
        <v>133</v>
      </c>
    </row>
    <row r="5447" spans="1:6" x14ac:dyDescent="0.25">
      <c r="A5447">
        <v>799</v>
      </c>
      <c r="B5447" s="3">
        <v>43621</v>
      </c>
      <c r="C5447" s="3">
        <v>43622</v>
      </c>
      <c r="D5447" t="s">
        <v>131</v>
      </c>
      <c r="E5447" t="s">
        <v>116</v>
      </c>
      <c r="F5447" t="s">
        <v>133</v>
      </c>
    </row>
    <row r="5448" spans="1:6" x14ac:dyDescent="0.25">
      <c r="A5448">
        <v>799</v>
      </c>
      <c r="B5448" s="3">
        <v>43623</v>
      </c>
      <c r="C5448" s="3">
        <v>43900</v>
      </c>
      <c r="D5448" t="s">
        <v>131</v>
      </c>
      <c r="E5448" t="s">
        <v>116</v>
      </c>
      <c r="F5448" t="s">
        <v>133</v>
      </c>
    </row>
    <row r="5449" spans="1:6" x14ac:dyDescent="0.25">
      <c r="A5449">
        <v>799</v>
      </c>
      <c r="B5449" s="3">
        <v>43900</v>
      </c>
      <c r="C5449" s="3">
        <v>43900</v>
      </c>
      <c r="D5449" t="s">
        <v>131</v>
      </c>
      <c r="E5449" t="s">
        <v>116</v>
      </c>
      <c r="F5449" t="s">
        <v>133</v>
      </c>
    </row>
    <row r="5450" spans="1:6" x14ac:dyDescent="0.25">
      <c r="A5450">
        <v>799</v>
      </c>
      <c r="B5450" s="3">
        <v>43901</v>
      </c>
      <c r="C5450" s="3">
        <v>44354</v>
      </c>
      <c r="D5450" t="s">
        <v>131</v>
      </c>
      <c r="E5450" t="s">
        <v>116</v>
      </c>
      <c r="F5450" t="s">
        <v>133</v>
      </c>
    </row>
    <row r="5451" spans="1:6" x14ac:dyDescent="0.25">
      <c r="A5451">
        <v>799</v>
      </c>
      <c r="B5451" s="3">
        <v>44354</v>
      </c>
      <c r="C5451" s="3">
        <v>44356</v>
      </c>
      <c r="D5451" t="s">
        <v>131</v>
      </c>
      <c r="E5451" t="s">
        <v>116</v>
      </c>
      <c r="F5451" t="s">
        <v>133</v>
      </c>
    </row>
    <row r="5452" spans="1:6" x14ac:dyDescent="0.25">
      <c r="A5452">
        <v>799</v>
      </c>
      <c r="B5452" s="3">
        <v>44357</v>
      </c>
      <c r="C5452" s="3">
        <v>44579</v>
      </c>
      <c r="D5452" t="s">
        <v>131</v>
      </c>
      <c r="E5452" t="s">
        <v>116</v>
      </c>
      <c r="F5452" t="s">
        <v>133</v>
      </c>
    </row>
    <row r="5453" spans="1:6" x14ac:dyDescent="0.25">
      <c r="A5453">
        <v>799</v>
      </c>
      <c r="B5453" s="3">
        <v>44579</v>
      </c>
      <c r="C5453" s="3">
        <v>44583</v>
      </c>
      <c r="D5453" t="s">
        <v>131</v>
      </c>
      <c r="E5453" t="s">
        <v>116</v>
      </c>
      <c r="F5453" t="s">
        <v>133</v>
      </c>
    </row>
    <row r="5454" spans="1:6" x14ac:dyDescent="0.25">
      <c r="A5454">
        <v>799</v>
      </c>
      <c r="B5454" s="3">
        <v>44584</v>
      </c>
      <c r="C5454" s="3">
        <v>44732</v>
      </c>
      <c r="D5454" t="s">
        <v>131</v>
      </c>
      <c r="E5454" t="s">
        <v>116</v>
      </c>
      <c r="F5454" t="s">
        <v>133</v>
      </c>
    </row>
    <row r="5455" spans="1:6" x14ac:dyDescent="0.25">
      <c r="A5455">
        <v>799</v>
      </c>
      <c r="B5455" s="3">
        <v>44732</v>
      </c>
      <c r="C5455" s="3">
        <v>44734</v>
      </c>
      <c r="D5455" t="s">
        <v>131</v>
      </c>
      <c r="E5455" t="s">
        <v>116</v>
      </c>
      <c r="F5455" t="s">
        <v>133</v>
      </c>
    </row>
    <row r="5456" spans="1:6" x14ac:dyDescent="0.25">
      <c r="A5456">
        <v>799</v>
      </c>
      <c r="B5456" s="3">
        <v>44735</v>
      </c>
      <c r="C5456" s="3">
        <v>44742</v>
      </c>
      <c r="D5456" t="s">
        <v>131</v>
      </c>
      <c r="E5456" t="s">
        <v>116</v>
      </c>
      <c r="F5456" t="s">
        <v>133</v>
      </c>
    </row>
    <row r="5457" spans="1:6" x14ac:dyDescent="0.25">
      <c r="A5457">
        <v>799</v>
      </c>
      <c r="B5457" s="3">
        <v>44742</v>
      </c>
      <c r="C5457" s="3">
        <v>44743</v>
      </c>
      <c r="D5457" t="s">
        <v>131</v>
      </c>
      <c r="E5457" t="s">
        <v>116</v>
      </c>
      <c r="F5457" t="s">
        <v>133</v>
      </c>
    </row>
    <row r="5458" spans="1:6" x14ac:dyDescent="0.25">
      <c r="A5458">
        <v>799</v>
      </c>
      <c r="B5458" s="3">
        <v>44744</v>
      </c>
      <c r="C5458" s="3">
        <v>44747</v>
      </c>
      <c r="D5458" t="s">
        <v>131</v>
      </c>
      <c r="E5458" t="s">
        <v>116</v>
      </c>
      <c r="F5458" t="s">
        <v>133</v>
      </c>
    </row>
    <row r="5459" spans="1:6" x14ac:dyDescent="0.25">
      <c r="A5459">
        <v>799</v>
      </c>
      <c r="B5459" s="3">
        <v>44747</v>
      </c>
      <c r="C5459" s="3">
        <v>44748</v>
      </c>
      <c r="D5459" t="s">
        <v>131</v>
      </c>
      <c r="E5459" t="s">
        <v>116</v>
      </c>
      <c r="F5459" t="s">
        <v>133</v>
      </c>
    </row>
    <row r="5460" spans="1:6" x14ac:dyDescent="0.25">
      <c r="A5460">
        <v>799</v>
      </c>
      <c r="B5460" s="3">
        <v>44749</v>
      </c>
      <c r="C5460" s="3"/>
      <c r="D5460" t="s">
        <v>131</v>
      </c>
      <c r="E5460" t="s">
        <v>116</v>
      </c>
      <c r="F5460" t="s">
        <v>133</v>
      </c>
    </row>
    <row r="5461" spans="1:6" x14ac:dyDescent="0.25">
      <c r="A5461">
        <v>800</v>
      </c>
      <c r="B5461" s="3">
        <v>41821</v>
      </c>
      <c r="C5461" s="3">
        <v>44229</v>
      </c>
      <c r="D5461" t="s">
        <v>131</v>
      </c>
      <c r="E5461" t="s">
        <v>115</v>
      </c>
      <c r="F5461" t="s">
        <v>133</v>
      </c>
    </row>
    <row r="5462" spans="1:6" x14ac:dyDescent="0.25">
      <c r="A5462">
        <v>800</v>
      </c>
      <c r="B5462" s="3">
        <v>44221</v>
      </c>
      <c r="C5462" s="3">
        <v>44225</v>
      </c>
      <c r="D5462" t="s">
        <v>131</v>
      </c>
      <c r="E5462" t="s">
        <v>115</v>
      </c>
      <c r="F5462" t="s">
        <v>133</v>
      </c>
    </row>
    <row r="5463" spans="1:6" x14ac:dyDescent="0.25">
      <c r="A5463">
        <v>800</v>
      </c>
      <c r="B5463" s="3">
        <v>44226</v>
      </c>
      <c r="C5463" s="3">
        <v>44232</v>
      </c>
      <c r="D5463" t="s">
        <v>131</v>
      </c>
      <c r="E5463" t="s">
        <v>115</v>
      </c>
      <c r="F5463" t="s">
        <v>133</v>
      </c>
    </row>
    <row r="5464" spans="1:6" x14ac:dyDescent="0.25">
      <c r="A5464">
        <v>800</v>
      </c>
      <c r="B5464" s="3">
        <v>44229</v>
      </c>
      <c r="C5464" s="3">
        <v>44232</v>
      </c>
      <c r="D5464" t="s">
        <v>131</v>
      </c>
      <c r="E5464" t="s">
        <v>115</v>
      </c>
      <c r="F5464" t="s">
        <v>133</v>
      </c>
    </row>
    <row r="5465" spans="1:6" x14ac:dyDescent="0.25">
      <c r="A5465">
        <v>800</v>
      </c>
      <c r="B5465" s="3">
        <v>44233</v>
      </c>
      <c r="C5465" s="3">
        <v>44560</v>
      </c>
      <c r="D5465" t="s">
        <v>131</v>
      </c>
      <c r="E5465" t="s">
        <v>115</v>
      </c>
      <c r="F5465" t="s">
        <v>133</v>
      </c>
    </row>
    <row r="5466" spans="1:6" x14ac:dyDescent="0.25">
      <c r="A5466">
        <v>800</v>
      </c>
      <c r="B5466" s="3">
        <v>44560</v>
      </c>
      <c r="C5466" s="3">
        <v>44569</v>
      </c>
      <c r="D5466" t="s">
        <v>131</v>
      </c>
      <c r="E5466" t="s">
        <v>115</v>
      </c>
      <c r="F5466" t="s">
        <v>133</v>
      </c>
    </row>
    <row r="5467" spans="1:6" x14ac:dyDescent="0.25">
      <c r="A5467">
        <v>800</v>
      </c>
      <c r="B5467" s="3">
        <v>44570</v>
      </c>
      <c r="C5467" s="3">
        <v>44571</v>
      </c>
      <c r="D5467" t="s">
        <v>131</v>
      </c>
      <c r="E5467" t="s">
        <v>115</v>
      </c>
      <c r="F5467" t="s">
        <v>133</v>
      </c>
    </row>
    <row r="5468" spans="1:6" x14ac:dyDescent="0.25">
      <c r="A5468">
        <v>800</v>
      </c>
      <c r="B5468" s="3">
        <v>44571</v>
      </c>
      <c r="C5468" s="3">
        <v>44575</v>
      </c>
      <c r="D5468" t="s">
        <v>131</v>
      </c>
      <c r="E5468" t="s">
        <v>115</v>
      </c>
      <c r="F5468" t="s">
        <v>133</v>
      </c>
    </row>
    <row r="5469" spans="1:6" x14ac:dyDescent="0.25">
      <c r="A5469">
        <v>800</v>
      </c>
      <c r="B5469" s="3">
        <v>44576</v>
      </c>
      <c r="D5469" t="s">
        <v>131</v>
      </c>
      <c r="E5469" t="s">
        <v>115</v>
      </c>
      <c r="F5469" t="s">
        <v>133</v>
      </c>
    </row>
    <row r="5470" spans="1:6" x14ac:dyDescent="0.25">
      <c r="A5470">
        <v>801</v>
      </c>
      <c r="B5470" s="3">
        <v>42675</v>
      </c>
      <c r="C5470" s="3">
        <v>44165</v>
      </c>
      <c r="D5470" t="s">
        <v>131</v>
      </c>
      <c r="E5470" t="s">
        <v>166</v>
      </c>
      <c r="F5470" t="s">
        <v>132</v>
      </c>
    </row>
    <row r="5471" spans="1:6" x14ac:dyDescent="0.25">
      <c r="A5471">
        <v>801</v>
      </c>
      <c r="B5471" s="3">
        <v>44166</v>
      </c>
      <c r="C5471" s="3">
        <v>44166</v>
      </c>
      <c r="D5471" t="s">
        <v>131</v>
      </c>
      <c r="E5471" t="s">
        <v>166</v>
      </c>
      <c r="F5471" t="s">
        <v>132</v>
      </c>
    </row>
    <row r="5472" spans="1:6" x14ac:dyDescent="0.25">
      <c r="A5472">
        <v>801</v>
      </c>
      <c r="B5472" s="3">
        <v>44166</v>
      </c>
      <c r="C5472" s="3"/>
      <c r="D5472" t="s">
        <v>131</v>
      </c>
      <c r="E5472" t="s">
        <v>166</v>
      </c>
      <c r="F5472" t="s">
        <v>132</v>
      </c>
    </row>
    <row r="5473" spans="1:6" x14ac:dyDescent="0.25">
      <c r="A5473">
        <v>802</v>
      </c>
      <c r="B5473" s="3">
        <v>42643</v>
      </c>
      <c r="C5473" s="3">
        <v>43206</v>
      </c>
      <c r="D5473" t="s">
        <v>131</v>
      </c>
      <c r="E5473" t="s">
        <v>174</v>
      </c>
      <c r="F5473" t="s">
        <v>133</v>
      </c>
    </row>
    <row r="5474" spans="1:6" x14ac:dyDescent="0.25">
      <c r="A5474">
        <v>802</v>
      </c>
      <c r="B5474" s="3">
        <v>43206</v>
      </c>
      <c r="C5474" s="3">
        <v>43633</v>
      </c>
      <c r="D5474" t="s">
        <v>131</v>
      </c>
      <c r="E5474" t="s">
        <v>174</v>
      </c>
      <c r="F5474" t="s">
        <v>133</v>
      </c>
    </row>
    <row r="5475" spans="1:6" x14ac:dyDescent="0.25">
      <c r="A5475">
        <v>802</v>
      </c>
      <c r="B5475" s="3">
        <v>43633</v>
      </c>
      <c r="C5475" s="3">
        <v>43633</v>
      </c>
      <c r="D5475" t="s">
        <v>131</v>
      </c>
      <c r="E5475" t="s">
        <v>227</v>
      </c>
      <c r="F5475" t="s">
        <v>133</v>
      </c>
    </row>
    <row r="5476" spans="1:6" x14ac:dyDescent="0.25">
      <c r="A5476">
        <v>802</v>
      </c>
      <c r="B5476" s="3">
        <v>43633</v>
      </c>
      <c r="C5476" s="3">
        <v>44331</v>
      </c>
      <c r="D5476" t="s">
        <v>131</v>
      </c>
      <c r="E5476" t="s">
        <v>227</v>
      </c>
      <c r="F5476" t="s">
        <v>133</v>
      </c>
    </row>
    <row r="5477" spans="1:6" x14ac:dyDescent="0.25">
      <c r="A5477">
        <v>802</v>
      </c>
      <c r="B5477" s="3">
        <v>44331</v>
      </c>
      <c r="C5477" s="3">
        <v>44332</v>
      </c>
      <c r="D5477" t="s">
        <v>131</v>
      </c>
      <c r="E5477" t="s">
        <v>174</v>
      </c>
      <c r="F5477" t="s">
        <v>133</v>
      </c>
    </row>
    <row r="5478" spans="1:6" x14ac:dyDescent="0.25">
      <c r="A5478">
        <v>802</v>
      </c>
      <c r="B5478" s="3">
        <v>44332</v>
      </c>
      <c r="C5478" s="3">
        <v>44332</v>
      </c>
      <c r="D5478" t="s">
        <v>131</v>
      </c>
      <c r="E5478" t="s">
        <v>174</v>
      </c>
      <c r="F5478" t="s">
        <v>133</v>
      </c>
    </row>
    <row r="5479" spans="1:6" x14ac:dyDescent="0.25">
      <c r="A5479">
        <v>802</v>
      </c>
      <c r="B5479" s="3">
        <v>44332</v>
      </c>
      <c r="C5479" s="3">
        <v>44332</v>
      </c>
      <c r="D5479" t="s">
        <v>131</v>
      </c>
      <c r="E5479" t="s">
        <v>115</v>
      </c>
      <c r="F5479" t="s">
        <v>133</v>
      </c>
    </row>
    <row r="5480" spans="1:6" x14ac:dyDescent="0.25">
      <c r="A5480">
        <v>802</v>
      </c>
      <c r="B5480" s="3">
        <v>44332</v>
      </c>
      <c r="C5480" s="3">
        <v>44332</v>
      </c>
      <c r="D5480" t="s">
        <v>131</v>
      </c>
      <c r="E5480" t="s">
        <v>115</v>
      </c>
      <c r="F5480" t="s">
        <v>133</v>
      </c>
    </row>
    <row r="5481" spans="1:6" x14ac:dyDescent="0.25">
      <c r="A5481">
        <v>802</v>
      </c>
      <c r="B5481" s="3">
        <v>44332</v>
      </c>
      <c r="C5481" s="3">
        <v>44332</v>
      </c>
      <c r="D5481" t="s">
        <v>131</v>
      </c>
      <c r="E5481" t="s">
        <v>174</v>
      </c>
      <c r="F5481" t="s">
        <v>133</v>
      </c>
    </row>
    <row r="5482" spans="1:6" x14ac:dyDescent="0.25">
      <c r="A5482">
        <v>802</v>
      </c>
      <c r="B5482" s="3">
        <v>44332</v>
      </c>
      <c r="C5482" s="3">
        <v>44440</v>
      </c>
      <c r="D5482" t="s">
        <v>131</v>
      </c>
      <c r="E5482" t="s">
        <v>174</v>
      </c>
      <c r="F5482" t="s">
        <v>133</v>
      </c>
    </row>
    <row r="5483" spans="1:6" x14ac:dyDescent="0.25">
      <c r="A5483">
        <v>802</v>
      </c>
      <c r="B5483" s="3">
        <v>44332</v>
      </c>
      <c r="C5483" s="3">
        <v>44338</v>
      </c>
      <c r="D5483" t="s">
        <v>131</v>
      </c>
      <c r="E5483" t="s">
        <v>115</v>
      </c>
      <c r="F5483" t="s">
        <v>133</v>
      </c>
    </row>
    <row r="5484" spans="1:6" x14ac:dyDescent="0.25">
      <c r="A5484">
        <v>802</v>
      </c>
      <c r="B5484" s="3">
        <v>44338</v>
      </c>
      <c r="C5484" s="3">
        <v>44367</v>
      </c>
      <c r="D5484" t="s">
        <v>131</v>
      </c>
      <c r="E5484" t="s">
        <v>115</v>
      </c>
      <c r="F5484" t="s">
        <v>133</v>
      </c>
    </row>
    <row r="5485" spans="1:6" x14ac:dyDescent="0.25">
      <c r="A5485">
        <v>802</v>
      </c>
      <c r="B5485" s="3">
        <v>44368</v>
      </c>
      <c r="C5485" s="3">
        <v>44404</v>
      </c>
      <c r="D5485" t="s">
        <v>131</v>
      </c>
      <c r="E5485" t="s">
        <v>115</v>
      </c>
      <c r="F5485" t="s">
        <v>133</v>
      </c>
    </row>
    <row r="5486" spans="1:6" x14ac:dyDescent="0.25">
      <c r="A5486">
        <v>802</v>
      </c>
      <c r="B5486" s="3">
        <v>44404</v>
      </c>
      <c r="C5486" s="3">
        <v>44433</v>
      </c>
      <c r="D5486" t="s">
        <v>131</v>
      </c>
      <c r="E5486" t="s">
        <v>115</v>
      </c>
      <c r="F5486" t="s">
        <v>133</v>
      </c>
    </row>
    <row r="5487" spans="1:6" x14ac:dyDescent="0.25">
      <c r="A5487">
        <v>802</v>
      </c>
      <c r="B5487" s="3">
        <v>44434</v>
      </c>
      <c r="C5487" s="3">
        <v>44434</v>
      </c>
      <c r="D5487" t="s">
        <v>131</v>
      </c>
      <c r="E5487" t="s">
        <v>115</v>
      </c>
      <c r="F5487" t="s">
        <v>133</v>
      </c>
    </row>
    <row r="5488" spans="1:6" x14ac:dyDescent="0.25">
      <c r="A5488">
        <v>802</v>
      </c>
      <c r="B5488" s="3">
        <v>44434</v>
      </c>
      <c r="C5488" s="3">
        <v>44463</v>
      </c>
      <c r="D5488" t="s">
        <v>131</v>
      </c>
      <c r="E5488" t="s">
        <v>115</v>
      </c>
      <c r="F5488" t="s">
        <v>133</v>
      </c>
    </row>
    <row r="5489" spans="1:6" x14ac:dyDescent="0.25">
      <c r="A5489">
        <v>802</v>
      </c>
      <c r="B5489" s="3">
        <v>44464</v>
      </c>
      <c r="C5489" s="3">
        <v>44642</v>
      </c>
      <c r="D5489" t="s">
        <v>131</v>
      </c>
      <c r="E5489" t="s">
        <v>115</v>
      </c>
      <c r="F5489" t="s">
        <v>133</v>
      </c>
    </row>
    <row r="5490" spans="1:6" x14ac:dyDescent="0.25">
      <c r="A5490">
        <v>802</v>
      </c>
      <c r="B5490" s="3">
        <v>44642</v>
      </c>
      <c r="C5490" s="3"/>
      <c r="D5490" t="s">
        <v>131</v>
      </c>
      <c r="E5490" t="s">
        <v>115</v>
      </c>
      <c r="F5490" t="s">
        <v>133</v>
      </c>
    </row>
    <row r="5491" spans="1:6" x14ac:dyDescent="0.25">
      <c r="A5491">
        <v>803</v>
      </c>
      <c r="B5491" s="3">
        <v>42675</v>
      </c>
      <c r="C5491" s="3">
        <v>43466</v>
      </c>
      <c r="D5491" t="s">
        <v>131</v>
      </c>
      <c r="E5491" t="s">
        <v>168</v>
      </c>
      <c r="F5491" t="s">
        <v>133</v>
      </c>
    </row>
    <row r="5492" spans="1:6" x14ac:dyDescent="0.25">
      <c r="A5492">
        <v>803</v>
      </c>
      <c r="B5492" s="3">
        <v>43466</v>
      </c>
      <c r="C5492" s="3">
        <v>43466</v>
      </c>
      <c r="D5492" t="s">
        <v>131</v>
      </c>
      <c r="E5492" t="s">
        <v>168</v>
      </c>
      <c r="F5492" t="s">
        <v>133</v>
      </c>
    </row>
    <row r="5493" spans="1:6" x14ac:dyDescent="0.25">
      <c r="A5493">
        <v>803</v>
      </c>
      <c r="B5493" s="3">
        <v>43466</v>
      </c>
      <c r="C5493" s="3">
        <v>44364</v>
      </c>
      <c r="D5493" t="s">
        <v>131</v>
      </c>
      <c r="E5493" t="s">
        <v>115</v>
      </c>
      <c r="F5493" t="s">
        <v>133</v>
      </c>
    </row>
    <row r="5494" spans="1:6" x14ac:dyDescent="0.25">
      <c r="A5494">
        <v>803</v>
      </c>
      <c r="B5494" s="3">
        <v>44364</v>
      </c>
      <c r="C5494" s="3">
        <v>44366</v>
      </c>
      <c r="D5494" t="s">
        <v>131</v>
      </c>
      <c r="E5494" t="s">
        <v>115</v>
      </c>
      <c r="F5494" t="s">
        <v>133</v>
      </c>
    </row>
    <row r="5495" spans="1:6" x14ac:dyDescent="0.25">
      <c r="A5495">
        <v>803</v>
      </c>
      <c r="B5495" s="3">
        <v>44367</v>
      </c>
      <c r="C5495" s="3">
        <v>44368</v>
      </c>
      <c r="D5495" t="s">
        <v>131</v>
      </c>
      <c r="E5495" t="s">
        <v>115</v>
      </c>
      <c r="F5495" t="s">
        <v>133</v>
      </c>
    </row>
    <row r="5496" spans="1:6" x14ac:dyDescent="0.25">
      <c r="A5496">
        <v>803</v>
      </c>
      <c r="B5496" s="3">
        <v>44368</v>
      </c>
      <c r="C5496" s="3">
        <v>44371</v>
      </c>
      <c r="D5496" t="s">
        <v>131</v>
      </c>
      <c r="E5496" t="s">
        <v>115</v>
      </c>
      <c r="F5496" t="s">
        <v>133</v>
      </c>
    </row>
    <row r="5497" spans="1:6" x14ac:dyDescent="0.25">
      <c r="A5497">
        <v>803</v>
      </c>
      <c r="B5497" s="3">
        <v>44372</v>
      </c>
      <c r="C5497" s="3">
        <v>44372</v>
      </c>
      <c r="D5497" t="s">
        <v>131</v>
      </c>
      <c r="E5497" t="s">
        <v>115</v>
      </c>
      <c r="F5497" t="s">
        <v>133</v>
      </c>
    </row>
    <row r="5498" spans="1:6" x14ac:dyDescent="0.25">
      <c r="A5498">
        <v>803</v>
      </c>
      <c r="B5498" s="3">
        <v>44372</v>
      </c>
      <c r="C5498" s="3">
        <v>44372</v>
      </c>
      <c r="D5498" t="s">
        <v>131</v>
      </c>
      <c r="E5498" t="s">
        <v>115</v>
      </c>
      <c r="F5498" t="s">
        <v>133</v>
      </c>
    </row>
    <row r="5499" spans="1:6" x14ac:dyDescent="0.25">
      <c r="A5499">
        <v>803</v>
      </c>
      <c r="B5499" s="3">
        <v>44373</v>
      </c>
      <c r="D5499" t="s">
        <v>131</v>
      </c>
      <c r="E5499" t="s">
        <v>115</v>
      </c>
      <c r="F5499" t="s">
        <v>133</v>
      </c>
    </row>
    <row r="5500" spans="1:6" x14ac:dyDescent="0.25">
      <c r="A5500">
        <v>804</v>
      </c>
      <c r="B5500" s="3">
        <v>42767</v>
      </c>
      <c r="C5500" s="3">
        <v>44526</v>
      </c>
      <c r="D5500" t="s">
        <v>131</v>
      </c>
      <c r="E5500" t="s">
        <v>163</v>
      </c>
      <c r="F5500" t="s">
        <v>132</v>
      </c>
    </row>
    <row r="5501" spans="1:6" x14ac:dyDescent="0.25">
      <c r="A5501">
        <v>804</v>
      </c>
      <c r="B5501" s="3">
        <v>42767</v>
      </c>
      <c r="C5501" s="3">
        <v>42767</v>
      </c>
      <c r="D5501" t="s">
        <v>131</v>
      </c>
      <c r="E5501" t="s">
        <v>163</v>
      </c>
      <c r="F5501" t="s">
        <v>132</v>
      </c>
    </row>
    <row r="5502" spans="1:6" x14ac:dyDescent="0.25">
      <c r="A5502">
        <v>804</v>
      </c>
      <c r="B5502" s="3">
        <v>44526</v>
      </c>
      <c r="C5502" s="3">
        <v>44532</v>
      </c>
      <c r="D5502" t="s">
        <v>131</v>
      </c>
      <c r="E5502" t="s">
        <v>163</v>
      </c>
      <c r="F5502" t="s">
        <v>132</v>
      </c>
    </row>
    <row r="5503" spans="1:6" x14ac:dyDescent="0.25">
      <c r="A5503">
        <v>804</v>
      </c>
      <c r="B5503" s="3">
        <v>44533</v>
      </c>
      <c r="C5503" s="3"/>
      <c r="D5503" t="s">
        <v>131</v>
      </c>
      <c r="E5503" t="s">
        <v>163</v>
      </c>
      <c r="F5503" t="s">
        <v>132</v>
      </c>
    </row>
    <row r="5504" spans="1:6" x14ac:dyDescent="0.25">
      <c r="A5504">
        <v>806</v>
      </c>
      <c r="B5504" s="3">
        <v>40876</v>
      </c>
      <c r="C5504" s="3"/>
      <c r="D5504" t="s">
        <v>131</v>
      </c>
      <c r="E5504" t="s">
        <v>93</v>
      </c>
      <c r="F5504" t="s">
        <v>133</v>
      </c>
    </row>
    <row r="5505" spans="1:6" x14ac:dyDescent="0.25">
      <c r="A5505">
        <v>808</v>
      </c>
      <c r="B5505" s="3">
        <v>35922</v>
      </c>
      <c r="C5505" s="3">
        <v>36191</v>
      </c>
      <c r="D5505" t="s">
        <v>131</v>
      </c>
      <c r="E5505" t="s">
        <v>182</v>
      </c>
      <c r="F5505" t="s">
        <v>133</v>
      </c>
    </row>
    <row r="5506" spans="1:6" x14ac:dyDescent="0.25">
      <c r="A5506">
        <v>808</v>
      </c>
      <c r="B5506" s="3">
        <v>36198</v>
      </c>
      <c r="C5506" s="3">
        <v>36218</v>
      </c>
      <c r="D5506" t="s">
        <v>131</v>
      </c>
      <c r="E5506" t="s">
        <v>193</v>
      </c>
      <c r="F5506" t="s">
        <v>133</v>
      </c>
    </row>
    <row r="5507" spans="1:6" x14ac:dyDescent="0.25">
      <c r="A5507">
        <v>808</v>
      </c>
      <c r="B5507" s="3">
        <v>41442</v>
      </c>
      <c r="C5507" s="3">
        <v>43395</v>
      </c>
      <c r="D5507" t="s">
        <v>131</v>
      </c>
      <c r="E5507" t="s">
        <v>94</v>
      </c>
      <c r="F5507" t="s">
        <v>133</v>
      </c>
    </row>
    <row r="5508" spans="1:6" x14ac:dyDescent="0.25">
      <c r="A5508">
        <v>808</v>
      </c>
      <c r="B5508" s="3">
        <v>43395</v>
      </c>
      <c r="C5508" s="3">
        <v>43395</v>
      </c>
      <c r="D5508" t="s">
        <v>131</v>
      </c>
      <c r="E5508" t="s">
        <v>94</v>
      </c>
      <c r="F5508" t="s">
        <v>133</v>
      </c>
    </row>
    <row r="5509" spans="1:6" x14ac:dyDescent="0.25">
      <c r="A5509">
        <v>808</v>
      </c>
      <c r="B5509" s="3">
        <v>43395</v>
      </c>
      <c r="C5509" s="3"/>
      <c r="D5509" t="s">
        <v>131</v>
      </c>
      <c r="E5509" t="s">
        <v>94</v>
      </c>
      <c r="F5509" t="s">
        <v>133</v>
      </c>
    </row>
    <row r="5510" spans="1:6" x14ac:dyDescent="0.25">
      <c r="A5510">
        <v>809</v>
      </c>
      <c r="B5510" s="3">
        <v>39341</v>
      </c>
      <c r="C5510" s="3">
        <v>43621</v>
      </c>
      <c r="D5510" t="s">
        <v>131</v>
      </c>
      <c r="E5510" t="s">
        <v>115</v>
      </c>
      <c r="F5510" t="s">
        <v>133</v>
      </c>
    </row>
    <row r="5511" spans="1:6" x14ac:dyDescent="0.25">
      <c r="A5511">
        <v>809</v>
      </c>
      <c r="B5511" s="3">
        <v>43621</v>
      </c>
      <c r="C5511" s="3">
        <v>43622</v>
      </c>
      <c r="D5511" t="s">
        <v>131</v>
      </c>
      <c r="E5511" t="s">
        <v>115</v>
      </c>
      <c r="F5511" t="s">
        <v>133</v>
      </c>
    </row>
    <row r="5512" spans="1:6" x14ac:dyDescent="0.25">
      <c r="A5512">
        <v>809</v>
      </c>
      <c r="B5512" s="3">
        <v>43623</v>
      </c>
      <c r="C5512" s="3">
        <v>43623</v>
      </c>
      <c r="D5512" t="s">
        <v>131</v>
      </c>
      <c r="E5512" t="s">
        <v>115</v>
      </c>
      <c r="F5512" t="s">
        <v>133</v>
      </c>
    </row>
    <row r="5513" spans="1:6" x14ac:dyDescent="0.25">
      <c r="A5513">
        <v>809</v>
      </c>
      <c r="B5513" s="3">
        <v>43623</v>
      </c>
      <c r="C5513" s="3">
        <v>43623</v>
      </c>
      <c r="D5513" t="s">
        <v>131</v>
      </c>
      <c r="E5513" t="s">
        <v>115</v>
      </c>
      <c r="F5513" t="s">
        <v>133</v>
      </c>
    </row>
    <row r="5514" spans="1:6" x14ac:dyDescent="0.25">
      <c r="A5514">
        <v>809</v>
      </c>
      <c r="B5514" s="3">
        <v>43624</v>
      </c>
      <c r="C5514" s="3">
        <v>44039</v>
      </c>
      <c r="D5514" t="s">
        <v>131</v>
      </c>
      <c r="E5514" t="s">
        <v>115</v>
      </c>
      <c r="F5514" t="s">
        <v>133</v>
      </c>
    </row>
    <row r="5515" spans="1:6" x14ac:dyDescent="0.25">
      <c r="A5515">
        <v>809</v>
      </c>
      <c r="B5515" s="3">
        <v>44039</v>
      </c>
      <c r="C5515" s="3">
        <v>44043</v>
      </c>
      <c r="D5515" t="s">
        <v>131</v>
      </c>
      <c r="E5515" t="s">
        <v>115</v>
      </c>
      <c r="F5515" t="s">
        <v>133</v>
      </c>
    </row>
    <row r="5516" spans="1:6" x14ac:dyDescent="0.25">
      <c r="A5516">
        <v>809</v>
      </c>
      <c r="B5516" s="3">
        <v>44044</v>
      </c>
      <c r="D5516" t="s">
        <v>131</v>
      </c>
      <c r="E5516" t="s">
        <v>115</v>
      </c>
      <c r="F5516" t="s">
        <v>133</v>
      </c>
    </row>
    <row r="5517" spans="1:6" x14ac:dyDescent="0.25">
      <c r="A5517">
        <v>810</v>
      </c>
      <c r="B5517" s="3">
        <v>39083</v>
      </c>
      <c r="C5517" s="3">
        <v>43346</v>
      </c>
      <c r="D5517" t="s">
        <v>131</v>
      </c>
      <c r="E5517" t="s">
        <v>116</v>
      </c>
      <c r="F5517" t="s">
        <v>133</v>
      </c>
    </row>
    <row r="5518" spans="1:6" x14ac:dyDescent="0.25">
      <c r="A5518">
        <v>810</v>
      </c>
      <c r="B5518" s="3">
        <v>43346</v>
      </c>
      <c r="C5518" s="3">
        <v>43352</v>
      </c>
      <c r="D5518" t="s">
        <v>131</v>
      </c>
      <c r="E5518" t="s">
        <v>116</v>
      </c>
      <c r="F5518" t="s">
        <v>133</v>
      </c>
    </row>
    <row r="5519" spans="1:6" x14ac:dyDescent="0.25">
      <c r="A5519">
        <v>810</v>
      </c>
      <c r="B5519" s="3">
        <v>43353</v>
      </c>
      <c r="C5519" s="3">
        <v>44389</v>
      </c>
      <c r="D5519" t="s">
        <v>131</v>
      </c>
      <c r="E5519" t="s">
        <v>116</v>
      </c>
      <c r="F5519" t="s">
        <v>133</v>
      </c>
    </row>
    <row r="5520" spans="1:6" x14ac:dyDescent="0.25">
      <c r="A5520">
        <v>810</v>
      </c>
      <c r="B5520" s="3">
        <v>44389</v>
      </c>
      <c r="C5520" s="3"/>
      <c r="D5520" t="s">
        <v>131</v>
      </c>
      <c r="E5520" t="s">
        <v>122</v>
      </c>
      <c r="F5520" t="s">
        <v>133</v>
      </c>
    </row>
    <row r="5521" spans="1:6" x14ac:dyDescent="0.25">
      <c r="A5521">
        <v>810</v>
      </c>
      <c r="B5521" s="3">
        <v>44389</v>
      </c>
      <c r="C5521" s="3">
        <v>44389</v>
      </c>
      <c r="D5521" t="s">
        <v>131</v>
      </c>
      <c r="E5521" t="s">
        <v>116</v>
      </c>
      <c r="F5521" t="s">
        <v>133</v>
      </c>
    </row>
    <row r="5522" spans="1:6" x14ac:dyDescent="0.25">
      <c r="A5522">
        <v>812</v>
      </c>
      <c r="B5522" s="3">
        <v>40299</v>
      </c>
      <c r="C5522" s="3">
        <v>44161</v>
      </c>
      <c r="D5522" t="s">
        <v>131</v>
      </c>
      <c r="E5522" t="s">
        <v>115</v>
      </c>
      <c r="F5522" t="s">
        <v>133</v>
      </c>
    </row>
    <row r="5523" spans="1:6" x14ac:dyDescent="0.25">
      <c r="A5523">
        <v>812</v>
      </c>
      <c r="B5523" s="3">
        <v>44161</v>
      </c>
      <c r="C5523" s="3">
        <v>44162</v>
      </c>
      <c r="D5523" t="s">
        <v>131</v>
      </c>
      <c r="E5523" t="s">
        <v>115</v>
      </c>
      <c r="F5523" t="s">
        <v>133</v>
      </c>
    </row>
    <row r="5524" spans="1:6" x14ac:dyDescent="0.25">
      <c r="A5524">
        <v>812</v>
      </c>
      <c r="B5524" s="3">
        <v>44163</v>
      </c>
      <c r="C5524" s="3">
        <v>44163</v>
      </c>
      <c r="D5524" t="s">
        <v>131</v>
      </c>
      <c r="E5524" t="s">
        <v>115</v>
      </c>
      <c r="F5524" t="s">
        <v>133</v>
      </c>
    </row>
    <row r="5525" spans="1:6" x14ac:dyDescent="0.25">
      <c r="A5525">
        <v>812</v>
      </c>
      <c r="B5525" s="3">
        <v>44163</v>
      </c>
      <c r="C5525" s="3">
        <v>44169</v>
      </c>
      <c r="D5525" t="s">
        <v>131</v>
      </c>
      <c r="E5525" t="s">
        <v>115</v>
      </c>
      <c r="F5525" t="s">
        <v>133</v>
      </c>
    </row>
    <row r="5526" spans="1:6" x14ac:dyDescent="0.25">
      <c r="A5526">
        <v>812</v>
      </c>
      <c r="B5526" s="3">
        <v>44170</v>
      </c>
      <c r="C5526" s="3">
        <v>44170</v>
      </c>
      <c r="D5526" t="s">
        <v>131</v>
      </c>
      <c r="E5526" t="s">
        <v>115</v>
      </c>
      <c r="F5526" t="s">
        <v>133</v>
      </c>
    </row>
    <row r="5527" spans="1:6" x14ac:dyDescent="0.25">
      <c r="A5527">
        <v>812</v>
      </c>
      <c r="B5527" s="3">
        <v>44170</v>
      </c>
      <c r="C5527" s="3">
        <v>44178</v>
      </c>
      <c r="D5527" t="s">
        <v>131</v>
      </c>
      <c r="E5527" t="s">
        <v>115</v>
      </c>
      <c r="F5527" t="s">
        <v>133</v>
      </c>
    </row>
    <row r="5528" spans="1:6" x14ac:dyDescent="0.25">
      <c r="A5528">
        <v>812</v>
      </c>
      <c r="B5528" s="3">
        <v>44179</v>
      </c>
      <c r="C5528" s="3"/>
      <c r="D5528" t="s">
        <v>131</v>
      </c>
      <c r="E5528" t="s">
        <v>115</v>
      </c>
      <c r="F5528" t="s">
        <v>133</v>
      </c>
    </row>
    <row r="5529" spans="1:6" x14ac:dyDescent="0.25">
      <c r="A5529">
        <v>813</v>
      </c>
      <c r="B5529" s="3">
        <v>36796</v>
      </c>
      <c r="C5529" s="3">
        <v>43472</v>
      </c>
      <c r="D5529" t="s">
        <v>131</v>
      </c>
      <c r="E5529" t="s">
        <v>115</v>
      </c>
      <c r="F5529" t="s">
        <v>133</v>
      </c>
    </row>
    <row r="5530" spans="1:6" x14ac:dyDescent="0.25">
      <c r="A5530">
        <v>813</v>
      </c>
      <c r="B5530" s="3">
        <v>43472</v>
      </c>
      <c r="C5530" s="3">
        <v>43478</v>
      </c>
      <c r="D5530" t="s">
        <v>131</v>
      </c>
      <c r="E5530" t="s">
        <v>115</v>
      </c>
      <c r="F5530" t="s">
        <v>133</v>
      </c>
    </row>
    <row r="5531" spans="1:6" x14ac:dyDescent="0.25">
      <c r="A5531">
        <v>813</v>
      </c>
      <c r="B5531" s="3">
        <v>43479</v>
      </c>
      <c r="C5531" s="3">
        <v>43843</v>
      </c>
      <c r="D5531" t="s">
        <v>131</v>
      </c>
      <c r="E5531" t="s">
        <v>115</v>
      </c>
      <c r="F5531" t="s">
        <v>133</v>
      </c>
    </row>
    <row r="5532" spans="1:6" x14ac:dyDescent="0.25">
      <c r="A5532">
        <v>813</v>
      </c>
      <c r="B5532" s="3">
        <v>43843</v>
      </c>
      <c r="C5532" s="3">
        <v>44564</v>
      </c>
      <c r="D5532" t="s">
        <v>131</v>
      </c>
      <c r="E5532" t="s">
        <v>115</v>
      </c>
      <c r="F5532" t="s">
        <v>133</v>
      </c>
    </row>
    <row r="5533" spans="1:6" x14ac:dyDescent="0.25">
      <c r="A5533">
        <v>813</v>
      </c>
      <c r="B5533" s="3">
        <v>44564</v>
      </c>
      <c r="C5533" s="3">
        <v>44570</v>
      </c>
      <c r="D5533" t="s">
        <v>131</v>
      </c>
      <c r="E5533" t="s">
        <v>115</v>
      </c>
      <c r="F5533" t="s">
        <v>133</v>
      </c>
    </row>
    <row r="5534" spans="1:6" x14ac:dyDescent="0.25">
      <c r="A5534">
        <v>813</v>
      </c>
      <c r="B5534" s="3">
        <v>44571</v>
      </c>
      <c r="C5534" s="3">
        <v>44571</v>
      </c>
      <c r="D5534" t="s">
        <v>131</v>
      </c>
      <c r="E5534" t="s">
        <v>115</v>
      </c>
      <c r="F5534" t="s">
        <v>133</v>
      </c>
    </row>
    <row r="5535" spans="1:6" x14ac:dyDescent="0.25">
      <c r="A5535">
        <v>813</v>
      </c>
      <c r="B5535" s="3">
        <v>44571</v>
      </c>
      <c r="C5535" s="3">
        <v>44573</v>
      </c>
      <c r="D5535" t="s">
        <v>131</v>
      </c>
      <c r="E5535" t="s">
        <v>115</v>
      </c>
      <c r="F5535" t="s">
        <v>133</v>
      </c>
    </row>
    <row r="5536" spans="1:6" x14ac:dyDescent="0.25">
      <c r="A5536">
        <v>813</v>
      </c>
      <c r="B5536" s="3">
        <v>44574</v>
      </c>
      <c r="C5536" s="3">
        <v>44579</v>
      </c>
      <c r="D5536" t="s">
        <v>131</v>
      </c>
      <c r="E5536" t="s">
        <v>115</v>
      </c>
      <c r="F5536" t="s">
        <v>133</v>
      </c>
    </row>
    <row r="5537" spans="1:6" x14ac:dyDescent="0.25">
      <c r="A5537">
        <v>813</v>
      </c>
      <c r="B5537" s="3">
        <v>44574</v>
      </c>
      <c r="C5537" s="3">
        <v>44578</v>
      </c>
      <c r="D5537" t="s">
        <v>131</v>
      </c>
      <c r="E5537" t="s">
        <v>115</v>
      </c>
      <c r="F5537" t="s">
        <v>133</v>
      </c>
    </row>
    <row r="5538" spans="1:6" x14ac:dyDescent="0.25">
      <c r="A5538">
        <v>813</v>
      </c>
      <c r="B5538" s="3">
        <v>44579</v>
      </c>
      <c r="C5538" s="3">
        <v>44579</v>
      </c>
      <c r="D5538" t="s">
        <v>131</v>
      </c>
      <c r="E5538" t="s">
        <v>115</v>
      </c>
      <c r="F5538" t="s">
        <v>133</v>
      </c>
    </row>
    <row r="5539" spans="1:6" x14ac:dyDescent="0.25">
      <c r="A5539">
        <v>813</v>
      </c>
      <c r="B5539" s="3">
        <v>44580</v>
      </c>
      <c r="C5539" s="3">
        <v>44586</v>
      </c>
      <c r="D5539" t="s">
        <v>131</v>
      </c>
      <c r="E5539" t="s">
        <v>115</v>
      </c>
      <c r="F5539" t="s">
        <v>133</v>
      </c>
    </row>
    <row r="5540" spans="1:6" x14ac:dyDescent="0.25">
      <c r="A5540">
        <v>813</v>
      </c>
      <c r="B5540" s="3">
        <v>44587</v>
      </c>
      <c r="C5540" s="3"/>
      <c r="D5540" t="s">
        <v>131</v>
      </c>
      <c r="E5540" t="s">
        <v>115</v>
      </c>
      <c r="F5540" t="s">
        <v>133</v>
      </c>
    </row>
    <row r="5541" spans="1:6" x14ac:dyDescent="0.25">
      <c r="A5541">
        <v>814</v>
      </c>
      <c r="B5541" s="3">
        <v>42036</v>
      </c>
      <c r="C5541" s="3">
        <v>43395</v>
      </c>
      <c r="D5541" t="s">
        <v>131</v>
      </c>
      <c r="E5541" t="s">
        <v>169</v>
      </c>
      <c r="F5541" t="s">
        <v>133</v>
      </c>
    </row>
    <row r="5542" spans="1:6" x14ac:dyDescent="0.25">
      <c r="A5542">
        <v>814</v>
      </c>
      <c r="B5542" s="3">
        <v>43395</v>
      </c>
      <c r="C5542" s="3">
        <v>43395</v>
      </c>
      <c r="D5542" t="s">
        <v>131</v>
      </c>
      <c r="E5542" t="s">
        <v>169</v>
      </c>
      <c r="F5542" t="s">
        <v>133</v>
      </c>
    </row>
    <row r="5543" spans="1:6" x14ac:dyDescent="0.25">
      <c r="A5543">
        <v>814</v>
      </c>
      <c r="B5543" s="3">
        <v>43396</v>
      </c>
      <c r="C5543" s="3">
        <v>43396</v>
      </c>
      <c r="D5543" t="s">
        <v>131</v>
      </c>
      <c r="E5543" t="s">
        <v>169</v>
      </c>
      <c r="F5543" t="s">
        <v>133</v>
      </c>
    </row>
    <row r="5544" spans="1:6" x14ac:dyDescent="0.25">
      <c r="A5544">
        <v>814</v>
      </c>
      <c r="B5544" s="3">
        <v>43396</v>
      </c>
      <c r="C5544" s="3">
        <v>43396</v>
      </c>
      <c r="D5544" t="s">
        <v>131</v>
      </c>
      <c r="E5544" t="s">
        <v>169</v>
      </c>
      <c r="F5544" t="s">
        <v>133</v>
      </c>
    </row>
    <row r="5545" spans="1:6" x14ac:dyDescent="0.25">
      <c r="A5545">
        <v>814</v>
      </c>
      <c r="B5545" s="3">
        <v>43397</v>
      </c>
      <c r="C5545" s="3">
        <v>44713</v>
      </c>
      <c r="D5545" t="s">
        <v>131</v>
      </c>
      <c r="E5545" t="s">
        <v>169</v>
      </c>
      <c r="F5545" t="s">
        <v>133</v>
      </c>
    </row>
    <row r="5546" spans="1:6" x14ac:dyDescent="0.25">
      <c r="A5546">
        <v>814</v>
      </c>
      <c r="B5546" s="3">
        <v>44713</v>
      </c>
      <c r="D5546" t="s">
        <v>131</v>
      </c>
      <c r="E5546" t="s">
        <v>169</v>
      </c>
      <c r="F5546" t="s">
        <v>133</v>
      </c>
    </row>
    <row r="5547" spans="1:6" x14ac:dyDescent="0.25">
      <c r="A5547">
        <v>814</v>
      </c>
      <c r="B5547" s="3">
        <v>44713</v>
      </c>
      <c r="C5547" s="3">
        <v>44713</v>
      </c>
      <c r="D5547" t="s">
        <v>131</v>
      </c>
      <c r="E5547" t="s">
        <v>169</v>
      </c>
      <c r="F5547" t="s">
        <v>133</v>
      </c>
    </row>
    <row r="5548" spans="1:6" x14ac:dyDescent="0.25">
      <c r="A5548">
        <v>815</v>
      </c>
      <c r="B5548" s="3">
        <v>38021</v>
      </c>
      <c r="C5548" s="3">
        <v>42959</v>
      </c>
      <c r="D5548" t="s">
        <v>131</v>
      </c>
      <c r="E5548" t="s">
        <v>115</v>
      </c>
      <c r="F5548" t="s">
        <v>133</v>
      </c>
    </row>
    <row r="5549" spans="1:6" x14ac:dyDescent="0.25">
      <c r="A5549">
        <v>815</v>
      </c>
      <c r="B5549" s="3">
        <v>42959</v>
      </c>
      <c r="C5549" s="3">
        <v>44014</v>
      </c>
      <c r="D5549" t="s">
        <v>131</v>
      </c>
      <c r="E5549" t="s">
        <v>115</v>
      </c>
      <c r="F5549" t="s">
        <v>133</v>
      </c>
    </row>
    <row r="5550" spans="1:6" x14ac:dyDescent="0.25">
      <c r="A5550">
        <v>815</v>
      </c>
      <c r="B5550" s="3">
        <v>44014</v>
      </c>
      <c r="C5550" s="3">
        <v>44020</v>
      </c>
      <c r="D5550" t="s">
        <v>131</v>
      </c>
      <c r="E5550" t="s">
        <v>115</v>
      </c>
      <c r="F5550" t="s">
        <v>133</v>
      </c>
    </row>
    <row r="5551" spans="1:6" x14ac:dyDescent="0.25">
      <c r="A5551">
        <v>815</v>
      </c>
      <c r="B5551" s="3">
        <v>44021</v>
      </c>
      <c r="D5551" t="s">
        <v>131</v>
      </c>
      <c r="E5551" t="s">
        <v>115</v>
      </c>
      <c r="F5551" t="s">
        <v>133</v>
      </c>
    </row>
    <row r="5552" spans="1:6" x14ac:dyDescent="0.25">
      <c r="A5552">
        <v>816</v>
      </c>
      <c r="B5552" s="3">
        <v>42079</v>
      </c>
      <c r="C5552" s="3">
        <v>43435</v>
      </c>
      <c r="D5552" t="s">
        <v>131</v>
      </c>
      <c r="E5552" t="s">
        <v>174</v>
      </c>
      <c r="F5552" t="s">
        <v>133</v>
      </c>
    </row>
    <row r="5553" spans="1:6" x14ac:dyDescent="0.25">
      <c r="A5553">
        <v>816</v>
      </c>
      <c r="B5553" s="3">
        <v>43435</v>
      </c>
      <c r="C5553" s="3">
        <v>43811</v>
      </c>
      <c r="D5553" t="s">
        <v>131</v>
      </c>
      <c r="E5553" t="s">
        <v>113</v>
      </c>
      <c r="F5553" t="s">
        <v>133</v>
      </c>
    </row>
    <row r="5554" spans="1:6" x14ac:dyDescent="0.25">
      <c r="A5554">
        <v>816</v>
      </c>
      <c r="B5554" s="3">
        <v>43811</v>
      </c>
      <c r="C5554" s="3">
        <v>44600</v>
      </c>
      <c r="D5554" t="s">
        <v>131</v>
      </c>
      <c r="E5554" t="s">
        <v>113</v>
      </c>
      <c r="F5554" t="s">
        <v>133</v>
      </c>
    </row>
    <row r="5555" spans="1:6" x14ac:dyDescent="0.25">
      <c r="A5555">
        <v>816</v>
      </c>
      <c r="B5555" s="3">
        <v>44600</v>
      </c>
      <c r="C5555" s="3">
        <v>44613</v>
      </c>
      <c r="D5555" t="s">
        <v>131</v>
      </c>
      <c r="E5555" t="s">
        <v>113</v>
      </c>
      <c r="F5555" t="s">
        <v>133</v>
      </c>
    </row>
    <row r="5556" spans="1:6" x14ac:dyDescent="0.25">
      <c r="A5556">
        <v>816</v>
      </c>
      <c r="B5556" s="3">
        <v>44614</v>
      </c>
      <c r="C5556" s="3">
        <v>44614</v>
      </c>
      <c r="D5556" t="s">
        <v>131</v>
      </c>
      <c r="E5556" t="s">
        <v>113</v>
      </c>
      <c r="F5556" t="s">
        <v>133</v>
      </c>
    </row>
    <row r="5557" spans="1:6" x14ac:dyDescent="0.25">
      <c r="A5557">
        <v>816</v>
      </c>
      <c r="B5557" s="3">
        <v>44614</v>
      </c>
      <c r="C5557" s="3">
        <v>44617</v>
      </c>
      <c r="D5557" t="s">
        <v>131</v>
      </c>
      <c r="E5557" t="s">
        <v>113</v>
      </c>
      <c r="F5557" t="s">
        <v>133</v>
      </c>
    </row>
    <row r="5558" spans="1:6" x14ac:dyDescent="0.25">
      <c r="A5558">
        <v>816</v>
      </c>
      <c r="B5558" s="3">
        <v>44618</v>
      </c>
      <c r="C5558" s="3">
        <v>44621</v>
      </c>
      <c r="D5558" t="s">
        <v>131</v>
      </c>
      <c r="E5558" t="s">
        <v>113</v>
      </c>
      <c r="F5558" t="s">
        <v>133</v>
      </c>
    </row>
    <row r="5559" spans="1:6" x14ac:dyDescent="0.25">
      <c r="A5559">
        <v>816</v>
      </c>
      <c r="B5559" s="3">
        <v>44621</v>
      </c>
      <c r="C5559" s="3">
        <v>44623</v>
      </c>
      <c r="D5559" t="s">
        <v>131</v>
      </c>
      <c r="E5559" t="s">
        <v>113</v>
      </c>
      <c r="F5559" t="s">
        <v>133</v>
      </c>
    </row>
    <row r="5560" spans="1:6" x14ac:dyDescent="0.25">
      <c r="A5560">
        <v>816</v>
      </c>
      <c r="B5560" s="3">
        <v>44624</v>
      </c>
      <c r="D5560" t="s">
        <v>131</v>
      </c>
      <c r="E5560" t="s">
        <v>113</v>
      </c>
      <c r="F5560" t="s">
        <v>133</v>
      </c>
    </row>
    <row r="5561" spans="1:6" x14ac:dyDescent="0.25">
      <c r="A5561">
        <v>817</v>
      </c>
      <c r="B5561" s="3">
        <v>41456</v>
      </c>
      <c r="C5561" s="3">
        <v>43367</v>
      </c>
      <c r="D5561" t="s">
        <v>131</v>
      </c>
      <c r="E5561" t="s">
        <v>93</v>
      </c>
      <c r="F5561" t="s">
        <v>133</v>
      </c>
    </row>
    <row r="5562" spans="1:6" x14ac:dyDescent="0.25">
      <c r="A5562">
        <v>817</v>
      </c>
      <c r="B5562" s="3">
        <v>43367</v>
      </c>
      <c r="C5562" s="3">
        <v>43367</v>
      </c>
      <c r="D5562" t="s">
        <v>131</v>
      </c>
      <c r="E5562" t="s">
        <v>93</v>
      </c>
      <c r="F5562" t="s">
        <v>133</v>
      </c>
    </row>
    <row r="5563" spans="1:6" x14ac:dyDescent="0.25">
      <c r="A5563">
        <v>817</v>
      </c>
      <c r="B5563" s="3">
        <v>43367</v>
      </c>
      <c r="C5563" s="3">
        <v>44279</v>
      </c>
      <c r="D5563" t="s">
        <v>131</v>
      </c>
      <c r="E5563" t="s">
        <v>93</v>
      </c>
      <c r="F5563" t="s">
        <v>133</v>
      </c>
    </row>
    <row r="5564" spans="1:6" x14ac:dyDescent="0.25">
      <c r="A5564">
        <v>817</v>
      </c>
      <c r="B5564" s="3">
        <v>44279</v>
      </c>
      <c r="C5564" s="3">
        <v>44279</v>
      </c>
      <c r="D5564" t="s">
        <v>131</v>
      </c>
      <c r="E5564" t="s">
        <v>93</v>
      </c>
      <c r="F5564" t="s">
        <v>133</v>
      </c>
    </row>
    <row r="5565" spans="1:6" x14ac:dyDescent="0.25">
      <c r="A5565">
        <v>817</v>
      </c>
      <c r="B5565" s="3">
        <v>44279</v>
      </c>
      <c r="C5565" s="3">
        <v>44279</v>
      </c>
      <c r="D5565" t="s">
        <v>131</v>
      </c>
      <c r="E5565" t="s">
        <v>93</v>
      </c>
      <c r="F5565" t="s">
        <v>133</v>
      </c>
    </row>
    <row r="5566" spans="1:6" x14ac:dyDescent="0.25">
      <c r="A5566">
        <v>817</v>
      </c>
      <c r="B5566" s="3">
        <v>44279</v>
      </c>
      <c r="C5566" s="3"/>
      <c r="D5566" t="s">
        <v>131</v>
      </c>
      <c r="E5566" t="s">
        <v>93</v>
      </c>
      <c r="F5566" t="s">
        <v>133</v>
      </c>
    </row>
    <row r="5567" spans="1:6" x14ac:dyDescent="0.25">
      <c r="A5567">
        <v>818</v>
      </c>
      <c r="B5567" s="3">
        <v>42864</v>
      </c>
      <c r="C5567" s="3">
        <v>43390</v>
      </c>
      <c r="D5567" t="s">
        <v>131</v>
      </c>
      <c r="E5567" t="s">
        <v>115</v>
      </c>
      <c r="F5567" t="s">
        <v>133</v>
      </c>
    </row>
    <row r="5568" spans="1:6" x14ac:dyDescent="0.25">
      <c r="A5568">
        <v>818</v>
      </c>
      <c r="B5568" s="3">
        <v>43390</v>
      </c>
      <c r="C5568" s="3">
        <v>43391</v>
      </c>
      <c r="D5568" t="s">
        <v>131</v>
      </c>
      <c r="E5568" t="s">
        <v>115</v>
      </c>
      <c r="F5568" t="s">
        <v>133</v>
      </c>
    </row>
    <row r="5569" spans="1:6" x14ac:dyDescent="0.25">
      <c r="A5569">
        <v>818</v>
      </c>
      <c r="B5569" s="3">
        <v>43392</v>
      </c>
      <c r="C5569" s="3">
        <v>43397</v>
      </c>
      <c r="D5569" t="s">
        <v>131</v>
      </c>
      <c r="E5569" t="s">
        <v>115</v>
      </c>
      <c r="F5569" t="s">
        <v>133</v>
      </c>
    </row>
    <row r="5570" spans="1:6" x14ac:dyDescent="0.25">
      <c r="A5570">
        <v>818</v>
      </c>
      <c r="B5570" s="3">
        <v>43397</v>
      </c>
      <c r="C5570" s="3">
        <v>43403</v>
      </c>
      <c r="D5570" t="s">
        <v>131</v>
      </c>
      <c r="E5570" t="s">
        <v>115</v>
      </c>
      <c r="F5570" t="s">
        <v>133</v>
      </c>
    </row>
    <row r="5571" spans="1:6" x14ac:dyDescent="0.25">
      <c r="A5571">
        <v>818</v>
      </c>
      <c r="B5571" s="3">
        <v>43404</v>
      </c>
      <c r="C5571" s="3">
        <v>43476</v>
      </c>
      <c r="D5571" t="s">
        <v>131</v>
      </c>
      <c r="E5571" t="s">
        <v>115</v>
      </c>
      <c r="F5571" t="s">
        <v>133</v>
      </c>
    </row>
    <row r="5572" spans="1:6" x14ac:dyDescent="0.25">
      <c r="A5572">
        <v>818</v>
      </c>
      <c r="B5572" s="3">
        <v>43476</v>
      </c>
      <c r="C5572" s="3">
        <v>43486</v>
      </c>
      <c r="D5572" t="s">
        <v>131</v>
      </c>
      <c r="E5572" t="s">
        <v>115</v>
      </c>
      <c r="F5572" t="s">
        <v>133</v>
      </c>
    </row>
    <row r="5573" spans="1:6" x14ac:dyDescent="0.25">
      <c r="A5573">
        <v>818</v>
      </c>
      <c r="B5573" s="3">
        <v>43487</v>
      </c>
      <c r="C5573" s="3">
        <v>44112</v>
      </c>
      <c r="D5573" t="s">
        <v>131</v>
      </c>
      <c r="E5573" t="s">
        <v>115</v>
      </c>
      <c r="F5573" t="s">
        <v>133</v>
      </c>
    </row>
    <row r="5574" spans="1:6" x14ac:dyDescent="0.25">
      <c r="A5574">
        <v>818</v>
      </c>
      <c r="B5574" s="3">
        <v>44112</v>
      </c>
      <c r="C5574" s="3">
        <v>44126</v>
      </c>
      <c r="D5574" t="s">
        <v>131</v>
      </c>
      <c r="E5574" t="s">
        <v>115</v>
      </c>
      <c r="F5574" t="s">
        <v>133</v>
      </c>
    </row>
    <row r="5575" spans="1:6" x14ac:dyDescent="0.25">
      <c r="A5575">
        <v>818</v>
      </c>
      <c r="B5575" s="3">
        <v>44127</v>
      </c>
      <c r="C5575" s="3">
        <v>44340</v>
      </c>
      <c r="D5575" t="s">
        <v>131</v>
      </c>
      <c r="E5575" t="s">
        <v>115</v>
      </c>
      <c r="F5575" t="s">
        <v>133</v>
      </c>
    </row>
    <row r="5576" spans="1:6" x14ac:dyDescent="0.25">
      <c r="A5576">
        <v>818</v>
      </c>
      <c r="B5576" s="3">
        <v>44340</v>
      </c>
      <c r="C5576" s="3"/>
      <c r="D5576" t="s">
        <v>131</v>
      </c>
      <c r="E5576" t="s">
        <v>115</v>
      </c>
      <c r="F5576" t="s">
        <v>133</v>
      </c>
    </row>
    <row r="5577" spans="1:6" x14ac:dyDescent="0.25">
      <c r="A5577">
        <v>819</v>
      </c>
      <c r="B5577" s="3">
        <v>39234</v>
      </c>
      <c r="C5577" s="3">
        <v>44438</v>
      </c>
      <c r="D5577" t="s">
        <v>131</v>
      </c>
      <c r="E5577" t="s">
        <v>115</v>
      </c>
      <c r="F5577" t="s">
        <v>133</v>
      </c>
    </row>
    <row r="5578" spans="1:6" x14ac:dyDescent="0.25">
      <c r="A5578">
        <v>819</v>
      </c>
      <c r="B5578" s="3">
        <v>44438</v>
      </c>
      <c r="C5578" s="3">
        <v>44439</v>
      </c>
      <c r="D5578" t="s">
        <v>131</v>
      </c>
      <c r="E5578" t="s">
        <v>115</v>
      </c>
      <c r="F5578" t="s">
        <v>133</v>
      </c>
    </row>
    <row r="5579" spans="1:6" x14ac:dyDescent="0.25">
      <c r="A5579">
        <v>819</v>
      </c>
      <c r="B5579" s="3">
        <v>44440</v>
      </c>
      <c r="C5579" s="3">
        <v>44711</v>
      </c>
      <c r="D5579" t="s">
        <v>131</v>
      </c>
      <c r="E5579" t="s">
        <v>115</v>
      </c>
      <c r="F5579" t="s">
        <v>133</v>
      </c>
    </row>
    <row r="5580" spans="1:6" x14ac:dyDescent="0.25">
      <c r="A5580">
        <v>819</v>
      </c>
      <c r="B5580" s="3">
        <v>44711</v>
      </c>
      <c r="C5580" s="3">
        <v>44712</v>
      </c>
      <c r="D5580" t="s">
        <v>131</v>
      </c>
      <c r="E5580" t="s">
        <v>115</v>
      </c>
      <c r="F5580" t="s">
        <v>133</v>
      </c>
    </row>
    <row r="5581" spans="1:6" x14ac:dyDescent="0.25">
      <c r="A5581">
        <v>819</v>
      </c>
      <c r="B5581" s="3">
        <v>44713</v>
      </c>
      <c r="C5581" s="3">
        <v>44713</v>
      </c>
      <c r="D5581" t="s">
        <v>131</v>
      </c>
      <c r="E5581" t="s">
        <v>115</v>
      </c>
      <c r="F5581" t="s">
        <v>133</v>
      </c>
    </row>
    <row r="5582" spans="1:6" x14ac:dyDescent="0.25">
      <c r="A5582">
        <v>819</v>
      </c>
      <c r="B5582" s="3">
        <v>44713</v>
      </c>
      <c r="C5582" s="3">
        <v>44715</v>
      </c>
      <c r="D5582" t="s">
        <v>131</v>
      </c>
      <c r="E5582" t="s">
        <v>115</v>
      </c>
      <c r="F5582" t="s">
        <v>133</v>
      </c>
    </row>
    <row r="5583" spans="1:6" x14ac:dyDescent="0.25">
      <c r="A5583">
        <v>819</v>
      </c>
      <c r="B5583" s="3">
        <v>44716</v>
      </c>
      <c r="C5583" s="3">
        <v>44719</v>
      </c>
      <c r="D5583" t="s">
        <v>131</v>
      </c>
      <c r="E5583" t="s">
        <v>115</v>
      </c>
      <c r="F5583" t="s">
        <v>133</v>
      </c>
    </row>
    <row r="5584" spans="1:6" x14ac:dyDescent="0.25">
      <c r="A5584">
        <v>819</v>
      </c>
      <c r="B5584" s="3">
        <v>44719</v>
      </c>
      <c r="C5584" s="3">
        <v>44720</v>
      </c>
      <c r="D5584" t="s">
        <v>131</v>
      </c>
      <c r="E5584" t="s">
        <v>115</v>
      </c>
      <c r="F5584" t="s">
        <v>133</v>
      </c>
    </row>
    <row r="5585" spans="1:6" x14ac:dyDescent="0.25">
      <c r="A5585">
        <v>819</v>
      </c>
      <c r="B5585" s="3">
        <v>44721</v>
      </c>
      <c r="C5585" s="3">
        <v>44721</v>
      </c>
      <c r="D5585" t="s">
        <v>131</v>
      </c>
      <c r="E5585" t="s">
        <v>115</v>
      </c>
      <c r="F5585" t="s">
        <v>133</v>
      </c>
    </row>
    <row r="5586" spans="1:6" x14ac:dyDescent="0.25">
      <c r="A5586">
        <v>819</v>
      </c>
      <c r="B5586" s="3">
        <v>44721</v>
      </c>
      <c r="C5586" s="3">
        <v>44735</v>
      </c>
      <c r="D5586" t="s">
        <v>131</v>
      </c>
      <c r="E5586" t="s">
        <v>115</v>
      </c>
      <c r="F5586" t="s">
        <v>133</v>
      </c>
    </row>
    <row r="5587" spans="1:6" x14ac:dyDescent="0.25">
      <c r="A5587">
        <v>819</v>
      </c>
      <c r="B5587" s="3">
        <v>44736</v>
      </c>
      <c r="C5587" s="3">
        <v>44736</v>
      </c>
      <c r="D5587" t="s">
        <v>131</v>
      </c>
      <c r="E5587" t="s">
        <v>115</v>
      </c>
      <c r="F5587" t="s">
        <v>133</v>
      </c>
    </row>
    <row r="5588" spans="1:6" x14ac:dyDescent="0.25">
      <c r="A5588">
        <v>819</v>
      </c>
      <c r="B5588" s="3">
        <v>44736</v>
      </c>
      <c r="C5588" s="3">
        <v>44755</v>
      </c>
      <c r="D5588" t="s">
        <v>131</v>
      </c>
      <c r="E5588" t="s">
        <v>115</v>
      </c>
      <c r="F5588" t="s">
        <v>133</v>
      </c>
    </row>
    <row r="5589" spans="1:6" x14ac:dyDescent="0.25">
      <c r="A5589">
        <v>819</v>
      </c>
      <c r="B5589" s="3">
        <v>44756</v>
      </c>
      <c r="C5589" s="3"/>
      <c r="D5589" t="s">
        <v>131</v>
      </c>
      <c r="E5589" t="s">
        <v>115</v>
      </c>
      <c r="F5589" t="s">
        <v>133</v>
      </c>
    </row>
    <row r="5590" spans="1:6" x14ac:dyDescent="0.25">
      <c r="A5590">
        <v>820</v>
      </c>
      <c r="B5590" s="3">
        <v>37257</v>
      </c>
      <c r="C5590" s="3">
        <v>44158</v>
      </c>
      <c r="D5590" t="s">
        <v>131</v>
      </c>
      <c r="E5590" t="s">
        <v>118</v>
      </c>
      <c r="F5590" t="s">
        <v>133</v>
      </c>
    </row>
    <row r="5591" spans="1:6" x14ac:dyDescent="0.25">
      <c r="A5591">
        <v>820</v>
      </c>
      <c r="B5591" s="3">
        <v>44158</v>
      </c>
      <c r="C5591" s="3">
        <v>44162</v>
      </c>
      <c r="D5591" t="s">
        <v>131</v>
      </c>
      <c r="E5591" t="s">
        <v>118</v>
      </c>
      <c r="F5591" t="s">
        <v>133</v>
      </c>
    </row>
    <row r="5592" spans="1:6" x14ac:dyDescent="0.25">
      <c r="A5592">
        <v>820</v>
      </c>
      <c r="B5592" s="3">
        <v>44163</v>
      </c>
      <c r="C5592" s="3">
        <v>44530</v>
      </c>
      <c r="D5592" t="s">
        <v>131</v>
      </c>
      <c r="E5592" t="s">
        <v>118</v>
      </c>
      <c r="F5592" t="s">
        <v>133</v>
      </c>
    </row>
    <row r="5593" spans="1:6" x14ac:dyDescent="0.25">
      <c r="A5593">
        <v>820</v>
      </c>
      <c r="B5593" s="3">
        <v>44179</v>
      </c>
      <c r="C5593" s="3">
        <v>44179</v>
      </c>
      <c r="D5593" t="s">
        <v>131</v>
      </c>
      <c r="E5593" t="s">
        <v>118</v>
      </c>
      <c r="F5593" t="s">
        <v>133</v>
      </c>
    </row>
    <row r="5594" spans="1:6" x14ac:dyDescent="0.25">
      <c r="A5594">
        <v>820</v>
      </c>
      <c r="B5594" s="3">
        <v>44179</v>
      </c>
      <c r="C5594" s="3">
        <v>44183</v>
      </c>
      <c r="D5594" t="s">
        <v>131</v>
      </c>
      <c r="E5594" t="s">
        <v>118</v>
      </c>
      <c r="F5594" t="s">
        <v>133</v>
      </c>
    </row>
    <row r="5595" spans="1:6" x14ac:dyDescent="0.25">
      <c r="A5595">
        <v>820</v>
      </c>
      <c r="B5595" s="3">
        <v>44184</v>
      </c>
      <c r="C5595" s="3"/>
      <c r="D5595" t="s">
        <v>131</v>
      </c>
      <c r="E5595" t="s">
        <v>118</v>
      </c>
      <c r="F5595" t="s">
        <v>133</v>
      </c>
    </row>
    <row r="5596" spans="1:6" x14ac:dyDescent="0.25">
      <c r="A5596">
        <v>820</v>
      </c>
      <c r="B5596" s="3">
        <v>44530</v>
      </c>
      <c r="C5596" s="3">
        <v>44178</v>
      </c>
      <c r="D5596" t="s">
        <v>131</v>
      </c>
      <c r="E5596" t="s">
        <v>118</v>
      </c>
      <c r="F5596" t="s">
        <v>133</v>
      </c>
    </row>
    <row r="5597" spans="1:6" x14ac:dyDescent="0.25">
      <c r="A5597">
        <v>821</v>
      </c>
      <c r="B5597" s="3">
        <v>42795</v>
      </c>
      <c r="C5597" s="3">
        <v>43516</v>
      </c>
      <c r="D5597" t="s">
        <v>131</v>
      </c>
      <c r="E5597" t="s">
        <v>98</v>
      </c>
      <c r="F5597" t="s">
        <v>133</v>
      </c>
    </row>
    <row r="5598" spans="1:6" x14ac:dyDescent="0.25">
      <c r="A5598">
        <v>821</v>
      </c>
      <c r="B5598" s="3">
        <v>43516</v>
      </c>
      <c r="C5598" s="3">
        <v>43517</v>
      </c>
      <c r="D5598" t="s">
        <v>131</v>
      </c>
      <c r="E5598" t="s">
        <v>98</v>
      </c>
      <c r="F5598" t="s">
        <v>133</v>
      </c>
    </row>
    <row r="5599" spans="1:6" x14ac:dyDescent="0.25">
      <c r="A5599">
        <v>821</v>
      </c>
      <c r="B5599" s="3">
        <v>43518</v>
      </c>
      <c r="C5599" s="3">
        <v>43570</v>
      </c>
      <c r="D5599" t="s">
        <v>131</v>
      </c>
      <c r="E5599" t="s">
        <v>98</v>
      </c>
      <c r="F5599" t="s">
        <v>133</v>
      </c>
    </row>
    <row r="5600" spans="1:6" x14ac:dyDescent="0.25">
      <c r="A5600">
        <v>821</v>
      </c>
      <c r="B5600" s="3">
        <v>43570</v>
      </c>
      <c r="C5600" s="3">
        <v>43578</v>
      </c>
      <c r="D5600" t="s">
        <v>131</v>
      </c>
      <c r="E5600" t="s">
        <v>98</v>
      </c>
      <c r="F5600" t="s">
        <v>133</v>
      </c>
    </row>
    <row r="5601" spans="1:6" x14ac:dyDescent="0.25">
      <c r="A5601">
        <v>822</v>
      </c>
      <c r="B5601" s="3">
        <v>42774</v>
      </c>
      <c r="C5601" s="3">
        <v>43387</v>
      </c>
      <c r="D5601" t="s">
        <v>131</v>
      </c>
      <c r="E5601" t="s">
        <v>105</v>
      </c>
      <c r="F5601" t="s">
        <v>133</v>
      </c>
    </row>
    <row r="5602" spans="1:6" x14ac:dyDescent="0.25">
      <c r="A5602">
        <v>822</v>
      </c>
      <c r="B5602" s="3">
        <v>43387</v>
      </c>
      <c r="C5602" s="3">
        <v>43414</v>
      </c>
      <c r="D5602" t="s">
        <v>131</v>
      </c>
      <c r="E5602" t="s">
        <v>105</v>
      </c>
      <c r="F5602" t="s">
        <v>133</v>
      </c>
    </row>
    <row r="5603" spans="1:6" x14ac:dyDescent="0.25">
      <c r="A5603">
        <v>822</v>
      </c>
      <c r="B5603" s="3">
        <v>43415</v>
      </c>
      <c r="C5603" s="3">
        <v>43416</v>
      </c>
      <c r="D5603" t="s">
        <v>131</v>
      </c>
      <c r="E5603" t="s">
        <v>105</v>
      </c>
      <c r="F5603" t="s">
        <v>133</v>
      </c>
    </row>
    <row r="5604" spans="1:6" x14ac:dyDescent="0.25">
      <c r="A5604">
        <v>822</v>
      </c>
      <c r="B5604" s="3">
        <v>43416</v>
      </c>
      <c r="C5604" s="3">
        <v>43445</v>
      </c>
      <c r="D5604" t="s">
        <v>131</v>
      </c>
      <c r="E5604" t="s">
        <v>105</v>
      </c>
      <c r="F5604" t="s">
        <v>133</v>
      </c>
    </row>
    <row r="5605" spans="1:6" x14ac:dyDescent="0.25">
      <c r="A5605">
        <v>822</v>
      </c>
      <c r="B5605" s="3">
        <v>43446</v>
      </c>
      <c r="C5605" s="3">
        <v>43446</v>
      </c>
      <c r="D5605" t="s">
        <v>131</v>
      </c>
      <c r="E5605" t="s">
        <v>105</v>
      </c>
      <c r="F5605" t="s">
        <v>133</v>
      </c>
    </row>
    <row r="5606" spans="1:6" x14ac:dyDescent="0.25">
      <c r="A5606">
        <v>822</v>
      </c>
      <c r="B5606" s="3">
        <v>43446</v>
      </c>
      <c r="C5606" s="3">
        <v>43451</v>
      </c>
      <c r="D5606" t="s">
        <v>131</v>
      </c>
      <c r="E5606" t="s">
        <v>105</v>
      </c>
      <c r="F5606" t="s">
        <v>133</v>
      </c>
    </row>
    <row r="5607" spans="1:6" x14ac:dyDescent="0.25">
      <c r="A5607">
        <v>822</v>
      </c>
      <c r="B5607" s="3">
        <v>43452</v>
      </c>
      <c r="C5607" s="3">
        <v>43452</v>
      </c>
      <c r="D5607" t="s">
        <v>131</v>
      </c>
      <c r="E5607" t="s">
        <v>105</v>
      </c>
      <c r="F5607" t="s">
        <v>133</v>
      </c>
    </row>
    <row r="5608" spans="1:6" x14ac:dyDescent="0.25">
      <c r="A5608">
        <v>822</v>
      </c>
      <c r="B5608" s="3">
        <v>43452</v>
      </c>
      <c r="C5608" s="3">
        <v>43481</v>
      </c>
      <c r="D5608" t="s">
        <v>131</v>
      </c>
      <c r="E5608" t="s">
        <v>105</v>
      </c>
      <c r="F5608" t="s">
        <v>133</v>
      </c>
    </row>
    <row r="5609" spans="1:6" x14ac:dyDescent="0.25">
      <c r="A5609">
        <v>822</v>
      </c>
      <c r="B5609" s="3">
        <v>43482</v>
      </c>
      <c r="C5609" s="3">
        <v>43696</v>
      </c>
      <c r="D5609" t="s">
        <v>131</v>
      </c>
      <c r="E5609" t="s">
        <v>105</v>
      </c>
      <c r="F5609" t="s">
        <v>133</v>
      </c>
    </row>
    <row r="5610" spans="1:6" x14ac:dyDescent="0.25">
      <c r="A5610">
        <v>822</v>
      </c>
      <c r="B5610" s="3">
        <v>43696</v>
      </c>
      <c r="C5610" s="3">
        <v>43725</v>
      </c>
      <c r="D5610" t="s">
        <v>131</v>
      </c>
      <c r="E5610" t="s">
        <v>105</v>
      </c>
      <c r="F5610" t="s">
        <v>133</v>
      </c>
    </row>
    <row r="5611" spans="1:6" x14ac:dyDescent="0.25">
      <c r="A5611">
        <v>822</v>
      </c>
      <c r="B5611" s="3">
        <v>43726</v>
      </c>
      <c r="C5611" s="3">
        <v>44438</v>
      </c>
      <c r="D5611" t="s">
        <v>131</v>
      </c>
      <c r="E5611" t="s">
        <v>105</v>
      </c>
      <c r="F5611" t="s">
        <v>133</v>
      </c>
    </row>
    <row r="5612" spans="1:6" x14ac:dyDescent="0.25">
      <c r="A5612">
        <v>822</v>
      </c>
      <c r="B5612" s="3">
        <v>44438</v>
      </c>
      <c r="C5612" s="3">
        <v>44444</v>
      </c>
      <c r="D5612" t="s">
        <v>131</v>
      </c>
      <c r="E5612" t="s">
        <v>105</v>
      </c>
      <c r="F5612" t="s">
        <v>133</v>
      </c>
    </row>
    <row r="5613" spans="1:6" x14ac:dyDescent="0.25">
      <c r="A5613">
        <v>822</v>
      </c>
      <c r="B5613" s="3">
        <v>44445</v>
      </c>
      <c r="C5613" s="3"/>
      <c r="D5613" t="s">
        <v>131</v>
      </c>
      <c r="E5613" t="s">
        <v>105</v>
      </c>
      <c r="F5613" t="s">
        <v>133</v>
      </c>
    </row>
    <row r="5614" spans="1:6" x14ac:dyDescent="0.25">
      <c r="A5614">
        <v>823</v>
      </c>
      <c r="B5614" s="3">
        <v>40544</v>
      </c>
      <c r="C5614" s="3">
        <v>44145</v>
      </c>
      <c r="D5614" t="s">
        <v>131</v>
      </c>
      <c r="E5614" t="s">
        <v>105</v>
      </c>
      <c r="F5614" t="s">
        <v>133</v>
      </c>
    </row>
    <row r="5615" spans="1:6" x14ac:dyDescent="0.25">
      <c r="A5615">
        <v>823</v>
      </c>
      <c r="B5615" s="3">
        <v>44145</v>
      </c>
      <c r="C5615" s="3">
        <v>44159</v>
      </c>
      <c r="D5615" t="s">
        <v>131</v>
      </c>
      <c r="E5615" t="s">
        <v>105</v>
      </c>
      <c r="F5615" t="s">
        <v>133</v>
      </c>
    </row>
    <row r="5616" spans="1:6" x14ac:dyDescent="0.25">
      <c r="A5616">
        <v>823</v>
      </c>
      <c r="B5616" s="3">
        <v>44160</v>
      </c>
      <c r="C5616" s="3">
        <v>44578</v>
      </c>
      <c r="D5616" t="s">
        <v>131</v>
      </c>
      <c r="E5616" t="s">
        <v>105</v>
      </c>
      <c r="F5616" t="s">
        <v>133</v>
      </c>
    </row>
    <row r="5617" spans="1:6" x14ac:dyDescent="0.25">
      <c r="A5617">
        <v>823</v>
      </c>
      <c r="B5617" s="3">
        <v>44578</v>
      </c>
      <c r="C5617" s="3">
        <v>44587</v>
      </c>
      <c r="D5617" t="s">
        <v>131</v>
      </c>
      <c r="E5617" t="s">
        <v>105</v>
      </c>
      <c r="F5617" t="s">
        <v>133</v>
      </c>
    </row>
    <row r="5618" spans="1:6" x14ac:dyDescent="0.25">
      <c r="A5618">
        <v>823</v>
      </c>
      <c r="B5618" s="3">
        <v>44588</v>
      </c>
      <c r="D5618" t="s">
        <v>131</v>
      </c>
      <c r="E5618" t="s">
        <v>105</v>
      </c>
      <c r="F5618" t="s">
        <v>133</v>
      </c>
    </row>
    <row r="5619" spans="1:6" x14ac:dyDescent="0.25">
      <c r="A5619">
        <v>824</v>
      </c>
      <c r="B5619" s="3">
        <v>35916</v>
      </c>
      <c r="C5619" s="3">
        <v>36101</v>
      </c>
      <c r="D5619" t="s">
        <v>131</v>
      </c>
      <c r="E5619" t="s">
        <v>193</v>
      </c>
      <c r="F5619" t="s">
        <v>133</v>
      </c>
    </row>
    <row r="5620" spans="1:6" x14ac:dyDescent="0.25">
      <c r="A5620">
        <v>824</v>
      </c>
      <c r="B5620" s="3">
        <v>40942</v>
      </c>
      <c r="C5620" s="3">
        <v>43241</v>
      </c>
      <c r="D5620" t="s">
        <v>131</v>
      </c>
      <c r="E5620" t="s">
        <v>94</v>
      </c>
      <c r="F5620" t="s">
        <v>133</v>
      </c>
    </row>
    <row r="5621" spans="1:6" x14ac:dyDescent="0.25">
      <c r="A5621">
        <v>824</v>
      </c>
      <c r="B5621" s="3">
        <v>43241</v>
      </c>
      <c r="C5621" s="3">
        <v>43241</v>
      </c>
      <c r="D5621" t="s">
        <v>131</v>
      </c>
      <c r="E5621" t="s">
        <v>94</v>
      </c>
      <c r="F5621" t="s">
        <v>133</v>
      </c>
    </row>
    <row r="5622" spans="1:6" x14ac:dyDescent="0.25">
      <c r="A5622">
        <v>824</v>
      </c>
      <c r="B5622" s="3">
        <v>43242</v>
      </c>
      <c r="C5622" s="3">
        <v>43643</v>
      </c>
      <c r="D5622" t="s">
        <v>131</v>
      </c>
      <c r="E5622" t="s">
        <v>94</v>
      </c>
      <c r="F5622" t="s">
        <v>133</v>
      </c>
    </row>
    <row r="5623" spans="1:6" x14ac:dyDescent="0.25">
      <c r="A5623">
        <v>824</v>
      </c>
      <c r="B5623" s="3">
        <v>43643</v>
      </c>
      <c r="C5623" s="3">
        <v>43643</v>
      </c>
      <c r="D5623" t="s">
        <v>131</v>
      </c>
      <c r="E5623" t="s">
        <v>94</v>
      </c>
      <c r="F5623" t="s">
        <v>133</v>
      </c>
    </row>
    <row r="5624" spans="1:6" x14ac:dyDescent="0.25">
      <c r="A5624">
        <v>824</v>
      </c>
      <c r="B5624" s="3">
        <v>43644</v>
      </c>
      <c r="C5624" s="3">
        <v>44354</v>
      </c>
      <c r="D5624" t="s">
        <v>131</v>
      </c>
      <c r="E5624" t="s">
        <v>94</v>
      </c>
      <c r="F5624" t="s">
        <v>133</v>
      </c>
    </row>
    <row r="5625" spans="1:6" x14ac:dyDescent="0.25">
      <c r="A5625">
        <v>824</v>
      </c>
      <c r="B5625" s="3">
        <v>44354</v>
      </c>
      <c r="C5625" s="3">
        <v>44358</v>
      </c>
      <c r="D5625" t="s">
        <v>131</v>
      </c>
      <c r="E5625" t="s">
        <v>94</v>
      </c>
      <c r="F5625" t="s">
        <v>133</v>
      </c>
    </row>
    <row r="5626" spans="1:6" x14ac:dyDescent="0.25">
      <c r="A5626">
        <v>824</v>
      </c>
      <c r="B5626" s="3">
        <v>44359</v>
      </c>
      <c r="C5626" s="3">
        <v>44359</v>
      </c>
      <c r="D5626" t="s">
        <v>131</v>
      </c>
      <c r="E5626" t="s">
        <v>94</v>
      </c>
      <c r="F5626" t="s">
        <v>133</v>
      </c>
    </row>
    <row r="5627" spans="1:6" x14ac:dyDescent="0.25">
      <c r="A5627">
        <v>824</v>
      </c>
      <c r="B5627" s="3">
        <v>44359</v>
      </c>
      <c r="C5627" s="3">
        <v>44359</v>
      </c>
      <c r="D5627" t="s">
        <v>131</v>
      </c>
      <c r="E5627" t="s">
        <v>94</v>
      </c>
      <c r="F5627" t="s">
        <v>133</v>
      </c>
    </row>
    <row r="5628" spans="1:6" x14ac:dyDescent="0.25">
      <c r="A5628">
        <v>824</v>
      </c>
      <c r="B5628" s="3">
        <v>44359</v>
      </c>
      <c r="C5628" s="3">
        <v>44359</v>
      </c>
      <c r="D5628" t="s">
        <v>131</v>
      </c>
      <c r="E5628" t="s">
        <v>94</v>
      </c>
      <c r="F5628" t="s">
        <v>133</v>
      </c>
    </row>
    <row r="5629" spans="1:6" x14ac:dyDescent="0.25">
      <c r="A5629">
        <v>824</v>
      </c>
      <c r="B5629" s="3">
        <v>44359</v>
      </c>
      <c r="C5629" s="3">
        <v>44736</v>
      </c>
      <c r="D5629" t="s">
        <v>131</v>
      </c>
      <c r="E5629" t="s">
        <v>94</v>
      </c>
      <c r="F5629" t="s">
        <v>133</v>
      </c>
    </row>
    <row r="5630" spans="1:6" x14ac:dyDescent="0.25">
      <c r="A5630">
        <v>824</v>
      </c>
      <c r="B5630" s="3">
        <v>44736</v>
      </c>
      <c r="C5630" s="3">
        <v>44736</v>
      </c>
      <c r="D5630" t="s">
        <v>131</v>
      </c>
      <c r="E5630" t="s">
        <v>94</v>
      </c>
      <c r="F5630" t="s">
        <v>133</v>
      </c>
    </row>
    <row r="5631" spans="1:6" x14ac:dyDescent="0.25">
      <c r="A5631">
        <v>824</v>
      </c>
      <c r="B5631" s="3">
        <v>44737</v>
      </c>
      <c r="C5631" s="3"/>
      <c r="D5631" t="s">
        <v>131</v>
      </c>
      <c r="E5631" t="s">
        <v>94</v>
      </c>
      <c r="F5631" t="s">
        <v>133</v>
      </c>
    </row>
    <row r="5632" spans="1:6" x14ac:dyDescent="0.25">
      <c r="A5632">
        <v>825</v>
      </c>
      <c r="B5632" s="3">
        <v>37484</v>
      </c>
      <c r="C5632" s="3">
        <v>43852</v>
      </c>
      <c r="D5632" t="s">
        <v>131</v>
      </c>
      <c r="E5632" t="s">
        <v>135</v>
      </c>
      <c r="F5632" t="s">
        <v>133</v>
      </c>
    </row>
    <row r="5633" spans="1:6" x14ac:dyDescent="0.25">
      <c r="A5633">
        <v>825</v>
      </c>
      <c r="B5633" s="3">
        <v>43852</v>
      </c>
      <c r="C5633" s="3">
        <v>43853</v>
      </c>
      <c r="D5633" t="s">
        <v>131</v>
      </c>
      <c r="E5633" t="s">
        <v>135</v>
      </c>
      <c r="F5633" t="s">
        <v>133</v>
      </c>
    </row>
    <row r="5634" spans="1:6" x14ac:dyDescent="0.25">
      <c r="A5634">
        <v>825</v>
      </c>
      <c r="B5634" s="3">
        <v>43854</v>
      </c>
      <c r="C5634" s="3">
        <v>43901</v>
      </c>
      <c r="D5634" t="s">
        <v>131</v>
      </c>
      <c r="E5634" t="s">
        <v>135</v>
      </c>
      <c r="F5634" t="s">
        <v>133</v>
      </c>
    </row>
    <row r="5635" spans="1:6" x14ac:dyDescent="0.25">
      <c r="A5635">
        <v>825</v>
      </c>
      <c r="B5635" s="3">
        <v>43901</v>
      </c>
      <c r="C5635" s="3">
        <v>43901</v>
      </c>
      <c r="D5635" t="s">
        <v>131</v>
      </c>
      <c r="E5635" t="s">
        <v>135</v>
      </c>
      <c r="F5635" t="s">
        <v>133</v>
      </c>
    </row>
    <row r="5636" spans="1:6" x14ac:dyDescent="0.25">
      <c r="A5636">
        <v>825</v>
      </c>
      <c r="B5636" s="3">
        <v>43902</v>
      </c>
      <c r="C5636" s="3">
        <v>44383</v>
      </c>
      <c r="D5636" t="s">
        <v>131</v>
      </c>
      <c r="E5636" t="s">
        <v>135</v>
      </c>
      <c r="F5636" t="s">
        <v>133</v>
      </c>
    </row>
    <row r="5637" spans="1:6" x14ac:dyDescent="0.25">
      <c r="A5637">
        <v>825</v>
      </c>
      <c r="B5637" s="3">
        <v>44383</v>
      </c>
      <c r="C5637" s="3">
        <v>44384</v>
      </c>
      <c r="D5637" t="s">
        <v>131</v>
      </c>
      <c r="E5637" t="s">
        <v>135</v>
      </c>
      <c r="F5637" t="s">
        <v>133</v>
      </c>
    </row>
    <row r="5638" spans="1:6" x14ac:dyDescent="0.25">
      <c r="A5638">
        <v>825</v>
      </c>
      <c r="B5638" s="3">
        <v>44385</v>
      </c>
      <c r="C5638" s="3">
        <v>44545</v>
      </c>
      <c r="D5638" t="s">
        <v>131</v>
      </c>
      <c r="E5638" t="s">
        <v>135</v>
      </c>
      <c r="F5638" t="s">
        <v>133</v>
      </c>
    </row>
    <row r="5639" spans="1:6" x14ac:dyDescent="0.25">
      <c r="A5639">
        <v>825</v>
      </c>
      <c r="B5639" s="3">
        <v>44545</v>
      </c>
      <c r="C5639" s="3">
        <v>44547</v>
      </c>
      <c r="D5639" t="s">
        <v>131</v>
      </c>
      <c r="E5639" t="s">
        <v>135</v>
      </c>
      <c r="F5639" t="s">
        <v>133</v>
      </c>
    </row>
    <row r="5640" spans="1:6" x14ac:dyDescent="0.25">
      <c r="A5640">
        <v>825</v>
      </c>
      <c r="B5640" s="3">
        <v>44548</v>
      </c>
      <c r="C5640" s="3">
        <v>44562</v>
      </c>
      <c r="D5640" t="s">
        <v>131</v>
      </c>
      <c r="E5640" t="s">
        <v>135</v>
      </c>
      <c r="F5640" t="s">
        <v>133</v>
      </c>
    </row>
    <row r="5641" spans="1:6" x14ac:dyDescent="0.25">
      <c r="A5641">
        <v>825</v>
      </c>
      <c r="B5641" s="3">
        <v>44562</v>
      </c>
      <c r="C5641" s="3">
        <v>44562</v>
      </c>
      <c r="D5641" t="s">
        <v>131</v>
      </c>
      <c r="E5641" t="s">
        <v>135</v>
      </c>
      <c r="F5641" t="s">
        <v>133</v>
      </c>
    </row>
    <row r="5642" spans="1:6" x14ac:dyDescent="0.25">
      <c r="A5642">
        <v>825</v>
      </c>
      <c r="B5642" s="3">
        <v>44562</v>
      </c>
      <c r="C5642" s="3"/>
      <c r="D5642" t="s">
        <v>131</v>
      </c>
      <c r="E5642" t="s">
        <v>135</v>
      </c>
      <c r="F5642" t="s">
        <v>133</v>
      </c>
    </row>
    <row r="5643" spans="1:6" x14ac:dyDescent="0.25">
      <c r="A5643">
        <v>827</v>
      </c>
      <c r="B5643" s="3">
        <v>42675</v>
      </c>
      <c r="C5643" s="3">
        <v>43405</v>
      </c>
      <c r="D5643" t="s">
        <v>131</v>
      </c>
      <c r="E5643" t="s">
        <v>166</v>
      </c>
      <c r="F5643" t="s">
        <v>133</v>
      </c>
    </row>
    <row r="5644" spans="1:6" x14ac:dyDescent="0.25">
      <c r="A5644">
        <v>827</v>
      </c>
      <c r="B5644" s="3">
        <v>43405</v>
      </c>
      <c r="C5644" s="3">
        <v>43539</v>
      </c>
      <c r="D5644" t="s">
        <v>131</v>
      </c>
      <c r="E5644" t="s">
        <v>166</v>
      </c>
      <c r="F5644" t="s">
        <v>133</v>
      </c>
    </row>
    <row r="5645" spans="1:6" x14ac:dyDescent="0.25">
      <c r="A5645">
        <v>827</v>
      </c>
      <c r="B5645" s="3">
        <v>43540</v>
      </c>
      <c r="C5645" s="3">
        <v>43540</v>
      </c>
      <c r="D5645" t="s">
        <v>131</v>
      </c>
      <c r="E5645" t="s">
        <v>174</v>
      </c>
      <c r="F5645" t="s">
        <v>133</v>
      </c>
    </row>
    <row r="5646" spans="1:6" x14ac:dyDescent="0.25">
      <c r="A5646">
        <v>827</v>
      </c>
      <c r="B5646" s="3">
        <v>43540</v>
      </c>
      <c r="C5646" s="3">
        <v>44060</v>
      </c>
      <c r="D5646" t="s">
        <v>131</v>
      </c>
      <c r="E5646" t="s">
        <v>174</v>
      </c>
      <c r="F5646" t="s">
        <v>133</v>
      </c>
    </row>
    <row r="5647" spans="1:6" x14ac:dyDescent="0.25">
      <c r="A5647">
        <v>827</v>
      </c>
      <c r="B5647" s="3">
        <v>44060</v>
      </c>
      <c r="C5647" s="3">
        <v>44140</v>
      </c>
      <c r="D5647" t="s">
        <v>131</v>
      </c>
      <c r="E5647" t="s">
        <v>174</v>
      </c>
      <c r="F5647" t="s">
        <v>133</v>
      </c>
    </row>
    <row r="5648" spans="1:6" x14ac:dyDescent="0.25">
      <c r="A5648">
        <v>827</v>
      </c>
      <c r="B5648" s="3">
        <v>44060</v>
      </c>
      <c r="C5648" s="3">
        <v>44060</v>
      </c>
      <c r="D5648" t="s">
        <v>131</v>
      </c>
      <c r="E5648" t="s">
        <v>174</v>
      </c>
      <c r="F5648" t="s">
        <v>133</v>
      </c>
    </row>
    <row r="5649" spans="1:6" x14ac:dyDescent="0.25">
      <c r="A5649">
        <v>827</v>
      </c>
      <c r="B5649" s="3">
        <v>44140</v>
      </c>
      <c r="C5649" s="3">
        <v>44141</v>
      </c>
      <c r="D5649" t="s">
        <v>131</v>
      </c>
      <c r="E5649" t="s">
        <v>174</v>
      </c>
      <c r="F5649" t="s">
        <v>133</v>
      </c>
    </row>
    <row r="5650" spans="1:6" x14ac:dyDescent="0.25">
      <c r="A5650">
        <v>827</v>
      </c>
      <c r="B5650" s="3">
        <v>44142</v>
      </c>
      <c r="C5650" s="3">
        <v>44459</v>
      </c>
      <c r="D5650" t="s">
        <v>131</v>
      </c>
      <c r="E5650" t="s">
        <v>174</v>
      </c>
      <c r="F5650" t="s">
        <v>133</v>
      </c>
    </row>
    <row r="5651" spans="1:6" x14ac:dyDescent="0.25">
      <c r="A5651">
        <v>827</v>
      </c>
      <c r="B5651" s="3">
        <v>44459</v>
      </c>
      <c r="C5651" s="3">
        <v>44463</v>
      </c>
      <c r="D5651" t="s">
        <v>131</v>
      </c>
      <c r="E5651" t="s">
        <v>174</v>
      </c>
      <c r="F5651" t="s">
        <v>133</v>
      </c>
    </row>
    <row r="5652" spans="1:6" x14ac:dyDescent="0.25">
      <c r="A5652">
        <v>827</v>
      </c>
      <c r="B5652" s="3">
        <v>44464</v>
      </c>
      <c r="C5652" s="3">
        <v>44585</v>
      </c>
      <c r="D5652" t="s">
        <v>131</v>
      </c>
      <c r="E5652" t="s">
        <v>174</v>
      </c>
      <c r="F5652" t="s">
        <v>133</v>
      </c>
    </row>
    <row r="5653" spans="1:6" x14ac:dyDescent="0.25">
      <c r="A5653">
        <v>827</v>
      </c>
      <c r="B5653" s="3">
        <v>44585</v>
      </c>
      <c r="C5653" s="3">
        <v>44587</v>
      </c>
      <c r="D5653" t="s">
        <v>131</v>
      </c>
      <c r="E5653" t="s">
        <v>174</v>
      </c>
      <c r="F5653" t="s">
        <v>133</v>
      </c>
    </row>
    <row r="5654" spans="1:6" x14ac:dyDescent="0.25">
      <c r="A5654">
        <v>827</v>
      </c>
      <c r="B5654" s="3">
        <v>44588</v>
      </c>
      <c r="C5654" s="3">
        <v>44602</v>
      </c>
      <c r="D5654" t="s">
        <v>131</v>
      </c>
      <c r="E5654" t="s">
        <v>174</v>
      </c>
      <c r="F5654" t="s">
        <v>133</v>
      </c>
    </row>
    <row r="5655" spans="1:6" x14ac:dyDescent="0.25">
      <c r="A5655">
        <v>827</v>
      </c>
      <c r="B5655" s="3">
        <v>44602</v>
      </c>
      <c r="C5655" s="3">
        <v>44615</v>
      </c>
      <c r="D5655" t="s">
        <v>131</v>
      </c>
      <c r="E5655" t="s">
        <v>174</v>
      </c>
      <c r="F5655" t="s">
        <v>133</v>
      </c>
    </row>
    <row r="5656" spans="1:6" x14ac:dyDescent="0.25">
      <c r="A5656">
        <v>827</v>
      </c>
      <c r="B5656" s="3">
        <v>44616</v>
      </c>
      <c r="C5656" s="3">
        <v>44687</v>
      </c>
      <c r="D5656" t="s">
        <v>131</v>
      </c>
      <c r="E5656" t="s">
        <v>174</v>
      </c>
      <c r="F5656" t="s">
        <v>133</v>
      </c>
    </row>
    <row r="5657" spans="1:6" x14ac:dyDescent="0.25">
      <c r="A5657">
        <v>827</v>
      </c>
      <c r="B5657" s="3">
        <v>44687</v>
      </c>
      <c r="C5657" s="3">
        <v>44687</v>
      </c>
      <c r="D5657" t="s">
        <v>131</v>
      </c>
      <c r="E5657" t="s">
        <v>174</v>
      </c>
      <c r="F5657" t="s">
        <v>133</v>
      </c>
    </row>
    <row r="5658" spans="1:6" x14ac:dyDescent="0.25">
      <c r="A5658">
        <v>827</v>
      </c>
      <c r="B5658" s="3">
        <v>44688</v>
      </c>
      <c r="C5658" s="3">
        <v>44690</v>
      </c>
      <c r="D5658" t="s">
        <v>131</v>
      </c>
      <c r="E5658" t="s">
        <v>174</v>
      </c>
      <c r="F5658" t="s">
        <v>133</v>
      </c>
    </row>
    <row r="5659" spans="1:6" x14ac:dyDescent="0.25">
      <c r="A5659">
        <v>827</v>
      </c>
      <c r="B5659" s="3">
        <v>44690</v>
      </c>
      <c r="C5659" s="3">
        <v>44690</v>
      </c>
      <c r="D5659" t="s">
        <v>131</v>
      </c>
      <c r="E5659" t="s">
        <v>174</v>
      </c>
      <c r="F5659" t="s">
        <v>133</v>
      </c>
    </row>
    <row r="5660" spans="1:6" x14ac:dyDescent="0.25">
      <c r="A5660">
        <v>827</v>
      </c>
      <c r="B5660" s="3">
        <v>44691</v>
      </c>
      <c r="C5660" s="3">
        <v>44692</v>
      </c>
      <c r="D5660" t="s">
        <v>131</v>
      </c>
      <c r="E5660" t="s">
        <v>174</v>
      </c>
      <c r="F5660" t="s">
        <v>133</v>
      </c>
    </row>
    <row r="5661" spans="1:6" x14ac:dyDescent="0.25">
      <c r="A5661">
        <v>827</v>
      </c>
      <c r="B5661" s="3">
        <v>44692</v>
      </c>
      <c r="C5661" s="3">
        <v>44692</v>
      </c>
      <c r="D5661" t="s">
        <v>131</v>
      </c>
      <c r="E5661" t="s">
        <v>174</v>
      </c>
      <c r="F5661" t="s">
        <v>133</v>
      </c>
    </row>
    <row r="5662" spans="1:6" x14ac:dyDescent="0.25">
      <c r="A5662">
        <v>827</v>
      </c>
      <c r="B5662" s="3">
        <v>44693</v>
      </c>
      <c r="C5662" s="3"/>
      <c r="D5662" t="s">
        <v>131</v>
      </c>
      <c r="E5662" t="s">
        <v>174</v>
      </c>
      <c r="F5662" t="s">
        <v>133</v>
      </c>
    </row>
    <row r="5663" spans="1:6" x14ac:dyDescent="0.25">
      <c r="A5663">
        <v>828</v>
      </c>
      <c r="B5663" s="3">
        <v>41806</v>
      </c>
      <c r="C5663" s="3">
        <v>43069</v>
      </c>
      <c r="D5663" t="s">
        <v>131</v>
      </c>
      <c r="E5663" t="s">
        <v>128</v>
      </c>
      <c r="F5663" t="s">
        <v>133</v>
      </c>
    </row>
    <row r="5664" spans="1:6" x14ac:dyDescent="0.25">
      <c r="A5664">
        <v>828</v>
      </c>
      <c r="B5664" s="3">
        <v>43070</v>
      </c>
      <c r="C5664" s="3">
        <v>43402</v>
      </c>
      <c r="D5664" t="s">
        <v>131</v>
      </c>
      <c r="E5664" t="s">
        <v>169</v>
      </c>
      <c r="F5664" t="s">
        <v>133</v>
      </c>
    </row>
    <row r="5665" spans="1:6" x14ac:dyDescent="0.25">
      <c r="A5665">
        <v>828</v>
      </c>
      <c r="B5665" s="3">
        <v>43070</v>
      </c>
      <c r="C5665" s="3">
        <v>43069</v>
      </c>
      <c r="D5665" t="s">
        <v>131</v>
      </c>
      <c r="E5665" t="s">
        <v>128</v>
      </c>
      <c r="F5665" t="s">
        <v>133</v>
      </c>
    </row>
    <row r="5666" spans="1:6" x14ac:dyDescent="0.25">
      <c r="A5666">
        <v>828</v>
      </c>
      <c r="B5666" s="3">
        <v>43402</v>
      </c>
      <c r="C5666" s="3">
        <v>43404</v>
      </c>
      <c r="D5666" t="s">
        <v>131</v>
      </c>
      <c r="E5666" t="s">
        <v>169</v>
      </c>
      <c r="F5666" t="s">
        <v>133</v>
      </c>
    </row>
    <row r="5667" spans="1:6" x14ac:dyDescent="0.25">
      <c r="A5667">
        <v>828</v>
      </c>
      <c r="B5667" s="3">
        <v>43405</v>
      </c>
      <c r="C5667" s="3">
        <v>43539</v>
      </c>
      <c r="D5667" t="s">
        <v>131</v>
      </c>
      <c r="E5667" t="s">
        <v>169</v>
      </c>
      <c r="F5667" t="s">
        <v>133</v>
      </c>
    </row>
    <row r="5668" spans="1:6" x14ac:dyDescent="0.25">
      <c r="A5668">
        <v>828</v>
      </c>
      <c r="B5668" s="3">
        <v>43539</v>
      </c>
      <c r="C5668" s="3">
        <v>43539</v>
      </c>
      <c r="D5668" t="s">
        <v>131</v>
      </c>
      <c r="E5668" t="s">
        <v>169</v>
      </c>
      <c r="F5668" t="s">
        <v>133</v>
      </c>
    </row>
    <row r="5669" spans="1:6" x14ac:dyDescent="0.25">
      <c r="A5669">
        <v>828</v>
      </c>
      <c r="B5669" s="3">
        <v>43540</v>
      </c>
      <c r="C5669" s="3">
        <v>43543</v>
      </c>
      <c r="D5669" t="s">
        <v>131</v>
      </c>
      <c r="E5669" t="s">
        <v>169</v>
      </c>
      <c r="F5669" t="s">
        <v>133</v>
      </c>
    </row>
    <row r="5670" spans="1:6" x14ac:dyDescent="0.25">
      <c r="A5670">
        <v>828</v>
      </c>
      <c r="B5670" s="3">
        <v>43543</v>
      </c>
      <c r="C5670" s="3">
        <v>43544</v>
      </c>
      <c r="D5670" t="s">
        <v>131</v>
      </c>
      <c r="E5670" t="s">
        <v>169</v>
      </c>
      <c r="F5670" t="s">
        <v>133</v>
      </c>
    </row>
    <row r="5671" spans="1:6" x14ac:dyDescent="0.25">
      <c r="A5671">
        <v>828</v>
      </c>
      <c r="B5671" s="3">
        <v>43545</v>
      </c>
      <c r="C5671" s="3">
        <v>43650</v>
      </c>
      <c r="D5671" t="s">
        <v>131</v>
      </c>
      <c r="E5671" t="s">
        <v>169</v>
      </c>
      <c r="F5671" t="s">
        <v>133</v>
      </c>
    </row>
    <row r="5672" spans="1:6" x14ac:dyDescent="0.25">
      <c r="A5672">
        <v>828</v>
      </c>
      <c r="B5672" s="3">
        <v>43647</v>
      </c>
      <c r="C5672" s="3">
        <v>43649</v>
      </c>
      <c r="D5672" t="s">
        <v>131</v>
      </c>
      <c r="E5672" t="s">
        <v>169</v>
      </c>
      <c r="F5672" t="s">
        <v>133</v>
      </c>
    </row>
    <row r="5673" spans="1:6" x14ac:dyDescent="0.25">
      <c r="A5673">
        <v>828</v>
      </c>
      <c r="B5673" s="3">
        <v>43650</v>
      </c>
      <c r="C5673" s="3">
        <v>43651</v>
      </c>
      <c r="D5673" t="s">
        <v>131</v>
      </c>
      <c r="E5673" t="s">
        <v>169</v>
      </c>
      <c r="F5673" t="s">
        <v>133</v>
      </c>
    </row>
    <row r="5674" spans="1:6" x14ac:dyDescent="0.25">
      <c r="A5674">
        <v>828</v>
      </c>
      <c r="B5674" s="3">
        <v>43650</v>
      </c>
      <c r="C5674" s="3">
        <v>43699</v>
      </c>
      <c r="D5674" t="s">
        <v>131</v>
      </c>
      <c r="E5674" t="s">
        <v>169</v>
      </c>
      <c r="F5674" t="s">
        <v>133</v>
      </c>
    </row>
    <row r="5675" spans="1:6" x14ac:dyDescent="0.25">
      <c r="A5675">
        <v>828</v>
      </c>
      <c r="B5675" s="3">
        <v>43699</v>
      </c>
      <c r="C5675" s="3">
        <v>43700</v>
      </c>
      <c r="D5675" t="s">
        <v>131</v>
      </c>
      <c r="E5675" t="s">
        <v>169</v>
      </c>
      <c r="F5675" t="s">
        <v>133</v>
      </c>
    </row>
    <row r="5676" spans="1:6" x14ac:dyDescent="0.25">
      <c r="A5676">
        <v>828</v>
      </c>
      <c r="B5676" s="3">
        <v>43701</v>
      </c>
      <c r="C5676" s="3">
        <v>43794</v>
      </c>
      <c r="D5676" t="s">
        <v>131</v>
      </c>
      <c r="E5676" t="s">
        <v>169</v>
      </c>
      <c r="F5676" t="s">
        <v>133</v>
      </c>
    </row>
    <row r="5677" spans="1:6" x14ac:dyDescent="0.25">
      <c r="A5677">
        <v>828</v>
      </c>
      <c r="B5677" s="3">
        <v>43794</v>
      </c>
      <c r="C5677" s="3">
        <v>43796</v>
      </c>
      <c r="D5677" t="s">
        <v>131</v>
      </c>
      <c r="E5677" t="s">
        <v>169</v>
      </c>
      <c r="F5677" t="s">
        <v>133</v>
      </c>
    </row>
    <row r="5678" spans="1:6" x14ac:dyDescent="0.25">
      <c r="A5678">
        <v>828</v>
      </c>
      <c r="B5678" s="3">
        <v>43797</v>
      </c>
      <c r="C5678" s="3">
        <v>44348</v>
      </c>
      <c r="D5678" t="s">
        <v>131</v>
      </c>
      <c r="E5678" t="s">
        <v>169</v>
      </c>
      <c r="F5678" t="s">
        <v>133</v>
      </c>
    </row>
    <row r="5679" spans="1:6" x14ac:dyDescent="0.25">
      <c r="A5679">
        <v>828</v>
      </c>
      <c r="B5679" s="3">
        <v>44348</v>
      </c>
      <c r="C5679" s="3">
        <v>44348</v>
      </c>
      <c r="D5679" t="s">
        <v>131</v>
      </c>
      <c r="E5679" t="s">
        <v>169</v>
      </c>
      <c r="F5679" t="s">
        <v>133</v>
      </c>
    </row>
    <row r="5680" spans="1:6" x14ac:dyDescent="0.25">
      <c r="A5680">
        <v>828</v>
      </c>
      <c r="B5680" s="3">
        <v>44348</v>
      </c>
      <c r="C5680" s="3">
        <v>44565</v>
      </c>
      <c r="D5680" t="s">
        <v>131</v>
      </c>
      <c r="E5680" t="s">
        <v>116</v>
      </c>
      <c r="F5680" t="s">
        <v>133</v>
      </c>
    </row>
    <row r="5681" spans="1:6" x14ac:dyDescent="0.25">
      <c r="A5681">
        <v>828</v>
      </c>
      <c r="B5681" s="3">
        <v>44348</v>
      </c>
      <c r="C5681" s="3">
        <v>44565</v>
      </c>
      <c r="D5681" t="s">
        <v>131</v>
      </c>
      <c r="E5681" t="s">
        <v>116</v>
      </c>
      <c r="F5681" t="s">
        <v>133</v>
      </c>
    </row>
    <row r="5682" spans="1:6" x14ac:dyDescent="0.25">
      <c r="A5682">
        <v>828</v>
      </c>
      <c r="B5682" s="3">
        <v>44565</v>
      </c>
      <c r="C5682" s="3">
        <v>44568</v>
      </c>
      <c r="D5682" t="s">
        <v>131</v>
      </c>
      <c r="E5682" t="s">
        <v>116</v>
      </c>
      <c r="F5682" t="s">
        <v>133</v>
      </c>
    </row>
    <row r="5683" spans="1:6" x14ac:dyDescent="0.25">
      <c r="A5683">
        <v>828</v>
      </c>
      <c r="B5683" s="3">
        <v>44565</v>
      </c>
      <c r="C5683" s="3">
        <v>44568</v>
      </c>
      <c r="D5683" t="s">
        <v>131</v>
      </c>
      <c r="E5683" t="s">
        <v>116</v>
      </c>
      <c r="F5683" t="s">
        <v>133</v>
      </c>
    </row>
    <row r="5684" spans="1:6" x14ac:dyDescent="0.25">
      <c r="A5684">
        <v>828</v>
      </c>
      <c r="B5684" s="3">
        <v>44569</v>
      </c>
      <c r="C5684" s="3">
        <v>44573</v>
      </c>
      <c r="D5684" t="s">
        <v>131</v>
      </c>
      <c r="E5684" t="s">
        <v>116</v>
      </c>
      <c r="F5684" t="s">
        <v>133</v>
      </c>
    </row>
    <row r="5685" spans="1:6" x14ac:dyDescent="0.25">
      <c r="A5685">
        <v>828</v>
      </c>
      <c r="B5685" s="3">
        <v>44569</v>
      </c>
      <c r="C5685" s="3">
        <v>44573</v>
      </c>
      <c r="D5685" t="s">
        <v>131</v>
      </c>
      <c r="E5685" t="s">
        <v>116</v>
      </c>
      <c r="F5685" t="s">
        <v>133</v>
      </c>
    </row>
    <row r="5686" spans="1:6" x14ac:dyDescent="0.25">
      <c r="A5686">
        <v>828</v>
      </c>
      <c r="B5686" s="3">
        <v>44573</v>
      </c>
      <c r="C5686" s="3">
        <v>44579</v>
      </c>
      <c r="D5686" t="s">
        <v>131</v>
      </c>
      <c r="E5686" t="s">
        <v>116</v>
      </c>
      <c r="F5686" t="s">
        <v>133</v>
      </c>
    </row>
    <row r="5687" spans="1:6" x14ac:dyDescent="0.25">
      <c r="A5687">
        <v>828</v>
      </c>
      <c r="B5687" s="3">
        <v>44573</v>
      </c>
      <c r="C5687" s="3">
        <v>44579</v>
      </c>
      <c r="D5687" t="s">
        <v>131</v>
      </c>
      <c r="E5687" t="s">
        <v>116</v>
      </c>
      <c r="F5687" t="s">
        <v>133</v>
      </c>
    </row>
    <row r="5688" spans="1:6" x14ac:dyDescent="0.25">
      <c r="A5688">
        <v>828</v>
      </c>
      <c r="B5688" s="3">
        <v>44580</v>
      </c>
      <c r="C5688" s="3">
        <v>44580</v>
      </c>
      <c r="D5688" t="s">
        <v>131</v>
      </c>
      <c r="E5688" t="s">
        <v>116</v>
      </c>
      <c r="F5688" t="s">
        <v>133</v>
      </c>
    </row>
    <row r="5689" spans="1:6" x14ac:dyDescent="0.25">
      <c r="A5689">
        <v>828</v>
      </c>
      <c r="B5689" s="3">
        <v>44580</v>
      </c>
      <c r="C5689" s="3">
        <v>44580</v>
      </c>
      <c r="D5689" t="s">
        <v>131</v>
      </c>
      <c r="E5689" t="s">
        <v>116</v>
      </c>
      <c r="F5689" t="s">
        <v>133</v>
      </c>
    </row>
    <row r="5690" spans="1:6" x14ac:dyDescent="0.25">
      <c r="A5690">
        <v>828</v>
      </c>
      <c r="B5690" s="3">
        <v>44580</v>
      </c>
      <c r="C5690" s="3">
        <v>44581</v>
      </c>
      <c r="D5690" t="s">
        <v>131</v>
      </c>
      <c r="E5690" t="s">
        <v>116</v>
      </c>
      <c r="F5690" t="s">
        <v>133</v>
      </c>
    </row>
    <row r="5691" spans="1:6" x14ac:dyDescent="0.25">
      <c r="A5691">
        <v>828</v>
      </c>
      <c r="B5691" s="3">
        <v>44580</v>
      </c>
      <c r="C5691" s="3">
        <v>44581</v>
      </c>
      <c r="D5691" t="s">
        <v>131</v>
      </c>
      <c r="E5691" t="s">
        <v>116</v>
      </c>
      <c r="F5691" t="s">
        <v>133</v>
      </c>
    </row>
    <row r="5692" spans="1:6" x14ac:dyDescent="0.25">
      <c r="A5692">
        <v>828</v>
      </c>
      <c r="B5692" s="3">
        <v>44582</v>
      </c>
      <c r="C5692" s="3">
        <v>44599</v>
      </c>
      <c r="D5692" t="s">
        <v>131</v>
      </c>
      <c r="E5692" t="s">
        <v>116</v>
      </c>
      <c r="F5692" t="s">
        <v>133</v>
      </c>
    </row>
    <row r="5693" spans="1:6" x14ac:dyDescent="0.25">
      <c r="A5693">
        <v>828</v>
      </c>
      <c r="B5693" s="3">
        <v>44582</v>
      </c>
      <c r="C5693" s="3">
        <v>44599</v>
      </c>
      <c r="D5693" t="s">
        <v>131</v>
      </c>
      <c r="E5693" t="s">
        <v>116</v>
      </c>
      <c r="F5693" t="s">
        <v>133</v>
      </c>
    </row>
    <row r="5694" spans="1:6" x14ac:dyDescent="0.25">
      <c r="A5694">
        <v>828</v>
      </c>
      <c r="B5694" s="3">
        <v>44599</v>
      </c>
      <c r="C5694" s="3">
        <v>44601</v>
      </c>
      <c r="D5694" t="s">
        <v>131</v>
      </c>
      <c r="E5694" t="s">
        <v>116</v>
      </c>
      <c r="F5694" t="s">
        <v>133</v>
      </c>
    </row>
    <row r="5695" spans="1:6" x14ac:dyDescent="0.25">
      <c r="A5695">
        <v>828</v>
      </c>
      <c r="B5695" s="3">
        <v>44599</v>
      </c>
      <c r="C5695" s="3">
        <v>44601</v>
      </c>
      <c r="D5695" t="s">
        <v>131</v>
      </c>
      <c r="E5695" t="s">
        <v>116</v>
      </c>
      <c r="F5695" t="s">
        <v>133</v>
      </c>
    </row>
    <row r="5696" spans="1:6" x14ac:dyDescent="0.25">
      <c r="A5696">
        <v>828</v>
      </c>
      <c r="B5696" s="3">
        <v>44602</v>
      </c>
      <c r="C5696" s="3">
        <v>44602</v>
      </c>
      <c r="D5696" t="s">
        <v>131</v>
      </c>
      <c r="E5696" t="s">
        <v>116</v>
      </c>
      <c r="F5696" t="s">
        <v>133</v>
      </c>
    </row>
    <row r="5697" spans="1:6" x14ac:dyDescent="0.25">
      <c r="A5697">
        <v>828</v>
      </c>
      <c r="B5697" s="3">
        <v>44602</v>
      </c>
      <c r="C5697" s="3">
        <v>44602</v>
      </c>
      <c r="D5697" t="s">
        <v>131</v>
      </c>
      <c r="E5697" t="s">
        <v>116</v>
      </c>
      <c r="F5697" t="s">
        <v>133</v>
      </c>
    </row>
    <row r="5698" spans="1:6" x14ac:dyDescent="0.25">
      <c r="A5698">
        <v>828</v>
      </c>
      <c r="B5698" s="3">
        <v>44602</v>
      </c>
      <c r="C5698" s="3">
        <v>44629</v>
      </c>
      <c r="D5698" t="s">
        <v>131</v>
      </c>
      <c r="E5698" t="s">
        <v>116</v>
      </c>
      <c r="F5698" t="s">
        <v>133</v>
      </c>
    </row>
    <row r="5699" spans="1:6" x14ac:dyDescent="0.25">
      <c r="A5699">
        <v>828</v>
      </c>
      <c r="B5699" s="3">
        <v>44602</v>
      </c>
      <c r="C5699" s="3">
        <v>44629</v>
      </c>
      <c r="D5699" t="s">
        <v>131</v>
      </c>
      <c r="E5699" t="s">
        <v>116</v>
      </c>
      <c r="F5699" t="s">
        <v>133</v>
      </c>
    </row>
    <row r="5700" spans="1:6" x14ac:dyDescent="0.25">
      <c r="A5700">
        <v>828</v>
      </c>
      <c r="B5700" s="3">
        <v>44630</v>
      </c>
      <c r="C5700" s="3">
        <v>44630</v>
      </c>
      <c r="D5700" t="s">
        <v>131</v>
      </c>
      <c r="E5700" t="s">
        <v>116</v>
      </c>
      <c r="F5700" t="s">
        <v>133</v>
      </c>
    </row>
    <row r="5701" spans="1:6" x14ac:dyDescent="0.25">
      <c r="A5701">
        <v>828</v>
      </c>
      <c r="B5701" s="3">
        <v>44630</v>
      </c>
      <c r="C5701" s="3">
        <v>44630</v>
      </c>
      <c r="D5701" t="s">
        <v>131</v>
      </c>
      <c r="E5701" t="s">
        <v>116</v>
      </c>
      <c r="F5701" t="s">
        <v>133</v>
      </c>
    </row>
    <row r="5702" spans="1:6" x14ac:dyDescent="0.25">
      <c r="A5702">
        <v>828</v>
      </c>
      <c r="B5702" s="3">
        <v>44630</v>
      </c>
      <c r="C5702" s="3">
        <v>44657</v>
      </c>
      <c r="D5702" t="s">
        <v>131</v>
      </c>
      <c r="E5702" t="s">
        <v>116</v>
      </c>
      <c r="F5702" t="s">
        <v>133</v>
      </c>
    </row>
    <row r="5703" spans="1:6" x14ac:dyDescent="0.25">
      <c r="A5703">
        <v>828</v>
      </c>
      <c r="B5703" s="3">
        <v>44630</v>
      </c>
      <c r="C5703" s="3">
        <v>44657</v>
      </c>
      <c r="D5703" t="s">
        <v>131</v>
      </c>
      <c r="E5703" t="s">
        <v>116</v>
      </c>
      <c r="F5703" t="s">
        <v>133</v>
      </c>
    </row>
    <row r="5704" spans="1:6" x14ac:dyDescent="0.25">
      <c r="A5704">
        <v>828</v>
      </c>
      <c r="B5704" s="3">
        <v>44658</v>
      </c>
      <c r="C5704" s="3">
        <v>44658</v>
      </c>
      <c r="D5704" t="s">
        <v>131</v>
      </c>
      <c r="E5704" t="s">
        <v>116</v>
      </c>
      <c r="F5704" t="s">
        <v>133</v>
      </c>
    </row>
    <row r="5705" spans="1:6" x14ac:dyDescent="0.25">
      <c r="A5705">
        <v>828</v>
      </c>
      <c r="B5705" s="3">
        <v>44658</v>
      </c>
      <c r="C5705" s="3">
        <v>44658</v>
      </c>
      <c r="D5705" t="s">
        <v>131</v>
      </c>
      <c r="E5705" t="s">
        <v>116</v>
      </c>
      <c r="F5705" t="s">
        <v>133</v>
      </c>
    </row>
    <row r="5706" spans="1:6" x14ac:dyDescent="0.25">
      <c r="A5706">
        <v>828</v>
      </c>
      <c r="B5706" s="3">
        <v>44658</v>
      </c>
      <c r="C5706" s="3">
        <v>44685</v>
      </c>
      <c r="D5706" t="s">
        <v>131</v>
      </c>
      <c r="E5706" t="s">
        <v>116</v>
      </c>
      <c r="F5706" t="s">
        <v>133</v>
      </c>
    </row>
    <row r="5707" spans="1:6" x14ac:dyDescent="0.25">
      <c r="A5707">
        <v>828</v>
      </c>
      <c r="B5707" s="3">
        <v>44658</v>
      </c>
      <c r="C5707" s="3">
        <v>44685</v>
      </c>
      <c r="D5707" t="s">
        <v>131</v>
      </c>
      <c r="E5707" t="s">
        <v>116</v>
      </c>
      <c r="F5707" t="s">
        <v>133</v>
      </c>
    </row>
    <row r="5708" spans="1:6" x14ac:dyDescent="0.25">
      <c r="A5708">
        <v>828</v>
      </c>
      <c r="B5708" s="3">
        <v>44686</v>
      </c>
      <c r="C5708" s="3">
        <v>44686</v>
      </c>
      <c r="D5708" t="s">
        <v>131</v>
      </c>
      <c r="E5708" t="s">
        <v>116</v>
      </c>
      <c r="F5708" t="s">
        <v>133</v>
      </c>
    </row>
    <row r="5709" spans="1:6" x14ac:dyDescent="0.25">
      <c r="A5709">
        <v>828</v>
      </c>
      <c r="B5709" s="3">
        <v>44686</v>
      </c>
      <c r="C5709" s="3">
        <v>44686</v>
      </c>
      <c r="D5709" t="s">
        <v>131</v>
      </c>
      <c r="E5709" t="s">
        <v>116</v>
      </c>
      <c r="F5709" t="s">
        <v>133</v>
      </c>
    </row>
    <row r="5710" spans="1:6" x14ac:dyDescent="0.25">
      <c r="A5710">
        <v>828</v>
      </c>
      <c r="B5710" s="3">
        <v>44686</v>
      </c>
      <c r="C5710" s="3">
        <v>44713</v>
      </c>
      <c r="D5710" t="s">
        <v>131</v>
      </c>
      <c r="E5710" t="s">
        <v>116</v>
      </c>
      <c r="F5710" t="s">
        <v>133</v>
      </c>
    </row>
    <row r="5711" spans="1:6" x14ac:dyDescent="0.25">
      <c r="A5711">
        <v>828</v>
      </c>
      <c r="B5711" s="3">
        <v>44686</v>
      </c>
      <c r="C5711" s="3">
        <v>44713</v>
      </c>
      <c r="D5711" t="s">
        <v>131</v>
      </c>
      <c r="E5711" t="s">
        <v>116</v>
      </c>
      <c r="F5711" t="s">
        <v>133</v>
      </c>
    </row>
    <row r="5712" spans="1:6" x14ac:dyDescent="0.25">
      <c r="A5712">
        <v>828</v>
      </c>
      <c r="B5712" s="3">
        <v>44714</v>
      </c>
      <c r="C5712" s="3">
        <v>44714</v>
      </c>
      <c r="D5712" t="s">
        <v>131</v>
      </c>
      <c r="E5712" t="s">
        <v>116</v>
      </c>
      <c r="F5712" t="s">
        <v>133</v>
      </c>
    </row>
    <row r="5713" spans="1:6" x14ac:dyDescent="0.25">
      <c r="A5713">
        <v>828</v>
      </c>
      <c r="B5713" s="3">
        <v>44714</v>
      </c>
      <c r="C5713" s="3">
        <v>44714</v>
      </c>
      <c r="D5713" t="s">
        <v>131</v>
      </c>
      <c r="E5713" t="s">
        <v>116</v>
      </c>
      <c r="F5713" t="s">
        <v>133</v>
      </c>
    </row>
    <row r="5714" spans="1:6" x14ac:dyDescent="0.25">
      <c r="A5714">
        <v>828</v>
      </c>
      <c r="B5714" s="3">
        <v>44714</v>
      </c>
      <c r="C5714" s="3">
        <v>44728</v>
      </c>
      <c r="D5714" t="s">
        <v>131</v>
      </c>
      <c r="E5714" t="s">
        <v>116</v>
      </c>
      <c r="F5714" t="s">
        <v>133</v>
      </c>
    </row>
    <row r="5715" spans="1:6" x14ac:dyDescent="0.25">
      <c r="A5715">
        <v>828</v>
      </c>
      <c r="B5715" s="3">
        <v>44714</v>
      </c>
      <c r="C5715" s="3">
        <v>44728</v>
      </c>
      <c r="D5715" t="s">
        <v>131</v>
      </c>
      <c r="E5715" t="s">
        <v>116</v>
      </c>
      <c r="F5715" t="s">
        <v>133</v>
      </c>
    </row>
    <row r="5716" spans="1:6" x14ac:dyDescent="0.25">
      <c r="A5716">
        <v>828</v>
      </c>
      <c r="B5716" s="3">
        <v>44714</v>
      </c>
      <c r="C5716" s="3">
        <v>44728</v>
      </c>
      <c r="D5716" t="s">
        <v>131</v>
      </c>
      <c r="E5716" t="s">
        <v>116</v>
      </c>
      <c r="F5716" t="s">
        <v>133</v>
      </c>
    </row>
    <row r="5717" spans="1:6" x14ac:dyDescent="0.25">
      <c r="A5717">
        <v>828</v>
      </c>
      <c r="B5717" s="3">
        <v>44714</v>
      </c>
      <c r="C5717" s="3">
        <v>44728</v>
      </c>
      <c r="D5717" t="s">
        <v>131</v>
      </c>
      <c r="E5717" t="s">
        <v>116</v>
      </c>
      <c r="F5717" t="s">
        <v>133</v>
      </c>
    </row>
    <row r="5718" spans="1:6" x14ac:dyDescent="0.25">
      <c r="A5718">
        <v>828</v>
      </c>
      <c r="B5718" s="3">
        <v>44729</v>
      </c>
      <c r="C5718" s="3"/>
      <c r="D5718" t="s">
        <v>131</v>
      </c>
      <c r="E5718" t="s">
        <v>116</v>
      </c>
      <c r="F5718" t="s">
        <v>133</v>
      </c>
    </row>
    <row r="5719" spans="1:6" x14ac:dyDescent="0.25">
      <c r="A5719">
        <v>828</v>
      </c>
      <c r="B5719" s="3">
        <v>44729</v>
      </c>
      <c r="C5719" s="3"/>
      <c r="D5719" t="s">
        <v>131</v>
      </c>
      <c r="E5719" t="s">
        <v>116</v>
      </c>
      <c r="F5719" t="s">
        <v>133</v>
      </c>
    </row>
    <row r="5720" spans="1:6" x14ac:dyDescent="0.25">
      <c r="A5720">
        <v>828</v>
      </c>
      <c r="B5720" s="3">
        <v>44729</v>
      </c>
      <c r="C5720" s="3"/>
      <c r="D5720" t="s">
        <v>131</v>
      </c>
      <c r="E5720" t="s">
        <v>116</v>
      </c>
      <c r="F5720" t="s">
        <v>133</v>
      </c>
    </row>
    <row r="5721" spans="1:6" x14ac:dyDescent="0.25">
      <c r="A5721">
        <v>828</v>
      </c>
      <c r="B5721" s="3">
        <v>44729</v>
      </c>
      <c r="C5721" s="3"/>
      <c r="D5721" t="s">
        <v>131</v>
      </c>
      <c r="E5721" t="s">
        <v>116</v>
      </c>
      <c r="F5721" t="s">
        <v>133</v>
      </c>
    </row>
    <row r="5722" spans="1:6" x14ac:dyDescent="0.25">
      <c r="A5722">
        <v>829</v>
      </c>
      <c r="B5722" s="3">
        <v>42795</v>
      </c>
      <c r="C5722" s="3">
        <v>43133</v>
      </c>
      <c r="D5722" t="s">
        <v>131</v>
      </c>
      <c r="E5722" t="s">
        <v>115</v>
      </c>
      <c r="F5722" t="s">
        <v>133</v>
      </c>
    </row>
    <row r="5723" spans="1:6" x14ac:dyDescent="0.25">
      <c r="A5723">
        <v>829</v>
      </c>
      <c r="B5723" s="3">
        <v>43133</v>
      </c>
      <c r="C5723" s="3">
        <v>43654</v>
      </c>
      <c r="D5723" t="s">
        <v>131</v>
      </c>
      <c r="E5723" t="s">
        <v>115</v>
      </c>
      <c r="F5723" t="s">
        <v>133</v>
      </c>
    </row>
    <row r="5724" spans="1:6" x14ac:dyDescent="0.25">
      <c r="A5724">
        <v>829</v>
      </c>
      <c r="B5724" s="3">
        <v>43654</v>
      </c>
      <c r="C5724" s="3">
        <v>43656</v>
      </c>
      <c r="D5724" t="s">
        <v>131</v>
      </c>
      <c r="E5724" t="s">
        <v>115</v>
      </c>
      <c r="F5724" t="s">
        <v>133</v>
      </c>
    </row>
    <row r="5725" spans="1:6" x14ac:dyDescent="0.25">
      <c r="A5725">
        <v>829</v>
      </c>
      <c r="B5725" s="3">
        <v>43657</v>
      </c>
      <c r="C5725" s="3">
        <v>43657</v>
      </c>
      <c r="D5725" t="s">
        <v>131</v>
      </c>
      <c r="E5725" t="s">
        <v>115</v>
      </c>
      <c r="F5725" t="s">
        <v>133</v>
      </c>
    </row>
    <row r="5726" spans="1:6" x14ac:dyDescent="0.25">
      <c r="A5726">
        <v>829</v>
      </c>
      <c r="B5726" s="3">
        <v>43657</v>
      </c>
      <c r="C5726" s="3">
        <v>43657</v>
      </c>
      <c r="D5726" t="s">
        <v>131</v>
      </c>
      <c r="E5726" t="s">
        <v>115</v>
      </c>
      <c r="F5726" t="s">
        <v>133</v>
      </c>
    </row>
    <row r="5727" spans="1:6" x14ac:dyDescent="0.25">
      <c r="A5727">
        <v>829</v>
      </c>
      <c r="B5727" s="3">
        <v>43658</v>
      </c>
      <c r="C5727" s="3">
        <v>44527</v>
      </c>
      <c r="D5727" t="s">
        <v>131</v>
      </c>
      <c r="E5727" t="s">
        <v>115</v>
      </c>
      <c r="F5727" t="s">
        <v>133</v>
      </c>
    </row>
    <row r="5728" spans="1:6" x14ac:dyDescent="0.25">
      <c r="A5728">
        <v>829</v>
      </c>
      <c r="B5728" s="3">
        <v>44528</v>
      </c>
      <c r="C5728" s="3">
        <v>44530</v>
      </c>
      <c r="D5728" t="s">
        <v>131</v>
      </c>
      <c r="E5728" t="s">
        <v>115</v>
      </c>
      <c r="F5728" t="s">
        <v>133</v>
      </c>
    </row>
    <row r="5729" spans="1:6" x14ac:dyDescent="0.25">
      <c r="A5729">
        <v>829</v>
      </c>
      <c r="B5729" s="3">
        <v>44531</v>
      </c>
      <c r="C5729" s="3">
        <v>44534</v>
      </c>
      <c r="D5729" t="s">
        <v>131</v>
      </c>
      <c r="E5729" t="s">
        <v>115</v>
      </c>
      <c r="F5729" t="s">
        <v>133</v>
      </c>
    </row>
    <row r="5730" spans="1:6" x14ac:dyDescent="0.25">
      <c r="A5730">
        <v>829</v>
      </c>
      <c r="B5730" s="3">
        <v>44535</v>
      </c>
      <c r="C5730" s="3">
        <v>44678</v>
      </c>
      <c r="D5730" t="s">
        <v>131</v>
      </c>
      <c r="E5730" t="s">
        <v>115</v>
      </c>
      <c r="F5730" t="s">
        <v>133</v>
      </c>
    </row>
    <row r="5731" spans="1:6" x14ac:dyDescent="0.25">
      <c r="A5731">
        <v>829</v>
      </c>
      <c r="B5731" s="3">
        <v>44536</v>
      </c>
      <c r="C5731" s="3">
        <v>44536</v>
      </c>
      <c r="D5731" t="s">
        <v>131</v>
      </c>
      <c r="E5731" t="s">
        <v>115</v>
      </c>
      <c r="F5731" t="s">
        <v>133</v>
      </c>
    </row>
    <row r="5732" spans="1:6" x14ac:dyDescent="0.25">
      <c r="A5732">
        <v>829</v>
      </c>
      <c r="B5732" s="3">
        <v>44679</v>
      </c>
      <c r="C5732" s="3">
        <v>44699</v>
      </c>
      <c r="D5732" t="s">
        <v>131</v>
      </c>
      <c r="E5732" t="s">
        <v>115</v>
      </c>
      <c r="F5732" t="s">
        <v>133</v>
      </c>
    </row>
    <row r="5733" spans="1:6" x14ac:dyDescent="0.25">
      <c r="A5733">
        <v>829</v>
      </c>
      <c r="B5733" s="3">
        <v>44700</v>
      </c>
      <c r="C5733" s="3">
        <v>44700</v>
      </c>
      <c r="D5733" t="s">
        <v>131</v>
      </c>
      <c r="E5733" t="s">
        <v>115</v>
      </c>
      <c r="F5733" t="s">
        <v>133</v>
      </c>
    </row>
    <row r="5734" spans="1:6" x14ac:dyDescent="0.25">
      <c r="A5734">
        <v>829</v>
      </c>
      <c r="B5734" s="3">
        <v>44700</v>
      </c>
      <c r="C5734" s="3">
        <v>44704</v>
      </c>
      <c r="D5734" t="s">
        <v>131</v>
      </c>
      <c r="E5734" t="s">
        <v>115</v>
      </c>
      <c r="F5734" t="s">
        <v>133</v>
      </c>
    </row>
    <row r="5735" spans="1:6" x14ac:dyDescent="0.25">
      <c r="A5735">
        <v>829</v>
      </c>
      <c r="B5735" s="3">
        <v>44705</v>
      </c>
      <c r="C5735" s="3"/>
      <c r="D5735" t="s">
        <v>131</v>
      </c>
      <c r="E5735" t="s">
        <v>115</v>
      </c>
      <c r="F5735" t="s">
        <v>133</v>
      </c>
    </row>
    <row r="5736" spans="1:6" x14ac:dyDescent="0.25">
      <c r="A5736">
        <v>830</v>
      </c>
      <c r="B5736" s="3">
        <v>42675</v>
      </c>
      <c r="C5736" s="3">
        <v>43739</v>
      </c>
      <c r="D5736" t="s">
        <v>131</v>
      </c>
      <c r="E5736" t="s">
        <v>168</v>
      </c>
      <c r="F5736" t="s">
        <v>133</v>
      </c>
    </row>
    <row r="5737" spans="1:6" x14ac:dyDescent="0.25">
      <c r="A5737">
        <v>830</v>
      </c>
      <c r="B5737" s="3">
        <v>43739</v>
      </c>
      <c r="C5737" s="3">
        <v>43739</v>
      </c>
      <c r="D5737" t="s">
        <v>131</v>
      </c>
      <c r="E5737" t="s">
        <v>168</v>
      </c>
      <c r="F5737" t="s">
        <v>133</v>
      </c>
    </row>
    <row r="5738" spans="1:6" x14ac:dyDescent="0.25">
      <c r="A5738">
        <v>830</v>
      </c>
      <c r="B5738" s="3">
        <v>43739</v>
      </c>
      <c r="C5738" s="3">
        <v>44536</v>
      </c>
      <c r="D5738" t="s">
        <v>131</v>
      </c>
      <c r="E5738" t="s">
        <v>168</v>
      </c>
      <c r="F5738" t="s">
        <v>133</v>
      </c>
    </row>
    <row r="5739" spans="1:6" x14ac:dyDescent="0.25">
      <c r="A5739">
        <v>830</v>
      </c>
      <c r="B5739" s="3">
        <v>44536</v>
      </c>
      <c r="C5739" s="3">
        <v>44732</v>
      </c>
      <c r="D5739" t="s">
        <v>131</v>
      </c>
      <c r="E5739" t="s">
        <v>168</v>
      </c>
      <c r="F5739" t="s">
        <v>133</v>
      </c>
    </row>
    <row r="5740" spans="1:6" x14ac:dyDescent="0.25">
      <c r="A5740">
        <v>830</v>
      </c>
      <c r="B5740" s="3">
        <v>44732</v>
      </c>
      <c r="C5740" s="3">
        <v>44743</v>
      </c>
      <c r="D5740" t="s">
        <v>131</v>
      </c>
      <c r="E5740" t="s">
        <v>168</v>
      </c>
      <c r="F5740" t="s">
        <v>133</v>
      </c>
    </row>
    <row r="5741" spans="1:6" x14ac:dyDescent="0.25">
      <c r="A5741">
        <v>830</v>
      </c>
      <c r="B5741" s="3">
        <v>44744</v>
      </c>
      <c r="C5741" s="3"/>
      <c r="D5741" t="s">
        <v>131</v>
      </c>
      <c r="E5741" t="s">
        <v>168</v>
      </c>
      <c r="F5741" t="s">
        <v>133</v>
      </c>
    </row>
    <row r="5742" spans="1:6" x14ac:dyDescent="0.25">
      <c r="A5742">
        <v>831</v>
      </c>
      <c r="B5742" s="3">
        <v>42675</v>
      </c>
      <c r="C5742" s="3">
        <v>43069</v>
      </c>
      <c r="D5742" t="s">
        <v>131</v>
      </c>
      <c r="E5742" t="s">
        <v>168</v>
      </c>
      <c r="F5742" t="s">
        <v>133</v>
      </c>
    </row>
    <row r="5743" spans="1:6" x14ac:dyDescent="0.25">
      <c r="A5743">
        <v>831</v>
      </c>
      <c r="B5743" s="3">
        <v>43070</v>
      </c>
      <c r="C5743" s="3">
        <v>43069</v>
      </c>
      <c r="D5743" t="s">
        <v>131</v>
      </c>
      <c r="E5743" t="s">
        <v>168</v>
      </c>
      <c r="F5743" t="s">
        <v>133</v>
      </c>
    </row>
    <row r="5744" spans="1:6" x14ac:dyDescent="0.25">
      <c r="A5744">
        <v>831</v>
      </c>
      <c r="B5744" s="3">
        <v>43070</v>
      </c>
      <c r="C5744" s="3">
        <v>43772</v>
      </c>
      <c r="D5744" t="s">
        <v>131</v>
      </c>
      <c r="E5744" t="s">
        <v>166</v>
      </c>
      <c r="F5744" t="s">
        <v>133</v>
      </c>
    </row>
    <row r="5745" spans="1:6" x14ac:dyDescent="0.25">
      <c r="A5745">
        <v>831</v>
      </c>
      <c r="B5745" s="3">
        <v>43772</v>
      </c>
      <c r="C5745" s="3">
        <v>43783</v>
      </c>
      <c r="D5745" t="s">
        <v>131</v>
      </c>
      <c r="E5745" t="s">
        <v>166</v>
      </c>
      <c r="F5745" t="s">
        <v>133</v>
      </c>
    </row>
    <row r="5746" spans="1:6" x14ac:dyDescent="0.25">
      <c r="A5746">
        <v>831</v>
      </c>
      <c r="B5746" s="3">
        <v>43784</v>
      </c>
      <c r="C5746" s="3">
        <v>44408</v>
      </c>
      <c r="D5746" t="s">
        <v>131</v>
      </c>
      <c r="E5746" t="s">
        <v>166</v>
      </c>
      <c r="F5746" t="s">
        <v>133</v>
      </c>
    </row>
    <row r="5747" spans="1:6" x14ac:dyDescent="0.25">
      <c r="A5747">
        <v>831</v>
      </c>
      <c r="B5747" s="3">
        <v>44409</v>
      </c>
      <c r="C5747" s="3">
        <v>44409</v>
      </c>
      <c r="D5747" t="s">
        <v>131</v>
      </c>
      <c r="E5747" t="s">
        <v>174</v>
      </c>
      <c r="F5747" t="s">
        <v>133</v>
      </c>
    </row>
    <row r="5748" spans="1:6" x14ac:dyDescent="0.25">
      <c r="A5748">
        <v>831</v>
      </c>
      <c r="B5748" s="3">
        <v>44409</v>
      </c>
      <c r="C5748" s="3">
        <v>44466</v>
      </c>
      <c r="D5748" t="s">
        <v>131</v>
      </c>
      <c r="E5748" t="s">
        <v>174</v>
      </c>
      <c r="F5748" t="s">
        <v>133</v>
      </c>
    </row>
    <row r="5749" spans="1:6" x14ac:dyDescent="0.25">
      <c r="A5749">
        <v>831</v>
      </c>
      <c r="B5749" s="3">
        <v>44466</v>
      </c>
      <c r="C5749" s="3">
        <v>44466</v>
      </c>
      <c r="D5749" t="s">
        <v>131</v>
      </c>
      <c r="E5749" t="s">
        <v>174</v>
      </c>
      <c r="F5749" t="s">
        <v>133</v>
      </c>
    </row>
    <row r="5750" spans="1:6" x14ac:dyDescent="0.25">
      <c r="A5750">
        <v>831</v>
      </c>
      <c r="B5750" s="3">
        <v>44466</v>
      </c>
      <c r="D5750" t="s">
        <v>131</v>
      </c>
      <c r="E5750" t="s">
        <v>168</v>
      </c>
      <c r="F5750" t="s">
        <v>133</v>
      </c>
    </row>
    <row r="5751" spans="1:6" x14ac:dyDescent="0.25">
      <c r="A5751">
        <v>832</v>
      </c>
      <c r="B5751" s="3">
        <v>42296</v>
      </c>
      <c r="C5751" s="3"/>
      <c r="D5751" t="s">
        <v>131</v>
      </c>
      <c r="E5751" t="s">
        <v>118</v>
      </c>
      <c r="F5751" t="s">
        <v>133</v>
      </c>
    </row>
    <row r="5752" spans="1:6" x14ac:dyDescent="0.25">
      <c r="A5752">
        <v>833</v>
      </c>
      <c r="B5752" s="3">
        <v>42005</v>
      </c>
      <c r="C5752" s="3">
        <v>44376</v>
      </c>
      <c r="D5752" t="s">
        <v>131</v>
      </c>
      <c r="E5752" t="s">
        <v>165</v>
      </c>
      <c r="F5752" t="s">
        <v>132</v>
      </c>
    </row>
    <row r="5753" spans="1:6" x14ac:dyDescent="0.25">
      <c r="A5753">
        <v>833</v>
      </c>
      <c r="B5753" s="3">
        <v>44376</v>
      </c>
      <c r="C5753" s="3">
        <v>44380</v>
      </c>
      <c r="D5753" t="s">
        <v>131</v>
      </c>
      <c r="E5753" t="s">
        <v>165</v>
      </c>
      <c r="F5753" t="s">
        <v>132</v>
      </c>
    </row>
    <row r="5754" spans="1:6" x14ac:dyDescent="0.25">
      <c r="A5754">
        <v>833</v>
      </c>
      <c r="B5754" s="3">
        <v>44381</v>
      </c>
      <c r="C5754" s="3">
        <v>44531</v>
      </c>
      <c r="D5754" t="s">
        <v>131</v>
      </c>
      <c r="E5754" t="s">
        <v>165</v>
      </c>
      <c r="F5754" t="s">
        <v>132</v>
      </c>
    </row>
    <row r="5755" spans="1:6" x14ac:dyDescent="0.25">
      <c r="A5755">
        <v>833</v>
      </c>
      <c r="B5755" s="3">
        <v>44531</v>
      </c>
      <c r="C5755" s="3">
        <v>44652</v>
      </c>
      <c r="D5755" t="s">
        <v>131</v>
      </c>
      <c r="E5755" t="s">
        <v>165</v>
      </c>
      <c r="F5755" t="s">
        <v>132</v>
      </c>
    </row>
    <row r="5756" spans="1:6" x14ac:dyDescent="0.25">
      <c r="A5756">
        <v>835</v>
      </c>
      <c r="B5756" s="3">
        <v>39523</v>
      </c>
      <c r="C5756" s="3"/>
      <c r="D5756" t="s">
        <v>131</v>
      </c>
      <c r="E5756" t="s">
        <v>107</v>
      </c>
      <c r="F5756" t="s">
        <v>133</v>
      </c>
    </row>
    <row r="5757" spans="1:6" x14ac:dyDescent="0.25">
      <c r="A5757">
        <v>836</v>
      </c>
      <c r="B5757" s="3">
        <v>42948</v>
      </c>
      <c r="C5757" s="3">
        <v>43513</v>
      </c>
      <c r="D5757" t="s">
        <v>131</v>
      </c>
      <c r="E5757" t="s">
        <v>115</v>
      </c>
      <c r="F5757" t="s">
        <v>133</v>
      </c>
    </row>
    <row r="5758" spans="1:6" x14ac:dyDescent="0.25">
      <c r="A5758">
        <v>836</v>
      </c>
      <c r="B5758" s="3">
        <v>43514</v>
      </c>
      <c r="C5758" s="3">
        <v>43515</v>
      </c>
      <c r="D5758" t="s">
        <v>131</v>
      </c>
      <c r="E5758" t="s">
        <v>115</v>
      </c>
      <c r="F5758" t="s">
        <v>133</v>
      </c>
    </row>
    <row r="5759" spans="1:6" x14ac:dyDescent="0.25">
      <c r="A5759">
        <v>836</v>
      </c>
      <c r="B5759" s="3">
        <v>43516</v>
      </c>
      <c r="C5759" s="3">
        <v>43516</v>
      </c>
      <c r="D5759" t="s">
        <v>131</v>
      </c>
      <c r="E5759" t="s">
        <v>115</v>
      </c>
      <c r="F5759" t="s">
        <v>133</v>
      </c>
    </row>
    <row r="5760" spans="1:6" x14ac:dyDescent="0.25">
      <c r="A5760">
        <v>836</v>
      </c>
      <c r="B5760" s="3">
        <v>43516</v>
      </c>
      <c r="C5760" s="3">
        <v>43517</v>
      </c>
      <c r="D5760" t="s">
        <v>131</v>
      </c>
      <c r="E5760" t="s">
        <v>115</v>
      </c>
      <c r="F5760" t="s">
        <v>133</v>
      </c>
    </row>
    <row r="5761" spans="1:6" x14ac:dyDescent="0.25">
      <c r="A5761">
        <v>836</v>
      </c>
      <c r="B5761" s="3">
        <v>43517</v>
      </c>
      <c r="C5761" s="3">
        <v>43517</v>
      </c>
      <c r="D5761" t="s">
        <v>131</v>
      </c>
      <c r="E5761" t="s">
        <v>115</v>
      </c>
      <c r="F5761" t="s">
        <v>133</v>
      </c>
    </row>
    <row r="5762" spans="1:6" x14ac:dyDescent="0.25">
      <c r="A5762">
        <v>836</v>
      </c>
      <c r="B5762" s="3">
        <v>43517</v>
      </c>
      <c r="C5762" s="3">
        <v>43525</v>
      </c>
      <c r="D5762" t="s">
        <v>131</v>
      </c>
      <c r="E5762" t="s">
        <v>115</v>
      </c>
      <c r="F5762" t="s">
        <v>133</v>
      </c>
    </row>
    <row r="5763" spans="1:6" x14ac:dyDescent="0.25">
      <c r="A5763">
        <v>836</v>
      </c>
      <c r="B5763" s="3">
        <v>43526</v>
      </c>
      <c r="C5763" s="3"/>
      <c r="D5763" t="s">
        <v>131</v>
      </c>
      <c r="E5763" t="s">
        <v>115</v>
      </c>
      <c r="F5763" t="s">
        <v>133</v>
      </c>
    </row>
    <row r="5764" spans="1:6" x14ac:dyDescent="0.25">
      <c r="A5764">
        <v>837</v>
      </c>
      <c r="B5764" s="3">
        <v>40101</v>
      </c>
      <c r="C5764" s="3">
        <v>43528</v>
      </c>
      <c r="D5764" t="s">
        <v>131</v>
      </c>
      <c r="E5764" t="s">
        <v>93</v>
      </c>
      <c r="F5764" t="s">
        <v>133</v>
      </c>
    </row>
    <row r="5765" spans="1:6" x14ac:dyDescent="0.25">
      <c r="A5765">
        <v>837</v>
      </c>
      <c r="B5765" s="3">
        <v>43528</v>
      </c>
      <c r="C5765" s="3">
        <v>44279</v>
      </c>
      <c r="D5765" t="s">
        <v>131</v>
      </c>
      <c r="E5765" t="s">
        <v>79</v>
      </c>
      <c r="F5765" t="s">
        <v>133</v>
      </c>
    </row>
    <row r="5766" spans="1:6" x14ac:dyDescent="0.25">
      <c r="A5766">
        <v>837</v>
      </c>
      <c r="B5766" s="3">
        <v>43528</v>
      </c>
      <c r="C5766" s="3">
        <v>43528</v>
      </c>
      <c r="D5766" t="s">
        <v>131</v>
      </c>
      <c r="E5766" t="s">
        <v>93</v>
      </c>
      <c r="F5766" t="s">
        <v>133</v>
      </c>
    </row>
    <row r="5767" spans="1:6" x14ac:dyDescent="0.25">
      <c r="A5767">
        <v>837</v>
      </c>
      <c r="B5767" s="3">
        <v>44279</v>
      </c>
      <c r="C5767" s="3">
        <v>44279</v>
      </c>
      <c r="D5767" t="s">
        <v>131</v>
      </c>
      <c r="E5767" t="s">
        <v>79</v>
      </c>
      <c r="F5767" t="s">
        <v>133</v>
      </c>
    </row>
    <row r="5768" spans="1:6" x14ac:dyDescent="0.25">
      <c r="A5768">
        <v>837</v>
      </c>
      <c r="B5768" s="3">
        <v>44279</v>
      </c>
      <c r="C5768" s="3">
        <v>44279</v>
      </c>
      <c r="D5768" t="s">
        <v>131</v>
      </c>
      <c r="E5768" t="s">
        <v>79</v>
      </c>
      <c r="F5768" t="s">
        <v>133</v>
      </c>
    </row>
    <row r="5769" spans="1:6" x14ac:dyDescent="0.25">
      <c r="A5769">
        <v>837</v>
      </c>
      <c r="B5769" s="3">
        <v>44279</v>
      </c>
      <c r="C5769" s="3"/>
      <c r="D5769" t="s">
        <v>131</v>
      </c>
      <c r="E5769" t="s">
        <v>79</v>
      </c>
      <c r="F5769" t="s">
        <v>133</v>
      </c>
    </row>
    <row r="5770" spans="1:6" x14ac:dyDescent="0.25">
      <c r="A5770">
        <v>838</v>
      </c>
      <c r="B5770" s="3">
        <v>42675</v>
      </c>
      <c r="C5770" s="3">
        <v>43843</v>
      </c>
      <c r="D5770" t="s">
        <v>131</v>
      </c>
      <c r="E5770" t="s">
        <v>175</v>
      </c>
      <c r="F5770" t="s">
        <v>133</v>
      </c>
    </row>
    <row r="5771" spans="1:6" x14ac:dyDescent="0.25">
      <c r="A5771">
        <v>838</v>
      </c>
      <c r="B5771" s="3">
        <v>43843</v>
      </c>
      <c r="C5771" s="3">
        <v>44135</v>
      </c>
      <c r="D5771" t="s">
        <v>131</v>
      </c>
      <c r="E5771" t="s">
        <v>198</v>
      </c>
      <c r="F5771" t="s">
        <v>133</v>
      </c>
    </row>
    <row r="5772" spans="1:6" x14ac:dyDescent="0.25">
      <c r="A5772">
        <v>838</v>
      </c>
      <c r="B5772" s="3">
        <v>44136</v>
      </c>
      <c r="C5772" s="3">
        <v>44136</v>
      </c>
      <c r="D5772" t="s">
        <v>131</v>
      </c>
      <c r="E5772" t="s">
        <v>165</v>
      </c>
      <c r="F5772" t="s">
        <v>133</v>
      </c>
    </row>
    <row r="5773" spans="1:6" x14ac:dyDescent="0.25">
      <c r="A5773">
        <v>838</v>
      </c>
      <c r="B5773" s="3">
        <v>44136</v>
      </c>
      <c r="D5773" t="s">
        <v>131</v>
      </c>
      <c r="E5773" t="s">
        <v>165</v>
      </c>
      <c r="F5773" t="s">
        <v>133</v>
      </c>
    </row>
    <row r="5774" spans="1:6" x14ac:dyDescent="0.25">
      <c r="A5774">
        <v>839</v>
      </c>
      <c r="B5774" s="3">
        <v>40155</v>
      </c>
      <c r="C5774" s="3">
        <v>44279</v>
      </c>
      <c r="D5774" t="s">
        <v>131</v>
      </c>
      <c r="E5774" t="s">
        <v>93</v>
      </c>
      <c r="F5774" t="s">
        <v>133</v>
      </c>
    </row>
    <row r="5775" spans="1:6" x14ac:dyDescent="0.25">
      <c r="A5775">
        <v>839</v>
      </c>
      <c r="B5775" s="3">
        <v>44279</v>
      </c>
      <c r="C5775" s="3"/>
      <c r="D5775" t="s">
        <v>131</v>
      </c>
      <c r="E5775" t="s">
        <v>93</v>
      </c>
      <c r="F5775" t="s">
        <v>133</v>
      </c>
    </row>
    <row r="5776" spans="1:6" x14ac:dyDescent="0.25">
      <c r="A5776">
        <v>840</v>
      </c>
      <c r="B5776" s="3">
        <v>42217</v>
      </c>
      <c r="C5776" s="3">
        <v>43434</v>
      </c>
      <c r="D5776" t="s">
        <v>131</v>
      </c>
      <c r="E5776" t="s">
        <v>175</v>
      </c>
      <c r="F5776" t="s">
        <v>132</v>
      </c>
    </row>
    <row r="5777" spans="1:6" x14ac:dyDescent="0.25">
      <c r="A5777">
        <v>840</v>
      </c>
      <c r="B5777" s="3">
        <v>43435</v>
      </c>
      <c r="C5777" s="3">
        <v>43435</v>
      </c>
      <c r="D5777" t="s">
        <v>131</v>
      </c>
      <c r="E5777" t="s">
        <v>165</v>
      </c>
      <c r="F5777" t="s">
        <v>132</v>
      </c>
    </row>
    <row r="5778" spans="1:6" x14ac:dyDescent="0.25">
      <c r="A5778">
        <v>840</v>
      </c>
      <c r="B5778" s="3">
        <v>43435</v>
      </c>
      <c r="C5778" s="3">
        <v>43607</v>
      </c>
      <c r="D5778" t="s">
        <v>131</v>
      </c>
      <c r="E5778" t="s">
        <v>165</v>
      </c>
      <c r="F5778" t="s">
        <v>132</v>
      </c>
    </row>
    <row r="5779" spans="1:6" x14ac:dyDescent="0.25">
      <c r="A5779">
        <v>840</v>
      </c>
      <c r="B5779" s="3">
        <v>43607</v>
      </c>
      <c r="C5779" s="3">
        <v>43607</v>
      </c>
      <c r="D5779" t="s">
        <v>131</v>
      </c>
      <c r="E5779" t="s">
        <v>165</v>
      </c>
      <c r="F5779" t="s">
        <v>132</v>
      </c>
    </row>
    <row r="5780" spans="1:6" x14ac:dyDescent="0.25">
      <c r="A5780">
        <v>840</v>
      </c>
      <c r="B5780" s="3">
        <v>43608</v>
      </c>
      <c r="C5780" s="3">
        <v>43727</v>
      </c>
      <c r="D5780" t="s">
        <v>131</v>
      </c>
      <c r="E5780" t="s">
        <v>165</v>
      </c>
      <c r="F5780" t="s">
        <v>132</v>
      </c>
    </row>
    <row r="5781" spans="1:6" x14ac:dyDescent="0.25">
      <c r="A5781">
        <v>840</v>
      </c>
      <c r="B5781" s="3">
        <v>43727</v>
      </c>
      <c r="C5781" s="3">
        <v>43727</v>
      </c>
      <c r="D5781" t="s">
        <v>131</v>
      </c>
      <c r="E5781" t="s">
        <v>165</v>
      </c>
      <c r="F5781" t="s">
        <v>132</v>
      </c>
    </row>
    <row r="5782" spans="1:6" x14ac:dyDescent="0.25">
      <c r="A5782">
        <v>840</v>
      </c>
      <c r="B5782" s="3">
        <v>43728</v>
      </c>
      <c r="C5782" s="3">
        <v>43878</v>
      </c>
      <c r="D5782" t="s">
        <v>131</v>
      </c>
      <c r="E5782" t="s">
        <v>165</v>
      </c>
      <c r="F5782" t="s">
        <v>132</v>
      </c>
    </row>
    <row r="5783" spans="1:6" x14ac:dyDescent="0.25">
      <c r="A5783">
        <v>840</v>
      </c>
      <c r="B5783" s="3">
        <v>43878</v>
      </c>
      <c r="C5783" s="3">
        <v>43882</v>
      </c>
      <c r="D5783" t="s">
        <v>131</v>
      </c>
      <c r="E5783" t="s">
        <v>165</v>
      </c>
      <c r="F5783" t="s">
        <v>132</v>
      </c>
    </row>
    <row r="5784" spans="1:6" x14ac:dyDescent="0.25">
      <c r="A5784">
        <v>840</v>
      </c>
      <c r="B5784" s="3">
        <v>43883</v>
      </c>
      <c r="C5784" s="3">
        <v>44025</v>
      </c>
      <c r="D5784" t="s">
        <v>131</v>
      </c>
      <c r="E5784" t="s">
        <v>165</v>
      </c>
      <c r="F5784" t="s">
        <v>132</v>
      </c>
    </row>
    <row r="5785" spans="1:6" x14ac:dyDescent="0.25">
      <c r="A5785">
        <v>840</v>
      </c>
      <c r="B5785" s="3">
        <v>44025</v>
      </c>
      <c r="C5785" s="3">
        <v>44116</v>
      </c>
      <c r="D5785" t="s">
        <v>131</v>
      </c>
      <c r="E5785" t="s">
        <v>165</v>
      </c>
      <c r="F5785" t="s">
        <v>132</v>
      </c>
    </row>
    <row r="5786" spans="1:6" x14ac:dyDescent="0.25">
      <c r="A5786">
        <v>840</v>
      </c>
      <c r="B5786" s="3">
        <v>44117</v>
      </c>
      <c r="C5786" s="3">
        <v>44117</v>
      </c>
      <c r="D5786" t="s">
        <v>131</v>
      </c>
      <c r="E5786" t="s">
        <v>165</v>
      </c>
      <c r="F5786" t="s">
        <v>132</v>
      </c>
    </row>
    <row r="5787" spans="1:6" x14ac:dyDescent="0.25">
      <c r="A5787">
        <v>840</v>
      </c>
      <c r="B5787" s="3">
        <v>44117</v>
      </c>
      <c r="C5787" s="3">
        <v>44147</v>
      </c>
      <c r="D5787" t="s">
        <v>131</v>
      </c>
      <c r="E5787" t="s">
        <v>165</v>
      </c>
      <c r="F5787" t="s">
        <v>132</v>
      </c>
    </row>
    <row r="5788" spans="1:6" x14ac:dyDescent="0.25">
      <c r="A5788">
        <v>840</v>
      </c>
      <c r="B5788" s="3">
        <v>44148</v>
      </c>
      <c r="C5788" s="3">
        <v>44148</v>
      </c>
      <c r="D5788" t="s">
        <v>131</v>
      </c>
      <c r="E5788" t="s">
        <v>165</v>
      </c>
      <c r="F5788" t="s">
        <v>132</v>
      </c>
    </row>
    <row r="5789" spans="1:6" x14ac:dyDescent="0.25">
      <c r="A5789">
        <v>840</v>
      </c>
      <c r="B5789" s="3">
        <v>44148</v>
      </c>
      <c r="C5789" s="3">
        <v>44155</v>
      </c>
      <c r="D5789" t="s">
        <v>131</v>
      </c>
      <c r="E5789" t="s">
        <v>165</v>
      </c>
      <c r="F5789" t="s">
        <v>132</v>
      </c>
    </row>
    <row r="5790" spans="1:6" x14ac:dyDescent="0.25">
      <c r="A5790">
        <v>840</v>
      </c>
      <c r="B5790" s="3">
        <v>44156</v>
      </c>
      <c r="C5790" s="3">
        <v>44331</v>
      </c>
      <c r="D5790" t="s">
        <v>131</v>
      </c>
      <c r="E5790" t="s">
        <v>165</v>
      </c>
      <c r="F5790" t="s">
        <v>132</v>
      </c>
    </row>
    <row r="5791" spans="1:6" x14ac:dyDescent="0.25">
      <c r="A5791">
        <v>840</v>
      </c>
      <c r="B5791" s="3">
        <v>44331</v>
      </c>
      <c r="C5791" s="3">
        <v>44514</v>
      </c>
      <c r="D5791" t="s">
        <v>131</v>
      </c>
      <c r="E5791" t="s">
        <v>165</v>
      </c>
      <c r="F5791" t="s">
        <v>132</v>
      </c>
    </row>
    <row r="5792" spans="1:6" x14ac:dyDescent="0.25">
      <c r="A5792">
        <v>840</v>
      </c>
      <c r="B5792" s="3">
        <v>44515</v>
      </c>
      <c r="C5792" s="3">
        <v>44515</v>
      </c>
      <c r="D5792" t="s">
        <v>131</v>
      </c>
      <c r="E5792" t="s">
        <v>165</v>
      </c>
      <c r="F5792" t="s">
        <v>132</v>
      </c>
    </row>
    <row r="5793" spans="1:6" x14ac:dyDescent="0.25">
      <c r="A5793">
        <v>840</v>
      </c>
      <c r="B5793" s="3">
        <v>44515</v>
      </c>
      <c r="C5793" s="3">
        <v>44544</v>
      </c>
      <c r="D5793" t="s">
        <v>131</v>
      </c>
      <c r="E5793" t="s">
        <v>165</v>
      </c>
      <c r="F5793" t="s">
        <v>132</v>
      </c>
    </row>
    <row r="5794" spans="1:6" x14ac:dyDescent="0.25">
      <c r="A5794">
        <v>840</v>
      </c>
      <c r="B5794" s="3">
        <v>44545</v>
      </c>
      <c r="D5794" t="s">
        <v>131</v>
      </c>
      <c r="E5794" t="s">
        <v>165</v>
      </c>
      <c r="F5794" t="s">
        <v>132</v>
      </c>
    </row>
    <row r="5795" spans="1:6" x14ac:dyDescent="0.25">
      <c r="A5795">
        <v>841</v>
      </c>
      <c r="B5795" s="3">
        <v>35597</v>
      </c>
      <c r="C5795" s="3">
        <v>36160</v>
      </c>
      <c r="D5795" t="s">
        <v>131</v>
      </c>
      <c r="E5795" t="s">
        <v>194</v>
      </c>
      <c r="F5795" t="s">
        <v>133</v>
      </c>
    </row>
    <row r="5796" spans="1:6" x14ac:dyDescent="0.25">
      <c r="A5796">
        <v>841</v>
      </c>
      <c r="B5796" s="3">
        <v>42562</v>
      </c>
      <c r="C5796" s="3">
        <v>43134</v>
      </c>
      <c r="D5796" t="s">
        <v>131</v>
      </c>
      <c r="E5796" t="s">
        <v>93</v>
      </c>
      <c r="F5796" t="s">
        <v>133</v>
      </c>
    </row>
    <row r="5797" spans="1:6" x14ac:dyDescent="0.25">
      <c r="A5797">
        <v>841</v>
      </c>
      <c r="B5797" s="3">
        <v>43134</v>
      </c>
      <c r="C5797" s="3">
        <v>44279</v>
      </c>
      <c r="D5797" t="s">
        <v>131</v>
      </c>
      <c r="E5797" t="s">
        <v>93</v>
      </c>
      <c r="F5797" t="s">
        <v>133</v>
      </c>
    </row>
    <row r="5798" spans="1:6" x14ac:dyDescent="0.25">
      <c r="A5798">
        <v>841</v>
      </c>
      <c r="B5798" s="3">
        <v>44279</v>
      </c>
      <c r="C5798" s="3"/>
      <c r="D5798" t="s">
        <v>131</v>
      </c>
      <c r="E5798" t="s">
        <v>93</v>
      </c>
      <c r="F5798" t="s">
        <v>133</v>
      </c>
    </row>
    <row r="5799" spans="1:6" x14ac:dyDescent="0.25">
      <c r="A5799">
        <v>842</v>
      </c>
      <c r="B5799" s="3">
        <v>41548</v>
      </c>
      <c r="C5799" s="3">
        <v>43073</v>
      </c>
      <c r="D5799" t="s">
        <v>131</v>
      </c>
      <c r="E5799" t="s">
        <v>163</v>
      </c>
      <c r="F5799" t="s">
        <v>132</v>
      </c>
    </row>
    <row r="5800" spans="1:6" x14ac:dyDescent="0.25">
      <c r="A5800">
        <v>842</v>
      </c>
      <c r="B5800" s="3">
        <v>43073</v>
      </c>
      <c r="C5800" s="3">
        <v>43206</v>
      </c>
      <c r="D5800" t="s">
        <v>131</v>
      </c>
      <c r="E5800" t="s">
        <v>110</v>
      </c>
      <c r="F5800" t="s">
        <v>133</v>
      </c>
    </row>
    <row r="5801" spans="1:6" x14ac:dyDescent="0.25">
      <c r="A5801">
        <v>842</v>
      </c>
      <c r="B5801" s="3">
        <v>43073</v>
      </c>
      <c r="C5801" s="3">
        <v>43073</v>
      </c>
      <c r="D5801" t="s">
        <v>131</v>
      </c>
      <c r="E5801" t="s">
        <v>163</v>
      </c>
      <c r="F5801" t="s">
        <v>132</v>
      </c>
    </row>
    <row r="5802" spans="1:6" x14ac:dyDescent="0.25">
      <c r="A5802">
        <v>842</v>
      </c>
      <c r="B5802" s="3">
        <v>43206</v>
      </c>
      <c r="C5802" s="3">
        <v>43531</v>
      </c>
      <c r="D5802" t="s">
        <v>131</v>
      </c>
      <c r="E5802" t="s">
        <v>110</v>
      </c>
      <c r="F5802" t="s">
        <v>133</v>
      </c>
    </row>
    <row r="5803" spans="1:6" x14ac:dyDescent="0.25">
      <c r="A5803">
        <v>842</v>
      </c>
      <c r="B5803" s="3">
        <v>43531</v>
      </c>
      <c r="C5803" s="3">
        <v>43533</v>
      </c>
      <c r="D5803" t="s">
        <v>131</v>
      </c>
      <c r="E5803" t="s">
        <v>110</v>
      </c>
      <c r="F5803" t="s">
        <v>133</v>
      </c>
    </row>
    <row r="5804" spans="1:6" x14ac:dyDescent="0.25">
      <c r="A5804">
        <v>842</v>
      </c>
      <c r="B5804" s="3">
        <v>43534</v>
      </c>
      <c r="C5804" s="3">
        <v>43534</v>
      </c>
      <c r="D5804" t="s">
        <v>131</v>
      </c>
      <c r="E5804" t="s">
        <v>110</v>
      </c>
      <c r="F5804" t="s">
        <v>133</v>
      </c>
    </row>
    <row r="5805" spans="1:6" x14ac:dyDescent="0.25">
      <c r="A5805">
        <v>842</v>
      </c>
      <c r="B5805" s="3">
        <v>43535</v>
      </c>
      <c r="C5805" s="3">
        <v>43539</v>
      </c>
      <c r="D5805" t="s">
        <v>131</v>
      </c>
      <c r="E5805" t="s">
        <v>110</v>
      </c>
      <c r="F5805" t="s">
        <v>133</v>
      </c>
    </row>
    <row r="5806" spans="1:6" x14ac:dyDescent="0.25">
      <c r="A5806">
        <v>842</v>
      </c>
      <c r="B5806" s="3">
        <v>43540</v>
      </c>
      <c r="C5806" s="3">
        <v>43560</v>
      </c>
      <c r="D5806" t="s">
        <v>131</v>
      </c>
      <c r="E5806" t="s">
        <v>110</v>
      </c>
      <c r="F5806" t="s">
        <v>133</v>
      </c>
    </row>
    <row r="5807" spans="1:6" x14ac:dyDescent="0.25">
      <c r="A5807">
        <v>842</v>
      </c>
      <c r="B5807" s="3">
        <v>43560</v>
      </c>
      <c r="C5807" s="3">
        <v>43574</v>
      </c>
      <c r="D5807" t="s">
        <v>131</v>
      </c>
      <c r="E5807" t="s">
        <v>110</v>
      </c>
      <c r="F5807" t="s">
        <v>133</v>
      </c>
    </row>
    <row r="5808" spans="1:6" x14ac:dyDescent="0.25">
      <c r="A5808">
        <v>842</v>
      </c>
      <c r="B5808" s="3">
        <v>43575</v>
      </c>
      <c r="C5808" s="3">
        <v>43724</v>
      </c>
      <c r="D5808" t="s">
        <v>131</v>
      </c>
      <c r="E5808" t="s">
        <v>110</v>
      </c>
      <c r="F5808" t="s">
        <v>133</v>
      </c>
    </row>
    <row r="5809" spans="1:6" x14ac:dyDescent="0.25">
      <c r="A5809">
        <v>842</v>
      </c>
      <c r="B5809" s="3">
        <v>43724</v>
      </c>
      <c r="C5809" s="3">
        <v>44361</v>
      </c>
      <c r="D5809" t="s">
        <v>131</v>
      </c>
      <c r="E5809" t="s">
        <v>110</v>
      </c>
      <c r="F5809" t="s">
        <v>133</v>
      </c>
    </row>
    <row r="5810" spans="1:6" x14ac:dyDescent="0.25">
      <c r="A5810">
        <v>842</v>
      </c>
      <c r="B5810" s="3">
        <v>44361</v>
      </c>
      <c r="C5810" s="3">
        <v>44361</v>
      </c>
      <c r="D5810" t="s">
        <v>131</v>
      </c>
      <c r="E5810" t="s">
        <v>110</v>
      </c>
      <c r="F5810" t="s">
        <v>133</v>
      </c>
    </row>
    <row r="5811" spans="1:6" x14ac:dyDescent="0.25">
      <c r="A5811">
        <v>842</v>
      </c>
      <c r="B5811" s="3">
        <v>44361</v>
      </c>
      <c r="C5811" s="3"/>
      <c r="D5811" t="s">
        <v>131</v>
      </c>
      <c r="E5811" t="s">
        <v>110</v>
      </c>
      <c r="F5811" t="s">
        <v>133</v>
      </c>
    </row>
    <row r="5812" spans="1:6" x14ac:dyDescent="0.25">
      <c r="A5812">
        <v>843</v>
      </c>
      <c r="B5812" s="3">
        <v>40822</v>
      </c>
      <c r="C5812" s="3">
        <v>43231</v>
      </c>
      <c r="D5812" t="s">
        <v>131</v>
      </c>
      <c r="E5812" t="s">
        <v>115</v>
      </c>
      <c r="F5812" t="s">
        <v>133</v>
      </c>
    </row>
    <row r="5813" spans="1:6" x14ac:dyDescent="0.25">
      <c r="A5813">
        <v>843</v>
      </c>
      <c r="B5813" s="3">
        <v>43231</v>
      </c>
      <c r="C5813" s="3">
        <v>43244</v>
      </c>
      <c r="D5813" t="s">
        <v>131</v>
      </c>
      <c r="E5813" t="s">
        <v>115</v>
      </c>
      <c r="F5813" t="s">
        <v>133</v>
      </c>
    </row>
    <row r="5814" spans="1:6" x14ac:dyDescent="0.25">
      <c r="A5814">
        <v>843</v>
      </c>
      <c r="B5814" s="3">
        <v>43244</v>
      </c>
      <c r="C5814" s="3">
        <v>43245</v>
      </c>
      <c r="D5814" t="s">
        <v>131</v>
      </c>
      <c r="E5814" t="s">
        <v>115</v>
      </c>
      <c r="F5814" t="s">
        <v>133</v>
      </c>
    </row>
    <row r="5815" spans="1:6" x14ac:dyDescent="0.25">
      <c r="A5815">
        <v>843</v>
      </c>
      <c r="B5815" s="3">
        <v>43245</v>
      </c>
      <c r="C5815" s="3">
        <v>43251</v>
      </c>
      <c r="D5815" t="s">
        <v>131</v>
      </c>
      <c r="E5815" t="s">
        <v>115</v>
      </c>
      <c r="F5815" t="s">
        <v>133</v>
      </c>
    </row>
    <row r="5816" spans="1:6" x14ac:dyDescent="0.25">
      <c r="A5816">
        <v>843</v>
      </c>
      <c r="B5816" s="3">
        <v>43252</v>
      </c>
      <c r="C5816" s="3">
        <v>44060</v>
      </c>
      <c r="D5816" t="s">
        <v>131</v>
      </c>
      <c r="E5816" t="s">
        <v>115</v>
      </c>
      <c r="F5816" t="s">
        <v>133</v>
      </c>
    </row>
    <row r="5817" spans="1:6" x14ac:dyDescent="0.25">
      <c r="A5817">
        <v>843</v>
      </c>
      <c r="B5817" s="3">
        <v>44060</v>
      </c>
      <c r="C5817" s="3">
        <v>44064</v>
      </c>
      <c r="D5817" t="s">
        <v>131</v>
      </c>
      <c r="E5817" t="s">
        <v>115</v>
      </c>
      <c r="F5817" t="s">
        <v>133</v>
      </c>
    </row>
    <row r="5818" spans="1:6" x14ac:dyDescent="0.25">
      <c r="A5818">
        <v>843</v>
      </c>
      <c r="B5818" s="3">
        <v>44065</v>
      </c>
      <c r="C5818" s="3">
        <v>44068</v>
      </c>
      <c r="D5818" t="s">
        <v>131</v>
      </c>
      <c r="E5818" t="s">
        <v>115</v>
      </c>
      <c r="F5818" t="s">
        <v>133</v>
      </c>
    </row>
    <row r="5819" spans="1:6" x14ac:dyDescent="0.25">
      <c r="A5819">
        <v>843</v>
      </c>
      <c r="B5819" s="3">
        <v>44068</v>
      </c>
      <c r="C5819" s="3">
        <v>44073</v>
      </c>
      <c r="D5819" t="s">
        <v>131</v>
      </c>
      <c r="E5819" t="s">
        <v>115</v>
      </c>
      <c r="F5819" t="s">
        <v>133</v>
      </c>
    </row>
    <row r="5820" spans="1:6" x14ac:dyDescent="0.25">
      <c r="A5820">
        <v>843</v>
      </c>
      <c r="B5820" s="3">
        <v>44074</v>
      </c>
      <c r="C5820" s="3">
        <v>44074</v>
      </c>
      <c r="D5820" t="s">
        <v>131</v>
      </c>
      <c r="E5820" t="s">
        <v>115</v>
      </c>
      <c r="F5820" t="s">
        <v>133</v>
      </c>
    </row>
    <row r="5821" spans="1:6" x14ac:dyDescent="0.25">
      <c r="A5821">
        <v>843</v>
      </c>
      <c r="B5821" s="3">
        <v>44074</v>
      </c>
      <c r="C5821" s="3">
        <v>44078</v>
      </c>
      <c r="D5821" t="s">
        <v>131</v>
      </c>
      <c r="E5821" t="s">
        <v>115</v>
      </c>
      <c r="F5821" t="s">
        <v>133</v>
      </c>
    </row>
    <row r="5822" spans="1:6" x14ac:dyDescent="0.25">
      <c r="A5822">
        <v>843</v>
      </c>
      <c r="B5822" s="3">
        <v>44079</v>
      </c>
      <c r="C5822" s="3">
        <v>44443</v>
      </c>
      <c r="D5822" t="s">
        <v>131</v>
      </c>
      <c r="E5822" t="s">
        <v>115</v>
      </c>
      <c r="F5822" t="s">
        <v>133</v>
      </c>
    </row>
    <row r="5823" spans="1:6" x14ac:dyDescent="0.25">
      <c r="A5823">
        <v>843</v>
      </c>
      <c r="B5823" s="3">
        <v>44443</v>
      </c>
      <c r="C5823" s="3">
        <v>44447</v>
      </c>
      <c r="D5823" t="s">
        <v>131</v>
      </c>
      <c r="E5823" t="s">
        <v>115</v>
      </c>
      <c r="F5823" t="s">
        <v>133</v>
      </c>
    </row>
    <row r="5824" spans="1:6" x14ac:dyDescent="0.25">
      <c r="A5824">
        <v>843</v>
      </c>
      <c r="B5824" s="3">
        <v>44448</v>
      </c>
      <c r="C5824" s="3">
        <v>44456</v>
      </c>
      <c r="D5824" t="s">
        <v>131</v>
      </c>
      <c r="E5824" t="s">
        <v>115</v>
      </c>
      <c r="F5824" t="s">
        <v>133</v>
      </c>
    </row>
    <row r="5825" spans="1:6" x14ac:dyDescent="0.25">
      <c r="A5825">
        <v>843</v>
      </c>
      <c r="B5825" s="3">
        <v>44456</v>
      </c>
      <c r="C5825" s="3">
        <v>44462</v>
      </c>
      <c r="D5825" t="s">
        <v>131</v>
      </c>
      <c r="E5825" t="s">
        <v>115</v>
      </c>
      <c r="F5825" t="s">
        <v>133</v>
      </c>
    </row>
    <row r="5826" spans="1:6" x14ac:dyDescent="0.25">
      <c r="A5826">
        <v>843</v>
      </c>
      <c r="B5826" s="3">
        <v>44463</v>
      </c>
      <c r="D5826" t="s">
        <v>131</v>
      </c>
      <c r="E5826" t="s">
        <v>115</v>
      </c>
      <c r="F5826" t="s">
        <v>133</v>
      </c>
    </row>
    <row r="5827" spans="1:6" x14ac:dyDescent="0.25">
      <c r="A5827">
        <v>844</v>
      </c>
      <c r="B5827" s="3">
        <v>42128</v>
      </c>
      <c r="C5827" s="3">
        <v>44502</v>
      </c>
      <c r="D5827" t="s">
        <v>131</v>
      </c>
      <c r="E5827" t="s">
        <v>93</v>
      </c>
      <c r="F5827" t="s">
        <v>133</v>
      </c>
    </row>
    <row r="5828" spans="1:6" x14ac:dyDescent="0.25">
      <c r="A5828">
        <v>844</v>
      </c>
      <c r="B5828" s="3">
        <v>44503</v>
      </c>
      <c r="C5828" s="3">
        <v>44505</v>
      </c>
      <c r="D5828" t="s">
        <v>131</v>
      </c>
      <c r="E5828" t="s">
        <v>93</v>
      </c>
      <c r="F5828" t="s">
        <v>133</v>
      </c>
    </row>
    <row r="5829" spans="1:6" x14ac:dyDescent="0.25">
      <c r="A5829">
        <v>844</v>
      </c>
      <c r="B5829" s="3">
        <v>44506</v>
      </c>
      <c r="C5829" s="3">
        <v>44512</v>
      </c>
      <c r="D5829" t="s">
        <v>131</v>
      </c>
      <c r="E5829" t="s">
        <v>93</v>
      </c>
      <c r="F5829" t="s">
        <v>133</v>
      </c>
    </row>
    <row r="5830" spans="1:6" x14ac:dyDescent="0.25">
      <c r="A5830">
        <v>844</v>
      </c>
      <c r="B5830" s="3">
        <v>44513</v>
      </c>
      <c r="C5830" s="3">
        <v>44526</v>
      </c>
      <c r="D5830" t="s">
        <v>131</v>
      </c>
      <c r="E5830" t="s">
        <v>93</v>
      </c>
      <c r="F5830" t="s">
        <v>133</v>
      </c>
    </row>
    <row r="5831" spans="1:6" x14ac:dyDescent="0.25">
      <c r="A5831">
        <v>844</v>
      </c>
      <c r="B5831" s="3">
        <v>44527</v>
      </c>
      <c r="C5831" s="3"/>
      <c r="D5831" t="s">
        <v>131</v>
      </c>
      <c r="E5831" t="s">
        <v>93</v>
      </c>
      <c r="F5831" t="s">
        <v>133</v>
      </c>
    </row>
    <row r="5832" spans="1:6" x14ac:dyDescent="0.25">
      <c r="A5832">
        <v>845</v>
      </c>
      <c r="B5832" s="3">
        <v>39687</v>
      </c>
      <c r="C5832" s="3">
        <v>43619</v>
      </c>
      <c r="D5832" t="s">
        <v>131</v>
      </c>
      <c r="E5832" t="s">
        <v>118</v>
      </c>
      <c r="F5832" t="s">
        <v>133</v>
      </c>
    </row>
    <row r="5833" spans="1:6" x14ac:dyDescent="0.25">
      <c r="A5833">
        <v>845</v>
      </c>
      <c r="B5833" s="3">
        <v>43619</v>
      </c>
      <c r="C5833" s="3">
        <v>44579</v>
      </c>
      <c r="D5833" t="s">
        <v>131</v>
      </c>
      <c r="E5833" t="s">
        <v>118</v>
      </c>
      <c r="F5833" t="s">
        <v>133</v>
      </c>
    </row>
    <row r="5834" spans="1:6" x14ac:dyDescent="0.25">
      <c r="A5834">
        <v>845</v>
      </c>
      <c r="B5834" s="3">
        <v>44579</v>
      </c>
      <c r="C5834" s="3">
        <v>44583</v>
      </c>
      <c r="D5834" t="s">
        <v>131</v>
      </c>
      <c r="E5834" t="s">
        <v>118</v>
      </c>
      <c r="F5834" t="s">
        <v>133</v>
      </c>
    </row>
    <row r="5835" spans="1:6" x14ac:dyDescent="0.25">
      <c r="A5835">
        <v>845</v>
      </c>
      <c r="B5835" s="3">
        <v>44584</v>
      </c>
      <c r="C5835" s="3"/>
      <c r="D5835" t="s">
        <v>131</v>
      </c>
      <c r="E5835" t="s">
        <v>118</v>
      </c>
      <c r="F5835" t="s">
        <v>133</v>
      </c>
    </row>
    <row r="5836" spans="1:6" x14ac:dyDescent="0.25">
      <c r="A5836">
        <v>846</v>
      </c>
      <c r="B5836" s="3">
        <v>38873</v>
      </c>
      <c r="C5836" s="3">
        <v>43727</v>
      </c>
      <c r="D5836" t="s">
        <v>131</v>
      </c>
      <c r="E5836" t="s">
        <v>115</v>
      </c>
      <c r="F5836" t="s">
        <v>133</v>
      </c>
    </row>
    <row r="5837" spans="1:6" x14ac:dyDescent="0.25">
      <c r="A5837">
        <v>846</v>
      </c>
      <c r="B5837" s="3">
        <v>43727</v>
      </c>
      <c r="C5837" s="3">
        <v>44391</v>
      </c>
      <c r="D5837" t="s">
        <v>131</v>
      </c>
      <c r="E5837" t="s">
        <v>92</v>
      </c>
      <c r="F5837" t="s">
        <v>133</v>
      </c>
    </row>
    <row r="5838" spans="1:6" x14ac:dyDescent="0.25">
      <c r="A5838">
        <v>846</v>
      </c>
      <c r="B5838" s="3">
        <v>43727</v>
      </c>
      <c r="C5838" s="3">
        <v>43727</v>
      </c>
      <c r="D5838" t="s">
        <v>131</v>
      </c>
      <c r="E5838" t="s">
        <v>115</v>
      </c>
      <c r="F5838" t="s">
        <v>133</v>
      </c>
    </row>
    <row r="5839" spans="1:6" x14ac:dyDescent="0.25">
      <c r="A5839">
        <v>846</v>
      </c>
      <c r="B5839" s="3">
        <v>44391</v>
      </c>
      <c r="C5839" s="3">
        <v>44391</v>
      </c>
      <c r="D5839" t="s">
        <v>131</v>
      </c>
      <c r="E5839" t="s">
        <v>158</v>
      </c>
      <c r="F5839" t="s">
        <v>133</v>
      </c>
    </row>
    <row r="5840" spans="1:6" x14ac:dyDescent="0.25">
      <c r="A5840">
        <v>846</v>
      </c>
      <c r="B5840" s="3">
        <v>44391</v>
      </c>
      <c r="C5840" s="3">
        <v>44465</v>
      </c>
      <c r="D5840" t="s">
        <v>131</v>
      </c>
      <c r="E5840" t="s">
        <v>158</v>
      </c>
      <c r="F5840" t="s">
        <v>133</v>
      </c>
    </row>
    <row r="5841" spans="1:6" x14ac:dyDescent="0.25">
      <c r="A5841">
        <v>846</v>
      </c>
      <c r="B5841" s="3">
        <v>44391</v>
      </c>
      <c r="C5841" s="3">
        <v>44391</v>
      </c>
      <c r="D5841" t="s">
        <v>131</v>
      </c>
      <c r="E5841" t="s">
        <v>92</v>
      </c>
      <c r="F5841" t="s">
        <v>133</v>
      </c>
    </row>
    <row r="5842" spans="1:6" x14ac:dyDescent="0.25">
      <c r="A5842">
        <v>846</v>
      </c>
      <c r="B5842" s="3">
        <v>44465</v>
      </c>
      <c r="C5842" s="3">
        <v>44466</v>
      </c>
      <c r="D5842" t="s">
        <v>131</v>
      </c>
      <c r="E5842" t="s">
        <v>158</v>
      </c>
      <c r="F5842" t="s">
        <v>133</v>
      </c>
    </row>
    <row r="5843" spans="1:6" x14ac:dyDescent="0.25">
      <c r="A5843">
        <v>846</v>
      </c>
      <c r="B5843" s="3">
        <v>44466</v>
      </c>
      <c r="C5843" s="3"/>
      <c r="D5843" t="s">
        <v>131</v>
      </c>
      <c r="E5843" t="s">
        <v>158</v>
      </c>
      <c r="F5843" t="s">
        <v>133</v>
      </c>
    </row>
    <row r="5844" spans="1:6" x14ac:dyDescent="0.25">
      <c r="A5844">
        <v>847</v>
      </c>
      <c r="B5844" s="3">
        <v>42690</v>
      </c>
      <c r="C5844" s="3">
        <v>43689</v>
      </c>
      <c r="D5844" t="s">
        <v>131</v>
      </c>
      <c r="E5844" t="s">
        <v>134</v>
      </c>
      <c r="F5844" t="s">
        <v>133</v>
      </c>
    </row>
    <row r="5845" spans="1:6" x14ac:dyDescent="0.25">
      <c r="A5845">
        <v>847</v>
      </c>
      <c r="B5845" s="3">
        <v>43689</v>
      </c>
      <c r="C5845" s="3">
        <v>43689</v>
      </c>
      <c r="D5845" t="s">
        <v>131</v>
      </c>
      <c r="E5845" t="s">
        <v>134</v>
      </c>
      <c r="F5845" t="s">
        <v>133</v>
      </c>
    </row>
    <row r="5846" spans="1:6" x14ac:dyDescent="0.25">
      <c r="A5846">
        <v>847</v>
      </c>
      <c r="B5846" s="3">
        <v>43689</v>
      </c>
      <c r="C5846" s="3">
        <v>44058</v>
      </c>
      <c r="D5846" t="s">
        <v>131</v>
      </c>
      <c r="E5846" t="s">
        <v>168</v>
      </c>
      <c r="F5846" t="s">
        <v>133</v>
      </c>
    </row>
    <row r="5847" spans="1:6" x14ac:dyDescent="0.25">
      <c r="A5847">
        <v>847</v>
      </c>
      <c r="B5847" s="3">
        <v>44058</v>
      </c>
      <c r="C5847" s="3">
        <v>44107</v>
      </c>
      <c r="D5847" t="s">
        <v>131</v>
      </c>
      <c r="E5847" t="s">
        <v>168</v>
      </c>
      <c r="F5847" t="s">
        <v>133</v>
      </c>
    </row>
    <row r="5848" spans="1:6" x14ac:dyDescent="0.25">
      <c r="A5848">
        <v>847</v>
      </c>
      <c r="B5848" s="3">
        <v>44108</v>
      </c>
      <c r="C5848" s="3">
        <v>44725</v>
      </c>
      <c r="D5848" t="s">
        <v>131</v>
      </c>
      <c r="E5848" t="s">
        <v>168</v>
      </c>
      <c r="F5848" t="s">
        <v>133</v>
      </c>
    </row>
    <row r="5849" spans="1:6" x14ac:dyDescent="0.25">
      <c r="A5849">
        <v>847</v>
      </c>
      <c r="B5849" s="3">
        <v>44725</v>
      </c>
      <c r="C5849" s="3"/>
      <c r="D5849" t="s">
        <v>131</v>
      </c>
      <c r="E5849" t="s">
        <v>168</v>
      </c>
      <c r="F5849" t="s">
        <v>133</v>
      </c>
    </row>
    <row r="5850" spans="1:6" x14ac:dyDescent="0.25">
      <c r="A5850">
        <v>848</v>
      </c>
      <c r="B5850" s="3">
        <v>38838</v>
      </c>
      <c r="C5850" s="3">
        <v>43811</v>
      </c>
      <c r="D5850" t="s">
        <v>131</v>
      </c>
      <c r="E5850" t="s">
        <v>125</v>
      </c>
      <c r="F5850" t="s">
        <v>133</v>
      </c>
    </row>
    <row r="5851" spans="1:6" x14ac:dyDescent="0.25">
      <c r="A5851">
        <v>848</v>
      </c>
      <c r="B5851" s="3">
        <v>43811</v>
      </c>
      <c r="C5851" s="3">
        <v>43812</v>
      </c>
      <c r="D5851" t="s">
        <v>131</v>
      </c>
      <c r="E5851" t="s">
        <v>125</v>
      </c>
      <c r="F5851" t="s">
        <v>133</v>
      </c>
    </row>
    <row r="5852" spans="1:6" x14ac:dyDescent="0.25">
      <c r="A5852">
        <v>848</v>
      </c>
      <c r="B5852" s="3">
        <v>43813</v>
      </c>
      <c r="C5852" s="3">
        <v>43817</v>
      </c>
      <c r="D5852" t="s">
        <v>131</v>
      </c>
      <c r="E5852" t="s">
        <v>125</v>
      </c>
      <c r="F5852" t="s">
        <v>133</v>
      </c>
    </row>
    <row r="5853" spans="1:6" x14ac:dyDescent="0.25">
      <c r="A5853">
        <v>848</v>
      </c>
      <c r="B5853" s="3">
        <v>43817</v>
      </c>
      <c r="C5853" s="3">
        <v>43817</v>
      </c>
      <c r="D5853" t="s">
        <v>131</v>
      </c>
      <c r="E5853" t="s">
        <v>125</v>
      </c>
      <c r="F5853" t="s">
        <v>133</v>
      </c>
    </row>
    <row r="5854" spans="1:6" x14ac:dyDescent="0.25">
      <c r="A5854">
        <v>848</v>
      </c>
      <c r="B5854" s="3">
        <v>43818</v>
      </c>
      <c r="C5854" s="3">
        <v>43818</v>
      </c>
      <c r="D5854" t="s">
        <v>131</v>
      </c>
      <c r="E5854" t="s">
        <v>125</v>
      </c>
      <c r="F5854" t="s">
        <v>133</v>
      </c>
    </row>
    <row r="5855" spans="1:6" x14ac:dyDescent="0.25">
      <c r="A5855">
        <v>848</v>
      </c>
      <c r="B5855" s="3">
        <v>43818</v>
      </c>
      <c r="C5855" s="3">
        <v>43824</v>
      </c>
      <c r="D5855" t="s">
        <v>131</v>
      </c>
      <c r="E5855" t="s">
        <v>125</v>
      </c>
      <c r="F5855" t="s">
        <v>133</v>
      </c>
    </row>
    <row r="5856" spans="1:6" x14ac:dyDescent="0.25">
      <c r="A5856">
        <v>848</v>
      </c>
      <c r="B5856" s="3">
        <v>43825</v>
      </c>
      <c r="C5856" s="3">
        <v>44438</v>
      </c>
      <c r="D5856" t="s">
        <v>131</v>
      </c>
      <c r="E5856" t="s">
        <v>125</v>
      </c>
      <c r="F5856" t="s">
        <v>133</v>
      </c>
    </row>
    <row r="5857" spans="1:6" x14ac:dyDescent="0.25">
      <c r="A5857">
        <v>848</v>
      </c>
      <c r="B5857" s="3">
        <v>44438</v>
      </c>
      <c r="C5857" s="3">
        <v>44447</v>
      </c>
      <c r="D5857" t="s">
        <v>131</v>
      </c>
      <c r="E5857" t="s">
        <v>125</v>
      </c>
      <c r="F5857" t="s">
        <v>133</v>
      </c>
    </row>
    <row r="5858" spans="1:6" x14ac:dyDescent="0.25">
      <c r="A5858">
        <v>848</v>
      </c>
      <c r="B5858" s="3">
        <v>44448</v>
      </c>
      <c r="C5858" s="3"/>
      <c r="D5858" t="s">
        <v>131</v>
      </c>
      <c r="E5858" t="s">
        <v>125</v>
      </c>
      <c r="F5858" t="s">
        <v>133</v>
      </c>
    </row>
    <row r="5859" spans="1:6" x14ac:dyDescent="0.25">
      <c r="A5859">
        <v>849</v>
      </c>
      <c r="B5859" s="3">
        <v>38307</v>
      </c>
      <c r="C5859" s="3">
        <v>44562</v>
      </c>
      <c r="D5859" t="s">
        <v>131</v>
      </c>
      <c r="E5859" t="s">
        <v>118</v>
      </c>
      <c r="F5859" t="s">
        <v>133</v>
      </c>
    </row>
    <row r="5860" spans="1:6" x14ac:dyDescent="0.25">
      <c r="A5860">
        <v>849</v>
      </c>
      <c r="B5860" s="3">
        <v>44562</v>
      </c>
      <c r="C5860" s="3">
        <v>44562</v>
      </c>
      <c r="D5860" t="s">
        <v>131</v>
      </c>
      <c r="E5860" t="s">
        <v>118</v>
      </c>
      <c r="F5860" t="s">
        <v>133</v>
      </c>
    </row>
    <row r="5861" spans="1:6" x14ac:dyDescent="0.25">
      <c r="A5861">
        <v>849</v>
      </c>
      <c r="B5861" s="3">
        <v>44562</v>
      </c>
      <c r="C5861" s="3">
        <v>44562</v>
      </c>
      <c r="D5861" t="s">
        <v>131</v>
      </c>
      <c r="E5861" t="s">
        <v>306</v>
      </c>
      <c r="F5861" t="s">
        <v>133</v>
      </c>
    </row>
    <row r="5862" spans="1:6" x14ac:dyDescent="0.25">
      <c r="A5862">
        <v>849</v>
      </c>
      <c r="B5862" s="3">
        <v>44562</v>
      </c>
      <c r="C5862" s="3">
        <v>44682</v>
      </c>
      <c r="D5862" t="s">
        <v>131</v>
      </c>
      <c r="E5862" t="s">
        <v>306</v>
      </c>
      <c r="F5862" t="s">
        <v>133</v>
      </c>
    </row>
    <row r="5863" spans="1:6" x14ac:dyDescent="0.25">
      <c r="A5863">
        <v>849</v>
      </c>
      <c r="B5863" s="3">
        <v>44682</v>
      </c>
      <c r="C5863" s="3">
        <v>44683</v>
      </c>
      <c r="D5863" t="s">
        <v>131</v>
      </c>
      <c r="E5863" t="s">
        <v>306</v>
      </c>
      <c r="F5863" t="s">
        <v>133</v>
      </c>
    </row>
    <row r="5864" spans="1:6" x14ac:dyDescent="0.25">
      <c r="A5864">
        <v>849</v>
      </c>
      <c r="B5864" s="3">
        <v>44683</v>
      </c>
      <c r="C5864" s="3">
        <v>44683</v>
      </c>
      <c r="D5864" t="s">
        <v>131</v>
      </c>
      <c r="E5864" t="s">
        <v>306</v>
      </c>
      <c r="F5864" t="s">
        <v>133</v>
      </c>
    </row>
    <row r="5865" spans="1:6" x14ac:dyDescent="0.25">
      <c r="A5865">
        <v>849</v>
      </c>
      <c r="B5865" s="3">
        <v>44683</v>
      </c>
      <c r="C5865" s="3"/>
      <c r="D5865" t="s">
        <v>131</v>
      </c>
      <c r="E5865" t="s">
        <v>118</v>
      </c>
      <c r="F5865" t="s">
        <v>133</v>
      </c>
    </row>
    <row r="5866" spans="1:6" x14ac:dyDescent="0.25">
      <c r="A5866">
        <v>851</v>
      </c>
      <c r="B5866" s="3">
        <v>42533</v>
      </c>
      <c r="C5866" s="3">
        <v>43234</v>
      </c>
      <c r="D5866" t="s">
        <v>131</v>
      </c>
      <c r="E5866" t="s">
        <v>94</v>
      </c>
      <c r="F5866" t="s">
        <v>133</v>
      </c>
    </row>
    <row r="5867" spans="1:6" x14ac:dyDescent="0.25">
      <c r="A5867">
        <v>851</v>
      </c>
      <c r="B5867" s="3">
        <v>43234</v>
      </c>
      <c r="C5867" s="3">
        <v>43588</v>
      </c>
      <c r="D5867" t="s">
        <v>131</v>
      </c>
      <c r="E5867" t="s">
        <v>94</v>
      </c>
      <c r="F5867" t="s">
        <v>133</v>
      </c>
    </row>
    <row r="5868" spans="1:6" x14ac:dyDescent="0.25">
      <c r="A5868">
        <v>851</v>
      </c>
      <c r="B5868" s="3">
        <v>43234</v>
      </c>
      <c r="C5868" s="3">
        <v>43234</v>
      </c>
      <c r="D5868" t="s">
        <v>131</v>
      </c>
      <c r="E5868" t="s">
        <v>94</v>
      </c>
      <c r="F5868" t="s">
        <v>133</v>
      </c>
    </row>
    <row r="5869" spans="1:6" x14ac:dyDescent="0.25">
      <c r="A5869">
        <v>851</v>
      </c>
      <c r="B5869" s="3">
        <v>43588</v>
      </c>
      <c r="C5869" s="3">
        <v>43588</v>
      </c>
      <c r="D5869" t="s">
        <v>131</v>
      </c>
      <c r="E5869" t="s">
        <v>94</v>
      </c>
      <c r="F5869" t="s">
        <v>133</v>
      </c>
    </row>
    <row r="5870" spans="1:6" x14ac:dyDescent="0.25">
      <c r="A5870">
        <v>851</v>
      </c>
      <c r="B5870" s="3">
        <v>43588</v>
      </c>
      <c r="C5870" s="3">
        <v>43850</v>
      </c>
      <c r="D5870" t="s">
        <v>131</v>
      </c>
      <c r="E5870" t="s">
        <v>94</v>
      </c>
      <c r="F5870" t="s">
        <v>133</v>
      </c>
    </row>
    <row r="5871" spans="1:6" x14ac:dyDescent="0.25">
      <c r="A5871">
        <v>851</v>
      </c>
      <c r="B5871" s="3">
        <v>43850</v>
      </c>
      <c r="C5871" s="3">
        <v>43856</v>
      </c>
      <c r="D5871" t="s">
        <v>131</v>
      </c>
      <c r="E5871" t="s">
        <v>94</v>
      </c>
      <c r="F5871" t="s">
        <v>133</v>
      </c>
    </row>
    <row r="5872" spans="1:6" x14ac:dyDescent="0.25">
      <c r="A5872">
        <v>851</v>
      </c>
      <c r="B5872" s="3">
        <v>43857</v>
      </c>
      <c r="C5872" s="3">
        <v>43878</v>
      </c>
      <c r="D5872" t="s">
        <v>131</v>
      </c>
      <c r="E5872" t="s">
        <v>94</v>
      </c>
      <c r="F5872" t="s">
        <v>133</v>
      </c>
    </row>
    <row r="5873" spans="1:6" x14ac:dyDescent="0.25">
      <c r="A5873">
        <v>851</v>
      </c>
      <c r="B5873" s="3">
        <v>43878</v>
      </c>
      <c r="C5873" s="3">
        <v>43878</v>
      </c>
      <c r="D5873" t="s">
        <v>131</v>
      </c>
      <c r="E5873" t="s">
        <v>94</v>
      </c>
      <c r="F5873" t="s">
        <v>133</v>
      </c>
    </row>
    <row r="5874" spans="1:6" x14ac:dyDescent="0.25">
      <c r="A5874">
        <v>851</v>
      </c>
      <c r="B5874" s="3">
        <v>43878</v>
      </c>
      <c r="C5874" s="3">
        <v>44037</v>
      </c>
      <c r="D5874" t="s">
        <v>131</v>
      </c>
      <c r="E5874" t="s">
        <v>94</v>
      </c>
      <c r="F5874" t="s">
        <v>133</v>
      </c>
    </row>
    <row r="5875" spans="1:6" x14ac:dyDescent="0.25">
      <c r="A5875">
        <v>851</v>
      </c>
      <c r="B5875" s="3">
        <v>44037</v>
      </c>
      <c r="C5875" s="3">
        <v>44043</v>
      </c>
      <c r="D5875" t="s">
        <v>131</v>
      </c>
      <c r="E5875" t="s">
        <v>94</v>
      </c>
      <c r="F5875" t="s">
        <v>133</v>
      </c>
    </row>
    <row r="5876" spans="1:6" x14ac:dyDescent="0.25">
      <c r="A5876">
        <v>851</v>
      </c>
      <c r="B5876" s="3">
        <v>44044</v>
      </c>
      <c r="C5876" s="3">
        <v>44165</v>
      </c>
      <c r="D5876" t="s">
        <v>131</v>
      </c>
      <c r="E5876" t="s">
        <v>94</v>
      </c>
      <c r="F5876" t="s">
        <v>133</v>
      </c>
    </row>
    <row r="5877" spans="1:6" x14ac:dyDescent="0.25">
      <c r="A5877">
        <v>851</v>
      </c>
      <c r="B5877" s="3">
        <v>44044</v>
      </c>
      <c r="C5877" s="3">
        <v>44050</v>
      </c>
      <c r="D5877" t="s">
        <v>131</v>
      </c>
      <c r="E5877" t="s">
        <v>94</v>
      </c>
      <c r="F5877" t="s">
        <v>133</v>
      </c>
    </row>
    <row r="5878" spans="1:6" x14ac:dyDescent="0.25">
      <c r="A5878">
        <v>851</v>
      </c>
      <c r="B5878" s="3">
        <v>44051</v>
      </c>
      <c r="C5878" s="3">
        <v>44174</v>
      </c>
      <c r="D5878" t="s">
        <v>131</v>
      </c>
      <c r="E5878" t="s">
        <v>94</v>
      </c>
      <c r="F5878" t="s">
        <v>133</v>
      </c>
    </row>
    <row r="5879" spans="1:6" x14ac:dyDescent="0.25">
      <c r="A5879">
        <v>851</v>
      </c>
      <c r="B5879" s="3">
        <v>44165</v>
      </c>
      <c r="C5879" s="3">
        <v>44174</v>
      </c>
      <c r="D5879" t="s">
        <v>131</v>
      </c>
      <c r="E5879" t="s">
        <v>94</v>
      </c>
      <c r="F5879" t="s">
        <v>133</v>
      </c>
    </row>
    <row r="5880" spans="1:6" x14ac:dyDescent="0.25">
      <c r="A5880">
        <v>851</v>
      </c>
      <c r="B5880" s="3">
        <v>44175</v>
      </c>
      <c r="C5880" s="3">
        <v>44341</v>
      </c>
      <c r="D5880" t="s">
        <v>131</v>
      </c>
      <c r="E5880" t="s">
        <v>94</v>
      </c>
      <c r="F5880" t="s">
        <v>133</v>
      </c>
    </row>
    <row r="5881" spans="1:6" x14ac:dyDescent="0.25">
      <c r="A5881">
        <v>851</v>
      </c>
      <c r="B5881" s="3">
        <v>44341</v>
      </c>
      <c r="C5881" s="3">
        <v>44347</v>
      </c>
      <c r="D5881" t="s">
        <v>131</v>
      </c>
      <c r="E5881" t="s">
        <v>94</v>
      </c>
      <c r="F5881" t="s">
        <v>133</v>
      </c>
    </row>
    <row r="5882" spans="1:6" x14ac:dyDescent="0.25">
      <c r="A5882">
        <v>851</v>
      </c>
      <c r="B5882" s="3">
        <v>44348</v>
      </c>
      <c r="C5882" s="3">
        <v>44348</v>
      </c>
      <c r="D5882" t="s">
        <v>131</v>
      </c>
      <c r="E5882" t="s">
        <v>94</v>
      </c>
      <c r="F5882" t="s">
        <v>133</v>
      </c>
    </row>
    <row r="5883" spans="1:6" x14ac:dyDescent="0.25">
      <c r="A5883">
        <v>851</v>
      </c>
      <c r="B5883" s="3">
        <v>44348</v>
      </c>
      <c r="C5883" s="3">
        <v>44348</v>
      </c>
      <c r="D5883" t="s">
        <v>131</v>
      </c>
      <c r="E5883" t="s">
        <v>94</v>
      </c>
      <c r="F5883" t="s">
        <v>133</v>
      </c>
    </row>
    <row r="5884" spans="1:6" x14ac:dyDescent="0.25">
      <c r="A5884">
        <v>851</v>
      </c>
      <c r="B5884" s="3">
        <v>44348</v>
      </c>
      <c r="C5884" s="3">
        <v>44348</v>
      </c>
      <c r="D5884" t="s">
        <v>131</v>
      </c>
      <c r="E5884" t="s">
        <v>94</v>
      </c>
      <c r="F5884" t="s">
        <v>133</v>
      </c>
    </row>
    <row r="5885" spans="1:6" x14ac:dyDescent="0.25">
      <c r="A5885">
        <v>851</v>
      </c>
      <c r="B5885" s="3">
        <v>44348</v>
      </c>
      <c r="C5885" s="3">
        <v>44725</v>
      </c>
      <c r="D5885" t="s">
        <v>131</v>
      </c>
      <c r="E5885" t="s">
        <v>94</v>
      </c>
      <c r="F5885" t="s">
        <v>133</v>
      </c>
    </row>
    <row r="5886" spans="1:6" x14ac:dyDescent="0.25">
      <c r="A5886">
        <v>851</v>
      </c>
      <c r="B5886" s="3">
        <v>44725</v>
      </c>
      <c r="C5886" s="3"/>
      <c r="D5886" t="s">
        <v>131</v>
      </c>
      <c r="E5886" t="s">
        <v>94</v>
      </c>
      <c r="F5886" t="s">
        <v>133</v>
      </c>
    </row>
    <row r="5887" spans="1:6" x14ac:dyDescent="0.25">
      <c r="A5887">
        <v>852</v>
      </c>
      <c r="B5887" s="3">
        <v>42675</v>
      </c>
      <c r="C5887" s="3">
        <v>43125</v>
      </c>
      <c r="D5887" t="s">
        <v>131</v>
      </c>
      <c r="E5887" t="s">
        <v>164</v>
      </c>
      <c r="F5887" t="s">
        <v>132</v>
      </c>
    </row>
    <row r="5888" spans="1:6" x14ac:dyDescent="0.25">
      <c r="A5888">
        <v>852</v>
      </c>
      <c r="B5888" s="3">
        <v>43126</v>
      </c>
      <c r="C5888" s="3">
        <v>43140</v>
      </c>
      <c r="D5888" t="s">
        <v>131</v>
      </c>
      <c r="E5888" t="s">
        <v>164</v>
      </c>
      <c r="F5888" t="s">
        <v>132</v>
      </c>
    </row>
    <row r="5889" spans="1:6" x14ac:dyDescent="0.25">
      <c r="A5889">
        <v>852</v>
      </c>
      <c r="B5889" s="3">
        <v>43141</v>
      </c>
      <c r="C5889" s="3">
        <v>43140</v>
      </c>
      <c r="D5889" t="s">
        <v>131</v>
      </c>
      <c r="E5889" t="s">
        <v>164</v>
      </c>
      <c r="F5889" t="s">
        <v>132</v>
      </c>
    </row>
    <row r="5890" spans="1:6" x14ac:dyDescent="0.25">
      <c r="A5890">
        <v>852</v>
      </c>
      <c r="B5890" s="3">
        <v>43141</v>
      </c>
      <c r="C5890" s="3">
        <v>43144</v>
      </c>
      <c r="D5890" t="s">
        <v>131</v>
      </c>
      <c r="E5890" t="s">
        <v>164</v>
      </c>
      <c r="F5890" t="s">
        <v>132</v>
      </c>
    </row>
    <row r="5891" spans="1:6" x14ac:dyDescent="0.25">
      <c r="A5891">
        <v>852</v>
      </c>
      <c r="B5891" s="3">
        <v>43145</v>
      </c>
      <c r="C5891" s="3">
        <v>43144</v>
      </c>
      <c r="D5891" t="s">
        <v>131</v>
      </c>
      <c r="E5891" t="s">
        <v>164</v>
      </c>
      <c r="F5891" t="s">
        <v>132</v>
      </c>
    </row>
    <row r="5892" spans="1:6" x14ac:dyDescent="0.25">
      <c r="A5892">
        <v>852</v>
      </c>
      <c r="B5892" s="3">
        <v>43145</v>
      </c>
      <c r="C5892" s="3">
        <v>43165</v>
      </c>
      <c r="D5892" t="s">
        <v>131</v>
      </c>
      <c r="E5892" t="s">
        <v>164</v>
      </c>
      <c r="F5892" t="s">
        <v>132</v>
      </c>
    </row>
    <row r="5893" spans="1:6" x14ac:dyDescent="0.25">
      <c r="A5893">
        <v>852</v>
      </c>
      <c r="B5893" s="3">
        <v>43166</v>
      </c>
      <c r="C5893" s="3">
        <v>43205</v>
      </c>
      <c r="D5893" t="s">
        <v>131</v>
      </c>
      <c r="E5893" t="s">
        <v>164</v>
      </c>
      <c r="F5893" t="s">
        <v>132</v>
      </c>
    </row>
    <row r="5894" spans="1:6" x14ac:dyDescent="0.25">
      <c r="A5894">
        <v>852</v>
      </c>
      <c r="B5894" s="3">
        <v>43206</v>
      </c>
      <c r="C5894" s="3">
        <v>43210</v>
      </c>
      <c r="D5894" t="s">
        <v>131</v>
      </c>
      <c r="E5894" t="s">
        <v>164</v>
      </c>
      <c r="F5894" t="s">
        <v>132</v>
      </c>
    </row>
    <row r="5895" spans="1:6" x14ac:dyDescent="0.25">
      <c r="A5895">
        <v>852</v>
      </c>
      <c r="B5895" s="3">
        <v>43211</v>
      </c>
      <c r="C5895" s="3">
        <v>43381</v>
      </c>
      <c r="D5895" t="s">
        <v>131</v>
      </c>
      <c r="E5895" t="s">
        <v>164</v>
      </c>
      <c r="F5895" t="s">
        <v>132</v>
      </c>
    </row>
    <row r="5896" spans="1:6" x14ac:dyDescent="0.25">
      <c r="A5896">
        <v>852</v>
      </c>
      <c r="B5896" s="3">
        <v>43381</v>
      </c>
      <c r="C5896" s="3">
        <v>43381</v>
      </c>
      <c r="D5896" t="s">
        <v>131</v>
      </c>
      <c r="E5896" t="s">
        <v>164</v>
      </c>
      <c r="F5896" t="s">
        <v>132</v>
      </c>
    </row>
    <row r="5897" spans="1:6" x14ac:dyDescent="0.25">
      <c r="A5897">
        <v>852</v>
      </c>
      <c r="B5897" s="3">
        <v>43382</v>
      </c>
      <c r="C5897" s="3">
        <v>43382</v>
      </c>
      <c r="D5897" t="s">
        <v>131</v>
      </c>
      <c r="E5897" t="s">
        <v>164</v>
      </c>
      <c r="F5897" t="s">
        <v>132</v>
      </c>
    </row>
    <row r="5898" spans="1:6" x14ac:dyDescent="0.25">
      <c r="A5898">
        <v>852</v>
      </c>
      <c r="B5898" s="3">
        <v>43382</v>
      </c>
      <c r="C5898" s="3">
        <v>43383</v>
      </c>
      <c r="D5898" t="s">
        <v>131</v>
      </c>
      <c r="E5898" t="s">
        <v>164</v>
      </c>
      <c r="F5898" t="s">
        <v>132</v>
      </c>
    </row>
    <row r="5899" spans="1:6" x14ac:dyDescent="0.25">
      <c r="A5899">
        <v>852</v>
      </c>
      <c r="B5899" s="3">
        <v>43384</v>
      </c>
      <c r="C5899" s="3">
        <v>43634</v>
      </c>
      <c r="D5899" t="s">
        <v>131</v>
      </c>
      <c r="E5899" t="s">
        <v>164</v>
      </c>
      <c r="F5899" t="s">
        <v>132</v>
      </c>
    </row>
    <row r="5900" spans="1:6" x14ac:dyDescent="0.25">
      <c r="A5900">
        <v>852</v>
      </c>
      <c r="B5900" s="3">
        <v>43634</v>
      </c>
      <c r="C5900" s="3">
        <v>43663</v>
      </c>
      <c r="D5900" t="s">
        <v>131</v>
      </c>
      <c r="E5900" t="s">
        <v>164</v>
      </c>
      <c r="F5900" t="s">
        <v>132</v>
      </c>
    </row>
    <row r="5901" spans="1:6" x14ac:dyDescent="0.25">
      <c r="A5901">
        <v>852</v>
      </c>
      <c r="B5901" s="3">
        <v>43664</v>
      </c>
      <c r="C5901" s="3">
        <v>43843</v>
      </c>
      <c r="D5901" t="s">
        <v>131</v>
      </c>
      <c r="E5901" t="s">
        <v>164</v>
      </c>
      <c r="F5901" t="s">
        <v>132</v>
      </c>
    </row>
    <row r="5902" spans="1:6" x14ac:dyDescent="0.25">
      <c r="A5902">
        <v>852</v>
      </c>
      <c r="B5902" s="3">
        <v>43843</v>
      </c>
      <c r="C5902" s="3">
        <v>43847</v>
      </c>
      <c r="D5902" t="s">
        <v>131</v>
      </c>
      <c r="E5902" t="s">
        <v>164</v>
      </c>
      <c r="F5902" t="s">
        <v>132</v>
      </c>
    </row>
    <row r="5903" spans="1:6" x14ac:dyDescent="0.25">
      <c r="A5903">
        <v>852</v>
      </c>
      <c r="B5903" s="3">
        <v>43848</v>
      </c>
      <c r="C5903" s="3">
        <v>44165</v>
      </c>
      <c r="D5903" t="s">
        <v>131</v>
      </c>
      <c r="E5903" t="s">
        <v>164</v>
      </c>
      <c r="F5903" t="s">
        <v>132</v>
      </c>
    </row>
    <row r="5904" spans="1:6" x14ac:dyDescent="0.25">
      <c r="A5904">
        <v>852</v>
      </c>
      <c r="B5904" s="3">
        <v>44166</v>
      </c>
      <c r="C5904" s="3">
        <v>44166</v>
      </c>
      <c r="D5904" t="s">
        <v>131</v>
      </c>
      <c r="E5904" t="s">
        <v>164</v>
      </c>
      <c r="F5904" t="s">
        <v>132</v>
      </c>
    </row>
    <row r="5905" spans="1:6" x14ac:dyDescent="0.25">
      <c r="A5905">
        <v>852</v>
      </c>
      <c r="B5905" s="3">
        <v>44166</v>
      </c>
      <c r="C5905" s="3">
        <v>44410</v>
      </c>
      <c r="D5905" t="s">
        <v>131</v>
      </c>
      <c r="E5905" t="s">
        <v>164</v>
      </c>
      <c r="F5905" t="s">
        <v>132</v>
      </c>
    </row>
    <row r="5906" spans="1:6" x14ac:dyDescent="0.25">
      <c r="A5906">
        <v>852</v>
      </c>
      <c r="B5906" s="3">
        <v>44410</v>
      </c>
      <c r="C5906" s="3">
        <v>44414</v>
      </c>
      <c r="D5906" t="s">
        <v>131</v>
      </c>
      <c r="E5906" t="s">
        <v>164</v>
      </c>
      <c r="F5906" t="s">
        <v>132</v>
      </c>
    </row>
    <row r="5907" spans="1:6" x14ac:dyDescent="0.25">
      <c r="A5907">
        <v>852</v>
      </c>
      <c r="B5907" s="3">
        <v>44415</v>
      </c>
      <c r="C5907" s="3">
        <v>44536</v>
      </c>
      <c r="D5907" t="s">
        <v>131</v>
      </c>
      <c r="E5907" t="s">
        <v>164</v>
      </c>
      <c r="F5907" t="s">
        <v>132</v>
      </c>
    </row>
    <row r="5908" spans="1:6" x14ac:dyDescent="0.25">
      <c r="A5908">
        <v>852</v>
      </c>
      <c r="B5908" s="3">
        <v>44536</v>
      </c>
      <c r="C5908" s="3">
        <v>44544</v>
      </c>
      <c r="D5908" t="s">
        <v>131</v>
      </c>
      <c r="E5908" t="s">
        <v>164</v>
      </c>
      <c r="F5908" t="s">
        <v>132</v>
      </c>
    </row>
    <row r="5909" spans="1:6" x14ac:dyDescent="0.25">
      <c r="A5909">
        <v>852</v>
      </c>
      <c r="B5909" s="3">
        <v>44545</v>
      </c>
      <c r="C5909" s="3">
        <v>44595</v>
      </c>
      <c r="D5909" t="s">
        <v>131</v>
      </c>
      <c r="E5909" t="s">
        <v>164</v>
      </c>
      <c r="F5909" t="s">
        <v>132</v>
      </c>
    </row>
    <row r="5910" spans="1:6" x14ac:dyDescent="0.25">
      <c r="A5910">
        <v>852</v>
      </c>
      <c r="B5910" s="3">
        <v>44595</v>
      </c>
      <c r="C5910" s="3">
        <v>44601</v>
      </c>
      <c r="D5910" t="s">
        <v>131</v>
      </c>
      <c r="E5910" t="s">
        <v>164</v>
      </c>
      <c r="F5910" t="s">
        <v>132</v>
      </c>
    </row>
    <row r="5911" spans="1:6" x14ac:dyDescent="0.25">
      <c r="A5911">
        <v>852</v>
      </c>
      <c r="B5911" s="3">
        <v>44602</v>
      </c>
      <c r="D5911" t="s">
        <v>131</v>
      </c>
      <c r="E5911" t="s">
        <v>164</v>
      </c>
      <c r="F5911" t="s">
        <v>132</v>
      </c>
    </row>
    <row r="5912" spans="1:6" x14ac:dyDescent="0.25">
      <c r="A5912">
        <v>853</v>
      </c>
      <c r="B5912" s="3">
        <v>42373</v>
      </c>
      <c r="C5912" s="3">
        <v>43074</v>
      </c>
      <c r="D5912" t="s">
        <v>131</v>
      </c>
      <c r="E5912" t="s">
        <v>115</v>
      </c>
      <c r="F5912" t="s">
        <v>133</v>
      </c>
    </row>
    <row r="5913" spans="1:6" x14ac:dyDescent="0.25">
      <c r="A5913">
        <v>853</v>
      </c>
      <c r="B5913" s="3">
        <v>43074</v>
      </c>
      <c r="C5913" s="3">
        <v>43592</v>
      </c>
      <c r="D5913" t="s">
        <v>131</v>
      </c>
      <c r="E5913" t="s">
        <v>116</v>
      </c>
      <c r="F5913" t="s">
        <v>133</v>
      </c>
    </row>
    <row r="5914" spans="1:6" x14ac:dyDescent="0.25">
      <c r="A5914">
        <v>853</v>
      </c>
      <c r="B5914" s="3">
        <v>43592</v>
      </c>
      <c r="C5914" s="3">
        <v>43754</v>
      </c>
      <c r="D5914" t="s">
        <v>131</v>
      </c>
      <c r="E5914" t="s">
        <v>116</v>
      </c>
      <c r="F5914" t="s">
        <v>133</v>
      </c>
    </row>
    <row r="5915" spans="1:6" x14ac:dyDescent="0.25">
      <c r="A5915">
        <v>853</v>
      </c>
      <c r="B5915" s="3">
        <v>43592</v>
      </c>
      <c r="C5915" s="3">
        <v>43746</v>
      </c>
      <c r="D5915" t="s">
        <v>131</v>
      </c>
      <c r="E5915" t="s">
        <v>115</v>
      </c>
      <c r="F5915" t="s">
        <v>133</v>
      </c>
    </row>
    <row r="5916" spans="1:6" x14ac:dyDescent="0.25">
      <c r="A5916">
        <v>853</v>
      </c>
      <c r="B5916" s="3">
        <v>43746</v>
      </c>
      <c r="C5916" s="3">
        <v>43747</v>
      </c>
      <c r="D5916" t="s">
        <v>131</v>
      </c>
      <c r="E5916" t="s">
        <v>115</v>
      </c>
      <c r="F5916" t="s">
        <v>133</v>
      </c>
    </row>
    <row r="5917" spans="1:6" x14ac:dyDescent="0.25">
      <c r="A5917">
        <v>853</v>
      </c>
      <c r="B5917" s="3">
        <v>43748</v>
      </c>
      <c r="C5917" s="3">
        <v>43790</v>
      </c>
      <c r="D5917" t="s">
        <v>131</v>
      </c>
      <c r="E5917" t="s">
        <v>115</v>
      </c>
      <c r="F5917" t="s">
        <v>133</v>
      </c>
    </row>
    <row r="5918" spans="1:6" x14ac:dyDescent="0.25">
      <c r="A5918">
        <v>853</v>
      </c>
      <c r="B5918" s="3">
        <v>43790</v>
      </c>
      <c r="C5918" s="3">
        <v>43796</v>
      </c>
      <c r="D5918" t="s">
        <v>131</v>
      </c>
      <c r="E5918" t="s">
        <v>115</v>
      </c>
      <c r="F5918" t="s">
        <v>133</v>
      </c>
    </row>
    <row r="5919" spans="1:6" x14ac:dyDescent="0.25">
      <c r="A5919">
        <v>853</v>
      </c>
      <c r="B5919" s="3">
        <v>43797</v>
      </c>
      <c r="C5919" s="3">
        <v>43797</v>
      </c>
      <c r="D5919" t="s">
        <v>131</v>
      </c>
      <c r="E5919" t="s">
        <v>115</v>
      </c>
      <c r="F5919" t="s">
        <v>133</v>
      </c>
    </row>
    <row r="5920" spans="1:6" x14ac:dyDescent="0.25">
      <c r="A5920">
        <v>853</v>
      </c>
      <c r="B5920" s="3">
        <v>43797</v>
      </c>
      <c r="C5920" s="3">
        <v>43826</v>
      </c>
      <c r="D5920" t="s">
        <v>131</v>
      </c>
      <c r="E5920" t="s">
        <v>115</v>
      </c>
      <c r="F5920" t="s">
        <v>133</v>
      </c>
    </row>
    <row r="5921" spans="1:6" x14ac:dyDescent="0.25">
      <c r="A5921">
        <v>853</v>
      </c>
      <c r="B5921" s="3">
        <v>43827</v>
      </c>
      <c r="C5921" s="3">
        <v>44485</v>
      </c>
      <c r="D5921" t="s">
        <v>131</v>
      </c>
      <c r="E5921" t="s">
        <v>115</v>
      </c>
      <c r="F5921" t="s">
        <v>133</v>
      </c>
    </row>
    <row r="5922" spans="1:6" x14ac:dyDescent="0.25">
      <c r="A5922">
        <v>853</v>
      </c>
      <c r="B5922" s="3">
        <v>44485</v>
      </c>
      <c r="C5922" s="3">
        <v>44566</v>
      </c>
      <c r="D5922" t="s">
        <v>131</v>
      </c>
      <c r="E5922" t="s">
        <v>105</v>
      </c>
      <c r="F5922" t="s">
        <v>133</v>
      </c>
    </row>
    <row r="5923" spans="1:6" x14ac:dyDescent="0.25">
      <c r="A5923">
        <v>853</v>
      </c>
      <c r="B5923" s="3">
        <v>44485</v>
      </c>
      <c r="C5923" s="3">
        <v>44485</v>
      </c>
      <c r="D5923" t="s">
        <v>131</v>
      </c>
      <c r="E5923" t="s">
        <v>115</v>
      </c>
      <c r="F5923" t="s">
        <v>133</v>
      </c>
    </row>
    <row r="5924" spans="1:6" x14ac:dyDescent="0.25">
      <c r="A5924">
        <v>853</v>
      </c>
      <c r="B5924" s="3">
        <v>44566</v>
      </c>
      <c r="C5924" s="3">
        <v>44579</v>
      </c>
      <c r="D5924" t="s">
        <v>131</v>
      </c>
      <c r="E5924" t="s">
        <v>105</v>
      </c>
      <c r="F5924" t="s">
        <v>133</v>
      </c>
    </row>
    <row r="5925" spans="1:6" x14ac:dyDescent="0.25">
      <c r="A5925">
        <v>853</v>
      </c>
      <c r="B5925" s="3">
        <v>44580</v>
      </c>
      <c r="C5925" s="3">
        <v>44667</v>
      </c>
      <c r="D5925" t="s">
        <v>131</v>
      </c>
      <c r="E5925" t="s">
        <v>105</v>
      </c>
      <c r="F5925" t="s">
        <v>133</v>
      </c>
    </row>
    <row r="5926" spans="1:6" x14ac:dyDescent="0.25">
      <c r="A5926">
        <v>853</v>
      </c>
      <c r="B5926" s="3">
        <v>44667</v>
      </c>
      <c r="C5926" s="3"/>
      <c r="D5926" t="s">
        <v>131</v>
      </c>
      <c r="E5926" t="s">
        <v>105</v>
      </c>
      <c r="F5926" t="s">
        <v>133</v>
      </c>
    </row>
    <row r="5927" spans="1:6" x14ac:dyDescent="0.25">
      <c r="A5927">
        <v>854</v>
      </c>
      <c r="B5927" s="3">
        <v>39251</v>
      </c>
      <c r="C5927" s="3">
        <v>43282</v>
      </c>
      <c r="D5927" t="s">
        <v>131</v>
      </c>
      <c r="E5927" t="s">
        <v>135</v>
      </c>
      <c r="F5927" t="s">
        <v>133</v>
      </c>
    </row>
    <row r="5928" spans="1:6" x14ac:dyDescent="0.25">
      <c r="A5928">
        <v>854</v>
      </c>
      <c r="B5928" s="3">
        <v>43282</v>
      </c>
      <c r="C5928" s="3">
        <v>43282</v>
      </c>
      <c r="D5928" t="s">
        <v>131</v>
      </c>
      <c r="E5928" t="s">
        <v>137</v>
      </c>
      <c r="F5928" t="s">
        <v>133</v>
      </c>
    </row>
    <row r="5929" spans="1:6" x14ac:dyDescent="0.25">
      <c r="A5929">
        <v>854</v>
      </c>
      <c r="B5929" s="3">
        <v>43282</v>
      </c>
      <c r="C5929" s="3">
        <v>43612</v>
      </c>
      <c r="D5929" t="s">
        <v>131</v>
      </c>
      <c r="E5929" t="s">
        <v>137</v>
      </c>
      <c r="F5929" t="s">
        <v>133</v>
      </c>
    </row>
    <row r="5930" spans="1:6" x14ac:dyDescent="0.25">
      <c r="A5930">
        <v>854</v>
      </c>
      <c r="B5930" s="3">
        <v>43612</v>
      </c>
      <c r="C5930" s="3">
        <v>43612</v>
      </c>
      <c r="D5930" t="s">
        <v>131</v>
      </c>
      <c r="E5930" t="s">
        <v>137</v>
      </c>
      <c r="F5930" t="s">
        <v>133</v>
      </c>
    </row>
    <row r="5931" spans="1:6" x14ac:dyDescent="0.25">
      <c r="A5931">
        <v>854</v>
      </c>
      <c r="B5931" s="3">
        <v>43613</v>
      </c>
      <c r="C5931" s="3">
        <v>43888</v>
      </c>
      <c r="D5931" t="s">
        <v>131</v>
      </c>
      <c r="E5931" t="s">
        <v>137</v>
      </c>
      <c r="F5931" t="s">
        <v>133</v>
      </c>
    </row>
    <row r="5932" spans="1:6" x14ac:dyDescent="0.25">
      <c r="A5932">
        <v>854</v>
      </c>
      <c r="B5932" s="3">
        <v>43888</v>
      </c>
      <c r="C5932" s="3">
        <v>43888</v>
      </c>
      <c r="D5932" t="s">
        <v>131</v>
      </c>
      <c r="E5932" t="s">
        <v>137</v>
      </c>
      <c r="F5932" t="s">
        <v>133</v>
      </c>
    </row>
    <row r="5933" spans="1:6" x14ac:dyDescent="0.25">
      <c r="A5933">
        <v>854</v>
      </c>
      <c r="B5933" s="3">
        <v>43889</v>
      </c>
      <c r="C5933" s="3">
        <v>44058</v>
      </c>
      <c r="D5933" t="s">
        <v>131</v>
      </c>
      <c r="E5933" t="s">
        <v>137</v>
      </c>
      <c r="F5933" t="s">
        <v>133</v>
      </c>
    </row>
    <row r="5934" spans="1:6" x14ac:dyDescent="0.25">
      <c r="A5934">
        <v>854</v>
      </c>
      <c r="B5934" s="3">
        <v>44058</v>
      </c>
      <c r="C5934" s="3">
        <v>44058</v>
      </c>
      <c r="D5934" t="s">
        <v>131</v>
      </c>
      <c r="E5934" t="s">
        <v>135</v>
      </c>
      <c r="F5934" t="s">
        <v>133</v>
      </c>
    </row>
    <row r="5935" spans="1:6" x14ac:dyDescent="0.25">
      <c r="A5935">
        <v>854</v>
      </c>
      <c r="B5935" s="3">
        <v>44059</v>
      </c>
      <c r="C5935" s="3">
        <v>44059</v>
      </c>
      <c r="D5935" t="s">
        <v>131</v>
      </c>
      <c r="E5935" t="s">
        <v>130</v>
      </c>
      <c r="F5935" t="s">
        <v>133</v>
      </c>
    </row>
    <row r="5936" spans="1:6" x14ac:dyDescent="0.25">
      <c r="A5936">
        <v>854</v>
      </c>
      <c r="B5936" s="3">
        <v>44059</v>
      </c>
      <c r="C5936" s="3">
        <v>44578</v>
      </c>
      <c r="D5936" t="s">
        <v>131</v>
      </c>
      <c r="E5936" t="s">
        <v>130</v>
      </c>
      <c r="F5936" t="s">
        <v>133</v>
      </c>
    </row>
    <row r="5937" spans="1:6" x14ac:dyDescent="0.25">
      <c r="A5937">
        <v>854</v>
      </c>
      <c r="B5937" s="3">
        <v>44578</v>
      </c>
      <c r="C5937" s="3">
        <v>44584</v>
      </c>
      <c r="D5937" t="s">
        <v>131</v>
      </c>
      <c r="E5937" t="s">
        <v>130</v>
      </c>
      <c r="F5937" t="s">
        <v>133</v>
      </c>
    </row>
    <row r="5938" spans="1:6" x14ac:dyDescent="0.25">
      <c r="A5938">
        <v>854</v>
      </c>
      <c r="B5938" s="3">
        <v>44585</v>
      </c>
      <c r="D5938" t="s">
        <v>131</v>
      </c>
      <c r="E5938" t="s">
        <v>130</v>
      </c>
      <c r="F5938" t="s">
        <v>133</v>
      </c>
    </row>
    <row r="5939" spans="1:6" x14ac:dyDescent="0.25">
      <c r="A5939">
        <v>855</v>
      </c>
      <c r="B5939" s="3">
        <v>40000</v>
      </c>
      <c r="C5939" s="3">
        <v>43497</v>
      </c>
      <c r="D5939" t="s">
        <v>131</v>
      </c>
      <c r="E5939" t="s">
        <v>115</v>
      </c>
      <c r="F5939" t="s">
        <v>133</v>
      </c>
    </row>
    <row r="5940" spans="1:6" x14ac:dyDescent="0.25">
      <c r="A5940">
        <v>855</v>
      </c>
      <c r="B5940" s="3">
        <v>43497</v>
      </c>
      <c r="C5940" s="3">
        <v>43512</v>
      </c>
      <c r="D5940" t="s">
        <v>131</v>
      </c>
      <c r="E5940" t="s">
        <v>115</v>
      </c>
      <c r="F5940" t="s">
        <v>133</v>
      </c>
    </row>
    <row r="5941" spans="1:6" x14ac:dyDescent="0.25">
      <c r="A5941">
        <v>855</v>
      </c>
      <c r="B5941" s="3">
        <v>43512</v>
      </c>
      <c r="C5941" s="3"/>
      <c r="D5941" t="s">
        <v>131</v>
      </c>
      <c r="E5941" t="s">
        <v>105</v>
      </c>
      <c r="F5941" t="s">
        <v>133</v>
      </c>
    </row>
    <row r="5942" spans="1:6" x14ac:dyDescent="0.25">
      <c r="A5942">
        <v>856</v>
      </c>
      <c r="B5942" s="3">
        <v>42675</v>
      </c>
      <c r="C5942" s="3">
        <v>43100</v>
      </c>
      <c r="D5942" t="s">
        <v>131</v>
      </c>
      <c r="E5942" t="s">
        <v>168</v>
      </c>
      <c r="F5942" t="s">
        <v>133</v>
      </c>
    </row>
    <row r="5943" spans="1:6" x14ac:dyDescent="0.25">
      <c r="A5943">
        <v>856</v>
      </c>
      <c r="B5943" s="3">
        <v>43101</v>
      </c>
      <c r="C5943" s="3">
        <v>43100</v>
      </c>
      <c r="D5943" t="s">
        <v>131</v>
      </c>
      <c r="E5943" t="s">
        <v>168</v>
      </c>
      <c r="F5943" t="s">
        <v>133</v>
      </c>
    </row>
    <row r="5944" spans="1:6" x14ac:dyDescent="0.25">
      <c r="A5944">
        <v>856</v>
      </c>
      <c r="B5944" s="3">
        <v>43101</v>
      </c>
      <c r="C5944" s="3">
        <v>43391</v>
      </c>
      <c r="D5944" t="s">
        <v>131</v>
      </c>
      <c r="E5944" t="s">
        <v>174</v>
      </c>
      <c r="F5944" t="s">
        <v>133</v>
      </c>
    </row>
    <row r="5945" spans="1:6" x14ac:dyDescent="0.25">
      <c r="A5945">
        <v>856</v>
      </c>
      <c r="B5945" s="3">
        <v>43391</v>
      </c>
      <c r="C5945" s="3">
        <v>43395</v>
      </c>
      <c r="D5945" t="s">
        <v>131</v>
      </c>
      <c r="E5945" t="s">
        <v>174</v>
      </c>
      <c r="F5945" t="s">
        <v>133</v>
      </c>
    </row>
    <row r="5946" spans="1:6" x14ac:dyDescent="0.25">
      <c r="A5946">
        <v>856</v>
      </c>
      <c r="B5946" s="3">
        <v>43396</v>
      </c>
      <c r="C5946" s="3">
        <v>43528</v>
      </c>
      <c r="D5946" t="s">
        <v>131</v>
      </c>
      <c r="E5946" t="s">
        <v>174</v>
      </c>
      <c r="F5946" t="s">
        <v>133</v>
      </c>
    </row>
    <row r="5947" spans="1:6" x14ac:dyDescent="0.25">
      <c r="A5947">
        <v>856</v>
      </c>
      <c r="B5947" s="3">
        <v>43528</v>
      </c>
      <c r="C5947" s="3">
        <v>43529</v>
      </c>
      <c r="D5947" t="s">
        <v>131</v>
      </c>
      <c r="E5947" t="s">
        <v>174</v>
      </c>
      <c r="F5947" t="s">
        <v>133</v>
      </c>
    </row>
    <row r="5948" spans="1:6" x14ac:dyDescent="0.25">
      <c r="A5948">
        <v>856</v>
      </c>
      <c r="B5948" s="3">
        <v>43530</v>
      </c>
      <c r="C5948" s="3">
        <v>43637</v>
      </c>
      <c r="D5948" t="s">
        <v>131</v>
      </c>
      <c r="E5948" t="s">
        <v>174</v>
      </c>
      <c r="F5948" t="s">
        <v>133</v>
      </c>
    </row>
    <row r="5949" spans="1:6" x14ac:dyDescent="0.25">
      <c r="A5949">
        <v>856</v>
      </c>
      <c r="B5949" s="3">
        <v>43637</v>
      </c>
      <c r="C5949" s="3">
        <v>43637</v>
      </c>
      <c r="D5949" t="s">
        <v>131</v>
      </c>
      <c r="E5949" t="s">
        <v>174</v>
      </c>
      <c r="F5949" t="s">
        <v>133</v>
      </c>
    </row>
    <row r="5950" spans="1:6" x14ac:dyDescent="0.25">
      <c r="A5950">
        <v>856</v>
      </c>
      <c r="B5950" s="3">
        <v>43637</v>
      </c>
      <c r="C5950" s="3">
        <v>43637</v>
      </c>
      <c r="D5950" t="s">
        <v>131</v>
      </c>
      <c r="E5950" t="s">
        <v>174</v>
      </c>
      <c r="F5950" t="s">
        <v>133</v>
      </c>
    </row>
    <row r="5951" spans="1:6" x14ac:dyDescent="0.25">
      <c r="A5951">
        <v>856</v>
      </c>
      <c r="B5951" s="3">
        <v>43637</v>
      </c>
      <c r="C5951" s="3">
        <v>44482</v>
      </c>
      <c r="D5951" t="s">
        <v>131</v>
      </c>
      <c r="E5951" t="s">
        <v>174</v>
      </c>
      <c r="F5951" t="s">
        <v>133</v>
      </c>
    </row>
    <row r="5952" spans="1:6" x14ac:dyDescent="0.25">
      <c r="A5952">
        <v>856</v>
      </c>
      <c r="B5952" s="3">
        <v>44482</v>
      </c>
      <c r="C5952" s="3">
        <v>44488</v>
      </c>
      <c r="D5952" t="s">
        <v>131</v>
      </c>
      <c r="E5952" t="s">
        <v>174</v>
      </c>
      <c r="F5952" t="s">
        <v>133</v>
      </c>
    </row>
    <row r="5953" spans="1:6" x14ac:dyDescent="0.25">
      <c r="A5953">
        <v>856</v>
      </c>
      <c r="B5953" s="3">
        <v>44489</v>
      </c>
      <c r="C5953" s="3">
        <v>44489</v>
      </c>
      <c r="D5953" t="s">
        <v>131</v>
      </c>
      <c r="E5953" t="s">
        <v>174</v>
      </c>
      <c r="F5953" t="s">
        <v>133</v>
      </c>
    </row>
    <row r="5954" spans="1:6" x14ac:dyDescent="0.25">
      <c r="A5954">
        <v>856</v>
      </c>
      <c r="B5954" s="3">
        <v>44489</v>
      </c>
      <c r="C5954" s="3">
        <v>44495</v>
      </c>
      <c r="D5954" t="s">
        <v>131</v>
      </c>
      <c r="E5954" t="s">
        <v>174</v>
      </c>
      <c r="F5954" t="s">
        <v>133</v>
      </c>
    </row>
    <row r="5955" spans="1:6" x14ac:dyDescent="0.25">
      <c r="A5955">
        <v>856</v>
      </c>
      <c r="B5955" s="3">
        <v>44496</v>
      </c>
      <c r="C5955" s="3">
        <v>44496</v>
      </c>
      <c r="D5955" t="s">
        <v>131</v>
      </c>
      <c r="E5955" t="s">
        <v>174</v>
      </c>
      <c r="F5955" t="s">
        <v>133</v>
      </c>
    </row>
    <row r="5956" spans="1:6" x14ac:dyDescent="0.25">
      <c r="A5956">
        <v>856</v>
      </c>
      <c r="B5956" s="3">
        <v>44496</v>
      </c>
      <c r="C5956" s="3">
        <v>44502</v>
      </c>
      <c r="D5956" t="s">
        <v>131</v>
      </c>
      <c r="E5956" t="s">
        <v>174</v>
      </c>
      <c r="F5956" t="s">
        <v>133</v>
      </c>
    </row>
    <row r="5957" spans="1:6" x14ac:dyDescent="0.25">
      <c r="A5957">
        <v>856</v>
      </c>
      <c r="B5957" s="3">
        <v>44503</v>
      </c>
      <c r="C5957" s="3"/>
      <c r="D5957" t="s">
        <v>131</v>
      </c>
      <c r="E5957" t="s">
        <v>174</v>
      </c>
      <c r="F5957" t="s">
        <v>133</v>
      </c>
    </row>
    <row r="5958" spans="1:6" x14ac:dyDescent="0.25">
      <c r="A5958">
        <v>857</v>
      </c>
      <c r="B5958" s="3">
        <v>39512</v>
      </c>
      <c r="C5958" s="3">
        <v>43130</v>
      </c>
      <c r="D5958" t="s">
        <v>131</v>
      </c>
      <c r="E5958" t="s">
        <v>118</v>
      </c>
      <c r="F5958" t="s">
        <v>133</v>
      </c>
    </row>
    <row r="5959" spans="1:6" x14ac:dyDescent="0.25">
      <c r="A5959">
        <v>857</v>
      </c>
      <c r="B5959" s="3">
        <v>43130</v>
      </c>
      <c r="C5959" s="3">
        <v>43142</v>
      </c>
      <c r="D5959" t="s">
        <v>131</v>
      </c>
      <c r="E5959" t="s">
        <v>118</v>
      </c>
      <c r="F5959" t="s">
        <v>133</v>
      </c>
    </row>
    <row r="5960" spans="1:6" x14ac:dyDescent="0.25">
      <c r="A5960">
        <v>858</v>
      </c>
      <c r="B5960" s="3">
        <v>41000</v>
      </c>
      <c r="C5960" s="3">
        <v>43738</v>
      </c>
      <c r="D5960" t="s">
        <v>131</v>
      </c>
      <c r="E5960" t="s">
        <v>115</v>
      </c>
      <c r="F5960" t="s">
        <v>133</v>
      </c>
    </row>
    <row r="5961" spans="1:6" x14ac:dyDescent="0.25">
      <c r="A5961">
        <v>858</v>
      </c>
      <c r="B5961" s="3">
        <v>43738</v>
      </c>
      <c r="C5961" s="3">
        <v>44659</v>
      </c>
      <c r="D5961" t="s">
        <v>131</v>
      </c>
      <c r="E5961" t="s">
        <v>115</v>
      </c>
      <c r="F5961" t="s">
        <v>133</v>
      </c>
    </row>
    <row r="5962" spans="1:6" x14ac:dyDescent="0.25">
      <c r="A5962">
        <v>858</v>
      </c>
      <c r="B5962" s="3">
        <v>44659</v>
      </c>
      <c r="C5962" s="3">
        <v>44727</v>
      </c>
      <c r="D5962" t="s">
        <v>131</v>
      </c>
      <c r="E5962" t="s">
        <v>105</v>
      </c>
      <c r="F5962" t="s">
        <v>133</v>
      </c>
    </row>
    <row r="5963" spans="1:6" x14ac:dyDescent="0.25">
      <c r="A5963">
        <v>858</v>
      </c>
      <c r="B5963" s="3">
        <v>44659</v>
      </c>
      <c r="C5963" s="3">
        <v>44669</v>
      </c>
      <c r="D5963" t="s">
        <v>131</v>
      </c>
      <c r="E5963" t="s">
        <v>115</v>
      </c>
      <c r="F5963" t="s">
        <v>133</v>
      </c>
    </row>
    <row r="5964" spans="1:6" x14ac:dyDescent="0.25">
      <c r="A5964">
        <v>858</v>
      </c>
      <c r="B5964" s="3">
        <v>44727</v>
      </c>
      <c r="C5964" s="3">
        <v>44732</v>
      </c>
      <c r="D5964" t="s">
        <v>131</v>
      </c>
      <c r="E5964" t="s">
        <v>105</v>
      </c>
      <c r="F5964" t="s">
        <v>133</v>
      </c>
    </row>
    <row r="5965" spans="1:6" x14ac:dyDescent="0.25">
      <c r="A5965">
        <v>858</v>
      </c>
      <c r="B5965" s="3">
        <v>44733</v>
      </c>
      <c r="C5965" s="3"/>
      <c r="D5965" t="s">
        <v>131</v>
      </c>
      <c r="E5965" t="s">
        <v>105</v>
      </c>
      <c r="F5965" t="s">
        <v>133</v>
      </c>
    </row>
    <row r="5966" spans="1:6" x14ac:dyDescent="0.25">
      <c r="A5966">
        <v>859</v>
      </c>
      <c r="B5966" s="3">
        <v>44197</v>
      </c>
      <c r="C5966" s="3">
        <v>44294</v>
      </c>
      <c r="D5966" t="s">
        <v>131</v>
      </c>
      <c r="E5966" t="s">
        <v>171</v>
      </c>
      <c r="F5966" t="s">
        <v>133</v>
      </c>
    </row>
    <row r="5967" spans="1:6" x14ac:dyDescent="0.25">
      <c r="A5967">
        <v>859</v>
      </c>
      <c r="B5967" s="3">
        <v>44286</v>
      </c>
      <c r="C5967" s="3">
        <v>44293</v>
      </c>
      <c r="D5967" t="s">
        <v>131</v>
      </c>
      <c r="E5967" t="s">
        <v>171</v>
      </c>
      <c r="F5967" t="s">
        <v>133</v>
      </c>
    </row>
    <row r="5968" spans="1:6" x14ac:dyDescent="0.25">
      <c r="A5968">
        <v>859</v>
      </c>
      <c r="B5968" s="3">
        <v>44294</v>
      </c>
      <c r="C5968" s="3">
        <v>44323</v>
      </c>
      <c r="D5968" t="s">
        <v>131</v>
      </c>
      <c r="E5968" t="s">
        <v>171</v>
      </c>
      <c r="F5968" t="s">
        <v>133</v>
      </c>
    </row>
    <row r="5969" spans="1:6" x14ac:dyDescent="0.25">
      <c r="A5969">
        <v>859</v>
      </c>
      <c r="B5969" s="3">
        <v>44324</v>
      </c>
      <c r="C5969" s="3">
        <v>44336</v>
      </c>
      <c r="D5969" t="s">
        <v>131</v>
      </c>
      <c r="E5969" t="s">
        <v>171</v>
      </c>
      <c r="F5969" t="s">
        <v>133</v>
      </c>
    </row>
    <row r="5970" spans="1:6" x14ac:dyDescent="0.25">
      <c r="A5970">
        <v>859</v>
      </c>
      <c r="B5970" s="3">
        <v>44337</v>
      </c>
      <c r="C5970" s="3">
        <v>44366</v>
      </c>
      <c r="D5970" t="s">
        <v>131</v>
      </c>
      <c r="E5970" t="s">
        <v>171</v>
      </c>
      <c r="F5970" t="s">
        <v>133</v>
      </c>
    </row>
    <row r="5971" spans="1:6" x14ac:dyDescent="0.25">
      <c r="A5971">
        <v>859</v>
      </c>
      <c r="B5971" s="3">
        <v>44367</v>
      </c>
      <c r="C5971" s="3">
        <v>44367</v>
      </c>
      <c r="D5971" t="s">
        <v>131</v>
      </c>
      <c r="E5971" t="s">
        <v>171</v>
      </c>
      <c r="F5971" t="s">
        <v>133</v>
      </c>
    </row>
    <row r="5972" spans="1:6" x14ac:dyDescent="0.25">
      <c r="A5972">
        <v>859</v>
      </c>
      <c r="B5972" s="3">
        <v>44368</v>
      </c>
      <c r="C5972" s="3">
        <v>44370</v>
      </c>
      <c r="D5972" t="s">
        <v>131</v>
      </c>
      <c r="E5972" t="s">
        <v>171</v>
      </c>
      <c r="F5972" t="s">
        <v>133</v>
      </c>
    </row>
    <row r="5973" spans="1:6" x14ac:dyDescent="0.25">
      <c r="A5973">
        <v>859</v>
      </c>
      <c r="B5973" s="3">
        <v>44371</v>
      </c>
      <c r="C5973" s="3">
        <v>44400</v>
      </c>
      <c r="D5973" t="s">
        <v>131</v>
      </c>
      <c r="E5973" t="s">
        <v>171</v>
      </c>
      <c r="F5973" t="s">
        <v>133</v>
      </c>
    </row>
    <row r="5974" spans="1:6" x14ac:dyDescent="0.25">
      <c r="A5974">
        <v>859</v>
      </c>
      <c r="B5974" s="3">
        <v>44401</v>
      </c>
      <c r="C5974" s="3">
        <v>44402</v>
      </c>
      <c r="D5974" t="s">
        <v>131</v>
      </c>
      <c r="E5974" t="s">
        <v>171</v>
      </c>
      <c r="F5974" t="s">
        <v>133</v>
      </c>
    </row>
    <row r="5975" spans="1:6" x14ac:dyDescent="0.25">
      <c r="A5975">
        <v>859</v>
      </c>
      <c r="B5975" s="3">
        <v>44403</v>
      </c>
      <c r="C5975" s="3">
        <v>44432</v>
      </c>
      <c r="D5975" t="s">
        <v>131</v>
      </c>
      <c r="E5975" t="s">
        <v>171</v>
      </c>
      <c r="F5975" t="s">
        <v>133</v>
      </c>
    </row>
    <row r="5976" spans="1:6" x14ac:dyDescent="0.25">
      <c r="A5976">
        <v>859</v>
      </c>
      <c r="B5976" s="3">
        <v>44433</v>
      </c>
      <c r="C5976" s="3">
        <v>44461</v>
      </c>
      <c r="D5976" t="s">
        <v>131</v>
      </c>
      <c r="E5976" t="s">
        <v>171</v>
      </c>
      <c r="F5976" t="s">
        <v>133</v>
      </c>
    </row>
    <row r="5977" spans="1:6" x14ac:dyDescent="0.25">
      <c r="A5977">
        <v>859</v>
      </c>
      <c r="B5977" s="3">
        <v>44462</v>
      </c>
      <c r="C5977" s="3">
        <v>44464</v>
      </c>
      <c r="D5977" t="s">
        <v>131</v>
      </c>
      <c r="E5977" t="s">
        <v>171</v>
      </c>
      <c r="F5977" t="s">
        <v>133</v>
      </c>
    </row>
    <row r="5978" spans="1:6" x14ac:dyDescent="0.25">
      <c r="A5978">
        <v>859</v>
      </c>
      <c r="B5978" s="3">
        <v>44465</v>
      </c>
      <c r="C5978" s="3">
        <v>44494</v>
      </c>
      <c r="D5978" t="s">
        <v>131</v>
      </c>
      <c r="E5978" t="s">
        <v>171</v>
      </c>
      <c r="F5978" t="s">
        <v>133</v>
      </c>
    </row>
    <row r="5979" spans="1:6" x14ac:dyDescent="0.25">
      <c r="A5979">
        <v>859</v>
      </c>
      <c r="B5979" s="3">
        <v>44495</v>
      </c>
      <c r="C5979" s="3">
        <v>44503</v>
      </c>
      <c r="D5979" t="s">
        <v>131</v>
      </c>
      <c r="E5979" t="s">
        <v>171</v>
      </c>
      <c r="F5979" t="s">
        <v>133</v>
      </c>
    </row>
    <row r="5980" spans="1:6" x14ac:dyDescent="0.25">
      <c r="A5980">
        <v>859</v>
      </c>
      <c r="B5980" s="3">
        <v>44496</v>
      </c>
      <c r="C5980" s="3">
        <v>44502</v>
      </c>
      <c r="D5980" t="s">
        <v>131</v>
      </c>
      <c r="E5980" t="s">
        <v>171</v>
      </c>
      <c r="F5980" t="s">
        <v>133</v>
      </c>
    </row>
    <row r="5981" spans="1:6" x14ac:dyDescent="0.25">
      <c r="A5981">
        <v>859</v>
      </c>
      <c r="B5981" s="3">
        <v>44503</v>
      </c>
      <c r="C5981" s="3">
        <v>44532</v>
      </c>
      <c r="D5981" t="s">
        <v>131</v>
      </c>
      <c r="E5981" t="s">
        <v>171</v>
      </c>
      <c r="F5981" t="s">
        <v>133</v>
      </c>
    </row>
    <row r="5982" spans="1:6" x14ac:dyDescent="0.25">
      <c r="A5982">
        <v>859</v>
      </c>
      <c r="B5982" s="3">
        <v>44533</v>
      </c>
      <c r="C5982" s="3">
        <v>44713</v>
      </c>
      <c r="D5982" t="s">
        <v>131</v>
      </c>
      <c r="E5982" t="s">
        <v>171</v>
      </c>
      <c r="F5982" t="s">
        <v>133</v>
      </c>
    </row>
    <row r="5983" spans="1:6" x14ac:dyDescent="0.25">
      <c r="A5983">
        <v>859</v>
      </c>
      <c r="B5983" s="3">
        <v>44713</v>
      </c>
      <c r="C5983" s="3">
        <v>44713</v>
      </c>
      <c r="D5983" t="s">
        <v>131</v>
      </c>
      <c r="E5983" t="s">
        <v>171</v>
      </c>
      <c r="F5983" t="s">
        <v>133</v>
      </c>
    </row>
    <row r="5984" spans="1:6" x14ac:dyDescent="0.25">
      <c r="A5984">
        <v>860</v>
      </c>
      <c r="B5984" s="3">
        <v>42005</v>
      </c>
      <c r="C5984" s="3">
        <v>43677</v>
      </c>
      <c r="D5984" t="s">
        <v>131</v>
      </c>
      <c r="E5984" t="s">
        <v>134</v>
      </c>
      <c r="F5984" t="s">
        <v>133</v>
      </c>
    </row>
    <row r="5985" spans="1:6" x14ac:dyDescent="0.25">
      <c r="A5985">
        <v>860</v>
      </c>
      <c r="B5985" s="3">
        <v>43678</v>
      </c>
      <c r="C5985" s="3">
        <v>43678</v>
      </c>
      <c r="D5985" t="s">
        <v>131</v>
      </c>
      <c r="E5985" t="s">
        <v>174</v>
      </c>
      <c r="F5985" t="s">
        <v>133</v>
      </c>
    </row>
    <row r="5986" spans="1:6" x14ac:dyDescent="0.25">
      <c r="A5986">
        <v>860</v>
      </c>
      <c r="B5986" s="3">
        <v>43678</v>
      </c>
      <c r="C5986" s="3">
        <v>44028</v>
      </c>
      <c r="D5986" t="s">
        <v>131</v>
      </c>
      <c r="E5986" t="s">
        <v>174</v>
      </c>
      <c r="F5986" t="s">
        <v>133</v>
      </c>
    </row>
    <row r="5987" spans="1:6" x14ac:dyDescent="0.25">
      <c r="A5987">
        <v>860</v>
      </c>
      <c r="B5987" s="3">
        <v>44028</v>
      </c>
      <c r="C5987" s="3">
        <v>44028</v>
      </c>
      <c r="D5987" t="s">
        <v>131</v>
      </c>
      <c r="E5987" t="s">
        <v>174</v>
      </c>
      <c r="F5987" t="s">
        <v>133</v>
      </c>
    </row>
    <row r="5988" spans="1:6" x14ac:dyDescent="0.25">
      <c r="A5988">
        <v>860</v>
      </c>
      <c r="B5988" s="3">
        <v>44028</v>
      </c>
      <c r="C5988" s="3">
        <v>44564</v>
      </c>
      <c r="D5988" t="s">
        <v>131</v>
      </c>
      <c r="E5988" t="s">
        <v>174</v>
      </c>
      <c r="F5988" t="s">
        <v>133</v>
      </c>
    </row>
    <row r="5989" spans="1:6" x14ac:dyDescent="0.25">
      <c r="A5989">
        <v>860</v>
      </c>
      <c r="B5989" s="3">
        <v>44564</v>
      </c>
      <c r="C5989" s="3">
        <v>44567</v>
      </c>
      <c r="D5989" t="s">
        <v>131</v>
      </c>
      <c r="E5989" t="s">
        <v>174</v>
      </c>
      <c r="F5989" t="s">
        <v>133</v>
      </c>
    </row>
    <row r="5990" spans="1:6" x14ac:dyDescent="0.25">
      <c r="A5990">
        <v>860</v>
      </c>
      <c r="B5990" s="3">
        <v>44568</v>
      </c>
      <c r="C5990" s="3">
        <v>44615</v>
      </c>
      <c r="D5990" t="s">
        <v>131</v>
      </c>
      <c r="E5990" t="s">
        <v>174</v>
      </c>
      <c r="F5990" t="s">
        <v>133</v>
      </c>
    </row>
    <row r="5991" spans="1:6" x14ac:dyDescent="0.25">
      <c r="A5991">
        <v>860</v>
      </c>
      <c r="B5991" s="3">
        <v>44615</v>
      </c>
      <c r="C5991" s="3">
        <v>44615</v>
      </c>
      <c r="D5991" t="s">
        <v>131</v>
      </c>
      <c r="E5991" t="s">
        <v>174</v>
      </c>
      <c r="F5991" t="s">
        <v>133</v>
      </c>
    </row>
    <row r="5992" spans="1:6" x14ac:dyDescent="0.25">
      <c r="A5992">
        <v>860</v>
      </c>
      <c r="B5992" s="3">
        <v>44616</v>
      </c>
      <c r="C5992" s="3"/>
      <c r="D5992" t="s">
        <v>131</v>
      </c>
      <c r="E5992" t="s">
        <v>174</v>
      </c>
      <c r="F5992" t="s">
        <v>133</v>
      </c>
    </row>
    <row r="5993" spans="1:6" x14ac:dyDescent="0.25">
      <c r="A5993">
        <v>861</v>
      </c>
      <c r="B5993" s="3">
        <v>39030</v>
      </c>
      <c r="C5993" s="3">
        <v>43565</v>
      </c>
      <c r="D5993" t="s">
        <v>131</v>
      </c>
      <c r="E5993" t="s">
        <v>116</v>
      </c>
      <c r="F5993" t="s">
        <v>133</v>
      </c>
    </row>
    <row r="5994" spans="1:6" x14ac:dyDescent="0.25">
      <c r="A5994">
        <v>861</v>
      </c>
      <c r="B5994" s="3">
        <v>43565</v>
      </c>
      <c r="C5994" s="3">
        <v>43565</v>
      </c>
      <c r="D5994" t="s">
        <v>131</v>
      </c>
      <c r="E5994" t="s">
        <v>116</v>
      </c>
      <c r="F5994" t="s">
        <v>133</v>
      </c>
    </row>
    <row r="5995" spans="1:6" x14ac:dyDescent="0.25">
      <c r="A5995">
        <v>861</v>
      </c>
      <c r="B5995" s="3">
        <v>43566</v>
      </c>
      <c r="C5995" s="3">
        <v>43656</v>
      </c>
      <c r="D5995" t="s">
        <v>131</v>
      </c>
      <c r="E5995" t="s">
        <v>116</v>
      </c>
      <c r="F5995" t="s">
        <v>133</v>
      </c>
    </row>
    <row r="5996" spans="1:6" x14ac:dyDescent="0.25">
      <c r="A5996">
        <v>861</v>
      </c>
      <c r="B5996" s="3">
        <v>43656</v>
      </c>
      <c r="C5996" s="3">
        <v>43658</v>
      </c>
      <c r="D5996" t="s">
        <v>131</v>
      </c>
      <c r="E5996" t="s">
        <v>116</v>
      </c>
      <c r="F5996" t="s">
        <v>133</v>
      </c>
    </row>
    <row r="5997" spans="1:6" x14ac:dyDescent="0.25">
      <c r="A5997">
        <v>861</v>
      </c>
      <c r="B5997" s="3">
        <v>43659</v>
      </c>
      <c r="C5997" s="3">
        <v>44509</v>
      </c>
      <c r="D5997" t="s">
        <v>131</v>
      </c>
      <c r="E5997" t="s">
        <v>116</v>
      </c>
      <c r="F5997" t="s">
        <v>133</v>
      </c>
    </row>
    <row r="5998" spans="1:6" x14ac:dyDescent="0.25">
      <c r="A5998">
        <v>861</v>
      </c>
      <c r="B5998" s="3">
        <v>44509</v>
      </c>
      <c r="C5998" s="3">
        <v>44512</v>
      </c>
      <c r="D5998" t="s">
        <v>131</v>
      </c>
      <c r="E5998" t="s">
        <v>116</v>
      </c>
      <c r="F5998" t="s">
        <v>133</v>
      </c>
    </row>
    <row r="5999" spans="1:6" x14ac:dyDescent="0.25">
      <c r="A5999">
        <v>861</v>
      </c>
      <c r="B5999" s="3">
        <v>44513</v>
      </c>
      <c r="C5999" s="3">
        <v>44571</v>
      </c>
      <c r="D5999" t="s">
        <v>131</v>
      </c>
      <c r="E5999" t="s">
        <v>116</v>
      </c>
      <c r="F5999" t="s">
        <v>133</v>
      </c>
    </row>
    <row r="6000" spans="1:6" x14ac:dyDescent="0.25">
      <c r="A6000">
        <v>861</v>
      </c>
      <c r="B6000" s="3">
        <v>44571</v>
      </c>
      <c r="C6000" s="3">
        <v>44577</v>
      </c>
      <c r="D6000" t="s">
        <v>131</v>
      </c>
      <c r="E6000" t="s">
        <v>116</v>
      </c>
      <c r="F6000" t="s">
        <v>133</v>
      </c>
    </row>
    <row r="6001" spans="1:6" x14ac:dyDescent="0.25">
      <c r="A6001">
        <v>861</v>
      </c>
      <c r="B6001" s="3">
        <v>44578</v>
      </c>
      <c r="C6001" s="3">
        <v>44699</v>
      </c>
      <c r="D6001" t="s">
        <v>131</v>
      </c>
      <c r="E6001" t="s">
        <v>116</v>
      </c>
      <c r="F6001" t="s">
        <v>133</v>
      </c>
    </row>
    <row r="6002" spans="1:6" x14ac:dyDescent="0.25">
      <c r="A6002">
        <v>861</v>
      </c>
      <c r="B6002" s="3">
        <v>44699</v>
      </c>
      <c r="C6002" s="3">
        <v>44703</v>
      </c>
      <c r="D6002" t="s">
        <v>131</v>
      </c>
      <c r="E6002" t="s">
        <v>116</v>
      </c>
      <c r="F6002" t="s">
        <v>133</v>
      </c>
    </row>
    <row r="6003" spans="1:6" x14ac:dyDescent="0.25">
      <c r="A6003">
        <v>861</v>
      </c>
      <c r="B6003" s="3">
        <v>44704</v>
      </c>
      <c r="C6003" s="3">
        <v>44753</v>
      </c>
      <c r="D6003" t="s">
        <v>131</v>
      </c>
      <c r="E6003" t="s">
        <v>116</v>
      </c>
      <c r="F6003" t="s">
        <v>133</v>
      </c>
    </row>
    <row r="6004" spans="1:6" x14ac:dyDescent="0.25">
      <c r="A6004">
        <v>861</v>
      </c>
      <c r="B6004" s="3">
        <v>44753</v>
      </c>
      <c r="C6004" s="3">
        <v>44757</v>
      </c>
      <c r="D6004" t="s">
        <v>131</v>
      </c>
      <c r="E6004" t="s">
        <v>116</v>
      </c>
      <c r="F6004" t="s">
        <v>133</v>
      </c>
    </row>
    <row r="6005" spans="1:6" x14ac:dyDescent="0.25">
      <c r="A6005">
        <v>861</v>
      </c>
      <c r="B6005" s="3">
        <v>44758</v>
      </c>
      <c r="D6005" t="s">
        <v>131</v>
      </c>
      <c r="E6005" t="s">
        <v>116</v>
      </c>
      <c r="F6005" t="s">
        <v>133</v>
      </c>
    </row>
    <row r="6006" spans="1:6" x14ac:dyDescent="0.25">
      <c r="A6006">
        <v>862</v>
      </c>
      <c r="B6006" s="3">
        <v>41760</v>
      </c>
      <c r="C6006" s="3">
        <v>43268</v>
      </c>
      <c r="D6006" t="s">
        <v>131</v>
      </c>
      <c r="E6006" t="s">
        <v>134</v>
      </c>
      <c r="F6006" t="s">
        <v>133</v>
      </c>
    </row>
    <row r="6007" spans="1:6" x14ac:dyDescent="0.25">
      <c r="A6007">
        <v>862</v>
      </c>
      <c r="B6007" s="3">
        <v>43268</v>
      </c>
      <c r="C6007" s="3">
        <v>43268</v>
      </c>
      <c r="D6007" t="s">
        <v>131</v>
      </c>
      <c r="E6007" t="s">
        <v>134</v>
      </c>
      <c r="F6007" t="s">
        <v>133</v>
      </c>
    </row>
    <row r="6008" spans="1:6" x14ac:dyDescent="0.25">
      <c r="A6008">
        <v>862</v>
      </c>
      <c r="B6008" s="3">
        <v>43268</v>
      </c>
      <c r="C6008" s="3">
        <v>44146</v>
      </c>
      <c r="D6008" t="s">
        <v>131</v>
      </c>
      <c r="E6008" t="s">
        <v>116</v>
      </c>
      <c r="F6008" t="s">
        <v>133</v>
      </c>
    </row>
    <row r="6009" spans="1:6" x14ac:dyDescent="0.25">
      <c r="A6009">
        <v>862</v>
      </c>
      <c r="B6009" s="3">
        <v>43268</v>
      </c>
      <c r="C6009" s="3">
        <v>43268</v>
      </c>
      <c r="D6009" t="s">
        <v>131</v>
      </c>
      <c r="E6009" t="s">
        <v>116</v>
      </c>
      <c r="F6009" t="s">
        <v>133</v>
      </c>
    </row>
    <row r="6010" spans="1:6" x14ac:dyDescent="0.25">
      <c r="A6010">
        <v>862</v>
      </c>
      <c r="B6010" s="3">
        <v>44146</v>
      </c>
      <c r="C6010" s="3"/>
      <c r="D6010" t="s">
        <v>131</v>
      </c>
      <c r="E6010" t="s">
        <v>115</v>
      </c>
      <c r="F6010" t="s">
        <v>133</v>
      </c>
    </row>
    <row r="6011" spans="1:6" x14ac:dyDescent="0.25">
      <c r="A6011">
        <v>862</v>
      </c>
      <c r="B6011" s="3">
        <v>44146</v>
      </c>
      <c r="C6011" s="3">
        <v>44146</v>
      </c>
      <c r="D6011" t="s">
        <v>131</v>
      </c>
      <c r="E6011" t="s">
        <v>116</v>
      </c>
      <c r="F6011" t="s">
        <v>133</v>
      </c>
    </row>
    <row r="6012" spans="1:6" x14ac:dyDescent="0.25">
      <c r="A6012">
        <v>862</v>
      </c>
      <c r="B6012" s="3">
        <v>44146</v>
      </c>
      <c r="C6012" s="3">
        <v>44146</v>
      </c>
      <c r="D6012" t="s">
        <v>131</v>
      </c>
      <c r="E6012" t="s">
        <v>116</v>
      </c>
      <c r="F6012" t="s">
        <v>133</v>
      </c>
    </row>
    <row r="6013" spans="1:6" x14ac:dyDescent="0.25">
      <c r="A6013">
        <v>863</v>
      </c>
      <c r="B6013" s="3">
        <v>41883</v>
      </c>
      <c r="C6013" s="3">
        <v>43637</v>
      </c>
      <c r="D6013" t="s">
        <v>131</v>
      </c>
      <c r="E6013" t="s">
        <v>135</v>
      </c>
      <c r="F6013" t="s">
        <v>133</v>
      </c>
    </row>
    <row r="6014" spans="1:6" x14ac:dyDescent="0.25">
      <c r="A6014">
        <v>863</v>
      </c>
      <c r="B6014" s="3">
        <v>43637</v>
      </c>
      <c r="C6014" s="3"/>
      <c r="D6014" t="s">
        <v>131</v>
      </c>
      <c r="E6014" t="s">
        <v>135</v>
      </c>
      <c r="F6014" t="s">
        <v>133</v>
      </c>
    </row>
    <row r="6015" spans="1:6" x14ac:dyDescent="0.25">
      <c r="A6015">
        <v>864</v>
      </c>
      <c r="B6015" s="3">
        <v>42217</v>
      </c>
      <c r="C6015" s="3">
        <v>43405</v>
      </c>
      <c r="D6015" t="s">
        <v>131</v>
      </c>
      <c r="E6015" t="s">
        <v>174</v>
      </c>
      <c r="F6015" t="s">
        <v>133</v>
      </c>
    </row>
    <row r="6016" spans="1:6" x14ac:dyDescent="0.25">
      <c r="A6016">
        <v>864</v>
      </c>
      <c r="B6016" s="3">
        <v>43405</v>
      </c>
      <c r="C6016" s="3">
        <v>43711</v>
      </c>
      <c r="D6016" t="s">
        <v>131</v>
      </c>
      <c r="E6016" t="s">
        <v>174</v>
      </c>
      <c r="F6016" t="s">
        <v>133</v>
      </c>
    </row>
    <row r="6017" spans="1:6" x14ac:dyDescent="0.25">
      <c r="A6017">
        <v>864</v>
      </c>
      <c r="B6017" s="3">
        <v>43711</v>
      </c>
      <c r="C6017" s="3">
        <v>43712</v>
      </c>
      <c r="D6017" t="s">
        <v>131</v>
      </c>
      <c r="E6017" t="s">
        <v>174</v>
      </c>
      <c r="F6017" t="s">
        <v>133</v>
      </c>
    </row>
    <row r="6018" spans="1:6" x14ac:dyDescent="0.25">
      <c r="A6018">
        <v>864</v>
      </c>
      <c r="B6018" s="3">
        <v>43713</v>
      </c>
      <c r="C6018" s="3">
        <v>43713</v>
      </c>
      <c r="D6018" t="s">
        <v>131</v>
      </c>
      <c r="E6018" t="s">
        <v>174</v>
      </c>
      <c r="F6018" t="s">
        <v>133</v>
      </c>
    </row>
    <row r="6019" spans="1:6" x14ac:dyDescent="0.25">
      <c r="A6019">
        <v>864</v>
      </c>
      <c r="B6019" s="3">
        <v>43713</v>
      </c>
      <c r="C6019" s="3">
        <v>43714</v>
      </c>
      <c r="D6019" t="s">
        <v>131</v>
      </c>
      <c r="E6019" t="s">
        <v>174</v>
      </c>
      <c r="F6019" t="s">
        <v>133</v>
      </c>
    </row>
    <row r="6020" spans="1:6" x14ac:dyDescent="0.25">
      <c r="A6020">
        <v>864</v>
      </c>
      <c r="B6020" s="3">
        <v>43715</v>
      </c>
      <c r="C6020" s="3">
        <v>43799</v>
      </c>
      <c r="D6020" t="s">
        <v>131</v>
      </c>
      <c r="E6020" t="s">
        <v>174</v>
      </c>
      <c r="F6020" t="s">
        <v>133</v>
      </c>
    </row>
    <row r="6021" spans="1:6" x14ac:dyDescent="0.25">
      <c r="A6021">
        <v>864</v>
      </c>
      <c r="B6021" s="3">
        <v>43800</v>
      </c>
      <c r="C6021" s="3">
        <v>43800</v>
      </c>
      <c r="D6021" t="s">
        <v>131</v>
      </c>
      <c r="E6021" t="s">
        <v>113</v>
      </c>
      <c r="F6021" t="s">
        <v>133</v>
      </c>
    </row>
    <row r="6022" spans="1:6" x14ac:dyDescent="0.25">
      <c r="A6022">
        <v>864</v>
      </c>
      <c r="B6022" s="3">
        <v>43800</v>
      </c>
      <c r="C6022" s="3">
        <v>43800</v>
      </c>
      <c r="D6022" t="s">
        <v>131</v>
      </c>
      <c r="E6022" t="s">
        <v>113</v>
      </c>
      <c r="F6022" t="s">
        <v>133</v>
      </c>
    </row>
    <row r="6023" spans="1:6" x14ac:dyDescent="0.25">
      <c r="A6023">
        <v>864</v>
      </c>
      <c r="B6023" s="3">
        <v>43800</v>
      </c>
      <c r="C6023" s="3"/>
      <c r="D6023" t="s">
        <v>131</v>
      </c>
      <c r="E6023" t="s">
        <v>113</v>
      </c>
      <c r="F6023" t="s">
        <v>133</v>
      </c>
    </row>
    <row r="6024" spans="1:6" x14ac:dyDescent="0.25">
      <c r="A6024">
        <v>865</v>
      </c>
      <c r="B6024" s="3">
        <v>39251</v>
      </c>
      <c r="C6024" s="3">
        <v>43586</v>
      </c>
      <c r="D6024" t="s">
        <v>131</v>
      </c>
      <c r="E6024" t="s">
        <v>116</v>
      </c>
      <c r="F6024" t="s">
        <v>133</v>
      </c>
    </row>
    <row r="6025" spans="1:6" x14ac:dyDescent="0.25">
      <c r="A6025">
        <v>865</v>
      </c>
      <c r="B6025" s="3">
        <v>43586</v>
      </c>
      <c r="C6025" s="3">
        <v>43619</v>
      </c>
      <c r="D6025" t="s">
        <v>131</v>
      </c>
      <c r="E6025" t="s">
        <v>116</v>
      </c>
      <c r="F6025" t="s">
        <v>133</v>
      </c>
    </row>
    <row r="6026" spans="1:6" x14ac:dyDescent="0.25">
      <c r="A6026">
        <v>865</v>
      </c>
      <c r="B6026" s="3">
        <v>43586</v>
      </c>
      <c r="C6026" s="3"/>
      <c r="D6026" t="s">
        <v>131</v>
      </c>
      <c r="E6026" t="s">
        <v>122</v>
      </c>
      <c r="F6026" t="s">
        <v>133</v>
      </c>
    </row>
    <row r="6027" spans="1:6" x14ac:dyDescent="0.25">
      <c r="A6027">
        <v>866</v>
      </c>
      <c r="B6027" s="3">
        <v>40304</v>
      </c>
      <c r="C6027" s="3">
        <v>43503</v>
      </c>
      <c r="D6027" t="s">
        <v>131</v>
      </c>
      <c r="E6027" t="s">
        <v>116</v>
      </c>
      <c r="F6027" t="s">
        <v>133</v>
      </c>
    </row>
    <row r="6028" spans="1:6" x14ac:dyDescent="0.25">
      <c r="A6028">
        <v>866</v>
      </c>
      <c r="B6028" s="3">
        <v>43503</v>
      </c>
      <c r="C6028" s="3">
        <v>43505</v>
      </c>
      <c r="D6028" t="s">
        <v>131</v>
      </c>
      <c r="E6028" t="s">
        <v>116</v>
      </c>
      <c r="F6028" t="s">
        <v>133</v>
      </c>
    </row>
    <row r="6029" spans="1:6" x14ac:dyDescent="0.25">
      <c r="A6029">
        <v>866</v>
      </c>
      <c r="B6029" s="3">
        <v>43506</v>
      </c>
      <c r="C6029" s="3">
        <v>43507</v>
      </c>
      <c r="D6029" t="s">
        <v>131</v>
      </c>
      <c r="E6029" t="s">
        <v>116</v>
      </c>
      <c r="F6029" t="s">
        <v>133</v>
      </c>
    </row>
    <row r="6030" spans="1:6" x14ac:dyDescent="0.25">
      <c r="A6030">
        <v>866</v>
      </c>
      <c r="B6030" s="3">
        <v>43507</v>
      </c>
      <c r="C6030" s="3">
        <v>43511</v>
      </c>
      <c r="D6030" t="s">
        <v>131</v>
      </c>
      <c r="E6030" t="s">
        <v>116</v>
      </c>
      <c r="F6030" t="s">
        <v>133</v>
      </c>
    </row>
    <row r="6031" spans="1:6" x14ac:dyDescent="0.25">
      <c r="A6031">
        <v>866</v>
      </c>
      <c r="B6031" s="3">
        <v>43512</v>
      </c>
      <c r="C6031" s="3">
        <v>43514</v>
      </c>
      <c r="D6031" t="s">
        <v>131</v>
      </c>
      <c r="E6031" t="s">
        <v>116</v>
      </c>
      <c r="F6031" t="s">
        <v>133</v>
      </c>
    </row>
    <row r="6032" spans="1:6" x14ac:dyDescent="0.25">
      <c r="A6032">
        <v>866</v>
      </c>
      <c r="B6032" s="3">
        <v>43514</v>
      </c>
      <c r="C6032" s="3">
        <v>43518</v>
      </c>
      <c r="D6032" t="s">
        <v>131</v>
      </c>
      <c r="E6032" t="s">
        <v>116</v>
      </c>
      <c r="F6032" t="s">
        <v>133</v>
      </c>
    </row>
    <row r="6033" spans="1:6" x14ac:dyDescent="0.25">
      <c r="A6033">
        <v>866</v>
      </c>
      <c r="B6033" s="3">
        <v>43519</v>
      </c>
      <c r="C6033" s="3">
        <v>43521</v>
      </c>
      <c r="D6033" t="s">
        <v>131</v>
      </c>
      <c r="E6033" t="s">
        <v>116</v>
      </c>
      <c r="F6033" t="s">
        <v>133</v>
      </c>
    </row>
    <row r="6034" spans="1:6" x14ac:dyDescent="0.25">
      <c r="A6034">
        <v>866</v>
      </c>
      <c r="B6034" s="3">
        <v>43521</v>
      </c>
      <c r="C6034" s="3">
        <v>43535</v>
      </c>
      <c r="D6034" t="s">
        <v>131</v>
      </c>
      <c r="E6034" t="s">
        <v>116</v>
      </c>
      <c r="F6034" t="s">
        <v>133</v>
      </c>
    </row>
    <row r="6035" spans="1:6" x14ac:dyDescent="0.25">
      <c r="A6035">
        <v>866</v>
      </c>
      <c r="B6035" s="3">
        <v>43536</v>
      </c>
      <c r="C6035" s="3">
        <v>43536</v>
      </c>
      <c r="D6035" t="s">
        <v>131</v>
      </c>
      <c r="E6035" t="s">
        <v>116</v>
      </c>
      <c r="F6035" t="s">
        <v>133</v>
      </c>
    </row>
    <row r="6036" spans="1:6" x14ac:dyDescent="0.25">
      <c r="A6036">
        <v>866</v>
      </c>
      <c r="B6036" s="3">
        <v>43536</v>
      </c>
      <c r="C6036" s="3">
        <v>43537</v>
      </c>
      <c r="D6036" t="s">
        <v>131</v>
      </c>
      <c r="E6036" t="s">
        <v>116</v>
      </c>
      <c r="F6036" t="s">
        <v>133</v>
      </c>
    </row>
    <row r="6037" spans="1:6" x14ac:dyDescent="0.25">
      <c r="A6037">
        <v>866</v>
      </c>
      <c r="B6037" s="3">
        <v>43538</v>
      </c>
      <c r="C6037" s="3">
        <v>43538</v>
      </c>
      <c r="D6037" t="s">
        <v>131</v>
      </c>
      <c r="E6037" t="s">
        <v>116</v>
      </c>
      <c r="F6037" t="s">
        <v>133</v>
      </c>
    </row>
    <row r="6038" spans="1:6" x14ac:dyDescent="0.25">
      <c r="A6038">
        <v>866</v>
      </c>
      <c r="B6038" s="3">
        <v>43538</v>
      </c>
      <c r="C6038" s="3">
        <v>43546</v>
      </c>
      <c r="D6038" t="s">
        <v>131</v>
      </c>
      <c r="E6038" t="s">
        <v>116</v>
      </c>
      <c r="F6038" t="s">
        <v>133</v>
      </c>
    </row>
    <row r="6039" spans="1:6" x14ac:dyDescent="0.25">
      <c r="A6039">
        <v>866</v>
      </c>
      <c r="B6039" s="3">
        <v>43547</v>
      </c>
      <c r="C6039" s="3">
        <v>43794</v>
      </c>
      <c r="D6039" t="s">
        <v>131</v>
      </c>
      <c r="E6039" t="s">
        <v>116</v>
      </c>
      <c r="F6039" t="s">
        <v>133</v>
      </c>
    </row>
    <row r="6040" spans="1:6" x14ac:dyDescent="0.25">
      <c r="A6040">
        <v>866</v>
      </c>
      <c r="B6040" s="3">
        <v>43794</v>
      </c>
      <c r="C6040" s="3">
        <v>43796</v>
      </c>
      <c r="D6040" t="s">
        <v>131</v>
      </c>
      <c r="E6040" t="s">
        <v>116</v>
      </c>
      <c r="F6040" t="s">
        <v>133</v>
      </c>
    </row>
    <row r="6041" spans="1:6" x14ac:dyDescent="0.25">
      <c r="A6041">
        <v>866</v>
      </c>
      <c r="B6041" s="3">
        <v>43797</v>
      </c>
      <c r="C6041" s="3">
        <v>43797</v>
      </c>
      <c r="D6041" t="s">
        <v>131</v>
      </c>
      <c r="E6041" t="s">
        <v>116</v>
      </c>
      <c r="F6041" t="s">
        <v>133</v>
      </c>
    </row>
    <row r="6042" spans="1:6" x14ac:dyDescent="0.25">
      <c r="A6042">
        <v>866</v>
      </c>
      <c r="B6042" s="3">
        <v>43797</v>
      </c>
      <c r="C6042" s="3">
        <v>43797</v>
      </c>
      <c r="D6042" t="s">
        <v>131</v>
      </c>
      <c r="E6042" t="s">
        <v>116</v>
      </c>
      <c r="F6042" t="s">
        <v>133</v>
      </c>
    </row>
    <row r="6043" spans="1:6" x14ac:dyDescent="0.25">
      <c r="A6043">
        <v>866</v>
      </c>
      <c r="B6043" s="3">
        <v>43798</v>
      </c>
      <c r="C6043" s="3">
        <v>43852</v>
      </c>
      <c r="D6043" t="s">
        <v>131</v>
      </c>
      <c r="E6043" t="s">
        <v>116</v>
      </c>
      <c r="F6043" t="s">
        <v>133</v>
      </c>
    </row>
    <row r="6044" spans="1:6" x14ac:dyDescent="0.25">
      <c r="A6044">
        <v>866</v>
      </c>
      <c r="B6044" s="3">
        <v>43852</v>
      </c>
      <c r="C6044" s="3">
        <v>43852</v>
      </c>
      <c r="D6044" t="s">
        <v>131</v>
      </c>
      <c r="E6044" t="s">
        <v>116</v>
      </c>
      <c r="F6044" t="s">
        <v>133</v>
      </c>
    </row>
    <row r="6045" spans="1:6" x14ac:dyDescent="0.25">
      <c r="A6045">
        <v>866</v>
      </c>
      <c r="B6045" s="3">
        <v>43853</v>
      </c>
      <c r="C6045" s="3"/>
      <c r="D6045" t="s">
        <v>131</v>
      </c>
      <c r="E6045" t="s">
        <v>116</v>
      </c>
      <c r="F6045" t="s">
        <v>133</v>
      </c>
    </row>
    <row r="6046" spans="1:6" x14ac:dyDescent="0.25">
      <c r="A6046">
        <v>867</v>
      </c>
      <c r="B6046" s="3">
        <v>38643</v>
      </c>
      <c r="C6046" s="3">
        <v>43276</v>
      </c>
      <c r="D6046" t="s">
        <v>131</v>
      </c>
      <c r="E6046" t="s">
        <v>115</v>
      </c>
      <c r="F6046" t="s">
        <v>133</v>
      </c>
    </row>
    <row r="6047" spans="1:6" x14ac:dyDescent="0.25">
      <c r="A6047">
        <v>867</v>
      </c>
      <c r="B6047" s="3">
        <v>43276</v>
      </c>
      <c r="C6047" s="3">
        <v>43277</v>
      </c>
      <c r="D6047" t="s">
        <v>131</v>
      </c>
      <c r="E6047" t="s">
        <v>115</v>
      </c>
      <c r="F6047" t="s">
        <v>133</v>
      </c>
    </row>
    <row r="6048" spans="1:6" x14ac:dyDescent="0.25">
      <c r="A6048">
        <v>867</v>
      </c>
      <c r="B6048" s="3">
        <v>43277</v>
      </c>
      <c r="C6048" s="3">
        <v>43405</v>
      </c>
      <c r="D6048" t="s">
        <v>131</v>
      </c>
      <c r="E6048" t="s">
        <v>115</v>
      </c>
      <c r="F6048" t="s">
        <v>133</v>
      </c>
    </row>
    <row r="6049" spans="1:6" x14ac:dyDescent="0.25">
      <c r="A6049">
        <v>867</v>
      </c>
      <c r="B6049" s="3">
        <v>43405</v>
      </c>
      <c r="C6049" s="3">
        <v>43656</v>
      </c>
      <c r="D6049" t="s">
        <v>131</v>
      </c>
      <c r="E6049" t="s">
        <v>115</v>
      </c>
      <c r="F6049" t="s">
        <v>133</v>
      </c>
    </row>
    <row r="6050" spans="1:6" x14ac:dyDescent="0.25">
      <c r="A6050">
        <v>867</v>
      </c>
      <c r="B6050" s="3">
        <v>43656</v>
      </c>
      <c r="C6050" s="3">
        <v>43656</v>
      </c>
      <c r="D6050" t="s">
        <v>131</v>
      </c>
      <c r="E6050" t="s">
        <v>115</v>
      </c>
      <c r="F6050" t="s">
        <v>133</v>
      </c>
    </row>
    <row r="6051" spans="1:6" x14ac:dyDescent="0.25">
      <c r="A6051">
        <v>867</v>
      </c>
      <c r="B6051" s="3">
        <v>43657</v>
      </c>
      <c r="C6051" s="3"/>
      <c r="D6051" t="s">
        <v>131</v>
      </c>
      <c r="E6051" t="s">
        <v>115</v>
      </c>
      <c r="F6051" t="s">
        <v>133</v>
      </c>
    </row>
    <row r="6052" spans="1:6" x14ac:dyDescent="0.25">
      <c r="A6052">
        <v>868</v>
      </c>
      <c r="B6052" s="3">
        <v>41836</v>
      </c>
      <c r="C6052" s="3">
        <v>43252</v>
      </c>
      <c r="D6052" t="s">
        <v>131</v>
      </c>
      <c r="E6052" t="s">
        <v>170</v>
      </c>
      <c r="F6052" t="s">
        <v>133</v>
      </c>
    </row>
    <row r="6053" spans="1:6" x14ac:dyDescent="0.25">
      <c r="A6053">
        <v>868</v>
      </c>
      <c r="B6053" s="3">
        <v>43252</v>
      </c>
      <c r="C6053" s="3">
        <v>43392</v>
      </c>
      <c r="D6053" t="s">
        <v>131</v>
      </c>
      <c r="E6053" t="s">
        <v>170</v>
      </c>
      <c r="F6053" t="s">
        <v>133</v>
      </c>
    </row>
    <row r="6054" spans="1:6" x14ac:dyDescent="0.25">
      <c r="A6054">
        <v>868</v>
      </c>
      <c r="B6054" s="3">
        <v>43392</v>
      </c>
      <c r="C6054" s="3">
        <v>44227</v>
      </c>
      <c r="D6054" t="s">
        <v>131</v>
      </c>
      <c r="E6054" t="s">
        <v>170</v>
      </c>
      <c r="F6054" t="s">
        <v>133</v>
      </c>
    </row>
    <row r="6055" spans="1:6" x14ac:dyDescent="0.25">
      <c r="A6055">
        <v>868</v>
      </c>
      <c r="B6055" s="3">
        <v>44228</v>
      </c>
      <c r="C6055" s="3">
        <v>44228</v>
      </c>
      <c r="D6055" t="s">
        <v>131</v>
      </c>
      <c r="E6055" t="s">
        <v>170</v>
      </c>
      <c r="F6055" t="s">
        <v>133</v>
      </c>
    </row>
    <row r="6056" spans="1:6" x14ac:dyDescent="0.25">
      <c r="A6056">
        <v>868</v>
      </c>
      <c r="B6056" s="3">
        <v>44228</v>
      </c>
      <c r="C6056" s="3">
        <v>44409</v>
      </c>
      <c r="D6056" t="s">
        <v>131</v>
      </c>
      <c r="E6056" t="s">
        <v>170</v>
      </c>
      <c r="F6056" t="s">
        <v>133</v>
      </c>
    </row>
    <row r="6057" spans="1:6" x14ac:dyDescent="0.25">
      <c r="A6057">
        <v>868</v>
      </c>
      <c r="B6057" s="3">
        <v>44409</v>
      </c>
      <c r="C6057" s="3">
        <v>44409</v>
      </c>
      <c r="D6057" t="s">
        <v>131</v>
      </c>
      <c r="E6057" t="s">
        <v>170</v>
      </c>
      <c r="F6057" t="s">
        <v>133</v>
      </c>
    </row>
    <row r="6058" spans="1:6" x14ac:dyDescent="0.25">
      <c r="A6058">
        <v>869</v>
      </c>
      <c r="B6058" s="3">
        <v>42675</v>
      </c>
      <c r="C6058" s="3">
        <v>43342</v>
      </c>
      <c r="D6058" t="s">
        <v>131</v>
      </c>
      <c r="E6058" t="s">
        <v>175</v>
      </c>
      <c r="F6058" t="s">
        <v>133</v>
      </c>
    </row>
    <row r="6059" spans="1:6" x14ac:dyDescent="0.25">
      <c r="A6059">
        <v>869</v>
      </c>
      <c r="B6059" s="3">
        <v>43342</v>
      </c>
      <c r="C6059" s="3">
        <v>43344</v>
      </c>
      <c r="D6059" t="s">
        <v>131</v>
      </c>
      <c r="E6059" t="s">
        <v>175</v>
      </c>
      <c r="F6059" t="s">
        <v>133</v>
      </c>
    </row>
    <row r="6060" spans="1:6" x14ac:dyDescent="0.25">
      <c r="A6060">
        <v>869</v>
      </c>
      <c r="B6060" s="3">
        <v>43344</v>
      </c>
      <c r="C6060" s="3">
        <v>43357</v>
      </c>
      <c r="D6060" t="s">
        <v>131</v>
      </c>
      <c r="E6060" t="s">
        <v>175</v>
      </c>
      <c r="F6060" t="s">
        <v>133</v>
      </c>
    </row>
    <row r="6061" spans="1:6" x14ac:dyDescent="0.25">
      <c r="A6061">
        <v>869</v>
      </c>
      <c r="B6061" s="3">
        <v>43357</v>
      </c>
      <c r="C6061" s="3">
        <v>43357</v>
      </c>
      <c r="D6061" t="s">
        <v>131</v>
      </c>
      <c r="E6061" t="s">
        <v>175</v>
      </c>
      <c r="F6061" t="s">
        <v>133</v>
      </c>
    </row>
    <row r="6062" spans="1:6" x14ac:dyDescent="0.25">
      <c r="A6062">
        <v>869</v>
      </c>
      <c r="B6062" s="3">
        <v>43357</v>
      </c>
      <c r="C6062" s="3">
        <v>43357</v>
      </c>
      <c r="D6062" t="s">
        <v>131</v>
      </c>
      <c r="E6062" t="s">
        <v>175</v>
      </c>
      <c r="F6062" t="s">
        <v>133</v>
      </c>
    </row>
    <row r="6063" spans="1:6" x14ac:dyDescent="0.25">
      <c r="A6063">
        <v>869</v>
      </c>
      <c r="B6063" s="3">
        <v>43358</v>
      </c>
      <c r="C6063" s="3">
        <v>43559</v>
      </c>
      <c r="D6063" t="s">
        <v>131</v>
      </c>
      <c r="E6063" t="s">
        <v>175</v>
      </c>
      <c r="F6063" t="s">
        <v>133</v>
      </c>
    </row>
    <row r="6064" spans="1:6" x14ac:dyDescent="0.25">
      <c r="A6064">
        <v>869</v>
      </c>
      <c r="B6064" s="3">
        <v>43358</v>
      </c>
      <c r="C6064" s="3">
        <v>43358</v>
      </c>
      <c r="D6064" t="s">
        <v>131</v>
      </c>
      <c r="E6064" t="s">
        <v>175</v>
      </c>
      <c r="F6064" t="s">
        <v>133</v>
      </c>
    </row>
    <row r="6065" spans="1:6" x14ac:dyDescent="0.25">
      <c r="A6065">
        <v>869</v>
      </c>
      <c r="B6065" s="3">
        <v>43358</v>
      </c>
      <c r="C6065" s="3">
        <v>43358</v>
      </c>
      <c r="D6065" t="s">
        <v>131</v>
      </c>
      <c r="E6065" t="s">
        <v>175</v>
      </c>
      <c r="F6065" t="s">
        <v>133</v>
      </c>
    </row>
    <row r="6066" spans="1:6" x14ac:dyDescent="0.25">
      <c r="A6066">
        <v>869</v>
      </c>
      <c r="B6066" s="3">
        <v>43559</v>
      </c>
      <c r="C6066" s="3">
        <v>43560</v>
      </c>
      <c r="D6066" t="s">
        <v>131</v>
      </c>
      <c r="E6066" t="s">
        <v>175</v>
      </c>
      <c r="F6066" t="s">
        <v>133</v>
      </c>
    </row>
    <row r="6067" spans="1:6" x14ac:dyDescent="0.25">
      <c r="A6067">
        <v>869</v>
      </c>
      <c r="B6067" s="3">
        <v>43561</v>
      </c>
      <c r="C6067" s="3">
        <v>43662</v>
      </c>
      <c r="D6067" t="s">
        <v>131</v>
      </c>
      <c r="E6067" t="s">
        <v>175</v>
      </c>
      <c r="F6067" t="s">
        <v>133</v>
      </c>
    </row>
    <row r="6068" spans="1:6" x14ac:dyDescent="0.25">
      <c r="A6068">
        <v>869</v>
      </c>
      <c r="B6068" s="3">
        <v>43662</v>
      </c>
      <c r="C6068" s="3">
        <v>43664</v>
      </c>
      <c r="D6068" t="s">
        <v>131</v>
      </c>
      <c r="E6068" t="s">
        <v>175</v>
      </c>
      <c r="F6068" t="s">
        <v>133</v>
      </c>
    </row>
    <row r="6069" spans="1:6" x14ac:dyDescent="0.25">
      <c r="A6069">
        <v>869</v>
      </c>
      <c r="B6069" s="3">
        <v>43665</v>
      </c>
      <c r="C6069" s="3">
        <v>44135</v>
      </c>
      <c r="D6069" t="s">
        <v>131</v>
      </c>
      <c r="E6069" t="s">
        <v>175</v>
      </c>
      <c r="F6069" t="s">
        <v>133</v>
      </c>
    </row>
    <row r="6070" spans="1:6" x14ac:dyDescent="0.25">
      <c r="A6070">
        <v>869</v>
      </c>
      <c r="B6070" s="3">
        <v>44136</v>
      </c>
      <c r="C6070" s="3">
        <v>44136</v>
      </c>
      <c r="D6070" t="s">
        <v>131</v>
      </c>
      <c r="E6070" t="s">
        <v>198</v>
      </c>
      <c r="F6070" t="s">
        <v>133</v>
      </c>
    </row>
    <row r="6071" spans="1:6" x14ac:dyDescent="0.25">
      <c r="A6071">
        <v>869</v>
      </c>
      <c r="B6071" s="3">
        <v>44136</v>
      </c>
      <c r="C6071" s="3"/>
      <c r="D6071" t="s">
        <v>131</v>
      </c>
      <c r="E6071" t="s">
        <v>198</v>
      </c>
      <c r="F6071" t="s">
        <v>133</v>
      </c>
    </row>
    <row r="6072" spans="1:6" x14ac:dyDescent="0.25">
      <c r="A6072">
        <v>870</v>
      </c>
      <c r="B6072" s="3">
        <v>41175</v>
      </c>
      <c r="C6072" s="3">
        <v>43626</v>
      </c>
      <c r="D6072" t="s">
        <v>131</v>
      </c>
      <c r="E6072" t="s">
        <v>116</v>
      </c>
      <c r="F6072" t="s">
        <v>133</v>
      </c>
    </row>
    <row r="6073" spans="1:6" x14ac:dyDescent="0.25">
      <c r="A6073">
        <v>870</v>
      </c>
      <c r="B6073" s="3">
        <v>43626</v>
      </c>
      <c r="C6073" s="3">
        <v>43627</v>
      </c>
      <c r="D6073" t="s">
        <v>131</v>
      </c>
      <c r="E6073" t="s">
        <v>116</v>
      </c>
      <c r="F6073" t="s">
        <v>133</v>
      </c>
    </row>
    <row r="6074" spans="1:6" x14ac:dyDescent="0.25">
      <c r="A6074">
        <v>870</v>
      </c>
      <c r="B6074" s="3">
        <v>43628</v>
      </c>
      <c r="C6074" s="3">
        <v>43629</v>
      </c>
      <c r="D6074" t="s">
        <v>131</v>
      </c>
      <c r="E6074" t="s">
        <v>116</v>
      </c>
      <c r="F6074" t="s">
        <v>133</v>
      </c>
    </row>
    <row r="6075" spans="1:6" x14ac:dyDescent="0.25">
      <c r="A6075">
        <v>870</v>
      </c>
      <c r="B6075" s="3">
        <v>43630</v>
      </c>
      <c r="C6075" s="3"/>
      <c r="D6075" t="s">
        <v>131</v>
      </c>
      <c r="E6075" t="s">
        <v>116</v>
      </c>
      <c r="F6075" t="s">
        <v>133</v>
      </c>
    </row>
    <row r="6076" spans="1:6" x14ac:dyDescent="0.25">
      <c r="A6076">
        <v>870</v>
      </c>
      <c r="B6076" s="3">
        <v>44044</v>
      </c>
      <c r="C6076" s="3">
        <v>44445</v>
      </c>
      <c r="D6076" t="s">
        <v>131</v>
      </c>
      <c r="E6076" t="s">
        <v>115</v>
      </c>
      <c r="F6076" t="s">
        <v>133</v>
      </c>
    </row>
    <row r="6077" spans="1:6" x14ac:dyDescent="0.25">
      <c r="A6077">
        <v>870</v>
      </c>
      <c r="B6077" s="3">
        <v>44445</v>
      </c>
      <c r="C6077" s="3">
        <v>44474</v>
      </c>
      <c r="D6077" t="s">
        <v>131</v>
      </c>
      <c r="E6077" t="s">
        <v>115</v>
      </c>
      <c r="F6077" t="s">
        <v>133</v>
      </c>
    </row>
    <row r="6078" spans="1:6" x14ac:dyDescent="0.25">
      <c r="A6078">
        <v>870</v>
      </c>
      <c r="B6078" s="3">
        <v>44475</v>
      </c>
      <c r="C6078" s="3">
        <v>44606</v>
      </c>
      <c r="D6078" t="s">
        <v>131</v>
      </c>
      <c r="E6078" t="s">
        <v>115</v>
      </c>
      <c r="F6078" t="s">
        <v>133</v>
      </c>
    </row>
    <row r="6079" spans="1:6" x14ac:dyDescent="0.25">
      <c r="A6079">
        <v>870</v>
      </c>
      <c r="B6079" s="3">
        <v>44606</v>
      </c>
      <c r="C6079" s="3">
        <v>44703</v>
      </c>
      <c r="D6079" t="s">
        <v>131</v>
      </c>
      <c r="E6079" t="s">
        <v>115</v>
      </c>
      <c r="F6079" t="s">
        <v>133</v>
      </c>
    </row>
    <row r="6080" spans="1:6" x14ac:dyDescent="0.25">
      <c r="A6080">
        <v>870</v>
      </c>
      <c r="B6080" s="3">
        <v>44704</v>
      </c>
      <c r="C6080" s="3">
        <v>44887</v>
      </c>
      <c r="D6080" t="s">
        <v>131</v>
      </c>
      <c r="E6080" t="s">
        <v>115</v>
      </c>
      <c r="F6080" t="s">
        <v>133</v>
      </c>
    </row>
    <row r="6081" spans="1:6" x14ac:dyDescent="0.25">
      <c r="A6081">
        <v>870</v>
      </c>
      <c r="B6081" s="3">
        <v>44888</v>
      </c>
      <c r="C6081" s="3"/>
      <c r="D6081" t="s">
        <v>131</v>
      </c>
      <c r="E6081" t="s">
        <v>115</v>
      </c>
      <c r="F6081" t="s">
        <v>133</v>
      </c>
    </row>
    <row r="6082" spans="1:6" x14ac:dyDescent="0.25">
      <c r="A6082">
        <v>871</v>
      </c>
      <c r="B6082" s="3">
        <v>41275</v>
      </c>
      <c r="C6082" s="3">
        <v>43456</v>
      </c>
      <c r="D6082" t="s">
        <v>131</v>
      </c>
      <c r="E6082" t="s">
        <v>93</v>
      </c>
      <c r="F6082" t="s">
        <v>133</v>
      </c>
    </row>
    <row r="6083" spans="1:6" x14ac:dyDescent="0.25">
      <c r="A6083">
        <v>871</v>
      </c>
      <c r="B6083" s="3">
        <v>43456</v>
      </c>
      <c r="C6083" s="3">
        <v>43485</v>
      </c>
      <c r="D6083" t="s">
        <v>131</v>
      </c>
      <c r="E6083" t="s">
        <v>93</v>
      </c>
      <c r="F6083" t="s">
        <v>133</v>
      </c>
    </row>
    <row r="6084" spans="1:6" x14ac:dyDescent="0.25">
      <c r="A6084">
        <v>871</v>
      </c>
      <c r="B6084" s="3">
        <v>43486</v>
      </c>
      <c r="C6084" s="3">
        <v>43489</v>
      </c>
      <c r="D6084" t="s">
        <v>131</v>
      </c>
      <c r="E6084" t="s">
        <v>93</v>
      </c>
      <c r="F6084" t="s">
        <v>133</v>
      </c>
    </row>
    <row r="6085" spans="1:6" x14ac:dyDescent="0.25">
      <c r="A6085">
        <v>871</v>
      </c>
      <c r="B6085" s="3">
        <v>43489</v>
      </c>
      <c r="C6085" s="3">
        <v>43518</v>
      </c>
      <c r="D6085" t="s">
        <v>131</v>
      </c>
      <c r="E6085" t="s">
        <v>93</v>
      </c>
      <c r="F6085" t="s">
        <v>133</v>
      </c>
    </row>
    <row r="6086" spans="1:6" x14ac:dyDescent="0.25">
      <c r="A6086">
        <v>871</v>
      </c>
      <c r="B6086" s="3">
        <v>43519</v>
      </c>
      <c r="C6086" s="3">
        <v>43519</v>
      </c>
      <c r="D6086" t="s">
        <v>131</v>
      </c>
      <c r="E6086" t="s">
        <v>93</v>
      </c>
      <c r="F6086" t="s">
        <v>133</v>
      </c>
    </row>
    <row r="6087" spans="1:6" x14ac:dyDescent="0.25">
      <c r="A6087">
        <v>871</v>
      </c>
      <c r="B6087" s="3">
        <v>43519</v>
      </c>
      <c r="C6087" s="3">
        <v>43548</v>
      </c>
      <c r="D6087" t="s">
        <v>131</v>
      </c>
      <c r="E6087" t="s">
        <v>93</v>
      </c>
      <c r="F6087" t="s">
        <v>133</v>
      </c>
    </row>
    <row r="6088" spans="1:6" x14ac:dyDescent="0.25">
      <c r="A6088">
        <v>871</v>
      </c>
      <c r="B6088" s="3">
        <v>43549</v>
      </c>
      <c r="C6088" s="3">
        <v>43549</v>
      </c>
      <c r="D6088" t="s">
        <v>131</v>
      </c>
      <c r="E6088" t="s">
        <v>93</v>
      </c>
      <c r="F6088" t="s">
        <v>133</v>
      </c>
    </row>
    <row r="6089" spans="1:6" x14ac:dyDescent="0.25">
      <c r="A6089">
        <v>871</v>
      </c>
      <c r="B6089" s="3">
        <v>43549</v>
      </c>
      <c r="C6089" s="3">
        <v>43573</v>
      </c>
      <c r="D6089" t="s">
        <v>131</v>
      </c>
      <c r="E6089" t="s">
        <v>93</v>
      </c>
      <c r="F6089" t="s">
        <v>133</v>
      </c>
    </row>
    <row r="6090" spans="1:6" x14ac:dyDescent="0.25">
      <c r="A6090">
        <v>871</v>
      </c>
      <c r="B6090" s="3">
        <v>43574</v>
      </c>
      <c r="C6090" s="3">
        <v>43574</v>
      </c>
      <c r="D6090" t="s">
        <v>131</v>
      </c>
      <c r="E6090" t="s">
        <v>93</v>
      </c>
      <c r="F6090" t="s">
        <v>133</v>
      </c>
    </row>
    <row r="6091" spans="1:6" x14ac:dyDescent="0.25">
      <c r="A6091">
        <v>871</v>
      </c>
      <c r="B6091" s="3">
        <v>43574</v>
      </c>
      <c r="C6091" s="3">
        <v>43603</v>
      </c>
      <c r="D6091" t="s">
        <v>131</v>
      </c>
      <c r="E6091" t="s">
        <v>93</v>
      </c>
      <c r="F6091" t="s">
        <v>133</v>
      </c>
    </row>
    <row r="6092" spans="1:6" x14ac:dyDescent="0.25">
      <c r="A6092">
        <v>871</v>
      </c>
      <c r="B6092" s="3">
        <v>43604</v>
      </c>
      <c r="C6092" s="3">
        <v>43619</v>
      </c>
      <c r="D6092" t="s">
        <v>131</v>
      </c>
      <c r="E6092" t="s">
        <v>93</v>
      </c>
      <c r="F6092" t="s">
        <v>133</v>
      </c>
    </row>
    <row r="6093" spans="1:6" x14ac:dyDescent="0.25">
      <c r="A6093">
        <v>871</v>
      </c>
      <c r="B6093" s="3">
        <v>43619</v>
      </c>
      <c r="C6093" s="3">
        <v>43699</v>
      </c>
      <c r="D6093" t="s">
        <v>131</v>
      </c>
      <c r="E6093" t="s">
        <v>93</v>
      </c>
      <c r="F6093" t="s">
        <v>133</v>
      </c>
    </row>
    <row r="6094" spans="1:6" x14ac:dyDescent="0.25">
      <c r="A6094">
        <v>872</v>
      </c>
      <c r="B6094" s="3">
        <v>42675</v>
      </c>
      <c r="C6094" s="3">
        <v>43263</v>
      </c>
      <c r="D6094" t="s">
        <v>131</v>
      </c>
      <c r="E6094" t="s">
        <v>169</v>
      </c>
      <c r="F6094" t="s">
        <v>133</v>
      </c>
    </row>
    <row r="6095" spans="1:6" x14ac:dyDescent="0.25">
      <c r="A6095">
        <v>872</v>
      </c>
      <c r="B6095" s="3">
        <v>43263</v>
      </c>
      <c r="C6095" s="3">
        <v>43263</v>
      </c>
      <c r="D6095" t="s">
        <v>131</v>
      </c>
      <c r="E6095" t="s">
        <v>169</v>
      </c>
      <c r="F6095" t="s">
        <v>133</v>
      </c>
    </row>
    <row r="6096" spans="1:6" x14ac:dyDescent="0.25">
      <c r="A6096">
        <v>872</v>
      </c>
      <c r="B6096" s="3">
        <v>43264</v>
      </c>
      <c r="C6096" s="3">
        <v>43315</v>
      </c>
      <c r="D6096" t="s">
        <v>131</v>
      </c>
      <c r="E6096" t="s">
        <v>169</v>
      </c>
      <c r="F6096" t="s">
        <v>133</v>
      </c>
    </row>
    <row r="6097" spans="1:6" x14ac:dyDescent="0.25">
      <c r="A6097">
        <v>872</v>
      </c>
      <c r="B6097" s="3">
        <v>43315</v>
      </c>
      <c r="C6097" s="3">
        <v>44135</v>
      </c>
      <c r="D6097" t="s">
        <v>131</v>
      </c>
      <c r="E6097" t="s">
        <v>169</v>
      </c>
      <c r="F6097" t="s">
        <v>133</v>
      </c>
    </row>
    <row r="6098" spans="1:6" x14ac:dyDescent="0.25">
      <c r="A6098">
        <v>872</v>
      </c>
      <c r="B6098" s="3">
        <v>43315</v>
      </c>
      <c r="C6098" s="3">
        <v>43315</v>
      </c>
      <c r="D6098" t="s">
        <v>131</v>
      </c>
      <c r="E6098" t="s">
        <v>169</v>
      </c>
      <c r="F6098" t="s">
        <v>133</v>
      </c>
    </row>
    <row r="6099" spans="1:6" x14ac:dyDescent="0.25">
      <c r="A6099">
        <v>872</v>
      </c>
      <c r="B6099" s="3">
        <v>43315</v>
      </c>
      <c r="C6099" s="3">
        <v>43315</v>
      </c>
      <c r="D6099" t="s">
        <v>131</v>
      </c>
      <c r="E6099" t="s">
        <v>169</v>
      </c>
      <c r="F6099" t="s">
        <v>133</v>
      </c>
    </row>
    <row r="6100" spans="1:6" x14ac:dyDescent="0.25">
      <c r="A6100">
        <v>872</v>
      </c>
      <c r="B6100" s="3">
        <v>44136</v>
      </c>
      <c r="C6100" s="3">
        <v>44136</v>
      </c>
      <c r="D6100" t="s">
        <v>131</v>
      </c>
      <c r="E6100" t="s">
        <v>199</v>
      </c>
      <c r="F6100" t="s">
        <v>133</v>
      </c>
    </row>
    <row r="6101" spans="1:6" x14ac:dyDescent="0.25">
      <c r="A6101">
        <v>872</v>
      </c>
      <c r="B6101" s="3">
        <v>44136</v>
      </c>
      <c r="C6101" s="3">
        <v>44725</v>
      </c>
      <c r="D6101" t="s">
        <v>131</v>
      </c>
      <c r="E6101" t="s">
        <v>199</v>
      </c>
      <c r="F6101" t="s">
        <v>133</v>
      </c>
    </row>
    <row r="6102" spans="1:6" x14ac:dyDescent="0.25">
      <c r="A6102">
        <v>872</v>
      </c>
      <c r="B6102" s="3">
        <v>44725</v>
      </c>
      <c r="D6102" t="s">
        <v>131</v>
      </c>
      <c r="E6102" t="s">
        <v>199</v>
      </c>
      <c r="F6102" t="s">
        <v>133</v>
      </c>
    </row>
    <row r="6103" spans="1:6" x14ac:dyDescent="0.25">
      <c r="A6103">
        <v>873</v>
      </c>
      <c r="B6103" s="3">
        <v>41913</v>
      </c>
      <c r="C6103" s="3">
        <v>43297</v>
      </c>
      <c r="D6103" t="s">
        <v>131</v>
      </c>
      <c r="E6103" t="s">
        <v>169</v>
      </c>
      <c r="F6103" t="s">
        <v>133</v>
      </c>
    </row>
    <row r="6104" spans="1:6" x14ac:dyDescent="0.25">
      <c r="A6104">
        <v>873</v>
      </c>
      <c r="B6104" s="3">
        <v>43297</v>
      </c>
      <c r="C6104" s="3">
        <v>43801</v>
      </c>
      <c r="D6104" t="s">
        <v>131</v>
      </c>
      <c r="E6104" t="s">
        <v>169</v>
      </c>
      <c r="F6104" t="s">
        <v>133</v>
      </c>
    </row>
    <row r="6105" spans="1:6" x14ac:dyDescent="0.25">
      <c r="A6105">
        <v>873</v>
      </c>
      <c r="B6105" s="3">
        <v>43801</v>
      </c>
      <c r="C6105" s="3">
        <v>43812</v>
      </c>
      <c r="D6105" t="s">
        <v>131</v>
      </c>
      <c r="E6105" t="s">
        <v>169</v>
      </c>
      <c r="F6105" t="s">
        <v>133</v>
      </c>
    </row>
    <row r="6106" spans="1:6" x14ac:dyDescent="0.25">
      <c r="A6106">
        <v>873</v>
      </c>
      <c r="B6106" s="3">
        <v>43813</v>
      </c>
      <c r="C6106" s="3"/>
      <c r="D6106" t="s">
        <v>131</v>
      </c>
      <c r="E6106" t="s">
        <v>169</v>
      </c>
      <c r="F6106" t="s">
        <v>133</v>
      </c>
    </row>
    <row r="6107" spans="1:6" x14ac:dyDescent="0.25">
      <c r="A6107">
        <v>874</v>
      </c>
      <c r="B6107" s="3">
        <v>42079</v>
      </c>
      <c r="C6107" s="3">
        <v>43267</v>
      </c>
      <c r="D6107" t="s">
        <v>131</v>
      </c>
      <c r="E6107" t="s">
        <v>177</v>
      </c>
      <c r="F6107" t="s">
        <v>133</v>
      </c>
    </row>
    <row r="6108" spans="1:6" x14ac:dyDescent="0.25">
      <c r="A6108">
        <v>874</v>
      </c>
      <c r="B6108" s="3">
        <v>43267</v>
      </c>
      <c r="C6108" s="3">
        <v>43815</v>
      </c>
      <c r="D6108" t="s">
        <v>131</v>
      </c>
      <c r="E6108" t="s">
        <v>177</v>
      </c>
      <c r="F6108" t="s">
        <v>133</v>
      </c>
    </row>
    <row r="6109" spans="1:6" x14ac:dyDescent="0.25">
      <c r="A6109">
        <v>874</v>
      </c>
      <c r="B6109" s="3">
        <v>43815</v>
      </c>
      <c r="C6109" s="3"/>
      <c r="D6109" t="s">
        <v>131</v>
      </c>
      <c r="E6109" t="s">
        <v>177</v>
      </c>
      <c r="F6109" t="s">
        <v>133</v>
      </c>
    </row>
    <row r="6110" spans="1:6" x14ac:dyDescent="0.25">
      <c r="A6110">
        <v>876</v>
      </c>
      <c r="B6110" s="3">
        <v>42842</v>
      </c>
      <c r="C6110" s="3">
        <v>43524</v>
      </c>
      <c r="D6110" t="s">
        <v>131</v>
      </c>
      <c r="E6110" t="s">
        <v>135</v>
      </c>
      <c r="F6110" t="s">
        <v>133</v>
      </c>
    </row>
    <row r="6111" spans="1:6" x14ac:dyDescent="0.25">
      <c r="A6111">
        <v>876</v>
      </c>
      <c r="B6111" s="3">
        <v>43524</v>
      </c>
      <c r="C6111" s="3">
        <v>43533</v>
      </c>
      <c r="D6111" t="s">
        <v>131</v>
      </c>
      <c r="E6111" t="s">
        <v>135</v>
      </c>
      <c r="F6111" t="s">
        <v>133</v>
      </c>
    </row>
    <row r="6112" spans="1:6" x14ac:dyDescent="0.25">
      <c r="A6112">
        <v>876</v>
      </c>
      <c r="B6112" s="3">
        <v>43534</v>
      </c>
      <c r="C6112" s="3">
        <v>43535</v>
      </c>
      <c r="D6112" t="s">
        <v>131</v>
      </c>
      <c r="E6112" t="s">
        <v>135</v>
      </c>
      <c r="F6112" t="s">
        <v>133</v>
      </c>
    </row>
    <row r="6113" spans="1:6" x14ac:dyDescent="0.25">
      <c r="A6113">
        <v>876</v>
      </c>
      <c r="B6113" s="3">
        <v>43535</v>
      </c>
      <c r="C6113" s="3">
        <v>43539</v>
      </c>
      <c r="D6113" t="s">
        <v>131</v>
      </c>
      <c r="E6113" t="s">
        <v>135</v>
      </c>
      <c r="F6113" t="s">
        <v>133</v>
      </c>
    </row>
    <row r="6114" spans="1:6" x14ac:dyDescent="0.25">
      <c r="A6114">
        <v>876</v>
      </c>
      <c r="B6114" s="3">
        <v>43540</v>
      </c>
      <c r="C6114" s="3">
        <v>43692</v>
      </c>
      <c r="D6114" t="s">
        <v>131</v>
      </c>
      <c r="E6114" t="s">
        <v>135</v>
      </c>
      <c r="F6114" t="s">
        <v>133</v>
      </c>
    </row>
    <row r="6115" spans="1:6" x14ac:dyDescent="0.25">
      <c r="A6115">
        <v>876</v>
      </c>
      <c r="B6115" s="3">
        <v>43692</v>
      </c>
      <c r="C6115" s="3">
        <v>43694</v>
      </c>
      <c r="D6115" t="s">
        <v>131</v>
      </c>
      <c r="E6115" t="s">
        <v>135</v>
      </c>
      <c r="F6115" t="s">
        <v>133</v>
      </c>
    </row>
    <row r="6116" spans="1:6" x14ac:dyDescent="0.25">
      <c r="A6116">
        <v>876</v>
      </c>
      <c r="B6116" s="3">
        <v>43695</v>
      </c>
      <c r="C6116" s="3">
        <v>43717</v>
      </c>
      <c r="D6116" t="s">
        <v>131</v>
      </c>
      <c r="E6116" t="s">
        <v>135</v>
      </c>
      <c r="F6116" t="s">
        <v>133</v>
      </c>
    </row>
    <row r="6117" spans="1:6" x14ac:dyDescent="0.25">
      <c r="A6117">
        <v>876</v>
      </c>
      <c r="B6117" s="3">
        <v>43717</v>
      </c>
      <c r="C6117" s="3">
        <v>43731</v>
      </c>
      <c r="D6117" t="s">
        <v>131</v>
      </c>
      <c r="E6117" t="s">
        <v>135</v>
      </c>
      <c r="F6117" t="s">
        <v>133</v>
      </c>
    </row>
    <row r="6118" spans="1:6" x14ac:dyDescent="0.25">
      <c r="A6118">
        <v>876</v>
      </c>
      <c r="B6118" s="3">
        <v>43732</v>
      </c>
      <c r="C6118" s="3">
        <v>43732</v>
      </c>
      <c r="D6118" t="s">
        <v>131</v>
      </c>
      <c r="E6118" t="s">
        <v>135</v>
      </c>
      <c r="F6118" t="s">
        <v>133</v>
      </c>
    </row>
    <row r="6119" spans="1:6" x14ac:dyDescent="0.25">
      <c r="A6119">
        <v>876</v>
      </c>
      <c r="B6119" s="3">
        <v>43732</v>
      </c>
      <c r="C6119" s="3">
        <v>43746</v>
      </c>
      <c r="D6119" t="s">
        <v>131</v>
      </c>
      <c r="E6119" t="s">
        <v>135</v>
      </c>
      <c r="F6119" t="s">
        <v>133</v>
      </c>
    </row>
    <row r="6120" spans="1:6" x14ac:dyDescent="0.25">
      <c r="A6120">
        <v>876</v>
      </c>
      <c r="B6120" s="3">
        <v>43747</v>
      </c>
      <c r="C6120" s="3">
        <v>43747</v>
      </c>
      <c r="D6120" t="s">
        <v>131</v>
      </c>
      <c r="E6120" t="s">
        <v>135</v>
      </c>
      <c r="F6120" t="s">
        <v>133</v>
      </c>
    </row>
    <row r="6121" spans="1:6" x14ac:dyDescent="0.25">
      <c r="A6121">
        <v>876</v>
      </c>
      <c r="B6121" s="3">
        <v>43747</v>
      </c>
      <c r="C6121" s="3">
        <v>43844</v>
      </c>
      <c r="D6121" t="s">
        <v>131</v>
      </c>
      <c r="E6121" t="s">
        <v>135</v>
      </c>
      <c r="F6121" t="s">
        <v>133</v>
      </c>
    </row>
    <row r="6122" spans="1:6" x14ac:dyDescent="0.25">
      <c r="A6122">
        <v>876</v>
      </c>
      <c r="B6122" s="3">
        <v>43845</v>
      </c>
      <c r="C6122" s="3">
        <v>43845</v>
      </c>
      <c r="D6122" t="s">
        <v>131</v>
      </c>
      <c r="E6122" t="s">
        <v>135</v>
      </c>
      <c r="F6122" t="s">
        <v>133</v>
      </c>
    </row>
    <row r="6123" spans="1:6" x14ac:dyDescent="0.25">
      <c r="A6123">
        <v>876</v>
      </c>
      <c r="B6123" s="3">
        <v>43845</v>
      </c>
      <c r="C6123" s="3">
        <v>43858</v>
      </c>
      <c r="D6123" t="s">
        <v>131</v>
      </c>
      <c r="E6123" t="s">
        <v>135</v>
      </c>
      <c r="F6123" t="s">
        <v>133</v>
      </c>
    </row>
    <row r="6124" spans="1:6" x14ac:dyDescent="0.25">
      <c r="A6124">
        <v>876</v>
      </c>
      <c r="B6124" s="3">
        <v>43859</v>
      </c>
      <c r="C6124" s="3">
        <v>43887</v>
      </c>
      <c r="D6124" t="s">
        <v>131</v>
      </c>
      <c r="E6124" t="s">
        <v>135</v>
      </c>
      <c r="F6124" t="s">
        <v>133</v>
      </c>
    </row>
    <row r="6125" spans="1:6" x14ac:dyDescent="0.25">
      <c r="A6125">
        <v>876</v>
      </c>
      <c r="B6125" s="3">
        <v>43887</v>
      </c>
      <c r="C6125" s="3">
        <v>43888</v>
      </c>
      <c r="D6125" t="s">
        <v>131</v>
      </c>
      <c r="E6125" t="s">
        <v>135</v>
      </c>
      <c r="F6125" t="s">
        <v>133</v>
      </c>
    </row>
    <row r="6126" spans="1:6" x14ac:dyDescent="0.25">
      <c r="A6126">
        <v>876</v>
      </c>
      <c r="B6126" s="3">
        <v>43889</v>
      </c>
      <c r="C6126" s="3">
        <v>43889</v>
      </c>
      <c r="D6126" t="s">
        <v>131</v>
      </c>
      <c r="E6126" t="s">
        <v>135</v>
      </c>
      <c r="F6126" t="s">
        <v>133</v>
      </c>
    </row>
    <row r="6127" spans="1:6" x14ac:dyDescent="0.25">
      <c r="A6127">
        <v>876</v>
      </c>
      <c r="B6127" s="3">
        <v>43889</v>
      </c>
      <c r="C6127" s="3">
        <v>43889</v>
      </c>
      <c r="D6127" t="s">
        <v>131</v>
      </c>
      <c r="E6127" t="s">
        <v>135</v>
      </c>
      <c r="F6127" t="s">
        <v>133</v>
      </c>
    </row>
    <row r="6128" spans="1:6" x14ac:dyDescent="0.25">
      <c r="A6128">
        <v>876</v>
      </c>
      <c r="B6128" s="3">
        <v>43890</v>
      </c>
      <c r="C6128" s="3">
        <v>43892</v>
      </c>
      <c r="D6128" t="s">
        <v>131</v>
      </c>
      <c r="E6128" t="s">
        <v>135</v>
      </c>
      <c r="F6128" t="s">
        <v>133</v>
      </c>
    </row>
    <row r="6129" spans="1:6" x14ac:dyDescent="0.25">
      <c r="A6129">
        <v>876</v>
      </c>
      <c r="B6129" s="3">
        <v>43892</v>
      </c>
      <c r="C6129" s="3">
        <v>43898</v>
      </c>
      <c r="D6129" t="s">
        <v>131</v>
      </c>
      <c r="E6129" t="s">
        <v>135</v>
      </c>
      <c r="F6129" t="s">
        <v>133</v>
      </c>
    </row>
    <row r="6130" spans="1:6" x14ac:dyDescent="0.25">
      <c r="A6130">
        <v>876</v>
      </c>
      <c r="B6130" s="3">
        <v>43899</v>
      </c>
      <c r="C6130" s="3">
        <v>43899</v>
      </c>
      <c r="D6130" t="s">
        <v>131</v>
      </c>
      <c r="E6130" t="s">
        <v>135</v>
      </c>
      <c r="F6130" t="s">
        <v>133</v>
      </c>
    </row>
    <row r="6131" spans="1:6" x14ac:dyDescent="0.25">
      <c r="A6131">
        <v>876</v>
      </c>
      <c r="B6131" s="3">
        <v>43899</v>
      </c>
      <c r="C6131" s="3">
        <v>43905</v>
      </c>
      <c r="D6131" t="s">
        <v>131</v>
      </c>
      <c r="E6131" t="s">
        <v>135</v>
      </c>
      <c r="F6131" t="s">
        <v>133</v>
      </c>
    </row>
    <row r="6132" spans="1:6" x14ac:dyDescent="0.25">
      <c r="A6132">
        <v>876</v>
      </c>
      <c r="B6132" s="3">
        <v>43906</v>
      </c>
      <c r="C6132" s="3">
        <v>44174</v>
      </c>
      <c r="D6132" t="s">
        <v>131</v>
      </c>
      <c r="E6132" t="s">
        <v>135</v>
      </c>
      <c r="F6132" t="s">
        <v>133</v>
      </c>
    </row>
    <row r="6133" spans="1:6" x14ac:dyDescent="0.25">
      <c r="A6133">
        <v>876</v>
      </c>
      <c r="B6133" s="3">
        <v>44174</v>
      </c>
      <c r="C6133" s="3">
        <v>44180</v>
      </c>
      <c r="D6133" t="s">
        <v>131</v>
      </c>
      <c r="E6133" t="s">
        <v>135</v>
      </c>
      <c r="F6133" t="s">
        <v>133</v>
      </c>
    </row>
    <row r="6134" spans="1:6" x14ac:dyDescent="0.25">
      <c r="A6134">
        <v>876</v>
      </c>
      <c r="B6134" s="3">
        <v>44181</v>
      </c>
      <c r="C6134" s="3">
        <v>44328</v>
      </c>
      <c r="D6134" t="s">
        <v>131</v>
      </c>
      <c r="E6134" t="s">
        <v>135</v>
      </c>
      <c r="F6134" t="s">
        <v>133</v>
      </c>
    </row>
    <row r="6135" spans="1:6" x14ac:dyDescent="0.25">
      <c r="A6135">
        <v>876</v>
      </c>
      <c r="B6135" s="3">
        <v>44328</v>
      </c>
      <c r="C6135" s="3">
        <v>44342</v>
      </c>
      <c r="D6135" t="s">
        <v>131</v>
      </c>
      <c r="E6135" t="s">
        <v>135</v>
      </c>
      <c r="F6135" t="s">
        <v>133</v>
      </c>
    </row>
    <row r="6136" spans="1:6" x14ac:dyDescent="0.25">
      <c r="A6136">
        <v>876</v>
      </c>
      <c r="B6136" s="3">
        <v>44343</v>
      </c>
      <c r="C6136" s="3">
        <v>44343</v>
      </c>
      <c r="D6136" t="s">
        <v>131</v>
      </c>
      <c r="E6136" t="s">
        <v>135</v>
      </c>
      <c r="F6136" t="s">
        <v>133</v>
      </c>
    </row>
    <row r="6137" spans="1:6" x14ac:dyDescent="0.25">
      <c r="A6137">
        <v>876</v>
      </c>
      <c r="B6137" s="3">
        <v>44343</v>
      </c>
      <c r="C6137" s="3">
        <v>44357</v>
      </c>
      <c r="D6137" t="s">
        <v>131</v>
      </c>
      <c r="E6137" t="s">
        <v>135</v>
      </c>
      <c r="F6137" t="s">
        <v>133</v>
      </c>
    </row>
    <row r="6138" spans="1:6" x14ac:dyDescent="0.25">
      <c r="A6138">
        <v>876</v>
      </c>
      <c r="B6138" s="3">
        <v>44358</v>
      </c>
      <c r="C6138" s="3">
        <v>44378</v>
      </c>
      <c r="D6138" t="s">
        <v>131</v>
      </c>
      <c r="E6138" t="s">
        <v>135</v>
      </c>
      <c r="F6138" t="s">
        <v>133</v>
      </c>
    </row>
    <row r="6139" spans="1:6" x14ac:dyDescent="0.25">
      <c r="A6139">
        <v>876</v>
      </c>
      <c r="B6139" s="3">
        <v>44378</v>
      </c>
      <c r="C6139" s="3">
        <v>44378</v>
      </c>
      <c r="D6139" t="s">
        <v>131</v>
      </c>
      <c r="E6139" t="s">
        <v>135</v>
      </c>
      <c r="F6139" t="s">
        <v>133</v>
      </c>
    </row>
    <row r="6140" spans="1:6" x14ac:dyDescent="0.25">
      <c r="A6140">
        <v>876</v>
      </c>
      <c r="B6140" s="3">
        <v>44378</v>
      </c>
      <c r="D6140" t="s">
        <v>131</v>
      </c>
      <c r="E6140" t="s">
        <v>115</v>
      </c>
      <c r="F6140" t="s">
        <v>133</v>
      </c>
    </row>
    <row r="6141" spans="1:6" x14ac:dyDescent="0.25">
      <c r="A6141">
        <v>878</v>
      </c>
      <c r="B6141" s="3">
        <v>40283</v>
      </c>
      <c r="C6141" s="3">
        <v>44291</v>
      </c>
      <c r="D6141" t="s">
        <v>131</v>
      </c>
      <c r="E6141" t="s">
        <v>115</v>
      </c>
      <c r="F6141" t="s">
        <v>133</v>
      </c>
    </row>
    <row r="6142" spans="1:6" x14ac:dyDescent="0.25">
      <c r="A6142">
        <v>878</v>
      </c>
      <c r="B6142" s="3">
        <v>44291</v>
      </c>
      <c r="C6142" s="3">
        <v>44300</v>
      </c>
      <c r="D6142" t="s">
        <v>131</v>
      </c>
      <c r="E6142" t="s">
        <v>115</v>
      </c>
      <c r="F6142" t="s">
        <v>133</v>
      </c>
    </row>
    <row r="6143" spans="1:6" x14ac:dyDescent="0.25">
      <c r="A6143">
        <v>878</v>
      </c>
      <c r="B6143" s="3">
        <v>44301</v>
      </c>
      <c r="C6143" s="3">
        <v>44417</v>
      </c>
      <c r="D6143" t="s">
        <v>131</v>
      </c>
      <c r="E6143" t="s">
        <v>115</v>
      </c>
      <c r="F6143" t="s">
        <v>133</v>
      </c>
    </row>
    <row r="6144" spans="1:6" x14ac:dyDescent="0.25">
      <c r="A6144">
        <v>878</v>
      </c>
      <c r="B6144" s="3">
        <v>44417</v>
      </c>
      <c r="C6144" s="3">
        <v>44430</v>
      </c>
      <c r="D6144" t="s">
        <v>131</v>
      </c>
      <c r="E6144" t="s">
        <v>115</v>
      </c>
      <c r="F6144" t="s">
        <v>133</v>
      </c>
    </row>
    <row r="6145" spans="1:6" x14ac:dyDescent="0.25">
      <c r="A6145">
        <v>878</v>
      </c>
      <c r="B6145" s="3">
        <v>44431</v>
      </c>
      <c r="C6145" s="3">
        <v>44466</v>
      </c>
      <c r="D6145" t="s">
        <v>131</v>
      </c>
      <c r="E6145" t="s">
        <v>115</v>
      </c>
      <c r="F6145" t="s">
        <v>133</v>
      </c>
    </row>
    <row r="6146" spans="1:6" x14ac:dyDescent="0.25">
      <c r="A6146">
        <v>878</v>
      </c>
      <c r="B6146" s="3">
        <v>44466</v>
      </c>
      <c r="C6146" s="3">
        <v>44470</v>
      </c>
      <c r="D6146" t="s">
        <v>131</v>
      </c>
      <c r="E6146" t="s">
        <v>115</v>
      </c>
      <c r="F6146" t="s">
        <v>133</v>
      </c>
    </row>
    <row r="6147" spans="1:6" x14ac:dyDescent="0.25">
      <c r="A6147">
        <v>878</v>
      </c>
      <c r="B6147" s="3">
        <v>44471</v>
      </c>
      <c r="D6147" t="s">
        <v>131</v>
      </c>
      <c r="E6147" t="s">
        <v>115</v>
      </c>
      <c r="F6147" t="s">
        <v>133</v>
      </c>
    </row>
    <row r="6148" spans="1:6" x14ac:dyDescent="0.25">
      <c r="A6148">
        <v>879</v>
      </c>
      <c r="B6148" s="3">
        <v>42005</v>
      </c>
      <c r="C6148" s="3">
        <v>43205</v>
      </c>
      <c r="D6148" t="s">
        <v>131</v>
      </c>
      <c r="E6148" t="s">
        <v>113</v>
      </c>
      <c r="F6148" t="s">
        <v>133</v>
      </c>
    </row>
    <row r="6149" spans="1:6" x14ac:dyDescent="0.25">
      <c r="A6149">
        <v>879</v>
      </c>
      <c r="B6149" s="3">
        <v>43206</v>
      </c>
      <c r="C6149" s="3">
        <v>43208</v>
      </c>
      <c r="D6149" t="s">
        <v>131</v>
      </c>
      <c r="E6149" t="s">
        <v>113</v>
      </c>
      <c r="F6149" t="s">
        <v>133</v>
      </c>
    </row>
    <row r="6150" spans="1:6" x14ac:dyDescent="0.25">
      <c r="A6150">
        <v>879</v>
      </c>
      <c r="B6150" s="3">
        <v>43209</v>
      </c>
      <c r="C6150" s="3">
        <v>43210</v>
      </c>
      <c r="D6150" t="s">
        <v>131</v>
      </c>
      <c r="E6150" t="s">
        <v>113</v>
      </c>
      <c r="F6150" t="s">
        <v>133</v>
      </c>
    </row>
    <row r="6151" spans="1:6" x14ac:dyDescent="0.25">
      <c r="A6151">
        <v>879</v>
      </c>
      <c r="B6151" s="3">
        <v>43210</v>
      </c>
      <c r="C6151" s="3">
        <v>43236</v>
      </c>
      <c r="D6151" t="s">
        <v>131</v>
      </c>
      <c r="E6151" t="s">
        <v>113</v>
      </c>
      <c r="F6151" t="s">
        <v>132</v>
      </c>
    </row>
    <row r="6152" spans="1:6" x14ac:dyDescent="0.25">
      <c r="A6152">
        <v>879</v>
      </c>
      <c r="B6152" s="3">
        <v>43236</v>
      </c>
      <c r="C6152" s="3">
        <v>43238</v>
      </c>
      <c r="D6152" t="s">
        <v>131</v>
      </c>
      <c r="E6152" t="s">
        <v>113</v>
      </c>
      <c r="F6152" t="s">
        <v>132</v>
      </c>
    </row>
    <row r="6153" spans="1:6" x14ac:dyDescent="0.25">
      <c r="A6153">
        <v>879</v>
      </c>
      <c r="B6153" s="3">
        <v>43239</v>
      </c>
      <c r="C6153" s="3">
        <v>43244</v>
      </c>
      <c r="D6153" t="s">
        <v>131</v>
      </c>
      <c r="E6153" t="s">
        <v>113</v>
      </c>
      <c r="F6153" t="s">
        <v>132</v>
      </c>
    </row>
    <row r="6154" spans="1:6" x14ac:dyDescent="0.25">
      <c r="A6154">
        <v>879</v>
      </c>
      <c r="B6154" s="3">
        <v>43244</v>
      </c>
      <c r="C6154" s="3">
        <v>43245</v>
      </c>
      <c r="D6154" t="s">
        <v>131</v>
      </c>
      <c r="E6154" t="s">
        <v>113</v>
      </c>
      <c r="F6154" t="s">
        <v>132</v>
      </c>
    </row>
    <row r="6155" spans="1:6" x14ac:dyDescent="0.25">
      <c r="A6155">
        <v>879</v>
      </c>
      <c r="B6155" s="3">
        <v>43246</v>
      </c>
      <c r="C6155" s="3">
        <v>43283</v>
      </c>
      <c r="D6155" t="s">
        <v>131</v>
      </c>
      <c r="E6155" t="s">
        <v>113</v>
      </c>
      <c r="F6155" t="s">
        <v>132</v>
      </c>
    </row>
    <row r="6156" spans="1:6" x14ac:dyDescent="0.25">
      <c r="A6156">
        <v>879</v>
      </c>
      <c r="B6156" s="3">
        <v>43283</v>
      </c>
      <c r="C6156" s="3">
        <v>43286</v>
      </c>
      <c r="D6156" t="s">
        <v>131</v>
      </c>
      <c r="E6156" t="s">
        <v>113</v>
      </c>
      <c r="F6156" t="s">
        <v>132</v>
      </c>
    </row>
    <row r="6157" spans="1:6" x14ac:dyDescent="0.25">
      <c r="A6157">
        <v>879</v>
      </c>
      <c r="B6157" s="3">
        <v>43286</v>
      </c>
      <c r="C6157" s="3">
        <v>43350</v>
      </c>
      <c r="D6157" t="s">
        <v>131</v>
      </c>
      <c r="E6157" t="s">
        <v>113</v>
      </c>
      <c r="F6157" t="s">
        <v>132</v>
      </c>
    </row>
    <row r="6158" spans="1:6" x14ac:dyDescent="0.25">
      <c r="A6158">
        <v>879</v>
      </c>
      <c r="B6158" s="3">
        <v>43350</v>
      </c>
      <c r="C6158" s="3">
        <v>43351</v>
      </c>
      <c r="D6158" t="s">
        <v>131</v>
      </c>
      <c r="E6158" t="s">
        <v>113</v>
      </c>
      <c r="F6158" t="s">
        <v>132</v>
      </c>
    </row>
    <row r="6159" spans="1:6" x14ac:dyDescent="0.25">
      <c r="A6159">
        <v>879</v>
      </c>
      <c r="B6159" s="3">
        <v>43351</v>
      </c>
      <c r="C6159" s="3">
        <v>43703</v>
      </c>
      <c r="D6159" t="s">
        <v>131</v>
      </c>
      <c r="E6159" t="s">
        <v>113</v>
      </c>
      <c r="F6159" t="s">
        <v>132</v>
      </c>
    </row>
    <row r="6160" spans="1:6" x14ac:dyDescent="0.25">
      <c r="A6160">
        <v>879</v>
      </c>
      <c r="B6160" s="3">
        <v>43703</v>
      </c>
      <c r="C6160" s="3">
        <v>43705</v>
      </c>
      <c r="D6160" t="s">
        <v>131</v>
      </c>
      <c r="E6160" t="s">
        <v>113</v>
      </c>
      <c r="F6160" t="s">
        <v>132</v>
      </c>
    </row>
    <row r="6161" spans="1:6" x14ac:dyDescent="0.25">
      <c r="A6161">
        <v>879</v>
      </c>
      <c r="B6161" s="3">
        <v>43706</v>
      </c>
      <c r="C6161" s="3">
        <v>44312</v>
      </c>
      <c r="D6161" t="s">
        <v>131</v>
      </c>
      <c r="E6161" t="s">
        <v>113</v>
      </c>
      <c r="F6161" t="s">
        <v>132</v>
      </c>
    </row>
    <row r="6162" spans="1:6" x14ac:dyDescent="0.25">
      <c r="A6162">
        <v>879</v>
      </c>
      <c r="B6162" s="3">
        <v>44312</v>
      </c>
      <c r="C6162" s="3">
        <v>44341</v>
      </c>
      <c r="D6162" t="s">
        <v>131</v>
      </c>
      <c r="E6162" t="s">
        <v>113</v>
      </c>
      <c r="F6162" t="s">
        <v>132</v>
      </c>
    </row>
    <row r="6163" spans="1:6" x14ac:dyDescent="0.25">
      <c r="A6163">
        <v>879</v>
      </c>
      <c r="B6163" s="3">
        <v>44342</v>
      </c>
      <c r="C6163" s="3">
        <v>44477</v>
      </c>
      <c r="D6163" t="s">
        <v>131</v>
      </c>
      <c r="E6163" t="s">
        <v>113</v>
      </c>
      <c r="F6163" t="s">
        <v>132</v>
      </c>
    </row>
    <row r="6164" spans="1:6" x14ac:dyDescent="0.25">
      <c r="A6164">
        <v>879</v>
      </c>
      <c r="B6164" s="3">
        <v>44477</v>
      </c>
      <c r="C6164" s="3">
        <v>44480</v>
      </c>
      <c r="D6164" t="s">
        <v>131</v>
      </c>
      <c r="E6164" t="s">
        <v>113</v>
      </c>
      <c r="F6164" t="s">
        <v>132</v>
      </c>
    </row>
    <row r="6165" spans="1:6" x14ac:dyDescent="0.25">
      <c r="A6165">
        <v>879</v>
      </c>
      <c r="B6165" s="3">
        <v>44481</v>
      </c>
      <c r="C6165" s="3">
        <v>44649</v>
      </c>
      <c r="D6165" t="s">
        <v>131</v>
      </c>
      <c r="E6165" t="s">
        <v>113</v>
      </c>
      <c r="F6165" t="s">
        <v>132</v>
      </c>
    </row>
    <row r="6166" spans="1:6" x14ac:dyDescent="0.25">
      <c r="A6166">
        <v>879</v>
      </c>
      <c r="B6166" s="3">
        <v>44649</v>
      </c>
      <c r="C6166" s="3">
        <v>44662</v>
      </c>
      <c r="D6166" t="s">
        <v>131</v>
      </c>
      <c r="E6166" t="s">
        <v>113</v>
      </c>
      <c r="F6166" t="s">
        <v>132</v>
      </c>
    </row>
    <row r="6167" spans="1:6" x14ac:dyDescent="0.25">
      <c r="A6167">
        <v>879</v>
      </c>
      <c r="B6167" s="3">
        <v>44663</v>
      </c>
      <c r="C6167" s="3">
        <v>44672</v>
      </c>
      <c r="D6167" t="s">
        <v>131</v>
      </c>
      <c r="E6167" t="s">
        <v>113</v>
      </c>
      <c r="F6167" t="s">
        <v>132</v>
      </c>
    </row>
    <row r="6168" spans="1:6" x14ac:dyDescent="0.25">
      <c r="A6168">
        <v>879</v>
      </c>
      <c r="B6168" s="3">
        <v>44673</v>
      </c>
      <c r="D6168" t="s">
        <v>131</v>
      </c>
      <c r="E6168" t="s">
        <v>113</v>
      </c>
      <c r="F6168" t="s">
        <v>132</v>
      </c>
    </row>
    <row r="6169" spans="1:6" x14ac:dyDescent="0.25">
      <c r="A6169">
        <v>880</v>
      </c>
      <c r="B6169" s="3">
        <v>42079</v>
      </c>
      <c r="C6169" s="3">
        <v>43752</v>
      </c>
      <c r="D6169" t="s">
        <v>131</v>
      </c>
      <c r="E6169" t="s">
        <v>115</v>
      </c>
      <c r="F6169" t="s">
        <v>133</v>
      </c>
    </row>
    <row r="6170" spans="1:6" x14ac:dyDescent="0.25">
      <c r="A6170">
        <v>880</v>
      </c>
      <c r="B6170" s="3">
        <v>43752</v>
      </c>
      <c r="C6170" s="3">
        <v>43789</v>
      </c>
      <c r="D6170" t="s">
        <v>131</v>
      </c>
      <c r="E6170" t="s">
        <v>115</v>
      </c>
      <c r="F6170" t="s">
        <v>133</v>
      </c>
    </row>
    <row r="6171" spans="1:6" x14ac:dyDescent="0.25">
      <c r="A6171">
        <v>880</v>
      </c>
      <c r="B6171" s="3">
        <v>43789</v>
      </c>
      <c r="C6171" s="3">
        <v>43795</v>
      </c>
      <c r="D6171" t="s">
        <v>131</v>
      </c>
      <c r="E6171" t="s">
        <v>115</v>
      </c>
      <c r="F6171" t="s">
        <v>133</v>
      </c>
    </row>
    <row r="6172" spans="1:6" x14ac:dyDescent="0.25">
      <c r="A6172">
        <v>880</v>
      </c>
      <c r="B6172" s="3">
        <v>43796</v>
      </c>
      <c r="C6172" s="3">
        <v>44447</v>
      </c>
      <c r="D6172" t="s">
        <v>131</v>
      </c>
      <c r="E6172" t="s">
        <v>115</v>
      </c>
      <c r="F6172" t="s">
        <v>133</v>
      </c>
    </row>
    <row r="6173" spans="1:6" x14ac:dyDescent="0.25">
      <c r="A6173">
        <v>880</v>
      </c>
      <c r="B6173" s="3">
        <v>44447</v>
      </c>
      <c r="C6173" s="3">
        <v>44448</v>
      </c>
      <c r="D6173" t="s">
        <v>131</v>
      </c>
      <c r="E6173" t="s">
        <v>115</v>
      </c>
      <c r="F6173" t="s">
        <v>133</v>
      </c>
    </row>
    <row r="6174" spans="1:6" x14ac:dyDescent="0.25">
      <c r="A6174">
        <v>880</v>
      </c>
      <c r="B6174" s="3">
        <v>44449</v>
      </c>
      <c r="C6174" s="3">
        <v>44449</v>
      </c>
      <c r="D6174" t="s">
        <v>131</v>
      </c>
      <c r="E6174" t="s">
        <v>115</v>
      </c>
      <c r="F6174" t="s">
        <v>133</v>
      </c>
    </row>
    <row r="6175" spans="1:6" x14ac:dyDescent="0.25">
      <c r="A6175">
        <v>880</v>
      </c>
      <c r="B6175" s="3">
        <v>44449</v>
      </c>
      <c r="C6175" s="3">
        <v>44453</v>
      </c>
      <c r="D6175" t="s">
        <v>131</v>
      </c>
      <c r="E6175" t="s">
        <v>115</v>
      </c>
      <c r="F6175" t="s">
        <v>133</v>
      </c>
    </row>
    <row r="6176" spans="1:6" x14ac:dyDescent="0.25">
      <c r="A6176">
        <v>880</v>
      </c>
      <c r="B6176" s="3">
        <v>44454</v>
      </c>
      <c r="C6176" s="3">
        <v>44525</v>
      </c>
      <c r="D6176" t="s">
        <v>131</v>
      </c>
      <c r="E6176" t="s">
        <v>115</v>
      </c>
      <c r="F6176" t="s">
        <v>133</v>
      </c>
    </row>
    <row r="6177" spans="1:6" x14ac:dyDescent="0.25">
      <c r="A6177">
        <v>880</v>
      </c>
      <c r="B6177" s="3">
        <v>44525</v>
      </c>
      <c r="C6177" s="3">
        <v>44529</v>
      </c>
      <c r="D6177" t="s">
        <v>131</v>
      </c>
      <c r="E6177" t="s">
        <v>115</v>
      </c>
      <c r="F6177" t="s">
        <v>133</v>
      </c>
    </row>
    <row r="6178" spans="1:6" x14ac:dyDescent="0.25">
      <c r="A6178">
        <v>880</v>
      </c>
      <c r="B6178" s="3">
        <v>44530</v>
      </c>
      <c r="C6178" s="3">
        <v>44644</v>
      </c>
      <c r="D6178" t="s">
        <v>131</v>
      </c>
      <c r="E6178" t="s">
        <v>115</v>
      </c>
      <c r="F6178" t="s">
        <v>133</v>
      </c>
    </row>
    <row r="6179" spans="1:6" x14ac:dyDescent="0.25">
      <c r="A6179">
        <v>880</v>
      </c>
      <c r="B6179" s="3">
        <v>44644</v>
      </c>
      <c r="C6179" s="3">
        <v>44650</v>
      </c>
      <c r="D6179" t="s">
        <v>131</v>
      </c>
      <c r="E6179" t="s">
        <v>115</v>
      </c>
      <c r="F6179" t="s">
        <v>133</v>
      </c>
    </row>
    <row r="6180" spans="1:6" x14ac:dyDescent="0.25">
      <c r="A6180">
        <v>880</v>
      </c>
      <c r="B6180" s="3">
        <v>44651</v>
      </c>
      <c r="C6180" s="3">
        <v>44651</v>
      </c>
      <c r="D6180" t="s">
        <v>131</v>
      </c>
      <c r="E6180" t="s">
        <v>115</v>
      </c>
      <c r="F6180" t="s">
        <v>133</v>
      </c>
    </row>
    <row r="6181" spans="1:6" x14ac:dyDescent="0.25">
      <c r="A6181">
        <v>880</v>
      </c>
      <c r="B6181" s="3">
        <v>44651</v>
      </c>
      <c r="C6181" s="3"/>
      <c r="D6181" t="s">
        <v>131</v>
      </c>
      <c r="E6181" t="s">
        <v>115</v>
      </c>
      <c r="F6181" t="s">
        <v>133</v>
      </c>
    </row>
    <row r="6182" spans="1:6" x14ac:dyDescent="0.25">
      <c r="A6182">
        <v>881</v>
      </c>
      <c r="B6182" s="3">
        <v>39630</v>
      </c>
      <c r="C6182" s="3">
        <v>44102</v>
      </c>
      <c r="D6182" t="s">
        <v>131</v>
      </c>
      <c r="E6182" t="s">
        <v>121</v>
      </c>
      <c r="F6182" t="s">
        <v>133</v>
      </c>
    </row>
    <row r="6183" spans="1:6" x14ac:dyDescent="0.25">
      <c r="A6183">
        <v>881</v>
      </c>
      <c r="B6183" s="3">
        <v>44102</v>
      </c>
      <c r="C6183" s="3">
        <v>44102</v>
      </c>
      <c r="D6183" t="s">
        <v>131</v>
      </c>
      <c r="E6183" t="s">
        <v>121</v>
      </c>
      <c r="F6183" t="s">
        <v>133</v>
      </c>
    </row>
    <row r="6184" spans="1:6" x14ac:dyDescent="0.25">
      <c r="A6184">
        <v>881</v>
      </c>
      <c r="B6184" s="3">
        <v>44102</v>
      </c>
      <c r="D6184" t="s">
        <v>131</v>
      </c>
      <c r="E6184" t="s">
        <v>97</v>
      </c>
      <c r="F6184" t="s">
        <v>132</v>
      </c>
    </row>
    <row r="6185" spans="1:6" x14ac:dyDescent="0.25">
      <c r="A6185">
        <v>882</v>
      </c>
      <c r="B6185" s="3">
        <v>37596</v>
      </c>
      <c r="C6185" s="3"/>
      <c r="D6185" t="s">
        <v>131</v>
      </c>
      <c r="E6185" t="s">
        <v>118</v>
      </c>
      <c r="F6185" t="s">
        <v>133</v>
      </c>
    </row>
    <row r="6186" spans="1:6" x14ac:dyDescent="0.25">
      <c r="A6186">
        <v>883</v>
      </c>
      <c r="B6186" s="3">
        <v>42370</v>
      </c>
      <c r="C6186" s="3">
        <v>44041</v>
      </c>
      <c r="D6186" t="s">
        <v>131</v>
      </c>
      <c r="E6186" t="s">
        <v>175</v>
      </c>
      <c r="F6186" t="s">
        <v>133</v>
      </c>
    </row>
    <row r="6187" spans="1:6" x14ac:dyDescent="0.25">
      <c r="A6187">
        <v>883</v>
      </c>
      <c r="B6187" s="3">
        <v>44041</v>
      </c>
      <c r="C6187" s="3">
        <v>44050</v>
      </c>
      <c r="D6187" t="s">
        <v>131</v>
      </c>
      <c r="E6187" t="s">
        <v>175</v>
      </c>
      <c r="F6187" t="s">
        <v>133</v>
      </c>
    </row>
    <row r="6188" spans="1:6" x14ac:dyDescent="0.25">
      <c r="A6188">
        <v>883</v>
      </c>
      <c r="B6188" s="3">
        <v>44051</v>
      </c>
      <c r="C6188" s="3">
        <v>44053</v>
      </c>
      <c r="D6188" t="s">
        <v>131</v>
      </c>
      <c r="E6188" t="s">
        <v>175</v>
      </c>
      <c r="F6188" t="s">
        <v>133</v>
      </c>
    </row>
    <row r="6189" spans="1:6" x14ac:dyDescent="0.25">
      <c r="A6189">
        <v>883</v>
      </c>
      <c r="B6189" s="3">
        <v>44053</v>
      </c>
      <c r="C6189" s="3">
        <v>44055</v>
      </c>
      <c r="D6189" t="s">
        <v>131</v>
      </c>
      <c r="E6189" t="s">
        <v>175</v>
      </c>
      <c r="F6189" t="s">
        <v>133</v>
      </c>
    </row>
    <row r="6190" spans="1:6" x14ac:dyDescent="0.25">
      <c r="A6190">
        <v>883</v>
      </c>
      <c r="B6190" s="3">
        <v>44056</v>
      </c>
      <c r="C6190" s="3">
        <v>44135</v>
      </c>
      <c r="D6190" t="s">
        <v>131</v>
      </c>
      <c r="E6190" t="s">
        <v>175</v>
      </c>
      <c r="F6190" t="s">
        <v>133</v>
      </c>
    </row>
    <row r="6191" spans="1:6" x14ac:dyDescent="0.25">
      <c r="A6191">
        <v>883</v>
      </c>
      <c r="B6191" s="3">
        <v>44136</v>
      </c>
      <c r="C6191" s="3">
        <v>44136</v>
      </c>
      <c r="D6191" t="s">
        <v>131</v>
      </c>
      <c r="E6191" t="s">
        <v>165</v>
      </c>
      <c r="F6191" t="s">
        <v>133</v>
      </c>
    </row>
    <row r="6192" spans="1:6" x14ac:dyDescent="0.25">
      <c r="A6192">
        <v>883</v>
      </c>
      <c r="B6192" s="3">
        <v>44136</v>
      </c>
      <c r="C6192" s="3">
        <v>44469</v>
      </c>
      <c r="D6192" t="s">
        <v>131</v>
      </c>
      <c r="E6192" t="s">
        <v>165</v>
      </c>
      <c r="F6192" t="s">
        <v>133</v>
      </c>
    </row>
    <row r="6193" spans="1:6" x14ac:dyDescent="0.25">
      <c r="A6193">
        <v>883</v>
      </c>
      <c r="B6193" s="3">
        <v>44469</v>
      </c>
      <c r="C6193" s="3">
        <v>44471</v>
      </c>
      <c r="D6193" t="s">
        <v>131</v>
      </c>
      <c r="E6193" t="s">
        <v>165</v>
      </c>
      <c r="F6193" t="s">
        <v>133</v>
      </c>
    </row>
    <row r="6194" spans="1:6" x14ac:dyDescent="0.25">
      <c r="A6194">
        <v>883</v>
      </c>
      <c r="B6194" s="3">
        <v>44472</v>
      </c>
      <c r="C6194" s="3">
        <v>44543</v>
      </c>
      <c r="D6194" t="s">
        <v>131</v>
      </c>
      <c r="E6194" t="s">
        <v>165</v>
      </c>
      <c r="F6194" t="s">
        <v>133</v>
      </c>
    </row>
    <row r="6195" spans="1:6" x14ac:dyDescent="0.25">
      <c r="A6195">
        <v>883</v>
      </c>
      <c r="B6195" s="3">
        <v>44543</v>
      </c>
      <c r="C6195" s="3">
        <v>44544</v>
      </c>
      <c r="D6195" t="s">
        <v>131</v>
      </c>
      <c r="E6195" t="s">
        <v>165</v>
      </c>
      <c r="F6195" t="s">
        <v>133</v>
      </c>
    </row>
    <row r="6196" spans="1:6" x14ac:dyDescent="0.25">
      <c r="A6196">
        <v>883</v>
      </c>
      <c r="B6196" s="3">
        <v>44545</v>
      </c>
      <c r="C6196" s="3">
        <v>44718</v>
      </c>
      <c r="D6196" t="s">
        <v>131</v>
      </c>
      <c r="E6196" t="s">
        <v>165</v>
      </c>
      <c r="F6196" t="s">
        <v>133</v>
      </c>
    </row>
    <row r="6197" spans="1:6" x14ac:dyDescent="0.25">
      <c r="A6197">
        <v>883</v>
      </c>
      <c r="B6197" s="3">
        <v>44718</v>
      </c>
      <c r="C6197" s="3">
        <v>44729</v>
      </c>
      <c r="D6197" t="s">
        <v>131</v>
      </c>
      <c r="E6197" t="s">
        <v>165</v>
      </c>
      <c r="F6197" t="s">
        <v>133</v>
      </c>
    </row>
    <row r="6198" spans="1:6" x14ac:dyDescent="0.25">
      <c r="A6198">
        <v>883</v>
      </c>
      <c r="B6198" s="3">
        <v>44730</v>
      </c>
      <c r="C6198" s="3"/>
      <c r="D6198" t="s">
        <v>131</v>
      </c>
      <c r="E6198" t="s">
        <v>165</v>
      </c>
      <c r="F6198" t="s">
        <v>133</v>
      </c>
    </row>
    <row r="6199" spans="1:6" x14ac:dyDescent="0.25">
      <c r="A6199">
        <v>884</v>
      </c>
      <c r="B6199" s="3">
        <v>38200</v>
      </c>
      <c r="C6199" s="3"/>
      <c r="D6199" t="s">
        <v>131</v>
      </c>
      <c r="E6199" t="s">
        <v>118</v>
      </c>
      <c r="F6199" t="s">
        <v>133</v>
      </c>
    </row>
    <row r="6200" spans="1:6" x14ac:dyDescent="0.25">
      <c r="A6200">
        <v>885</v>
      </c>
      <c r="B6200" s="3">
        <v>38353</v>
      </c>
      <c r="C6200" s="3">
        <v>43250</v>
      </c>
      <c r="D6200" t="s">
        <v>131</v>
      </c>
      <c r="E6200" t="s">
        <v>135</v>
      </c>
      <c r="F6200" t="s">
        <v>133</v>
      </c>
    </row>
    <row r="6201" spans="1:6" x14ac:dyDescent="0.25">
      <c r="A6201">
        <v>885</v>
      </c>
      <c r="B6201" s="3">
        <v>43250</v>
      </c>
      <c r="C6201" s="3">
        <v>43251</v>
      </c>
      <c r="D6201" t="s">
        <v>131</v>
      </c>
      <c r="E6201" t="s">
        <v>135</v>
      </c>
      <c r="F6201" t="s">
        <v>133</v>
      </c>
    </row>
    <row r="6202" spans="1:6" x14ac:dyDescent="0.25">
      <c r="A6202">
        <v>885</v>
      </c>
      <c r="B6202" s="3">
        <v>43252</v>
      </c>
      <c r="C6202" s="3">
        <v>43252</v>
      </c>
      <c r="D6202" t="s">
        <v>131</v>
      </c>
      <c r="E6202" t="s">
        <v>135</v>
      </c>
      <c r="F6202" t="s">
        <v>133</v>
      </c>
    </row>
    <row r="6203" spans="1:6" x14ac:dyDescent="0.25">
      <c r="A6203">
        <v>885</v>
      </c>
      <c r="B6203" s="3">
        <v>43252</v>
      </c>
      <c r="C6203" s="3">
        <v>43259</v>
      </c>
      <c r="D6203" t="s">
        <v>131</v>
      </c>
      <c r="E6203" t="s">
        <v>135</v>
      </c>
      <c r="F6203" t="s">
        <v>133</v>
      </c>
    </row>
    <row r="6204" spans="1:6" x14ac:dyDescent="0.25">
      <c r="A6204">
        <v>885</v>
      </c>
      <c r="B6204" s="3">
        <v>43260</v>
      </c>
      <c r="C6204" s="3">
        <v>43732</v>
      </c>
      <c r="D6204" t="s">
        <v>131</v>
      </c>
      <c r="E6204" t="s">
        <v>135</v>
      </c>
      <c r="F6204" t="s">
        <v>133</v>
      </c>
    </row>
    <row r="6205" spans="1:6" x14ac:dyDescent="0.25">
      <c r="A6205">
        <v>885</v>
      </c>
      <c r="B6205" s="3">
        <v>43732</v>
      </c>
      <c r="C6205" s="3">
        <v>43843</v>
      </c>
      <c r="D6205" t="s">
        <v>131</v>
      </c>
      <c r="E6205" t="s">
        <v>135</v>
      </c>
      <c r="F6205" t="s">
        <v>133</v>
      </c>
    </row>
    <row r="6206" spans="1:6" x14ac:dyDescent="0.25">
      <c r="A6206">
        <v>885</v>
      </c>
      <c r="B6206" s="3">
        <v>43843</v>
      </c>
      <c r="D6206" t="s">
        <v>131</v>
      </c>
      <c r="E6206" t="s">
        <v>135</v>
      </c>
      <c r="F6206" t="s">
        <v>133</v>
      </c>
    </row>
    <row r="6207" spans="1:6" x14ac:dyDescent="0.25">
      <c r="A6207">
        <v>886</v>
      </c>
      <c r="B6207" s="3">
        <v>39035</v>
      </c>
      <c r="C6207" s="3">
        <v>43228</v>
      </c>
      <c r="D6207" t="s">
        <v>131</v>
      </c>
      <c r="E6207" t="s">
        <v>93</v>
      </c>
      <c r="F6207" t="s">
        <v>133</v>
      </c>
    </row>
    <row r="6208" spans="1:6" x14ac:dyDescent="0.25">
      <c r="A6208">
        <v>886</v>
      </c>
      <c r="B6208" s="3">
        <v>43228</v>
      </c>
      <c r="C6208" s="3">
        <v>44279</v>
      </c>
      <c r="D6208" t="s">
        <v>131</v>
      </c>
      <c r="E6208" t="s">
        <v>79</v>
      </c>
      <c r="F6208" t="s">
        <v>133</v>
      </c>
    </row>
    <row r="6209" spans="1:6" x14ac:dyDescent="0.25">
      <c r="A6209">
        <v>886</v>
      </c>
      <c r="B6209" s="3">
        <v>43228</v>
      </c>
      <c r="C6209" s="3">
        <v>43234</v>
      </c>
      <c r="D6209" t="s">
        <v>131</v>
      </c>
      <c r="E6209" t="s">
        <v>93</v>
      </c>
      <c r="F6209" t="s">
        <v>133</v>
      </c>
    </row>
    <row r="6210" spans="1:6" x14ac:dyDescent="0.25">
      <c r="A6210">
        <v>886</v>
      </c>
      <c r="B6210" s="3">
        <v>44279</v>
      </c>
      <c r="C6210" s="3">
        <v>44279</v>
      </c>
      <c r="D6210" t="s">
        <v>131</v>
      </c>
      <c r="E6210" t="s">
        <v>79</v>
      </c>
      <c r="F6210" t="s">
        <v>133</v>
      </c>
    </row>
    <row r="6211" spans="1:6" x14ac:dyDescent="0.25">
      <c r="A6211">
        <v>886</v>
      </c>
      <c r="B6211" s="3">
        <v>44279</v>
      </c>
      <c r="C6211" s="3">
        <v>44279</v>
      </c>
      <c r="D6211" t="s">
        <v>131</v>
      </c>
      <c r="E6211" t="s">
        <v>79</v>
      </c>
      <c r="F6211" t="s">
        <v>133</v>
      </c>
    </row>
    <row r="6212" spans="1:6" x14ac:dyDescent="0.25">
      <c r="A6212">
        <v>886</v>
      </c>
      <c r="B6212" s="3">
        <v>44279</v>
      </c>
      <c r="C6212" s="3"/>
      <c r="D6212" t="s">
        <v>131</v>
      </c>
      <c r="E6212" t="s">
        <v>79</v>
      </c>
      <c r="F6212" t="s">
        <v>133</v>
      </c>
    </row>
    <row r="6213" spans="1:6" x14ac:dyDescent="0.25">
      <c r="A6213">
        <v>887</v>
      </c>
      <c r="B6213" s="3">
        <v>41806</v>
      </c>
      <c r="C6213" s="3">
        <v>43252</v>
      </c>
      <c r="D6213" t="s">
        <v>131</v>
      </c>
      <c r="E6213" t="s">
        <v>175</v>
      </c>
      <c r="F6213" t="s">
        <v>133</v>
      </c>
    </row>
    <row r="6214" spans="1:6" x14ac:dyDescent="0.25">
      <c r="A6214">
        <v>887</v>
      </c>
      <c r="B6214" s="3">
        <v>43252</v>
      </c>
      <c r="C6214" s="3">
        <v>43769</v>
      </c>
      <c r="D6214" t="s">
        <v>131</v>
      </c>
      <c r="E6214" t="s">
        <v>175</v>
      </c>
      <c r="F6214" t="s">
        <v>133</v>
      </c>
    </row>
    <row r="6215" spans="1:6" x14ac:dyDescent="0.25">
      <c r="A6215">
        <v>887</v>
      </c>
      <c r="B6215" s="3">
        <v>43252</v>
      </c>
      <c r="C6215" s="3">
        <v>43252</v>
      </c>
      <c r="D6215" t="s">
        <v>131</v>
      </c>
      <c r="E6215" t="s">
        <v>175</v>
      </c>
      <c r="F6215" t="s">
        <v>133</v>
      </c>
    </row>
    <row r="6216" spans="1:6" x14ac:dyDescent="0.25">
      <c r="A6216">
        <v>887</v>
      </c>
      <c r="B6216" s="3">
        <v>43769</v>
      </c>
      <c r="C6216" s="3">
        <v>43782</v>
      </c>
      <c r="D6216" t="s">
        <v>131</v>
      </c>
      <c r="E6216" t="s">
        <v>175</v>
      </c>
      <c r="F6216" t="s">
        <v>133</v>
      </c>
    </row>
    <row r="6217" spans="1:6" x14ac:dyDescent="0.25">
      <c r="A6217">
        <v>887</v>
      </c>
      <c r="B6217" s="3">
        <v>43783</v>
      </c>
      <c r="C6217" s="3">
        <v>43860</v>
      </c>
      <c r="D6217" t="s">
        <v>131</v>
      </c>
      <c r="E6217" t="s">
        <v>175</v>
      </c>
      <c r="F6217" t="s">
        <v>133</v>
      </c>
    </row>
    <row r="6218" spans="1:6" x14ac:dyDescent="0.25">
      <c r="A6218">
        <v>887</v>
      </c>
      <c r="B6218" s="3">
        <v>43860</v>
      </c>
      <c r="C6218" s="3">
        <v>43866</v>
      </c>
      <c r="D6218" t="s">
        <v>131</v>
      </c>
      <c r="E6218" t="s">
        <v>175</v>
      </c>
      <c r="F6218" t="s">
        <v>133</v>
      </c>
    </row>
    <row r="6219" spans="1:6" x14ac:dyDescent="0.25">
      <c r="A6219">
        <v>887</v>
      </c>
      <c r="B6219" s="3">
        <v>43867</v>
      </c>
      <c r="C6219" s="3">
        <v>43867</v>
      </c>
      <c r="D6219" t="s">
        <v>131</v>
      </c>
      <c r="E6219" t="s">
        <v>175</v>
      </c>
      <c r="F6219" t="s">
        <v>133</v>
      </c>
    </row>
    <row r="6220" spans="1:6" x14ac:dyDescent="0.25">
      <c r="A6220">
        <v>887</v>
      </c>
      <c r="B6220" s="3">
        <v>43867</v>
      </c>
      <c r="C6220" s="3">
        <v>43881</v>
      </c>
      <c r="D6220" t="s">
        <v>131</v>
      </c>
      <c r="E6220" t="s">
        <v>175</v>
      </c>
      <c r="F6220" t="s">
        <v>133</v>
      </c>
    </row>
    <row r="6221" spans="1:6" x14ac:dyDescent="0.25">
      <c r="A6221">
        <v>887</v>
      </c>
      <c r="B6221" s="3">
        <v>43882</v>
      </c>
      <c r="C6221" s="3">
        <v>44287</v>
      </c>
      <c r="D6221" t="s">
        <v>131</v>
      </c>
      <c r="E6221" t="s">
        <v>175</v>
      </c>
      <c r="F6221" t="s">
        <v>133</v>
      </c>
    </row>
    <row r="6222" spans="1:6" x14ac:dyDescent="0.25">
      <c r="A6222">
        <v>887</v>
      </c>
      <c r="B6222" s="3">
        <v>44287</v>
      </c>
      <c r="C6222" s="3"/>
      <c r="D6222" t="s">
        <v>131</v>
      </c>
      <c r="E6222" t="s">
        <v>165</v>
      </c>
      <c r="F6222" t="s">
        <v>133</v>
      </c>
    </row>
    <row r="6223" spans="1:6" x14ac:dyDescent="0.25">
      <c r="A6223">
        <v>887</v>
      </c>
      <c r="B6223" s="3">
        <v>44287</v>
      </c>
      <c r="C6223" s="3">
        <v>44287</v>
      </c>
      <c r="D6223" t="s">
        <v>131</v>
      </c>
      <c r="E6223" t="s">
        <v>175</v>
      </c>
      <c r="F6223" t="s">
        <v>132</v>
      </c>
    </row>
    <row r="6224" spans="1:6" x14ac:dyDescent="0.25">
      <c r="A6224">
        <v>887</v>
      </c>
      <c r="B6224" s="3">
        <v>44287</v>
      </c>
      <c r="C6224" s="3">
        <v>44287</v>
      </c>
      <c r="D6224" t="s">
        <v>131</v>
      </c>
      <c r="E6224" t="s">
        <v>175</v>
      </c>
      <c r="F6224" t="s">
        <v>132</v>
      </c>
    </row>
    <row r="6225" spans="1:6" x14ac:dyDescent="0.25">
      <c r="A6225">
        <v>888</v>
      </c>
      <c r="B6225" s="3">
        <v>39251</v>
      </c>
      <c r="D6225" t="s">
        <v>131</v>
      </c>
      <c r="E6225" t="s">
        <v>118</v>
      </c>
      <c r="F6225" t="s">
        <v>132</v>
      </c>
    </row>
    <row r="6226" spans="1:6" x14ac:dyDescent="0.25">
      <c r="A6226">
        <v>889</v>
      </c>
      <c r="B6226" s="3">
        <v>42795</v>
      </c>
      <c r="C6226" s="3">
        <v>42795</v>
      </c>
      <c r="D6226" t="s">
        <v>131</v>
      </c>
      <c r="E6226" t="s">
        <v>112</v>
      </c>
      <c r="F6226" t="s">
        <v>132</v>
      </c>
    </row>
    <row r="6227" spans="1:6" x14ac:dyDescent="0.25">
      <c r="A6227">
        <v>889</v>
      </c>
      <c r="B6227" s="3">
        <v>42795</v>
      </c>
      <c r="C6227" s="3">
        <v>44339</v>
      </c>
      <c r="D6227" t="s">
        <v>131</v>
      </c>
      <c r="E6227" t="s">
        <v>112</v>
      </c>
      <c r="F6227" t="s">
        <v>132</v>
      </c>
    </row>
    <row r="6228" spans="1:6" x14ac:dyDescent="0.25">
      <c r="A6228">
        <v>889</v>
      </c>
      <c r="B6228" s="3">
        <v>44339</v>
      </c>
      <c r="C6228" s="3">
        <v>44340</v>
      </c>
      <c r="D6228" t="s">
        <v>131</v>
      </c>
      <c r="E6228" t="s">
        <v>112</v>
      </c>
      <c r="F6228" t="s">
        <v>132</v>
      </c>
    </row>
    <row r="6229" spans="1:6" x14ac:dyDescent="0.25">
      <c r="A6229">
        <v>889</v>
      </c>
      <c r="B6229" s="3">
        <v>44340</v>
      </c>
      <c r="C6229" s="3">
        <v>44340</v>
      </c>
      <c r="D6229" t="s">
        <v>131</v>
      </c>
      <c r="E6229" t="s">
        <v>112</v>
      </c>
      <c r="F6229" t="s">
        <v>132</v>
      </c>
    </row>
    <row r="6230" spans="1:6" x14ac:dyDescent="0.25">
      <c r="A6230">
        <v>889</v>
      </c>
      <c r="B6230" s="3">
        <v>44340</v>
      </c>
      <c r="C6230" s="3"/>
      <c r="D6230" t="s">
        <v>131</v>
      </c>
      <c r="E6230" t="s">
        <v>112</v>
      </c>
      <c r="F6230" t="s">
        <v>132</v>
      </c>
    </row>
    <row r="6231" spans="1:6" x14ac:dyDescent="0.25">
      <c r="A6231">
        <v>890</v>
      </c>
      <c r="B6231" s="3">
        <v>40884</v>
      </c>
      <c r="C6231" s="3">
        <v>44160</v>
      </c>
      <c r="D6231" t="s">
        <v>131</v>
      </c>
      <c r="E6231" t="s">
        <v>93</v>
      </c>
      <c r="F6231" t="s">
        <v>133</v>
      </c>
    </row>
    <row r="6232" spans="1:6" x14ac:dyDescent="0.25">
      <c r="A6232">
        <v>890</v>
      </c>
      <c r="B6232" s="3">
        <v>44160</v>
      </c>
      <c r="C6232" s="3">
        <v>44169</v>
      </c>
      <c r="D6232" t="s">
        <v>131</v>
      </c>
      <c r="E6232" t="s">
        <v>93</v>
      </c>
      <c r="F6232" t="s">
        <v>133</v>
      </c>
    </row>
    <row r="6233" spans="1:6" x14ac:dyDescent="0.25">
      <c r="A6233">
        <v>890</v>
      </c>
      <c r="B6233" s="3">
        <v>44170</v>
      </c>
      <c r="C6233" s="3">
        <v>44279</v>
      </c>
      <c r="D6233" t="s">
        <v>131</v>
      </c>
      <c r="E6233" t="s">
        <v>93</v>
      </c>
      <c r="F6233" t="s">
        <v>133</v>
      </c>
    </row>
    <row r="6234" spans="1:6" x14ac:dyDescent="0.25">
      <c r="A6234">
        <v>890</v>
      </c>
      <c r="B6234" s="3">
        <v>44279</v>
      </c>
      <c r="C6234" s="3">
        <v>44279</v>
      </c>
      <c r="D6234" t="s">
        <v>131</v>
      </c>
      <c r="E6234" t="s">
        <v>93</v>
      </c>
      <c r="F6234" t="s">
        <v>133</v>
      </c>
    </row>
    <row r="6235" spans="1:6" x14ac:dyDescent="0.25">
      <c r="A6235">
        <v>890</v>
      </c>
      <c r="B6235" s="3">
        <v>44279</v>
      </c>
      <c r="C6235" s="3">
        <v>44279</v>
      </c>
      <c r="D6235" t="s">
        <v>131</v>
      </c>
      <c r="E6235" t="s">
        <v>93</v>
      </c>
      <c r="F6235" t="s">
        <v>133</v>
      </c>
    </row>
    <row r="6236" spans="1:6" x14ac:dyDescent="0.25">
      <c r="A6236">
        <v>890</v>
      </c>
      <c r="B6236" s="3">
        <v>44279</v>
      </c>
      <c r="D6236" t="s">
        <v>131</v>
      </c>
      <c r="E6236" t="s">
        <v>93</v>
      </c>
      <c r="F6236" t="s">
        <v>133</v>
      </c>
    </row>
    <row r="6237" spans="1:6" x14ac:dyDescent="0.25">
      <c r="A6237">
        <v>891</v>
      </c>
      <c r="B6237" s="3">
        <v>40210</v>
      </c>
      <c r="C6237" s="3">
        <v>42685</v>
      </c>
      <c r="D6237" t="s">
        <v>131</v>
      </c>
      <c r="E6237" t="s">
        <v>189</v>
      </c>
      <c r="F6237" t="s">
        <v>132</v>
      </c>
    </row>
    <row r="6238" spans="1:6" x14ac:dyDescent="0.25">
      <c r="A6238">
        <v>891</v>
      </c>
      <c r="B6238" s="3">
        <v>43225</v>
      </c>
      <c r="C6238" s="3">
        <v>43225</v>
      </c>
      <c r="D6238" t="s">
        <v>131</v>
      </c>
      <c r="E6238" t="s">
        <v>189</v>
      </c>
      <c r="F6238" t="s">
        <v>132</v>
      </c>
    </row>
    <row r="6239" spans="1:6" x14ac:dyDescent="0.25">
      <c r="A6239">
        <v>892</v>
      </c>
      <c r="B6239" s="3">
        <v>42795</v>
      </c>
      <c r="C6239" s="3">
        <v>43124</v>
      </c>
      <c r="D6239" t="s">
        <v>131</v>
      </c>
      <c r="E6239" t="s">
        <v>115</v>
      </c>
      <c r="F6239" t="s">
        <v>133</v>
      </c>
    </row>
    <row r="6240" spans="1:6" x14ac:dyDescent="0.25">
      <c r="A6240">
        <v>892</v>
      </c>
      <c r="B6240" s="3">
        <v>43124</v>
      </c>
      <c r="C6240" s="3">
        <v>43125</v>
      </c>
      <c r="D6240" t="s">
        <v>131</v>
      </c>
      <c r="E6240" t="s">
        <v>115</v>
      </c>
      <c r="F6240" t="s">
        <v>133</v>
      </c>
    </row>
    <row r="6241" spans="1:6" x14ac:dyDescent="0.25">
      <c r="A6241">
        <v>892</v>
      </c>
      <c r="B6241" s="3">
        <v>43126</v>
      </c>
      <c r="C6241" s="3">
        <v>43129</v>
      </c>
      <c r="D6241" t="s">
        <v>131</v>
      </c>
      <c r="E6241" t="s">
        <v>193</v>
      </c>
      <c r="F6241" t="s">
        <v>133</v>
      </c>
    </row>
    <row r="6242" spans="1:6" x14ac:dyDescent="0.25">
      <c r="A6242">
        <v>892</v>
      </c>
      <c r="B6242" s="3">
        <v>43129</v>
      </c>
      <c r="C6242" s="3">
        <v>43129</v>
      </c>
      <c r="D6242" t="s">
        <v>131</v>
      </c>
      <c r="E6242" t="s">
        <v>193</v>
      </c>
      <c r="F6242" t="s">
        <v>133</v>
      </c>
    </row>
    <row r="6243" spans="1:6" x14ac:dyDescent="0.25">
      <c r="A6243">
        <v>892</v>
      </c>
      <c r="B6243" s="3">
        <v>43129</v>
      </c>
      <c r="C6243" s="3">
        <v>44435</v>
      </c>
      <c r="D6243" t="s">
        <v>131</v>
      </c>
      <c r="E6243" t="s">
        <v>193</v>
      </c>
      <c r="F6243" t="s">
        <v>133</v>
      </c>
    </row>
    <row r="6244" spans="1:6" x14ac:dyDescent="0.25">
      <c r="A6244">
        <v>892</v>
      </c>
      <c r="B6244" s="3">
        <v>44435</v>
      </c>
      <c r="C6244" s="3">
        <v>44439</v>
      </c>
      <c r="D6244" t="s">
        <v>131</v>
      </c>
      <c r="E6244" t="s">
        <v>193</v>
      </c>
      <c r="F6244" t="s">
        <v>133</v>
      </c>
    </row>
    <row r="6245" spans="1:6" x14ac:dyDescent="0.25">
      <c r="A6245">
        <v>892</v>
      </c>
      <c r="B6245" s="3">
        <v>44440</v>
      </c>
      <c r="C6245" s="3">
        <v>44440</v>
      </c>
      <c r="D6245" t="s">
        <v>131</v>
      </c>
      <c r="E6245" t="s">
        <v>193</v>
      </c>
      <c r="F6245" t="s">
        <v>133</v>
      </c>
    </row>
    <row r="6246" spans="1:6" x14ac:dyDescent="0.25">
      <c r="A6246">
        <v>892</v>
      </c>
      <c r="B6246" s="3">
        <v>44440</v>
      </c>
      <c r="C6246" s="3">
        <v>44446</v>
      </c>
      <c r="D6246" t="s">
        <v>131</v>
      </c>
      <c r="E6246" t="s">
        <v>193</v>
      </c>
      <c r="F6246" t="s">
        <v>133</v>
      </c>
    </row>
    <row r="6247" spans="1:6" x14ac:dyDescent="0.25">
      <c r="A6247">
        <v>892</v>
      </c>
      <c r="B6247" s="3">
        <v>44447</v>
      </c>
      <c r="C6247" s="3"/>
      <c r="D6247" t="s">
        <v>131</v>
      </c>
      <c r="E6247" t="s">
        <v>193</v>
      </c>
      <c r="F6247" t="s">
        <v>133</v>
      </c>
    </row>
    <row r="6248" spans="1:6" x14ac:dyDescent="0.25">
      <c r="A6248">
        <v>893</v>
      </c>
      <c r="B6248" s="3">
        <v>40544</v>
      </c>
      <c r="C6248" s="3">
        <v>43858</v>
      </c>
      <c r="D6248" t="s">
        <v>131</v>
      </c>
      <c r="E6248" t="s">
        <v>104</v>
      </c>
      <c r="F6248" t="s">
        <v>133</v>
      </c>
    </row>
    <row r="6249" spans="1:6" x14ac:dyDescent="0.25">
      <c r="A6249">
        <v>893</v>
      </c>
      <c r="B6249" s="3">
        <v>43858</v>
      </c>
      <c r="C6249" s="3">
        <v>44391</v>
      </c>
      <c r="D6249" t="s">
        <v>131</v>
      </c>
      <c r="E6249" t="s">
        <v>96</v>
      </c>
      <c r="F6249" t="s">
        <v>133</v>
      </c>
    </row>
    <row r="6250" spans="1:6" x14ac:dyDescent="0.25">
      <c r="A6250">
        <v>893</v>
      </c>
      <c r="B6250" s="3">
        <v>43858</v>
      </c>
      <c r="C6250" s="3">
        <v>43858</v>
      </c>
      <c r="D6250" t="s">
        <v>131</v>
      </c>
      <c r="E6250" t="s">
        <v>104</v>
      </c>
      <c r="F6250" t="s">
        <v>133</v>
      </c>
    </row>
    <row r="6251" spans="1:6" x14ac:dyDescent="0.25">
      <c r="A6251">
        <v>893</v>
      </c>
      <c r="B6251" s="3">
        <v>44391</v>
      </c>
      <c r="C6251" s="3">
        <v>44391</v>
      </c>
      <c r="D6251" t="s">
        <v>131</v>
      </c>
      <c r="E6251" t="s">
        <v>159</v>
      </c>
      <c r="F6251" t="s">
        <v>133</v>
      </c>
    </row>
    <row r="6252" spans="1:6" x14ac:dyDescent="0.25">
      <c r="A6252">
        <v>893</v>
      </c>
      <c r="B6252" s="3">
        <v>44391</v>
      </c>
      <c r="C6252" s="3"/>
      <c r="D6252" t="s">
        <v>131</v>
      </c>
      <c r="E6252" t="s">
        <v>159</v>
      </c>
      <c r="F6252" t="s">
        <v>133</v>
      </c>
    </row>
    <row r="6253" spans="1:6" x14ac:dyDescent="0.25">
      <c r="A6253">
        <v>893</v>
      </c>
      <c r="B6253" s="3">
        <v>44391</v>
      </c>
      <c r="C6253" s="3">
        <v>44391</v>
      </c>
      <c r="D6253" t="s">
        <v>131</v>
      </c>
      <c r="E6253" t="s">
        <v>96</v>
      </c>
      <c r="F6253" t="s">
        <v>133</v>
      </c>
    </row>
    <row r="6254" spans="1:6" x14ac:dyDescent="0.25">
      <c r="A6254">
        <v>894</v>
      </c>
      <c r="B6254" s="3">
        <v>42331</v>
      </c>
      <c r="C6254" s="3">
        <v>44145</v>
      </c>
      <c r="D6254" t="s">
        <v>131</v>
      </c>
      <c r="E6254" t="s">
        <v>93</v>
      </c>
      <c r="F6254" t="s">
        <v>133</v>
      </c>
    </row>
    <row r="6255" spans="1:6" x14ac:dyDescent="0.25">
      <c r="A6255">
        <v>894</v>
      </c>
      <c r="B6255" s="3">
        <v>44145</v>
      </c>
      <c r="C6255" s="3">
        <v>44151</v>
      </c>
      <c r="D6255" t="s">
        <v>131</v>
      </c>
      <c r="E6255" t="s">
        <v>93</v>
      </c>
      <c r="F6255" t="s">
        <v>133</v>
      </c>
    </row>
    <row r="6256" spans="1:6" x14ac:dyDescent="0.25">
      <c r="A6256">
        <v>894</v>
      </c>
      <c r="B6256" s="3">
        <v>44152</v>
      </c>
      <c r="C6256" s="3">
        <v>44152</v>
      </c>
      <c r="D6256" t="s">
        <v>131</v>
      </c>
      <c r="E6256" t="s">
        <v>93</v>
      </c>
      <c r="F6256" t="s">
        <v>133</v>
      </c>
    </row>
    <row r="6257" spans="1:6" x14ac:dyDescent="0.25">
      <c r="A6257">
        <v>894</v>
      </c>
      <c r="B6257" s="3">
        <v>44152</v>
      </c>
      <c r="C6257" s="3">
        <v>44158</v>
      </c>
      <c r="D6257" t="s">
        <v>131</v>
      </c>
      <c r="E6257" t="s">
        <v>93</v>
      </c>
      <c r="F6257" t="s">
        <v>133</v>
      </c>
    </row>
    <row r="6258" spans="1:6" x14ac:dyDescent="0.25">
      <c r="A6258">
        <v>894</v>
      </c>
      <c r="B6258" s="3">
        <v>44159</v>
      </c>
      <c r="C6258" s="3">
        <v>44159</v>
      </c>
      <c r="D6258" t="s">
        <v>131</v>
      </c>
      <c r="E6258" t="s">
        <v>93</v>
      </c>
      <c r="F6258" t="s">
        <v>133</v>
      </c>
    </row>
    <row r="6259" spans="1:6" x14ac:dyDescent="0.25">
      <c r="A6259">
        <v>894</v>
      </c>
      <c r="B6259" s="3">
        <v>44159</v>
      </c>
      <c r="C6259" s="3">
        <v>44165</v>
      </c>
      <c r="D6259" t="s">
        <v>131</v>
      </c>
      <c r="E6259" t="s">
        <v>93</v>
      </c>
      <c r="F6259" t="s">
        <v>133</v>
      </c>
    </row>
    <row r="6260" spans="1:6" x14ac:dyDescent="0.25">
      <c r="A6260">
        <v>894</v>
      </c>
      <c r="B6260" s="3">
        <v>44166</v>
      </c>
      <c r="D6260" t="s">
        <v>131</v>
      </c>
      <c r="E6260" t="s">
        <v>93</v>
      </c>
      <c r="F6260" t="s">
        <v>133</v>
      </c>
    </row>
    <row r="6261" spans="1:6" x14ac:dyDescent="0.25">
      <c r="A6261">
        <v>895</v>
      </c>
      <c r="B6261" s="3">
        <v>41913</v>
      </c>
      <c r="C6261" s="3">
        <v>43267</v>
      </c>
      <c r="D6261" t="s">
        <v>131</v>
      </c>
      <c r="E6261" t="s">
        <v>175</v>
      </c>
      <c r="F6261" t="s">
        <v>133</v>
      </c>
    </row>
    <row r="6262" spans="1:6" x14ac:dyDescent="0.25">
      <c r="A6262">
        <v>895</v>
      </c>
      <c r="B6262" s="3">
        <v>43267</v>
      </c>
      <c r="C6262" s="3">
        <v>43654</v>
      </c>
      <c r="D6262" t="s">
        <v>131</v>
      </c>
      <c r="E6262" t="s">
        <v>175</v>
      </c>
      <c r="F6262" t="s">
        <v>133</v>
      </c>
    </row>
    <row r="6263" spans="1:6" x14ac:dyDescent="0.25">
      <c r="A6263">
        <v>895</v>
      </c>
      <c r="B6263" s="3">
        <v>43654</v>
      </c>
      <c r="C6263" s="3">
        <v>43880</v>
      </c>
      <c r="D6263" t="s">
        <v>131</v>
      </c>
      <c r="E6263" t="s">
        <v>175</v>
      </c>
      <c r="F6263" t="s">
        <v>132</v>
      </c>
    </row>
    <row r="6264" spans="1:6" x14ac:dyDescent="0.25">
      <c r="A6264">
        <v>895</v>
      </c>
      <c r="B6264" s="3">
        <v>43881</v>
      </c>
      <c r="C6264" s="3">
        <v>43882</v>
      </c>
      <c r="D6264" t="s">
        <v>131</v>
      </c>
      <c r="E6264" t="s">
        <v>175</v>
      </c>
      <c r="F6264" t="s">
        <v>132</v>
      </c>
    </row>
    <row r="6265" spans="1:6" x14ac:dyDescent="0.25">
      <c r="A6265">
        <v>895</v>
      </c>
      <c r="B6265" s="3">
        <v>43883</v>
      </c>
      <c r="C6265" s="3"/>
      <c r="D6265" t="s">
        <v>131</v>
      </c>
      <c r="E6265" t="s">
        <v>175</v>
      </c>
      <c r="F6265" t="s">
        <v>132</v>
      </c>
    </row>
    <row r="6266" spans="1:6" x14ac:dyDescent="0.25">
      <c r="A6266">
        <v>896</v>
      </c>
      <c r="B6266" s="3">
        <v>43040</v>
      </c>
      <c r="C6266" s="3"/>
      <c r="D6266" t="s">
        <v>131</v>
      </c>
      <c r="E6266" t="s">
        <v>174</v>
      </c>
      <c r="F6266" t="s">
        <v>133</v>
      </c>
    </row>
    <row r="6267" spans="1:6" x14ac:dyDescent="0.25">
      <c r="A6267">
        <v>898</v>
      </c>
      <c r="B6267" s="3">
        <v>42675</v>
      </c>
      <c r="C6267" s="3">
        <v>43339</v>
      </c>
      <c r="D6267" t="s">
        <v>131</v>
      </c>
      <c r="E6267" t="s">
        <v>134</v>
      </c>
      <c r="F6267" t="s">
        <v>133</v>
      </c>
    </row>
    <row r="6268" spans="1:6" x14ac:dyDescent="0.25">
      <c r="A6268">
        <v>898</v>
      </c>
      <c r="B6268" s="3">
        <v>43339</v>
      </c>
      <c r="C6268" s="3">
        <v>43340</v>
      </c>
      <c r="D6268" t="s">
        <v>131</v>
      </c>
      <c r="E6268" t="s">
        <v>134</v>
      </c>
      <c r="F6268" t="s">
        <v>133</v>
      </c>
    </row>
    <row r="6269" spans="1:6" x14ac:dyDescent="0.25">
      <c r="A6269">
        <v>898</v>
      </c>
      <c r="B6269" s="3">
        <v>43340</v>
      </c>
      <c r="C6269" s="3">
        <v>43502</v>
      </c>
      <c r="D6269" t="s">
        <v>131</v>
      </c>
      <c r="E6269" t="s">
        <v>134</v>
      </c>
      <c r="F6269" t="s">
        <v>133</v>
      </c>
    </row>
    <row r="6270" spans="1:6" x14ac:dyDescent="0.25">
      <c r="A6270">
        <v>898</v>
      </c>
      <c r="B6270" s="3">
        <v>43502</v>
      </c>
      <c r="C6270" s="3">
        <v>43502</v>
      </c>
      <c r="D6270" t="s">
        <v>131</v>
      </c>
      <c r="E6270" t="s">
        <v>134</v>
      </c>
      <c r="F6270" t="s">
        <v>133</v>
      </c>
    </row>
    <row r="6271" spans="1:6" x14ac:dyDescent="0.25">
      <c r="A6271">
        <v>898</v>
      </c>
      <c r="B6271" s="3">
        <v>43503</v>
      </c>
      <c r="C6271" s="3">
        <v>43535</v>
      </c>
      <c r="D6271" t="s">
        <v>131</v>
      </c>
      <c r="E6271" t="s">
        <v>134</v>
      </c>
      <c r="F6271" t="s">
        <v>133</v>
      </c>
    </row>
    <row r="6272" spans="1:6" x14ac:dyDescent="0.25">
      <c r="A6272">
        <v>898</v>
      </c>
      <c r="B6272" s="3">
        <v>43535</v>
      </c>
      <c r="C6272" s="3">
        <v>43536</v>
      </c>
      <c r="D6272" t="s">
        <v>131</v>
      </c>
      <c r="E6272" t="s">
        <v>134</v>
      </c>
      <c r="F6272" t="s">
        <v>133</v>
      </c>
    </row>
    <row r="6273" spans="1:6" x14ac:dyDescent="0.25">
      <c r="A6273">
        <v>898</v>
      </c>
      <c r="B6273" s="3">
        <v>43537</v>
      </c>
      <c r="C6273" s="3">
        <v>43537</v>
      </c>
      <c r="D6273" t="s">
        <v>131</v>
      </c>
      <c r="E6273" t="s">
        <v>134</v>
      </c>
      <c r="F6273" t="s">
        <v>133</v>
      </c>
    </row>
    <row r="6274" spans="1:6" x14ac:dyDescent="0.25">
      <c r="A6274">
        <v>898</v>
      </c>
      <c r="B6274" s="3">
        <v>43537</v>
      </c>
      <c r="C6274" s="3">
        <v>43539</v>
      </c>
      <c r="D6274" t="s">
        <v>131</v>
      </c>
      <c r="E6274" t="s">
        <v>134</v>
      </c>
      <c r="F6274" t="s">
        <v>133</v>
      </c>
    </row>
    <row r="6275" spans="1:6" x14ac:dyDescent="0.25">
      <c r="A6275">
        <v>898</v>
      </c>
      <c r="B6275" s="3">
        <v>43540</v>
      </c>
      <c r="C6275" s="3">
        <v>44135</v>
      </c>
      <c r="D6275" t="s">
        <v>131</v>
      </c>
      <c r="E6275" t="s">
        <v>134</v>
      </c>
      <c r="F6275" t="s">
        <v>133</v>
      </c>
    </row>
    <row r="6276" spans="1:6" x14ac:dyDescent="0.25">
      <c r="A6276">
        <v>898</v>
      </c>
      <c r="B6276" s="3">
        <v>44136</v>
      </c>
      <c r="C6276" s="3">
        <v>44136</v>
      </c>
      <c r="D6276" t="s">
        <v>131</v>
      </c>
      <c r="E6276" t="s">
        <v>134</v>
      </c>
      <c r="F6276" t="s">
        <v>133</v>
      </c>
    </row>
    <row r="6277" spans="1:6" x14ac:dyDescent="0.25">
      <c r="A6277">
        <v>898</v>
      </c>
      <c r="B6277" s="3">
        <v>44136</v>
      </c>
      <c r="C6277" s="3">
        <v>44725</v>
      </c>
      <c r="D6277" t="s">
        <v>131</v>
      </c>
      <c r="E6277" t="s">
        <v>134</v>
      </c>
      <c r="F6277" t="s">
        <v>133</v>
      </c>
    </row>
    <row r="6278" spans="1:6" x14ac:dyDescent="0.25">
      <c r="A6278">
        <v>898</v>
      </c>
      <c r="B6278" s="3">
        <v>44725</v>
      </c>
      <c r="C6278" s="3"/>
      <c r="D6278" t="s">
        <v>131</v>
      </c>
      <c r="E6278" t="s">
        <v>134</v>
      </c>
      <c r="F6278" t="s">
        <v>133</v>
      </c>
    </row>
    <row r="6279" spans="1:6" x14ac:dyDescent="0.25">
      <c r="A6279">
        <v>899</v>
      </c>
      <c r="B6279" s="3">
        <v>40885</v>
      </c>
      <c r="C6279" s="3">
        <v>44284</v>
      </c>
      <c r="D6279" t="s">
        <v>131</v>
      </c>
      <c r="E6279" t="s">
        <v>93</v>
      </c>
      <c r="F6279" t="s">
        <v>133</v>
      </c>
    </row>
    <row r="6280" spans="1:6" x14ac:dyDescent="0.25">
      <c r="A6280">
        <v>899</v>
      </c>
      <c r="B6280" s="3">
        <v>44284</v>
      </c>
      <c r="C6280" s="3">
        <v>44389</v>
      </c>
      <c r="D6280" t="s">
        <v>131</v>
      </c>
      <c r="E6280" t="s">
        <v>93</v>
      </c>
      <c r="F6280" t="s">
        <v>133</v>
      </c>
    </row>
    <row r="6281" spans="1:6" x14ac:dyDescent="0.25">
      <c r="A6281">
        <v>899</v>
      </c>
      <c r="B6281" s="3">
        <v>44389</v>
      </c>
      <c r="C6281" s="3">
        <v>44402</v>
      </c>
      <c r="D6281" t="s">
        <v>131</v>
      </c>
      <c r="E6281" t="s">
        <v>93</v>
      </c>
      <c r="F6281" t="s">
        <v>133</v>
      </c>
    </row>
    <row r="6282" spans="1:6" x14ac:dyDescent="0.25">
      <c r="A6282">
        <v>899</v>
      </c>
      <c r="B6282" s="3">
        <v>44403</v>
      </c>
      <c r="C6282" s="3">
        <v>44753</v>
      </c>
      <c r="D6282" t="s">
        <v>131</v>
      </c>
      <c r="E6282" t="s">
        <v>93</v>
      </c>
      <c r="F6282" t="s">
        <v>133</v>
      </c>
    </row>
    <row r="6283" spans="1:6" x14ac:dyDescent="0.25">
      <c r="A6283">
        <v>899</v>
      </c>
      <c r="B6283" s="3">
        <v>44753</v>
      </c>
      <c r="C6283" s="3">
        <v>44766</v>
      </c>
      <c r="D6283" t="s">
        <v>131</v>
      </c>
      <c r="E6283" t="s">
        <v>93</v>
      </c>
      <c r="F6283" t="s">
        <v>133</v>
      </c>
    </row>
    <row r="6284" spans="1:6" x14ac:dyDescent="0.25">
      <c r="A6284">
        <v>899</v>
      </c>
      <c r="B6284" s="3">
        <v>44767</v>
      </c>
      <c r="D6284" t="s">
        <v>131</v>
      </c>
      <c r="E6284" t="s">
        <v>93</v>
      </c>
      <c r="F6284" t="s">
        <v>133</v>
      </c>
    </row>
    <row r="6285" spans="1:6" x14ac:dyDescent="0.25">
      <c r="A6285">
        <v>900</v>
      </c>
      <c r="B6285" s="3">
        <v>41806</v>
      </c>
      <c r="C6285" s="3">
        <v>44719</v>
      </c>
      <c r="D6285" t="s">
        <v>131</v>
      </c>
      <c r="E6285" t="s">
        <v>112</v>
      </c>
      <c r="F6285" t="s">
        <v>132</v>
      </c>
    </row>
    <row r="6286" spans="1:6" x14ac:dyDescent="0.25">
      <c r="A6286">
        <v>900</v>
      </c>
      <c r="B6286" s="3">
        <v>44719</v>
      </c>
      <c r="C6286" s="3">
        <v>44719</v>
      </c>
      <c r="D6286" t="s">
        <v>131</v>
      </c>
      <c r="E6286" t="s">
        <v>112</v>
      </c>
      <c r="F6286" t="s">
        <v>132</v>
      </c>
    </row>
    <row r="6287" spans="1:6" x14ac:dyDescent="0.25">
      <c r="A6287">
        <v>900</v>
      </c>
      <c r="B6287" s="3">
        <v>44720</v>
      </c>
      <c r="C6287" s="3"/>
      <c r="D6287" t="s">
        <v>131</v>
      </c>
      <c r="E6287" t="s">
        <v>112</v>
      </c>
      <c r="F6287" t="s">
        <v>132</v>
      </c>
    </row>
    <row r="6288" spans="1:6" x14ac:dyDescent="0.25">
      <c r="A6288">
        <v>902</v>
      </c>
      <c r="B6288" s="3">
        <v>40544</v>
      </c>
      <c r="C6288" s="3">
        <v>43286</v>
      </c>
      <c r="D6288" t="s">
        <v>131</v>
      </c>
      <c r="E6288" t="s">
        <v>135</v>
      </c>
      <c r="F6288" t="s">
        <v>133</v>
      </c>
    </row>
    <row r="6289" spans="1:6" x14ac:dyDescent="0.25">
      <c r="A6289">
        <v>902</v>
      </c>
      <c r="B6289" s="3">
        <v>43286</v>
      </c>
      <c r="C6289" s="3">
        <v>43286</v>
      </c>
      <c r="D6289" t="s">
        <v>131</v>
      </c>
      <c r="E6289" t="s">
        <v>135</v>
      </c>
      <c r="F6289" t="s">
        <v>133</v>
      </c>
    </row>
    <row r="6290" spans="1:6" x14ac:dyDescent="0.25">
      <c r="A6290">
        <v>902</v>
      </c>
      <c r="B6290" s="3">
        <v>43286</v>
      </c>
      <c r="C6290" s="3">
        <v>43503</v>
      </c>
      <c r="D6290" t="s">
        <v>131</v>
      </c>
      <c r="E6290" t="s">
        <v>120</v>
      </c>
      <c r="F6290" t="s">
        <v>133</v>
      </c>
    </row>
    <row r="6291" spans="1:6" x14ac:dyDescent="0.25">
      <c r="A6291">
        <v>902</v>
      </c>
      <c r="B6291" s="3">
        <v>43503</v>
      </c>
      <c r="C6291" s="3">
        <v>43503</v>
      </c>
      <c r="D6291" t="s">
        <v>131</v>
      </c>
      <c r="E6291" t="s">
        <v>120</v>
      </c>
      <c r="F6291" t="s">
        <v>133</v>
      </c>
    </row>
    <row r="6292" spans="1:6" x14ac:dyDescent="0.25">
      <c r="A6292">
        <v>902</v>
      </c>
      <c r="B6292" s="3">
        <v>43503</v>
      </c>
      <c r="C6292" s="3">
        <v>44439</v>
      </c>
      <c r="D6292" t="s">
        <v>131</v>
      </c>
      <c r="E6292" t="s">
        <v>103</v>
      </c>
      <c r="F6292" t="s">
        <v>133</v>
      </c>
    </row>
    <row r="6293" spans="1:6" x14ac:dyDescent="0.25">
      <c r="A6293">
        <v>902</v>
      </c>
      <c r="B6293" s="3">
        <v>44439</v>
      </c>
      <c r="C6293" s="3">
        <v>44439</v>
      </c>
      <c r="D6293" t="s">
        <v>131</v>
      </c>
      <c r="E6293" t="s">
        <v>103</v>
      </c>
      <c r="F6293" t="s">
        <v>133</v>
      </c>
    </row>
    <row r="6294" spans="1:6" x14ac:dyDescent="0.25">
      <c r="A6294">
        <v>902</v>
      </c>
      <c r="B6294" s="3">
        <v>44439</v>
      </c>
      <c r="C6294" s="3">
        <v>44439</v>
      </c>
      <c r="D6294" t="s">
        <v>131</v>
      </c>
      <c r="E6294" t="s">
        <v>103</v>
      </c>
      <c r="F6294" t="s">
        <v>133</v>
      </c>
    </row>
    <row r="6295" spans="1:6" x14ac:dyDescent="0.25">
      <c r="A6295">
        <v>902</v>
      </c>
      <c r="B6295" s="3">
        <v>44439</v>
      </c>
      <c r="C6295" s="3"/>
      <c r="D6295" t="s">
        <v>131</v>
      </c>
      <c r="E6295" t="s">
        <v>103</v>
      </c>
      <c r="F6295" t="s">
        <v>133</v>
      </c>
    </row>
    <row r="6296" spans="1:6" x14ac:dyDescent="0.25">
      <c r="A6296">
        <v>903</v>
      </c>
      <c r="B6296" s="3">
        <v>41836</v>
      </c>
      <c r="C6296" s="3">
        <v>43107</v>
      </c>
      <c r="D6296" t="s">
        <v>131</v>
      </c>
      <c r="E6296" t="s">
        <v>187</v>
      </c>
      <c r="F6296" t="s">
        <v>133</v>
      </c>
    </row>
    <row r="6297" spans="1:6" x14ac:dyDescent="0.25">
      <c r="A6297">
        <v>903</v>
      </c>
      <c r="B6297" s="3">
        <v>43108</v>
      </c>
      <c r="C6297" s="3">
        <v>43197</v>
      </c>
      <c r="D6297" t="s">
        <v>131</v>
      </c>
      <c r="E6297" t="s">
        <v>187</v>
      </c>
      <c r="F6297" t="s">
        <v>133</v>
      </c>
    </row>
    <row r="6298" spans="1:6" x14ac:dyDescent="0.25">
      <c r="A6298">
        <v>903</v>
      </c>
      <c r="B6298" s="3">
        <v>43198</v>
      </c>
      <c r="C6298" s="3">
        <v>43342</v>
      </c>
      <c r="D6298" t="s">
        <v>131</v>
      </c>
      <c r="E6298" t="s">
        <v>187</v>
      </c>
      <c r="F6298" t="s">
        <v>133</v>
      </c>
    </row>
    <row r="6299" spans="1:6" x14ac:dyDescent="0.25">
      <c r="A6299">
        <v>903</v>
      </c>
      <c r="B6299" s="3">
        <v>43342</v>
      </c>
      <c r="C6299" s="3">
        <v>43344</v>
      </c>
      <c r="D6299" t="s">
        <v>131</v>
      </c>
      <c r="E6299" t="s">
        <v>187</v>
      </c>
      <c r="F6299" t="s">
        <v>133</v>
      </c>
    </row>
    <row r="6300" spans="1:6" x14ac:dyDescent="0.25">
      <c r="A6300">
        <v>903</v>
      </c>
      <c r="B6300" s="3">
        <v>43344</v>
      </c>
      <c r="C6300" s="3">
        <v>43346</v>
      </c>
      <c r="D6300" t="s">
        <v>131</v>
      </c>
      <c r="E6300" t="s">
        <v>187</v>
      </c>
      <c r="F6300" t="s">
        <v>133</v>
      </c>
    </row>
    <row r="6301" spans="1:6" x14ac:dyDescent="0.25">
      <c r="A6301">
        <v>903</v>
      </c>
      <c r="B6301" s="3">
        <v>43346</v>
      </c>
      <c r="C6301" s="3">
        <v>43347</v>
      </c>
      <c r="D6301" t="s">
        <v>131</v>
      </c>
      <c r="E6301" t="s">
        <v>187</v>
      </c>
      <c r="F6301" t="s">
        <v>133</v>
      </c>
    </row>
    <row r="6302" spans="1:6" x14ac:dyDescent="0.25">
      <c r="A6302">
        <v>903</v>
      </c>
      <c r="B6302" s="3">
        <v>43347</v>
      </c>
      <c r="C6302" s="3">
        <v>43388</v>
      </c>
      <c r="D6302" t="s">
        <v>131</v>
      </c>
      <c r="E6302" t="s">
        <v>187</v>
      </c>
      <c r="F6302" t="s">
        <v>133</v>
      </c>
    </row>
    <row r="6303" spans="1:6" x14ac:dyDescent="0.25">
      <c r="A6303">
        <v>903</v>
      </c>
      <c r="B6303" s="3">
        <v>43388</v>
      </c>
      <c r="C6303" s="3">
        <v>43390</v>
      </c>
      <c r="D6303" t="s">
        <v>131</v>
      </c>
      <c r="E6303" t="s">
        <v>187</v>
      </c>
      <c r="F6303" t="s">
        <v>133</v>
      </c>
    </row>
    <row r="6304" spans="1:6" x14ac:dyDescent="0.25">
      <c r="A6304">
        <v>903</v>
      </c>
      <c r="B6304" s="3">
        <v>43391</v>
      </c>
      <c r="C6304" s="3">
        <v>43473</v>
      </c>
      <c r="D6304" t="s">
        <v>131</v>
      </c>
      <c r="E6304" t="s">
        <v>187</v>
      </c>
      <c r="F6304" t="s">
        <v>133</v>
      </c>
    </row>
    <row r="6305" spans="1:6" x14ac:dyDescent="0.25">
      <c r="A6305">
        <v>903</v>
      </c>
      <c r="B6305" s="3">
        <v>43473</v>
      </c>
      <c r="C6305" s="3">
        <v>43503</v>
      </c>
      <c r="D6305" t="s">
        <v>131</v>
      </c>
      <c r="E6305" t="s">
        <v>187</v>
      </c>
      <c r="F6305" t="s">
        <v>133</v>
      </c>
    </row>
    <row r="6306" spans="1:6" x14ac:dyDescent="0.25">
      <c r="A6306">
        <v>903</v>
      </c>
      <c r="B6306" s="3">
        <v>43504</v>
      </c>
      <c r="C6306" s="3">
        <v>43566</v>
      </c>
      <c r="D6306" t="s">
        <v>131</v>
      </c>
      <c r="E6306" t="s">
        <v>187</v>
      </c>
      <c r="F6306" t="s">
        <v>133</v>
      </c>
    </row>
    <row r="6307" spans="1:6" x14ac:dyDescent="0.25">
      <c r="A6307">
        <v>903</v>
      </c>
      <c r="B6307" s="3">
        <v>43566</v>
      </c>
      <c r="C6307" s="3">
        <v>43566</v>
      </c>
      <c r="D6307" t="s">
        <v>131</v>
      </c>
      <c r="E6307" t="s">
        <v>187</v>
      </c>
      <c r="F6307" t="s">
        <v>133</v>
      </c>
    </row>
    <row r="6308" spans="1:6" x14ac:dyDescent="0.25">
      <c r="A6308">
        <v>903</v>
      </c>
      <c r="B6308" s="3">
        <v>43567</v>
      </c>
      <c r="C6308" s="3">
        <v>43567</v>
      </c>
      <c r="D6308" t="s">
        <v>131</v>
      </c>
      <c r="E6308" t="s">
        <v>187</v>
      </c>
      <c r="F6308" t="s">
        <v>133</v>
      </c>
    </row>
    <row r="6309" spans="1:6" x14ac:dyDescent="0.25">
      <c r="A6309">
        <v>903</v>
      </c>
      <c r="B6309" s="3">
        <v>43567</v>
      </c>
      <c r="C6309" s="3">
        <v>43567</v>
      </c>
      <c r="D6309" t="s">
        <v>131</v>
      </c>
      <c r="E6309" t="s">
        <v>187</v>
      </c>
      <c r="F6309" t="s">
        <v>133</v>
      </c>
    </row>
    <row r="6310" spans="1:6" x14ac:dyDescent="0.25">
      <c r="A6310">
        <v>903</v>
      </c>
      <c r="B6310" s="3">
        <v>43568</v>
      </c>
      <c r="C6310" s="3">
        <v>43570</v>
      </c>
      <c r="D6310" t="s">
        <v>131</v>
      </c>
      <c r="E6310" t="s">
        <v>187</v>
      </c>
      <c r="F6310" t="s">
        <v>133</v>
      </c>
    </row>
    <row r="6311" spans="1:6" x14ac:dyDescent="0.25">
      <c r="A6311">
        <v>903</v>
      </c>
      <c r="B6311" s="3">
        <v>43570</v>
      </c>
      <c r="C6311" s="3">
        <v>43570</v>
      </c>
      <c r="D6311" t="s">
        <v>131</v>
      </c>
      <c r="E6311" t="s">
        <v>187</v>
      </c>
      <c r="F6311" t="s">
        <v>133</v>
      </c>
    </row>
    <row r="6312" spans="1:6" x14ac:dyDescent="0.25">
      <c r="A6312">
        <v>903</v>
      </c>
      <c r="B6312" s="3">
        <v>43571</v>
      </c>
      <c r="C6312" s="3">
        <v>43627</v>
      </c>
      <c r="D6312" t="s">
        <v>131</v>
      </c>
      <c r="E6312" t="s">
        <v>187</v>
      </c>
      <c r="F6312" t="s">
        <v>133</v>
      </c>
    </row>
    <row r="6313" spans="1:6" x14ac:dyDescent="0.25">
      <c r="A6313">
        <v>903</v>
      </c>
      <c r="B6313" s="3">
        <v>43627</v>
      </c>
      <c r="C6313" s="3">
        <v>43628</v>
      </c>
      <c r="D6313" t="s">
        <v>131</v>
      </c>
      <c r="E6313" t="s">
        <v>187</v>
      </c>
      <c r="F6313" t="s">
        <v>133</v>
      </c>
    </row>
    <row r="6314" spans="1:6" x14ac:dyDescent="0.25">
      <c r="A6314">
        <v>903</v>
      </c>
      <c r="B6314" s="3">
        <v>43629</v>
      </c>
      <c r="C6314" s="3">
        <v>43629</v>
      </c>
      <c r="D6314" t="s">
        <v>131</v>
      </c>
      <c r="E6314" t="s">
        <v>187</v>
      </c>
      <c r="F6314" t="s">
        <v>133</v>
      </c>
    </row>
    <row r="6315" spans="1:6" x14ac:dyDescent="0.25">
      <c r="A6315">
        <v>903</v>
      </c>
      <c r="B6315" s="3">
        <v>43629</v>
      </c>
      <c r="C6315" s="3">
        <v>43649</v>
      </c>
      <c r="D6315" t="s">
        <v>131</v>
      </c>
      <c r="E6315" t="s">
        <v>187</v>
      </c>
      <c r="F6315" t="s">
        <v>133</v>
      </c>
    </row>
    <row r="6316" spans="1:6" x14ac:dyDescent="0.25">
      <c r="A6316">
        <v>903</v>
      </c>
      <c r="B6316" s="3">
        <v>43650</v>
      </c>
      <c r="C6316" s="3">
        <v>43650</v>
      </c>
      <c r="D6316" t="s">
        <v>131</v>
      </c>
      <c r="E6316" t="s">
        <v>187</v>
      </c>
      <c r="F6316" t="s">
        <v>133</v>
      </c>
    </row>
    <row r="6317" spans="1:6" x14ac:dyDescent="0.25">
      <c r="A6317">
        <v>903</v>
      </c>
      <c r="B6317" s="3">
        <v>43650</v>
      </c>
      <c r="C6317" s="3">
        <v>43679</v>
      </c>
      <c r="D6317" t="s">
        <v>131</v>
      </c>
      <c r="E6317" t="s">
        <v>187</v>
      </c>
      <c r="F6317" t="s">
        <v>133</v>
      </c>
    </row>
    <row r="6318" spans="1:6" x14ac:dyDescent="0.25">
      <c r="A6318">
        <v>903</v>
      </c>
      <c r="B6318" s="3">
        <v>43680</v>
      </c>
      <c r="C6318" s="3">
        <v>43680</v>
      </c>
      <c r="D6318" t="s">
        <v>131</v>
      </c>
      <c r="E6318" t="s">
        <v>187</v>
      </c>
      <c r="F6318" t="s">
        <v>133</v>
      </c>
    </row>
    <row r="6319" spans="1:6" x14ac:dyDescent="0.25">
      <c r="A6319">
        <v>903</v>
      </c>
      <c r="B6319" s="3">
        <v>43680</v>
      </c>
      <c r="C6319" s="3">
        <v>43709</v>
      </c>
      <c r="D6319" t="s">
        <v>131</v>
      </c>
      <c r="E6319" t="s">
        <v>187</v>
      </c>
      <c r="F6319" t="s">
        <v>133</v>
      </c>
    </row>
    <row r="6320" spans="1:6" x14ac:dyDescent="0.25">
      <c r="A6320">
        <v>903</v>
      </c>
      <c r="B6320" s="3">
        <v>43710</v>
      </c>
      <c r="C6320" s="3">
        <v>43710</v>
      </c>
      <c r="D6320" t="s">
        <v>131</v>
      </c>
      <c r="E6320" t="s">
        <v>187</v>
      </c>
      <c r="F6320" t="s">
        <v>133</v>
      </c>
    </row>
    <row r="6321" spans="1:6" x14ac:dyDescent="0.25">
      <c r="A6321">
        <v>903</v>
      </c>
      <c r="B6321" s="3">
        <v>43710</v>
      </c>
      <c r="C6321" s="3">
        <v>43739</v>
      </c>
      <c r="D6321" t="s">
        <v>131</v>
      </c>
      <c r="E6321" t="s">
        <v>187</v>
      </c>
      <c r="F6321" t="s">
        <v>133</v>
      </c>
    </row>
    <row r="6322" spans="1:6" x14ac:dyDescent="0.25">
      <c r="A6322">
        <v>903</v>
      </c>
      <c r="B6322" s="3">
        <v>43740</v>
      </c>
      <c r="C6322" s="3">
        <v>43740</v>
      </c>
      <c r="D6322" t="s">
        <v>131</v>
      </c>
      <c r="E6322" t="s">
        <v>187</v>
      </c>
      <c r="F6322" t="s">
        <v>133</v>
      </c>
    </row>
    <row r="6323" spans="1:6" x14ac:dyDescent="0.25">
      <c r="A6323">
        <v>903</v>
      </c>
      <c r="B6323" s="3">
        <v>43740</v>
      </c>
      <c r="C6323" s="3">
        <v>43769</v>
      </c>
      <c r="D6323" t="s">
        <v>131</v>
      </c>
      <c r="E6323" t="s">
        <v>187</v>
      </c>
      <c r="F6323" t="s">
        <v>133</v>
      </c>
    </row>
    <row r="6324" spans="1:6" x14ac:dyDescent="0.25">
      <c r="A6324">
        <v>903</v>
      </c>
      <c r="B6324" s="3">
        <v>43770</v>
      </c>
      <c r="C6324" s="3">
        <v>43770</v>
      </c>
      <c r="D6324" t="s">
        <v>131</v>
      </c>
      <c r="E6324" t="s">
        <v>187</v>
      </c>
      <c r="F6324" t="s">
        <v>133</v>
      </c>
    </row>
    <row r="6325" spans="1:6" x14ac:dyDescent="0.25">
      <c r="A6325">
        <v>903</v>
      </c>
      <c r="B6325" s="3">
        <v>43770</v>
      </c>
      <c r="C6325" s="3">
        <v>43799</v>
      </c>
      <c r="D6325" t="s">
        <v>131</v>
      </c>
      <c r="E6325" t="s">
        <v>187</v>
      </c>
      <c r="F6325" t="s">
        <v>133</v>
      </c>
    </row>
    <row r="6326" spans="1:6" x14ac:dyDescent="0.25">
      <c r="A6326">
        <v>903</v>
      </c>
      <c r="B6326" s="3">
        <v>43800</v>
      </c>
      <c r="C6326" s="3">
        <v>43800</v>
      </c>
      <c r="D6326" t="s">
        <v>131</v>
      </c>
      <c r="E6326" t="s">
        <v>187</v>
      </c>
      <c r="F6326" t="s">
        <v>133</v>
      </c>
    </row>
    <row r="6327" spans="1:6" x14ac:dyDescent="0.25">
      <c r="A6327">
        <v>903</v>
      </c>
      <c r="B6327" s="3">
        <v>43800</v>
      </c>
      <c r="C6327" s="3">
        <v>43829</v>
      </c>
      <c r="D6327" t="s">
        <v>131</v>
      </c>
      <c r="E6327" t="s">
        <v>187</v>
      </c>
      <c r="F6327" t="s">
        <v>133</v>
      </c>
    </row>
    <row r="6328" spans="1:6" x14ac:dyDescent="0.25">
      <c r="A6328">
        <v>903</v>
      </c>
      <c r="B6328" s="3">
        <v>43830</v>
      </c>
      <c r="C6328" s="3">
        <v>43830</v>
      </c>
      <c r="D6328" t="s">
        <v>131</v>
      </c>
      <c r="E6328" t="s">
        <v>187</v>
      </c>
      <c r="F6328" t="s">
        <v>133</v>
      </c>
    </row>
    <row r="6329" spans="1:6" x14ac:dyDescent="0.25">
      <c r="A6329">
        <v>903</v>
      </c>
      <c r="B6329" s="3">
        <v>43830</v>
      </c>
      <c r="C6329" s="3">
        <v>43859</v>
      </c>
      <c r="D6329" t="s">
        <v>131</v>
      </c>
      <c r="E6329" t="s">
        <v>187</v>
      </c>
      <c r="F6329" t="s">
        <v>133</v>
      </c>
    </row>
    <row r="6330" spans="1:6" x14ac:dyDescent="0.25">
      <c r="A6330">
        <v>903</v>
      </c>
      <c r="B6330" s="3">
        <v>43860</v>
      </c>
      <c r="C6330" s="3">
        <v>43860</v>
      </c>
      <c r="D6330" t="s">
        <v>131</v>
      </c>
      <c r="E6330" t="s">
        <v>187</v>
      </c>
      <c r="F6330" t="s">
        <v>133</v>
      </c>
    </row>
    <row r="6331" spans="1:6" x14ac:dyDescent="0.25">
      <c r="A6331">
        <v>903</v>
      </c>
      <c r="B6331" s="3">
        <v>43860</v>
      </c>
      <c r="C6331" s="3">
        <v>43889</v>
      </c>
      <c r="D6331" t="s">
        <v>131</v>
      </c>
      <c r="E6331" t="s">
        <v>187</v>
      </c>
      <c r="F6331" t="s">
        <v>133</v>
      </c>
    </row>
    <row r="6332" spans="1:6" x14ac:dyDescent="0.25">
      <c r="A6332">
        <v>903</v>
      </c>
      <c r="B6332" s="3">
        <v>43890</v>
      </c>
      <c r="C6332" s="3">
        <v>43890</v>
      </c>
      <c r="D6332" t="s">
        <v>131</v>
      </c>
      <c r="E6332" t="s">
        <v>187</v>
      </c>
      <c r="F6332" t="s">
        <v>133</v>
      </c>
    </row>
    <row r="6333" spans="1:6" x14ac:dyDescent="0.25">
      <c r="A6333">
        <v>903</v>
      </c>
      <c r="B6333" s="3">
        <v>43890</v>
      </c>
      <c r="C6333" s="3">
        <v>43919</v>
      </c>
      <c r="D6333" t="s">
        <v>131</v>
      </c>
      <c r="E6333" t="s">
        <v>187</v>
      </c>
      <c r="F6333" t="s">
        <v>133</v>
      </c>
    </row>
    <row r="6334" spans="1:6" x14ac:dyDescent="0.25">
      <c r="A6334">
        <v>903</v>
      </c>
      <c r="B6334" s="3">
        <v>43920</v>
      </c>
      <c r="C6334" s="3">
        <v>43920</v>
      </c>
      <c r="D6334" t="s">
        <v>131</v>
      </c>
      <c r="E6334" t="s">
        <v>187</v>
      </c>
      <c r="F6334" t="s">
        <v>133</v>
      </c>
    </row>
    <row r="6335" spans="1:6" x14ac:dyDescent="0.25">
      <c r="A6335">
        <v>903</v>
      </c>
      <c r="B6335" s="3">
        <v>43920</v>
      </c>
      <c r="C6335" s="3">
        <v>43949</v>
      </c>
      <c r="D6335" t="s">
        <v>131</v>
      </c>
      <c r="E6335" t="s">
        <v>187</v>
      </c>
      <c r="F6335" t="s">
        <v>133</v>
      </c>
    </row>
    <row r="6336" spans="1:6" x14ac:dyDescent="0.25">
      <c r="A6336">
        <v>903</v>
      </c>
      <c r="B6336" s="3">
        <v>43950</v>
      </c>
      <c r="C6336" s="3">
        <v>43950</v>
      </c>
      <c r="D6336" t="s">
        <v>131</v>
      </c>
      <c r="E6336" t="s">
        <v>187</v>
      </c>
      <c r="F6336" t="s">
        <v>133</v>
      </c>
    </row>
    <row r="6337" spans="1:6" x14ac:dyDescent="0.25">
      <c r="A6337">
        <v>903</v>
      </c>
      <c r="B6337" s="3">
        <v>43950</v>
      </c>
      <c r="C6337" s="3">
        <v>43979</v>
      </c>
      <c r="D6337" t="s">
        <v>131</v>
      </c>
      <c r="E6337" t="s">
        <v>187</v>
      </c>
      <c r="F6337" t="s">
        <v>133</v>
      </c>
    </row>
    <row r="6338" spans="1:6" x14ac:dyDescent="0.25">
      <c r="A6338">
        <v>903</v>
      </c>
      <c r="B6338" s="3">
        <v>43980</v>
      </c>
      <c r="C6338" s="3">
        <v>43980</v>
      </c>
      <c r="D6338" t="s">
        <v>131</v>
      </c>
      <c r="E6338" t="s">
        <v>187</v>
      </c>
      <c r="F6338" t="s">
        <v>133</v>
      </c>
    </row>
    <row r="6339" spans="1:6" x14ac:dyDescent="0.25">
      <c r="A6339">
        <v>903</v>
      </c>
      <c r="B6339" s="3">
        <v>43980</v>
      </c>
      <c r="C6339" s="3">
        <v>44009</v>
      </c>
      <c r="D6339" t="s">
        <v>131</v>
      </c>
      <c r="E6339" t="s">
        <v>187</v>
      </c>
      <c r="F6339" t="s">
        <v>133</v>
      </c>
    </row>
    <row r="6340" spans="1:6" x14ac:dyDescent="0.25">
      <c r="A6340">
        <v>903</v>
      </c>
      <c r="B6340" s="3">
        <v>44010</v>
      </c>
      <c r="C6340" s="3">
        <v>44010</v>
      </c>
      <c r="D6340" t="s">
        <v>131</v>
      </c>
      <c r="E6340" t="s">
        <v>187</v>
      </c>
      <c r="F6340" t="s">
        <v>133</v>
      </c>
    </row>
    <row r="6341" spans="1:6" x14ac:dyDescent="0.25">
      <c r="A6341">
        <v>903</v>
      </c>
      <c r="B6341" s="3">
        <v>44010</v>
      </c>
      <c r="C6341" s="3">
        <v>44039</v>
      </c>
      <c r="D6341" t="s">
        <v>131</v>
      </c>
      <c r="E6341" t="s">
        <v>187</v>
      </c>
      <c r="F6341" t="s">
        <v>133</v>
      </c>
    </row>
    <row r="6342" spans="1:6" x14ac:dyDescent="0.25">
      <c r="A6342">
        <v>903</v>
      </c>
      <c r="B6342" s="3">
        <v>44040</v>
      </c>
      <c r="C6342" s="3">
        <v>44040</v>
      </c>
      <c r="D6342" t="s">
        <v>131</v>
      </c>
      <c r="E6342" t="s">
        <v>187</v>
      </c>
      <c r="F6342" t="s">
        <v>133</v>
      </c>
    </row>
    <row r="6343" spans="1:6" x14ac:dyDescent="0.25">
      <c r="A6343">
        <v>903</v>
      </c>
      <c r="B6343" s="3">
        <v>44040</v>
      </c>
      <c r="C6343" s="3">
        <v>44069</v>
      </c>
      <c r="D6343" t="s">
        <v>131</v>
      </c>
      <c r="E6343" t="s">
        <v>187</v>
      </c>
      <c r="F6343" t="s">
        <v>133</v>
      </c>
    </row>
    <row r="6344" spans="1:6" x14ac:dyDescent="0.25">
      <c r="A6344">
        <v>903</v>
      </c>
      <c r="B6344" s="3">
        <v>44070</v>
      </c>
      <c r="C6344" s="3">
        <v>44070</v>
      </c>
      <c r="D6344" t="s">
        <v>131</v>
      </c>
      <c r="E6344" t="s">
        <v>187</v>
      </c>
      <c r="F6344" t="s">
        <v>133</v>
      </c>
    </row>
    <row r="6345" spans="1:6" x14ac:dyDescent="0.25">
      <c r="A6345">
        <v>903</v>
      </c>
      <c r="B6345" s="3">
        <v>44070</v>
      </c>
      <c r="C6345" s="3">
        <v>44099</v>
      </c>
      <c r="D6345" t="s">
        <v>131</v>
      </c>
      <c r="E6345" t="s">
        <v>187</v>
      </c>
      <c r="F6345" t="s">
        <v>133</v>
      </c>
    </row>
    <row r="6346" spans="1:6" x14ac:dyDescent="0.25">
      <c r="A6346">
        <v>903</v>
      </c>
      <c r="B6346" s="3">
        <v>44100</v>
      </c>
      <c r="C6346" s="3">
        <v>44100</v>
      </c>
      <c r="D6346" t="s">
        <v>131</v>
      </c>
      <c r="E6346" t="s">
        <v>187</v>
      </c>
      <c r="F6346" t="s">
        <v>133</v>
      </c>
    </row>
    <row r="6347" spans="1:6" x14ac:dyDescent="0.25">
      <c r="A6347">
        <v>903</v>
      </c>
      <c r="B6347" s="3">
        <v>44100</v>
      </c>
      <c r="C6347" s="3">
        <v>44129</v>
      </c>
      <c r="D6347" t="s">
        <v>131</v>
      </c>
      <c r="E6347" t="s">
        <v>187</v>
      </c>
      <c r="F6347" t="s">
        <v>133</v>
      </c>
    </row>
    <row r="6348" spans="1:6" x14ac:dyDescent="0.25">
      <c r="A6348">
        <v>903</v>
      </c>
      <c r="B6348" s="3">
        <v>44130</v>
      </c>
      <c r="C6348" s="3">
        <v>44130</v>
      </c>
      <c r="D6348" t="s">
        <v>131</v>
      </c>
      <c r="E6348" t="s">
        <v>187</v>
      </c>
      <c r="F6348" t="s">
        <v>133</v>
      </c>
    </row>
    <row r="6349" spans="1:6" x14ac:dyDescent="0.25">
      <c r="A6349">
        <v>903</v>
      </c>
      <c r="B6349" s="3">
        <v>44130</v>
      </c>
      <c r="C6349" s="3">
        <v>44159</v>
      </c>
      <c r="D6349" t="s">
        <v>131</v>
      </c>
      <c r="E6349" t="s">
        <v>187</v>
      </c>
      <c r="F6349" t="s">
        <v>133</v>
      </c>
    </row>
    <row r="6350" spans="1:6" x14ac:dyDescent="0.25">
      <c r="A6350">
        <v>903</v>
      </c>
      <c r="B6350" s="3">
        <v>44160</v>
      </c>
      <c r="C6350" s="3">
        <v>44161</v>
      </c>
      <c r="D6350" t="s">
        <v>131</v>
      </c>
      <c r="E6350" t="s">
        <v>187</v>
      </c>
      <c r="F6350" t="s">
        <v>133</v>
      </c>
    </row>
    <row r="6351" spans="1:6" x14ac:dyDescent="0.25">
      <c r="A6351">
        <v>903</v>
      </c>
      <c r="B6351" s="3">
        <v>44161</v>
      </c>
      <c r="C6351" s="3">
        <v>44190</v>
      </c>
      <c r="D6351" t="s">
        <v>131</v>
      </c>
      <c r="E6351" t="s">
        <v>187</v>
      </c>
      <c r="F6351" t="s">
        <v>133</v>
      </c>
    </row>
    <row r="6352" spans="1:6" x14ac:dyDescent="0.25">
      <c r="A6352">
        <v>903</v>
      </c>
      <c r="B6352" s="3">
        <v>44191</v>
      </c>
      <c r="C6352" s="3">
        <v>44191</v>
      </c>
      <c r="D6352" t="s">
        <v>131</v>
      </c>
      <c r="E6352" t="s">
        <v>187</v>
      </c>
      <c r="F6352" t="s">
        <v>133</v>
      </c>
    </row>
    <row r="6353" spans="1:6" x14ac:dyDescent="0.25">
      <c r="A6353">
        <v>903</v>
      </c>
      <c r="B6353" s="3">
        <v>44191</v>
      </c>
      <c r="C6353" s="3">
        <v>44220</v>
      </c>
      <c r="D6353" t="s">
        <v>131</v>
      </c>
      <c r="E6353" t="s">
        <v>187</v>
      </c>
      <c r="F6353" t="s">
        <v>133</v>
      </c>
    </row>
    <row r="6354" spans="1:6" x14ac:dyDescent="0.25">
      <c r="A6354">
        <v>903</v>
      </c>
      <c r="B6354" s="3">
        <v>44221</v>
      </c>
      <c r="C6354" s="3">
        <v>44221</v>
      </c>
      <c r="D6354" t="s">
        <v>131</v>
      </c>
      <c r="E6354" t="s">
        <v>187</v>
      </c>
      <c r="F6354" t="s">
        <v>133</v>
      </c>
    </row>
    <row r="6355" spans="1:6" x14ac:dyDescent="0.25">
      <c r="A6355">
        <v>903</v>
      </c>
      <c r="B6355" s="3">
        <v>44221</v>
      </c>
      <c r="C6355" s="3">
        <v>44250</v>
      </c>
      <c r="D6355" t="s">
        <v>131</v>
      </c>
      <c r="E6355" t="s">
        <v>187</v>
      </c>
      <c r="F6355" t="s">
        <v>133</v>
      </c>
    </row>
    <row r="6356" spans="1:6" x14ac:dyDescent="0.25">
      <c r="A6356">
        <v>903</v>
      </c>
      <c r="B6356" s="3">
        <v>44235</v>
      </c>
      <c r="C6356" s="3">
        <v>44600</v>
      </c>
      <c r="D6356" t="s">
        <v>131</v>
      </c>
      <c r="E6356" t="s">
        <v>187</v>
      </c>
      <c r="F6356" t="s">
        <v>133</v>
      </c>
    </row>
    <row r="6357" spans="1:6" x14ac:dyDescent="0.25">
      <c r="A6357">
        <v>903</v>
      </c>
      <c r="B6357" s="3">
        <v>44601</v>
      </c>
      <c r="C6357" s="3"/>
      <c r="D6357" t="s">
        <v>131</v>
      </c>
      <c r="E6357" t="s">
        <v>187</v>
      </c>
      <c r="F6357" t="s">
        <v>133</v>
      </c>
    </row>
    <row r="6358" spans="1:6" x14ac:dyDescent="0.25">
      <c r="A6358">
        <v>904</v>
      </c>
      <c r="B6358" s="3">
        <v>41760</v>
      </c>
      <c r="C6358" s="3">
        <v>44593</v>
      </c>
      <c r="D6358" t="s">
        <v>131</v>
      </c>
      <c r="E6358" t="s">
        <v>104</v>
      </c>
      <c r="F6358" t="s">
        <v>133</v>
      </c>
    </row>
    <row r="6359" spans="1:6" x14ac:dyDescent="0.25">
      <c r="A6359">
        <v>904</v>
      </c>
      <c r="B6359" s="3">
        <v>44593</v>
      </c>
      <c r="C6359" s="3">
        <v>44681</v>
      </c>
      <c r="D6359" t="s">
        <v>131</v>
      </c>
      <c r="E6359" t="s">
        <v>104</v>
      </c>
      <c r="F6359" t="s">
        <v>133</v>
      </c>
    </row>
    <row r="6360" spans="1:6" x14ac:dyDescent="0.25">
      <c r="A6360">
        <v>904</v>
      </c>
      <c r="B6360" s="3">
        <v>44682</v>
      </c>
      <c r="C6360" s="3"/>
      <c r="D6360" t="s">
        <v>131</v>
      </c>
      <c r="E6360" t="s">
        <v>104</v>
      </c>
      <c r="F6360" t="s">
        <v>133</v>
      </c>
    </row>
    <row r="6361" spans="1:6" x14ac:dyDescent="0.25">
      <c r="A6361">
        <v>905</v>
      </c>
      <c r="B6361" s="3">
        <v>39185</v>
      </c>
      <c r="C6361" s="3">
        <v>43357</v>
      </c>
      <c r="D6361" t="s">
        <v>131</v>
      </c>
      <c r="E6361" t="s">
        <v>116</v>
      </c>
      <c r="F6361" t="s">
        <v>133</v>
      </c>
    </row>
    <row r="6362" spans="1:6" x14ac:dyDescent="0.25">
      <c r="A6362">
        <v>905</v>
      </c>
      <c r="B6362" s="3">
        <v>43357</v>
      </c>
      <c r="C6362" s="3">
        <v>43377</v>
      </c>
      <c r="D6362" t="s">
        <v>131</v>
      </c>
      <c r="E6362" t="s">
        <v>116</v>
      </c>
      <c r="F6362" t="s">
        <v>133</v>
      </c>
    </row>
    <row r="6363" spans="1:6" x14ac:dyDescent="0.25">
      <c r="A6363">
        <v>905</v>
      </c>
      <c r="B6363" s="3">
        <v>43378</v>
      </c>
      <c r="C6363" s="3">
        <v>43378</v>
      </c>
      <c r="D6363" t="s">
        <v>131</v>
      </c>
      <c r="E6363" t="s">
        <v>116</v>
      </c>
      <c r="F6363" t="s">
        <v>133</v>
      </c>
    </row>
    <row r="6364" spans="1:6" x14ac:dyDescent="0.25">
      <c r="A6364">
        <v>905</v>
      </c>
      <c r="B6364" s="3">
        <v>43378</v>
      </c>
      <c r="C6364" s="3">
        <v>43391</v>
      </c>
      <c r="D6364" t="s">
        <v>131</v>
      </c>
      <c r="E6364" t="s">
        <v>116</v>
      </c>
      <c r="F6364" t="s">
        <v>133</v>
      </c>
    </row>
    <row r="6365" spans="1:6" x14ac:dyDescent="0.25">
      <c r="A6365">
        <v>905</v>
      </c>
      <c r="B6365" s="3">
        <v>43392</v>
      </c>
      <c r="C6365" s="3">
        <v>43396</v>
      </c>
      <c r="D6365" t="s">
        <v>131</v>
      </c>
      <c r="E6365" t="s">
        <v>116</v>
      </c>
      <c r="F6365" t="s">
        <v>133</v>
      </c>
    </row>
    <row r="6366" spans="1:6" x14ac:dyDescent="0.25">
      <c r="A6366">
        <v>905</v>
      </c>
      <c r="B6366" s="3">
        <v>43396</v>
      </c>
      <c r="C6366" s="3">
        <v>43402</v>
      </c>
      <c r="D6366" t="s">
        <v>131</v>
      </c>
      <c r="E6366" t="s">
        <v>116</v>
      </c>
      <c r="F6366" t="s">
        <v>133</v>
      </c>
    </row>
    <row r="6367" spans="1:6" x14ac:dyDescent="0.25">
      <c r="A6367">
        <v>905</v>
      </c>
      <c r="B6367" s="3">
        <v>43403</v>
      </c>
      <c r="C6367" s="3">
        <v>43403</v>
      </c>
      <c r="D6367" t="s">
        <v>131</v>
      </c>
      <c r="E6367" t="s">
        <v>116</v>
      </c>
      <c r="F6367" t="s">
        <v>133</v>
      </c>
    </row>
    <row r="6368" spans="1:6" x14ac:dyDescent="0.25">
      <c r="A6368">
        <v>905</v>
      </c>
      <c r="B6368" s="3">
        <v>43403</v>
      </c>
      <c r="C6368" s="3">
        <v>43416</v>
      </c>
      <c r="D6368" t="s">
        <v>131</v>
      </c>
      <c r="E6368" t="s">
        <v>116</v>
      </c>
      <c r="F6368" t="s">
        <v>133</v>
      </c>
    </row>
    <row r="6369" spans="1:6" x14ac:dyDescent="0.25">
      <c r="A6369">
        <v>905</v>
      </c>
      <c r="B6369" s="3">
        <v>43417</v>
      </c>
      <c r="C6369" s="3">
        <v>43556</v>
      </c>
      <c r="D6369" t="s">
        <v>131</v>
      </c>
      <c r="E6369" t="s">
        <v>116</v>
      </c>
      <c r="F6369" t="s">
        <v>133</v>
      </c>
    </row>
    <row r="6370" spans="1:6" x14ac:dyDescent="0.25">
      <c r="A6370">
        <v>905</v>
      </c>
      <c r="B6370" s="3">
        <v>43556</v>
      </c>
      <c r="C6370" s="3">
        <v>43556</v>
      </c>
      <c r="D6370" t="s">
        <v>131</v>
      </c>
      <c r="E6370" t="s">
        <v>116</v>
      </c>
      <c r="F6370" t="s">
        <v>133</v>
      </c>
    </row>
    <row r="6371" spans="1:6" x14ac:dyDescent="0.25">
      <c r="A6371">
        <v>905</v>
      </c>
      <c r="B6371" s="3">
        <v>43557</v>
      </c>
      <c r="C6371" s="3">
        <v>43590</v>
      </c>
      <c r="D6371" t="s">
        <v>131</v>
      </c>
      <c r="E6371" t="s">
        <v>116</v>
      </c>
      <c r="F6371" t="s">
        <v>133</v>
      </c>
    </row>
    <row r="6372" spans="1:6" x14ac:dyDescent="0.25">
      <c r="A6372">
        <v>905</v>
      </c>
      <c r="B6372" s="3">
        <v>43590</v>
      </c>
      <c r="C6372" s="3">
        <v>43592</v>
      </c>
      <c r="D6372" t="s">
        <v>131</v>
      </c>
      <c r="E6372" t="s">
        <v>116</v>
      </c>
      <c r="F6372" t="s">
        <v>133</v>
      </c>
    </row>
    <row r="6373" spans="1:6" x14ac:dyDescent="0.25">
      <c r="A6373">
        <v>905</v>
      </c>
      <c r="B6373" s="3">
        <v>43593</v>
      </c>
      <c r="C6373" s="3">
        <v>43650</v>
      </c>
      <c r="D6373" t="s">
        <v>131</v>
      </c>
      <c r="E6373" t="s">
        <v>116</v>
      </c>
      <c r="F6373" t="s">
        <v>133</v>
      </c>
    </row>
    <row r="6374" spans="1:6" x14ac:dyDescent="0.25">
      <c r="A6374">
        <v>905</v>
      </c>
      <c r="B6374" s="3">
        <v>43650</v>
      </c>
      <c r="C6374" s="3">
        <v>43650</v>
      </c>
      <c r="D6374" t="s">
        <v>131</v>
      </c>
      <c r="E6374" t="s">
        <v>116</v>
      </c>
      <c r="F6374" t="s">
        <v>133</v>
      </c>
    </row>
    <row r="6375" spans="1:6" x14ac:dyDescent="0.25">
      <c r="A6375">
        <v>905</v>
      </c>
      <c r="B6375" s="3">
        <v>43651</v>
      </c>
      <c r="C6375" s="3">
        <v>43651</v>
      </c>
      <c r="D6375" t="s">
        <v>131</v>
      </c>
      <c r="E6375" t="s">
        <v>116</v>
      </c>
      <c r="F6375" t="s">
        <v>133</v>
      </c>
    </row>
    <row r="6376" spans="1:6" x14ac:dyDescent="0.25">
      <c r="A6376">
        <v>905</v>
      </c>
      <c r="B6376" s="3">
        <v>43651</v>
      </c>
      <c r="C6376" s="3">
        <v>43651</v>
      </c>
      <c r="D6376" t="s">
        <v>131</v>
      </c>
      <c r="E6376" t="s">
        <v>116</v>
      </c>
      <c r="F6376" t="s">
        <v>133</v>
      </c>
    </row>
    <row r="6377" spans="1:6" x14ac:dyDescent="0.25">
      <c r="A6377">
        <v>905</v>
      </c>
      <c r="B6377" s="3">
        <v>43652</v>
      </c>
      <c r="C6377" s="3">
        <v>43719</v>
      </c>
      <c r="D6377" t="s">
        <v>131</v>
      </c>
      <c r="E6377" t="s">
        <v>116</v>
      </c>
      <c r="F6377" t="s">
        <v>133</v>
      </c>
    </row>
    <row r="6378" spans="1:6" x14ac:dyDescent="0.25">
      <c r="A6378">
        <v>905</v>
      </c>
      <c r="B6378" s="3">
        <v>43719</v>
      </c>
      <c r="C6378" s="3">
        <v>43719</v>
      </c>
      <c r="D6378" t="s">
        <v>131</v>
      </c>
      <c r="E6378" t="s">
        <v>116</v>
      </c>
      <c r="F6378" t="s">
        <v>133</v>
      </c>
    </row>
    <row r="6379" spans="1:6" x14ac:dyDescent="0.25">
      <c r="A6379">
        <v>905</v>
      </c>
      <c r="B6379" s="3">
        <v>43720</v>
      </c>
      <c r="C6379" s="3">
        <v>43732</v>
      </c>
      <c r="D6379" t="s">
        <v>131</v>
      </c>
      <c r="E6379" t="s">
        <v>116</v>
      </c>
      <c r="F6379" t="s">
        <v>133</v>
      </c>
    </row>
    <row r="6380" spans="1:6" x14ac:dyDescent="0.25">
      <c r="A6380">
        <v>905</v>
      </c>
      <c r="B6380" s="3">
        <v>43732</v>
      </c>
      <c r="C6380" s="3">
        <v>43733</v>
      </c>
      <c r="D6380" t="s">
        <v>131</v>
      </c>
      <c r="E6380" t="s">
        <v>116</v>
      </c>
      <c r="F6380" t="s">
        <v>133</v>
      </c>
    </row>
    <row r="6381" spans="1:6" x14ac:dyDescent="0.25">
      <c r="A6381">
        <v>905</v>
      </c>
      <c r="B6381" s="3">
        <v>43734</v>
      </c>
      <c r="C6381" s="3">
        <v>43788</v>
      </c>
      <c r="D6381" t="s">
        <v>131</v>
      </c>
      <c r="E6381" t="s">
        <v>116</v>
      </c>
      <c r="F6381" t="s">
        <v>133</v>
      </c>
    </row>
    <row r="6382" spans="1:6" x14ac:dyDescent="0.25">
      <c r="A6382">
        <v>905</v>
      </c>
      <c r="B6382" s="3">
        <v>43788</v>
      </c>
      <c r="C6382" s="3">
        <v>43788</v>
      </c>
      <c r="D6382" t="s">
        <v>131</v>
      </c>
      <c r="E6382" t="s">
        <v>116</v>
      </c>
      <c r="F6382" t="s">
        <v>133</v>
      </c>
    </row>
    <row r="6383" spans="1:6" x14ac:dyDescent="0.25">
      <c r="A6383">
        <v>905</v>
      </c>
      <c r="B6383" s="3">
        <v>43789</v>
      </c>
      <c r="C6383" s="3">
        <v>43815</v>
      </c>
      <c r="D6383" t="s">
        <v>131</v>
      </c>
      <c r="E6383" t="s">
        <v>116</v>
      </c>
      <c r="F6383" t="s">
        <v>133</v>
      </c>
    </row>
    <row r="6384" spans="1:6" x14ac:dyDescent="0.25">
      <c r="A6384">
        <v>905</v>
      </c>
      <c r="B6384" s="3">
        <v>43815</v>
      </c>
      <c r="C6384" s="3">
        <v>43815</v>
      </c>
      <c r="D6384" t="s">
        <v>131</v>
      </c>
      <c r="E6384" t="s">
        <v>116</v>
      </c>
      <c r="F6384" t="s">
        <v>133</v>
      </c>
    </row>
    <row r="6385" spans="1:6" x14ac:dyDescent="0.25">
      <c r="A6385">
        <v>905</v>
      </c>
      <c r="B6385" s="3">
        <v>43816</v>
      </c>
      <c r="C6385" s="3">
        <v>43843</v>
      </c>
      <c r="D6385" t="s">
        <v>131</v>
      </c>
      <c r="E6385" t="s">
        <v>116</v>
      </c>
      <c r="F6385" t="s">
        <v>133</v>
      </c>
    </row>
    <row r="6386" spans="1:6" x14ac:dyDescent="0.25">
      <c r="A6386">
        <v>905</v>
      </c>
      <c r="B6386" s="3">
        <v>43843</v>
      </c>
      <c r="C6386" s="3">
        <v>43843</v>
      </c>
      <c r="D6386" t="s">
        <v>131</v>
      </c>
      <c r="E6386" t="s">
        <v>116</v>
      </c>
      <c r="F6386" t="s">
        <v>133</v>
      </c>
    </row>
    <row r="6387" spans="1:6" x14ac:dyDescent="0.25">
      <c r="A6387">
        <v>905</v>
      </c>
      <c r="B6387" s="3">
        <v>43844</v>
      </c>
      <c r="C6387" s="3">
        <v>44294</v>
      </c>
      <c r="D6387" t="s">
        <v>131</v>
      </c>
      <c r="E6387" t="s">
        <v>116</v>
      </c>
      <c r="F6387" t="s">
        <v>133</v>
      </c>
    </row>
    <row r="6388" spans="1:6" x14ac:dyDescent="0.25">
      <c r="A6388">
        <v>905</v>
      </c>
      <c r="B6388" s="3">
        <v>44294</v>
      </c>
      <c r="C6388" s="3">
        <v>44294</v>
      </c>
      <c r="D6388" t="s">
        <v>131</v>
      </c>
      <c r="E6388" t="s">
        <v>116</v>
      </c>
      <c r="F6388" t="s">
        <v>133</v>
      </c>
    </row>
    <row r="6389" spans="1:6" x14ac:dyDescent="0.25">
      <c r="A6389">
        <v>905</v>
      </c>
      <c r="B6389" s="3">
        <v>44295</v>
      </c>
      <c r="C6389" s="3">
        <v>44312</v>
      </c>
      <c r="D6389" t="s">
        <v>131</v>
      </c>
      <c r="E6389" t="s">
        <v>116</v>
      </c>
      <c r="F6389" t="s">
        <v>133</v>
      </c>
    </row>
    <row r="6390" spans="1:6" x14ac:dyDescent="0.25">
      <c r="A6390">
        <v>905</v>
      </c>
      <c r="B6390" s="3">
        <v>44312</v>
      </c>
      <c r="C6390" s="3">
        <v>44313</v>
      </c>
      <c r="D6390" t="s">
        <v>131</v>
      </c>
      <c r="E6390" t="s">
        <v>116</v>
      </c>
      <c r="F6390" t="s">
        <v>133</v>
      </c>
    </row>
    <row r="6391" spans="1:6" x14ac:dyDescent="0.25">
      <c r="A6391">
        <v>905</v>
      </c>
      <c r="B6391" s="3">
        <v>44314</v>
      </c>
      <c r="C6391" s="3">
        <v>44433</v>
      </c>
      <c r="D6391" t="s">
        <v>131</v>
      </c>
      <c r="E6391" t="s">
        <v>116</v>
      </c>
      <c r="F6391" t="s">
        <v>133</v>
      </c>
    </row>
    <row r="6392" spans="1:6" x14ac:dyDescent="0.25">
      <c r="A6392">
        <v>905</v>
      </c>
      <c r="B6392" s="3">
        <v>44433</v>
      </c>
      <c r="C6392" s="3">
        <v>44434</v>
      </c>
      <c r="D6392" t="s">
        <v>131</v>
      </c>
      <c r="E6392" t="s">
        <v>116</v>
      </c>
      <c r="F6392" t="s">
        <v>133</v>
      </c>
    </row>
    <row r="6393" spans="1:6" x14ac:dyDescent="0.25">
      <c r="A6393">
        <v>905</v>
      </c>
      <c r="B6393" s="3">
        <v>44435</v>
      </c>
      <c r="C6393" s="3">
        <v>44517</v>
      </c>
      <c r="D6393" t="s">
        <v>131</v>
      </c>
      <c r="E6393" t="s">
        <v>116</v>
      </c>
      <c r="F6393" t="s">
        <v>133</v>
      </c>
    </row>
    <row r="6394" spans="1:6" x14ac:dyDescent="0.25">
      <c r="A6394">
        <v>905</v>
      </c>
      <c r="B6394" s="3">
        <v>44517</v>
      </c>
      <c r="C6394" s="3">
        <v>44523</v>
      </c>
      <c r="D6394" t="s">
        <v>131</v>
      </c>
      <c r="E6394" t="s">
        <v>116</v>
      </c>
      <c r="F6394" t="s">
        <v>133</v>
      </c>
    </row>
    <row r="6395" spans="1:6" x14ac:dyDescent="0.25">
      <c r="A6395">
        <v>905</v>
      </c>
      <c r="B6395" s="3">
        <v>44524</v>
      </c>
      <c r="C6395" s="3">
        <v>44524</v>
      </c>
      <c r="D6395" t="s">
        <v>131</v>
      </c>
      <c r="E6395" t="s">
        <v>116</v>
      </c>
      <c r="F6395" t="s">
        <v>133</v>
      </c>
    </row>
    <row r="6396" spans="1:6" x14ac:dyDescent="0.25">
      <c r="A6396">
        <v>905</v>
      </c>
      <c r="B6396" s="3">
        <v>44524</v>
      </c>
      <c r="C6396" s="3">
        <v>44530</v>
      </c>
      <c r="D6396" t="s">
        <v>131</v>
      </c>
      <c r="E6396" t="s">
        <v>116</v>
      </c>
      <c r="F6396" t="s">
        <v>133</v>
      </c>
    </row>
    <row r="6397" spans="1:6" x14ac:dyDescent="0.25">
      <c r="A6397">
        <v>905</v>
      </c>
      <c r="B6397" s="3">
        <v>44531</v>
      </c>
      <c r="C6397" s="3">
        <v>44535</v>
      </c>
      <c r="D6397" t="s">
        <v>131</v>
      </c>
      <c r="E6397" t="s">
        <v>116</v>
      </c>
      <c r="F6397" t="s">
        <v>133</v>
      </c>
    </row>
    <row r="6398" spans="1:6" x14ac:dyDescent="0.25">
      <c r="A6398">
        <v>905</v>
      </c>
      <c r="B6398" s="3">
        <v>44536</v>
      </c>
      <c r="C6398" s="3">
        <v>44538</v>
      </c>
      <c r="D6398" t="s">
        <v>131</v>
      </c>
      <c r="E6398" t="s">
        <v>116</v>
      </c>
      <c r="F6398" t="s">
        <v>133</v>
      </c>
    </row>
    <row r="6399" spans="1:6" x14ac:dyDescent="0.25">
      <c r="A6399">
        <v>905</v>
      </c>
      <c r="B6399" s="3">
        <v>44538</v>
      </c>
      <c r="C6399" s="3">
        <v>44540</v>
      </c>
      <c r="D6399" t="s">
        <v>131</v>
      </c>
      <c r="E6399" t="s">
        <v>116</v>
      </c>
      <c r="F6399" t="s">
        <v>133</v>
      </c>
    </row>
    <row r="6400" spans="1:6" x14ac:dyDescent="0.25">
      <c r="A6400">
        <v>905</v>
      </c>
      <c r="B6400" s="3">
        <v>44541</v>
      </c>
      <c r="C6400" s="3">
        <v>44543</v>
      </c>
      <c r="D6400" t="s">
        <v>131</v>
      </c>
      <c r="E6400" t="s">
        <v>116</v>
      </c>
      <c r="F6400" t="s">
        <v>133</v>
      </c>
    </row>
    <row r="6401" spans="1:6" x14ac:dyDescent="0.25">
      <c r="A6401">
        <v>905</v>
      </c>
      <c r="B6401" s="3">
        <v>44543</v>
      </c>
      <c r="C6401" s="3">
        <v>44545</v>
      </c>
      <c r="D6401" t="s">
        <v>131</v>
      </c>
      <c r="E6401" t="s">
        <v>116</v>
      </c>
      <c r="F6401" t="s">
        <v>133</v>
      </c>
    </row>
    <row r="6402" spans="1:6" x14ac:dyDescent="0.25">
      <c r="A6402">
        <v>905</v>
      </c>
      <c r="B6402" s="3">
        <v>44545</v>
      </c>
      <c r="C6402" s="3">
        <v>44547</v>
      </c>
      <c r="D6402" t="s">
        <v>131</v>
      </c>
      <c r="E6402" t="s">
        <v>116</v>
      </c>
      <c r="F6402" t="s">
        <v>133</v>
      </c>
    </row>
    <row r="6403" spans="1:6" x14ac:dyDescent="0.25">
      <c r="A6403">
        <v>905</v>
      </c>
      <c r="B6403" s="3">
        <v>44548</v>
      </c>
      <c r="C6403" s="3">
        <v>44711</v>
      </c>
      <c r="D6403" t="s">
        <v>131</v>
      </c>
      <c r="E6403" t="s">
        <v>116</v>
      </c>
      <c r="F6403" t="s">
        <v>133</v>
      </c>
    </row>
    <row r="6404" spans="1:6" x14ac:dyDescent="0.25">
      <c r="A6404">
        <v>905</v>
      </c>
      <c r="B6404" s="3">
        <v>44711</v>
      </c>
      <c r="C6404" s="3">
        <v>44711</v>
      </c>
      <c r="D6404" t="s">
        <v>131</v>
      </c>
      <c r="E6404" t="s">
        <v>116</v>
      </c>
      <c r="F6404" t="s">
        <v>133</v>
      </c>
    </row>
    <row r="6405" spans="1:6" x14ac:dyDescent="0.25">
      <c r="A6405">
        <v>905</v>
      </c>
      <c r="B6405" s="3">
        <v>44712</v>
      </c>
      <c r="C6405" s="3"/>
      <c r="D6405" t="s">
        <v>131</v>
      </c>
      <c r="E6405" t="s">
        <v>116</v>
      </c>
      <c r="F6405" t="s">
        <v>133</v>
      </c>
    </row>
    <row r="6406" spans="1:6" x14ac:dyDescent="0.25">
      <c r="A6406">
        <v>906</v>
      </c>
      <c r="B6406" s="3">
        <v>41655</v>
      </c>
      <c r="C6406" s="3"/>
      <c r="D6406" t="s">
        <v>131</v>
      </c>
      <c r="E6406" t="s">
        <v>105</v>
      </c>
      <c r="F6406" t="s">
        <v>133</v>
      </c>
    </row>
    <row r="6407" spans="1:6" x14ac:dyDescent="0.25">
      <c r="A6407">
        <v>907</v>
      </c>
      <c r="B6407" s="3">
        <v>39173</v>
      </c>
      <c r="C6407" s="3">
        <v>44536</v>
      </c>
      <c r="D6407" t="s">
        <v>131</v>
      </c>
      <c r="E6407" t="s">
        <v>115</v>
      </c>
      <c r="F6407" t="s">
        <v>133</v>
      </c>
    </row>
    <row r="6408" spans="1:6" x14ac:dyDescent="0.25">
      <c r="A6408">
        <v>907</v>
      </c>
      <c r="B6408" s="3">
        <v>44536</v>
      </c>
      <c r="C6408" s="3"/>
      <c r="D6408" t="s">
        <v>131</v>
      </c>
      <c r="E6408" t="s">
        <v>115</v>
      </c>
      <c r="F6408" t="s">
        <v>133</v>
      </c>
    </row>
    <row r="6409" spans="1:6" x14ac:dyDescent="0.25">
      <c r="A6409">
        <v>908</v>
      </c>
      <c r="B6409" s="3">
        <v>42445</v>
      </c>
      <c r="C6409" s="3"/>
      <c r="D6409" t="s">
        <v>131</v>
      </c>
      <c r="E6409" t="s">
        <v>96</v>
      </c>
      <c r="F6409" t="s">
        <v>133</v>
      </c>
    </row>
    <row r="6410" spans="1:6" x14ac:dyDescent="0.25">
      <c r="A6410">
        <v>909</v>
      </c>
      <c r="B6410" s="3">
        <v>41806</v>
      </c>
      <c r="C6410" s="3">
        <v>43267</v>
      </c>
      <c r="D6410" t="s">
        <v>131</v>
      </c>
      <c r="E6410" t="s">
        <v>124</v>
      </c>
      <c r="F6410" t="s">
        <v>133</v>
      </c>
    </row>
    <row r="6411" spans="1:6" x14ac:dyDescent="0.25">
      <c r="A6411">
        <v>909</v>
      </c>
      <c r="B6411" s="3">
        <v>43267</v>
      </c>
      <c r="C6411" s="3"/>
      <c r="D6411" t="s">
        <v>131</v>
      </c>
      <c r="E6411" t="s">
        <v>124</v>
      </c>
      <c r="F6411" t="s">
        <v>133</v>
      </c>
    </row>
    <row r="6412" spans="1:6" x14ac:dyDescent="0.25">
      <c r="A6412">
        <v>910</v>
      </c>
      <c r="B6412" s="3">
        <v>42675</v>
      </c>
      <c r="C6412" s="3">
        <v>44043</v>
      </c>
      <c r="D6412" t="s">
        <v>131</v>
      </c>
      <c r="E6412" t="s">
        <v>163</v>
      </c>
      <c r="F6412" t="s">
        <v>132</v>
      </c>
    </row>
    <row r="6413" spans="1:6" x14ac:dyDescent="0.25">
      <c r="A6413">
        <v>910</v>
      </c>
      <c r="B6413" s="3">
        <v>44043</v>
      </c>
      <c r="C6413" s="3">
        <v>44044</v>
      </c>
      <c r="D6413" t="s">
        <v>131</v>
      </c>
      <c r="E6413" t="s">
        <v>163</v>
      </c>
      <c r="F6413" t="s">
        <v>132</v>
      </c>
    </row>
    <row r="6414" spans="1:6" x14ac:dyDescent="0.25">
      <c r="A6414">
        <v>911</v>
      </c>
      <c r="B6414" s="3">
        <v>39188</v>
      </c>
      <c r="C6414" s="3">
        <v>43480</v>
      </c>
      <c r="D6414" t="s">
        <v>131</v>
      </c>
      <c r="E6414" t="s">
        <v>115</v>
      </c>
      <c r="F6414" t="s">
        <v>133</v>
      </c>
    </row>
    <row r="6415" spans="1:6" x14ac:dyDescent="0.25">
      <c r="A6415">
        <v>911</v>
      </c>
      <c r="B6415" s="3">
        <v>43474</v>
      </c>
      <c r="C6415" s="3">
        <v>43483</v>
      </c>
      <c r="D6415" t="s">
        <v>131</v>
      </c>
      <c r="E6415" t="s">
        <v>115</v>
      </c>
      <c r="F6415" t="s">
        <v>133</v>
      </c>
    </row>
    <row r="6416" spans="1:6" x14ac:dyDescent="0.25">
      <c r="A6416">
        <v>911</v>
      </c>
      <c r="B6416" s="3">
        <v>43474</v>
      </c>
      <c r="C6416" s="3">
        <v>43487</v>
      </c>
      <c r="D6416" t="s">
        <v>131</v>
      </c>
      <c r="E6416" t="s">
        <v>115</v>
      </c>
      <c r="F6416" t="s">
        <v>133</v>
      </c>
    </row>
    <row r="6417" spans="1:6" x14ac:dyDescent="0.25">
      <c r="A6417">
        <v>911</v>
      </c>
      <c r="B6417" s="3">
        <v>43480</v>
      </c>
      <c r="C6417" s="3">
        <v>43487</v>
      </c>
      <c r="D6417" t="s">
        <v>131</v>
      </c>
      <c r="E6417" t="s">
        <v>115</v>
      </c>
      <c r="F6417" t="s">
        <v>133</v>
      </c>
    </row>
    <row r="6418" spans="1:6" x14ac:dyDescent="0.25">
      <c r="A6418">
        <v>911</v>
      </c>
      <c r="B6418" s="3">
        <v>43488</v>
      </c>
      <c r="C6418" s="3">
        <v>44620</v>
      </c>
      <c r="D6418" t="s">
        <v>131</v>
      </c>
      <c r="E6418" t="s">
        <v>115</v>
      </c>
      <c r="F6418" t="s">
        <v>133</v>
      </c>
    </row>
    <row r="6419" spans="1:6" x14ac:dyDescent="0.25">
      <c r="A6419">
        <v>911</v>
      </c>
      <c r="B6419" s="3">
        <v>44620</v>
      </c>
      <c r="C6419" s="3">
        <v>44633</v>
      </c>
      <c r="D6419" t="s">
        <v>131</v>
      </c>
      <c r="E6419" t="s">
        <v>115</v>
      </c>
      <c r="F6419" t="s">
        <v>133</v>
      </c>
    </row>
    <row r="6420" spans="1:6" x14ac:dyDescent="0.25">
      <c r="A6420">
        <v>911</v>
      </c>
      <c r="B6420" s="3">
        <v>44634</v>
      </c>
      <c r="C6420" s="3"/>
      <c r="D6420" t="s">
        <v>131</v>
      </c>
      <c r="E6420" t="s">
        <v>115</v>
      </c>
      <c r="F6420" t="s">
        <v>133</v>
      </c>
    </row>
    <row r="6421" spans="1:6" x14ac:dyDescent="0.25">
      <c r="A6421">
        <v>912</v>
      </c>
      <c r="B6421" s="3">
        <v>38866</v>
      </c>
      <c r="C6421" s="3">
        <v>44438</v>
      </c>
      <c r="D6421" t="s">
        <v>131</v>
      </c>
      <c r="E6421" t="s">
        <v>125</v>
      </c>
      <c r="F6421" t="s">
        <v>133</v>
      </c>
    </row>
    <row r="6422" spans="1:6" x14ac:dyDescent="0.25">
      <c r="A6422">
        <v>912</v>
      </c>
      <c r="B6422" s="3">
        <v>44438</v>
      </c>
      <c r="C6422" s="3">
        <v>44440</v>
      </c>
      <c r="D6422" t="s">
        <v>131</v>
      </c>
      <c r="E6422" t="s">
        <v>125</v>
      </c>
      <c r="F6422" t="s">
        <v>133</v>
      </c>
    </row>
    <row r="6423" spans="1:6" x14ac:dyDescent="0.25">
      <c r="A6423">
        <v>912</v>
      </c>
      <c r="B6423" s="3">
        <v>44441</v>
      </c>
      <c r="C6423" s="3">
        <v>44581</v>
      </c>
      <c r="D6423" t="s">
        <v>131</v>
      </c>
      <c r="E6423" t="s">
        <v>125</v>
      </c>
      <c r="F6423" t="s">
        <v>133</v>
      </c>
    </row>
    <row r="6424" spans="1:6" x14ac:dyDescent="0.25">
      <c r="A6424">
        <v>912</v>
      </c>
      <c r="B6424" s="3">
        <v>44581</v>
      </c>
      <c r="C6424" s="3">
        <v>44587</v>
      </c>
      <c r="D6424" t="s">
        <v>131</v>
      </c>
      <c r="E6424" t="s">
        <v>125</v>
      </c>
      <c r="F6424" t="s">
        <v>133</v>
      </c>
    </row>
    <row r="6425" spans="1:6" x14ac:dyDescent="0.25">
      <c r="A6425">
        <v>912</v>
      </c>
      <c r="B6425" s="3">
        <v>44588</v>
      </c>
      <c r="C6425" s="3"/>
      <c r="D6425" t="s">
        <v>131</v>
      </c>
      <c r="E6425" t="s">
        <v>125</v>
      </c>
      <c r="F6425" t="s">
        <v>133</v>
      </c>
    </row>
    <row r="6426" spans="1:6" x14ac:dyDescent="0.25">
      <c r="A6426">
        <v>913</v>
      </c>
      <c r="B6426" s="3">
        <v>42767</v>
      </c>
      <c r="C6426" s="3">
        <v>44081</v>
      </c>
      <c r="D6426" t="s">
        <v>131</v>
      </c>
      <c r="E6426" t="s">
        <v>195</v>
      </c>
      <c r="F6426" t="s">
        <v>133</v>
      </c>
    </row>
    <row r="6427" spans="1:6" x14ac:dyDescent="0.25">
      <c r="A6427">
        <v>913</v>
      </c>
      <c r="B6427" s="3">
        <v>44081</v>
      </c>
      <c r="C6427" s="3">
        <v>44087</v>
      </c>
      <c r="D6427" t="s">
        <v>131</v>
      </c>
      <c r="E6427" t="s">
        <v>195</v>
      </c>
      <c r="F6427" t="s">
        <v>133</v>
      </c>
    </row>
    <row r="6428" spans="1:6" x14ac:dyDescent="0.25">
      <c r="A6428">
        <v>913</v>
      </c>
      <c r="B6428" s="3">
        <v>44088</v>
      </c>
      <c r="C6428" s="3">
        <v>44366</v>
      </c>
      <c r="D6428" t="s">
        <v>131</v>
      </c>
      <c r="E6428" t="s">
        <v>195</v>
      </c>
      <c r="F6428" t="s">
        <v>133</v>
      </c>
    </row>
    <row r="6429" spans="1:6" x14ac:dyDescent="0.25">
      <c r="A6429">
        <v>913</v>
      </c>
      <c r="B6429" s="3">
        <v>44351</v>
      </c>
      <c r="C6429" s="3">
        <v>44353</v>
      </c>
      <c r="D6429" t="s">
        <v>131</v>
      </c>
      <c r="E6429" t="s">
        <v>195</v>
      </c>
      <c r="F6429" t="s">
        <v>133</v>
      </c>
    </row>
    <row r="6430" spans="1:6" x14ac:dyDescent="0.25">
      <c r="A6430">
        <v>913</v>
      </c>
      <c r="B6430" s="3">
        <v>44354</v>
      </c>
      <c r="C6430" s="3">
        <v>44373</v>
      </c>
      <c r="D6430" t="s">
        <v>131</v>
      </c>
      <c r="E6430" t="s">
        <v>195</v>
      </c>
      <c r="F6430" t="s">
        <v>133</v>
      </c>
    </row>
    <row r="6431" spans="1:6" x14ac:dyDescent="0.25">
      <c r="A6431">
        <v>913</v>
      </c>
      <c r="B6431" s="3">
        <v>44359</v>
      </c>
      <c r="C6431" s="3">
        <v>44365</v>
      </c>
      <c r="D6431" t="s">
        <v>131</v>
      </c>
      <c r="E6431" t="s">
        <v>195</v>
      </c>
      <c r="F6431" t="s">
        <v>133</v>
      </c>
    </row>
    <row r="6432" spans="1:6" x14ac:dyDescent="0.25">
      <c r="A6432">
        <v>913</v>
      </c>
      <c r="B6432" s="3">
        <v>44366</v>
      </c>
      <c r="C6432" s="3">
        <v>44372</v>
      </c>
      <c r="D6432" t="s">
        <v>131</v>
      </c>
      <c r="E6432" t="s">
        <v>195</v>
      </c>
      <c r="F6432" t="s">
        <v>133</v>
      </c>
    </row>
    <row r="6433" spans="1:6" x14ac:dyDescent="0.25">
      <c r="A6433">
        <v>913</v>
      </c>
      <c r="B6433" s="3">
        <v>44373</v>
      </c>
      <c r="C6433" s="3">
        <v>44379</v>
      </c>
      <c r="D6433" t="s">
        <v>131</v>
      </c>
      <c r="E6433" t="s">
        <v>195</v>
      </c>
      <c r="F6433" t="s">
        <v>133</v>
      </c>
    </row>
    <row r="6434" spans="1:6" x14ac:dyDescent="0.25">
      <c r="A6434">
        <v>913</v>
      </c>
      <c r="B6434" s="3">
        <v>44380</v>
      </c>
      <c r="C6434" s="3">
        <v>44466</v>
      </c>
      <c r="D6434" t="s">
        <v>131</v>
      </c>
      <c r="E6434" t="s">
        <v>195</v>
      </c>
      <c r="F6434" t="s">
        <v>133</v>
      </c>
    </row>
    <row r="6435" spans="1:6" x14ac:dyDescent="0.25">
      <c r="A6435">
        <v>913</v>
      </c>
      <c r="B6435" s="3">
        <v>44467</v>
      </c>
      <c r="C6435" s="3">
        <v>44468</v>
      </c>
      <c r="D6435" t="s">
        <v>131</v>
      </c>
      <c r="E6435" t="s">
        <v>195</v>
      </c>
      <c r="F6435" t="s">
        <v>133</v>
      </c>
    </row>
    <row r="6436" spans="1:6" x14ac:dyDescent="0.25">
      <c r="A6436">
        <v>913</v>
      </c>
      <c r="B6436" s="3">
        <v>44469</v>
      </c>
      <c r="C6436" s="3">
        <v>44566</v>
      </c>
      <c r="D6436" t="s">
        <v>131</v>
      </c>
      <c r="E6436" t="s">
        <v>195</v>
      </c>
      <c r="F6436" t="s">
        <v>133</v>
      </c>
    </row>
    <row r="6437" spans="1:6" x14ac:dyDescent="0.25">
      <c r="A6437">
        <v>913</v>
      </c>
      <c r="B6437" s="3">
        <v>44567</v>
      </c>
      <c r="C6437" s="3">
        <v>44567</v>
      </c>
      <c r="D6437" t="s">
        <v>131</v>
      </c>
      <c r="E6437" t="s">
        <v>195</v>
      </c>
      <c r="F6437" t="s">
        <v>133</v>
      </c>
    </row>
    <row r="6438" spans="1:6" x14ac:dyDescent="0.25">
      <c r="A6438">
        <v>913</v>
      </c>
      <c r="B6438" s="3">
        <v>44568</v>
      </c>
      <c r="C6438" s="3">
        <v>44697</v>
      </c>
      <c r="D6438" t="s">
        <v>131</v>
      </c>
      <c r="E6438" t="s">
        <v>195</v>
      </c>
      <c r="F6438" t="s">
        <v>133</v>
      </c>
    </row>
    <row r="6439" spans="1:6" x14ac:dyDescent="0.25">
      <c r="A6439">
        <v>913</v>
      </c>
      <c r="B6439" s="3">
        <v>44697</v>
      </c>
      <c r="C6439" s="3">
        <v>44698</v>
      </c>
      <c r="D6439" t="s">
        <v>131</v>
      </c>
      <c r="E6439" t="s">
        <v>195</v>
      </c>
      <c r="F6439" t="s">
        <v>133</v>
      </c>
    </row>
    <row r="6440" spans="1:6" x14ac:dyDescent="0.25">
      <c r="A6440">
        <v>913</v>
      </c>
      <c r="B6440" s="3">
        <v>44699</v>
      </c>
      <c r="C6440" s="3">
        <v>44742</v>
      </c>
      <c r="D6440" t="s">
        <v>131</v>
      </c>
      <c r="E6440" t="s">
        <v>195</v>
      </c>
      <c r="F6440" t="s">
        <v>133</v>
      </c>
    </row>
    <row r="6441" spans="1:6" x14ac:dyDescent="0.25">
      <c r="A6441">
        <v>913</v>
      </c>
      <c r="B6441" s="3">
        <v>44742</v>
      </c>
      <c r="C6441" s="3">
        <v>44746</v>
      </c>
      <c r="D6441" t="s">
        <v>131</v>
      </c>
      <c r="E6441" t="s">
        <v>195</v>
      </c>
      <c r="F6441" t="s">
        <v>133</v>
      </c>
    </row>
    <row r="6442" spans="1:6" x14ac:dyDescent="0.25">
      <c r="A6442">
        <v>913</v>
      </c>
      <c r="B6442" s="3">
        <v>44747</v>
      </c>
      <c r="C6442" s="3"/>
      <c r="D6442" t="s">
        <v>131</v>
      </c>
      <c r="E6442" t="s">
        <v>195</v>
      </c>
      <c r="F6442" t="s">
        <v>133</v>
      </c>
    </row>
    <row r="6443" spans="1:6" x14ac:dyDescent="0.25">
      <c r="A6443">
        <v>914</v>
      </c>
      <c r="B6443" s="3">
        <v>41275</v>
      </c>
      <c r="C6443" s="3">
        <v>43776</v>
      </c>
      <c r="D6443" t="s">
        <v>131</v>
      </c>
      <c r="E6443" t="s">
        <v>105</v>
      </c>
      <c r="F6443" t="s">
        <v>133</v>
      </c>
    </row>
    <row r="6444" spans="1:6" x14ac:dyDescent="0.25">
      <c r="A6444">
        <v>914</v>
      </c>
      <c r="B6444" s="3">
        <v>43776</v>
      </c>
      <c r="C6444" s="3">
        <v>43782</v>
      </c>
      <c r="D6444" t="s">
        <v>131</v>
      </c>
      <c r="E6444" t="s">
        <v>105</v>
      </c>
      <c r="F6444" t="s">
        <v>133</v>
      </c>
    </row>
    <row r="6445" spans="1:6" x14ac:dyDescent="0.25">
      <c r="A6445">
        <v>914</v>
      </c>
      <c r="B6445" s="3">
        <v>43783</v>
      </c>
      <c r="C6445" s="3">
        <v>43783</v>
      </c>
      <c r="D6445" t="s">
        <v>131</v>
      </c>
      <c r="E6445" t="s">
        <v>105</v>
      </c>
      <c r="F6445" t="s">
        <v>133</v>
      </c>
    </row>
    <row r="6446" spans="1:6" x14ac:dyDescent="0.25">
      <c r="A6446">
        <v>914</v>
      </c>
      <c r="B6446" s="3">
        <v>43783</v>
      </c>
      <c r="C6446" s="3">
        <v>43789</v>
      </c>
      <c r="D6446" t="s">
        <v>131</v>
      </c>
      <c r="E6446" t="s">
        <v>105</v>
      </c>
      <c r="F6446" t="s">
        <v>133</v>
      </c>
    </row>
    <row r="6447" spans="1:6" x14ac:dyDescent="0.25">
      <c r="A6447">
        <v>914</v>
      </c>
      <c r="B6447" s="3">
        <v>43790</v>
      </c>
      <c r="C6447" s="3">
        <v>43790</v>
      </c>
      <c r="D6447" t="s">
        <v>131</v>
      </c>
      <c r="E6447" t="s">
        <v>105</v>
      </c>
      <c r="F6447" t="s">
        <v>133</v>
      </c>
    </row>
    <row r="6448" spans="1:6" x14ac:dyDescent="0.25">
      <c r="A6448">
        <v>914</v>
      </c>
      <c r="B6448" s="3">
        <v>43790</v>
      </c>
      <c r="C6448" s="3">
        <v>43791</v>
      </c>
      <c r="D6448" t="s">
        <v>131</v>
      </c>
      <c r="E6448" t="s">
        <v>105</v>
      </c>
      <c r="F6448" t="s">
        <v>133</v>
      </c>
    </row>
    <row r="6449" spans="1:6" x14ac:dyDescent="0.25">
      <c r="A6449">
        <v>914</v>
      </c>
      <c r="B6449" s="3">
        <v>43792</v>
      </c>
      <c r="C6449" s="3">
        <v>44583</v>
      </c>
      <c r="D6449" t="s">
        <v>131</v>
      </c>
      <c r="E6449" t="s">
        <v>105</v>
      </c>
      <c r="F6449" t="s">
        <v>133</v>
      </c>
    </row>
    <row r="6450" spans="1:6" x14ac:dyDescent="0.25">
      <c r="A6450">
        <v>914</v>
      </c>
      <c r="B6450" s="3">
        <v>44583</v>
      </c>
      <c r="C6450" s="3">
        <v>44587</v>
      </c>
      <c r="D6450" t="s">
        <v>131</v>
      </c>
      <c r="E6450" t="s">
        <v>105</v>
      </c>
      <c r="F6450" t="s">
        <v>133</v>
      </c>
    </row>
    <row r="6451" spans="1:6" x14ac:dyDescent="0.25">
      <c r="A6451">
        <v>914</v>
      </c>
      <c r="B6451" s="3">
        <v>44588</v>
      </c>
      <c r="C6451" s="3"/>
      <c r="D6451" t="s">
        <v>131</v>
      </c>
      <c r="E6451" t="s">
        <v>105</v>
      </c>
      <c r="F6451" t="s">
        <v>133</v>
      </c>
    </row>
    <row r="6452" spans="1:6" x14ac:dyDescent="0.25">
      <c r="A6452">
        <v>915</v>
      </c>
      <c r="B6452" s="3">
        <v>41760</v>
      </c>
      <c r="C6452" s="3">
        <v>44197</v>
      </c>
      <c r="D6452" t="s">
        <v>131</v>
      </c>
      <c r="E6452" t="s">
        <v>92</v>
      </c>
      <c r="F6452" t="s">
        <v>133</v>
      </c>
    </row>
    <row r="6453" spans="1:6" x14ac:dyDescent="0.25">
      <c r="A6453">
        <v>915</v>
      </c>
      <c r="B6453" s="3">
        <v>44197</v>
      </c>
      <c r="C6453" s="3">
        <v>44455</v>
      </c>
      <c r="D6453" t="s">
        <v>131</v>
      </c>
      <c r="E6453" t="s">
        <v>92</v>
      </c>
      <c r="F6453" t="s">
        <v>133</v>
      </c>
    </row>
    <row r="6454" spans="1:6" x14ac:dyDescent="0.25">
      <c r="A6454">
        <v>915</v>
      </c>
      <c r="B6454" s="3">
        <v>44197</v>
      </c>
      <c r="C6454" s="3">
        <v>44279</v>
      </c>
      <c r="D6454" t="s">
        <v>131</v>
      </c>
      <c r="E6454" t="s">
        <v>94</v>
      </c>
      <c r="F6454" t="s">
        <v>133</v>
      </c>
    </row>
    <row r="6455" spans="1:6" x14ac:dyDescent="0.25">
      <c r="A6455">
        <v>915</v>
      </c>
      <c r="B6455" s="3">
        <v>44279</v>
      </c>
      <c r="C6455" s="3"/>
      <c r="D6455" t="s">
        <v>131</v>
      </c>
      <c r="E6455" t="s">
        <v>94</v>
      </c>
      <c r="F6455" t="s">
        <v>133</v>
      </c>
    </row>
    <row r="6456" spans="1:6" x14ac:dyDescent="0.25">
      <c r="A6456">
        <v>916</v>
      </c>
      <c r="B6456" s="3">
        <v>42552</v>
      </c>
      <c r="C6456" s="3">
        <v>43879</v>
      </c>
      <c r="D6456" t="s">
        <v>131</v>
      </c>
      <c r="E6456" t="s">
        <v>115</v>
      </c>
      <c r="F6456" t="s">
        <v>133</v>
      </c>
    </row>
    <row r="6457" spans="1:6" x14ac:dyDescent="0.25">
      <c r="A6457">
        <v>916</v>
      </c>
      <c r="B6457" s="3">
        <v>43838</v>
      </c>
      <c r="C6457" s="3">
        <v>43851</v>
      </c>
      <c r="D6457" t="s">
        <v>131</v>
      </c>
      <c r="E6457" t="s">
        <v>115</v>
      </c>
      <c r="F6457" t="s">
        <v>133</v>
      </c>
    </row>
    <row r="6458" spans="1:6" x14ac:dyDescent="0.25">
      <c r="A6458">
        <v>916</v>
      </c>
      <c r="B6458" s="3">
        <v>43852</v>
      </c>
      <c r="C6458" s="3">
        <v>43894</v>
      </c>
      <c r="D6458" t="s">
        <v>131</v>
      </c>
      <c r="E6458" t="s">
        <v>115</v>
      </c>
      <c r="F6458" t="s">
        <v>133</v>
      </c>
    </row>
    <row r="6459" spans="1:6" x14ac:dyDescent="0.25">
      <c r="A6459">
        <v>916</v>
      </c>
      <c r="B6459" s="3">
        <v>43879</v>
      </c>
      <c r="C6459" s="3">
        <v>43893</v>
      </c>
      <c r="D6459" t="s">
        <v>131</v>
      </c>
      <c r="E6459" t="s">
        <v>115</v>
      </c>
      <c r="F6459" t="s">
        <v>133</v>
      </c>
    </row>
    <row r="6460" spans="1:6" x14ac:dyDescent="0.25">
      <c r="A6460">
        <v>916</v>
      </c>
      <c r="B6460" s="3">
        <v>43894</v>
      </c>
      <c r="C6460" s="3">
        <v>43900</v>
      </c>
      <c r="D6460" t="s">
        <v>131</v>
      </c>
      <c r="E6460" t="s">
        <v>115</v>
      </c>
      <c r="F6460" t="s">
        <v>133</v>
      </c>
    </row>
    <row r="6461" spans="1:6" x14ac:dyDescent="0.25">
      <c r="A6461">
        <v>916</v>
      </c>
      <c r="B6461" s="3">
        <v>43894</v>
      </c>
      <c r="C6461" s="3">
        <v>43900</v>
      </c>
      <c r="D6461" t="s">
        <v>131</v>
      </c>
      <c r="E6461" t="s">
        <v>115</v>
      </c>
      <c r="F6461" t="s">
        <v>133</v>
      </c>
    </row>
    <row r="6462" spans="1:6" x14ac:dyDescent="0.25">
      <c r="A6462">
        <v>916</v>
      </c>
      <c r="B6462" s="3">
        <v>43901</v>
      </c>
      <c r="C6462" s="3">
        <v>44391</v>
      </c>
      <c r="D6462" t="s">
        <v>131</v>
      </c>
      <c r="E6462" t="s">
        <v>115</v>
      </c>
      <c r="F6462" t="s">
        <v>133</v>
      </c>
    </row>
    <row r="6463" spans="1:6" x14ac:dyDescent="0.25">
      <c r="A6463">
        <v>916</v>
      </c>
      <c r="B6463" s="3">
        <v>44391</v>
      </c>
      <c r="C6463" s="3">
        <v>44402</v>
      </c>
      <c r="D6463" t="s">
        <v>131</v>
      </c>
      <c r="E6463" t="s">
        <v>115</v>
      </c>
      <c r="F6463" t="s">
        <v>133</v>
      </c>
    </row>
    <row r="6464" spans="1:6" x14ac:dyDescent="0.25">
      <c r="A6464">
        <v>916</v>
      </c>
      <c r="B6464" s="3">
        <v>44403</v>
      </c>
      <c r="C6464" s="3">
        <v>44567</v>
      </c>
      <c r="D6464" t="s">
        <v>131</v>
      </c>
      <c r="E6464" t="s">
        <v>115</v>
      </c>
      <c r="F6464" t="s">
        <v>133</v>
      </c>
    </row>
    <row r="6465" spans="1:6" x14ac:dyDescent="0.25">
      <c r="A6465">
        <v>916</v>
      </c>
      <c r="B6465" s="3">
        <v>44567</v>
      </c>
      <c r="C6465" s="3">
        <v>44571</v>
      </c>
      <c r="D6465" t="s">
        <v>131</v>
      </c>
      <c r="E6465" t="s">
        <v>115</v>
      </c>
      <c r="F6465" t="s">
        <v>133</v>
      </c>
    </row>
    <row r="6466" spans="1:6" x14ac:dyDescent="0.25">
      <c r="A6466">
        <v>916</v>
      </c>
      <c r="B6466" s="3">
        <v>44572</v>
      </c>
      <c r="C6466" s="3">
        <v>44572</v>
      </c>
      <c r="D6466" t="s">
        <v>131</v>
      </c>
      <c r="E6466" t="s">
        <v>115</v>
      </c>
      <c r="F6466" t="s">
        <v>133</v>
      </c>
    </row>
    <row r="6467" spans="1:6" x14ac:dyDescent="0.25">
      <c r="A6467">
        <v>916</v>
      </c>
      <c r="B6467" s="3">
        <v>44572</v>
      </c>
      <c r="C6467" s="3">
        <v>44576</v>
      </c>
      <c r="D6467" t="s">
        <v>131</v>
      </c>
      <c r="E6467" t="s">
        <v>115</v>
      </c>
      <c r="F6467" t="s">
        <v>133</v>
      </c>
    </row>
    <row r="6468" spans="1:6" x14ac:dyDescent="0.25">
      <c r="A6468">
        <v>916</v>
      </c>
      <c r="B6468" s="3">
        <v>44577</v>
      </c>
      <c r="D6468" t="s">
        <v>131</v>
      </c>
      <c r="E6468" t="s">
        <v>115</v>
      </c>
      <c r="F6468" t="s">
        <v>133</v>
      </c>
    </row>
    <row r="6469" spans="1:6" x14ac:dyDescent="0.25">
      <c r="A6469">
        <v>917</v>
      </c>
      <c r="B6469" s="3">
        <v>41913</v>
      </c>
      <c r="C6469" s="3">
        <v>43387</v>
      </c>
      <c r="D6469" t="s">
        <v>131</v>
      </c>
      <c r="E6469" t="s">
        <v>134</v>
      </c>
      <c r="F6469" t="s">
        <v>132</v>
      </c>
    </row>
    <row r="6470" spans="1:6" x14ac:dyDescent="0.25">
      <c r="A6470">
        <v>917</v>
      </c>
      <c r="B6470" s="3">
        <v>43374</v>
      </c>
      <c r="C6470" s="3">
        <v>43374</v>
      </c>
      <c r="D6470" t="s">
        <v>131</v>
      </c>
      <c r="E6470" t="s">
        <v>174</v>
      </c>
      <c r="F6470" t="s">
        <v>132</v>
      </c>
    </row>
    <row r="6471" spans="1:6" x14ac:dyDescent="0.25">
      <c r="A6471">
        <v>917</v>
      </c>
      <c r="B6471" s="3">
        <v>43374</v>
      </c>
      <c r="C6471" s="3">
        <v>43567</v>
      </c>
      <c r="D6471" t="s">
        <v>131</v>
      </c>
      <c r="E6471" t="s">
        <v>174</v>
      </c>
      <c r="F6471" t="s">
        <v>132</v>
      </c>
    </row>
    <row r="6472" spans="1:6" x14ac:dyDescent="0.25">
      <c r="A6472">
        <v>917</v>
      </c>
      <c r="B6472" s="3">
        <v>43567</v>
      </c>
      <c r="C6472" s="3">
        <v>43572</v>
      </c>
      <c r="D6472" t="s">
        <v>131</v>
      </c>
      <c r="E6472" t="s">
        <v>174</v>
      </c>
      <c r="F6472" t="s">
        <v>132</v>
      </c>
    </row>
    <row r="6473" spans="1:6" x14ac:dyDescent="0.25">
      <c r="A6473">
        <v>917</v>
      </c>
      <c r="B6473" s="3">
        <v>43573</v>
      </c>
      <c r="C6473" s="3">
        <v>43601</v>
      </c>
      <c r="D6473" t="s">
        <v>131</v>
      </c>
      <c r="E6473" t="s">
        <v>174</v>
      </c>
      <c r="F6473" t="s">
        <v>132</v>
      </c>
    </row>
    <row r="6474" spans="1:6" x14ac:dyDescent="0.25">
      <c r="A6474">
        <v>917</v>
      </c>
      <c r="B6474" s="3">
        <v>43601</v>
      </c>
      <c r="C6474" s="3">
        <v>43601</v>
      </c>
      <c r="D6474" t="s">
        <v>131</v>
      </c>
      <c r="E6474" t="s">
        <v>174</v>
      </c>
      <c r="F6474" t="s">
        <v>132</v>
      </c>
    </row>
    <row r="6475" spans="1:6" x14ac:dyDescent="0.25">
      <c r="A6475">
        <v>917</v>
      </c>
      <c r="B6475" s="3">
        <v>43601</v>
      </c>
      <c r="C6475" s="3">
        <v>43675</v>
      </c>
      <c r="D6475" t="s">
        <v>131</v>
      </c>
      <c r="E6475" t="s">
        <v>174</v>
      </c>
      <c r="F6475" t="s">
        <v>132</v>
      </c>
    </row>
    <row r="6476" spans="1:6" x14ac:dyDescent="0.25">
      <c r="A6476">
        <v>917</v>
      </c>
      <c r="B6476" s="3">
        <v>43675</v>
      </c>
      <c r="C6476" s="3">
        <v>43704</v>
      </c>
      <c r="D6476" t="s">
        <v>131</v>
      </c>
      <c r="E6476" t="s">
        <v>174</v>
      </c>
      <c r="F6476" t="s">
        <v>132</v>
      </c>
    </row>
    <row r="6477" spans="1:6" x14ac:dyDescent="0.25">
      <c r="A6477">
        <v>917</v>
      </c>
      <c r="B6477" s="3">
        <v>43705</v>
      </c>
      <c r="C6477" s="3">
        <v>43705</v>
      </c>
      <c r="D6477" t="s">
        <v>131</v>
      </c>
      <c r="E6477" t="s">
        <v>174</v>
      </c>
      <c r="F6477" t="s">
        <v>132</v>
      </c>
    </row>
    <row r="6478" spans="1:6" x14ac:dyDescent="0.25">
      <c r="A6478">
        <v>917</v>
      </c>
      <c r="B6478" s="3">
        <v>43705</v>
      </c>
      <c r="C6478" s="3">
        <v>43719</v>
      </c>
      <c r="D6478" t="s">
        <v>131</v>
      </c>
      <c r="E6478" t="s">
        <v>174</v>
      </c>
      <c r="F6478" t="s">
        <v>132</v>
      </c>
    </row>
    <row r="6479" spans="1:6" x14ac:dyDescent="0.25">
      <c r="A6479">
        <v>917</v>
      </c>
      <c r="B6479" s="3">
        <v>43720</v>
      </c>
      <c r="C6479" s="3">
        <v>43720</v>
      </c>
      <c r="D6479" t="s">
        <v>131</v>
      </c>
      <c r="E6479" t="s">
        <v>174</v>
      </c>
      <c r="F6479" t="s">
        <v>132</v>
      </c>
    </row>
    <row r="6480" spans="1:6" x14ac:dyDescent="0.25">
      <c r="A6480">
        <v>917</v>
      </c>
      <c r="B6480" s="3">
        <v>43720</v>
      </c>
      <c r="C6480" s="3">
        <v>43749</v>
      </c>
      <c r="D6480" t="s">
        <v>131</v>
      </c>
      <c r="E6480" t="s">
        <v>174</v>
      </c>
      <c r="F6480" t="s">
        <v>132</v>
      </c>
    </row>
    <row r="6481" spans="1:6" x14ac:dyDescent="0.25">
      <c r="A6481">
        <v>917</v>
      </c>
      <c r="B6481" s="3">
        <v>43750</v>
      </c>
      <c r="C6481" s="3">
        <v>43750</v>
      </c>
      <c r="D6481" t="s">
        <v>131</v>
      </c>
      <c r="E6481" t="s">
        <v>174</v>
      </c>
      <c r="F6481" t="s">
        <v>132</v>
      </c>
    </row>
    <row r="6482" spans="1:6" x14ac:dyDescent="0.25">
      <c r="A6482">
        <v>917</v>
      </c>
      <c r="B6482" s="3">
        <v>43750</v>
      </c>
      <c r="C6482" s="3">
        <v>43779</v>
      </c>
      <c r="D6482" t="s">
        <v>131</v>
      </c>
      <c r="E6482" t="s">
        <v>174</v>
      </c>
      <c r="F6482" t="s">
        <v>132</v>
      </c>
    </row>
    <row r="6483" spans="1:6" x14ac:dyDescent="0.25">
      <c r="A6483">
        <v>917</v>
      </c>
      <c r="B6483" s="3">
        <v>43780</v>
      </c>
      <c r="C6483" s="3">
        <v>43780</v>
      </c>
      <c r="D6483" t="s">
        <v>131</v>
      </c>
      <c r="E6483" t="s">
        <v>174</v>
      </c>
      <c r="F6483" t="s">
        <v>132</v>
      </c>
    </row>
    <row r="6484" spans="1:6" x14ac:dyDescent="0.25">
      <c r="A6484">
        <v>917</v>
      </c>
      <c r="B6484" s="3">
        <v>43780</v>
      </c>
      <c r="C6484" s="3">
        <v>43809</v>
      </c>
      <c r="D6484" t="s">
        <v>131</v>
      </c>
      <c r="E6484" t="s">
        <v>174</v>
      </c>
      <c r="F6484" t="s">
        <v>132</v>
      </c>
    </row>
    <row r="6485" spans="1:6" x14ac:dyDescent="0.25">
      <c r="A6485">
        <v>917</v>
      </c>
      <c r="B6485" s="3">
        <v>43810</v>
      </c>
      <c r="C6485" s="3">
        <v>43810</v>
      </c>
      <c r="D6485" t="s">
        <v>131</v>
      </c>
      <c r="E6485" t="s">
        <v>174</v>
      </c>
      <c r="F6485" t="s">
        <v>132</v>
      </c>
    </row>
    <row r="6486" spans="1:6" x14ac:dyDescent="0.25">
      <c r="A6486">
        <v>917</v>
      </c>
      <c r="B6486" s="3">
        <v>43810</v>
      </c>
      <c r="C6486" s="3">
        <v>43839</v>
      </c>
      <c r="D6486" t="s">
        <v>131</v>
      </c>
      <c r="E6486" t="s">
        <v>174</v>
      </c>
      <c r="F6486" t="s">
        <v>132</v>
      </c>
    </row>
    <row r="6487" spans="1:6" x14ac:dyDescent="0.25">
      <c r="A6487">
        <v>917</v>
      </c>
      <c r="B6487" s="3">
        <v>43840</v>
      </c>
      <c r="C6487" s="3">
        <v>43840</v>
      </c>
      <c r="D6487" t="s">
        <v>131</v>
      </c>
      <c r="E6487" t="s">
        <v>174</v>
      </c>
      <c r="F6487" t="s">
        <v>132</v>
      </c>
    </row>
    <row r="6488" spans="1:6" x14ac:dyDescent="0.25">
      <c r="A6488">
        <v>917</v>
      </c>
      <c r="B6488" s="3">
        <v>43840</v>
      </c>
      <c r="C6488" s="3">
        <v>43869</v>
      </c>
      <c r="D6488" t="s">
        <v>131</v>
      </c>
      <c r="E6488" t="s">
        <v>174</v>
      </c>
      <c r="F6488" t="s">
        <v>132</v>
      </c>
    </row>
    <row r="6489" spans="1:6" x14ac:dyDescent="0.25">
      <c r="A6489">
        <v>917</v>
      </c>
      <c r="B6489" s="3">
        <v>43870</v>
      </c>
      <c r="C6489" s="3">
        <v>43870</v>
      </c>
      <c r="D6489" t="s">
        <v>131</v>
      </c>
      <c r="E6489" t="s">
        <v>174</v>
      </c>
      <c r="F6489" t="s">
        <v>132</v>
      </c>
    </row>
    <row r="6490" spans="1:6" x14ac:dyDescent="0.25">
      <c r="A6490">
        <v>917</v>
      </c>
      <c r="B6490" s="3">
        <v>43870</v>
      </c>
      <c r="C6490" s="3">
        <v>43899</v>
      </c>
      <c r="D6490" t="s">
        <v>131</v>
      </c>
      <c r="E6490" t="s">
        <v>174</v>
      </c>
      <c r="F6490" t="s">
        <v>132</v>
      </c>
    </row>
    <row r="6491" spans="1:6" x14ac:dyDescent="0.25">
      <c r="A6491">
        <v>917</v>
      </c>
      <c r="B6491" s="3">
        <v>43900</v>
      </c>
      <c r="C6491" s="3">
        <v>43900</v>
      </c>
      <c r="D6491" t="s">
        <v>131</v>
      </c>
      <c r="E6491" t="s">
        <v>174</v>
      </c>
      <c r="F6491" t="s">
        <v>132</v>
      </c>
    </row>
    <row r="6492" spans="1:6" x14ac:dyDescent="0.25">
      <c r="A6492">
        <v>917</v>
      </c>
      <c r="B6492" s="3">
        <v>43900</v>
      </c>
      <c r="C6492" s="3">
        <v>43929</v>
      </c>
      <c r="D6492" t="s">
        <v>131</v>
      </c>
      <c r="E6492" t="s">
        <v>174</v>
      </c>
      <c r="F6492" t="s">
        <v>132</v>
      </c>
    </row>
    <row r="6493" spans="1:6" x14ac:dyDescent="0.25">
      <c r="A6493">
        <v>917</v>
      </c>
      <c r="B6493" s="3">
        <v>43930</v>
      </c>
      <c r="C6493" s="3">
        <v>43930</v>
      </c>
      <c r="D6493" t="s">
        <v>131</v>
      </c>
      <c r="E6493" t="s">
        <v>174</v>
      </c>
      <c r="F6493" t="s">
        <v>132</v>
      </c>
    </row>
    <row r="6494" spans="1:6" x14ac:dyDescent="0.25">
      <c r="A6494">
        <v>917</v>
      </c>
      <c r="B6494" s="3">
        <v>43930</v>
      </c>
      <c r="C6494" s="3">
        <v>43959</v>
      </c>
      <c r="D6494" t="s">
        <v>131</v>
      </c>
      <c r="E6494" t="s">
        <v>174</v>
      </c>
      <c r="F6494" t="s">
        <v>132</v>
      </c>
    </row>
    <row r="6495" spans="1:6" x14ac:dyDescent="0.25">
      <c r="A6495">
        <v>917</v>
      </c>
      <c r="B6495" s="3">
        <v>43960</v>
      </c>
      <c r="C6495" s="3">
        <v>43960</v>
      </c>
      <c r="D6495" t="s">
        <v>131</v>
      </c>
      <c r="E6495" t="s">
        <v>174</v>
      </c>
      <c r="F6495" t="s">
        <v>132</v>
      </c>
    </row>
    <row r="6496" spans="1:6" x14ac:dyDescent="0.25">
      <c r="A6496">
        <v>917</v>
      </c>
      <c r="B6496" s="3">
        <v>43960</v>
      </c>
      <c r="C6496" s="3">
        <v>43989</v>
      </c>
      <c r="D6496" t="s">
        <v>131</v>
      </c>
      <c r="E6496" t="s">
        <v>174</v>
      </c>
      <c r="F6496" t="s">
        <v>132</v>
      </c>
    </row>
    <row r="6497" spans="1:6" x14ac:dyDescent="0.25">
      <c r="A6497">
        <v>917</v>
      </c>
      <c r="B6497" s="3">
        <v>43990</v>
      </c>
      <c r="C6497" s="3">
        <v>43990</v>
      </c>
      <c r="D6497" t="s">
        <v>131</v>
      </c>
      <c r="E6497" t="s">
        <v>174</v>
      </c>
      <c r="F6497" t="s">
        <v>132</v>
      </c>
    </row>
    <row r="6498" spans="1:6" x14ac:dyDescent="0.25">
      <c r="A6498">
        <v>917</v>
      </c>
      <c r="B6498" s="3">
        <v>43990</v>
      </c>
      <c r="C6498" s="3">
        <v>44019</v>
      </c>
      <c r="D6498" t="s">
        <v>131</v>
      </c>
      <c r="E6498" t="s">
        <v>174</v>
      </c>
      <c r="F6498" t="s">
        <v>132</v>
      </c>
    </row>
    <row r="6499" spans="1:6" x14ac:dyDescent="0.25">
      <c r="A6499">
        <v>917</v>
      </c>
      <c r="B6499" s="3">
        <v>44020</v>
      </c>
      <c r="C6499" s="3">
        <v>44020</v>
      </c>
      <c r="D6499" t="s">
        <v>131</v>
      </c>
      <c r="E6499" t="s">
        <v>174</v>
      </c>
      <c r="F6499" t="s">
        <v>132</v>
      </c>
    </row>
    <row r="6500" spans="1:6" x14ac:dyDescent="0.25">
      <c r="A6500">
        <v>917</v>
      </c>
      <c r="B6500" s="3">
        <v>44020</v>
      </c>
      <c r="C6500" s="3">
        <v>44049</v>
      </c>
      <c r="D6500" t="s">
        <v>131</v>
      </c>
      <c r="E6500" t="s">
        <v>174</v>
      </c>
      <c r="F6500" t="s">
        <v>132</v>
      </c>
    </row>
    <row r="6501" spans="1:6" x14ac:dyDescent="0.25">
      <c r="A6501">
        <v>917</v>
      </c>
      <c r="B6501" s="3">
        <v>44050</v>
      </c>
      <c r="C6501" s="3">
        <v>44050</v>
      </c>
      <c r="D6501" t="s">
        <v>131</v>
      </c>
      <c r="E6501" t="s">
        <v>174</v>
      </c>
      <c r="F6501" t="s">
        <v>132</v>
      </c>
    </row>
    <row r="6502" spans="1:6" x14ac:dyDescent="0.25">
      <c r="A6502">
        <v>917</v>
      </c>
      <c r="B6502" s="3">
        <v>44050</v>
      </c>
      <c r="C6502" s="3">
        <v>44079</v>
      </c>
      <c r="D6502" t="s">
        <v>131</v>
      </c>
      <c r="E6502" t="s">
        <v>174</v>
      </c>
      <c r="F6502" t="s">
        <v>132</v>
      </c>
    </row>
    <row r="6503" spans="1:6" x14ac:dyDescent="0.25">
      <c r="A6503">
        <v>917</v>
      </c>
      <c r="B6503" s="3">
        <v>44080</v>
      </c>
      <c r="C6503" s="3">
        <v>44080</v>
      </c>
      <c r="D6503" t="s">
        <v>131</v>
      </c>
      <c r="E6503" t="s">
        <v>174</v>
      </c>
      <c r="F6503" t="s">
        <v>132</v>
      </c>
    </row>
    <row r="6504" spans="1:6" x14ac:dyDescent="0.25">
      <c r="A6504">
        <v>917</v>
      </c>
      <c r="B6504" s="3">
        <v>44080</v>
      </c>
      <c r="C6504" s="3">
        <v>44103</v>
      </c>
      <c r="D6504" t="s">
        <v>131</v>
      </c>
      <c r="E6504" t="s">
        <v>174</v>
      </c>
      <c r="F6504" t="s">
        <v>132</v>
      </c>
    </row>
    <row r="6505" spans="1:6" x14ac:dyDescent="0.25">
      <c r="A6505">
        <v>917</v>
      </c>
      <c r="B6505" s="3">
        <v>44104</v>
      </c>
      <c r="C6505" s="3">
        <v>44104</v>
      </c>
      <c r="D6505" t="s">
        <v>131</v>
      </c>
      <c r="E6505" t="s">
        <v>174</v>
      </c>
      <c r="F6505" t="s">
        <v>132</v>
      </c>
    </row>
    <row r="6506" spans="1:6" x14ac:dyDescent="0.25">
      <c r="A6506">
        <v>917</v>
      </c>
      <c r="B6506" s="3">
        <v>44104</v>
      </c>
      <c r="C6506" s="3">
        <v>44105</v>
      </c>
      <c r="D6506" t="s">
        <v>131</v>
      </c>
      <c r="E6506" t="s">
        <v>174</v>
      </c>
      <c r="F6506" t="s">
        <v>132</v>
      </c>
    </row>
    <row r="6507" spans="1:6" x14ac:dyDescent="0.25">
      <c r="A6507">
        <v>918</v>
      </c>
      <c r="B6507" s="3">
        <v>42217</v>
      </c>
      <c r="C6507" s="3">
        <v>43784</v>
      </c>
      <c r="D6507" t="s">
        <v>131</v>
      </c>
      <c r="E6507" t="s">
        <v>128</v>
      </c>
      <c r="F6507" t="s">
        <v>133</v>
      </c>
    </row>
    <row r="6508" spans="1:6" x14ac:dyDescent="0.25">
      <c r="A6508">
        <v>918</v>
      </c>
      <c r="B6508" s="3">
        <v>43785</v>
      </c>
      <c r="C6508" s="3">
        <v>43785</v>
      </c>
      <c r="D6508" t="s">
        <v>131</v>
      </c>
      <c r="E6508" t="s">
        <v>128</v>
      </c>
      <c r="F6508" t="s">
        <v>133</v>
      </c>
    </row>
    <row r="6509" spans="1:6" x14ac:dyDescent="0.25">
      <c r="A6509">
        <v>918</v>
      </c>
      <c r="B6509" s="3">
        <v>43785</v>
      </c>
      <c r="C6509" s="3">
        <v>44575</v>
      </c>
      <c r="D6509" t="s">
        <v>131</v>
      </c>
      <c r="E6509" t="s">
        <v>128</v>
      </c>
      <c r="F6509" t="s">
        <v>133</v>
      </c>
    </row>
    <row r="6510" spans="1:6" x14ac:dyDescent="0.25">
      <c r="A6510">
        <v>918</v>
      </c>
      <c r="B6510" s="3">
        <v>44575</v>
      </c>
      <c r="C6510" s="3">
        <v>44575</v>
      </c>
      <c r="D6510" t="s">
        <v>131</v>
      </c>
      <c r="E6510" t="s">
        <v>128</v>
      </c>
      <c r="F6510" t="s">
        <v>133</v>
      </c>
    </row>
    <row r="6511" spans="1:6" x14ac:dyDescent="0.25">
      <c r="A6511">
        <v>918</v>
      </c>
      <c r="B6511" s="3">
        <v>44576</v>
      </c>
      <c r="C6511" s="3">
        <v>44578</v>
      </c>
      <c r="D6511" t="s">
        <v>131</v>
      </c>
      <c r="E6511" t="s">
        <v>128</v>
      </c>
      <c r="F6511" t="s">
        <v>133</v>
      </c>
    </row>
    <row r="6512" spans="1:6" x14ac:dyDescent="0.25">
      <c r="A6512">
        <v>918</v>
      </c>
      <c r="B6512" s="3">
        <v>44578</v>
      </c>
      <c r="C6512" s="3">
        <v>44580</v>
      </c>
      <c r="D6512" t="s">
        <v>131</v>
      </c>
      <c r="E6512" t="s">
        <v>128</v>
      </c>
      <c r="F6512" t="s">
        <v>133</v>
      </c>
    </row>
    <row r="6513" spans="1:6" x14ac:dyDescent="0.25">
      <c r="A6513">
        <v>918</v>
      </c>
      <c r="B6513" s="3">
        <v>44581</v>
      </c>
      <c r="D6513" t="s">
        <v>131</v>
      </c>
      <c r="E6513" t="s">
        <v>128</v>
      </c>
      <c r="F6513" t="s">
        <v>133</v>
      </c>
    </row>
    <row r="6514" spans="1:6" x14ac:dyDescent="0.25">
      <c r="A6514">
        <v>919</v>
      </c>
      <c r="B6514" s="3">
        <v>42537</v>
      </c>
      <c r="C6514" s="3">
        <v>43369</v>
      </c>
      <c r="D6514" t="s">
        <v>131</v>
      </c>
      <c r="E6514" t="s">
        <v>115</v>
      </c>
      <c r="F6514" t="s">
        <v>133</v>
      </c>
    </row>
    <row r="6515" spans="1:6" x14ac:dyDescent="0.25">
      <c r="A6515">
        <v>919</v>
      </c>
      <c r="B6515" s="3">
        <v>43369</v>
      </c>
      <c r="C6515" s="3">
        <v>43370</v>
      </c>
      <c r="D6515" t="s">
        <v>131</v>
      </c>
      <c r="E6515" t="s">
        <v>115</v>
      </c>
      <c r="F6515" t="s">
        <v>133</v>
      </c>
    </row>
    <row r="6516" spans="1:6" x14ac:dyDescent="0.25">
      <c r="A6516">
        <v>919</v>
      </c>
      <c r="B6516" s="3">
        <v>43371</v>
      </c>
      <c r="C6516" s="3">
        <v>43501</v>
      </c>
      <c r="D6516" t="s">
        <v>131</v>
      </c>
      <c r="E6516" t="s">
        <v>115</v>
      </c>
      <c r="F6516" t="s">
        <v>133</v>
      </c>
    </row>
    <row r="6517" spans="1:6" x14ac:dyDescent="0.25">
      <c r="A6517">
        <v>919</v>
      </c>
      <c r="B6517" s="3">
        <v>43501</v>
      </c>
      <c r="C6517" s="3">
        <v>43504</v>
      </c>
      <c r="D6517" t="s">
        <v>131</v>
      </c>
      <c r="E6517" t="s">
        <v>115</v>
      </c>
      <c r="F6517" t="s">
        <v>133</v>
      </c>
    </row>
    <row r="6518" spans="1:6" x14ac:dyDescent="0.25">
      <c r="A6518">
        <v>919</v>
      </c>
      <c r="B6518" s="3">
        <v>43505</v>
      </c>
      <c r="C6518" s="3">
        <v>43507</v>
      </c>
      <c r="D6518" t="s">
        <v>131</v>
      </c>
      <c r="E6518" t="s">
        <v>115</v>
      </c>
      <c r="F6518" t="s">
        <v>133</v>
      </c>
    </row>
    <row r="6519" spans="1:6" x14ac:dyDescent="0.25">
      <c r="A6519">
        <v>919</v>
      </c>
      <c r="B6519" s="3">
        <v>43507</v>
      </c>
      <c r="C6519" s="3">
        <v>43511</v>
      </c>
      <c r="D6519" t="s">
        <v>131</v>
      </c>
      <c r="E6519" t="s">
        <v>115</v>
      </c>
      <c r="F6519" t="s">
        <v>133</v>
      </c>
    </row>
    <row r="6520" spans="1:6" x14ac:dyDescent="0.25">
      <c r="A6520">
        <v>919</v>
      </c>
      <c r="B6520" s="3">
        <v>43512</v>
      </c>
      <c r="C6520" s="3">
        <v>43594</v>
      </c>
      <c r="D6520" t="s">
        <v>131</v>
      </c>
      <c r="E6520" t="s">
        <v>115</v>
      </c>
      <c r="F6520" t="s">
        <v>133</v>
      </c>
    </row>
    <row r="6521" spans="1:6" x14ac:dyDescent="0.25">
      <c r="A6521">
        <v>919</v>
      </c>
      <c r="B6521" s="3">
        <v>43594</v>
      </c>
      <c r="C6521" s="3">
        <v>44173</v>
      </c>
      <c r="D6521" t="s">
        <v>131</v>
      </c>
      <c r="E6521" t="s">
        <v>115</v>
      </c>
      <c r="F6521" t="s">
        <v>133</v>
      </c>
    </row>
    <row r="6522" spans="1:6" x14ac:dyDescent="0.25">
      <c r="A6522">
        <v>919</v>
      </c>
      <c r="B6522" s="3">
        <v>44173</v>
      </c>
      <c r="C6522" s="3">
        <v>44182</v>
      </c>
      <c r="D6522" t="s">
        <v>131</v>
      </c>
      <c r="E6522" t="s">
        <v>115</v>
      </c>
      <c r="F6522" t="s">
        <v>133</v>
      </c>
    </row>
    <row r="6523" spans="1:6" x14ac:dyDescent="0.25">
      <c r="A6523">
        <v>919</v>
      </c>
      <c r="B6523" s="3">
        <v>44183</v>
      </c>
      <c r="C6523" s="3">
        <v>44538</v>
      </c>
      <c r="D6523" t="s">
        <v>131</v>
      </c>
      <c r="E6523" t="s">
        <v>115</v>
      </c>
      <c r="F6523" t="s">
        <v>133</v>
      </c>
    </row>
    <row r="6524" spans="1:6" x14ac:dyDescent="0.25">
      <c r="A6524">
        <v>919</v>
      </c>
      <c r="B6524" s="3">
        <v>44538</v>
      </c>
      <c r="C6524" s="3">
        <v>44539</v>
      </c>
      <c r="D6524" t="s">
        <v>131</v>
      </c>
      <c r="E6524" t="s">
        <v>115</v>
      </c>
      <c r="F6524" t="s">
        <v>133</v>
      </c>
    </row>
    <row r="6525" spans="1:6" x14ac:dyDescent="0.25">
      <c r="A6525">
        <v>919</v>
      </c>
      <c r="B6525" s="3">
        <v>44540</v>
      </c>
      <c r="C6525" s="3"/>
      <c r="D6525" t="s">
        <v>131</v>
      </c>
      <c r="E6525" t="s">
        <v>115</v>
      </c>
      <c r="F6525" t="s">
        <v>133</v>
      </c>
    </row>
    <row r="6526" spans="1:6" x14ac:dyDescent="0.25">
      <c r="A6526">
        <v>920</v>
      </c>
      <c r="B6526" s="3">
        <v>42675</v>
      </c>
      <c r="C6526" s="3">
        <v>43859</v>
      </c>
      <c r="D6526" t="s">
        <v>131</v>
      </c>
      <c r="E6526" t="s">
        <v>164</v>
      </c>
      <c r="F6526" t="s">
        <v>133</v>
      </c>
    </row>
    <row r="6527" spans="1:6" x14ac:dyDescent="0.25">
      <c r="A6527">
        <v>920</v>
      </c>
      <c r="B6527" s="3">
        <v>43859</v>
      </c>
      <c r="C6527" s="3">
        <v>43860</v>
      </c>
      <c r="D6527" t="s">
        <v>131</v>
      </c>
      <c r="E6527" t="s">
        <v>164</v>
      </c>
      <c r="F6527" t="s">
        <v>133</v>
      </c>
    </row>
    <row r="6528" spans="1:6" x14ac:dyDescent="0.25">
      <c r="A6528">
        <v>920</v>
      </c>
      <c r="B6528" s="3">
        <v>43861</v>
      </c>
      <c r="C6528" s="3">
        <v>44196</v>
      </c>
      <c r="D6528" t="s">
        <v>131</v>
      </c>
      <c r="E6528" t="s">
        <v>164</v>
      </c>
      <c r="F6528" t="s">
        <v>133</v>
      </c>
    </row>
    <row r="6529" spans="1:6" x14ac:dyDescent="0.25">
      <c r="A6529">
        <v>920</v>
      </c>
      <c r="B6529" s="3">
        <v>44197</v>
      </c>
      <c r="C6529" s="3">
        <v>44197</v>
      </c>
      <c r="D6529" t="s">
        <v>131</v>
      </c>
      <c r="E6529" t="s">
        <v>164</v>
      </c>
      <c r="F6529" t="s">
        <v>133</v>
      </c>
    </row>
    <row r="6530" spans="1:6" x14ac:dyDescent="0.25">
      <c r="A6530">
        <v>920</v>
      </c>
      <c r="B6530" s="3">
        <v>44197</v>
      </c>
      <c r="C6530" s="3">
        <v>44438</v>
      </c>
      <c r="D6530" t="s">
        <v>131</v>
      </c>
      <c r="E6530" t="s">
        <v>164</v>
      </c>
      <c r="F6530" t="s">
        <v>133</v>
      </c>
    </row>
    <row r="6531" spans="1:6" x14ac:dyDescent="0.25">
      <c r="A6531">
        <v>920</v>
      </c>
      <c r="B6531" s="3">
        <v>44438</v>
      </c>
      <c r="C6531" s="3">
        <v>44440</v>
      </c>
      <c r="D6531" t="s">
        <v>131</v>
      </c>
      <c r="E6531" t="s">
        <v>164</v>
      </c>
      <c r="F6531" t="s">
        <v>133</v>
      </c>
    </row>
    <row r="6532" spans="1:6" x14ac:dyDescent="0.25">
      <c r="A6532">
        <v>920</v>
      </c>
      <c r="B6532" s="3">
        <v>44441</v>
      </c>
      <c r="C6532" s="3"/>
      <c r="D6532" t="s">
        <v>131</v>
      </c>
      <c r="E6532" t="s">
        <v>164</v>
      </c>
      <c r="F6532" t="s">
        <v>133</v>
      </c>
    </row>
    <row r="6533" spans="1:6" x14ac:dyDescent="0.25">
      <c r="A6533">
        <v>921</v>
      </c>
      <c r="B6533" s="3">
        <v>42795</v>
      </c>
      <c r="C6533" s="3">
        <v>43357</v>
      </c>
      <c r="D6533" t="s">
        <v>131</v>
      </c>
      <c r="E6533" t="s">
        <v>174</v>
      </c>
      <c r="F6533" t="s">
        <v>133</v>
      </c>
    </row>
    <row r="6534" spans="1:6" x14ac:dyDescent="0.25">
      <c r="A6534">
        <v>921</v>
      </c>
      <c r="B6534" s="3">
        <v>43357</v>
      </c>
      <c r="C6534" s="3">
        <v>43357</v>
      </c>
      <c r="D6534" t="s">
        <v>131</v>
      </c>
      <c r="E6534" t="s">
        <v>174</v>
      </c>
      <c r="F6534" t="s">
        <v>133</v>
      </c>
    </row>
    <row r="6535" spans="1:6" x14ac:dyDescent="0.25">
      <c r="A6535">
        <v>921</v>
      </c>
      <c r="B6535" s="3">
        <v>43357</v>
      </c>
      <c r="C6535" s="3">
        <v>43983</v>
      </c>
      <c r="D6535" t="s">
        <v>131</v>
      </c>
      <c r="E6535" t="s">
        <v>174</v>
      </c>
      <c r="F6535" t="s">
        <v>133</v>
      </c>
    </row>
    <row r="6536" spans="1:6" x14ac:dyDescent="0.25">
      <c r="A6536">
        <v>921</v>
      </c>
      <c r="B6536" s="3">
        <v>43357</v>
      </c>
      <c r="C6536" s="3">
        <v>43357</v>
      </c>
      <c r="D6536" t="s">
        <v>131</v>
      </c>
      <c r="E6536" t="s">
        <v>174</v>
      </c>
      <c r="F6536" t="s">
        <v>133</v>
      </c>
    </row>
    <row r="6537" spans="1:6" x14ac:dyDescent="0.25">
      <c r="A6537">
        <v>921</v>
      </c>
      <c r="B6537" s="3">
        <v>43983</v>
      </c>
      <c r="C6537" s="3">
        <v>43983</v>
      </c>
      <c r="D6537" t="s">
        <v>131</v>
      </c>
      <c r="E6537" t="s">
        <v>174</v>
      </c>
      <c r="F6537" t="s">
        <v>133</v>
      </c>
    </row>
    <row r="6538" spans="1:6" x14ac:dyDescent="0.25">
      <c r="A6538">
        <v>921</v>
      </c>
      <c r="B6538" s="3">
        <v>43983</v>
      </c>
      <c r="C6538" s="3">
        <v>43983</v>
      </c>
      <c r="D6538" t="s">
        <v>131</v>
      </c>
      <c r="E6538" t="s">
        <v>174</v>
      </c>
      <c r="F6538" t="s">
        <v>133</v>
      </c>
    </row>
    <row r="6539" spans="1:6" x14ac:dyDescent="0.25">
      <c r="A6539">
        <v>921</v>
      </c>
      <c r="B6539" s="3">
        <v>43983</v>
      </c>
      <c r="C6539" s="3"/>
      <c r="D6539" t="s">
        <v>131</v>
      </c>
      <c r="E6539" t="s">
        <v>113</v>
      </c>
      <c r="F6539" t="s">
        <v>133</v>
      </c>
    </row>
    <row r="6540" spans="1:6" x14ac:dyDescent="0.25">
      <c r="A6540">
        <v>922</v>
      </c>
      <c r="B6540" s="3">
        <v>40885</v>
      </c>
      <c r="C6540" s="3">
        <v>44426</v>
      </c>
      <c r="D6540" t="s">
        <v>131</v>
      </c>
      <c r="E6540" t="s">
        <v>93</v>
      </c>
      <c r="F6540" t="s">
        <v>133</v>
      </c>
    </row>
    <row r="6541" spans="1:6" x14ac:dyDescent="0.25">
      <c r="A6541">
        <v>922</v>
      </c>
      <c r="B6541" s="3">
        <v>44426</v>
      </c>
      <c r="C6541" s="3">
        <v>44432</v>
      </c>
      <c r="D6541" t="s">
        <v>131</v>
      </c>
      <c r="E6541" t="s">
        <v>93</v>
      </c>
      <c r="F6541" t="s">
        <v>133</v>
      </c>
    </row>
    <row r="6542" spans="1:6" x14ac:dyDescent="0.25">
      <c r="A6542">
        <v>922</v>
      </c>
      <c r="B6542" s="3">
        <v>44433</v>
      </c>
      <c r="C6542" s="3">
        <v>44433</v>
      </c>
      <c r="D6542" t="s">
        <v>131</v>
      </c>
      <c r="E6542" t="s">
        <v>93</v>
      </c>
      <c r="F6542" t="s">
        <v>133</v>
      </c>
    </row>
    <row r="6543" spans="1:6" x14ac:dyDescent="0.25">
      <c r="A6543">
        <v>922</v>
      </c>
      <c r="B6543" s="3">
        <v>44433</v>
      </c>
      <c r="C6543" s="3">
        <v>44439</v>
      </c>
      <c r="D6543" t="s">
        <v>131</v>
      </c>
      <c r="E6543" t="s">
        <v>93</v>
      </c>
      <c r="F6543" t="s">
        <v>133</v>
      </c>
    </row>
    <row r="6544" spans="1:6" x14ac:dyDescent="0.25">
      <c r="A6544">
        <v>922</v>
      </c>
      <c r="B6544" s="3">
        <v>44440</v>
      </c>
      <c r="C6544" s="3">
        <v>44536</v>
      </c>
      <c r="D6544" t="s">
        <v>131</v>
      </c>
      <c r="E6544" t="s">
        <v>93</v>
      </c>
      <c r="F6544" t="s">
        <v>133</v>
      </c>
    </row>
    <row r="6545" spans="1:6" x14ac:dyDescent="0.25">
      <c r="A6545">
        <v>922</v>
      </c>
      <c r="B6545" s="3">
        <v>44536</v>
      </c>
      <c r="C6545" s="3"/>
      <c r="D6545" t="s">
        <v>131</v>
      </c>
      <c r="E6545" t="s">
        <v>93</v>
      </c>
      <c r="F6545" t="s">
        <v>133</v>
      </c>
    </row>
    <row r="6546" spans="1:6" x14ac:dyDescent="0.25">
      <c r="A6546">
        <v>923</v>
      </c>
      <c r="B6546" s="3">
        <v>42537</v>
      </c>
      <c r="C6546" s="3">
        <v>43252</v>
      </c>
      <c r="D6546" t="s">
        <v>131</v>
      </c>
      <c r="E6546" t="s">
        <v>115</v>
      </c>
      <c r="F6546" t="s">
        <v>133</v>
      </c>
    </row>
    <row r="6547" spans="1:6" x14ac:dyDescent="0.25">
      <c r="A6547">
        <v>923</v>
      </c>
      <c r="B6547" s="3">
        <v>43252</v>
      </c>
      <c r="C6547" s="3">
        <v>43261</v>
      </c>
      <c r="D6547" t="s">
        <v>131</v>
      </c>
      <c r="E6547" t="s">
        <v>115</v>
      </c>
      <c r="F6547" t="s">
        <v>133</v>
      </c>
    </row>
    <row r="6548" spans="1:6" x14ac:dyDescent="0.25">
      <c r="A6548">
        <v>923</v>
      </c>
      <c r="B6548" s="3">
        <v>43262</v>
      </c>
      <c r="C6548" s="3">
        <v>44578</v>
      </c>
      <c r="D6548" t="s">
        <v>131</v>
      </c>
      <c r="E6548" t="s">
        <v>115</v>
      </c>
      <c r="F6548" t="s">
        <v>133</v>
      </c>
    </row>
    <row r="6549" spans="1:6" x14ac:dyDescent="0.25">
      <c r="A6549">
        <v>923</v>
      </c>
      <c r="B6549" s="3">
        <v>44578</v>
      </c>
      <c r="C6549" s="3">
        <v>44578</v>
      </c>
      <c r="D6549" t="s">
        <v>131</v>
      </c>
      <c r="E6549" t="s">
        <v>115</v>
      </c>
      <c r="F6549" t="s">
        <v>133</v>
      </c>
    </row>
    <row r="6550" spans="1:6" x14ac:dyDescent="0.25">
      <c r="A6550">
        <v>924</v>
      </c>
      <c r="B6550" s="3">
        <v>41836</v>
      </c>
      <c r="C6550" s="3">
        <v>43201</v>
      </c>
      <c r="D6550" t="s">
        <v>131</v>
      </c>
      <c r="E6550" t="s">
        <v>187</v>
      </c>
      <c r="F6550" t="s">
        <v>133</v>
      </c>
    </row>
    <row r="6551" spans="1:6" x14ac:dyDescent="0.25">
      <c r="A6551">
        <v>924</v>
      </c>
      <c r="B6551" s="3">
        <v>43202</v>
      </c>
      <c r="C6551" s="3">
        <v>43203</v>
      </c>
      <c r="D6551" t="s">
        <v>131</v>
      </c>
      <c r="E6551" t="s">
        <v>187</v>
      </c>
      <c r="F6551" t="s">
        <v>133</v>
      </c>
    </row>
    <row r="6552" spans="1:6" x14ac:dyDescent="0.25">
      <c r="A6552">
        <v>924</v>
      </c>
      <c r="B6552" s="3">
        <v>43204</v>
      </c>
      <c r="C6552" s="3">
        <v>43395</v>
      </c>
      <c r="D6552" t="s">
        <v>131</v>
      </c>
      <c r="E6552" t="s">
        <v>187</v>
      </c>
      <c r="F6552" t="s">
        <v>133</v>
      </c>
    </row>
    <row r="6553" spans="1:6" x14ac:dyDescent="0.25">
      <c r="A6553">
        <v>924</v>
      </c>
      <c r="B6553" s="3">
        <v>43395</v>
      </c>
      <c r="C6553" s="3">
        <v>43395</v>
      </c>
      <c r="D6553" t="s">
        <v>131</v>
      </c>
      <c r="E6553" t="s">
        <v>187</v>
      </c>
      <c r="F6553" t="s">
        <v>133</v>
      </c>
    </row>
    <row r="6554" spans="1:6" x14ac:dyDescent="0.25">
      <c r="A6554">
        <v>924</v>
      </c>
      <c r="B6554" s="3">
        <v>43396</v>
      </c>
      <c r="C6554" s="3">
        <v>43503</v>
      </c>
      <c r="D6554" t="s">
        <v>131</v>
      </c>
      <c r="E6554" t="s">
        <v>187</v>
      </c>
      <c r="F6554" t="s">
        <v>133</v>
      </c>
    </row>
    <row r="6555" spans="1:6" x14ac:dyDescent="0.25">
      <c r="A6555">
        <v>924</v>
      </c>
      <c r="B6555" s="3">
        <v>43503</v>
      </c>
      <c r="C6555" s="3">
        <v>43504</v>
      </c>
      <c r="D6555" t="s">
        <v>131</v>
      </c>
      <c r="E6555" t="s">
        <v>187</v>
      </c>
      <c r="F6555" t="s">
        <v>133</v>
      </c>
    </row>
    <row r="6556" spans="1:6" x14ac:dyDescent="0.25">
      <c r="A6556">
        <v>924</v>
      </c>
      <c r="B6556" s="3">
        <v>43505</v>
      </c>
      <c r="C6556" s="3">
        <v>43602</v>
      </c>
      <c r="D6556" t="s">
        <v>131</v>
      </c>
      <c r="E6556" t="s">
        <v>187</v>
      </c>
      <c r="F6556" t="s">
        <v>133</v>
      </c>
    </row>
    <row r="6557" spans="1:6" x14ac:dyDescent="0.25">
      <c r="A6557">
        <v>924</v>
      </c>
      <c r="B6557" s="3">
        <v>43602</v>
      </c>
      <c r="C6557" s="3">
        <v>43602</v>
      </c>
      <c r="D6557" t="s">
        <v>131</v>
      </c>
      <c r="E6557" t="s">
        <v>187</v>
      </c>
      <c r="F6557" t="s">
        <v>133</v>
      </c>
    </row>
    <row r="6558" spans="1:6" x14ac:dyDescent="0.25">
      <c r="A6558">
        <v>924</v>
      </c>
      <c r="B6558" s="3">
        <v>43603</v>
      </c>
      <c r="C6558" s="3">
        <v>43887</v>
      </c>
      <c r="D6558" t="s">
        <v>131</v>
      </c>
      <c r="E6558" t="s">
        <v>187</v>
      </c>
      <c r="F6558" t="s">
        <v>133</v>
      </c>
    </row>
    <row r="6559" spans="1:6" x14ac:dyDescent="0.25">
      <c r="A6559">
        <v>924</v>
      </c>
      <c r="B6559" s="3">
        <v>43887</v>
      </c>
      <c r="C6559" s="3">
        <v>43888</v>
      </c>
      <c r="D6559" t="s">
        <v>131</v>
      </c>
      <c r="E6559" t="s">
        <v>187</v>
      </c>
      <c r="F6559" t="s">
        <v>133</v>
      </c>
    </row>
    <row r="6560" spans="1:6" x14ac:dyDescent="0.25">
      <c r="A6560">
        <v>924</v>
      </c>
      <c r="B6560" s="3">
        <v>43889</v>
      </c>
      <c r="C6560" s="3">
        <v>43889</v>
      </c>
      <c r="D6560" t="s">
        <v>131</v>
      </c>
      <c r="E6560" t="s">
        <v>187</v>
      </c>
      <c r="F6560" t="s">
        <v>133</v>
      </c>
    </row>
    <row r="6561" spans="1:6" x14ac:dyDescent="0.25">
      <c r="A6561">
        <v>924</v>
      </c>
      <c r="B6561" s="3">
        <v>43890</v>
      </c>
      <c r="C6561" s="3">
        <v>43890</v>
      </c>
      <c r="D6561" t="s">
        <v>131</v>
      </c>
      <c r="E6561" t="s">
        <v>187</v>
      </c>
      <c r="F6561" t="s">
        <v>133</v>
      </c>
    </row>
    <row r="6562" spans="1:6" x14ac:dyDescent="0.25">
      <c r="A6562">
        <v>924</v>
      </c>
      <c r="B6562" s="3">
        <v>43890</v>
      </c>
      <c r="C6562" s="3">
        <v>44329</v>
      </c>
      <c r="D6562" t="s">
        <v>131</v>
      </c>
      <c r="E6562" t="s">
        <v>187</v>
      </c>
      <c r="F6562" t="s">
        <v>133</v>
      </c>
    </row>
    <row r="6563" spans="1:6" x14ac:dyDescent="0.25">
      <c r="A6563">
        <v>924</v>
      </c>
      <c r="B6563" s="3">
        <v>44329</v>
      </c>
      <c r="C6563" s="3">
        <v>44331</v>
      </c>
      <c r="D6563" t="s">
        <v>131</v>
      </c>
      <c r="E6563" t="s">
        <v>187</v>
      </c>
      <c r="F6563" t="s">
        <v>133</v>
      </c>
    </row>
    <row r="6564" spans="1:6" x14ac:dyDescent="0.25">
      <c r="A6564">
        <v>924</v>
      </c>
      <c r="B6564" s="3">
        <v>44332</v>
      </c>
      <c r="D6564" t="s">
        <v>131</v>
      </c>
      <c r="E6564" t="s">
        <v>187</v>
      </c>
      <c r="F6564" t="s">
        <v>133</v>
      </c>
    </row>
    <row r="6565" spans="1:6" x14ac:dyDescent="0.25">
      <c r="A6565">
        <v>925</v>
      </c>
      <c r="B6565" s="3">
        <v>42795</v>
      </c>
      <c r="C6565" s="3"/>
      <c r="D6565" t="s">
        <v>131</v>
      </c>
      <c r="E6565" t="s">
        <v>105</v>
      </c>
      <c r="F6565" t="s">
        <v>133</v>
      </c>
    </row>
    <row r="6566" spans="1:6" x14ac:dyDescent="0.25">
      <c r="A6566">
        <v>926</v>
      </c>
      <c r="B6566" s="3">
        <v>42675</v>
      </c>
      <c r="C6566" s="3">
        <v>43335</v>
      </c>
      <c r="D6566" t="s">
        <v>131</v>
      </c>
      <c r="E6566" t="s">
        <v>169</v>
      </c>
      <c r="F6566" t="s">
        <v>133</v>
      </c>
    </row>
    <row r="6567" spans="1:6" x14ac:dyDescent="0.25">
      <c r="A6567">
        <v>926</v>
      </c>
      <c r="B6567" s="3">
        <v>43335</v>
      </c>
      <c r="C6567" s="3">
        <v>43336</v>
      </c>
      <c r="D6567" t="s">
        <v>131</v>
      </c>
      <c r="E6567" t="s">
        <v>169</v>
      </c>
      <c r="F6567" t="s">
        <v>133</v>
      </c>
    </row>
    <row r="6568" spans="1:6" x14ac:dyDescent="0.25">
      <c r="A6568">
        <v>926</v>
      </c>
      <c r="B6568" s="3">
        <v>43336</v>
      </c>
      <c r="C6568" s="3">
        <v>43356</v>
      </c>
      <c r="D6568" t="s">
        <v>131</v>
      </c>
      <c r="E6568" t="s">
        <v>169</v>
      </c>
      <c r="F6568" t="s">
        <v>133</v>
      </c>
    </row>
    <row r="6569" spans="1:6" x14ac:dyDescent="0.25">
      <c r="A6569">
        <v>926</v>
      </c>
      <c r="B6569" s="3">
        <v>43356</v>
      </c>
      <c r="C6569" s="3">
        <v>43356</v>
      </c>
      <c r="D6569" t="s">
        <v>131</v>
      </c>
      <c r="E6569" t="s">
        <v>169</v>
      </c>
      <c r="F6569" t="s">
        <v>133</v>
      </c>
    </row>
    <row r="6570" spans="1:6" x14ac:dyDescent="0.25">
      <c r="A6570">
        <v>926</v>
      </c>
      <c r="B6570" s="3">
        <v>43357</v>
      </c>
      <c r="C6570" s="3">
        <v>43570</v>
      </c>
      <c r="D6570" t="s">
        <v>131</v>
      </c>
      <c r="E6570" t="s">
        <v>169</v>
      </c>
      <c r="F6570" t="s">
        <v>133</v>
      </c>
    </row>
    <row r="6571" spans="1:6" x14ac:dyDescent="0.25">
      <c r="A6571">
        <v>926</v>
      </c>
      <c r="B6571" s="3">
        <v>43570</v>
      </c>
      <c r="C6571" s="3">
        <v>43570</v>
      </c>
      <c r="D6571" t="s">
        <v>131</v>
      </c>
      <c r="E6571" t="s">
        <v>169</v>
      </c>
      <c r="F6571" t="s">
        <v>133</v>
      </c>
    </row>
    <row r="6572" spans="1:6" x14ac:dyDescent="0.25">
      <c r="A6572">
        <v>926</v>
      </c>
      <c r="B6572" s="3">
        <v>43571</v>
      </c>
      <c r="C6572" s="3">
        <v>43648</v>
      </c>
      <c r="D6572" t="s">
        <v>131</v>
      </c>
      <c r="E6572" t="s">
        <v>169</v>
      </c>
      <c r="F6572" t="s">
        <v>133</v>
      </c>
    </row>
    <row r="6573" spans="1:6" x14ac:dyDescent="0.25">
      <c r="A6573">
        <v>926</v>
      </c>
      <c r="B6573" s="3">
        <v>43648</v>
      </c>
      <c r="C6573" s="3">
        <v>43648</v>
      </c>
      <c r="D6573" t="s">
        <v>131</v>
      </c>
      <c r="E6573" t="s">
        <v>169</v>
      </c>
      <c r="F6573" t="s">
        <v>133</v>
      </c>
    </row>
    <row r="6574" spans="1:6" x14ac:dyDescent="0.25">
      <c r="A6574">
        <v>926</v>
      </c>
      <c r="B6574" s="3">
        <v>43649</v>
      </c>
      <c r="C6574" s="3">
        <v>43766</v>
      </c>
      <c r="D6574" t="s">
        <v>131</v>
      </c>
      <c r="E6574" t="s">
        <v>169</v>
      </c>
      <c r="F6574" t="s">
        <v>133</v>
      </c>
    </row>
    <row r="6575" spans="1:6" x14ac:dyDescent="0.25">
      <c r="A6575">
        <v>926</v>
      </c>
      <c r="B6575" s="3">
        <v>43766</v>
      </c>
      <c r="C6575" s="3">
        <v>43768</v>
      </c>
      <c r="D6575" t="s">
        <v>131</v>
      </c>
      <c r="E6575" t="s">
        <v>169</v>
      </c>
      <c r="F6575" t="s">
        <v>133</v>
      </c>
    </row>
    <row r="6576" spans="1:6" x14ac:dyDescent="0.25">
      <c r="A6576">
        <v>926</v>
      </c>
      <c r="B6576" s="3">
        <v>43769</v>
      </c>
      <c r="C6576" s="3">
        <v>43794</v>
      </c>
      <c r="D6576" t="s">
        <v>131</v>
      </c>
      <c r="E6576" t="s">
        <v>169</v>
      </c>
      <c r="F6576" t="s">
        <v>133</v>
      </c>
    </row>
    <row r="6577" spans="1:6" x14ac:dyDescent="0.25">
      <c r="A6577">
        <v>926</v>
      </c>
      <c r="B6577" s="3">
        <v>43794</v>
      </c>
      <c r="C6577" s="3">
        <v>43796</v>
      </c>
      <c r="D6577" t="s">
        <v>131</v>
      </c>
      <c r="E6577" t="s">
        <v>169</v>
      </c>
      <c r="F6577" t="s">
        <v>133</v>
      </c>
    </row>
    <row r="6578" spans="1:6" x14ac:dyDescent="0.25">
      <c r="A6578">
        <v>926</v>
      </c>
      <c r="B6578" s="3">
        <v>43797</v>
      </c>
      <c r="C6578" s="3">
        <v>43815</v>
      </c>
      <c r="D6578" t="s">
        <v>131</v>
      </c>
      <c r="E6578" t="s">
        <v>169</v>
      </c>
      <c r="F6578" t="s">
        <v>133</v>
      </c>
    </row>
    <row r="6579" spans="1:6" x14ac:dyDescent="0.25">
      <c r="A6579">
        <v>926</v>
      </c>
      <c r="B6579" s="3">
        <v>43815</v>
      </c>
      <c r="C6579" s="3">
        <v>43817</v>
      </c>
      <c r="D6579" t="s">
        <v>131</v>
      </c>
      <c r="E6579" t="s">
        <v>169</v>
      </c>
      <c r="F6579" t="s">
        <v>133</v>
      </c>
    </row>
    <row r="6580" spans="1:6" x14ac:dyDescent="0.25">
      <c r="A6580">
        <v>926</v>
      </c>
      <c r="B6580" s="3">
        <v>43818</v>
      </c>
      <c r="C6580" s="3">
        <v>44119</v>
      </c>
      <c r="D6580" t="s">
        <v>131</v>
      </c>
      <c r="E6580" t="s">
        <v>169</v>
      </c>
      <c r="F6580" t="s">
        <v>133</v>
      </c>
    </row>
    <row r="6581" spans="1:6" x14ac:dyDescent="0.25">
      <c r="A6581">
        <v>926</v>
      </c>
      <c r="B6581" s="3">
        <v>44120</v>
      </c>
      <c r="C6581" s="3">
        <v>44120</v>
      </c>
      <c r="D6581" t="s">
        <v>131</v>
      </c>
      <c r="E6581" t="s">
        <v>199</v>
      </c>
      <c r="F6581" t="s">
        <v>133</v>
      </c>
    </row>
    <row r="6582" spans="1:6" x14ac:dyDescent="0.25">
      <c r="A6582">
        <v>926</v>
      </c>
      <c r="B6582" s="3">
        <v>44120</v>
      </c>
      <c r="C6582" s="3"/>
      <c r="D6582" t="s">
        <v>131</v>
      </c>
      <c r="E6582" t="s">
        <v>199</v>
      </c>
      <c r="F6582" t="s">
        <v>133</v>
      </c>
    </row>
    <row r="6583" spans="1:6" x14ac:dyDescent="0.25">
      <c r="A6583">
        <v>927</v>
      </c>
      <c r="B6583" s="3">
        <v>42005</v>
      </c>
      <c r="C6583" s="3">
        <v>43434</v>
      </c>
      <c r="D6583" t="s">
        <v>131</v>
      </c>
      <c r="E6583" t="s">
        <v>174</v>
      </c>
      <c r="F6583" t="s">
        <v>133</v>
      </c>
    </row>
    <row r="6584" spans="1:6" x14ac:dyDescent="0.25">
      <c r="A6584">
        <v>927</v>
      </c>
      <c r="B6584" s="3">
        <v>43435</v>
      </c>
      <c r="C6584" s="3">
        <v>43435</v>
      </c>
      <c r="D6584" t="s">
        <v>131</v>
      </c>
      <c r="E6584" t="s">
        <v>174</v>
      </c>
      <c r="F6584" t="s">
        <v>133</v>
      </c>
    </row>
    <row r="6585" spans="1:6" x14ac:dyDescent="0.25">
      <c r="A6585">
        <v>927</v>
      </c>
      <c r="B6585" s="3">
        <v>43435</v>
      </c>
      <c r="C6585" s="3">
        <v>44566</v>
      </c>
      <c r="D6585" t="s">
        <v>131</v>
      </c>
      <c r="E6585" t="s">
        <v>174</v>
      </c>
      <c r="F6585" t="s">
        <v>133</v>
      </c>
    </row>
    <row r="6586" spans="1:6" x14ac:dyDescent="0.25">
      <c r="A6586">
        <v>927</v>
      </c>
      <c r="B6586" s="3">
        <v>44566</v>
      </c>
      <c r="C6586" s="3">
        <v>44570</v>
      </c>
      <c r="D6586" t="s">
        <v>131</v>
      </c>
      <c r="E6586" t="s">
        <v>174</v>
      </c>
      <c r="F6586" t="s">
        <v>133</v>
      </c>
    </row>
    <row r="6587" spans="1:6" x14ac:dyDescent="0.25">
      <c r="A6587">
        <v>927</v>
      </c>
      <c r="B6587" s="3">
        <v>44571</v>
      </c>
      <c r="C6587" s="3">
        <v>44571</v>
      </c>
      <c r="D6587" t="s">
        <v>131</v>
      </c>
      <c r="E6587" t="s">
        <v>174</v>
      </c>
      <c r="F6587" t="s">
        <v>133</v>
      </c>
    </row>
    <row r="6588" spans="1:6" x14ac:dyDescent="0.25">
      <c r="A6588">
        <v>927</v>
      </c>
      <c r="B6588" s="3">
        <v>44571</v>
      </c>
      <c r="C6588" s="3">
        <v>44575</v>
      </c>
      <c r="D6588" t="s">
        <v>131</v>
      </c>
      <c r="E6588" t="s">
        <v>174</v>
      </c>
      <c r="F6588" t="s">
        <v>133</v>
      </c>
    </row>
    <row r="6589" spans="1:6" x14ac:dyDescent="0.25">
      <c r="A6589">
        <v>927</v>
      </c>
      <c r="B6589" s="3">
        <v>44576</v>
      </c>
      <c r="C6589" s="3"/>
      <c r="D6589" t="s">
        <v>131</v>
      </c>
      <c r="E6589" t="s">
        <v>174</v>
      </c>
      <c r="F6589" t="s">
        <v>133</v>
      </c>
    </row>
    <row r="6590" spans="1:6" x14ac:dyDescent="0.25">
      <c r="A6590">
        <v>929</v>
      </c>
      <c r="B6590" s="3">
        <v>41551</v>
      </c>
      <c r="C6590" s="3">
        <v>43878</v>
      </c>
      <c r="D6590" t="s">
        <v>131</v>
      </c>
      <c r="E6590" t="s">
        <v>96</v>
      </c>
      <c r="F6590" t="s">
        <v>133</v>
      </c>
    </row>
    <row r="6591" spans="1:6" x14ac:dyDescent="0.25">
      <c r="A6591">
        <v>929</v>
      </c>
      <c r="B6591" s="3">
        <v>43878</v>
      </c>
      <c r="C6591" s="3">
        <v>43878</v>
      </c>
      <c r="D6591" t="s">
        <v>131</v>
      </c>
      <c r="E6591" t="s">
        <v>96</v>
      </c>
      <c r="F6591" t="s">
        <v>133</v>
      </c>
    </row>
    <row r="6592" spans="1:6" x14ac:dyDescent="0.25">
      <c r="A6592">
        <v>929</v>
      </c>
      <c r="B6592" s="3">
        <v>43878</v>
      </c>
      <c r="C6592" s="3">
        <v>44279</v>
      </c>
      <c r="D6592" t="s">
        <v>131</v>
      </c>
      <c r="E6592" t="s">
        <v>93</v>
      </c>
      <c r="F6592" t="s">
        <v>133</v>
      </c>
    </row>
    <row r="6593" spans="1:6" x14ac:dyDescent="0.25">
      <c r="A6593">
        <v>929</v>
      </c>
      <c r="B6593" s="3">
        <v>44279</v>
      </c>
      <c r="C6593" s="3">
        <v>44279</v>
      </c>
      <c r="D6593" t="s">
        <v>131</v>
      </c>
      <c r="E6593" t="s">
        <v>93</v>
      </c>
      <c r="F6593" t="s">
        <v>133</v>
      </c>
    </row>
    <row r="6594" spans="1:6" x14ac:dyDescent="0.25">
      <c r="A6594">
        <v>929</v>
      </c>
      <c r="B6594" s="3">
        <v>44279</v>
      </c>
      <c r="C6594" s="3">
        <v>44279</v>
      </c>
      <c r="D6594" t="s">
        <v>131</v>
      </c>
      <c r="E6594" t="s">
        <v>93</v>
      </c>
      <c r="F6594" t="s">
        <v>133</v>
      </c>
    </row>
    <row r="6595" spans="1:6" x14ac:dyDescent="0.25">
      <c r="A6595">
        <v>929</v>
      </c>
      <c r="B6595" s="3">
        <v>44279</v>
      </c>
      <c r="C6595" s="3"/>
      <c r="D6595" t="s">
        <v>131</v>
      </c>
      <c r="E6595" t="s">
        <v>93</v>
      </c>
      <c r="F6595" t="s">
        <v>133</v>
      </c>
    </row>
    <row r="6596" spans="1:6" x14ac:dyDescent="0.25">
      <c r="A6596">
        <v>930</v>
      </c>
      <c r="B6596" s="3">
        <v>42005</v>
      </c>
      <c r="C6596" s="3">
        <v>43434</v>
      </c>
      <c r="D6596" t="s">
        <v>131</v>
      </c>
      <c r="E6596" t="s">
        <v>175</v>
      </c>
      <c r="F6596" t="s">
        <v>133</v>
      </c>
    </row>
    <row r="6597" spans="1:6" x14ac:dyDescent="0.25">
      <c r="A6597">
        <v>930</v>
      </c>
      <c r="B6597" s="3">
        <v>43435</v>
      </c>
      <c r="C6597" s="3">
        <v>43435</v>
      </c>
      <c r="D6597" t="s">
        <v>131</v>
      </c>
      <c r="E6597" t="s">
        <v>165</v>
      </c>
      <c r="F6597" t="s">
        <v>133</v>
      </c>
    </row>
    <row r="6598" spans="1:6" x14ac:dyDescent="0.25">
      <c r="A6598">
        <v>930</v>
      </c>
      <c r="B6598" s="3">
        <v>43435</v>
      </c>
      <c r="C6598" s="3">
        <v>43647</v>
      </c>
      <c r="D6598" t="s">
        <v>131</v>
      </c>
      <c r="E6598" t="s">
        <v>165</v>
      </c>
      <c r="F6598" t="s">
        <v>133</v>
      </c>
    </row>
    <row r="6599" spans="1:6" x14ac:dyDescent="0.25">
      <c r="A6599">
        <v>930</v>
      </c>
      <c r="B6599" s="3">
        <v>43647</v>
      </c>
      <c r="C6599" s="3">
        <v>43921</v>
      </c>
      <c r="D6599" t="s">
        <v>131</v>
      </c>
      <c r="E6599" t="s">
        <v>165</v>
      </c>
      <c r="F6599" t="s">
        <v>133</v>
      </c>
    </row>
    <row r="6600" spans="1:6" x14ac:dyDescent="0.25">
      <c r="A6600">
        <v>930</v>
      </c>
      <c r="B6600" s="3">
        <v>43922</v>
      </c>
      <c r="C6600" s="3"/>
      <c r="D6600" t="s">
        <v>131</v>
      </c>
      <c r="E6600" t="s">
        <v>165</v>
      </c>
      <c r="F6600" t="s">
        <v>133</v>
      </c>
    </row>
    <row r="6601" spans="1:6" x14ac:dyDescent="0.25">
      <c r="A6601">
        <v>931</v>
      </c>
      <c r="B6601" s="3">
        <v>41078</v>
      </c>
      <c r="C6601" s="3">
        <v>43392</v>
      </c>
      <c r="D6601" t="s">
        <v>131</v>
      </c>
      <c r="E6601" t="s">
        <v>115</v>
      </c>
      <c r="F6601" t="s">
        <v>133</v>
      </c>
    </row>
    <row r="6602" spans="1:6" x14ac:dyDescent="0.25">
      <c r="A6602">
        <v>931</v>
      </c>
      <c r="B6602" s="3">
        <v>43392</v>
      </c>
      <c r="C6602" s="3">
        <v>43404</v>
      </c>
      <c r="D6602" t="s">
        <v>131</v>
      </c>
      <c r="E6602" t="s">
        <v>115</v>
      </c>
      <c r="F6602" t="s">
        <v>133</v>
      </c>
    </row>
    <row r="6603" spans="1:6" x14ac:dyDescent="0.25">
      <c r="A6603">
        <v>931</v>
      </c>
      <c r="B6603" s="3">
        <v>43404</v>
      </c>
      <c r="C6603" s="3">
        <v>43405</v>
      </c>
      <c r="D6603" t="s">
        <v>131</v>
      </c>
      <c r="E6603" t="s">
        <v>115</v>
      </c>
      <c r="F6603" t="s">
        <v>133</v>
      </c>
    </row>
    <row r="6604" spans="1:6" x14ac:dyDescent="0.25">
      <c r="A6604">
        <v>931</v>
      </c>
      <c r="B6604" s="3">
        <v>43406</v>
      </c>
      <c r="C6604" s="3">
        <v>43566</v>
      </c>
      <c r="D6604" t="s">
        <v>131</v>
      </c>
      <c r="E6604" t="s">
        <v>115</v>
      </c>
      <c r="F6604" t="s">
        <v>133</v>
      </c>
    </row>
    <row r="6605" spans="1:6" x14ac:dyDescent="0.25">
      <c r="A6605">
        <v>931</v>
      </c>
      <c r="B6605" s="3">
        <v>43566</v>
      </c>
      <c r="C6605" s="3">
        <v>43689</v>
      </c>
      <c r="D6605" t="s">
        <v>131</v>
      </c>
      <c r="E6605" t="s">
        <v>115</v>
      </c>
      <c r="F6605" t="s">
        <v>132</v>
      </c>
    </row>
    <row r="6606" spans="1:6" x14ac:dyDescent="0.25">
      <c r="A6606">
        <v>931</v>
      </c>
      <c r="B6606" s="3">
        <v>43689</v>
      </c>
      <c r="C6606" s="3">
        <v>43691</v>
      </c>
      <c r="D6606" t="s">
        <v>131</v>
      </c>
      <c r="E6606" t="s">
        <v>115</v>
      </c>
      <c r="F6606" t="s">
        <v>132</v>
      </c>
    </row>
    <row r="6607" spans="1:6" x14ac:dyDescent="0.25">
      <c r="A6607">
        <v>931</v>
      </c>
      <c r="B6607" s="3">
        <v>43692</v>
      </c>
      <c r="C6607" s="3">
        <v>44279</v>
      </c>
      <c r="D6607" t="s">
        <v>131</v>
      </c>
      <c r="E6607" t="s">
        <v>115</v>
      </c>
      <c r="F6607" t="s">
        <v>132</v>
      </c>
    </row>
    <row r="6608" spans="1:6" x14ac:dyDescent="0.25">
      <c r="A6608">
        <v>931</v>
      </c>
      <c r="B6608" s="3">
        <v>44279</v>
      </c>
      <c r="C6608" s="3">
        <v>44285</v>
      </c>
      <c r="D6608" t="s">
        <v>131</v>
      </c>
      <c r="E6608" t="s">
        <v>115</v>
      </c>
      <c r="F6608" t="s">
        <v>132</v>
      </c>
    </row>
    <row r="6609" spans="1:6" x14ac:dyDescent="0.25">
      <c r="A6609">
        <v>931</v>
      </c>
      <c r="B6609" s="3">
        <v>44286</v>
      </c>
      <c r="C6609" s="3"/>
      <c r="D6609" t="s">
        <v>131</v>
      </c>
      <c r="E6609" t="s">
        <v>115</v>
      </c>
      <c r="F6609" t="s">
        <v>132</v>
      </c>
    </row>
    <row r="6610" spans="1:6" x14ac:dyDescent="0.25">
      <c r="A6610">
        <v>932</v>
      </c>
      <c r="B6610" s="3">
        <v>39687</v>
      </c>
      <c r="C6610" s="3">
        <v>43134</v>
      </c>
      <c r="D6610" t="s">
        <v>131</v>
      </c>
      <c r="E6610" t="s">
        <v>115</v>
      </c>
      <c r="F6610" t="s">
        <v>133</v>
      </c>
    </row>
    <row r="6611" spans="1:6" x14ac:dyDescent="0.25">
      <c r="A6611">
        <v>932</v>
      </c>
      <c r="B6611" s="3">
        <v>43134</v>
      </c>
      <c r="C6611" s="3"/>
      <c r="D6611" t="s">
        <v>131</v>
      </c>
      <c r="E6611" t="s">
        <v>115</v>
      </c>
      <c r="F6611" t="s">
        <v>133</v>
      </c>
    </row>
    <row r="6612" spans="1:6" x14ac:dyDescent="0.25">
      <c r="A6612">
        <v>933</v>
      </c>
      <c r="B6612" s="3">
        <v>42278</v>
      </c>
      <c r="C6612" s="3">
        <v>43228</v>
      </c>
      <c r="D6612" t="s">
        <v>131</v>
      </c>
      <c r="E6612" t="s">
        <v>89</v>
      </c>
      <c r="F6612" t="s">
        <v>132</v>
      </c>
    </row>
    <row r="6613" spans="1:6" x14ac:dyDescent="0.25">
      <c r="A6613">
        <v>933</v>
      </c>
      <c r="B6613" s="3">
        <v>43228</v>
      </c>
      <c r="C6613" s="3">
        <v>43228</v>
      </c>
      <c r="D6613" t="s">
        <v>131</v>
      </c>
      <c r="E6613" t="s">
        <v>89</v>
      </c>
      <c r="F6613" t="s">
        <v>132</v>
      </c>
    </row>
    <row r="6614" spans="1:6" x14ac:dyDescent="0.25">
      <c r="A6614">
        <v>933</v>
      </c>
      <c r="B6614" s="3">
        <v>43229</v>
      </c>
      <c r="C6614" s="3"/>
      <c r="D6614" t="s">
        <v>131</v>
      </c>
      <c r="E6614" t="s">
        <v>86</v>
      </c>
      <c r="F6614" t="s">
        <v>132</v>
      </c>
    </row>
    <row r="6615" spans="1:6" x14ac:dyDescent="0.25">
      <c r="A6615">
        <v>934</v>
      </c>
      <c r="B6615" s="3">
        <v>40105</v>
      </c>
      <c r="C6615" s="3">
        <v>43205</v>
      </c>
      <c r="D6615" t="s">
        <v>131</v>
      </c>
      <c r="E6615" t="s">
        <v>116</v>
      </c>
      <c r="F6615" t="s">
        <v>133</v>
      </c>
    </row>
    <row r="6616" spans="1:6" x14ac:dyDescent="0.25">
      <c r="A6616">
        <v>934</v>
      </c>
      <c r="B6616" s="3">
        <v>43206</v>
      </c>
      <c r="C6616" s="3">
        <v>43207</v>
      </c>
      <c r="D6616" t="s">
        <v>131</v>
      </c>
      <c r="E6616" t="s">
        <v>116</v>
      </c>
      <c r="F6616" t="s">
        <v>133</v>
      </c>
    </row>
    <row r="6617" spans="1:6" x14ac:dyDescent="0.25">
      <c r="A6617">
        <v>934</v>
      </c>
      <c r="B6617" s="3">
        <v>43208</v>
      </c>
      <c r="C6617" s="3">
        <v>43405</v>
      </c>
      <c r="D6617" t="s">
        <v>131</v>
      </c>
      <c r="E6617" t="s">
        <v>116</v>
      </c>
      <c r="F6617" t="s">
        <v>133</v>
      </c>
    </row>
    <row r="6618" spans="1:6" x14ac:dyDescent="0.25">
      <c r="A6618">
        <v>934</v>
      </c>
      <c r="B6618" s="3">
        <v>43405</v>
      </c>
      <c r="C6618" s="3">
        <v>43525</v>
      </c>
      <c r="D6618" t="s">
        <v>131</v>
      </c>
      <c r="E6618" t="s">
        <v>116</v>
      </c>
      <c r="F6618" t="s">
        <v>133</v>
      </c>
    </row>
    <row r="6619" spans="1:6" x14ac:dyDescent="0.25">
      <c r="A6619">
        <v>934</v>
      </c>
      <c r="B6619" s="3">
        <v>43525</v>
      </c>
      <c r="C6619" s="3">
        <v>43525</v>
      </c>
      <c r="D6619" t="s">
        <v>131</v>
      </c>
      <c r="E6619" t="s">
        <v>116</v>
      </c>
      <c r="F6619" t="s">
        <v>133</v>
      </c>
    </row>
    <row r="6620" spans="1:6" x14ac:dyDescent="0.25">
      <c r="A6620">
        <v>934</v>
      </c>
      <c r="B6620" s="3">
        <v>43526</v>
      </c>
      <c r="C6620" s="3">
        <v>43808</v>
      </c>
      <c r="D6620" t="s">
        <v>131</v>
      </c>
      <c r="E6620" t="s">
        <v>116</v>
      </c>
      <c r="F6620" t="s">
        <v>133</v>
      </c>
    </row>
    <row r="6621" spans="1:6" x14ac:dyDescent="0.25">
      <c r="A6621">
        <v>934</v>
      </c>
      <c r="B6621" s="3">
        <v>43808</v>
      </c>
      <c r="C6621" s="3">
        <v>43808</v>
      </c>
      <c r="D6621" t="s">
        <v>131</v>
      </c>
      <c r="E6621" t="s">
        <v>116</v>
      </c>
      <c r="F6621" t="s">
        <v>133</v>
      </c>
    </row>
    <row r="6622" spans="1:6" x14ac:dyDescent="0.25">
      <c r="A6622">
        <v>934</v>
      </c>
      <c r="B6622" s="3">
        <v>43808</v>
      </c>
      <c r="C6622" s="3">
        <v>44713</v>
      </c>
      <c r="D6622" t="s">
        <v>131</v>
      </c>
      <c r="E6622" t="s">
        <v>115</v>
      </c>
      <c r="F6622" t="s">
        <v>133</v>
      </c>
    </row>
    <row r="6623" spans="1:6" x14ac:dyDescent="0.25">
      <c r="A6623">
        <v>934</v>
      </c>
      <c r="B6623" s="3">
        <v>44713</v>
      </c>
      <c r="C6623" s="3">
        <v>44714</v>
      </c>
      <c r="D6623" t="s">
        <v>131</v>
      </c>
      <c r="E6623" t="s">
        <v>115</v>
      </c>
      <c r="F6623" t="s">
        <v>133</v>
      </c>
    </row>
    <row r="6624" spans="1:6" x14ac:dyDescent="0.25">
      <c r="A6624">
        <v>934</v>
      </c>
      <c r="B6624" s="3">
        <v>44715</v>
      </c>
      <c r="C6624" s="3"/>
      <c r="D6624" t="s">
        <v>131</v>
      </c>
      <c r="E6624" t="s">
        <v>115</v>
      </c>
      <c r="F6624" t="s">
        <v>133</v>
      </c>
    </row>
    <row r="6625" spans="1:6" x14ac:dyDescent="0.25">
      <c r="A6625">
        <v>935</v>
      </c>
      <c r="B6625" s="3">
        <v>42331</v>
      </c>
      <c r="C6625" s="3">
        <v>43815</v>
      </c>
      <c r="D6625" t="s">
        <v>131</v>
      </c>
      <c r="E6625" t="s">
        <v>93</v>
      </c>
      <c r="F6625" t="s">
        <v>133</v>
      </c>
    </row>
    <row r="6626" spans="1:6" x14ac:dyDescent="0.25">
      <c r="A6626">
        <v>935</v>
      </c>
      <c r="B6626" s="3">
        <v>43815</v>
      </c>
      <c r="C6626" s="3">
        <v>44279</v>
      </c>
      <c r="D6626" t="s">
        <v>131</v>
      </c>
      <c r="E6626" t="s">
        <v>93</v>
      </c>
      <c r="F6626" t="s">
        <v>133</v>
      </c>
    </row>
    <row r="6627" spans="1:6" x14ac:dyDescent="0.25">
      <c r="A6627">
        <v>935</v>
      </c>
      <c r="B6627" s="3">
        <v>44279</v>
      </c>
      <c r="C6627" s="3">
        <v>44279</v>
      </c>
      <c r="D6627" t="s">
        <v>131</v>
      </c>
      <c r="E6627" t="s">
        <v>93</v>
      </c>
      <c r="F6627" t="s">
        <v>133</v>
      </c>
    </row>
    <row r="6628" spans="1:6" x14ac:dyDescent="0.25">
      <c r="A6628">
        <v>935</v>
      </c>
      <c r="B6628" s="3">
        <v>44279</v>
      </c>
      <c r="C6628" s="3">
        <v>44279</v>
      </c>
      <c r="D6628" t="s">
        <v>131</v>
      </c>
      <c r="E6628" t="s">
        <v>93</v>
      </c>
      <c r="F6628" t="s">
        <v>133</v>
      </c>
    </row>
    <row r="6629" spans="1:6" x14ac:dyDescent="0.25">
      <c r="A6629">
        <v>935</v>
      </c>
      <c r="B6629" s="3">
        <v>44279</v>
      </c>
      <c r="C6629" s="3"/>
      <c r="D6629" t="s">
        <v>131</v>
      </c>
      <c r="E6629" t="s">
        <v>93</v>
      </c>
      <c r="F6629" t="s">
        <v>133</v>
      </c>
    </row>
    <row r="6630" spans="1:6" x14ac:dyDescent="0.25">
      <c r="A6630">
        <v>936</v>
      </c>
      <c r="B6630" s="3">
        <v>39530</v>
      </c>
      <c r="C6630" s="3">
        <v>43150</v>
      </c>
      <c r="D6630" t="s">
        <v>131</v>
      </c>
      <c r="E6630" t="s">
        <v>168</v>
      </c>
      <c r="F6630" t="s">
        <v>133</v>
      </c>
    </row>
    <row r="6631" spans="1:6" x14ac:dyDescent="0.25">
      <c r="A6631">
        <v>936</v>
      </c>
      <c r="B6631" s="3">
        <v>42675</v>
      </c>
      <c r="C6631" s="3">
        <v>43180</v>
      </c>
      <c r="D6631" t="s">
        <v>131</v>
      </c>
      <c r="E6631" t="s">
        <v>168</v>
      </c>
      <c r="F6631" t="s">
        <v>133</v>
      </c>
    </row>
    <row r="6632" spans="1:6" x14ac:dyDescent="0.25">
      <c r="A6632">
        <v>936</v>
      </c>
      <c r="B6632" s="3">
        <v>43150</v>
      </c>
      <c r="C6632" s="3">
        <v>44054</v>
      </c>
      <c r="D6632" t="s">
        <v>131</v>
      </c>
      <c r="E6632" t="s">
        <v>168</v>
      </c>
      <c r="F6632" t="s">
        <v>133</v>
      </c>
    </row>
    <row r="6633" spans="1:6" x14ac:dyDescent="0.25">
      <c r="A6633">
        <v>936</v>
      </c>
      <c r="B6633" s="3">
        <v>43181</v>
      </c>
      <c r="C6633" s="3">
        <v>43181</v>
      </c>
      <c r="D6633" t="s">
        <v>131</v>
      </c>
      <c r="E6633" t="s">
        <v>168</v>
      </c>
      <c r="F6633" t="s">
        <v>133</v>
      </c>
    </row>
    <row r="6634" spans="1:6" x14ac:dyDescent="0.25">
      <c r="A6634">
        <v>936</v>
      </c>
      <c r="B6634" s="3">
        <v>44054</v>
      </c>
      <c r="C6634" s="3">
        <v>44058</v>
      </c>
      <c r="D6634" t="s">
        <v>131</v>
      </c>
      <c r="E6634" t="s">
        <v>168</v>
      </c>
      <c r="F6634" t="s">
        <v>133</v>
      </c>
    </row>
    <row r="6635" spans="1:6" x14ac:dyDescent="0.25">
      <c r="A6635">
        <v>936</v>
      </c>
      <c r="B6635" s="3">
        <v>44059</v>
      </c>
      <c r="C6635" s="3">
        <v>44302</v>
      </c>
      <c r="D6635" t="s">
        <v>131</v>
      </c>
      <c r="E6635" t="s">
        <v>168</v>
      </c>
      <c r="F6635" t="s">
        <v>133</v>
      </c>
    </row>
    <row r="6636" spans="1:6" x14ac:dyDescent="0.25">
      <c r="A6636">
        <v>936</v>
      </c>
      <c r="B6636" s="3">
        <v>44302</v>
      </c>
      <c r="C6636" s="3">
        <v>44533</v>
      </c>
      <c r="D6636" t="s">
        <v>131</v>
      </c>
      <c r="E6636" t="s">
        <v>168</v>
      </c>
      <c r="F6636" t="s">
        <v>133</v>
      </c>
    </row>
    <row r="6637" spans="1:6" x14ac:dyDescent="0.25">
      <c r="A6637">
        <v>936</v>
      </c>
      <c r="B6637" s="3">
        <v>44533</v>
      </c>
      <c r="C6637" s="3">
        <v>44537</v>
      </c>
      <c r="D6637" t="s">
        <v>131</v>
      </c>
      <c r="E6637" t="s">
        <v>168</v>
      </c>
      <c r="F6637" t="s">
        <v>133</v>
      </c>
    </row>
    <row r="6638" spans="1:6" x14ac:dyDescent="0.25">
      <c r="A6638">
        <v>936</v>
      </c>
      <c r="B6638" s="3">
        <v>44538</v>
      </c>
      <c r="C6638" s="3">
        <v>44655</v>
      </c>
      <c r="D6638" t="s">
        <v>131</v>
      </c>
      <c r="E6638" t="s">
        <v>168</v>
      </c>
      <c r="F6638" t="s">
        <v>133</v>
      </c>
    </row>
    <row r="6639" spans="1:6" x14ac:dyDescent="0.25">
      <c r="A6639">
        <v>936</v>
      </c>
      <c r="B6639" s="3">
        <v>44655</v>
      </c>
      <c r="C6639" s="3">
        <v>44655</v>
      </c>
      <c r="D6639" t="s">
        <v>131</v>
      </c>
      <c r="E6639" t="s">
        <v>168</v>
      </c>
      <c r="F6639" t="s">
        <v>133</v>
      </c>
    </row>
    <row r="6640" spans="1:6" x14ac:dyDescent="0.25">
      <c r="A6640">
        <v>936</v>
      </c>
      <c r="B6640" s="3">
        <v>44656</v>
      </c>
      <c r="C6640" s="3"/>
      <c r="D6640" t="s">
        <v>131</v>
      </c>
      <c r="E6640" t="s">
        <v>168</v>
      </c>
      <c r="F6640" t="s">
        <v>133</v>
      </c>
    </row>
    <row r="6641" spans="1:6" x14ac:dyDescent="0.25">
      <c r="A6641">
        <v>937</v>
      </c>
      <c r="B6641" s="3">
        <v>42109</v>
      </c>
      <c r="C6641" s="3">
        <v>43100</v>
      </c>
      <c r="D6641" t="s">
        <v>131</v>
      </c>
      <c r="E6641" t="s">
        <v>134</v>
      </c>
      <c r="F6641" t="s">
        <v>133</v>
      </c>
    </row>
    <row r="6642" spans="1:6" x14ac:dyDescent="0.25">
      <c r="A6642">
        <v>937</v>
      </c>
      <c r="B6642" s="3">
        <v>43101</v>
      </c>
      <c r="C6642" s="3">
        <v>43100</v>
      </c>
      <c r="D6642" t="s">
        <v>131</v>
      </c>
      <c r="E6642" t="s">
        <v>134</v>
      </c>
      <c r="F6642" t="s">
        <v>133</v>
      </c>
    </row>
    <row r="6643" spans="1:6" x14ac:dyDescent="0.25">
      <c r="A6643">
        <v>937</v>
      </c>
      <c r="B6643" s="3">
        <v>43101</v>
      </c>
      <c r="C6643" s="3">
        <v>44044</v>
      </c>
      <c r="D6643" t="s">
        <v>131</v>
      </c>
      <c r="E6643" t="s">
        <v>174</v>
      </c>
      <c r="F6643" t="s">
        <v>133</v>
      </c>
    </row>
    <row r="6644" spans="1:6" x14ac:dyDescent="0.25">
      <c r="A6644">
        <v>937</v>
      </c>
      <c r="B6644" s="3">
        <v>44044</v>
      </c>
      <c r="C6644" s="3">
        <v>44044</v>
      </c>
      <c r="D6644" t="s">
        <v>131</v>
      </c>
      <c r="E6644" t="s">
        <v>174</v>
      </c>
      <c r="F6644" t="s">
        <v>133</v>
      </c>
    </row>
    <row r="6645" spans="1:6" x14ac:dyDescent="0.25">
      <c r="A6645">
        <v>937</v>
      </c>
      <c r="B6645" s="3">
        <v>44044</v>
      </c>
      <c r="C6645" s="3"/>
      <c r="D6645" t="s">
        <v>131</v>
      </c>
      <c r="E6645" t="s">
        <v>174</v>
      </c>
      <c r="F6645" t="s">
        <v>133</v>
      </c>
    </row>
    <row r="6646" spans="1:6" x14ac:dyDescent="0.25">
      <c r="A6646">
        <v>938</v>
      </c>
      <c r="B6646" s="3">
        <v>42982</v>
      </c>
      <c r="C6646" s="3">
        <v>43234</v>
      </c>
      <c r="D6646" t="s">
        <v>131</v>
      </c>
      <c r="E6646" t="s">
        <v>94</v>
      </c>
      <c r="F6646" t="s">
        <v>133</v>
      </c>
    </row>
    <row r="6647" spans="1:6" x14ac:dyDescent="0.25">
      <c r="A6647">
        <v>938</v>
      </c>
      <c r="B6647" s="3">
        <v>43234</v>
      </c>
      <c r="C6647" s="3">
        <v>43405</v>
      </c>
      <c r="D6647" t="s">
        <v>131</v>
      </c>
      <c r="E6647" t="s">
        <v>94</v>
      </c>
      <c r="F6647" t="s">
        <v>133</v>
      </c>
    </row>
    <row r="6648" spans="1:6" x14ac:dyDescent="0.25">
      <c r="A6648">
        <v>938</v>
      </c>
      <c r="B6648" s="3">
        <v>43234</v>
      </c>
      <c r="C6648" s="3">
        <v>43234</v>
      </c>
      <c r="D6648" t="s">
        <v>131</v>
      </c>
      <c r="E6648" t="s">
        <v>94</v>
      </c>
      <c r="F6648" t="s">
        <v>133</v>
      </c>
    </row>
    <row r="6649" spans="1:6" x14ac:dyDescent="0.25">
      <c r="A6649">
        <v>938</v>
      </c>
      <c r="B6649" s="3">
        <v>43405</v>
      </c>
      <c r="C6649" s="3">
        <v>43699</v>
      </c>
      <c r="D6649" t="s">
        <v>131</v>
      </c>
      <c r="E6649" t="s">
        <v>94</v>
      </c>
      <c r="F6649" t="s">
        <v>133</v>
      </c>
    </row>
    <row r="6650" spans="1:6" x14ac:dyDescent="0.25">
      <c r="A6650">
        <v>938</v>
      </c>
      <c r="B6650" s="3">
        <v>43699</v>
      </c>
      <c r="C6650" s="3">
        <v>44279</v>
      </c>
      <c r="D6650" t="s">
        <v>131</v>
      </c>
      <c r="E6650" t="s">
        <v>94</v>
      </c>
      <c r="F6650" t="s">
        <v>133</v>
      </c>
    </row>
    <row r="6651" spans="1:6" x14ac:dyDescent="0.25">
      <c r="A6651">
        <v>938</v>
      </c>
      <c r="B6651" s="3">
        <v>44279</v>
      </c>
      <c r="C6651" s="3">
        <v>44279</v>
      </c>
      <c r="D6651" t="s">
        <v>131</v>
      </c>
      <c r="E6651" t="s">
        <v>94</v>
      </c>
      <c r="F6651" t="s">
        <v>133</v>
      </c>
    </row>
    <row r="6652" spans="1:6" x14ac:dyDescent="0.25">
      <c r="A6652">
        <v>938</v>
      </c>
      <c r="B6652" s="3">
        <v>44279</v>
      </c>
      <c r="C6652" s="3">
        <v>44279</v>
      </c>
      <c r="D6652" t="s">
        <v>131</v>
      </c>
      <c r="E6652" t="s">
        <v>94</v>
      </c>
      <c r="F6652" t="s">
        <v>133</v>
      </c>
    </row>
    <row r="6653" spans="1:6" x14ac:dyDescent="0.25">
      <c r="A6653">
        <v>938</v>
      </c>
      <c r="B6653" s="3">
        <v>44279</v>
      </c>
      <c r="C6653" s="3"/>
      <c r="D6653" t="s">
        <v>131</v>
      </c>
      <c r="E6653" t="s">
        <v>94</v>
      </c>
      <c r="F6653" t="s">
        <v>133</v>
      </c>
    </row>
    <row r="6654" spans="1:6" x14ac:dyDescent="0.25">
      <c r="A6654">
        <v>939</v>
      </c>
      <c r="B6654" s="3">
        <v>36983</v>
      </c>
      <c r="C6654" s="3">
        <v>43690</v>
      </c>
      <c r="D6654" t="s">
        <v>131</v>
      </c>
      <c r="E6654" t="s">
        <v>115</v>
      </c>
      <c r="F6654" t="s">
        <v>133</v>
      </c>
    </row>
    <row r="6655" spans="1:6" x14ac:dyDescent="0.25">
      <c r="A6655">
        <v>939</v>
      </c>
      <c r="B6655" s="3">
        <v>43690</v>
      </c>
      <c r="C6655" s="3">
        <v>43814</v>
      </c>
      <c r="D6655" t="s">
        <v>131</v>
      </c>
      <c r="E6655" t="s">
        <v>115</v>
      </c>
      <c r="F6655" t="s">
        <v>133</v>
      </c>
    </row>
    <row r="6656" spans="1:6" x14ac:dyDescent="0.25">
      <c r="A6656">
        <v>939</v>
      </c>
      <c r="B6656" s="3">
        <v>43814</v>
      </c>
      <c r="C6656" s="3">
        <v>44302</v>
      </c>
      <c r="D6656" t="s">
        <v>131</v>
      </c>
      <c r="E6656" t="s">
        <v>115</v>
      </c>
      <c r="F6656" t="s">
        <v>133</v>
      </c>
    </row>
    <row r="6657" spans="1:6" x14ac:dyDescent="0.25">
      <c r="A6657">
        <v>939</v>
      </c>
      <c r="B6657" s="3">
        <v>44302</v>
      </c>
      <c r="C6657" s="3"/>
      <c r="D6657" t="s">
        <v>131</v>
      </c>
      <c r="E6657" t="s">
        <v>115</v>
      </c>
      <c r="F6657" t="s">
        <v>133</v>
      </c>
    </row>
    <row r="6658" spans="1:6" x14ac:dyDescent="0.25">
      <c r="A6658">
        <v>940</v>
      </c>
      <c r="B6658" s="3">
        <v>38734</v>
      </c>
      <c r="C6658" s="3">
        <v>43794</v>
      </c>
      <c r="D6658" t="s">
        <v>131</v>
      </c>
      <c r="E6658" t="s">
        <v>115</v>
      </c>
      <c r="F6658" t="s">
        <v>133</v>
      </c>
    </row>
    <row r="6659" spans="1:6" x14ac:dyDescent="0.25">
      <c r="A6659">
        <v>940</v>
      </c>
      <c r="B6659" s="3">
        <v>43794</v>
      </c>
      <c r="C6659" s="3">
        <v>43795</v>
      </c>
      <c r="D6659" t="s">
        <v>131</v>
      </c>
      <c r="E6659" t="s">
        <v>115</v>
      </c>
      <c r="F6659" t="s">
        <v>133</v>
      </c>
    </row>
    <row r="6660" spans="1:6" x14ac:dyDescent="0.25">
      <c r="A6660">
        <v>940</v>
      </c>
      <c r="B6660" s="3">
        <v>43796</v>
      </c>
      <c r="C6660" s="3">
        <v>43796</v>
      </c>
      <c r="D6660" t="s">
        <v>131</v>
      </c>
      <c r="E6660" t="s">
        <v>115</v>
      </c>
      <c r="F6660" t="s">
        <v>133</v>
      </c>
    </row>
    <row r="6661" spans="1:6" x14ac:dyDescent="0.25">
      <c r="A6661">
        <v>940</v>
      </c>
      <c r="B6661" s="3">
        <v>43796</v>
      </c>
      <c r="C6661" s="3">
        <v>43798</v>
      </c>
      <c r="D6661" t="s">
        <v>131</v>
      </c>
      <c r="E6661" t="s">
        <v>115</v>
      </c>
      <c r="F6661" t="s">
        <v>133</v>
      </c>
    </row>
    <row r="6662" spans="1:6" x14ac:dyDescent="0.25">
      <c r="A6662">
        <v>940</v>
      </c>
      <c r="B6662" s="3">
        <v>43799</v>
      </c>
      <c r="C6662" s="3">
        <v>44438</v>
      </c>
      <c r="D6662" t="s">
        <v>131</v>
      </c>
      <c r="E6662" t="s">
        <v>115</v>
      </c>
      <c r="F6662" t="s">
        <v>133</v>
      </c>
    </row>
    <row r="6663" spans="1:6" x14ac:dyDescent="0.25">
      <c r="A6663">
        <v>940</v>
      </c>
      <c r="B6663" s="3">
        <v>44440</v>
      </c>
      <c r="D6663" t="s">
        <v>131</v>
      </c>
      <c r="E6663" t="s">
        <v>115</v>
      </c>
      <c r="F6663" t="s">
        <v>133</v>
      </c>
    </row>
    <row r="6664" spans="1:6" x14ac:dyDescent="0.25">
      <c r="A6664">
        <v>942</v>
      </c>
      <c r="B6664" s="3">
        <v>37331</v>
      </c>
      <c r="C6664" s="3">
        <v>43151</v>
      </c>
      <c r="D6664" t="s">
        <v>131</v>
      </c>
      <c r="E6664" t="s">
        <v>116</v>
      </c>
      <c r="F6664" t="s">
        <v>133</v>
      </c>
    </row>
    <row r="6665" spans="1:6" x14ac:dyDescent="0.25">
      <c r="A6665">
        <v>942</v>
      </c>
      <c r="B6665" s="3">
        <v>43152</v>
      </c>
      <c r="C6665" s="3">
        <v>43154</v>
      </c>
      <c r="D6665" t="s">
        <v>131</v>
      </c>
      <c r="E6665" t="s">
        <v>116</v>
      </c>
      <c r="F6665" t="s">
        <v>133</v>
      </c>
    </row>
    <row r="6666" spans="1:6" x14ac:dyDescent="0.25">
      <c r="A6666">
        <v>942</v>
      </c>
      <c r="B6666" s="3">
        <v>43155</v>
      </c>
      <c r="C6666" s="3">
        <v>43160</v>
      </c>
      <c r="D6666" t="s">
        <v>131</v>
      </c>
      <c r="E6666" t="s">
        <v>116</v>
      </c>
      <c r="F6666" t="s">
        <v>133</v>
      </c>
    </row>
    <row r="6667" spans="1:6" x14ac:dyDescent="0.25">
      <c r="A6667">
        <v>942</v>
      </c>
      <c r="B6667" s="3">
        <v>43161</v>
      </c>
      <c r="C6667" s="3">
        <v>43161</v>
      </c>
      <c r="D6667" t="s">
        <v>131</v>
      </c>
      <c r="E6667" t="s">
        <v>116</v>
      </c>
      <c r="F6667" t="s">
        <v>133</v>
      </c>
    </row>
    <row r="6668" spans="1:6" x14ac:dyDescent="0.25">
      <c r="A6668">
        <v>942</v>
      </c>
      <c r="B6668" s="3">
        <v>43162</v>
      </c>
      <c r="C6668" s="3">
        <v>43450</v>
      </c>
      <c r="D6668" t="s">
        <v>131</v>
      </c>
      <c r="E6668" t="s">
        <v>116</v>
      </c>
      <c r="F6668" t="s">
        <v>133</v>
      </c>
    </row>
    <row r="6669" spans="1:6" x14ac:dyDescent="0.25">
      <c r="A6669">
        <v>942</v>
      </c>
      <c r="B6669" s="3">
        <v>43451</v>
      </c>
      <c r="C6669" s="3">
        <v>43480</v>
      </c>
      <c r="D6669" t="s">
        <v>131</v>
      </c>
      <c r="E6669" t="s">
        <v>116</v>
      </c>
      <c r="F6669" t="s">
        <v>133</v>
      </c>
    </row>
    <row r="6670" spans="1:6" x14ac:dyDescent="0.25">
      <c r="A6670">
        <v>942</v>
      </c>
      <c r="B6670" s="3">
        <v>43481</v>
      </c>
      <c r="C6670" s="3">
        <v>43481</v>
      </c>
      <c r="D6670" t="s">
        <v>131</v>
      </c>
      <c r="E6670" t="s">
        <v>116</v>
      </c>
      <c r="F6670" t="s">
        <v>133</v>
      </c>
    </row>
    <row r="6671" spans="1:6" x14ac:dyDescent="0.25">
      <c r="A6671">
        <v>942</v>
      </c>
      <c r="B6671" s="3">
        <v>43481</v>
      </c>
      <c r="C6671" s="3">
        <v>43510</v>
      </c>
      <c r="D6671" t="s">
        <v>131</v>
      </c>
      <c r="E6671" t="s">
        <v>116</v>
      </c>
      <c r="F6671" t="s">
        <v>133</v>
      </c>
    </row>
    <row r="6672" spans="1:6" x14ac:dyDescent="0.25">
      <c r="A6672">
        <v>942</v>
      </c>
      <c r="B6672" s="3">
        <v>43511</v>
      </c>
      <c r="C6672" s="3">
        <v>43511</v>
      </c>
      <c r="D6672" t="s">
        <v>131</v>
      </c>
      <c r="E6672" t="s">
        <v>116</v>
      </c>
      <c r="F6672" t="s">
        <v>133</v>
      </c>
    </row>
    <row r="6673" spans="1:6" x14ac:dyDescent="0.25">
      <c r="A6673">
        <v>942</v>
      </c>
      <c r="B6673" s="3">
        <v>43511</v>
      </c>
      <c r="C6673" s="3">
        <v>43628</v>
      </c>
      <c r="D6673" t="s">
        <v>131</v>
      </c>
      <c r="E6673" t="s">
        <v>116</v>
      </c>
      <c r="F6673" t="s">
        <v>133</v>
      </c>
    </row>
    <row r="6674" spans="1:6" x14ac:dyDescent="0.25">
      <c r="A6674">
        <v>942</v>
      </c>
      <c r="B6674" s="3">
        <v>43628</v>
      </c>
      <c r="C6674" s="3">
        <v>43629</v>
      </c>
      <c r="D6674" t="s">
        <v>131</v>
      </c>
      <c r="E6674" t="s">
        <v>116</v>
      </c>
      <c r="F6674" t="s">
        <v>133</v>
      </c>
    </row>
    <row r="6675" spans="1:6" x14ac:dyDescent="0.25">
      <c r="A6675">
        <v>942</v>
      </c>
      <c r="B6675" s="3">
        <v>43630</v>
      </c>
      <c r="C6675" s="3">
        <v>43630</v>
      </c>
      <c r="D6675" t="s">
        <v>131</v>
      </c>
      <c r="E6675" t="s">
        <v>116</v>
      </c>
      <c r="F6675" t="s">
        <v>133</v>
      </c>
    </row>
    <row r="6676" spans="1:6" x14ac:dyDescent="0.25">
      <c r="A6676">
        <v>942</v>
      </c>
      <c r="B6676" s="3">
        <v>43630</v>
      </c>
      <c r="C6676" s="3">
        <v>43632</v>
      </c>
      <c r="D6676" t="s">
        <v>131</v>
      </c>
      <c r="E6676" t="s">
        <v>116</v>
      </c>
      <c r="F6676" t="s">
        <v>133</v>
      </c>
    </row>
    <row r="6677" spans="1:6" x14ac:dyDescent="0.25">
      <c r="A6677">
        <v>942</v>
      </c>
      <c r="B6677" s="3">
        <v>43633</v>
      </c>
      <c r="C6677" s="3">
        <v>43633</v>
      </c>
      <c r="D6677" t="s">
        <v>131</v>
      </c>
      <c r="E6677" t="s">
        <v>116</v>
      </c>
      <c r="F6677" t="s">
        <v>133</v>
      </c>
    </row>
    <row r="6678" spans="1:6" x14ac:dyDescent="0.25">
      <c r="A6678">
        <v>942</v>
      </c>
      <c r="B6678" s="3">
        <v>43633</v>
      </c>
      <c r="C6678" s="3">
        <v>43639</v>
      </c>
      <c r="D6678" t="s">
        <v>131</v>
      </c>
      <c r="E6678" t="s">
        <v>116</v>
      </c>
      <c r="F6678" t="s">
        <v>133</v>
      </c>
    </row>
    <row r="6679" spans="1:6" x14ac:dyDescent="0.25">
      <c r="A6679">
        <v>942</v>
      </c>
      <c r="B6679" s="3">
        <v>43640</v>
      </c>
      <c r="C6679" s="3">
        <v>43640</v>
      </c>
      <c r="D6679" t="s">
        <v>131</v>
      </c>
      <c r="E6679" t="s">
        <v>116</v>
      </c>
      <c r="F6679" t="s">
        <v>133</v>
      </c>
    </row>
    <row r="6680" spans="1:6" x14ac:dyDescent="0.25">
      <c r="A6680">
        <v>942</v>
      </c>
      <c r="B6680" s="3">
        <v>43640</v>
      </c>
      <c r="C6680" s="3">
        <v>43646</v>
      </c>
      <c r="D6680" t="s">
        <v>131</v>
      </c>
      <c r="E6680" t="s">
        <v>116</v>
      </c>
      <c r="F6680" t="s">
        <v>133</v>
      </c>
    </row>
    <row r="6681" spans="1:6" x14ac:dyDescent="0.25">
      <c r="A6681">
        <v>942</v>
      </c>
      <c r="B6681" s="3">
        <v>43647</v>
      </c>
      <c r="C6681" s="3">
        <v>43838</v>
      </c>
      <c r="D6681" t="s">
        <v>131</v>
      </c>
      <c r="E6681" t="s">
        <v>116</v>
      </c>
      <c r="F6681" t="s">
        <v>133</v>
      </c>
    </row>
    <row r="6682" spans="1:6" x14ac:dyDescent="0.25">
      <c r="A6682">
        <v>942</v>
      </c>
      <c r="B6682" s="3">
        <v>43838</v>
      </c>
      <c r="C6682" s="3">
        <v>43838</v>
      </c>
      <c r="D6682" t="s">
        <v>131</v>
      </c>
      <c r="E6682" t="s">
        <v>116</v>
      </c>
      <c r="F6682" t="s">
        <v>133</v>
      </c>
    </row>
    <row r="6683" spans="1:6" x14ac:dyDescent="0.25">
      <c r="A6683">
        <v>942</v>
      </c>
      <c r="B6683" s="3">
        <v>43838</v>
      </c>
      <c r="C6683" s="3">
        <v>44019</v>
      </c>
      <c r="D6683" t="s">
        <v>131</v>
      </c>
      <c r="E6683" t="s">
        <v>116</v>
      </c>
      <c r="F6683" t="s">
        <v>133</v>
      </c>
    </row>
    <row r="6684" spans="1:6" x14ac:dyDescent="0.25">
      <c r="A6684">
        <v>942</v>
      </c>
      <c r="B6684" s="3">
        <v>44019</v>
      </c>
      <c r="C6684" s="3">
        <v>44034</v>
      </c>
      <c r="D6684" t="s">
        <v>131</v>
      </c>
      <c r="E6684" t="s">
        <v>116</v>
      </c>
      <c r="F6684" t="s">
        <v>133</v>
      </c>
    </row>
    <row r="6685" spans="1:6" x14ac:dyDescent="0.25">
      <c r="A6685">
        <v>942</v>
      </c>
      <c r="B6685" s="3">
        <v>44035</v>
      </c>
      <c r="C6685" s="3">
        <v>44035</v>
      </c>
      <c r="D6685" t="s">
        <v>131</v>
      </c>
      <c r="E6685" t="s">
        <v>116</v>
      </c>
      <c r="F6685" t="s">
        <v>133</v>
      </c>
    </row>
    <row r="6686" spans="1:6" x14ac:dyDescent="0.25">
      <c r="A6686">
        <v>942</v>
      </c>
      <c r="B6686" s="3">
        <v>44035</v>
      </c>
      <c r="C6686" s="3">
        <v>44044</v>
      </c>
      <c r="D6686" t="s">
        <v>131</v>
      </c>
      <c r="E6686" t="s">
        <v>116</v>
      </c>
      <c r="F6686" t="s">
        <v>133</v>
      </c>
    </row>
    <row r="6687" spans="1:6" x14ac:dyDescent="0.25">
      <c r="A6687">
        <v>942</v>
      </c>
      <c r="B6687" s="3">
        <v>44044</v>
      </c>
      <c r="C6687" s="3">
        <v>44044</v>
      </c>
      <c r="D6687" t="s">
        <v>131</v>
      </c>
      <c r="E6687" t="s">
        <v>116</v>
      </c>
      <c r="F6687" t="s">
        <v>133</v>
      </c>
    </row>
    <row r="6688" spans="1:6" x14ac:dyDescent="0.25">
      <c r="A6688">
        <v>942</v>
      </c>
      <c r="B6688" s="3">
        <v>44044</v>
      </c>
      <c r="C6688" s="3">
        <v>44064</v>
      </c>
      <c r="D6688" t="s">
        <v>131</v>
      </c>
      <c r="E6688" t="s">
        <v>116</v>
      </c>
      <c r="F6688" t="s">
        <v>133</v>
      </c>
    </row>
    <row r="6689" spans="1:6" x14ac:dyDescent="0.25">
      <c r="A6689">
        <v>942</v>
      </c>
      <c r="B6689" s="3">
        <v>44065</v>
      </c>
      <c r="C6689" s="3">
        <v>44065</v>
      </c>
      <c r="D6689" t="s">
        <v>131</v>
      </c>
      <c r="E6689" t="s">
        <v>116</v>
      </c>
      <c r="F6689" t="s">
        <v>133</v>
      </c>
    </row>
    <row r="6690" spans="1:6" x14ac:dyDescent="0.25">
      <c r="A6690">
        <v>942</v>
      </c>
      <c r="B6690" s="3">
        <v>44065</v>
      </c>
      <c r="C6690" s="3">
        <v>44094</v>
      </c>
      <c r="D6690" t="s">
        <v>131</v>
      </c>
      <c r="E6690" t="s">
        <v>116</v>
      </c>
      <c r="F6690" t="s">
        <v>133</v>
      </c>
    </row>
    <row r="6691" spans="1:6" x14ac:dyDescent="0.25">
      <c r="A6691">
        <v>942</v>
      </c>
      <c r="B6691" s="3">
        <v>44095</v>
      </c>
      <c r="C6691" s="3">
        <v>44145</v>
      </c>
      <c r="D6691" t="s">
        <v>131</v>
      </c>
      <c r="E6691" t="s">
        <v>116</v>
      </c>
      <c r="F6691" t="s">
        <v>133</v>
      </c>
    </row>
    <row r="6692" spans="1:6" x14ac:dyDescent="0.25">
      <c r="A6692">
        <v>942</v>
      </c>
      <c r="B6692" s="3">
        <v>44145</v>
      </c>
      <c r="C6692" s="3">
        <v>44172</v>
      </c>
      <c r="D6692" t="s">
        <v>131</v>
      </c>
      <c r="E6692" t="s">
        <v>116</v>
      </c>
      <c r="F6692" t="s">
        <v>133</v>
      </c>
    </row>
    <row r="6693" spans="1:6" x14ac:dyDescent="0.25">
      <c r="A6693">
        <v>942</v>
      </c>
      <c r="B6693" s="3">
        <v>44172</v>
      </c>
      <c r="C6693" s="3">
        <v>44536</v>
      </c>
      <c r="D6693" t="s">
        <v>131</v>
      </c>
      <c r="E6693" t="s">
        <v>116</v>
      </c>
      <c r="F6693" t="s">
        <v>133</v>
      </c>
    </row>
    <row r="6694" spans="1:6" x14ac:dyDescent="0.25">
      <c r="A6694">
        <v>942</v>
      </c>
      <c r="B6694" s="3">
        <v>44173</v>
      </c>
      <c r="C6694" s="3">
        <v>44173</v>
      </c>
      <c r="D6694" t="s">
        <v>131</v>
      </c>
      <c r="E6694" t="s">
        <v>116</v>
      </c>
      <c r="F6694" t="s">
        <v>133</v>
      </c>
    </row>
    <row r="6695" spans="1:6" x14ac:dyDescent="0.25">
      <c r="A6695">
        <v>942</v>
      </c>
      <c r="B6695" s="3">
        <v>44537</v>
      </c>
      <c r="C6695" s="3">
        <v>44577</v>
      </c>
      <c r="D6695" t="s">
        <v>131</v>
      </c>
      <c r="E6695" t="s">
        <v>116</v>
      </c>
      <c r="F6695" t="s">
        <v>133</v>
      </c>
    </row>
    <row r="6696" spans="1:6" x14ac:dyDescent="0.25">
      <c r="A6696">
        <v>942</v>
      </c>
      <c r="B6696" s="3">
        <v>44577</v>
      </c>
      <c r="C6696" s="3">
        <v>44577</v>
      </c>
      <c r="D6696" t="s">
        <v>131</v>
      </c>
      <c r="E6696" t="s">
        <v>116</v>
      </c>
      <c r="F6696" t="s">
        <v>133</v>
      </c>
    </row>
    <row r="6697" spans="1:6" x14ac:dyDescent="0.25">
      <c r="A6697">
        <v>944</v>
      </c>
      <c r="B6697" s="3">
        <v>41456</v>
      </c>
      <c r="C6697" s="3">
        <v>44279</v>
      </c>
      <c r="D6697" t="s">
        <v>131</v>
      </c>
      <c r="E6697" t="s">
        <v>93</v>
      </c>
      <c r="F6697" t="s">
        <v>133</v>
      </c>
    </row>
    <row r="6698" spans="1:6" x14ac:dyDescent="0.25">
      <c r="A6698">
        <v>944</v>
      </c>
      <c r="B6698" s="3">
        <v>44279</v>
      </c>
      <c r="D6698" t="s">
        <v>131</v>
      </c>
      <c r="E6698" t="s">
        <v>93</v>
      </c>
      <c r="F6698" t="s">
        <v>133</v>
      </c>
    </row>
    <row r="6699" spans="1:6" x14ac:dyDescent="0.25">
      <c r="A6699">
        <v>946</v>
      </c>
      <c r="B6699" s="3">
        <v>42278</v>
      </c>
      <c r="C6699" s="3">
        <v>44494</v>
      </c>
      <c r="D6699" t="s">
        <v>131</v>
      </c>
      <c r="E6699" t="s">
        <v>85</v>
      </c>
      <c r="F6699" t="s">
        <v>132</v>
      </c>
    </row>
    <row r="6700" spans="1:6" x14ac:dyDescent="0.25">
      <c r="A6700">
        <v>946</v>
      </c>
      <c r="B6700" s="3">
        <v>44494</v>
      </c>
      <c r="C6700" s="3">
        <v>44517</v>
      </c>
      <c r="D6700" t="s">
        <v>131</v>
      </c>
      <c r="E6700" t="s">
        <v>85</v>
      </c>
      <c r="F6700" t="s">
        <v>132</v>
      </c>
    </row>
    <row r="6701" spans="1:6" x14ac:dyDescent="0.25">
      <c r="A6701">
        <v>946</v>
      </c>
      <c r="B6701" s="3">
        <v>44494</v>
      </c>
      <c r="C6701" s="3">
        <v>44525</v>
      </c>
      <c r="D6701" t="s">
        <v>131</v>
      </c>
      <c r="E6701" t="s">
        <v>88</v>
      </c>
      <c r="F6701" t="s">
        <v>132</v>
      </c>
    </row>
    <row r="6702" spans="1:6" x14ac:dyDescent="0.25">
      <c r="A6702">
        <v>946</v>
      </c>
      <c r="B6702" s="3">
        <v>44525</v>
      </c>
      <c r="C6702" s="3"/>
      <c r="D6702" t="s">
        <v>131</v>
      </c>
      <c r="E6702" t="s">
        <v>88</v>
      </c>
      <c r="F6702" t="s">
        <v>133</v>
      </c>
    </row>
    <row r="6703" spans="1:6" x14ac:dyDescent="0.25">
      <c r="A6703">
        <v>947</v>
      </c>
      <c r="B6703" s="3">
        <v>39679</v>
      </c>
      <c r="C6703" s="3">
        <v>43738</v>
      </c>
      <c r="D6703" t="s">
        <v>131</v>
      </c>
      <c r="E6703" t="s">
        <v>93</v>
      </c>
      <c r="F6703" t="s">
        <v>133</v>
      </c>
    </row>
    <row r="6704" spans="1:6" x14ac:dyDescent="0.25">
      <c r="A6704">
        <v>947</v>
      </c>
      <c r="B6704" s="3">
        <v>43738</v>
      </c>
      <c r="C6704" s="3"/>
      <c r="D6704" t="s">
        <v>131</v>
      </c>
      <c r="E6704" t="s">
        <v>93</v>
      </c>
      <c r="F6704" t="s">
        <v>133</v>
      </c>
    </row>
    <row r="6705" spans="1:6" x14ac:dyDescent="0.25">
      <c r="A6705">
        <v>948</v>
      </c>
      <c r="B6705" s="3">
        <v>39630</v>
      </c>
      <c r="C6705" s="3">
        <v>43151</v>
      </c>
      <c r="D6705" t="s">
        <v>131</v>
      </c>
      <c r="E6705" t="s">
        <v>115</v>
      </c>
      <c r="F6705" t="s">
        <v>133</v>
      </c>
    </row>
    <row r="6706" spans="1:6" x14ac:dyDescent="0.25">
      <c r="A6706">
        <v>948</v>
      </c>
      <c r="B6706" s="3">
        <v>43152</v>
      </c>
      <c r="C6706" s="3">
        <v>43152</v>
      </c>
      <c r="D6706" t="s">
        <v>131</v>
      </c>
      <c r="E6706" t="s">
        <v>115</v>
      </c>
      <c r="F6706" t="s">
        <v>133</v>
      </c>
    </row>
    <row r="6707" spans="1:6" x14ac:dyDescent="0.25">
      <c r="A6707">
        <v>948</v>
      </c>
      <c r="B6707" s="3">
        <v>43153</v>
      </c>
      <c r="C6707" s="3">
        <v>44242</v>
      </c>
      <c r="D6707" t="s">
        <v>131</v>
      </c>
      <c r="E6707" t="s">
        <v>115</v>
      </c>
      <c r="F6707" t="s">
        <v>133</v>
      </c>
    </row>
    <row r="6708" spans="1:6" x14ac:dyDescent="0.25">
      <c r="A6708">
        <v>948</v>
      </c>
      <c r="B6708" s="3">
        <v>44242</v>
      </c>
      <c r="C6708" s="3">
        <v>44242</v>
      </c>
      <c r="D6708" t="s">
        <v>131</v>
      </c>
      <c r="E6708" t="s">
        <v>115</v>
      </c>
      <c r="F6708" t="s">
        <v>133</v>
      </c>
    </row>
    <row r="6709" spans="1:6" x14ac:dyDescent="0.25">
      <c r="A6709">
        <v>948</v>
      </c>
      <c r="B6709" s="3">
        <v>44243</v>
      </c>
      <c r="C6709" s="3">
        <v>44243</v>
      </c>
      <c r="D6709" t="s">
        <v>131</v>
      </c>
      <c r="E6709" t="s">
        <v>115</v>
      </c>
      <c r="F6709" t="s">
        <v>133</v>
      </c>
    </row>
    <row r="6710" spans="1:6" x14ac:dyDescent="0.25">
      <c r="A6710">
        <v>948</v>
      </c>
      <c r="B6710" s="3">
        <v>44243</v>
      </c>
      <c r="C6710" s="3">
        <v>44245</v>
      </c>
      <c r="D6710" t="s">
        <v>131</v>
      </c>
      <c r="E6710" t="s">
        <v>115</v>
      </c>
      <c r="F6710" t="s">
        <v>133</v>
      </c>
    </row>
    <row r="6711" spans="1:6" x14ac:dyDescent="0.25">
      <c r="A6711">
        <v>948</v>
      </c>
      <c r="B6711" s="3">
        <v>44246</v>
      </c>
      <c r="D6711" t="s">
        <v>131</v>
      </c>
      <c r="E6711" t="s">
        <v>115</v>
      </c>
      <c r="F6711" t="s">
        <v>133</v>
      </c>
    </row>
    <row r="6712" spans="1:6" x14ac:dyDescent="0.25">
      <c r="A6712">
        <v>949</v>
      </c>
      <c r="B6712" s="3">
        <v>37926</v>
      </c>
      <c r="C6712" s="3">
        <v>43147</v>
      </c>
      <c r="D6712" t="s">
        <v>131</v>
      </c>
      <c r="E6712" t="s">
        <v>118</v>
      </c>
      <c r="F6712" t="s">
        <v>133</v>
      </c>
    </row>
    <row r="6713" spans="1:6" x14ac:dyDescent="0.25">
      <c r="A6713">
        <v>949</v>
      </c>
      <c r="B6713" s="3">
        <v>43147</v>
      </c>
      <c r="C6713" s="3">
        <v>43147</v>
      </c>
      <c r="D6713" t="s">
        <v>131</v>
      </c>
      <c r="E6713" t="s">
        <v>118</v>
      </c>
      <c r="F6713" t="s">
        <v>133</v>
      </c>
    </row>
    <row r="6714" spans="1:6" x14ac:dyDescent="0.25">
      <c r="A6714">
        <v>949</v>
      </c>
      <c r="B6714" s="3">
        <v>43147</v>
      </c>
      <c r="C6714" s="3">
        <v>43699</v>
      </c>
      <c r="D6714" t="s">
        <v>131</v>
      </c>
      <c r="E6714" t="s">
        <v>118</v>
      </c>
      <c r="F6714" t="s">
        <v>133</v>
      </c>
    </row>
    <row r="6715" spans="1:6" x14ac:dyDescent="0.25">
      <c r="A6715">
        <v>949</v>
      </c>
      <c r="B6715" s="3">
        <v>43699</v>
      </c>
      <c r="C6715" s="3">
        <v>43817</v>
      </c>
      <c r="D6715" t="s">
        <v>131</v>
      </c>
      <c r="E6715" t="s">
        <v>118</v>
      </c>
      <c r="F6715" t="s">
        <v>133</v>
      </c>
    </row>
    <row r="6716" spans="1:6" x14ac:dyDescent="0.25">
      <c r="A6716">
        <v>949</v>
      </c>
      <c r="B6716" s="3">
        <v>43699</v>
      </c>
      <c r="C6716" s="3">
        <v>44279</v>
      </c>
      <c r="D6716" t="s">
        <v>131</v>
      </c>
      <c r="E6716" t="s">
        <v>93</v>
      </c>
      <c r="F6716" t="s">
        <v>133</v>
      </c>
    </row>
    <row r="6717" spans="1:6" x14ac:dyDescent="0.25">
      <c r="A6717">
        <v>949</v>
      </c>
      <c r="B6717" s="3">
        <v>44279</v>
      </c>
      <c r="C6717" s="3"/>
      <c r="D6717" t="s">
        <v>131</v>
      </c>
      <c r="E6717" t="s">
        <v>93</v>
      </c>
      <c r="F6717" t="s">
        <v>133</v>
      </c>
    </row>
    <row r="6718" spans="1:6" x14ac:dyDescent="0.25">
      <c r="A6718">
        <v>950</v>
      </c>
      <c r="B6718" s="3">
        <v>42374</v>
      </c>
      <c r="C6718" s="3">
        <v>43261</v>
      </c>
      <c r="D6718" t="s">
        <v>131</v>
      </c>
      <c r="E6718" t="s">
        <v>104</v>
      </c>
      <c r="F6718" t="s">
        <v>133</v>
      </c>
    </row>
    <row r="6719" spans="1:6" x14ac:dyDescent="0.25">
      <c r="A6719">
        <v>950</v>
      </c>
      <c r="B6719" s="3">
        <v>43261</v>
      </c>
      <c r="C6719" s="3">
        <v>43262</v>
      </c>
      <c r="D6719" t="s">
        <v>131</v>
      </c>
      <c r="E6719" t="s">
        <v>104</v>
      </c>
      <c r="F6719" t="s">
        <v>133</v>
      </c>
    </row>
    <row r="6720" spans="1:6" x14ac:dyDescent="0.25">
      <c r="A6720">
        <v>950</v>
      </c>
      <c r="B6720" s="3">
        <v>43262</v>
      </c>
      <c r="C6720" s="3">
        <v>43262</v>
      </c>
      <c r="D6720" t="s">
        <v>131</v>
      </c>
      <c r="E6720" t="s">
        <v>118</v>
      </c>
      <c r="F6720" t="s">
        <v>133</v>
      </c>
    </row>
    <row r="6721" spans="1:6" x14ac:dyDescent="0.25">
      <c r="A6721">
        <v>950</v>
      </c>
      <c r="B6721" s="3">
        <v>43262</v>
      </c>
      <c r="C6721" s="3">
        <v>44635</v>
      </c>
      <c r="D6721" t="s">
        <v>131</v>
      </c>
      <c r="E6721" t="s">
        <v>118</v>
      </c>
      <c r="F6721" t="s">
        <v>133</v>
      </c>
    </row>
    <row r="6722" spans="1:6" x14ac:dyDescent="0.25">
      <c r="A6722">
        <v>950</v>
      </c>
      <c r="B6722" s="3">
        <v>44635</v>
      </c>
      <c r="C6722" s="3"/>
      <c r="D6722" t="s">
        <v>131</v>
      </c>
      <c r="E6722" t="s">
        <v>118</v>
      </c>
      <c r="F6722" t="s">
        <v>133</v>
      </c>
    </row>
    <row r="6723" spans="1:6" x14ac:dyDescent="0.25">
      <c r="A6723">
        <v>951</v>
      </c>
      <c r="B6723" s="3">
        <v>39203</v>
      </c>
      <c r="C6723" s="3">
        <v>43128</v>
      </c>
      <c r="D6723" t="s">
        <v>131</v>
      </c>
      <c r="E6723" t="s">
        <v>115</v>
      </c>
      <c r="F6723" t="s">
        <v>133</v>
      </c>
    </row>
    <row r="6724" spans="1:6" x14ac:dyDescent="0.25">
      <c r="A6724">
        <v>951</v>
      </c>
      <c r="B6724" s="3">
        <v>43128</v>
      </c>
      <c r="C6724" s="3">
        <v>43140</v>
      </c>
      <c r="D6724" t="s">
        <v>131</v>
      </c>
      <c r="E6724" t="s">
        <v>115</v>
      </c>
      <c r="F6724" t="s">
        <v>133</v>
      </c>
    </row>
    <row r="6725" spans="1:6" x14ac:dyDescent="0.25">
      <c r="A6725">
        <v>951</v>
      </c>
      <c r="B6725" s="3">
        <v>43141</v>
      </c>
      <c r="C6725" s="3">
        <v>43142</v>
      </c>
      <c r="D6725" t="s">
        <v>131</v>
      </c>
      <c r="E6725" t="s">
        <v>115</v>
      </c>
      <c r="F6725" t="s">
        <v>133</v>
      </c>
    </row>
    <row r="6726" spans="1:6" x14ac:dyDescent="0.25">
      <c r="A6726">
        <v>951</v>
      </c>
      <c r="B6726" s="3">
        <v>43143</v>
      </c>
      <c r="C6726" s="3">
        <v>43156</v>
      </c>
      <c r="D6726" t="s">
        <v>131</v>
      </c>
      <c r="E6726" t="s">
        <v>115</v>
      </c>
      <c r="F6726" t="s">
        <v>133</v>
      </c>
    </row>
    <row r="6727" spans="1:6" x14ac:dyDescent="0.25">
      <c r="A6727">
        <v>951</v>
      </c>
      <c r="B6727" s="3">
        <v>43143</v>
      </c>
      <c r="C6727" s="3">
        <v>43149</v>
      </c>
      <c r="D6727" t="s">
        <v>131</v>
      </c>
      <c r="E6727" t="s">
        <v>115</v>
      </c>
      <c r="F6727" t="s">
        <v>133</v>
      </c>
    </row>
    <row r="6728" spans="1:6" x14ac:dyDescent="0.25">
      <c r="A6728">
        <v>951</v>
      </c>
      <c r="B6728" s="3">
        <v>43150</v>
      </c>
      <c r="C6728" s="3">
        <v>43149</v>
      </c>
      <c r="D6728" t="s">
        <v>131</v>
      </c>
      <c r="E6728" t="s">
        <v>115</v>
      </c>
      <c r="F6728" t="s">
        <v>133</v>
      </c>
    </row>
    <row r="6729" spans="1:6" x14ac:dyDescent="0.25">
      <c r="A6729">
        <v>951</v>
      </c>
      <c r="B6729" s="3">
        <v>43150</v>
      </c>
      <c r="C6729" s="3">
        <v>43154</v>
      </c>
      <c r="D6729" t="s">
        <v>131</v>
      </c>
      <c r="E6729" t="s">
        <v>115</v>
      </c>
      <c r="F6729" t="s">
        <v>133</v>
      </c>
    </row>
    <row r="6730" spans="1:6" x14ac:dyDescent="0.25">
      <c r="A6730">
        <v>951</v>
      </c>
      <c r="B6730" s="3">
        <v>43155</v>
      </c>
      <c r="C6730" s="3">
        <v>43184</v>
      </c>
      <c r="D6730" t="s">
        <v>131</v>
      </c>
      <c r="E6730" t="s">
        <v>115</v>
      </c>
      <c r="F6730" t="s">
        <v>133</v>
      </c>
    </row>
    <row r="6731" spans="1:6" x14ac:dyDescent="0.25">
      <c r="A6731">
        <v>951</v>
      </c>
      <c r="B6731" s="3">
        <v>43157</v>
      </c>
      <c r="C6731" s="3">
        <v>43142</v>
      </c>
      <c r="D6731" t="s">
        <v>131</v>
      </c>
      <c r="E6731" t="s">
        <v>115</v>
      </c>
      <c r="F6731" t="s">
        <v>133</v>
      </c>
    </row>
    <row r="6732" spans="1:6" x14ac:dyDescent="0.25">
      <c r="A6732">
        <v>951</v>
      </c>
      <c r="B6732" s="3">
        <v>43185</v>
      </c>
      <c r="C6732" s="3">
        <v>43185</v>
      </c>
      <c r="D6732" t="s">
        <v>131</v>
      </c>
      <c r="E6732" t="s">
        <v>115</v>
      </c>
      <c r="F6732" t="s">
        <v>133</v>
      </c>
    </row>
    <row r="6733" spans="1:6" x14ac:dyDescent="0.25">
      <c r="A6733">
        <v>951</v>
      </c>
      <c r="B6733" s="3">
        <v>43186</v>
      </c>
      <c r="C6733" s="3">
        <v>43191</v>
      </c>
      <c r="D6733" t="s">
        <v>131</v>
      </c>
      <c r="E6733" t="s">
        <v>115</v>
      </c>
      <c r="F6733" t="s">
        <v>133</v>
      </c>
    </row>
    <row r="6734" spans="1:6" x14ac:dyDescent="0.25">
      <c r="A6734">
        <v>951</v>
      </c>
      <c r="B6734" s="3">
        <v>43192</v>
      </c>
      <c r="C6734" s="3">
        <v>43192</v>
      </c>
      <c r="D6734" t="s">
        <v>131</v>
      </c>
      <c r="E6734" t="s">
        <v>115</v>
      </c>
      <c r="F6734" t="s">
        <v>133</v>
      </c>
    </row>
    <row r="6735" spans="1:6" x14ac:dyDescent="0.25">
      <c r="A6735">
        <v>951</v>
      </c>
      <c r="B6735" s="3">
        <v>43193</v>
      </c>
      <c r="C6735" s="3">
        <v>43472</v>
      </c>
      <c r="D6735" t="s">
        <v>131</v>
      </c>
      <c r="E6735" t="s">
        <v>115</v>
      </c>
      <c r="F6735" t="s">
        <v>133</v>
      </c>
    </row>
    <row r="6736" spans="1:6" x14ac:dyDescent="0.25">
      <c r="A6736">
        <v>951</v>
      </c>
      <c r="B6736" s="3">
        <v>43472</v>
      </c>
      <c r="C6736" s="3">
        <v>43476</v>
      </c>
      <c r="D6736" t="s">
        <v>131</v>
      </c>
      <c r="E6736" t="s">
        <v>115</v>
      </c>
      <c r="F6736" t="s">
        <v>133</v>
      </c>
    </row>
    <row r="6737" spans="1:6" x14ac:dyDescent="0.25">
      <c r="A6737">
        <v>951</v>
      </c>
      <c r="B6737" s="3">
        <v>43477</v>
      </c>
      <c r="C6737" s="3">
        <v>43479</v>
      </c>
      <c r="D6737" t="s">
        <v>131</v>
      </c>
      <c r="E6737" t="s">
        <v>115</v>
      </c>
      <c r="F6737" t="s">
        <v>133</v>
      </c>
    </row>
    <row r="6738" spans="1:6" x14ac:dyDescent="0.25">
      <c r="A6738">
        <v>951</v>
      </c>
      <c r="B6738" s="3">
        <v>43479</v>
      </c>
      <c r="C6738" s="3">
        <v>43479</v>
      </c>
      <c r="D6738" t="s">
        <v>131</v>
      </c>
      <c r="E6738" t="s">
        <v>115</v>
      </c>
      <c r="F6738" t="s">
        <v>133</v>
      </c>
    </row>
    <row r="6739" spans="1:6" x14ac:dyDescent="0.25">
      <c r="A6739">
        <v>951</v>
      </c>
      <c r="B6739" s="3">
        <v>43480</v>
      </c>
      <c r="C6739" s="3">
        <v>43543</v>
      </c>
      <c r="D6739" t="s">
        <v>131</v>
      </c>
      <c r="E6739" t="s">
        <v>115</v>
      </c>
      <c r="F6739" t="s">
        <v>133</v>
      </c>
    </row>
    <row r="6740" spans="1:6" x14ac:dyDescent="0.25">
      <c r="A6740">
        <v>951</v>
      </c>
      <c r="B6740" s="3">
        <v>43543</v>
      </c>
      <c r="C6740" s="3">
        <v>43572</v>
      </c>
      <c r="D6740" t="s">
        <v>131</v>
      </c>
      <c r="E6740" t="s">
        <v>115</v>
      </c>
      <c r="F6740" t="s">
        <v>133</v>
      </c>
    </row>
    <row r="6741" spans="1:6" x14ac:dyDescent="0.25">
      <c r="A6741">
        <v>951</v>
      </c>
      <c r="B6741" s="3">
        <v>43573</v>
      </c>
      <c r="C6741" s="3">
        <v>43573</v>
      </c>
      <c r="D6741" t="s">
        <v>131</v>
      </c>
      <c r="E6741" t="s">
        <v>115</v>
      </c>
      <c r="F6741" t="s">
        <v>133</v>
      </c>
    </row>
    <row r="6742" spans="1:6" x14ac:dyDescent="0.25">
      <c r="A6742">
        <v>951</v>
      </c>
      <c r="B6742" s="3">
        <v>43573</v>
      </c>
      <c r="C6742" s="3">
        <v>43725</v>
      </c>
      <c r="D6742" t="s">
        <v>131</v>
      </c>
      <c r="E6742" t="s">
        <v>115</v>
      </c>
      <c r="F6742" t="s">
        <v>133</v>
      </c>
    </row>
    <row r="6743" spans="1:6" x14ac:dyDescent="0.25">
      <c r="A6743">
        <v>951</v>
      </c>
      <c r="B6743" s="3">
        <v>43726</v>
      </c>
      <c r="C6743" s="3">
        <v>44277</v>
      </c>
      <c r="D6743" t="s">
        <v>131</v>
      </c>
      <c r="E6743" t="s">
        <v>115</v>
      </c>
      <c r="F6743" t="s">
        <v>133</v>
      </c>
    </row>
    <row r="6744" spans="1:6" x14ac:dyDescent="0.25">
      <c r="A6744">
        <v>951</v>
      </c>
      <c r="B6744" s="3">
        <v>44277</v>
      </c>
      <c r="C6744" s="3">
        <v>44281</v>
      </c>
      <c r="D6744" t="s">
        <v>131</v>
      </c>
      <c r="E6744" t="s">
        <v>115</v>
      </c>
      <c r="F6744" t="s">
        <v>133</v>
      </c>
    </row>
    <row r="6745" spans="1:6" x14ac:dyDescent="0.25">
      <c r="A6745">
        <v>951</v>
      </c>
      <c r="B6745" s="3">
        <v>44282</v>
      </c>
      <c r="C6745" s="3">
        <v>44368</v>
      </c>
      <c r="D6745" t="s">
        <v>131</v>
      </c>
      <c r="E6745" t="s">
        <v>115</v>
      </c>
      <c r="F6745" t="s">
        <v>133</v>
      </c>
    </row>
    <row r="6746" spans="1:6" x14ac:dyDescent="0.25">
      <c r="A6746">
        <v>951</v>
      </c>
      <c r="B6746" s="3">
        <v>44368</v>
      </c>
      <c r="C6746" s="3">
        <v>44369</v>
      </c>
      <c r="D6746" t="s">
        <v>131</v>
      </c>
      <c r="E6746" t="s">
        <v>115</v>
      </c>
      <c r="F6746" t="s">
        <v>133</v>
      </c>
    </row>
    <row r="6747" spans="1:6" x14ac:dyDescent="0.25">
      <c r="A6747">
        <v>951</v>
      </c>
      <c r="B6747" s="3">
        <v>44370</v>
      </c>
      <c r="C6747" s="3">
        <v>44372</v>
      </c>
      <c r="D6747" t="s">
        <v>131</v>
      </c>
      <c r="E6747" t="s">
        <v>115</v>
      </c>
      <c r="F6747" t="s">
        <v>133</v>
      </c>
    </row>
    <row r="6748" spans="1:6" x14ac:dyDescent="0.25">
      <c r="A6748">
        <v>951</v>
      </c>
      <c r="B6748" s="3">
        <v>44372</v>
      </c>
      <c r="C6748" s="3">
        <v>44372</v>
      </c>
      <c r="D6748" t="s">
        <v>131</v>
      </c>
      <c r="E6748" t="s">
        <v>115</v>
      </c>
      <c r="F6748" t="s">
        <v>133</v>
      </c>
    </row>
    <row r="6749" spans="1:6" x14ac:dyDescent="0.25">
      <c r="A6749">
        <v>951</v>
      </c>
      <c r="B6749" s="3">
        <v>44373</v>
      </c>
      <c r="C6749" s="3"/>
      <c r="D6749" t="s">
        <v>131</v>
      </c>
      <c r="E6749" t="s">
        <v>115</v>
      </c>
      <c r="F6749" t="s">
        <v>133</v>
      </c>
    </row>
    <row r="6750" spans="1:6" x14ac:dyDescent="0.25">
      <c r="A6750">
        <v>952</v>
      </c>
      <c r="B6750" s="3">
        <v>42583</v>
      </c>
      <c r="C6750" s="3">
        <v>42582</v>
      </c>
      <c r="D6750" t="s">
        <v>131</v>
      </c>
      <c r="E6750" t="s">
        <v>115</v>
      </c>
      <c r="F6750" t="s">
        <v>132</v>
      </c>
    </row>
    <row r="6751" spans="1:6" x14ac:dyDescent="0.25">
      <c r="A6751">
        <v>952</v>
      </c>
      <c r="B6751" s="3">
        <v>42583</v>
      </c>
      <c r="C6751" s="3">
        <v>43169</v>
      </c>
      <c r="D6751" t="s">
        <v>131</v>
      </c>
      <c r="E6751" t="s">
        <v>115</v>
      </c>
      <c r="F6751" t="s">
        <v>133</v>
      </c>
    </row>
    <row r="6752" spans="1:6" x14ac:dyDescent="0.25">
      <c r="A6752">
        <v>952</v>
      </c>
      <c r="B6752" s="3">
        <v>43170</v>
      </c>
      <c r="C6752" s="3">
        <v>43171</v>
      </c>
      <c r="D6752" t="s">
        <v>131</v>
      </c>
      <c r="E6752" t="s">
        <v>115</v>
      </c>
      <c r="F6752" t="s">
        <v>132</v>
      </c>
    </row>
    <row r="6753" spans="1:6" x14ac:dyDescent="0.25">
      <c r="A6753">
        <v>952</v>
      </c>
      <c r="B6753" s="3">
        <v>43171</v>
      </c>
      <c r="C6753" s="3">
        <v>43171</v>
      </c>
      <c r="D6753" t="s">
        <v>131</v>
      </c>
      <c r="E6753" t="s">
        <v>115</v>
      </c>
      <c r="F6753" t="s">
        <v>132</v>
      </c>
    </row>
    <row r="6754" spans="1:6" x14ac:dyDescent="0.25">
      <c r="A6754">
        <v>952</v>
      </c>
      <c r="B6754" s="3">
        <v>43171</v>
      </c>
      <c r="C6754" s="3">
        <v>43263</v>
      </c>
      <c r="D6754" t="s">
        <v>131</v>
      </c>
      <c r="E6754" t="s">
        <v>98</v>
      </c>
      <c r="F6754" t="s">
        <v>133</v>
      </c>
    </row>
    <row r="6755" spans="1:6" x14ac:dyDescent="0.25">
      <c r="A6755">
        <v>952</v>
      </c>
      <c r="B6755" s="3">
        <v>43263</v>
      </c>
      <c r="C6755" s="3"/>
      <c r="D6755" t="s">
        <v>131</v>
      </c>
      <c r="E6755" t="s">
        <v>98</v>
      </c>
      <c r="F6755" t="s">
        <v>133</v>
      </c>
    </row>
    <row r="6756" spans="1:6" x14ac:dyDescent="0.25">
      <c r="A6756">
        <v>953</v>
      </c>
      <c r="B6756" s="3">
        <v>42522</v>
      </c>
      <c r="C6756" s="3">
        <v>43107</v>
      </c>
      <c r="D6756" t="s">
        <v>131</v>
      </c>
      <c r="E6756" t="s">
        <v>110</v>
      </c>
      <c r="F6756" t="s">
        <v>133</v>
      </c>
    </row>
    <row r="6757" spans="1:6" x14ac:dyDescent="0.25">
      <c r="A6757">
        <v>953</v>
      </c>
      <c r="B6757" s="3">
        <v>43108</v>
      </c>
      <c r="C6757" s="3">
        <v>43206</v>
      </c>
      <c r="D6757" t="s">
        <v>131</v>
      </c>
      <c r="E6757" t="s">
        <v>110</v>
      </c>
      <c r="F6757" t="s">
        <v>133</v>
      </c>
    </row>
    <row r="6758" spans="1:6" x14ac:dyDescent="0.25">
      <c r="A6758">
        <v>953</v>
      </c>
      <c r="B6758" s="3">
        <v>43108</v>
      </c>
      <c r="C6758" s="3">
        <v>43473</v>
      </c>
      <c r="D6758" t="s">
        <v>131</v>
      </c>
      <c r="E6758" t="s">
        <v>118</v>
      </c>
      <c r="F6758" t="s">
        <v>133</v>
      </c>
    </row>
    <row r="6759" spans="1:6" x14ac:dyDescent="0.25">
      <c r="A6759">
        <v>953</v>
      </c>
      <c r="B6759" s="3">
        <v>43473</v>
      </c>
      <c r="C6759" s="3">
        <v>43906</v>
      </c>
      <c r="D6759" t="s">
        <v>131</v>
      </c>
      <c r="E6759" t="s">
        <v>118</v>
      </c>
      <c r="F6759" t="s">
        <v>133</v>
      </c>
    </row>
    <row r="6760" spans="1:6" x14ac:dyDescent="0.25">
      <c r="A6760">
        <v>953</v>
      </c>
      <c r="B6760" s="3">
        <v>43906</v>
      </c>
      <c r="C6760" s="3">
        <v>43907</v>
      </c>
      <c r="D6760" t="s">
        <v>131</v>
      </c>
      <c r="E6760" t="s">
        <v>118</v>
      </c>
      <c r="F6760" t="s">
        <v>133</v>
      </c>
    </row>
    <row r="6761" spans="1:6" x14ac:dyDescent="0.25">
      <c r="A6761">
        <v>953</v>
      </c>
      <c r="B6761" s="3">
        <v>43907</v>
      </c>
      <c r="C6761" s="3"/>
      <c r="D6761" t="s">
        <v>131</v>
      </c>
      <c r="E6761" t="s">
        <v>118</v>
      </c>
      <c r="F6761" t="s">
        <v>133</v>
      </c>
    </row>
    <row r="6762" spans="1:6" x14ac:dyDescent="0.25">
      <c r="A6762">
        <v>954</v>
      </c>
      <c r="B6762" s="3">
        <v>42795</v>
      </c>
      <c r="C6762" s="3">
        <v>44343</v>
      </c>
      <c r="D6762" t="s">
        <v>131</v>
      </c>
      <c r="E6762" t="s">
        <v>88</v>
      </c>
      <c r="F6762" t="s">
        <v>132</v>
      </c>
    </row>
    <row r="6763" spans="1:6" x14ac:dyDescent="0.25">
      <c r="A6763">
        <v>954</v>
      </c>
      <c r="B6763" s="3">
        <v>44343</v>
      </c>
      <c r="C6763" s="3">
        <v>44348</v>
      </c>
      <c r="D6763" t="s">
        <v>131</v>
      </c>
      <c r="E6763" t="s">
        <v>88</v>
      </c>
      <c r="F6763" t="s">
        <v>132</v>
      </c>
    </row>
    <row r="6764" spans="1:6" x14ac:dyDescent="0.25">
      <c r="A6764">
        <v>954</v>
      </c>
      <c r="B6764" s="3">
        <v>44349</v>
      </c>
      <c r="C6764" s="3">
        <v>44681</v>
      </c>
      <c r="D6764" t="s">
        <v>131</v>
      </c>
      <c r="E6764" t="s">
        <v>88</v>
      </c>
      <c r="F6764" t="s">
        <v>132</v>
      </c>
    </row>
    <row r="6765" spans="1:6" x14ac:dyDescent="0.25">
      <c r="A6765">
        <v>954</v>
      </c>
      <c r="B6765" s="3">
        <v>44681</v>
      </c>
      <c r="C6765" s="3"/>
      <c r="D6765" t="s">
        <v>131</v>
      </c>
      <c r="E6765" t="s">
        <v>88</v>
      </c>
      <c r="F6765" t="s">
        <v>132</v>
      </c>
    </row>
    <row r="6766" spans="1:6" x14ac:dyDescent="0.25">
      <c r="A6766">
        <v>955</v>
      </c>
      <c r="B6766" s="3">
        <v>40179</v>
      </c>
      <c r="C6766" s="3">
        <v>43283</v>
      </c>
      <c r="D6766" t="s">
        <v>131</v>
      </c>
      <c r="E6766" t="s">
        <v>121</v>
      </c>
      <c r="F6766" t="s">
        <v>133</v>
      </c>
    </row>
    <row r="6767" spans="1:6" x14ac:dyDescent="0.25">
      <c r="A6767">
        <v>955</v>
      </c>
      <c r="B6767" s="3">
        <v>43283</v>
      </c>
      <c r="C6767" s="3">
        <v>43312</v>
      </c>
      <c r="D6767" t="s">
        <v>131</v>
      </c>
      <c r="E6767" t="s">
        <v>121</v>
      </c>
      <c r="F6767" t="s">
        <v>133</v>
      </c>
    </row>
    <row r="6768" spans="1:6" x14ac:dyDescent="0.25">
      <c r="A6768">
        <v>955</v>
      </c>
      <c r="B6768" s="3">
        <v>43312</v>
      </c>
      <c r="C6768" s="3">
        <v>43466</v>
      </c>
      <c r="D6768" t="s">
        <v>131</v>
      </c>
      <c r="E6768" t="s">
        <v>121</v>
      </c>
      <c r="F6768" t="s">
        <v>133</v>
      </c>
    </row>
    <row r="6769" spans="1:6" x14ac:dyDescent="0.25">
      <c r="A6769">
        <v>956</v>
      </c>
      <c r="B6769" s="3">
        <v>42005</v>
      </c>
      <c r="C6769" s="3">
        <v>43434</v>
      </c>
      <c r="D6769" t="s">
        <v>131</v>
      </c>
      <c r="E6769" t="s">
        <v>169</v>
      </c>
      <c r="F6769" t="s">
        <v>133</v>
      </c>
    </row>
    <row r="6770" spans="1:6" x14ac:dyDescent="0.25">
      <c r="A6770">
        <v>956</v>
      </c>
      <c r="B6770" s="3">
        <v>43435</v>
      </c>
      <c r="C6770" s="3">
        <v>43435</v>
      </c>
      <c r="D6770" t="s">
        <v>131</v>
      </c>
      <c r="E6770" t="s">
        <v>134</v>
      </c>
      <c r="F6770" t="s">
        <v>133</v>
      </c>
    </row>
    <row r="6771" spans="1:6" x14ac:dyDescent="0.25">
      <c r="A6771">
        <v>956</v>
      </c>
      <c r="B6771" s="3">
        <v>43435</v>
      </c>
      <c r="C6771" s="3">
        <v>44044</v>
      </c>
      <c r="D6771" t="s">
        <v>131</v>
      </c>
      <c r="E6771" t="s">
        <v>134</v>
      </c>
      <c r="F6771" t="s">
        <v>133</v>
      </c>
    </row>
    <row r="6772" spans="1:6" x14ac:dyDescent="0.25">
      <c r="A6772">
        <v>956</v>
      </c>
      <c r="B6772" s="3">
        <v>44044</v>
      </c>
      <c r="C6772" s="3">
        <v>44044</v>
      </c>
      <c r="D6772" t="s">
        <v>131</v>
      </c>
      <c r="E6772" t="s">
        <v>134</v>
      </c>
      <c r="F6772" t="s">
        <v>133</v>
      </c>
    </row>
    <row r="6773" spans="1:6" x14ac:dyDescent="0.25">
      <c r="A6773">
        <v>956</v>
      </c>
      <c r="B6773" s="3">
        <v>44044</v>
      </c>
      <c r="C6773" s="3">
        <v>44713</v>
      </c>
      <c r="D6773" t="s">
        <v>131</v>
      </c>
      <c r="E6773" t="s">
        <v>169</v>
      </c>
      <c r="F6773" t="s">
        <v>133</v>
      </c>
    </row>
    <row r="6774" spans="1:6" x14ac:dyDescent="0.25">
      <c r="A6774">
        <v>956</v>
      </c>
      <c r="B6774" s="3">
        <v>44713</v>
      </c>
      <c r="C6774" s="3"/>
      <c r="D6774" t="s">
        <v>131</v>
      </c>
      <c r="E6774" t="s">
        <v>134</v>
      </c>
      <c r="F6774" t="s">
        <v>133</v>
      </c>
    </row>
    <row r="6775" spans="1:6" x14ac:dyDescent="0.25">
      <c r="A6775">
        <v>956</v>
      </c>
      <c r="B6775" s="3">
        <v>44713</v>
      </c>
      <c r="C6775" s="3">
        <v>44713</v>
      </c>
      <c r="D6775" t="s">
        <v>131</v>
      </c>
      <c r="E6775" t="s">
        <v>134</v>
      </c>
      <c r="F6775" t="s">
        <v>133</v>
      </c>
    </row>
    <row r="6776" spans="1:6" x14ac:dyDescent="0.25">
      <c r="A6776">
        <v>956</v>
      </c>
      <c r="B6776" s="3">
        <v>44713</v>
      </c>
      <c r="C6776" s="3">
        <v>44713</v>
      </c>
      <c r="D6776" t="s">
        <v>131</v>
      </c>
      <c r="E6776" t="s">
        <v>169</v>
      </c>
      <c r="F6776" t="s">
        <v>133</v>
      </c>
    </row>
    <row r="6777" spans="1:6" x14ac:dyDescent="0.25">
      <c r="A6777">
        <v>957</v>
      </c>
      <c r="B6777" s="3">
        <v>40544</v>
      </c>
      <c r="C6777" s="3">
        <v>43156</v>
      </c>
      <c r="D6777" t="s">
        <v>131</v>
      </c>
      <c r="E6777" t="s">
        <v>135</v>
      </c>
      <c r="F6777" t="s">
        <v>133</v>
      </c>
    </row>
    <row r="6778" spans="1:6" x14ac:dyDescent="0.25">
      <c r="A6778">
        <v>957</v>
      </c>
      <c r="B6778" s="3">
        <v>43157</v>
      </c>
      <c r="C6778" s="3">
        <v>43168</v>
      </c>
      <c r="D6778" t="s">
        <v>131</v>
      </c>
      <c r="E6778" t="s">
        <v>135</v>
      </c>
      <c r="F6778" t="s">
        <v>133</v>
      </c>
    </row>
    <row r="6779" spans="1:6" x14ac:dyDescent="0.25">
      <c r="A6779">
        <v>957</v>
      </c>
      <c r="B6779" s="3">
        <v>43169</v>
      </c>
      <c r="C6779" s="3">
        <v>43759</v>
      </c>
      <c r="D6779" t="s">
        <v>131</v>
      </c>
      <c r="E6779" t="s">
        <v>135</v>
      </c>
      <c r="F6779" t="s">
        <v>133</v>
      </c>
    </row>
    <row r="6780" spans="1:6" x14ac:dyDescent="0.25">
      <c r="A6780">
        <v>957</v>
      </c>
      <c r="B6780" s="3">
        <v>43759</v>
      </c>
      <c r="C6780" s="3">
        <v>43770</v>
      </c>
      <c r="D6780" t="s">
        <v>131</v>
      </c>
      <c r="E6780" t="s">
        <v>135</v>
      </c>
      <c r="F6780" t="s">
        <v>133</v>
      </c>
    </row>
    <row r="6781" spans="1:6" x14ac:dyDescent="0.25">
      <c r="A6781">
        <v>957</v>
      </c>
      <c r="B6781" s="3">
        <v>43771</v>
      </c>
      <c r="C6781" s="3">
        <v>44655</v>
      </c>
      <c r="D6781" t="s">
        <v>131</v>
      </c>
      <c r="E6781" t="s">
        <v>135</v>
      </c>
      <c r="F6781" t="s">
        <v>133</v>
      </c>
    </row>
    <row r="6782" spans="1:6" x14ac:dyDescent="0.25">
      <c r="A6782">
        <v>957</v>
      </c>
      <c r="B6782" s="3">
        <v>44655</v>
      </c>
      <c r="C6782" s="3">
        <v>44680</v>
      </c>
      <c r="D6782" t="s">
        <v>131</v>
      </c>
      <c r="E6782" t="s">
        <v>135</v>
      </c>
      <c r="F6782" t="s">
        <v>133</v>
      </c>
    </row>
    <row r="6783" spans="1:6" x14ac:dyDescent="0.25">
      <c r="A6783">
        <v>957</v>
      </c>
      <c r="B6783" s="3">
        <v>44681</v>
      </c>
      <c r="D6783" t="s">
        <v>131</v>
      </c>
      <c r="E6783" t="s">
        <v>135</v>
      </c>
      <c r="F6783" t="s">
        <v>133</v>
      </c>
    </row>
    <row r="6784" spans="1:6" x14ac:dyDescent="0.25">
      <c r="A6784">
        <v>958</v>
      </c>
      <c r="B6784" s="3">
        <v>38246</v>
      </c>
      <c r="C6784" s="3"/>
      <c r="D6784" t="s">
        <v>131</v>
      </c>
      <c r="E6784" t="s">
        <v>118</v>
      </c>
      <c r="F6784" t="s">
        <v>133</v>
      </c>
    </row>
    <row r="6785" spans="1:6" x14ac:dyDescent="0.25">
      <c r="A6785">
        <v>959</v>
      </c>
      <c r="B6785" s="3">
        <v>43004</v>
      </c>
      <c r="C6785" s="3"/>
      <c r="D6785" t="s">
        <v>131</v>
      </c>
      <c r="E6785" t="s">
        <v>92</v>
      </c>
      <c r="F6785" t="s">
        <v>133</v>
      </c>
    </row>
    <row r="6786" spans="1:6" x14ac:dyDescent="0.25">
      <c r="A6786">
        <v>960</v>
      </c>
      <c r="B6786" s="3">
        <v>39155</v>
      </c>
      <c r="C6786" s="3">
        <v>43497</v>
      </c>
      <c r="D6786" t="s">
        <v>131</v>
      </c>
      <c r="E6786" t="s">
        <v>115</v>
      </c>
      <c r="F6786" t="s">
        <v>133</v>
      </c>
    </row>
    <row r="6787" spans="1:6" x14ac:dyDescent="0.25">
      <c r="A6787">
        <v>960</v>
      </c>
      <c r="B6787" s="3">
        <v>43497</v>
      </c>
      <c r="C6787" s="3">
        <v>43713</v>
      </c>
      <c r="D6787" t="s">
        <v>131</v>
      </c>
      <c r="E6787" t="s">
        <v>105</v>
      </c>
      <c r="F6787" t="s">
        <v>133</v>
      </c>
    </row>
    <row r="6788" spans="1:6" x14ac:dyDescent="0.25">
      <c r="A6788">
        <v>960</v>
      </c>
      <c r="B6788" s="3">
        <v>43497</v>
      </c>
      <c r="C6788" s="3">
        <v>43528</v>
      </c>
      <c r="D6788" t="s">
        <v>131</v>
      </c>
      <c r="E6788" t="s">
        <v>115</v>
      </c>
      <c r="F6788" t="s">
        <v>133</v>
      </c>
    </row>
    <row r="6789" spans="1:6" x14ac:dyDescent="0.25">
      <c r="A6789">
        <v>960</v>
      </c>
      <c r="B6789" s="3">
        <v>43713</v>
      </c>
      <c r="C6789" s="3">
        <v>43745</v>
      </c>
      <c r="D6789" t="s">
        <v>131</v>
      </c>
      <c r="E6789" t="s">
        <v>92</v>
      </c>
      <c r="F6789" t="s">
        <v>133</v>
      </c>
    </row>
    <row r="6790" spans="1:6" x14ac:dyDescent="0.25">
      <c r="A6790">
        <v>960</v>
      </c>
      <c r="B6790" s="3">
        <v>43713</v>
      </c>
      <c r="C6790" s="3">
        <v>43713</v>
      </c>
      <c r="D6790" t="s">
        <v>131</v>
      </c>
      <c r="E6790" t="s">
        <v>105</v>
      </c>
      <c r="F6790" t="s">
        <v>133</v>
      </c>
    </row>
    <row r="6791" spans="1:6" x14ac:dyDescent="0.25">
      <c r="A6791">
        <v>960</v>
      </c>
      <c r="B6791" s="3">
        <v>43745</v>
      </c>
      <c r="C6791" s="3">
        <v>43765</v>
      </c>
      <c r="D6791" t="s">
        <v>131</v>
      </c>
      <c r="E6791" t="s">
        <v>92</v>
      </c>
      <c r="F6791" t="s">
        <v>133</v>
      </c>
    </row>
    <row r="6792" spans="1:6" x14ac:dyDescent="0.25">
      <c r="A6792">
        <v>960</v>
      </c>
      <c r="B6792" s="3">
        <v>43766</v>
      </c>
      <c r="C6792" s="3"/>
      <c r="D6792" t="s">
        <v>131</v>
      </c>
      <c r="E6792" t="s">
        <v>92</v>
      </c>
      <c r="F6792" t="s">
        <v>133</v>
      </c>
    </row>
    <row r="6793" spans="1:6" x14ac:dyDescent="0.25">
      <c r="A6793">
        <v>961</v>
      </c>
      <c r="B6793" s="3">
        <v>40210</v>
      </c>
      <c r="C6793" s="3">
        <v>43685</v>
      </c>
      <c r="D6793" t="s">
        <v>131</v>
      </c>
      <c r="E6793" t="s">
        <v>118</v>
      </c>
      <c r="F6793" t="s">
        <v>133</v>
      </c>
    </row>
    <row r="6794" spans="1:6" x14ac:dyDescent="0.25">
      <c r="A6794">
        <v>961</v>
      </c>
      <c r="B6794" s="3">
        <v>43685</v>
      </c>
      <c r="C6794" s="3">
        <v>43714</v>
      </c>
      <c r="D6794" t="s">
        <v>131</v>
      </c>
      <c r="E6794" t="s">
        <v>118</v>
      </c>
      <c r="F6794" t="s">
        <v>133</v>
      </c>
    </row>
    <row r="6795" spans="1:6" x14ac:dyDescent="0.25">
      <c r="A6795">
        <v>961</v>
      </c>
      <c r="B6795" s="3">
        <v>43715</v>
      </c>
      <c r="C6795" s="3">
        <v>43761</v>
      </c>
      <c r="D6795" t="s">
        <v>131</v>
      </c>
      <c r="E6795" t="s">
        <v>118</v>
      </c>
      <c r="F6795" t="s">
        <v>133</v>
      </c>
    </row>
    <row r="6796" spans="1:6" x14ac:dyDescent="0.25">
      <c r="A6796">
        <v>961</v>
      </c>
      <c r="B6796" s="3">
        <v>43761</v>
      </c>
      <c r="C6796" s="3">
        <v>43763</v>
      </c>
      <c r="D6796" t="s">
        <v>131</v>
      </c>
      <c r="E6796" t="s">
        <v>118</v>
      </c>
      <c r="F6796" t="s">
        <v>133</v>
      </c>
    </row>
    <row r="6797" spans="1:6" x14ac:dyDescent="0.25">
      <c r="A6797">
        <v>961</v>
      </c>
      <c r="B6797" s="3">
        <v>43764</v>
      </c>
      <c r="C6797" s="3">
        <v>43766</v>
      </c>
      <c r="D6797" t="s">
        <v>131</v>
      </c>
      <c r="E6797" t="s">
        <v>118</v>
      </c>
      <c r="F6797" t="s">
        <v>133</v>
      </c>
    </row>
    <row r="6798" spans="1:6" x14ac:dyDescent="0.25">
      <c r="A6798">
        <v>961</v>
      </c>
      <c r="B6798" s="3">
        <v>43766</v>
      </c>
      <c r="C6798" s="3">
        <v>43770</v>
      </c>
      <c r="D6798" t="s">
        <v>131</v>
      </c>
      <c r="E6798" t="s">
        <v>118</v>
      </c>
      <c r="F6798" t="s">
        <v>133</v>
      </c>
    </row>
    <row r="6799" spans="1:6" x14ac:dyDescent="0.25">
      <c r="A6799">
        <v>961</v>
      </c>
      <c r="B6799" s="3">
        <v>43771</v>
      </c>
      <c r="C6799" s="3">
        <v>43773</v>
      </c>
      <c r="D6799" t="s">
        <v>131</v>
      </c>
      <c r="E6799" t="s">
        <v>118</v>
      </c>
      <c r="F6799" t="s">
        <v>133</v>
      </c>
    </row>
    <row r="6800" spans="1:6" x14ac:dyDescent="0.25">
      <c r="A6800">
        <v>961</v>
      </c>
      <c r="B6800" s="3">
        <v>43773</v>
      </c>
      <c r="C6800" s="3">
        <v>43779</v>
      </c>
      <c r="D6800" t="s">
        <v>131</v>
      </c>
      <c r="E6800" t="s">
        <v>118</v>
      </c>
      <c r="F6800" t="s">
        <v>133</v>
      </c>
    </row>
    <row r="6801" spans="1:6" x14ac:dyDescent="0.25">
      <c r="A6801">
        <v>961</v>
      </c>
      <c r="B6801" s="3">
        <v>43780</v>
      </c>
      <c r="C6801" s="3">
        <v>43780</v>
      </c>
      <c r="D6801" t="s">
        <v>131</v>
      </c>
      <c r="E6801" t="s">
        <v>118</v>
      </c>
      <c r="F6801" t="s">
        <v>133</v>
      </c>
    </row>
    <row r="6802" spans="1:6" x14ac:dyDescent="0.25">
      <c r="A6802">
        <v>961</v>
      </c>
      <c r="B6802" s="3">
        <v>43780</v>
      </c>
      <c r="C6802" s="3">
        <v>43786</v>
      </c>
      <c r="D6802" t="s">
        <v>131</v>
      </c>
      <c r="E6802" t="s">
        <v>118</v>
      </c>
      <c r="F6802" t="s">
        <v>133</v>
      </c>
    </row>
    <row r="6803" spans="1:6" x14ac:dyDescent="0.25">
      <c r="A6803">
        <v>961</v>
      </c>
      <c r="B6803" s="3">
        <v>43787</v>
      </c>
      <c r="C6803" s="3">
        <v>43787</v>
      </c>
      <c r="D6803" t="s">
        <v>131</v>
      </c>
      <c r="E6803" t="s">
        <v>118</v>
      </c>
      <c r="F6803" t="s">
        <v>133</v>
      </c>
    </row>
    <row r="6804" spans="1:6" x14ac:dyDescent="0.25">
      <c r="A6804">
        <v>961</v>
      </c>
      <c r="B6804" s="3">
        <v>43787</v>
      </c>
      <c r="C6804" s="3">
        <v>43788</v>
      </c>
      <c r="D6804" t="s">
        <v>131</v>
      </c>
      <c r="E6804" t="s">
        <v>118</v>
      </c>
      <c r="F6804" t="s">
        <v>133</v>
      </c>
    </row>
    <row r="6805" spans="1:6" x14ac:dyDescent="0.25">
      <c r="A6805">
        <v>961</v>
      </c>
      <c r="B6805" s="3">
        <v>43789</v>
      </c>
      <c r="C6805" s="3">
        <v>43789</v>
      </c>
      <c r="D6805" t="s">
        <v>131</v>
      </c>
      <c r="E6805" t="s">
        <v>118</v>
      </c>
      <c r="F6805" t="s">
        <v>133</v>
      </c>
    </row>
    <row r="6806" spans="1:6" x14ac:dyDescent="0.25">
      <c r="A6806">
        <v>961</v>
      </c>
      <c r="B6806" s="3">
        <v>43789</v>
      </c>
      <c r="C6806" s="3">
        <v>43790</v>
      </c>
      <c r="D6806" t="s">
        <v>131</v>
      </c>
      <c r="E6806" t="s">
        <v>118</v>
      </c>
      <c r="F6806" t="s">
        <v>133</v>
      </c>
    </row>
    <row r="6807" spans="1:6" x14ac:dyDescent="0.25">
      <c r="A6807">
        <v>961</v>
      </c>
      <c r="B6807" s="3">
        <v>43791</v>
      </c>
      <c r="C6807" s="3">
        <v>43791</v>
      </c>
      <c r="D6807" t="s">
        <v>131</v>
      </c>
      <c r="E6807" t="s">
        <v>118</v>
      </c>
      <c r="F6807" t="s">
        <v>133</v>
      </c>
    </row>
    <row r="6808" spans="1:6" x14ac:dyDescent="0.25">
      <c r="A6808">
        <v>961</v>
      </c>
      <c r="B6808" s="3">
        <v>43791</v>
      </c>
      <c r="C6808" s="3">
        <v>43794</v>
      </c>
      <c r="D6808" t="s">
        <v>131</v>
      </c>
      <c r="E6808" t="s">
        <v>118</v>
      </c>
      <c r="F6808" t="s">
        <v>133</v>
      </c>
    </row>
    <row r="6809" spans="1:6" x14ac:dyDescent="0.25">
      <c r="A6809">
        <v>961</v>
      </c>
      <c r="B6809" s="3">
        <v>43795</v>
      </c>
      <c r="C6809" s="3">
        <v>43795</v>
      </c>
      <c r="D6809" t="s">
        <v>131</v>
      </c>
      <c r="E6809" t="s">
        <v>118</v>
      </c>
      <c r="F6809" t="s">
        <v>133</v>
      </c>
    </row>
    <row r="6810" spans="1:6" x14ac:dyDescent="0.25">
      <c r="A6810">
        <v>961</v>
      </c>
      <c r="B6810" s="3">
        <v>43795</v>
      </c>
      <c r="C6810" s="3">
        <v>43808</v>
      </c>
      <c r="D6810" t="s">
        <v>131</v>
      </c>
      <c r="E6810" t="s">
        <v>118</v>
      </c>
      <c r="F6810" t="s">
        <v>133</v>
      </c>
    </row>
    <row r="6811" spans="1:6" x14ac:dyDescent="0.25">
      <c r="A6811">
        <v>961</v>
      </c>
      <c r="B6811" s="3">
        <v>43809</v>
      </c>
      <c r="C6811" s="3">
        <v>43809</v>
      </c>
      <c r="D6811" t="s">
        <v>131</v>
      </c>
      <c r="E6811" t="s">
        <v>118</v>
      </c>
      <c r="F6811" t="s">
        <v>133</v>
      </c>
    </row>
    <row r="6812" spans="1:6" x14ac:dyDescent="0.25">
      <c r="A6812">
        <v>961</v>
      </c>
      <c r="B6812" s="3">
        <v>43809</v>
      </c>
      <c r="C6812" s="3">
        <v>43818</v>
      </c>
      <c r="D6812" t="s">
        <v>131</v>
      </c>
      <c r="E6812" t="s">
        <v>118</v>
      </c>
      <c r="F6812" t="s">
        <v>133</v>
      </c>
    </row>
    <row r="6813" spans="1:6" x14ac:dyDescent="0.25">
      <c r="A6813">
        <v>961</v>
      </c>
      <c r="B6813" s="3">
        <v>43819</v>
      </c>
      <c r="C6813" s="3">
        <v>43854</v>
      </c>
      <c r="D6813" t="s">
        <v>131</v>
      </c>
      <c r="E6813" t="s">
        <v>118</v>
      </c>
      <c r="F6813" t="s">
        <v>133</v>
      </c>
    </row>
    <row r="6814" spans="1:6" x14ac:dyDescent="0.25">
      <c r="A6814">
        <v>961</v>
      </c>
      <c r="B6814" s="3">
        <v>43854</v>
      </c>
      <c r="C6814" s="3">
        <v>43883</v>
      </c>
      <c r="D6814" t="s">
        <v>131</v>
      </c>
      <c r="E6814" t="s">
        <v>118</v>
      </c>
      <c r="F6814" t="s">
        <v>133</v>
      </c>
    </row>
    <row r="6815" spans="1:6" x14ac:dyDescent="0.25">
      <c r="A6815">
        <v>961</v>
      </c>
      <c r="B6815" s="3">
        <v>43883</v>
      </c>
      <c r="C6815" s="3">
        <v>43886</v>
      </c>
      <c r="D6815" t="s">
        <v>131</v>
      </c>
      <c r="E6815" t="s">
        <v>118</v>
      </c>
      <c r="F6815" t="s">
        <v>133</v>
      </c>
    </row>
    <row r="6816" spans="1:6" x14ac:dyDescent="0.25">
      <c r="A6816">
        <v>961</v>
      </c>
      <c r="B6816" s="3">
        <v>43886</v>
      </c>
      <c r="C6816" s="3">
        <v>43915</v>
      </c>
      <c r="D6816" t="s">
        <v>131</v>
      </c>
      <c r="E6816" t="s">
        <v>118</v>
      </c>
      <c r="F6816" t="s">
        <v>133</v>
      </c>
    </row>
    <row r="6817" spans="1:6" x14ac:dyDescent="0.25">
      <c r="A6817">
        <v>961</v>
      </c>
      <c r="B6817" s="3">
        <v>43915</v>
      </c>
      <c r="C6817" s="3">
        <v>43944</v>
      </c>
      <c r="D6817" t="s">
        <v>131</v>
      </c>
      <c r="E6817" t="s">
        <v>118</v>
      </c>
      <c r="F6817" t="s">
        <v>133</v>
      </c>
    </row>
    <row r="6818" spans="1:6" x14ac:dyDescent="0.25">
      <c r="A6818">
        <v>961</v>
      </c>
      <c r="B6818" s="3">
        <v>43945</v>
      </c>
      <c r="C6818" s="3">
        <v>44111</v>
      </c>
      <c r="D6818" t="s">
        <v>131</v>
      </c>
      <c r="E6818" t="s">
        <v>118</v>
      </c>
      <c r="F6818" t="s">
        <v>133</v>
      </c>
    </row>
    <row r="6819" spans="1:6" x14ac:dyDescent="0.25">
      <c r="A6819">
        <v>961</v>
      </c>
      <c r="B6819" s="3">
        <v>44111</v>
      </c>
      <c r="C6819" s="3">
        <v>44140</v>
      </c>
      <c r="D6819" t="s">
        <v>131</v>
      </c>
      <c r="E6819" t="s">
        <v>118</v>
      </c>
      <c r="F6819" t="s">
        <v>133</v>
      </c>
    </row>
    <row r="6820" spans="1:6" x14ac:dyDescent="0.25">
      <c r="A6820">
        <v>961</v>
      </c>
      <c r="B6820" s="3">
        <v>44141</v>
      </c>
      <c r="C6820" s="3">
        <v>44141</v>
      </c>
      <c r="D6820" t="s">
        <v>131</v>
      </c>
      <c r="E6820" t="s">
        <v>118</v>
      </c>
      <c r="F6820" t="s">
        <v>133</v>
      </c>
    </row>
    <row r="6821" spans="1:6" x14ac:dyDescent="0.25">
      <c r="A6821">
        <v>961</v>
      </c>
      <c r="B6821" s="3">
        <v>44141</v>
      </c>
      <c r="C6821" s="3">
        <v>44170</v>
      </c>
      <c r="D6821" t="s">
        <v>131</v>
      </c>
      <c r="E6821" t="s">
        <v>118</v>
      </c>
      <c r="F6821" t="s">
        <v>133</v>
      </c>
    </row>
    <row r="6822" spans="1:6" x14ac:dyDescent="0.25">
      <c r="A6822">
        <v>961</v>
      </c>
      <c r="B6822" s="3">
        <v>44171</v>
      </c>
      <c r="C6822" s="3">
        <v>44171</v>
      </c>
      <c r="D6822" t="s">
        <v>131</v>
      </c>
      <c r="E6822" t="s">
        <v>118</v>
      </c>
      <c r="F6822" t="s">
        <v>133</v>
      </c>
    </row>
    <row r="6823" spans="1:6" x14ac:dyDescent="0.25">
      <c r="A6823">
        <v>961</v>
      </c>
      <c r="B6823" s="3">
        <v>44171</v>
      </c>
      <c r="C6823" s="3">
        <v>44184</v>
      </c>
      <c r="D6823" t="s">
        <v>131</v>
      </c>
      <c r="E6823" t="s">
        <v>118</v>
      </c>
      <c r="F6823" t="s">
        <v>133</v>
      </c>
    </row>
    <row r="6824" spans="1:6" x14ac:dyDescent="0.25">
      <c r="A6824">
        <v>961</v>
      </c>
      <c r="B6824" s="3">
        <v>44185</v>
      </c>
      <c r="C6824" s="3">
        <v>44185</v>
      </c>
      <c r="D6824" t="s">
        <v>131</v>
      </c>
      <c r="E6824" t="s">
        <v>118</v>
      </c>
      <c r="F6824" t="s">
        <v>133</v>
      </c>
    </row>
    <row r="6825" spans="1:6" x14ac:dyDescent="0.25">
      <c r="A6825">
        <v>961</v>
      </c>
      <c r="B6825" s="3">
        <v>44185</v>
      </c>
      <c r="C6825" s="3">
        <v>44214</v>
      </c>
      <c r="D6825" t="s">
        <v>131</v>
      </c>
      <c r="E6825" t="s">
        <v>118</v>
      </c>
      <c r="F6825" t="s">
        <v>133</v>
      </c>
    </row>
    <row r="6826" spans="1:6" x14ac:dyDescent="0.25">
      <c r="A6826">
        <v>961</v>
      </c>
      <c r="B6826" s="3">
        <v>44215</v>
      </c>
      <c r="C6826" s="3">
        <v>44249</v>
      </c>
      <c r="D6826" t="s">
        <v>131</v>
      </c>
      <c r="E6826" t="s">
        <v>118</v>
      </c>
      <c r="F6826" t="s">
        <v>133</v>
      </c>
    </row>
    <row r="6827" spans="1:6" x14ac:dyDescent="0.25">
      <c r="A6827">
        <v>961</v>
      </c>
      <c r="B6827" s="3">
        <v>44249</v>
      </c>
      <c r="C6827" s="3">
        <v>44278</v>
      </c>
      <c r="D6827" t="s">
        <v>131</v>
      </c>
      <c r="E6827" t="s">
        <v>118</v>
      </c>
      <c r="F6827" t="s">
        <v>133</v>
      </c>
    </row>
    <row r="6828" spans="1:6" x14ac:dyDescent="0.25">
      <c r="A6828">
        <v>961</v>
      </c>
      <c r="B6828" s="3">
        <v>44249</v>
      </c>
      <c r="C6828" s="3">
        <v>44278</v>
      </c>
      <c r="D6828" t="s">
        <v>131</v>
      </c>
      <c r="E6828" t="s">
        <v>118</v>
      </c>
      <c r="F6828" t="s">
        <v>133</v>
      </c>
    </row>
    <row r="6829" spans="1:6" x14ac:dyDescent="0.25">
      <c r="A6829">
        <v>961</v>
      </c>
      <c r="B6829" s="3">
        <v>44279</v>
      </c>
      <c r="C6829" s="3">
        <v>44279</v>
      </c>
      <c r="D6829" t="s">
        <v>131</v>
      </c>
      <c r="E6829" t="s">
        <v>118</v>
      </c>
      <c r="F6829" t="s">
        <v>133</v>
      </c>
    </row>
    <row r="6830" spans="1:6" x14ac:dyDescent="0.25">
      <c r="A6830">
        <v>961</v>
      </c>
      <c r="B6830" s="3">
        <v>44279</v>
      </c>
      <c r="C6830" s="3">
        <v>44279</v>
      </c>
      <c r="D6830" t="s">
        <v>131</v>
      </c>
      <c r="E6830" t="s">
        <v>118</v>
      </c>
      <c r="F6830" t="s">
        <v>133</v>
      </c>
    </row>
    <row r="6831" spans="1:6" x14ac:dyDescent="0.25">
      <c r="A6831">
        <v>961</v>
      </c>
      <c r="B6831" s="3">
        <v>44279</v>
      </c>
      <c r="C6831" s="3">
        <v>44317</v>
      </c>
      <c r="D6831" t="s">
        <v>131</v>
      </c>
      <c r="E6831" t="s">
        <v>118</v>
      </c>
      <c r="F6831" t="s">
        <v>133</v>
      </c>
    </row>
    <row r="6832" spans="1:6" x14ac:dyDescent="0.25">
      <c r="A6832">
        <v>962</v>
      </c>
      <c r="B6832" s="3">
        <v>41806</v>
      </c>
      <c r="C6832" s="3">
        <v>43267</v>
      </c>
      <c r="D6832" t="s">
        <v>131</v>
      </c>
      <c r="E6832" t="s">
        <v>128</v>
      </c>
      <c r="F6832" t="s">
        <v>133</v>
      </c>
    </row>
    <row r="6833" spans="1:6" x14ac:dyDescent="0.25">
      <c r="A6833">
        <v>962</v>
      </c>
      <c r="B6833" s="3">
        <v>43267</v>
      </c>
      <c r="C6833" s="3">
        <v>43280</v>
      </c>
      <c r="D6833" t="s">
        <v>131</v>
      </c>
      <c r="E6833" t="s">
        <v>128</v>
      </c>
      <c r="F6833" t="s">
        <v>133</v>
      </c>
    </row>
    <row r="6834" spans="1:6" x14ac:dyDescent="0.25">
      <c r="A6834">
        <v>962</v>
      </c>
      <c r="B6834" s="3">
        <v>43280</v>
      </c>
      <c r="C6834" s="3">
        <v>43280</v>
      </c>
      <c r="D6834" t="s">
        <v>131</v>
      </c>
      <c r="E6834" t="s">
        <v>128</v>
      </c>
      <c r="F6834" t="s">
        <v>133</v>
      </c>
    </row>
    <row r="6835" spans="1:6" x14ac:dyDescent="0.25">
      <c r="A6835">
        <v>962</v>
      </c>
      <c r="B6835" s="3">
        <v>43280</v>
      </c>
      <c r="C6835" s="3">
        <v>43283</v>
      </c>
      <c r="D6835" t="s">
        <v>131</v>
      </c>
      <c r="E6835" t="s">
        <v>128</v>
      </c>
      <c r="F6835" t="s">
        <v>133</v>
      </c>
    </row>
    <row r="6836" spans="1:6" x14ac:dyDescent="0.25">
      <c r="A6836">
        <v>962</v>
      </c>
      <c r="B6836" s="3">
        <v>43283</v>
      </c>
      <c r="C6836" s="3">
        <v>43285</v>
      </c>
      <c r="D6836" t="s">
        <v>131</v>
      </c>
      <c r="E6836" t="s">
        <v>128</v>
      </c>
      <c r="F6836" t="s">
        <v>133</v>
      </c>
    </row>
    <row r="6837" spans="1:6" x14ac:dyDescent="0.25">
      <c r="A6837">
        <v>962</v>
      </c>
      <c r="B6837" s="3">
        <v>43285</v>
      </c>
      <c r="C6837" s="3">
        <v>43579</v>
      </c>
      <c r="D6837" t="s">
        <v>131</v>
      </c>
      <c r="E6837" t="s">
        <v>128</v>
      </c>
      <c r="F6837" t="s">
        <v>133</v>
      </c>
    </row>
    <row r="6838" spans="1:6" x14ac:dyDescent="0.25">
      <c r="A6838">
        <v>962</v>
      </c>
      <c r="B6838" s="3">
        <v>43579</v>
      </c>
      <c r="C6838" s="3">
        <v>43581</v>
      </c>
      <c r="D6838" t="s">
        <v>131</v>
      </c>
      <c r="E6838" t="s">
        <v>128</v>
      </c>
      <c r="F6838" t="s">
        <v>133</v>
      </c>
    </row>
    <row r="6839" spans="1:6" x14ac:dyDescent="0.25">
      <c r="A6839">
        <v>962</v>
      </c>
      <c r="B6839" s="3">
        <v>43582</v>
      </c>
      <c r="C6839" s="3">
        <v>43707</v>
      </c>
      <c r="D6839" t="s">
        <v>131</v>
      </c>
      <c r="E6839" t="s">
        <v>128</v>
      </c>
      <c r="F6839" t="s">
        <v>133</v>
      </c>
    </row>
    <row r="6840" spans="1:6" x14ac:dyDescent="0.25">
      <c r="A6840">
        <v>962</v>
      </c>
      <c r="B6840" s="3">
        <v>43707</v>
      </c>
      <c r="C6840" s="3">
        <v>43707</v>
      </c>
      <c r="D6840" t="s">
        <v>131</v>
      </c>
      <c r="E6840" t="s">
        <v>128</v>
      </c>
      <c r="F6840" t="s">
        <v>133</v>
      </c>
    </row>
    <row r="6841" spans="1:6" x14ac:dyDescent="0.25">
      <c r="A6841">
        <v>962</v>
      </c>
      <c r="B6841" s="3">
        <v>43708</v>
      </c>
      <c r="C6841" s="3">
        <v>43710</v>
      </c>
      <c r="D6841" t="s">
        <v>131</v>
      </c>
      <c r="E6841" t="s">
        <v>128</v>
      </c>
      <c r="F6841" t="s">
        <v>133</v>
      </c>
    </row>
    <row r="6842" spans="1:6" x14ac:dyDescent="0.25">
      <c r="A6842">
        <v>962</v>
      </c>
      <c r="B6842" s="3">
        <v>43710</v>
      </c>
      <c r="C6842" s="3">
        <v>43711</v>
      </c>
      <c r="D6842" t="s">
        <v>131</v>
      </c>
      <c r="E6842" t="s">
        <v>128</v>
      </c>
      <c r="F6842" t="s">
        <v>133</v>
      </c>
    </row>
    <row r="6843" spans="1:6" x14ac:dyDescent="0.25">
      <c r="A6843">
        <v>962</v>
      </c>
      <c r="B6843" s="3">
        <v>43712</v>
      </c>
      <c r="C6843" s="3">
        <v>43796</v>
      </c>
      <c r="D6843" t="s">
        <v>131</v>
      </c>
      <c r="E6843" t="s">
        <v>128</v>
      </c>
      <c r="F6843" t="s">
        <v>133</v>
      </c>
    </row>
    <row r="6844" spans="1:6" x14ac:dyDescent="0.25">
      <c r="A6844">
        <v>962</v>
      </c>
      <c r="B6844" s="3">
        <v>43796</v>
      </c>
      <c r="C6844" s="3">
        <v>43798</v>
      </c>
      <c r="D6844" t="s">
        <v>131</v>
      </c>
      <c r="E6844" t="s">
        <v>128</v>
      </c>
      <c r="F6844" t="s">
        <v>133</v>
      </c>
    </row>
    <row r="6845" spans="1:6" x14ac:dyDescent="0.25">
      <c r="A6845">
        <v>962</v>
      </c>
      <c r="B6845" s="3">
        <v>43799</v>
      </c>
      <c r="C6845" s="3">
        <v>43817</v>
      </c>
      <c r="D6845" t="s">
        <v>131</v>
      </c>
      <c r="E6845" t="s">
        <v>128</v>
      </c>
      <c r="F6845" t="s">
        <v>133</v>
      </c>
    </row>
    <row r="6846" spans="1:6" x14ac:dyDescent="0.25">
      <c r="A6846">
        <v>962</v>
      </c>
      <c r="B6846" s="3">
        <v>43817</v>
      </c>
      <c r="C6846" s="3">
        <v>43819</v>
      </c>
      <c r="D6846" t="s">
        <v>131</v>
      </c>
      <c r="E6846" t="s">
        <v>128</v>
      </c>
      <c r="F6846" t="s">
        <v>133</v>
      </c>
    </row>
    <row r="6847" spans="1:6" x14ac:dyDescent="0.25">
      <c r="A6847">
        <v>962</v>
      </c>
      <c r="B6847" s="3">
        <v>43820</v>
      </c>
      <c r="C6847" s="3">
        <v>44255</v>
      </c>
      <c r="D6847" t="s">
        <v>131</v>
      </c>
      <c r="E6847" t="s">
        <v>128</v>
      </c>
      <c r="F6847" t="s">
        <v>133</v>
      </c>
    </row>
    <row r="6848" spans="1:6" x14ac:dyDescent="0.25">
      <c r="A6848">
        <v>962</v>
      </c>
      <c r="B6848" s="3">
        <v>44256</v>
      </c>
      <c r="C6848" s="3">
        <v>44256</v>
      </c>
      <c r="D6848" t="s">
        <v>131</v>
      </c>
      <c r="E6848" t="s">
        <v>128</v>
      </c>
      <c r="F6848" t="s">
        <v>133</v>
      </c>
    </row>
    <row r="6849" spans="1:6" x14ac:dyDescent="0.25">
      <c r="A6849">
        <v>962</v>
      </c>
      <c r="B6849" s="3">
        <v>44256</v>
      </c>
      <c r="C6849" s="3">
        <v>44693</v>
      </c>
      <c r="D6849" t="s">
        <v>131</v>
      </c>
      <c r="E6849" t="s">
        <v>128</v>
      </c>
      <c r="F6849" t="s">
        <v>133</v>
      </c>
    </row>
    <row r="6850" spans="1:6" x14ac:dyDescent="0.25">
      <c r="A6850">
        <v>962</v>
      </c>
      <c r="B6850" s="3">
        <v>44693</v>
      </c>
      <c r="C6850" s="3"/>
      <c r="D6850" t="s">
        <v>131</v>
      </c>
      <c r="E6850" t="s">
        <v>128</v>
      </c>
      <c r="F6850" t="s">
        <v>133</v>
      </c>
    </row>
    <row r="6851" spans="1:6" x14ac:dyDescent="0.25">
      <c r="A6851">
        <v>963</v>
      </c>
      <c r="B6851" s="3">
        <v>39251</v>
      </c>
      <c r="C6851" s="3">
        <v>44181</v>
      </c>
      <c r="D6851" t="s">
        <v>131</v>
      </c>
      <c r="E6851" t="s">
        <v>115</v>
      </c>
      <c r="F6851" t="s">
        <v>133</v>
      </c>
    </row>
    <row r="6852" spans="1:6" x14ac:dyDescent="0.25">
      <c r="A6852">
        <v>963</v>
      </c>
      <c r="B6852" s="3">
        <v>44181</v>
      </c>
      <c r="C6852" s="3">
        <v>44181</v>
      </c>
      <c r="D6852" t="s">
        <v>131</v>
      </c>
      <c r="E6852" t="s">
        <v>115</v>
      </c>
      <c r="F6852" t="s">
        <v>133</v>
      </c>
    </row>
    <row r="6853" spans="1:6" x14ac:dyDescent="0.25">
      <c r="A6853">
        <v>963</v>
      </c>
      <c r="B6853" s="3">
        <v>44546</v>
      </c>
      <c r="C6853" s="3">
        <v>44546</v>
      </c>
      <c r="D6853" t="s">
        <v>131</v>
      </c>
      <c r="E6853" t="s">
        <v>115</v>
      </c>
      <c r="F6853" t="s">
        <v>133</v>
      </c>
    </row>
    <row r="6854" spans="1:6" x14ac:dyDescent="0.25">
      <c r="A6854">
        <v>963</v>
      </c>
      <c r="B6854" s="3">
        <v>44546</v>
      </c>
      <c r="C6854" s="3">
        <v>44562</v>
      </c>
      <c r="D6854" t="s">
        <v>131</v>
      </c>
      <c r="E6854" t="s">
        <v>115</v>
      </c>
      <c r="F6854" t="s">
        <v>133</v>
      </c>
    </row>
    <row r="6855" spans="1:6" x14ac:dyDescent="0.25">
      <c r="A6855">
        <v>964</v>
      </c>
      <c r="B6855" s="3">
        <v>38230</v>
      </c>
      <c r="C6855" s="3">
        <v>43241</v>
      </c>
      <c r="D6855" t="s">
        <v>131</v>
      </c>
      <c r="E6855" t="s">
        <v>116</v>
      </c>
      <c r="F6855" t="s">
        <v>133</v>
      </c>
    </row>
    <row r="6856" spans="1:6" x14ac:dyDescent="0.25">
      <c r="A6856">
        <v>964</v>
      </c>
      <c r="B6856" s="3">
        <v>38231</v>
      </c>
      <c r="C6856" s="3">
        <v>43241</v>
      </c>
      <c r="D6856" t="s">
        <v>131</v>
      </c>
      <c r="E6856" t="s">
        <v>116</v>
      </c>
      <c r="F6856" t="s">
        <v>133</v>
      </c>
    </row>
    <row r="6857" spans="1:6" x14ac:dyDescent="0.25">
      <c r="A6857">
        <v>964</v>
      </c>
      <c r="B6857" s="3">
        <v>43241</v>
      </c>
      <c r="C6857" s="3">
        <v>43243</v>
      </c>
      <c r="D6857" t="s">
        <v>131</v>
      </c>
      <c r="E6857" t="s">
        <v>116</v>
      </c>
      <c r="F6857" t="s">
        <v>133</v>
      </c>
    </row>
    <row r="6858" spans="1:6" x14ac:dyDescent="0.25">
      <c r="A6858">
        <v>964</v>
      </c>
      <c r="B6858" s="3">
        <v>43244</v>
      </c>
      <c r="C6858" s="3">
        <v>43244</v>
      </c>
      <c r="D6858" t="s">
        <v>131</v>
      </c>
      <c r="E6858" t="s">
        <v>116</v>
      </c>
      <c r="F6858" t="s">
        <v>133</v>
      </c>
    </row>
    <row r="6859" spans="1:6" x14ac:dyDescent="0.25">
      <c r="A6859">
        <v>964</v>
      </c>
      <c r="B6859" s="3">
        <v>43244</v>
      </c>
      <c r="C6859" s="3">
        <v>43250</v>
      </c>
      <c r="D6859" t="s">
        <v>131</v>
      </c>
      <c r="E6859" t="s">
        <v>116</v>
      </c>
      <c r="F6859" t="s">
        <v>133</v>
      </c>
    </row>
    <row r="6860" spans="1:6" x14ac:dyDescent="0.25">
      <c r="A6860">
        <v>964</v>
      </c>
      <c r="B6860" s="3">
        <v>43251</v>
      </c>
      <c r="C6860" s="3">
        <v>43251</v>
      </c>
      <c r="D6860" t="s">
        <v>131</v>
      </c>
      <c r="E6860" t="s">
        <v>116</v>
      </c>
      <c r="F6860" t="s">
        <v>133</v>
      </c>
    </row>
    <row r="6861" spans="1:6" x14ac:dyDescent="0.25">
      <c r="A6861">
        <v>964</v>
      </c>
      <c r="B6861" s="3">
        <v>43251</v>
      </c>
      <c r="C6861" s="3">
        <v>43257</v>
      </c>
      <c r="D6861" t="s">
        <v>131</v>
      </c>
      <c r="E6861" t="s">
        <v>116</v>
      </c>
      <c r="F6861" t="s">
        <v>133</v>
      </c>
    </row>
    <row r="6862" spans="1:6" x14ac:dyDescent="0.25">
      <c r="A6862">
        <v>964</v>
      </c>
      <c r="B6862" s="3">
        <v>43258</v>
      </c>
      <c r="C6862" s="3">
        <v>43441</v>
      </c>
      <c r="D6862" t="s">
        <v>131</v>
      </c>
      <c r="E6862" t="s">
        <v>116</v>
      </c>
      <c r="F6862" t="s">
        <v>133</v>
      </c>
    </row>
    <row r="6863" spans="1:6" x14ac:dyDescent="0.25">
      <c r="A6863">
        <v>964</v>
      </c>
      <c r="B6863" s="3">
        <v>43441</v>
      </c>
      <c r="C6863" s="3">
        <v>43441</v>
      </c>
      <c r="D6863" t="s">
        <v>131</v>
      </c>
      <c r="E6863" t="s">
        <v>116</v>
      </c>
      <c r="F6863" t="s">
        <v>133</v>
      </c>
    </row>
    <row r="6864" spans="1:6" x14ac:dyDescent="0.25">
      <c r="A6864">
        <v>964</v>
      </c>
      <c r="B6864" s="3">
        <v>43442</v>
      </c>
      <c r="C6864" s="3">
        <v>43801</v>
      </c>
      <c r="D6864" t="s">
        <v>131</v>
      </c>
      <c r="E6864" t="s">
        <v>116</v>
      </c>
      <c r="F6864" t="s">
        <v>133</v>
      </c>
    </row>
    <row r="6865" spans="1:6" x14ac:dyDescent="0.25">
      <c r="A6865">
        <v>964</v>
      </c>
      <c r="B6865" s="3">
        <v>43801</v>
      </c>
      <c r="C6865" s="3">
        <v>43803</v>
      </c>
      <c r="D6865" t="s">
        <v>131</v>
      </c>
      <c r="E6865" t="s">
        <v>116</v>
      </c>
      <c r="F6865" t="s">
        <v>133</v>
      </c>
    </row>
    <row r="6866" spans="1:6" x14ac:dyDescent="0.25">
      <c r="A6866">
        <v>964</v>
      </c>
      <c r="B6866" s="3">
        <v>43804</v>
      </c>
      <c r="C6866" s="3">
        <v>43804</v>
      </c>
      <c r="D6866" t="s">
        <v>131</v>
      </c>
      <c r="E6866" t="s">
        <v>116</v>
      </c>
      <c r="F6866" t="s">
        <v>133</v>
      </c>
    </row>
    <row r="6867" spans="1:6" x14ac:dyDescent="0.25">
      <c r="A6867">
        <v>964</v>
      </c>
      <c r="B6867" s="3">
        <v>43804</v>
      </c>
      <c r="C6867" s="3">
        <v>43805</v>
      </c>
      <c r="D6867" t="s">
        <v>131</v>
      </c>
      <c r="E6867" t="s">
        <v>116</v>
      </c>
      <c r="F6867" t="s">
        <v>133</v>
      </c>
    </row>
    <row r="6868" spans="1:6" x14ac:dyDescent="0.25">
      <c r="A6868">
        <v>964</v>
      </c>
      <c r="B6868" s="3">
        <v>43806</v>
      </c>
      <c r="C6868" s="3">
        <v>44066</v>
      </c>
      <c r="D6868" t="s">
        <v>131</v>
      </c>
      <c r="E6868" t="s">
        <v>116</v>
      </c>
      <c r="F6868" t="s">
        <v>133</v>
      </c>
    </row>
    <row r="6869" spans="1:6" x14ac:dyDescent="0.25">
      <c r="A6869">
        <v>964</v>
      </c>
      <c r="B6869" s="3">
        <v>44066</v>
      </c>
      <c r="C6869" s="3">
        <v>44067</v>
      </c>
      <c r="D6869" t="s">
        <v>131</v>
      </c>
      <c r="E6869" t="s">
        <v>116</v>
      </c>
      <c r="F6869" t="s">
        <v>133</v>
      </c>
    </row>
    <row r="6870" spans="1:6" x14ac:dyDescent="0.25">
      <c r="A6870">
        <v>964</v>
      </c>
      <c r="B6870" s="3">
        <v>44067</v>
      </c>
      <c r="C6870" s="3">
        <v>44501</v>
      </c>
      <c r="D6870" t="s">
        <v>131</v>
      </c>
      <c r="E6870" t="s">
        <v>116</v>
      </c>
      <c r="F6870" t="s">
        <v>133</v>
      </c>
    </row>
    <row r="6871" spans="1:6" x14ac:dyDescent="0.25">
      <c r="A6871">
        <v>964</v>
      </c>
      <c r="B6871" s="3">
        <v>44501</v>
      </c>
      <c r="C6871" s="3">
        <v>44625</v>
      </c>
      <c r="D6871" t="s">
        <v>131</v>
      </c>
      <c r="E6871" t="s">
        <v>113</v>
      </c>
      <c r="F6871" t="s">
        <v>133</v>
      </c>
    </row>
    <row r="6872" spans="1:6" x14ac:dyDescent="0.25">
      <c r="A6872">
        <v>964</v>
      </c>
      <c r="B6872" s="3">
        <v>44501</v>
      </c>
      <c r="C6872" s="3">
        <v>44501</v>
      </c>
      <c r="D6872" t="s">
        <v>131</v>
      </c>
      <c r="E6872" t="s">
        <v>116</v>
      </c>
      <c r="F6872" t="s">
        <v>133</v>
      </c>
    </row>
    <row r="6873" spans="1:6" x14ac:dyDescent="0.25">
      <c r="A6873">
        <v>964</v>
      </c>
      <c r="B6873" s="3">
        <v>44501</v>
      </c>
      <c r="C6873" s="3">
        <v>44501</v>
      </c>
      <c r="D6873" t="s">
        <v>131</v>
      </c>
      <c r="E6873" t="s">
        <v>116</v>
      </c>
      <c r="F6873" t="s">
        <v>133</v>
      </c>
    </row>
    <row r="6874" spans="1:6" x14ac:dyDescent="0.25">
      <c r="A6874">
        <v>964</v>
      </c>
      <c r="B6874" s="3">
        <v>44625</v>
      </c>
      <c r="C6874" s="3">
        <v>44654</v>
      </c>
      <c r="D6874" t="s">
        <v>131</v>
      </c>
      <c r="E6874" t="s">
        <v>113</v>
      </c>
      <c r="F6874" t="s">
        <v>133</v>
      </c>
    </row>
    <row r="6875" spans="1:6" x14ac:dyDescent="0.25">
      <c r="A6875">
        <v>964</v>
      </c>
      <c r="B6875" s="3">
        <v>44655</v>
      </c>
      <c r="C6875" s="3">
        <v>44655</v>
      </c>
      <c r="D6875" t="s">
        <v>131</v>
      </c>
      <c r="E6875" t="s">
        <v>113</v>
      </c>
      <c r="F6875" t="s">
        <v>133</v>
      </c>
    </row>
    <row r="6876" spans="1:6" x14ac:dyDescent="0.25">
      <c r="A6876">
        <v>964</v>
      </c>
      <c r="B6876" s="3">
        <v>44655</v>
      </c>
      <c r="C6876" s="3">
        <v>44684</v>
      </c>
      <c r="D6876" t="s">
        <v>131</v>
      </c>
      <c r="E6876" t="s">
        <v>113</v>
      </c>
      <c r="F6876" t="s">
        <v>133</v>
      </c>
    </row>
    <row r="6877" spans="1:6" x14ac:dyDescent="0.25">
      <c r="A6877">
        <v>964</v>
      </c>
      <c r="B6877" s="3">
        <v>44685</v>
      </c>
      <c r="C6877" s="3">
        <v>44685</v>
      </c>
      <c r="D6877" t="s">
        <v>131</v>
      </c>
      <c r="E6877" t="s">
        <v>113</v>
      </c>
      <c r="F6877" t="s">
        <v>133</v>
      </c>
    </row>
    <row r="6878" spans="1:6" x14ac:dyDescent="0.25">
      <c r="A6878">
        <v>964</v>
      </c>
      <c r="B6878" s="3">
        <v>44685</v>
      </c>
      <c r="C6878" s="3">
        <v>44714</v>
      </c>
      <c r="D6878" t="s">
        <v>131</v>
      </c>
      <c r="E6878" t="s">
        <v>113</v>
      </c>
      <c r="F6878" t="s">
        <v>133</v>
      </c>
    </row>
    <row r="6879" spans="1:6" x14ac:dyDescent="0.25">
      <c r="A6879">
        <v>964</v>
      </c>
      <c r="B6879" s="3">
        <v>44715</v>
      </c>
      <c r="C6879" s="3"/>
      <c r="D6879" t="s">
        <v>131</v>
      </c>
      <c r="E6879" t="s">
        <v>113</v>
      </c>
      <c r="F6879" t="s">
        <v>133</v>
      </c>
    </row>
    <row r="6880" spans="1:6" x14ac:dyDescent="0.25">
      <c r="A6880">
        <v>965</v>
      </c>
      <c r="B6880" s="3">
        <v>42353</v>
      </c>
      <c r="C6880" s="3"/>
      <c r="D6880" t="s">
        <v>131</v>
      </c>
      <c r="E6880" t="s">
        <v>129</v>
      </c>
      <c r="F6880" t="s">
        <v>133</v>
      </c>
    </row>
    <row r="6881" spans="1:6" x14ac:dyDescent="0.25">
      <c r="A6881">
        <v>966</v>
      </c>
      <c r="B6881" s="3">
        <v>40555</v>
      </c>
      <c r="C6881" s="3">
        <v>43405</v>
      </c>
      <c r="D6881" t="s">
        <v>131</v>
      </c>
      <c r="E6881" t="s">
        <v>129</v>
      </c>
      <c r="F6881" t="s">
        <v>133</v>
      </c>
    </row>
    <row r="6882" spans="1:6" x14ac:dyDescent="0.25">
      <c r="A6882">
        <v>966</v>
      </c>
      <c r="B6882" s="3">
        <v>43405</v>
      </c>
      <c r="C6882" s="3"/>
      <c r="D6882" t="s">
        <v>131</v>
      </c>
      <c r="E6882" t="s">
        <v>129</v>
      </c>
      <c r="F6882" t="s">
        <v>133</v>
      </c>
    </row>
    <row r="6883" spans="1:6" x14ac:dyDescent="0.25">
      <c r="A6883">
        <v>967</v>
      </c>
      <c r="B6883" s="3">
        <v>42795</v>
      </c>
      <c r="C6883" s="3">
        <v>43658</v>
      </c>
      <c r="D6883" t="s">
        <v>131</v>
      </c>
      <c r="E6883" t="s">
        <v>112</v>
      </c>
      <c r="F6883" t="s">
        <v>132</v>
      </c>
    </row>
    <row r="6884" spans="1:6" x14ac:dyDescent="0.25">
      <c r="A6884">
        <v>967</v>
      </c>
      <c r="B6884" s="3">
        <v>43658</v>
      </c>
      <c r="C6884" s="3">
        <v>43662</v>
      </c>
      <c r="D6884" t="s">
        <v>131</v>
      </c>
      <c r="E6884" t="s">
        <v>112</v>
      </c>
      <c r="F6884" t="s">
        <v>132</v>
      </c>
    </row>
    <row r="6885" spans="1:6" x14ac:dyDescent="0.25">
      <c r="A6885">
        <v>967</v>
      </c>
      <c r="B6885" s="3">
        <v>43663</v>
      </c>
      <c r="C6885" s="3">
        <v>44627</v>
      </c>
      <c r="D6885" t="s">
        <v>131</v>
      </c>
      <c r="E6885" t="s">
        <v>112</v>
      </c>
      <c r="F6885" t="s">
        <v>132</v>
      </c>
    </row>
    <row r="6886" spans="1:6" x14ac:dyDescent="0.25">
      <c r="A6886">
        <v>967</v>
      </c>
      <c r="B6886" s="3">
        <v>44627</v>
      </c>
      <c r="C6886" s="3">
        <v>44631</v>
      </c>
      <c r="D6886" t="s">
        <v>131</v>
      </c>
      <c r="E6886" t="s">
        <v>112</v>
      </c>
      <c r="F6886" t="s">
        <v>132</v>
      </c>
    </row>
    <row r="6887" spans="1:6" x14ac:dyDescent="0.25">
      <c r="A6887">
        <v>967</v>
      </c>
      <c r="B6887" s="3">
        <v>44632</v>
      </c>
      <c r="C6887" s="3"/>
      <c r="D6887" t="s">
        <v>131</v>
      </c>
      <c r="E6887" t="s">
        <v>112</v>
      </c>
      <c r="F6887" t="s">
        <v>132</v>
      </c>
    </row>
    <row r="6888" spans="1:6" x14ac:dyDescent="0.25">
      <c r="A6888">
        <v>968</v>
      </c>
      <c r="B6888" s="3">
        <v>40210</v>
      </c>
      <c r="C6888" s="3">
        <v>44098</v>
      </c>
      <c r="D6888" t="s">
        <v>131</v>
      </c>
      <c r="E6888" t="s">
        <v>129</v>
      </c>
      <c r="F6888" t="s">
        <v>133</v>
      </c>
    </row>
    <row r="6889" spans="1:6" x14ac:dyDescent="0.25">
      <c r="A6889">
        <v>968</v>
      </c>
      <c r="B6889" s="3">
        <v>44098</v>
      </c>
      <c r="C6889" s="3">
        <v>44112</v>
      </c>
      <c r="D6889" t="s">
        <v>131</v>
      </c>
      <c r="E6889" t="s">
        <v>129</v>
      </c>
      <c r="F6889" t="s">
        <v>133</v>
      </c>
    </row>
    <row r="6890" spans="1:6" x14ac:dyDescent="0.25">
      <c r="A6890">
        <v>968</v>
      </c>
      <c r="B6890" s="3">
        <v>44113</v>
      </c>
      <c r="C6890" s="3">
        <v>44334</v>
      </c>
      <c r="D6890" t="s">
        <v>131</v>
      </c>
      <c r="E6890" t="s">
        <v>129</v>
      </c>
      <c r="F6890" t="s">
        <v>133</v>
      </c>
    </row>
    <row r="6891" spans="1:6" x14ac:dyDescent="0.25">
      <c r="A6891">
        <v>968</v>
      </c>
      <c r="B6891" s="3">
        <v>44334</v>
      </c>
      <c r="C6891" s="3">
        <v>44353</v>
      </c>
      <c r="D6891" t="s">
        <v>131</v>
      </c>
      <c r="E6891" t="s">
        <v>129</v>
      </c>
      <c r="F6891" t="s">
        <v>133</v>
      </c>
    </row>
    <row r="6892" spans="1:6" x14ac:dyDescent="0.25">
      <c r="A6892">
        <v>968</v>
      </c>
      <c r="B6892" s="3">
        <v>44354</v>
      </c>
      <c r="C6892" s="3">
        <v>44386</v>
      </c>
      <c r="D6892" t="s">
        <v>131</v>
      </c>
      <c r="E6892" t="s">
        <v>129</v>
      </c>
      <c r="F6892" t="s">
        <v>133</v>
      </c>
    </row>
    <row r="6893" spans="1:6" x14ac:dyDescent="0.25">
      <c r="A6893">
        <v>968</v>
      </c>
      <c r="B6893" s="3">
        <v>44386</v>
      </c>
      <c r="C6893" s="3">
        <v>44388</v>
      </c>
      <c r="D6893" t="s">
        <v>131</v>
      </c>
      <c r="E6893" t="s">
        <v>129</v>
      </c>
      <c r="F6893" t="s">
        <v>133</v>
      </c>
    </row>
    <row r="6894" spans="1:6" x14ac:dyDescent="0.25">
      <c r="A6894">
        <v>968</v>
      </c>
      <c r="B6894" s="3">
        <v>44389</v>
      </c>
      <c r="C6894" s="3"/>
      <c r="D6894" t="s">
        <v>131</v>
      </c>
      <c r="E6894" t="s">
        <v>129</v>
      </c>
      <c r="F6894" t="s">
        <v>133</v>
      </c>
    </row>
    <row r="6895" spans="1:6" x14ac:dyDescent="0.25">
      <c r="A6895">
        <v>969</v>
      </c>
      <c r="B6895" s="3">
        <v>38672</v>
      </c>
      <c r="C6895" s="3"/>
      <c r="D6895" t="s">
        <v>131</v>
      </c>
      <c r="E6895" t="s">
        <v>118</v>
      </c>
      <c r="F6895" t="s">
        <v>133</v>
      </c>
    </row>
    <row r="6896" spans="1:6" x14ac:dyDescent="0.25">
      <c r="A6896">
        <v>970</v>
      </c>
      <c r="B6896" s="3">
        <v>40735</v>
      </c>
      <c r="C6896" s="3">
        <v>43133</v>
      </c>
      <c r="D6896" t="s">
        <v>131</v>
      </c>
      <c r="E6896" t="s">
        <v>116</v>
      </c>
      <c r="F6896" t="s">
        <v>133</v>
      </c>
    </row>
    <row r="6897" spans="1:6" x14ac:dyDescent="0.25">
      <c r="A6897">
        <v>970</v>
      </c>
      <c r="B6897" s="3">
        <v>40735</v>
      </c>
      <c r="C6897" s="3">
        <v>43133</v>
      </c>
      <c r="D6897" t="s">
        <v>131</v>
      </c>
      <c r="E6897" t="s">
        <v>116</v>
      </c>
      <c r="F6897" t="s">
        <v>133</v>
      </c>
    </row>
    <row r="6898" spans="1:6" x14ac:dyDescent="0.25">
      <c r="A6898">
        <v>970</v>
      </c>
      <c r="B6898" s="3">
        <v>43133</v>
      </c>
      <c r="C6898" s="3">
        <v>43562</v>
      </c>
      <c r="D6898" t="s">
        <v>131</v>
      </c>
      <c r="E6898" t="s">
        <v>116</v>
      </c>
      <c r="F6898" t="s">
        <v>133</v>
      </c>
    </row>
    <row r="6899" spans="1:6" x14ac:dyDescent="0.25">
      <c r="A6899">
        <v>970</v>
      </c>
      <c r="B6899" s="3">
        <v>43133</v>
      </c>
      <c r="C6899" s="3">
        <v>43562</v>
      </c>
      <c r="D6899" t="s">
        <v>131</v>
      </c>
      <c r="E6899" t="s">
        <v>116</v>
      </c>
      <c r="F6899" t="s">
        <v>133</v>
      </c>
    </row>
    <row r="6900" spans="1:6" x14ac:dyDescent="0.25">
      <c r="A6900">
        <v>970</v>
      </c>
      <c r="B6900" s="3">
        <v>43562</v>
      </c>
      <c r="C6900" s="3">
        <v>43562</v>
      </c>
      <c r="D6900" t="s">
        <v>131</v>
      </c>
      <c r="E6900" t="s">
        <v>116</v>
      </c>
      <c r="F6900" t="s">
        <v>133</v>
      </c>
    </row>
    <row r="6901" spans="1:6" x14ac:dyDescent="0.25">
      <c r="A6901">
        <v>970</v>
      </c>
      <c r="B6901" s="3">
        <v>43562</v>
      </c>
      <c r="C6901" s="3">
        <v>43562</v>
      </c>
      <c r="D6901" t="s">
        <v>131</v>
      </c>
      <c r="E6901" t="s">
        <v>116</v>
      </c>
      <c r="F6901" t="s">
        <v>133</v>
      </c>
    </row>
    <row r="6902" spans="1:6" x14ac:dyDescent="0.25">
      <c r="A6902">
        <v>970</v>
      </c>
      <c r="B6902" s="3">
        <v>43562</v>
      </c>
      <c r="C6902" s="3">
        <v>44019</v>
      </c>
      <c r="D6902" t="s">
        <v>131</v>
      </c>
      <c r="E6902" t="s">
        <v>115</v>
      </c>
      <c r="F6902" t="s">
        <v>133</v>
      </c>
    </row>
    <row r="6903" spans="1:6" x14ac:dyDescent="0.25">
      <c r="A6903">
        <v>970</v>
      </c>
      <c r="B6903" s="3">
        <v>44019</v>
      </c>
      <c r="C6903" s="3">
        <v>44019</v>
      </c>
      <c r="D6903" t="s">
        <v>131</v>
      </c>
      <c r="E6903" t="s">
        <v>115</v>
      </c>
      <c r="F6903" t="s">
        <v>133</v>
      </c>
    </row>
    <row r="6904" spans="1:6" x14ac:dyDescent="0.25">
      <c r="A6904">
        <v>970</v>
      </c>
      <c r="B6904" s="3">
        <v>44020</v>
      </c>
      <c r="C6904" s="3"/>
      <c r="D6904" t="s">
        <v>131</v>
      </c>
      <c r="E6904" t="s">
        <v>115</v>
      </c>
      <c r="F6904" t="s">
        <v>133</v>
      </c>
    </row>
    <row r="6905" spans="1:6" x14ac:dyDescent="0.25">
      <c r="A6905">
        <v>971</v>
      </c>
      <c r="B6905" s="3">
        <v>39679</v>
      </c>
      <c r="C6905" s="3">
        <v>43565</v>
      </c>
      <c r="D6905" t="s">
        <v>131</v>
      </c>
      <c r="E6905" t="s">
        <v>93</v>
      </c>
      <c r="F6905" t="s">
        <v>133</v>
      </c>
    </row>
    <row r="6906" spans="1:6" x14ac:dyDescent="0.25">
      <c r="A6906">
        <v>971</v>
      </c>
      <c r="B6906" s="3">
        <v>43565</v>
      </c>
      <c r="C6906" s="3">
        <v>43592</v>
      </c>
      <c r="D6906" t="s">
        <v>131</v>
      </c>
      <c r="E6906" t="s">
        <v>93</v>
      </c>
      <c r="F6906" t="s">
        <v>133</v>
      </c>
    </row>
    <row r="6907" spans="1:6" x14ac:dyDescent="0.25">
      <c r="A6907">
        <v>971</v>
      </c>
      <c r="B6907" s="3">
        <v>43593</v>
      </c>
      <c r="C6907" s="3">
        <v>44136</v>
      </c>
      <c r="D6907" t="s">
        <v>131</v>
      </c>
      <c r="E6907" t="s">
        <v>93</v>
      </c>
      <c r="F6907" t="s">
        <v>133</v>
      </c>
    </row>
    <row r="6908" spans="1:6" x14ac:dyDescent="0.25">
      <c r="A6908">
        <v>971</v>
      </c>
      <c r="B6908" s="3">
        <v>44136</v>
      </c>
      <c r="C6908" s="3">
        <v>44136</v>
      </c>
      <c r="D6908" t="s">
        <v>131</v>
      </c>
      <c r="E6908" t="s">
        <v>93</v>
      </c>
      <c r="F6908" t="s">
        <v>133</v>
      </c>
    </row>
    <row r="6909" spans="1:6" x14ac:dyDescent="0.25">
      <c r="A6909">
        <v>971</v>
      </c>
      <c r="B6909" s="3">
        <v>44271</v>
      </c>
      <c r="C6909" s="3"/>
      <c r="D6909" t="s">
        <v>131</v>
      </c>
      <c r="E6909" t="s">
        <v>93</v>
      </c>
      <c r="F6909" t="s">
        <v>133</v>
      </c>
    </row>
    <row r="6910" spans="1:6" x14ac:dyDescent="0.25">
      <c r="A6910">
        <v>972</v>
      </c>
      <c r="B6910" s="3">
        <v>39173</v>
      </c>
      <c r="C6910" s="3">
        <v>43284</v>
      </c>
      <c r="D6910" t="s">
        <v>131</v>
      </c>
      <c r="E6910" t="s">
        <v>115</v>
      </c>
      <c r="F6910" t="s">
        <v>133</v>
      </c>
    </row>
    <row r="6911" spans="1:6" x14ac:dyDescent="0.25">
      <c r="A6911">
        <v>972</v>
      </c>
      <c r="B6911" s="3">
        <v>43284</v>
      </c>
      <c r="C6911" s="3">
        <v>43287</v>
      </c>
      <c r="D6911" t="s">
        <v>131</v>
      </c>
      <c r="E6911" t="s">
        <v>115</v>
      </c>
      <c r="F6911" t="s">
        <v>133</v>
      </c>
    </row>
    <row r="6912" spans="1:6" x14ac:dyDescent="0.25">
      <c r="A6912">
        <v>972</v>
      </c>
      <c r="B6912" s="3">
        <v>43287</v>
      </c>
      <c r="C6912" s="3">
        <v>44074</v>
      </c>
      <c r="D6912" t="s">
        <v>131</v>
      </c>
      <c r="E6912" t="s">
        <v>115</v>
      </c>
      <c r="F6912" t="s">
        <v>133</v>
      </c>
    </row>
    <row r="6913" spans="1:6" x14ac:dyDescent="0.25">
      <c r="A6913">
        <v>972</v>
      </c>
      <c r="B6913" s="3">
        <v>44074</v>
      </c>
      <c r="C6913" s="3">
        <v>44724</v>
      </c>
      <c r="D6913" t="s">
        <v>131</v>
      </c>
      <c r="E6913" t="s">
        <v>115</v>
      </c>
      <c r="F6913" t="s">
        <v>133</v>
      </c>
    </row>
    <row r="6914" spans="1:6" x14ac:dyDescent="0.25">
      <c r="A6914">
        <v>972</v>
      </c>
      <c r="B6914" s="3">
        <v>44724</v>
      </c>
      <c r="C6914" s="3">
        <v>44725</v>
      </c>
      <c r="D6914" t="s">
        <v>131</v>
      </c>
      <c r="E6914" t="s">
        <v>115</v>
      </c>
      <c r="F6914" t="s">
        <v>133</v>
      </c>
    </row>
    <row r="6915" spans="1:6" x14ac:dyDescent="0.25">
      <c r="A6915">
        <v>972</v>
      </c>
      <c r="B6915" s="3">
        <v>44725</v>
      </c>
      <c r="C6915" s="3"/>
      <c r="D6915" t="s">
        <v>131</v>
      </c>
      <c r="E6915" t="s">
        <v>115</v>
      </c>
      <c r="F6915" t="s">
        <v>133</v>
      </c>
    </row>
    <row r="6916" spans="1:6" x14ac:dyDescent="0.25">
      <c r="A6916">
        <v>973</v>
      </c>
      <c r="B6916" s="3">
        <v>39251</v>
      </c>
      <c r="C6916" s="3">
        <v>43147</v>
      </c>
      <c r="D6916" t="s">
        <v>131</v>
      </c>
      <c r="E6916" t="s">
        <v>118</v>
      </c>
      <c r="F6916" t="s">
        <v>133</v>
      </c>
    </row>
    <row r="6917" spans="1:6" x14ac:dyDescent="0.25">
      <c r="A6917">
        <v>973</v>
      </c>
      <c r="B6917" s="3">
        <v>43147</v>
      </c>
      <c r="C6917" s="3">
        <v>44586</v>
      </c>
      <c r="D6917" t="s">
        <v>131</v>
      </c>
      <c r="E6917" t="s">
        <v>118</v>
      </c>
      <c r="F6917" t="s">
        <v>133</v>
      </c>
    </row>
    <row r="6918" spans="1:6" x14ac:dyDescent="0.25">
      <c r="A6918">
        <v>973</v>
      </c>
      <c r="B6918" s="3">
        <v>44586</v>
      </c>
      <c r="C6918" s="3">
        <v>44591</v>
      </c>
      <c r="D6918" t="s">
        <v>131</v>
      </c>
      <c r="E6918" t="s">
        <v>118</v>
      </c>
      <c r="F6918" t="s">
        <v>133</v>
      </c>
    </row>
    <row r="6919" spans="1:6" x14ac:dyDescent="0.25">
      <c r="A6919">
        <v>973</v>
      </c>
      <c r="B6919" s="3">
        <v>44592</v>
      </c>
      <c r="C6919" s="3"/>
      <c r="D6919" t="s">
        <v>131</v>
      </c>
      <c r="E6919" t="s">
        <v>118</v>
      </c>
      <c r="F6919" t="s">
        <v>133</v>
      </c>
    </row>
    <row r="6920" spans="1:6" x14ac:dyDescent="0.25">
      <c r="A6920">
        <v>974</v>
      </c>
      <c r="B6920" s="3">
        <v>41883</v>
      </c>
      <c r="C6920" s="3">
        <v>43267</v>
      </c>
      <c r="D6920" t="s">
        <v>131</v>
      </c>
      <c r="E6920" t="s">
        <v>128</v>
      </c>
      <c r="F6920" t="s">
        <v>133</v>
      </c>
    </row>
    <row r="6921" spans="1:6" x14ac:dyDescent="0.25">
      <c r="A6921">
        <v>974</v>
      </c>
      <c r="B6921" s="3">
        <v>43267</v>
      </c>
      <c r="C6921" s="3">
        <v>44034</v>
      </c>
      <c r="D6921" t="s">
        <v>131</v>
      </c>
      <c r="E6921" t="s">
        <v>128</v>
      </c>
      <c r="F6921" t="s">
        <v>133</v>
      </c>
    </row>
    <row r="6922" spans="1:6" x14ac:dyDescent="0.25">
      <c r="A6922">
        <v>974</v>
      </c>
      <c r="B6922" s="3">
        <v>44034</v>
      </c>
      <c r="C6922" s="3">
        <v>44063</v>
      </c>
      <c r="D6922" t="s">
        <v>131</v>
      </c>
      <c r="E6922" t="s">
        <v>128</v>
      </c>
      <c r="F6922" t="s">
        <v>133</v>
      </c>
    </row>
    <row r="6923" spans="1:6" x14ac:dyDescent="0.25">
      <c r="A6923">
        <v>974</v>
      </c>
      <c r="B6923" s="3">
        <v>44064</v>
      </c>
      <c r="C6923" s="3">
        <v>44064</v>
      </c>
      <c r="D6923" t="s">
        <v>131</v>
      </c>
      <c r="E6923" t="s">
        <v>128</v>
      </c>
      <c r="F6923" t="s">
        <v>133</v>
      </c>
    </row>
    <row r="6924" spans="1:6" x14ac:dyDescent="0.25">
      <c r="A6924">
        <v>974</v>
      </c>
      <c r="B6924" s="3">
        <v>44064</v>
      </c>
      <c r="C6924" s="3">
        <v>44131</v>
      </c>
      <c r="D6924" t="s">
        <v>131</v>
      </c>
      <c r="E6924" t="s">
        <v>128</v>
      </c>
      <c r="F6924" t="s">
        <v>133</v>
      </c>
    </row>
    <row r="6925" spans="1:6" x14ac:dyDescent="0.25">
      <c r="A6925">
        <v>974</v>
      </c>
      <c r="B6925" s="3">
        <v>44132</v>
      </c>
      <c r="C6925" s="3">
        <v>44227</v>
      </c>
      <c r="D6925" t="s">
        <v>131</v>
      </c>
      <c r="E6925" t="s">
        <v>128</v>
      </c>
      <c r="F6925" t="s">
        <v>133</v>
      </c>
    </row>
    <row r="6926" spans="1:6" x14ac:dyDescent="0.25">
      <c r="A6926">
        <v>974</v>
      </c>
      <c r="B6926" s="3">
        <v>44228</v>
      </c>
      <c r="C6926" s="3">
        <v>44228</v>
      </c>
      <c r="D6926" t="s">
        <v>131</v>
      </c>
      <c r="E6926" t="s">
        <v>134</v>
      </c>
      <c r="F6926" t="s">
        <v>133</v>
      </c>
    </row>
    <row r="6927" spans="1:6" x14ac:dyDescent="0.25">
      <c r="A6927">
        <v>974</v>
      </c>
      <c r="B6927" s="3">
        <v>44228</v>
      </c>
      <c r="C6927" s="3">
        <v>44494</v>
      </c>
      <c r="D6927" t="s">
        <v>131</v>
      </c>
      <c r="E6927" t="s">
        <v>134</v>
      </c>
      <c r="F6927" t="s">
        <v>133</v>
      </c>
    </row>
    <row r="6928" spans="1:6" x14ac:dyDescent="0.25">
      <c r="A6928">
        <v>974</v>
      </c>
      <c r="B6928" s="3">
        <v>44494</v>
      </c>
      <c r="C6928" s="3">
        <v>44494</v>
      </c>
      <c r="D6928" t="s">
        <v>131</v>
      </c>
      <c r="E6928" t="s">
        <v>134</v>
      </c>
      <c r="F6928" t="s">
        <v>133</v>
      </c>
    </row>
    <row r="6929" spans="1:6" x14ac:dyDescent="0.25">
      <c r="A6929">
        <v>974</v>
      </c>
      <c r="B6929" s="3">
        <v>44495</v>
      </c>
      <c r="C6929" s="3">
        <v>44495</v>
      </c>
      <c r="D6929" t="s">
        <v>131</v>
      </c>
      <c r="E6929" t="s">
        <v>134</v>
      </c>
      <c r="F6929" t="s">
        <v>133</v>
      </c>
    </row>
    <row r="6930" spans="1:6" x14ac:dyDescent="0.25">
      <c r="A6930">
        <v>974</v>
      </c>
      <c r="B6930" s="3">
        <v>44495</v>
      </c>
      <c r="C6930" s="3">
        <v>44497</v>
      </c>
      <c r="D6930" t="s">
        <v>131</v>
      </c>
      <c r="E6930" t="s">
        <v>134</v>
      </c>
      <c r="F6930" t="s">
        <v>133</v>
      </c>
    </row>
    <row r="6931" spans="1:6" x14ac:dyDescent="0.25">
      <c r="A6931">
        <v>974</v>
      </c>
      <c r="B6931" s="3">
        <v>44498</v>
      </c>
      <c r="C6931" s="3">
        <v>44498</v>
      </c>
      <c r="D6931" t="s">
        <v>131</v>
      </c>
      <c r="E6931" t="s">
        <v>134</v>
      </c>
      <c r="F6931" t="s">
        <v>133</v>
      </c>
    </row>
    <row r="6932" spans="1:6" x14ac:dyDescent="0.25">
      <c r="A6932">
        <v>974</v>
      </c>
      <c r="B6932" s="3">
        <v>44498</v>
      </c>
      <c r="C6932" s="3">
        <v>44498</v>
      </c>
      <c r="D6932" t="s">
        <v>131</v>
      </c>
      <c r="E6932" t="s">
        <v>134</v>
      </c>
      <c r="F6932" t="s">
        <v>133</v>
      </c>
    </row>
    <row r="6933" spans="1:6" x14ac:dyDescent="0.25">
      <c r="A6933">
        <v>974</v>
      </c>
      <c r="B6933" s="3">
        <v>44499</v>
      </c>
      <c r="C6933" s="3">
        <v>44536</v>
      </c>
      <c r="D6933" t="s">
        <v>131</v>
      </c>
      <c r="E6933" t="s">
        <v>134</v>
      </c>
      <c r="F6933" t="s">
        <v>133</v>
      </c>
    </row>
    <row r="6934" spans="1:6" x14ac:dyDescent="0.25">
      <c r="A6934">
        <v>974</v>
      </c>
      <c r="B6934" s="3">
        <v>44536</v>
      </c>
      <c r="C6934" s="3">
        <v>44579</v>
      </c>
      <c r="D6934" t="s">
        <v>131</v>
      </c>
      <c r="E6934" t="s">
        <v>134</v>
      </c>
      <c r="F6934" t="s">
        <v>133</v>
      </c>
    </row>
    <row r="6935" spans="1:6" x14ac:dyDescent="0.25">
      <c r="A6935">
        <v>974</v>
      </c>
      <c r="B6935" s="3">
        <v>44579</v>
      </c>
      <c r="C6935" s="3">
        <v>44588</v>
      </c>
      <c r="D6935" t="s">
        <v>131</v>
      </c>
      <c r="E6935" t="s">
        <v>134</v>
      </c>
      <c r="F6935" t="s">
        <v>133</v>
      </c>
    </row>
    <row r="6936" spans="1:6" x14ac:dyDescent="0.25">
      <c r="A6936">
        <v>974</v>
      </c>
      <c r="B6936" s="3">
        <v>44589</v>
      </c>
      <c r="C6936" s="3">
        <v>44718</v>
      </c>
      <c r="D6936" t="s">
        <v>131</v>
      </c>
      <c r="E6936" t="s">
        <v>134</v>
      </c>
      <c r="F6936" t="s">
        <v>133</v>
      </c>
    </row>
    <row r="6937" spans="1:6" x14ac:dyDescent="0.25">
      <c r="A6937">
        <v>974</v>
      </c>
      <c r="B6937" s="3">
        <v>44718</v>
      </c>
      <c r="C6937" s="3">
        <v>44718</v>
      </c>
      <c r="D6937" t="s">
        <v>131</v>
      </c>
      <c r="E6937" t="s">
        <v>134</v>
      </c>
      <c r="F6937" t="s">
        <v>133</v>
      </c>
    </row>
    <row r="6938" spans="1:6" x14ac:dyDescent="0.25">
      <c r="A6938">
        <v>974</v>
      </c>
      <c r="B6938" s="3">
        <v>44719</v>
      </c>
      <c r="C6938" s="3"/>
      <c r="D6938" t="s">
        <v>131</v>
      </c>
      <c r="E6938" t="s">
        <v>134</v>
      </c>
      <c r="F6938" t="s">
        <v>133</v>
      </c>
    </row>
    <row r="6939" spans="1:6" x14ac:dyDescent="0.25">
      <c r="A6939">
        <v>975</v>
      </c>
      <c r="B6939" s="3">
        <v>40179</v>
      </c>
      <c r="C6939" s="3">
        <v>44725</v>
      </c>
      <c r="D6939" t="s">
        <v>131</v>
      </c>
      <c r="E6939" t="s">
        <v>121</v>
      </c>
      <c r="F6939" t="s">
        <v>133</v>
      </c>
    </row>
    <row r="6940" spans="1:6" x14ac:dyDescent="0.25">
      <c r="A6940">
        <v>975</v>
      </c>
      <c r="B6940" s="3">
        <v>44725</v>
      </c>
      <c r="C6940" s="3"/>
      <c r="D6940" t="s">
        <v>131</v>
      </c>
      <c r="E6940" t="s">
        <v>121</v>
      </c>
      <c r="F6940" t="s">
        <v>133</v>
      </c>
    </row>
    <row r="6941" spans="1:6" x14ac:dyDescent="0.25">
      <c r="A6941">
        <v>976</v>
      </c>
      <c r="B6941" s="3">
        <v>42767</v>
      </c>
      <c r="C6941" s="3">
        <v>43422</v>
      </c>
      <c r="D6941" t="s">
        <v>131</v>
      </c>
      <c r="E6941" t="s">
        <v>168</v>
      </c>
      <c r="F6941" t="s">
        <v>133</v>
      </c>
    </row>
    <row r="6942" spans="1:6" x14ac:dyDescent="0.25">
      <c r="A6942">
        <v>976</v>
      </c>
      <c r="B6942" s="3">
        <v>43422</v>
      </c>
      <c r="C6942" s="3">
        <v>43451</v>
      </c>
      <c r="D6942" t="s">
        <v>131</v>
      </c>
      <c r="E6942" t="s">
        <v>168</v>
      </c>
      <c r="F6942" t="s">
        <v>133</v>
      </c>
    </row>
    <row r="6943" spans="1:6" x14ac:dyDescent="0.25">
      <c r="A6943">
        <v>976</v>
      </c>
      <c r="B6943" s="3">
        <v>43452</v>
      </c>
      <c r="C6943" s="3">
        <v>43452</v>
      </c>
      <c r="D6943" t="s">
        <v>131</v>
      </c>
      <c r="E6943" t="s">
        <v>168</v>
      </c>
      <c r="F6943" t="s">
        <v>133</v>
      </c>
    </row>
    <row r="6944" spans="1:6" x14ac:dyDescent="0.25">
      <c r="A6944">
        <v>976</v>
      </c>
      <c r="B6944" s="3">
        <v>43452</v>
      </c>
      <c r="C6944" s="3">
        <v>43481</v>
      </c>
      <c r="D6944" t="s">
        <v>131</v>
      </c>
      <c r="E6944" t="s">
        <v>168</v>
      </c>
      <c r="F6944" t="s">
        <v>133</v>
      </c>
    </row>
    <row r="6945" spans="1:6" x14ac:dyDescent="0.25">
      <c r="A6945">
        <v>976</v>
      </c>
      <c r="B6945" s="3">
        <v>43482</v>
      </c>
      <c r="C6945" s="3">
        <v>43632</v>
      </c>
      <c r="D6945" t="s">
        <v>131</v>
      </c>
      <c r="E6945" t="s">
        <v>168</v>
      </c>
      <c r="F6945" t="s">
        <v>133</v>
      </c>
    </row>
    <row r="6946" spans="1:6" x14ac:dyDescent="0.25">
      <c r="A6946">
        <v>976</v>
      </c>
      <c r="B6946" s="3">
        <v>43632</v>
      </c>
      <c r="C6946" s="3">
        <v>44148</v>
      </c>
      <c r="D6946" t="s">
        <v>131</v>
      </c>
      <c r="E6946" t="s">
        <v>168</v>
      </c>
      <c r="F6946" t="s">
        <v>133</v>
      </c>
    </row>
    <row r="6947" spans="1:6" x14ac:dyDescent="0.25">
      <c r="A6947">
        <v>976</v>
      </c>
      <c r="B6947" s="3">
        <v>44148</v>
      </c>
      <c r="C6947" s="3">
        <v>44154</v>
      </c>
      <c r="D6947" t="s">
        <v>131</v>
      </c>
      <c r="E6947" t="s">
        <v>168</v>
      </c>
      <c r="F6947" t="s">
        <v>133</v>
      </c>
    </row>
    <row r="6948" spans="1:6" x14ac:dyDescent="0.25">
      <c r="A6948">
        <v>976</v>
      </c>
      <c r="B6948" s="3">
        <v>44155</v>
      </c>
      <c r="C6948" s="3">
        <v>44155</v>
      </c>
      <c r="D6948" t="s">
        <v>131</v>
      </c>
      <c r="E6948" t="s">
        <v>168</v>
      </c>
      <c r="F6948" t="s">
        <v>133</v>
      </c>
    </row>
    <row r="6949" spans="1:6" x14ac:dyDescent="0.25">
      <c r="A6949">
        <v>976</v>
      </c>
      <c r="B6949" s="3">
        <v>44155</v>
      </c>
      <c r="C6949" s="3">
        <v>44161</v>
      </c>
      <c r="D6949" t="s">
        <v>131</v>
      </c>
      <c r="E6949" t="s">
        <v>168</v>
      </c>
      <c r="F6949" t="s">
        <v>133</v>
      </c>
    </row>
    <row r="6950" spans="1:6" x14ac:dyDescent="0.25">
      <c r="A6950">
        <v>976</v>
      </c>
      <c r="B6950" s="3">
        <v>44162</v>
      </c>
      <c r="C6950" s="3">
        <v>44162</v>
      </c>
      <c r="D6950" t="s">
        <v>131</v>
      </c>
      <c r="E6950" t="s">
        <v>168</v>
      </c>
      <c r="F6950" t="s">
        <v>133</v>
      </c>
    </row>
    <row r="6951" spans="1:6" x14ac:dyDescent="0.25">
      <c r="A6951">
        <v>976</v>
      </c>
      <c r="B6951" s="3">
        <v>44162</v>
      </c>
      <c r="C6951" s="3">
        <v>44168</v>
      </c>
      <c r="D6951" t="s">
        <v>131</v>
      </c>
      <c r="E6951" t="s">
        <v>168</v>
      </c>
      <c r="F6951" t="s">
        <v>133</v>
      </c>
    </row>
    <row r="6952" spans="1:6" x14ac:dyDescent="0.25">
      <c r="A6952">
        <v>976</v>
      </c>
      <c r="B6952" s="3">
        <v>44169</v>
      </c>
      <c r="C6952" s="3">
        <v>44348</v>
      </c>
      <c r="D6952" t="s">
        <v>131</v>
      </c>
      <c r="E6952" t="s">
        <v>168</v>
      </c>
      <c r="F6952" t="s">
        <v>133</v>
      </c>
    </row>
    <row r="6953" spans="1:6" x14ac:dyDescent="0.25">
      <c r="A6953">
        <v>976</v>
      </c>
      <c r="B6953" s="3">
        <v>44348</v>
      </c>
      <c r="C6953" s="3">
        <v>44348</v>
      </c>
      <c r="D6953" t="s">
        <v>131</v>
      </c>
      <c r="E6953" t="s">
        <v>168</v>
      </c>
      <c r="F6953" t="s">
        <v>133</v>
      </c>
    </row>
    <row r="6954" spans="1:6" x14ac:dyDescent="0.25">
      <c r="A6954">
        <v>976</v>
      </c>
      <c r="B6954" s="3">
        <v>44348</v>
      </c>
      <c r="C6954" s="3"/>
      <c r="D6954" t="s">
        <v>131</v>
      </c>
      <c r="E6954" t="s">
        <v>113</v>
      </c>
      <c r="F6954" t="s">
        <v>133</v>
      </c>
    </row>
    <row r="6955" spans="1:6" x14ac:dyDescent="0.25">
      <c r="A6955">
        <v>977</v>
      </c>
      <c r="B6955" s="3">
        <v>42704</v>
      </c>
      <c r="C6955" s="3">
        <v>43637</v>
      </c>
      <c r="D6955" t="s">
        <v>131</v>
      </c>
      <c r="E6955" t="s">
        <v>135</v>
      </c>
      <c r="F6955" t="s">
        <v>133</v>
      </c>
    </row>
    <row r="6956" spans="1:6" x14ac:dyDescent="0.25">
      <c r="A6956">
        <v>977</v>
      </c>
      <c r="B6956" s="3">
        <v>43637</v>
      </c>
      <c r="C6956" s="3">
        <v>44098</v>
      </c>
      <c r="D6956" t="s">
        <v>131</v>
      </c>
      <c r="E6956" t="s">
        <v>135</v>
      </c>
      <c r="F6956" t="s">
        <v>133</v>
      </c>
    </row>
    <row r="6957" spans="1:6" x14ac:dyDescent="0.25">
      <c r="A6957">
        <v>977</v>
      </c>
      <c r="B6957" s="3">
        <v>44098</v>
      </c>
      <c r="C6957" s="3">
        <v>44105</v>
      </c>
      <c r="D6957" t="s">
        <v>131</v>
      </c>
      <c r="E6957" t="s">
        <v>135</v>
      </c>
      <c r="F6957" t="s">
        <v>133</v>
      </c>
    </row>
    <row r="6958" spans="1:6" x14ac:dyDescent="0.25">
      <c r="A6958">
        <v>977</v>
      </c>
      <c r="B6958" s="3">
        <v>44098</v>
      </c>
      <c r="C6958" s="3"/>
      <c r="D6958" t="s">
        <v>131</v>
      </c>
      <c r="E6958" t="s">
        <v>98</v>
      </c>
      <c r="F6958" t="s">
        <v>133</v>
      </c>
    </row>
    <row r="6959" spans="1:6" x14ac:dyDescent="0.25">
      <c r="A6959">
        <v>978</v>
      </c>
      <c r="B6959" s="3">
        <v>40299</v>
      </c>
      <c r="C6959" s="3">
        <v>44575</v>
      </c>
      <c r="D6959" t="s">
        <v>131</v>
      </c>
      <c r="E6959" t="s">
        <v>115</v>
      </c>
      <c r="F6959" t="s">
        <v>133</v>
      </c>
    </row>
    <row r="6960" spans="1:6" x14ac:dyDescent="0.25">
      <c r="A6960">
        <v>978</v>
      </c>
      <c r="B6960" s="3">
        <v>44575</v>
      </c>
      <c r="C6960" s="3">
        <v>44581</v>
      </c>
      <c r="D6960" t="s">
        <v>131</v>
      </c>
      <c r="E6960" t="s">
        <v>115</v>
      </c>
      <c r="F6960" t="s">
        <v>133</v>
      </c>
    </row>
    <row r="6961" spans="1:6" x14ac:dyDescent="0.25">
      <c r="A6961">
        <v>978</v>
      </c>
      <c r="B6961" s="3">
        <v>44582</v>
      </c>
      <c r="C6961" s="3">
        <v>44582</v>
      </c>
      <c r="D6961" t="s">
        <v>131</v>
      </c>
      <c r="E6961" t="s">
        <v>115</v>
      </c>
      <c r="F6961" t="s">
        <v>133</v>
      </c>
    </row>
    <row r="6962" spans="1:6" x14ac:dyDescent="0.25">
      <c r="A6962">
        <v>978</v>
      </c>
      <c r="B6962" s="3">
        <v>44582</v>
      </c>
      <c r="C6962" s="3">
        <v>44582</v>
      </c>
      <c r="D6962" t="s">
        <v>131</v>
      </c>
      <c r="E6962" t="s">
        <v>115</v>
      </c>
      <c r="F6962" t="s">
        <v>133</v>
      </c>
    </row>
    <row r="6963" spans="1:6" x14ac:dyDescent="0.25">
      <c r="A6963">
        <v>978</v>
      </c>
      <c r="B6963" s="3">
        <v>44583</v>
      </c>
      <c r="C6963" s="3">
        <v>44722</v>
      </c>
      <c r="D6963" t="s">
        <v>131</v>
      </c>
      <c r="E6963" t="s">
        <v>115</v>
      </c>
      <c r="F6963" t="s">
        <v>133</v>
      </c>
    </row>
    <row r="6964" spans="1:6" x14ac:dyDescent="0.25">
      <c r="A6964">
        <v>978</v>
      </c>
      <c r="B6964" s="3">
        <v>44722</v>
      </c>
      <c r="C6964" s="3">
        <v>44722</v>
      </c>
      <c r="D6964" t="s">
        <v>131</v>
      </c>
      <c r="E6964" t="s">
        <v>115</v>
      </c>
      <c r="F6964" t="s">
        <v>133</v>
      </c>
    </row>
    <row r="6965" spans="1:6" x14ac:dyDescent="0.25">
      <c r="A6965">
        <v>978</v>
      </c>
      <c r="B6965" s="3">
        <v>44723</v>
      </c>
      <c r="C6965" s="3">
        <v>44736</v>
      </c>
      <c r="D6965" t="s">
        <v>131</v>
      </c>
      <c r="E6965" t="s">
        <v>115</v>
      </c>
      <c r="F6965" t="s">
        <v>133</v>
      </c>
    </row>
    <row r="6966" spans="1:6" x14ac:dyDescent="0.25">
      <c r="A6966">
        <v>978</v>
      </c>
      <c r="B6966" s="3">
        <v>44736</v>
      </c>
      <c r="C6966" s="3">
        <v>44736</v>
      </c>
      <c r="D6966" t="s">
        <v>131</v>
      </c>
      <c r="E6966" t="s">
        <v>115</v>
      </c>
      <c r="F6966" t="s">
        <v>133</v>
      </c>
    </row>
    <row r="6967" spans="1:6" x14ac:dyDescent="0.25">
      <c r="A6967">
        <v>978</v>
      </c>
      <c r="B6967" s="3">
        <v>44737</v>
      </c>
      <c r="C6967" s="3">
        <v>44737</v>
      </c>
      <c r="D6967" t="s">
        <v>131</v>
      </c>
      <c r="E6967" t="s">
        <v>115</v>
      </c>
      <c r="F6967" t="s">
        <v>133</v>
      </c>
    </row>
    <row r="6968" spans="1:6" x14ac:dyDescent="0.25">
      <c r="A6968">
        <v>978</v>
      </c>
      <c r="B6968" s="3">
        <v>44737</v>
      </c>
      <c r="C6968" s="3">
        <v>44760</v>
      </c>
      <c r="D6968" t="s">
        <v>131</v>
      </c>
      <c r="E6968" t="s">
        <v>115</v>
      </c>
      <c r="F6968" t="s">
        <v>133</v>
      </c>
    </row>
    <row r="6969" spans="1:6" x14ac:dyDescent="0.25">
      <c r="A6969">
        <v>978</v>
      </c>
      <c r="B6969" s="3">
        <v>44761</v>
      </c>
      <c r="C6969" s="3"/>
      <c r="D6969" t="s">
        <v>131</v>
      </c>
      <c r="E6969" t="s">
        <v>115</v>
      </c>
      <c r="F6969" t="s">
        <v>133</v>
      </c>
    </row>
    <row r="6970" spans="1:6" x14ac:dyDescent="0.25">
      <c r="A6970">
        <v>979</v>
      </c>
      <c r="B6970" s="3">
        <v>42795</v>
      </c>
      <c r="C6970" s="3"/>
      <c r="D6970" t="s">
        <v>131</v>
      </c>
      <c r="E6970" t="s">
        <v>113</v>
      </c>
      <c r="F6970" t="s">
        <v>133</v>
      </c>
    </row>
    <row r="6971" spans="1:6" x14ac:dyDescent="0.25">
      <c r="A6971">
        <v>980</v>
      </c>
      <c r="B6971" s="3">
        <v>42217</v>
      </c>
      <c r="C6971" s="3">
        <v>43557</v>
      </c>
      <c r="D6971" t="s">
        <v>131</v>
      </c>
      <c r="E6971" t="s">
        <v>169</v>
      </c>
      <c r="F6971" t="s">
        <v>133</v>
      </c>
    </row>
    <row r="6972" spans="1:6" x14ac:dyDescent="0.25">
      <c r="A6972">
        <v>980</v>
      </c>
      <c r="B6972" s="3">
        <v>43557</v>
      </c>
      <c r="C6972" s="3">
        <v>43558</v>
      </c>
      <c r="D6972" t="s">
        <v>131</v>
      </c>
      <c r="E6972" t="s">
        <v>169</v>
      </c>
      <c r="F6972" t="s">
        <v>133</v>
      </c>
    </row>
    <row r="6973" spans="1:6" x14ac:dyDescent="0.25">
      <c r="A6973">
        <v>980</v>
      </c>
      <c r="B6973" s="3">
        <v>43559</v>
      </c>
      <c r="C6973" s="3">
        <v>43677</v>
      </c>
      <c r="D6973" t="s">
        <v>131</v>
      </c>
      <c r="E6973" t="s">
        <v>169</v>
      </c>
      <c r="F6973" t="s">
        <v>133</v>
      </c>
    </row>
    <row r="6974" spans="1:6" x14ac:dyDescent="0.25">
      <c r="A6974">
        <v>980</v>
      </c>
      <c r="B6974" s="3">
        <v>43678</v>
      </c>
      <c r="C6974" s="3">
        <v>43678</v>
      </c>
      <c r="D6974" t="s">
        <v>131</v>
      </c>
      <c r="E6974" t="s">
        <v>169</v>
      </c>
      <c r="F6974" t="s">
        <v>133</v>
      </c>
    </row>
    <row r="6975" spans="1:6" x14ac:dyDescent="0.25">
      <c r="A6975">
        <v>980</v>
      </c>
      <c r="B6975" s="3">
        <v>43678</v>
      </c>
      <c r="C6975" s="3">
        <v>44169</v>
      </c>
      <c r="D6975" t="s">
        <v>131</v>
      </c>
      <c r="E6975" t="s">
        <v>169</v>
      </c>
      <c r="F6975" t="s">
        <v>133</v>
      </c>
    </row>
    <row r="6976" spans="1:6" x14ac:dyDescent="0.25">
      <c r="A6976">
        <v>980</v>
      </c>
      <c r="B6976" s="3">
        <v>44169</v>
      </c>
      <c r="C6976" s="3">
        <v>44173</v>
      </c>
      <c r="D6976" t="s">
        <v>131</v>
      </c>
      <c r="E6976" t="s">
        <v>169</v>
      </c>
      <c r="F6976" t="s">
        <v>133</v>
      </c>
    </row>
    <row r="6977" spans="1:6" x14ac:dyDescent="0.25">
      <c r="A6977">
        <v>980</v>
      </c>
      <c r="B6977" s="3">
        <v>44174</v>
      </c>
      <c r="C6977" s="3">
        <v>44581</v>
      </c>
      <c r="D6977" t="s">
        <v>131</v>
      </c>
      <c r="E6977" t="s">
        <v>169</v>
      </c>
      <c r="F6977" t="s">
        <v>133</v>
      </c>
    </row>
    <row r="6978" spans="1:6" x14ac:dyDescent="0.25">
      <c r="A6978">
        <v>980</v>
      </c>
      <c r="B6978" s="3">
        <v>44581</v>
      </c>
      <c r="C6978" s="3">
        <v>44582</v>
      </c>
      <c r="D6978" t="s">
        <v>131</v>
      </c>
      <c r="E6978" t="s">
        <v>169</v>
      </c>
      <c r="F6978" t="s">
        <v>133</v>
      </c>
    </row>
    <row r="6979" spans="1:6" x14ac:dyDescent="0.25">
      <c r="A6979">
        <v>980</v>
      </c>
      <c r="B6979" s="3">
        <v>44583</v>
      </c>
      <c r="C6979" s="3"/>
      <c r="D6979" t="s">
        <v>131</v>
      </c>
      <c r="E6979" t="s">
        <v>169</v>
      </c>
      <c r="F6979" t="s">
        <v>133</v>
      </c>
    </row>
    <row r="6980" spans="1:6" x14ac:dyDescent="0.25">
      <c r="A6980">
        <v>981</v>
      </c>
      <c r="B6980" s="3">
        <v>42005</v>
      </c>
      <c r="C6980" s="3">
        <v>43703</v>
      </c>
      <c r="D6980" t="s">
        <v>131</v>
      </c>
      <c r="E6980" t="s">
        <v>134</v>
      </c>
      <c r="F6980" t="s">
        <v>133</v>
      </c>
    </row>
    <row r="6981" spans="1:6" x14ac:dyDescent="0.25">
      <c r="A6981">
        <v>981</v>
      </c>
      <c r="B6981" s="3">
        <v>43703</v>
      </c>
      <c r="C6981" s="3">
        <v>43704</v>
      </c>
      <c r="D6981" t="s">
        <v>131</v>
      </c>
      <c r="E6981" t="s">
        <v>134</v>
      </c>
      <c r="F6981" t="s">
        <v>133</v>
      </c>
    </row>
    <row r="6982" spans="1:6" x14ac:dyDescent="0.25">
      <c r="A6982">
        <v>981</v>
      </c>
      <c r="B6982" s="3">
        <v>43704</v>
      </c>
      <c r="C6982" s="3">
        <v>44165</v>
      </c>
      <c r="D6982" t="s">
        <v>131</v>
      </c>
      <c r="E6982" t="s">
        <v>134</v>
      </c>
      <c r="F6982" t="s">
        <v>133</v>
      </c>
    </row>
    <row r="6983" spans="1:6" x14ac:dyDescent="0.25">
      <c r="A6983">
        <v>981</v>
      </c>
      <c r="B6983" s="3">
        <v>44166</v>
      </c>
      <c r="C6983" s="3">
        <v>44166</v>
      </c>
      <c r="D6983" t="s">
        <v>131</v>
      </c>
      <c r="E6983" t="s">
        <v>134</v>
      </c>
      <c r="F6983" t="s">
        <v>133</v>
      </c>
    </row>
    <row r="6984" spans="1:6" x14ac:dyDescent="0.25">
      <c r="A6984">
        <v>981</v>
      </c>
      <c r="B6984" s="3">
        <v>44166</v>
      </c>
      <c r="C6984" s="3">
        <v>44166</v>
      </c>
      <c r="D6984" t="s">
        <v>131</v>
      </c>
      <c r="E6984" t="s">
        <v>134</v>
      </c>
      <c r="F6984" t="s">
        <v>133</v>
      </c>
    </row>
    <row r="6985" spans="1:6" x14ac:dyDescent="0.25">
      <c r="A6985">
        <v>981</v>
      </c>
      <c r="B6985" s="3">
        <v>44166</v>
      </c>
      <c r="C6985" s="3">
        <v>44562</v>
      </c>
      <c r="D6985" t="s">
        <v>131</v>
      </c>
      <c r="E6985" t="s">
        <v>134</v>
      </c>
      <c r="F6985" t="s">
        <v>133</v>
      </c>
    </row>
    <row r="6986" spans="1:6" x14ac:dyDescent="0.25">
      <c r="A6986">
        <v>981</v>
      </c>
      <c r="B6986" s="3">
        <v>44562</v>
      </c>
      <c r="C6986" s="3">
        <v>44562</v>
      </c>
      <c r="D6986" t="s">
        <v>131</v>
      </c>
      <c r="E6986" t="s">
        <v>307</v>
      </c>
      <c r="F6986" t="s">
        <v>133</v>
      </c>
    </row>
    <row r="6987" spans="1:6" x14ac:dyDescent="0.25">
      <c r="A6987">
        <v>981</v>
      </c>
      <c r="B6987" s="3">
        <v>44562</v>
      </c>
      <c r="C6987" s="3"/>
      <c r="D6987" t="s">
        <v>131</v>
      </c>
      <c r="E6987" t="s">
        <v>307</v>
      </c>
      <c r="F6987" t="s">
        <v>133</v>
      </c>
    </row>
    <row r="6988" spans="1:6" x14ac:dyDescent="0.25">
      <c r="A6988">
        <v>982</v>
      </c>
      <c r="B6988" s="3">
        <v>42675</v>
      </c>
      <c r="C6988" s="3">
        <v>43577</v>
      </c>
      <c r="D6988" t="s">
        <v>131</v>
      </c>
      <c r="E6988" t="s">
        <v>204</v>
      </c>
      <c r="F6988" t="s">
        <v>133</v>
      </c>
    </row>
    <row r="6989" spans="1:6" x14ac:dyDescent="0.25">
      <c r="A6989">
        <v>982</v>
      </c>
      <c r="B6989" s="3">
        <v>43577</v>
      </c>
      <c r="C6989" s="3">
        <v>43579</v>
      </c>
      <c r="D6989" t="s">
        <v>131</v>
      </c>
      <c r="E6989" t="s">
        <v>204</v>
      </c>
      <c r="F6989" t="s">
        <v>133</v>
      </c>
    </row>
    <row r="6990" spans="1:6" x14ac:dyDescent="0.25">
      <c r="A6990">
        <v>982</v>
      </c>
      <c r="B6990" s="3">
        <v>43580</v>
      </c>
      <c r="C6990" s="3">
        <v>43615</v>
      </c>
      <c r="D6990" t="s">
        <v>131</v>
      </c>
      <c r="E6990" t="s">
        <v>204</v>
      </c>
      <c r="F6990" t="s">
        <v>133</v>
      </c>
    </row>
    <row r="6991" spans="1:6" x14ac:dyDescent="0.25">
      <c r="A6991">
        <v>982</v>
      </c>
      <c r="B6991" s="3">
        <v>43602</v>
      </c>
      <c r="C6991" s="3">
        <v>43602</v>
      </c>
      <c r="D6991" t="s">
        <v>131</v>
      </c>
      <c r="E6991" t="s">
        <v>204</v>
      </c>
      <c r="F6991" t="s">
        <v>133</v>
      </c>
    </row>
    <row r="6992" spans="1:6" x14ac:dyDescent="0.25">
      <c r="A6992">
        <v>982</v>
      </c>
      <c r="B6992" s="3">
        <v>43603</v>
      </c>
      <c r="C6992" s="3">
        <v>43605</v>
      </c>
      <c r="D6992" t="s">
        <v>131</v>
      </c>
      <c r="E6992" t="s">
        <v>204</v>
      </c>
      <c r="F6992" t="s">
        <v>133</v>
      </c>
    </row>
    <row r="6993" spans="1:6" x14ac:dyDescent="0.25">
      <c r="A6993">
        <v>982</v>
      </c>
      <c r="B6993" s="3">
        <v>43605</v>
      </c>
      <c r="C6993" s="3">
        <v>43605</v>
      </c>
      <c r="D6993" t="s">
        <v>131</v>
      </c>
      <c r="E6993" t="s">
        <v>204</v>
      </c>
      <c r="F6993" t="s">
        <v>133</v>
      </c>
    </row>
    <row r="6994" spans="1:6" x14ac:dyDescent="0.25">
      <c r="A6994">
        <v>982</v>
      </c>
      <c r="B6994" s="3">
        <v>43606</v>
      </c>
      <c r="C6994" s="3">
        <v>43622</v>
      </c>
      <c r="D6994" t="s">
        <v>131</v>
      </c>
      <c r="E6994" t="s">
        <v>204</v>
      </c>
      <c r="F6994" t="s">
        <v>133</v>
      </c>
    </row>
    <row r="6995" spans="1:6" x14ac:dyDescent="0.25">
      <c r="A6995">
        <v>982</v>
      </c>
      <c r="B6995" s="3">
        <v>43615</v>
      </c>
      <c r="C6995" s="3">
        <v>43616</v>
      </c>
      <c r="D6995" t="s">
        <v>131</v>
      </c>
      <c r="E6995" t="s">
        <v>204</v>
      </c>
      <c r="F6995" t="s">
        <v>133</v>
      </c>
    </row>
    <row r="6996" spans="1:6" x14ac:dyDescent="0.25">
      <c r="A6996">
        <v>982</v>
      </c>
      <c r="B6996" s="3">
        <v>43617</v>
      </c>
      <c r="C6996" s="3">
        <v>43619</v>
      </c>
      <c r="D6996" t="s">
        <v>131</v>
      </c>
      <c r="E6996" t="s">
        <v>204</v>
      </c>
      <c r="F6996" t="s">
        <v>133</v>
      </c>
    </row>
    <row r="6997" spans="1:6" x14ac:dyDescent="0.25">
      <c r="A6997">
        <v>982</v>
      </c>
      <c r="B6997" s="3">
        <v>43619</v>
      </c>
      <c r="C6997" s="3">
        <v>43621</v>
      </c>
      <c r="D6997" t="s">
        <v>131</v>
      </c>
      <c r="E6997" t="s">
        <v>204</v>
      </c>
      <c r="F6997" t="s">
        <v>133</v>
      </c>
    </row>
    <row r="6998" spans="1:6" x14ac:dyDescent="0.25">
      <c r="A6998">
        <v>982</v>
      </c>
      <c r="B6998" s="3">
        <v>43622</v>
      </c>
      <c r="C6998" s="3">
        <v>43623</v>
      </c>
      <c r="D6998" t="s">
        <v>131</v>
      </c>
      <c r="E6998" t="s">
        <v>204</v>
      </c>
      <c r="F6998" t="s">
        <v>133</v>
      </c>
    </row>
    <row r="6999" spans="1:6" x14ac:dyDescent="0.25">
      <c r="A6999">
        <v>982</v>
      </c>
      <c r="B6999" s="3">
        <v>43624</v>
      </c>
      <c r="C6999" s="3">
        <v>44119</v>
      </c>
      <c r="D6999" t="s">
        <v>131</v>
      </c>
      <c r="E6999" t="s">
        <v>204</v>
      </c>
      <c r="F6999" t="s">
        <v>133</v>
      </c>
    </row>
    <row r="7000" spans="1:6" x14ac:dyDescent="0.25">
      <c r="A7000">
        <v>982</v>
      </c>
      <c r="B7000" s="3">
        <v>44120</v>
      </c>
      <c r="C7000" s="3">
        <v>44120</v>
      </c>
      <c r="D7000" t="s">
        <v>131</v>
      </c>
      <c r="E7000" t="s">
        <v>175</v>
      </c>
      <c r="F7000" t="s">
        <v>133</v>
      </c>
    </row>
    <row r="7001" spans="1:6" x14ac:dyDescent="0.25">
      <c r="A7001">
        <v>982</v>
      </c>
      <c r="B7001" s="3">
        <v>44120</v>
      </c>
      <c r="C7001" s="3">
        <v>44265</v>
      </c>
      <c r="D7001" t="s">
        <v>131</v>
      </c>
      <c r="E7001" t="s">
        <v>175</v>
      </c>
      <c r="F7001" t="s">
        <v>133</v>
      </c>
    </row>
    <row r="7002" spans="1:6" x14ac:dyDescent="0.25">
      <c r="A7002">
        <v>982</v>
      </c>
      <c r="B7002" s="3">
        <v>44265</v>
      </c>
      <c r="C7002" s="3">
        <v>44279</v>
      </c>
      <c r="D7002" t="s">
        <v>131</v>
      </c>
      <c r="E7002" t="s">
        <v>175</v>
      </c>
      <c r="F7002" t="s">
        <v>133</v>
      </c>
    </row>
    <row r="7003" spans="1:6" x14ac:dyDescent="0.25">
      <c r="A7003">
        <v>982</v>
      </c>
      <c r="B7003" s="3">
        <v>44280</v>
      </c>
      <c r="C7003" s="3">
        <v>44284</v>
      </c>
      <c r="D7003" t="s">
        <v>131</v>
      </c>
      <c r="E7003" t="s">
        <v>175</v>
      </c>
      <c r="F7003" t="s">
        <v>133</v>
      </c>
    </row>
    <row r="7004" spans="1:6" x14ac:dyDescent="0.25">
      <c r="A7004">
        <v>982</v>
      </c>
      <c r="B7004" s="3">
        <v>44284</v>
      </c>
      <c r="C7004" s="3">
        <v>44284</v>
      </c>
      <c r="D7004" t="s">
        <v>131</v>
      </c>
      <c r="E7004" t="s">
        <v>175</v>
      </c>
      <c r="F7004" t="s">
        <v>133</v>
      </c>
    </row>
    <row r="7005" spans="1:6" x14ac:dyDescent="0.25">
      <c r="A7005">
        <v>982</v>
      </c>
      <c r="B7005" s="3">
        <v>44285</v>
      </c>
      <c r="C7005" s="3">
        <v>44452</v>
      </c>
      <c r="D7005" t="s">
        <v>131</v>
      </c>
      <c r="E7005" t="s">
        <v>175</v>
      </c>
      <c r="F7005" t="s">
        <v>133</v>
      </c>
    </row>
    <row r="7006" spans="1:6" x14ac:dyDescent="0.25">
      <c r="A7006">
        <v>982</v>
      </c>
      <c r="B7006" s="3">
        <v>44452</v>
      </c>
      <c r="C7006" s="3">
        <v>44452</v>
      </c>
      <c r="D7006" t="s">
        <v>131</v>
      </c>
      <c r="E7006" t="s">
        <v>175</v>
      </c>
      <c r="F7006" t="s">
        <v>133</v>
      </c>
    </row>
    <row r="7007" spans="1:6" x14ac:dyDescent="0.25">
      <c r="A7007">
        <v>982</v>
      </c>
      <c r="B7007" s="3">
        <v>44453</v>
      </c>
      <c r="C7007" s="3"/>
      <c r="D7007" t="s">
        <v>131</v>
      </c>
      <c r="E7007" t="s">
        <v>175</v>
      </c>
      <c r="F7007" t="s">
        <v>133</v>
      </c>
    </row>
    <row r="7008" spans="1:6" x14ac:dyDescent="0.25">
      <c r="A7008">
        <v>983</v>
      </c>
      <c r="B7008" s="3">
        <v>39234</v>
      </c>
      <c r="C7008" s="3">
        <v>43535</v>
      </c>
      <c r="D7008" t="s">
        <v>131</v>
      </c>
      <c r="E7008" t="s">
        <v>115</v>
      </c>
      <c r="F7008" t="s">
        <v>133</v>
      </c>
    </row>
    <row r="7009" spans="1:6" x14ac:dyDescent="0.25">
      <c r="A7009">
        <v>983</v>
      </c>
      <c r="B7009" s="3">
        <v>43535</v>
      </c>
      <c r="C7009" s="3"/>
      <c r="D7009" t="s">
        <v>131</v>
      </c>
      <c r="E7009" t="s">
        <v>115</v>
      </c>
      <c r="F7009" t="s">
        <v>133</v>
      </c>
    </row>
    <row r="7010" spans="1:6" x14ac:dyDescent="0.25">
      <c r="A7010">
        <v>984</v>
      </c>
      <c r="B7010" s="3">
        <v>42720</v>
      </c>
      <c r="C7010" s="3">
        <v>43223</v>
      </c>
      <c r="D7010" t="s">
        <v>131</v>
      </c>
      <c r="E7010" t="s">
        <v>115</v>
      </c>
      <c r="F7010" t="s">
        <v>133</v>
      </c>
    </row>
    <row r="7011" spans="1:6" x14ac:dyDescent="0.25">
      <c r="A7011">
        <v>984</v>
      </c>
      <c r="B7011" s="3">
        <v>43223</v>
      </c>
      <c r="C7011" s="3">
        <v>43626</v>
      </c>
      <c r="D7011" t="s">
        <v>131</v>
      </c>
      <c r="E7011" t="s">
        <v>115</v>
      </c>
      <c r="F7011" t="s">
        <v>132</v>
      </c>
    </row>
    <row r="7012" spans="1:6" x14ac:dyDescent="0.25">
      <c r="A7012">
        <v>984</v>
      </c>
      <c r="B7012" s="3">
        <v>43626</v>
      </c>
      <c r="C7012" s="3">
        <v>43655</v>
      </c>
      <c r="D7012" t="s">
        <v>131</v>
      </c>
      <c r="E7012" t="s">
        <v>115</v>
      </c>
      <c r="F7012" t="s">
        <v>132</v>
      </c>
    </row>
    <row r="7013" spans="1:6" x14ac:dyDescent="0.25">
      <c r="A7013">
        <v>984</v>
      </c>
      <c r="B7013" s="3">
        <v>43656</v>
      </c>
      <c r="C7013" s="3">
        <v>44725</v>
      </c>
      <c r="D7013" t="s">
        <v>131</v>
      </c>
      <c r="E7013" t="s">
        <v>115</v>
      </c>
      <c r="F7013" t="s">
        <v>132</v>
      </c>
    </row>
    <row r="7014" spans="1:6" x14ac:dyDescent="0.25">
      <c r="A7014">
        <v>984</v>
      </c>
      <c r="B7014" s="3">
        <v>44725</v>
      </c>
      <c r="C7014" s="3">
        <v>44726</v>
      </c>
      <c r="D7014" t="s">
        <v>131</v>
      </c>
      <c r="E7014" t="s">
        <v>115</v>
      </c>
      <c r="F7014" t="s">
        <v>132</v>
      </c>
    </row>
    <row r="7015" spans="1:6" x14ac:dyDescent="0.25">
      <c r="A7015">
        <v>984</v>
      </c>
      <c r="B7015" s="3">
        <v>44727</v>
      </c>
      <c r="C7015" s="3">
        <v>44727</v>
      </c>
      <c r="D7015" t="s">
        <v>131</v>
      </c>
      <c r="E7015" t="s">
        <v>115</v>
      </c>
      <c r="F7015" t="s">
        <v>132</v>
      </c>
    </row>
    <row r="7016" spans="1:6" x14ac:dyDescent="0.25">
      <c r="A7016">
        <v>984</v>
      </c>
      <c r="B7016" s="3">
        <v>44727</v>
      </c>
      <c r="C7016" s="3">
        <v>44728</v>
      </c>
      <c r="D7016" t="s">
        <v>131</v>
      </c>
      <c r="E7016" t="s">
        <v>115</v>
      </c>
      <c r="F7016" t="s">
        <v>132</v>
      </c>
    </row>
    <row r="7017" spans="1:6" x14ac:dyDescent="0.25">
      <c r="A7017">
        <v>984</v>
      </c>
      <c r="B7017" s="3">
        <v>44729</v>
      </c>
      <c r="D7017" t="s">
        <v>131</v>
      </c>
      <c r="E7017" t="s">
        <v>115</v>
      </c>
      <c r="F7017" t="s">
        <v>132</v>
      </c>
    </row>
    <row r="7018" spans="1:6" x14ac:dyDescent="0.25">
      <c r="A7018">
        <v>985</v>
      </c>
      <c r="B7018" s="3">
        <v>42217</v>
      </c>
      <c r="C7018" s="3">
        <v>43069</v>
      </c>
      <c r="D7018" t="s">
        <v>131</v>
      </c>
      <c r="E7018" t="s">
        <v>124</v>
      </c>
      <c r="F7018" t="s">
        <v>133</v>
      </c>
    </row>
    <row r="7019" spans="1:6" x14ac:dyDescent="0.25">
      <c r="A7019">
        <v>985</v>
      </c>
      <c r="B7019" s="3">
        <v>42217</v>
      </c>
      <c r="C7019" s="3">
        <v>43069</v>
      </c>
      <c r="D7019" t="s">
        <v>131</v>
      </c>
      <c r="E7019" t="s">
        <v>124</v>
      </c>
      <c r="F7019" t="s">
        <v>133</v>
      </c>
    </row>
    <row r="7020" spans="1:6" x14ac:dyDescent="0.25">
      <c r="A7020">
        <v>985</v>
      </c>
      <c r="B7020" s="3">
        <v>43070</v>
      </c>
      <c r="C7020" s="3">
        <v>43069</v>
      </c>
      <c r="D7020" t="s">
        <v>131</v>
      </c>
      <c r="E7020" t="s">
        <v>124</v>
      </c>
      <c r="F7020" t="s">
        <v>133</v>
      </c>
    </row>
    <row r="7021" spans="1:6" x14ac:dyDescent="0.25">
      <c r="A7021">
        <v>985</v>
      </c>
      <c r="B7021" s="3">
        <v>43070</v>
      </c>
      <c r="C7021" s="3">
        <v>43069</v>
      </c>
      <c r="D7021" t="s">
        <v>131</v>
      </c>
      <c r="E7021" t="s">
        <v>124</v>
      </c>
      <c r="F7021" t="s">
        <v>133</v>
      </c>
    </row>
    <row r="7022" spans="1:6" x14ac:dyDescent="0.25">
      <c r="A7022">
        <v>985</v>
      </c>
      <c r="B7022" s="3">
        <v>43070</v>
      </c>
      <c r="D7022" t="s">
        <v>131</v>
      </c>
      <c r="E7022" t="s">
        <v>168</v>
      </c>
      <c r="F7022" t="s">
        <v>133</v>
      </c>
    </row>
    <row r="7023" spans="1:6" x14ac:dyDescent="0.25">
      <c r="A7023">
        <v>986</v>
      </c>
      <c r="B7023" s="3">
        <v>42675</v>
      </c>
      <c r="C7023" s="3">
        <v>43069</v>
      </c>
      <c r="D7023" t="s">
        <v>131</v>
      </c>
      <c r="E7023" t="s">
        <v>169</v>
      </c>
      <c r="F7023" t="s">
        <v>133</v>
      </c>
    </row>
    <row r="7024" spans="1:6" x14ac:dyDescent="0.25">
      <c r="A7024">
        <v>986</v>
      </c>
      <c r="B7024" s="3">
        <v>43070</v>
      </c>
      <c r="C7024" s="3">
        <v>43069</v>
      </c>
      <c r="D7024" t="s">
        <v>131</v>
      </c>
      <c r="E7024" t="s">
        <v>169</v>
      </c>
      <c r="F7024" t="s">
        <v>133</v>
      </c>
    </row>
    <row r="7025" spans="1:6" x14ac:dyDescent="0.25">
      <c r="A7025">
        <v>986</v>
      </c>
      <c r="B7025" s="3">
        <v>43070</v>
      </c>
      <c r="C7025" s="3">
        <v>43395</v>
      </c>
      <c r="D7025" t="s">
        <v>131</v>
      </c>
      <c r="E7025" t="s">
        <v>128</v>
      </c>
      <c r="F7025" t="s">
        <v>133</v>
      </c>
    </row>
    <row r="7026" spans="1:6" x14ac:dyDescent="0.25">
      <c r="A7026">
        <v>986</v>
      </c>
      <c r="B7026" s="3">
        <v>43070</v>
      </c>
      <c r="C7026" s="3">
        <v>43395</v>
      </c>
      <c r="D7026" t="s">
        <v>131</v>
      </c>
      <c r="E7026" t="s">
        <v>128</v>
      </c>
      <c r="F7026" t="s">
        <v>133</v>
      </c>
    </row>
    <row r="7027" spans="1:6" x14ac:dyDescent="0.25">
      <c r="A7027">
        <v>986</v>
      </c>
      <c r="B7027" s="3">
        <v>43395</v>
      </c>
      <c r="C7027" s="3">
        <v>43396</v>
      </c>
      <c r="D7027" t="s">
        <v>131</v>
      </c>
      <c r="E7027" t="s">
        <v>128</v>
      </c>
      <c r="F7027" t="s">
        <v>133</v>
      </c>
    </row>
    <row r="7028" spans="1:6" x14ac:dyDescent="0.25">
      <c r="A7028">
        <v>986</v>
      </c>
      <c r="B7028" s="3">
        <v>43395</v>
      </c>
      <c r="C7028" s="3">
        <v>43396</v>
      </c>
      <c r="D7028" t="s">
        <v>131</v>
      </c>
      <c r="E7028" t="s">
        <v>128</v>
      </c>
      <c r="F7028" t="s">
        <v>133</v>
      </c>
    </row>
    <row r="7029" spans="1:6" x14ac:dyDescent="0.25">
      <c r="A7029">
        <v>986</v>
      </c>
      <c r="B7029" s="3">
        <v>43397</v>
      </c>
      <c r="C7029" s="3">
        <v>43397</v>
      </c>
      <c r="D7029" t="s">
        <v>131</v>
      </c>
      <c r="E7029" t="s">
        <v>128</v>
      </c>
      <c r="F7029" t="s">
        <v>133</v>
      </c>
    </row>
    <row r="7030" spans="1:6" x14ac:dyDescent="0.25">
      <c r="A7030">
        <v>986</v>
      </c>
      <c r="B7030" s="3">
        <v>43397</v>
      </c>
      <c r="C7030" s="3">
        <v>43397</v>
      </c>
      <c r="D7030" t="s">
        <v>131</v>
      </c>
      <c r="E7030" t="s">
        <v>128</v>
      </c>
      <c r="F7030" t="s">
        <v>133</v>
      </c>
    </row>
    <row r="7031" spans="1:6" x14ac:dyDescent="0.25">
      <c r="A7031">
        <v>986</v>
      </c>
      <c r="B7031" s="3">
        <v>43397</v>
      </c>
      <c r="C7031" s="3">
        <v>43399</v>
      </c>
      <c r="D7031" t="s">
        <v>131</v>
      </c>
      <c r="E7031" t="s">
        <v>128</v>
      </c>
      <c r="F7031" t="s">
        <v>133</v>
      </c>
    </row>
    <row r="7032" spans="1:6" x14ac:dyDescent="0.25">
      <c r="A7032">
        <v>986</v>
      </c>
      <c r="B7032" s="3">
        <v>43397</v>
      </c>
      <c r="C7032" s="3">
        <v>43399</v>
      </c>
      <c r="D7032" t="s">
        <v>131</v>
      </c>
      <c r="E7032" t="s">
        <v>128</v>
      </c>
      <c r="F7032" t="s">
        <v>133</v>
      </c>
    </row>
    <row r="7033" spans="1:6" x14ac:dyDescent="0.25">
      <c r="A7033">
        <v>986</v>
      </c>
      <c r="B7033" s="3">
        <v>43400</v>
      </c>
      <c r="C7033" s="3">
        <v>43400</v>
      </c>
      <c r="D7033" t="s">
        <v>131</v>
      </c>
      <c r="E7033" t="s">
        <v>128</v>
      </c>
      <c r="F7033" t="s">
        <v>133</v>
      </c>
    </row>
    <row r="7034" spans="1:6" x14ac:dyDescent="0.25">
      <c r="A7034">
        <v>986</v>
      </c>
      <c r="B7034" s="3">
        <v>43400</v>
      </c>
      <c r="C7034" s="3">
        <v>43400</v>
      </c>
      <c r="D7034" t="s">
        <v>131</v>
      </c>
      <c r="E7034" t="s">
        <v>128</v>
      </c>
      <c r="F7034" t="s">
        <v>133</v>
      </c>
    </row>
    <row r="7035" spans="1:6" x14ac:dyDescent="0.25">
      <c r="A7035">
        <v>986</v>
      </c>
      <c r="B7035" s="3">
        <v>43400</v>
      </c>
      <c r="C7035" s="3">
        <v>43415</v>
      </c>
      <c r="D7035" t="s">
        <v>131</v>
      </c>
      <c r="E7035" t="s">
        <v>128</v>
      </c>
      <c r="F7035" t="s">
        <v>133</v>
      </c>
    </row>
    <row r="7036" spans="1:6" x14ac:dyDescent="0.25">
      <c r="A7036">
        <v>986</v>
      </c>
      <c r="B7036" s="3">
        <v>43400</v>
      </c>
      <c r="C7036" s="3">
        <v>43415</v>
      </c>
      <c r="D7036" t="s">
        <v>131</v>
      </c>
      <c r="E7036" t="s">
        <v>128</v>
      </c>
      <c r="F7036" t="s">
        <v>133</v>
      </c>
    </row>
    <row r="7037" spans="1:6" x14ac:dyDescent="0.25">
      <c r="A7037">
        <v>986</v>
      </c>
      <c r="B7037" s="3">
        <v>43416</v>
      </c>
      <c r="C7037" s="3">
        <v>43642</v>
      </c>
      <c r="D7037" t="s">
        <v>131</v>
      </c>
      <c r="E7037" t="s">
        <v>128</v>
      </c>
      <c r="F7037" t="s">
        <v>133</v>
      </c>
    </row>
    <row r="7038" spans="1:6" x14ac:dyDescent="0.25">
      <c r="A7038">
        <v>986</v>
      </c>
      <c r="B7038" s="3">
        <v>43416</v>
      </c>
      <c r="C7038" s="3">
        <v>43642</v>
      </c>
      <c r="D7038" t="s">
        <v>131</v>
      </c>
      <c r="E7038" t="s">
        <v>128</v>
      </c>
      <c r="F7038" t="s">
        <v>133</v>
      </c>
    </row>
    <row r="7039" spans="1:6" x14ac:dyDescent="0.25">
      <c r="A7039">
        <v>986</v>
      </c>
      <c r="B7039" s="3">
        <v>43642</v>
      </c>
      <c r="C7039" s="3">
        <v>44020</v>
      </c>
      <c r="D7039" t="s">
        <v>131</v>
      </c>
      <c r="E7039" t="s">
        <v>128</v>
      </c>
      <c r="F7039" t="s">
        <v>133</v>
      </c>
    </row>
    <row r="7040" spans="1:6" x14ac:dyDescent="0.25">
      <c r="A7040">
        <v>986</v>
      </c>
      <c r="B7040" s="3">
        <v>43642</v>
      </c>
      <c r="C7040" s="3">
        <v>44020</v>
      </c>
      <c r="D7040" t="s">
        <v>131</v>
      </c>
      <c r="E7040" t="s">
        <v>128</v>
      </c>
      <c r="F7040" t="s">
        <v>133</v>
      </c>
    </row>
    <row r="7041" spans="1:6" x14ac:dyDescent="0.25">
      <c r="A7041">
        <v>986</v>
      </c>
      <c r="B7041" s="3">
        <v>44020</v>
      </c>
      <c r="C7041" s="3">
        <v>44033</v>
      </c>
      <c r="D7041" t="s">
        <v>131</v>
      </c>
      <c r="E7041" t="s">
        <v>128</v>
      </c>
      <c r="F7041" t="s">
        <v>133</v>
      </c>
    </row>
    <row r="7042" spans="1:6" x14ac:dyDescent="0.25">
      <c r="A7042">
        <v>986</v>
      </c>
      <c r="B7042" s="3">
        <v>44020</v>
      </c>
      <c r="C7042" s="3">
        <v>44033</v>
      </c>
      <c r="D7042" t="s">
        <v>131</v>
      </c>
      <c r="E7042" t="s">
        <v>128</v>
      </c>
      <c r="F7042" t="s">
        <v>133</v>
      </c>
    </row>
    <row r="7043" spans="1:6" x14ac:dyDescent="0.25">
      <c r="A7043">
        <v>986</v>
      </c>
      <c r="B7043" s="3">
        <v>44034</v>
      </c>
      <c r="C7043" s="3">
        <v>44034</v>
      </c>
      <c r="D7043" t="s">
        <v>131</v>
      </c>
      <c r="E7043" t="s">
        <v>128</v>
      </c>
      <c r="F7043" t="s">
        <v>133</v>
      </c>
    </row>
    <row r="7044" spans="1:6" x14ac:dyDescent="0.25">
      <c r="A7044">
        <v>986</v>
      </c>
      <c r="B7044" s="3">
        <v>44034</v>
      </c>
      <c r="C7044" s="3">
        <v>44034</v>
      </c>
      <c r="D7044" t="s">
        <v>131</v>
      </c>
      <c r="E7044" t="s">
        <v>128</v>
      </c>
      <c r="F7044" t="s">
        <v>133</v>
      </c>
    </row>
    <row r="7045" spans="1:6" x14ac:dyDescent="0.25">
      <c r="A7045">
        <v>986</v>
      </c>
      <c r="B7045" s="3">
        <v>44034</v>
      </c>
      <c r="C7045" s="3">
        <v>44038</v>
      </c>
      <c r="D7045" t="s">
        <v>131</v>
      </c>
      <c r="E7045" t="s">
        <v>128</v>
      </c>
      <c r="F7045" t="s">
        <v>133</v>
      </c>
    </row>
    <row r="7046" spans="1:6" x14ac:dyDescent="0.25">
      <c r="A7046">
        <v>986</v>
      </c>
      <c r="B7046" s="3">
        <v>44034</v>
      </c>
      <c r="C7046" s="3">
        <v>44038</v>
      </c>
      <c r="D7046" t="s">
        <v>131</v>
      </c>
      <c r="E7046" t="s">
        <v>128</v>
      </c>
      <c r="F7046" t="s">
        <v>133</v>
      </c>
    </row>
    <row r="7047" spans="1:6" x14ac:dyDescent="0.25">
      <c r="A7047">
        <v>986</v>
      </c>
      <c r="B7047" s="3">
        <v>44039</v>
      </c>
      <c r="C7047" s="3">
        <v>44725</v>
      </c>
      <c r="D7047" t="s">
        <v>131</v>
      </c>
      <c r="E7047" t="s">
        <v>128</v>
      </c>
      <c r="F7047" t="s">
        <v>133</v>
      </c>
    </row>
    <row r="7048" spans="1:6" x14ac:dyDescent="0.25">
      <c r="A7048">
        <v>986</v>
      </c>
      <c r="B7048" s="3">
        <v>44039</v>
      </c>
      <c r="C7048" s="3">
        <v>44725</v>
      </c>
      <c r="D7048" t="s">
        <v>131</v>
      </c>
      <c r="E7048" t="s">
        <v>128</v>
      </c>
      <c r="F7048" t="s">
        <v>133</v>
      </c>
    </row>
    <row r="7049" spans="1:6" x14ac:dyDescent="0.25">
      <c r="A7049">
        <v>986</v>
      </c>
      <c r="B7049" s="3">
        <v>44708</v>
      </c>
      <c r="C7049" s="3">
        <v>44708</v>
      </c>
      <c r="D7049" t="s">
        <v>131</v>
      </c>
      <c r="E7049" t="s">
        <v>128</v>
      </c>
      <c r="F7049" t="s">
        <v>133</v>
      </c>
    </row>
    <row r="7050" spans="1:6" x14ac:dyDescent="0.25">
      <c r="A7050">
        <v>986</v>
      </c>
      <c r="B7050" s="3">
        <v>44708</v>
      </c>
      <c r="C7050" s="3">
        <v>44708</v>
      </c>
      <c r="D7050" t="s">
        <v>131</v>
      </c>
      <c r="E7050" t="s">
        <v>128</v>
      </c>
      <c r="F7050" t="s">
        <v>133</v>
      </c>
    </row>
    <row r="7051" spans="1:6" x14ac:dyDescent="0.25">
      <c r="A7051">
        <v>986</v>
      </c>
      <c r="B7051" s="3">
        <v>44709</v>
      </c>
      <c r="C7051" s="3"/>
      <c r="D7051" t="s">
        <v>131</v>
      </c>
      <c r="E7051" t="s">
        <v>128</v>
      </c>
      <c r="F7051" t="s">
        <v>133</v>
      </c>
    </row>
    <row r="7052" spans="1:6" x14ac:dyDescent="0.25">
      <c r="A7052">
        <v>986</v>
      </c>
      <c r="B7052" s="3">
        <v>44709</v>
      </c>
      <c r="C7052" s="3"/>
      <c r="D7052" t="s">
        <v>131</v>
      </c>
      <c r="E7052" t="s">
        <v>128</v>
      </c>
      <c r="F7052" t="s">
        <v>133</v>
      </c>
    </row>
    <row r="7053" spans="1:6" x14ac:dyDescent="0.25">
      <c r="A7053">
        <v>986</v>
      </c>
      <c r="B7053" s="3">
        <v>44725</v>
      </c>
      <c r="C7053" s="3">
        <v>44736</v>
      </c>
      <c r="D7053" t="s">
        <v>131</v>
      </c>
      <c r="E7053" t="s">
        <v>128</v>
      </c>
      <c r="F7053" t="s">
        <v>133</v>
      </c>
    </row>
    <row r="7054" spans="1:6" x14ac:dyDescent="0.25">
      <c r="A7054">
        <v>986</v>
      </c>
      <c r="B7054" s="3">
        <v>44725</v>
      </c>
      <c r="C7054" s="3">
        <v>44736</v>
      </c>
      <c r="D7054" t="s">
        <v>131</v>
      </c>
      <c r="E7054" t="s">
        <v>128</v>
      </c>
      <c r="F7054" t="s">
        <v>133</v>
      </c>
    </row>
    <row r="7055" spans="1:6" x14ac:dyDescent="0.25">
      <c r="A7055">
        <v>986</v>
      </c>
      <c r="B7055" s="3">
        <v>44737</v>
      </c>
      <c r="C7055" s="3"/>
      <c r="D7055" t="s">
        <v>131</v>
      </c>
      <c r="E7055" t="s">
        <v>128</v>
      </c>
      <c r="F7055" t="s">
        <v>133</v>
      </c>
    </row>
    <row r="7056" spans="1:6" x14ac:dyDescent="0.25">
      <c r="A7056">
        <v>986</v>
      </c>
      <c r="B7056" s="3">
        <v>44737</v>
      </c>
      <c r="C7056" s="3"/>
      <c r="D7056" t="s">
        <v>131</v>
      </c>
      <c r="E7056" t="s">
        <v>128</v>
      </c>
      <c r="F7056" t="s">
        <v>133</v>
      </c>
    </row>
    <row r="7057" spans="1:6" x14ac:dyDescent="0.25">
      <c r="A7057">
        <v>987</v>
      </c>
      <c r="B7057" s="3">
        <v>41806</v>
      </c>
      <c r="C7057" s="3">
        <v>43283</v>
      </c>
      <c r="D7057" t="s">
        <v>131</v>
      </c>
      <c r="E7057" t="s">
        <v>169</v>
      </c>
      <c r="F7057" t="s">
        <v>133</v>
      </c>
    </row>
    <row r="7058" spans="1:6" x14ac:dyDescent="0.25">
      <c r="A7058">
        <v>987</v>
      </c>
      <c r="B7058" s="3">
        <v>43283</v>
      </c>
      <c r="C7058" s="3">
        <v>43312</v>
      </c>
      <c r="D7058" t="s">
        <v>131</v>
      </c>
      <c r="E7058" t="s">
        <v>169</v>
      </c>
      <c r="F7058" t="s">
        <v>133</v>
      </c>
    </row>
    <row r="7059" spans="1:6" x14ac:dyDescent="0.25">
      <c r="A7059">
        <v>987</v>
      </c>
      <c r="B7059" s="3">
        <v>43312</v>
      </c>
      <c r="C7059" s="3">
        <v>43313</v>
      </c>
      <c r="D7059" t="s">
        <v>131</v>
      </c>
      <c r="E7059" t="s">
        <v>169</v>
      </c>
      <c r="F7059" t="s">
        <v>133</v>
      </c>
    </row>
    <row r="7060" spans="1:6" x14ac:dyDescent="0.25">
      <c r="A7060">
        <v>987</v>
      </c>
      <c r="B7060" s="3">
        <v>43313</v>
      </c>
      <c r="C7060" s="3">
        <v>43372</v>
      </c>
      <c r="D7060" t="s">
        <v>131</v>
      </c>
      <c r="E7060" t="s">
        <v>169</v>
      </c>
      <c r="F7060" t="s">
        <v>133</v>
      </c>
    </row>
    <row r="7061" spans="1:6" x14ac:dyDescent="0.25">
      <c r="A7061">
        <v>987</v>
      </c>
      <c r="B7061" s="3">
        <v>43372</v>
      </c>
      <c r="C7061" s="3">
        <v>44123</v>
      </c>
      <c r="D7061" t="s">
        <v>131</v>
      </c>
      <c r="E7061" t="s">
        <v>169</v>
      </c>
      <c r="F7061" t="s">
        <v>133</v>
      </c>
    </row>
    <row r="7062" spans="1:6" x14ac:dyDescent="0.25">
      <c r="A7062">
        <v>987</v>
      </c>
      <c r="B7062" s="3">
        <v>44123</v>
      </c>
      <c r="C7062" s="3"/>
      <c r="D7062" t="s">
        <v>131</v>
      </c>
      <c r="E7062" t="s">
        <v>169</v>
      </c>
      <c r="F7062" t="s">
        <v>133</v>
      </c>
    </row>
    <row r="7063" spans="1:6" x14ac:dyDescent="0.25">
      <c r="A7063">
        <v>988</v>
      </c>
      <c r="B7063" s="3">
        <v>39679</v>
      </c>
      <c r="C7063" s="3">
        <v>43148</v>
      </c>
      <c r="D7063" t="s">
        <v>131</v>
      </c>
      <c r="E7063" t="s">
        <v>93</v>
      </c>
      <c r="F7063" t="s">
        <v>133</v>
      </c>
    </row>
    <row r="7064" spans="1:6" x14ac:dyDescent="0.25">
      <c r="A7064">
        <v>988</v>
      </c>
      <c r="B7064" s="3">
        <v>43148</v>
      </c>
      <c r="C7064" s="3"/>
      <c r="D7064" t="s">
        <v>131</v>
      </c>
      <c r="E7064" t="s">
        <v>93</v>
      </c>
      <c r="F7064" t="s">
        <v>133</v>
      </c>
    </row>
    <row r="7065" spans="1:6" x14ac:dyDescent="0.25">
      <c r="A7065">
        <v>989</v>
      </c>
      <c r="B7065" s="3">
        <v>42217</v>
      </c>
      <c r="C7065" s="3">
        <v>43388</v>
      </c>
      <c r="D7065" t="s">
        <v>131</v>
      </c>
      <c r="E7065" t="s">
        <v>128</v>
      </c>
      <c r="F7065" t="s">
        <v>133</v>
      </c>
    </row>
    <row r="7066" spans="1:6" x14ac:dyDescent="0.25">
      <c r="A7066">
        <v>989</v>
      </c>
      <c r="B7066" s="3">
        <v>43388</v>
      </c>
      <c r="C7066" s="3">
        <v>43784</v>
      </c>
      <c r="D7066" t="s">
        <v>131</v>
      </c>
      <c r="E7066" t="s">
        <v>128</v>
      </c>
      <c r="F7066" t="s">
        <v>133</v>
      </c>
    </row>
    <row r="7067" spans="1:6" x14ac:dyDescent="0.25">
      <c r="A7067">
        <v>989</v>
      </c>
      <c r="B7067" s="3">
        <v>43785</v>
      </c>
      <c r="C7067" s="3">
        <v>43785</v>
      </c>
      <c r="D7067" t="s">
        <v>131</v>
      </c>
      <c r="E7067" t="s">
        <v>168</v>
      </c>
      <c r="F7067" t="s">
        <v>133</v>
      </c>
    </row>
    <row r="7068" spans="1:6" x14ac:dyDescent="0.25">
      <c r="A7068">
        <v>989</v>
      </c>
      <c r="B7068" s="3">
        <v>43785</v>
      </c>
      <c r="C7068" s="3">
        <v>44705</v>
      </c>
      <c r="D7068" t="s">
        <v>131</v>
      </c>
      <c r="E7068" t="s">
        <v>168</v>
      </c>
      <c r="F7068" t="s">
        <v>133</v>
      </c>
    </row>
    <row r="7069" spans="1:6" x14ac:dyDescent="0.25">
      <c r="A7069">
        <v>989</v>
      </c>
      <c r="B7069" s="3">
        <v>44705</v>
      </c>
      <c r="C7069" s="3">
        <v>44706</v>
      </c>
      <c r="D7069" t="s">
        <v>131</v>
      </c>
      <c r="E7069" t="s">
        <v>168</v>
      </c>
      <c r="F7069" t="s">
        <v>133</v>
      </c>
    </row>
    <row r="7070" spans="1:6" x14ac:dyDescent="0.25">
      <c r="A7070">
        <v>989</v>
      </c>
      <c r="B7070" s="3">
        <v>44707</v>
      </c>
      <c r="C7070" s="3">
        <v>44707</v>
      </c>
      <c r="D7070" t="s">
        <v>131</v>
      </c>
      <c r="E7070" t="s">
        <v>168</v>
      </c>
      <c r="F7070" t="s">
        <v>133</v>
      </c>
    </row>
    <row r="7071" spans="1:6" x14ac:dyDescent="0.25">
      <c r="A7071">
        <v>989</v>
      </c>
      <c r="B7071" s="3">
        <v>44707</v>
      </c>
      <c r="C7071" s="3">
        <v>44707</v>
      </c>
      <c r="D7071" t="s">
        <v>131</v>
      </c>
      <c r="E7071" t="s">
        <v>168</v>
      </c>
      <c r="F7071" t="s">
        <v>133</v>
      </c>
    </row>
    <row r="7072" spans="1:6" x14ac:dyDescent="0.25">
      <c r="A7072">
        <v>989</v>
      </c>
      <c r="B7072" s="3">
        <v>44708</v>
      </c>
      <c r="C7072" s="3"/>
      <c r="D7072" t="s">
        <v>131</v>
      </c>
      <c r="E7072" t="s">
        <v>168</v>
      </c>
      <c r="F7072" t="s">
        <v>133</v>
      </c>
    </row>
    <row r="7073" spans="1:6" x14ac:dyDescent="0.25">
      <c r="A7073">
        <v>990</v>
      </c>
      <c r="B7073" s="3">
        <v>41456</v>
      </c>
      <c r="C7073" s="3"/>
      <c r="D7073" t="s">
        <v>131</v>
      </c>
      <c r="E7073" t="s">
        <v>88</v>
      </c>
      <c r="F7073" t="s">
        <v>132</v>
      </c>
    </row>
    <row r="7074" spans="1:6" x14ac:dyDescent="0.25">
      <c r="A7074">
        <v>991</v>
      </c>
      <c r="B7074" s="3">
        <v>42051</v>
      </c>
      <c r="C7074" s="3">
        <v>43297</v>
      </c>
      <c r="D7074" t="s">
        <v>131</v>
      </c>
      <c r="E7074" t="s">
        <v>128</v>
      </c>
      <c r="F7074" t="s">
        <v>133</v>
      </c>
    </row>
    <row r="7075" spans="1:6" x14ac:dyDescent="0.25">
      <c r="A7075">
        <v>991</v>
      </c>
      <c r="B7075" s="3">
        <v>43297</v>
      </c>
      <c r="C7075" s="3">
        <v>43619</v>
      </c>
      <c r="D7075" t="s">
        <v>131</v>
      </c>
      <c r="E7075" t="s">
        <v>128</v>
      </c>
      <c r="F7075" t="s">
        <v>133</v>
      </c>
    </row>
    <row r="7076" spans="1:6" x14ac:dyDescent="0.25">
      <c r="A7076">
        <v>991</v>
      </c>
      <c r="B7076" s="3">
        <v>43619</v>
      </c>
      <c r="C7076" s="3">
        <v>43619</v>
      </c>
      <c r="D7076" t="s">
        <v>131</v>
      </c>
      <c r="E7076" t="s">
        <v>128</v>
      </c>
      <c r="F7076" t="s">
        <v>133</v>
      </c>
    </row>
    <row r="7077" spans="1:6" x14ac:dyDescent="0.25">
      <c r="A7077">
        <v>991</v>
      </c>
      <c r="B7077" s="3">
        <v>43619</v>
      </c>
      <c r="C7077" s="3">
        <v>43619</v>
      </c>
      <c r="D7077" t="s">
        <v>131</v>
      </c>
      <c r="E7077" t="s">
        <v>228</v>
      </c>
      <c r="F7077" t="s">
        <v>133</v>
      </c>
    </row>
    <row r="7078" spans="1:6" x14ac:dyDescent="0.25">
      <c r="A7078">
        <v>991</v>
      </c>
      <c r="B7078" s="3">
        <v>43619</v>
      </c>
      <c r="C7078" s="3">
        <v>43861</v>
      </c>
      <c r="D7078" t="s">
        <v>131</v>
      </c>
      <c r="E7078" t="s">
        <v>228</v>
      </c>
      <c r="F7078" t="s">
        <v>133</v>
      </c>
    </row>
    <row r="7079" spans="1:6" x14ac:dyDescent="0.25">
      <c r="A7079">
        <v>991</v>
      </c>
      <c r="B7079" s="3">
        <v>43861</v>
      </c>
      <c r="C7079" s="3">
        <v>44074</v>
      </c>
      <c r="D7079" t="s">
        <v>131</v>
      </c>
      <c r="E7079" t="s">
        <v>128</v>
      </c>
      <c r="F7079" t="s">
        <v>133</v>
      </c>
    </row>
    <row r="7080" spans="1:6" x14ac:dyDescent="0.25">
      <c r="A7080">
        <v>991</v>
      </c>
      <c r="B7080" s="3">
        <v>44075</v>
      </c>
      <c r="C7080" s="3">
        <v>44075</v>
      </c>
      <c r="D7080" t="s">
        <v>131</v>
      </c>
      <c r="E7080" t="s">
        <v>134</v>
      </c>
      <c r="F7080" t="s">
        <v>133</v>
      </c>
    </row>
    <row r="7081" spans="1:6" x14ac:dyDescent="0.25">
      <c r="A7081">
        <v>991</v>
      </c>
      <c r="B7081" s="3">
        <v>44075</v>
      </c>
      <c r="C7081" s="3">
        <v>44271</v>
      </c>
      <c r="D7081" t="s">
        <v>131</v>
      </c>
      <c r="E7081" t="s">
        <v>134</v>
      </c>
      <c r="F7081" t="s">
        <v>133</v>
      </c>
    </row>
    <row r="7082" spans="1:6" x14ac:dyDescent="0.25">
      <c r="A7082">
        <v>991</v>
      </c>
      <c r="B7082" s="3">
        <v>44271</v>
      </c>
      <c r="C7082" s="3">
        <v>44271</v>
      </c>
      <c r="D7082" t="s">
        <v>131</v>
      </c>
      <c r="E7082" t="s">
        <v>134</v>
      </c>
      <c r="F7082" t="s">
        <v>133</v>
      </c>
    </row>
    <row r="7083" spans="1:6" x14ac:dyDescent="0.25">
      <c r="A7083">
        <v>991</v>
      </c>
      <c r="B7083" s="3">
        <v>44271</v>
      </c>
      <c r="C7083" s="3"/>
      <c r="D7083" t="s">
        <v>131</v>
      </c>
      <c r="E7083" t="s">
        <v>128</v>
      </c>
      <c r="F7083" t="s">
        <v>133</v>
      </c>
    </row>
    <row r="7084" spans="1:6" x14ac:dyDescent="0.25">
      <c r="A7084">
        <v>993</v>
      </c>
      <c r="B7084" s="3">
        <v>42464</v>
      </c>
      <c r="C7084" s="3">
        <v>43074</v>
      </c>
      <c r="D7084" t="s">
        <v>131</v>
      </c>
      <c r="E7084" t="s">
        <v>115</v>
      </c>
      <c r="F7084" t="s">
        <v>133</v>
      </c>
    </row>
    <row r="7085" spans="1:6" x14ac:dyDescent="0.25">
      <c r="A7085">
        <v>993</v>
      </c>
      <c r="B7085" s="3">
        <v>43074</v>
      </c>
      <c r="C7085" s="3">
        <v>43074</v>
      </c>
      <c r="D7085" t="s">
        <v>131</v>
      </c>
      <c r="E7085" t="s">
        <v>115</v>
      </c>
      <c r="F7085" t="s">
        <v>133</v>
      </c>
    </row>
    <row r="7086" spans="1:6" x14ac:dyDescent="0.25">
      <c r="A7086">
        <v>993</v>
      </c>
      <c r="B7086" s="3">
        <v>43074</v>
      </c>
      <c r="C7086" s="3"/>
      <c r="D7086" t="s">
        <v>131</v>
      </c>
      <c r="E7086" t="s">
        <v>115</v>
      </c>
      <c r="F7086" t="s">
        <v>133</v>
      </c>
    </row>
    <row r="7087" spans="1:6" x14ac:dyDescent="0.25">
      <c r="A7087">
        <v>994</v>
      </c>
      <c r="B7087" s="3">
        <v>41306</v>
      </c>
      <c r="C7087" s="3">
        <v>43069</v>
      </c>
      <c r="D7087" t="s">
        <v>131</v>
      </c>
      <c r="E7087" t="s">
        <v>169</v>
      </c>
      <c r="F7087" t="s">
        <v>133</v>
      </c>
    </row>
    <row r="7088" spans="1:6" x14ac:dyDescent="0.25">
      <c r="A7088">
        <v>994</v>
      </c>
      <c r="B7088" s="3">
        <v>43070</v>
      </c>
      <c r="C7088" s="3">
        <v>43069</v>
      </c>
      <c r="D7088" t="s">
        <v>131</v>
      </c>
      <c r="E7088" t="s">
        <v>169</v>
      </c>
      <c r="F7088" t="s">
        <v>133</v>
      </c>
    </row>
    <row r="7089" spans="1:6" x14ac:dyDescent="0.25">
      <c r="A7089">
        <v>994</v>
      </c>
      <c r="B7089" s="3">
        <v>43070</v>
      </c>
      <c r="C7089" s="3">
        <v>43134</v>
      </c>
      <c r="D7089" t="s">
        <v>131</v>
      </c>
      <c r="E7089" t="s">
        <v>134</v>
      </c>
      <c r="F7089" t="s">
        <v>133</v>
      </c>
    </row>
    <row r="7090" spans="1:6" x14ac:dyDescent="0.25">
      <c r="A7090">
        <v>994</v>
      </c>
      <c r="B7090" s="3">
        <v>43134</v>
      </c>
      <c r="C7090" s="3">
        <v>43603</v>
      </c>
      <c r="D7090" t="s">
        <v>131</v>
      </c>
      <c r="E7090" t="s">
        <v>134</v>
      </c>
      <c r="F7090" t="s">
        <v>133</v>
      </c>
    </row>
    <row r="7091" spans="1:6" x14ac:dyDescent="0.25">
      <c r="A7091">
        <v>994</v>
      </c>
      <c r="B7091" s="3">
        <v>43603</v>
      </c>
      <c r="C7091" s="3">
        <v>43632</v>
      </c>
      <c r="D7091" t="s">
        <v>131</v>
      </c>
      <c r="E7091" t="s">
        <v>134</v>
      </c>
      <c r="F7091" t="s">
        <v>133</v>
      </c>
    </row>
    <row r="7092" spans="1:6" x14ac:dyDescent="0.25">
      <c r="A7092">
        <v>994</v>
      </c>
      <c r="B7092" s="3">
        <v>43633</v>
      </c>
      <c r="C7092" s="3">
        <v>43633</v>
      </c>
      <c r="D7092" t="s">
        <v>131</v>
      </c>
      <c r="E7092" t="s">
        <v>134</v>
      </c>
      <c r="F7092" t="s">
        <v>133</v>
      </c>
    </row>
    <row r="7093" spans="1:6" x14ac:dyDescent="0.25">
      <c r="A7093">
        <v>994</v>
      </c>
      <c r="B7093" s="3">
        <v>43633</v>
      </c>
      <c r="C7093" s="3">
        <v>43662</v>
      </c>
      <c r="D7093" t="s">
        <v>131</v>
      </c>
      <c r="E7093" t="s">
        <v>134</v>
      </c>
      <c r="F7093" t="s">
        <v>133</v>
      </c>
    </row>
    <row r="7094" spans="1:6" x14ac:dyDescent="0.25">
      <c r="A7094">
        <v>994</v>
      </c>
      <c r="B7094" s="3">
        <v>43663</v>
      </c>
      <c r="C7094" s="3">
        <v>43663</v>
      </c>
      <c r="D7094" t="s">
        <v>131</v>
      </c>
      <c r="E7094" t="s">
        <v>134</v>
      </c>
      <c r="F7094" t="s">
        <v>133</v>
      </c>
    </row>
    <row r="7095" spans="1:6" x14ac:dyDescent="0.25">
      <c r="A7095">
        <v>994</v>
      </c>
      <c r="B7095" s="3">
        <v>43663</v>
      </c>
      <c r="C7095" s="3">
        <v>43692</v>
      </c>
      <c r="D7095" t="s">
        <v>131</v>
      </c>
      <c r="E7095" t="s">
        <v>134</v>
      </c>
      <c r="F7095" t="s">
        <v>133</v>
      </c>
    </row>
    <row r="7096" spans="1:6" x14ac:dyDescent="0.25">
      <c r="A7096">
        <v>994</v>
      </c>
      <c r="B7096" s="3">
        <v>43693</v>
      </c>
      <c r="C7096" s="3">
        <v>43693</v>
      </c>
      <c r="D7096" t="s">
        <v>131</v>
      </c>
      <c r="E7096" t="s">
        <v>134</v>
      </c>
      <c r="F7096" t="s">
        <v>133</v>
      </c>
    </row>
    <row r="7097" spans="1:6" x14ac:dyDescent="0.25">
      <c r="A7097">
        <v>994</v>
      </c>
      <c r="B7097" s="3">
        <v>43693</v>
      </c>
      <c r="C7097" s="3">
        <v>43693</v>
      </c>
      <c r="D7097" t="s">
        <v>131</v>
      </c>
      <c r="E7097" t="s">
        <v>134</v>
      </c>
      <c r="F7097" t="s">
        <v>133</v>
      </c>
    </row>
    <row r="7098" spans="1:6" x14ac:dyDescent="0.25">
      <c r="A7098">
        <v>994</v>
      </c>
      <c r="B7098" s="3">
        <v>43694</v>
      </c>
      <c r="C7098" s="3">
        <v>43694</v>
      </c>
      <c r="D7098" t="s">
        <v>131</v>
      </c>
      <c r="E7098" t="s">
        <v>134</v>
      </c>
      <c r="F7098" t="s">
        <v>133</v>
      </c>
    </row>
    <row r="7099" spans="1:6" x14ac:dyDescent="0.25">
      <c r="A7099">
        <v>994</v>
      </c>
      <c r="B7099" s="3">
        <v>43694</v>
      </c>
      <c r="C7099" s="3">
        <v>43721</v>
      </c>
      <c r="D7099" t="s">
        <v>131</v>
      </c>
      <c r="E7099" t="s">
        <v>134</v>
      </c>
      <c r="F7099" t="s">
        <v>133</v>
      </c>
    </row>
    <row r="7100" spans="1:6" x14ac:dyDescent="0.25">
      <c r="A7100">
        <v>994</v>
      </c>
      <c r="B7100" s="3">
        <v>43722</v>
      </c>
      <c r="C7100" s="3">
        <v>43722</v>
      </c>
      <c r="D7100" t="s">
        <v>131</v>
      </c>
      <c r="E7100" t="s">
        <v>134</v>
      </c>
      <c r="F7100" t="s">
        <v>133</v>
      </c>
    </row>
    <row r="7101" spans="1:6" x14ac:dyDescent="0.25">
      <c r="A7101">
        <v>994</v>
      </c>
      <c r="B7101" s="3">
        <v>43722</v>
      </c>
      <c r="C7101" s="3">
        <v>43751</v>
      </c>
      <c r="D7101" t="s">
        <v>131</v>
      </c>
      <c r="E7101" t="s">
        <v>134</v>
      </c>
      <c r="F7101" t="s">
        <v>133</v>
      </c>
    </row>
    <row r="7102" spans="1:6" x14ac:dyDescent="0.25">
      <c r="A7102">
        <v>994</v>
      </c>
      <c r="B7102" s="3">
        <v>43752</v>
      </c>
      <c r="C7102" s="3">
        <v>43752</v>
      </c>
      <c r="D7102" t="s">
        <v>131</v>
      </c>
      <c r="E7102" t="s">
        <v>134</v>
      </c>
      <c r="F7102" t="s">
        <v>133</v>
      </c>
    </row>
    <row r="7103" spans="1:6" x14ac:dyDescent="0.25">
      <c r="A7103">
        <v>994</v>
      </c>
      <c r="B7103" s="3">
        <v>43752</v>
      </c>
      <c r="C7103" s="3">
        <v>43781</v>
      </c>
      <c r="D7103" t="s">
        <v>131</v>
      </c>
      <c r="E7103" t="s">
        <v>134</v>
      </c>
      <c r="F7103" t="s">
        <v>133</v>
      </c>
    </row>
    <row r="7104" spans="1:6" x14ac:dyDescent="0.25">
      <c r="A7104">
        <v>994</v>
      </c>
      <c r="B7104" s="3">
        <v>43782</v>
      </c>
      <c r="C7104" s="3">
        <v>43838</v>
      </c>
      <c r="D7104" t="s">
        <v>131</v>
      </c>
      <c r="E7104" t="s">
        <v>134</v>
      </c>
      <c r="F7104" t="s">
        <v>133</v>
      </c>
    </row>
    <row r="7105" spans="1:6" x14ac:dyDescent="0.25">
      <c r="A7105">
        <v>994</v>
      </c>
      <c r="B7105" s="3">
        <v>43838</v>
      </c>
      <c r="C7105" s="3">
        <v>43867</v>
      </c>
      <c r="D7105" t="s">
        <v>131</v>
      </c>
      <c r="E7105" t="s">
        <v>134</v>
      </c>
      <c r="F7105" t="s">
        <v>133</v>
      </c>
    </row>
    <row r="7106" spans="1:6" x14ac:dyDescent="0.25">
      <c r="A7106">
        <v>994</v>
      </c>
      <c r="B7106" s="3">
        <v>43868</v>
      </c>
      <c r="C7106" s="3">
        <v>43868</v>
      </c>
      <c r="D7106" t="s">
        <v>131</v>
      </c>
      <c r="E7106" t="s">
        <v>134</v>
      </c>
      <c r="F7106" t="s">
        <v>133</v>
      </c>
    </row>
    <row r="7107" spans="1:6" x14ac:dyDescent="0.25">
      <c r="A7107">
        <v>994</v>
      </c>
      <c r="B7107" s="3">
        <v>43868</v>
      </c>
      <c r="C7107" s="3">
        <v>43897</v>
      </c>
      <c r="D7107" t="s">
        <v>131</v>
      </c>
      <c r="E7107" t="s">
        <v>134</v>
      </c>
      <c r="F7107" t="s">
        <v>133</v>
      </c>
    </row>
    <row r="7108" spans="1:6" x14ac:dyDescent="0.25">
      <c r="A7108">
        <v>994</v>
      </c>
      <c r="B7108" s="3">
        <v>43898</v>
      </c>
      <c r="C7108" s="3">
        <v>43898</v>
      </c>
      <c r="D7108" t="s">
        <v>131</v>
      </c>
      <c r="E7108" t="s">
        <v>134</v>
      </c>
      <c r="F7108" t="s">
        <v>133</v>
      </c>
    </row>
    <row r="7109" spans="1:6" x14ac:dyDescent="0.25">
      <c r="A7109">
        <v>994</v>
      </c>
      <c r="B7109" s="3">
        <v>43898</v>
      </c>
      <c r="C7109" s="3">
        <v>43927</v>
      </c>
      <c r="D7109" t="s">
        <v>131</v>
      </c>
      <c r="E7109" t="s">
        <v>134</v>
      </c>
      <c r="F7109" t="s">
        <v>133</v>
      </c>
    </row>
    <row r="7110" spans="1:6" x14ac:dyDescent="0.25">
      <c r="A7110">
        <v>994</v>
      </c>
      <c r="B7110" s="3">
        <v>43928</v>
      </c>
      <c r="C7110" s="3">
        <v>43928</v>
      </c>
      <c r="D7110" t="s">
        <v>131</v>
      </c>
      <c r="E7110" t="s">
        <v>134</v>
      </c>
      <c r="F7110" t="s">
        <v>133</v>
      </c>
    </row>
    <row r="7111" spans="1:6" x14ac:dyDescent="0.25">
      <c r="A7111">
        <v>994</v>
      </c>
      <c r="B7111" s="3">
        <v>43928</v>
      </c>
      <c r="C7111" s="3">
        <v>43957</v>
      </c>
      <c r="D7111" t="s">
        <v>131</v>
      </c>
      <c r="E7111" t="s">
        <v>134</v>
      </c>
      <c r="F7111" t="s">
        <v>133</v>
      </c>
    </row>
    <row r="7112" spans="1:6" x14ac:dyDescent="0.25">
      <c r="A7112">
        <v>994</v>
      </c>
      <c r="B7112" s="3">
        <v>43958</v>
      </c>
      <c r="C7112" s="3">
        <v>43958</v>
      </c>
      <c r="D7112" t="s">
        <v>131</v>
      </c>
      <c r="E7112" t="s">
        <v>134</v>
      </c>
      <c r="F7112" t="s">
        <v>133</v>
      </c>
    </row>
    <row r="7113" spans="1:6" x14ac:dyDescent="0.25">
      <c r="A7113">
        <v>994</v>
      </c>
      <c r="B7113" s="3">
        <v>43958</v>
      </c>
      <c r="C7113" s="3">
        <v>43986</v>
      </c>
      <c r="D7113" t="s">
        <v>131</v>
      </c>
      <c r="E7113" t="s">
        <v>134</v>
      </c>
      <c r="F7113" t="s">
        <v>133</v>
      </c>
    </row>
    <row r="7114" spans="1:6" x14ac:dyDescent="0.25">
      <c r="A7114">
        <v>994</v>
      </c>
      <c r="B7114" s="3">
        <v>43987</v>
      </c>
      <c r="C7114" s="3">
        <v>43987</v>
      </c>
      <c r="D7114" t="s">
        <v>131</v>
      </c>
      <c r="E7114" t="s">
        <v>134</v>
      </c>
      <c r="F7114" t="s">
        <v>133</v>
      </c>
    </row>
    <row r="7115" spans="1:6" x14ac:dyDescent="0.25">
      <c r="A7115">
        <v>994</v>
      </c>
      <c r="B7115" s="3">
        <v>43987</v>
      </c>
      <c r="C7115" s="3">
        <v>44016</v>
      </c>
      <c r="D7115" t="s">
        <v>131</v>
      </c>
      <c r="E7115" t="s">
        <v>134</v>
      </c>
      <c r="F7115" t="s">
        <v>133</v>
      </c>
    </row>
    <row r="7116" spans="1:6" x14ac:dyDescent="0.25">
      <c r="A7116">
        <v>994</v>
      </c>
      <c r="B7116" s="3">
        <v>44017</v>
      </c>
      <c r="C7116" s="3">
        <v>44017</v>
      </c>
      <c r="D7116" t="s">
        <v>131</v>
      </c>
      <c r="E7116" t="s">
        <v>134</v>
      </c>
      <c r="F7116" t="s">
        <v>133</v>
      </c>
    </row>
    <row r="7117" spans="1:6" x14ac:dyDescent="0.25">
      <c r="A7117">
        <v>994</v>
      </c>
      <c r="B7117" s="3">
        <v>44017</v>
      </c>
      <c r="C7117" s="3">
        <v>44046</v>
      </c>
      <c r="D7117" t="s">
        <v>131</v>
      </c>
      <c r="E7117" t="s">
        <v>134</v>
      </c>
      <c r="F7117" t="s">
        <v>133</v>
      </c>
    </row>
    <row r="7118" spans="1:6" x14ac:dyDescent="0.25">
      <c r="A7118">
        <v>994</v>
      </c>
      <c r="B7118" s="3">
        <v>44047</v>
      </c>
      <c r="C7118" s="3">
        <v>44047</v>
      </c>
      <c r="D7118" t="s">
        <v>131</v>
      </c>
      <c r="E7118" t="s">
        <v>134</v>
      </c>
      <c r="F7118" t="s">
        <v>133</v>
      </c>
    </row>
    <row r="7119" spans="1:6" x14ac:dyDescent="0.25">
      <c r="A7119">
        <v>994</v>
      </c>
      <c r="B7119" s="3">
        <v>44047</v>
      </c>
      <c r="C7119" s="3">
        <v>44076</v>
      </c>
      <c r="D7119" t="s">
        <v>131</v>
      </c>
      <c r="E7119" t="s">
        <v>134</v>
      </c>
      <c r="F7119" t="s">
        <v>133</v>
      </c>
    </row>
    <row r="7120" spans="1:6" x14ac:dyDescent="0.25">
      <c r="A7120">
        <v>994</v>
      </c>
      <c r="B7120" s="3">
        <v>44077</v>
      </c>
      <c r="C7120" s="3">
        <v>44077</v>
      </c>
      <c r="D7120" t="s">
        <v>131</v>
      </c>
      <c r="E7120" t="s">
        <v>134</v>
      </c>
      <c r="F7120" t="s">
        <v>133</v>
      </c>
    </row>
    <row r="7121" spans="1:6" x14ac:dyDescent="0.25">
      <c r="A7121">
        <v>994</v>
      </c>
      <c r="B7121" s="3">
        <v>44077</v>
      </c>
      <c r="C7121" s="3">
        <v>44106</v>
      </c>
      <c r="D7121" t="s">
        <v>131</v>
      </c>
      <c r="E7121" t="s">
        <v>134</v>
      </c>
      <c r="F7121" t="s">
        <v>133</v>
      </c>
    </row>
    <row r="7122" spans="1:6" x14ac:dyDescent="0.25">
      <c r="A7122">
        <v>994</v>
      </c>
      <c r="B7122" s="3">
        <v>44107</v>
      </c>
      <c r="C7122" s="3">
        <v>44107</v>
      </c>
      <c r="D7122" t="s">
        <v>131</v>
      </c>
      <c r="E7122" t="s">
        <v>134</v>
      </c>
      <c r="F7122" t="s">
        <v>133</v>
      </c>
    </row>
    <row r="7123" spans="1:6" x14ac:dyDescent="0.25">
      <c r="A7123">
        <v>994</v>
      </c>
      <c r="B7123" s="3">
        <v>44107</v>
      </c>
      <c r="C7123" s="3">
        <v>44136</v>
      </c>
      <c r="D7123" t="s">
        <v>131</v>
      </c>
      <c r="E7123" t="s">
        <v>134</v>
      </c>
      <c r="F7123" t="s">
        <v>133</v>
      </c>
    </row>
    <row r="7124" spans="1:6" x14ac:dyDescent="0.25">
      <c r="A7124">
        <v>994</v>
      </c>
      <c r="B7124" s="3">
        <v>44137</v>
      </c>
      <c r="C7124" s="3">
        <v>44137</v>
      </c>
      <c r="D7124" t="s">
        <v>131</v>
      </c>
      <c r="E7124" t="s">
        <v>134</v>
      </c>
      <c r="F7124" t="s">
        <v>133</v>
      </c>
    </row>
    <row r="7125" spans="1:6" x14ac:dyDescent="0.25">
      <c r="A7125">
        <v>994</v>
      </c>
      <c r="B7125" s="3">
        <v>44137</v>
      </c>
      <c r="C7125" s="3">
        <v>44166</v>
      </c>
      <c r="D7125" t="s">
        <v>131</v>
      </c>
      <c r="E7125" t="s">
        <v>134</v>
      </c>
      <c r="F7125" t="s">
        <v>133</v>
      </c>
    </row>
    <row r="7126" spans="1:6" x14ac:dyDescent="0.25">
      <c r="A7126">
        <v>994</v>
      </c>
      <c r="B7126" s="3">
        <v>44167</v>
      </c>
      <c r="C7126" s="3">
        <v>44167</v>
      </c>
      <c r="D7126" t="s">
        <v>131</v>
      </c>
      <c r="E7126" t="s">
        <v>134</v>
      </c>
      <c r="F7126" t="s">
        <v>133</v>
      </c>
    </row>
    <row r="7127" spans="1:6" x14ac:dyDescent="0.25">
      <c r="A7127">
        <v>994</v>
      </c>
      <c r="B7127" s="3">
        <v>44167</v>
      </c>
      <c r="C7127" s="3">
        <v>44196</v>
      </c>
      <c r="D7127" t="s">
        <v>131</v>
      </c>
      <c r="E7127" t="s">
        <v>134</v>
      </c>
      <c r="F7127" t="s">
        <v>133</v>
      </c>
    </row>
    <row r="7128" spans="1:6" x14ac:dyDescent="0.25">
      <c r="A7128">
        <v>994</v>
      </c>
      <c r="B7128" s="3">
        <v>44197</v>
      </c>
      <c r="C7128" s="3">
        <v>44571</v>
      </c>
      <c r="D7128" t="s">
        <v>131</v>
      </c>
      <c r="E7128" t="s">
        <v>134</v>
      </c>
      <c r="F7128" t="s">
        <v>133</v>
      </c>
    </row>
    <row r="7129" spans="1:6" x14ac:dyDescent="0.25">
      <c r="A7129">
        <v>994</v>
      </c>
      <c r="B7129" s="3">
        <v>44571</v>
      </c>
      <c r="C7129" s="3">
        <v>44573</v>
      </c>
      <c r="D7129" t="s">
        <v>131</v>
      </c>
      <c r="E7129" t="s">
        <v>134</v>
      </c>
      <c r="F7129" t="s">
        <v>133</v>
      </c>
    </row>
    <row r="7130" spans="1:6" x14ac:dyDescent="0.25">
      <c r="A7130">
        <v>994</v>
      </c>
      <c r="B7130" s="3">
        <v>44574</v>
      </c>
      <c r="C7130" s="3">
        <v>44574</v>
      </c>
      <c r="D7130" t="s">
        <v>131</v>
      </c>
      <c r="E7130" t="s">
        <v>134</v>
      </c>
      <c r="F7130" t="s">
        <v>133</v>
      </c>
    </row>
    <row r="7131" spans="1:6" x14ac:dyDescent="0.25">
      <c r="A7131">
        <v>994</v>
      </c>
      <c r="B7131" s="3">
        <v>44574</v>
      </c>
      <c r="C7131" s="3">
        <v>44575</v>
      </c>
      <c r="D7131" t="s">
        <v>131</v>
      </c>
      <c r="E7131" t="s">
        <v>134</v>
      </c>
      <c r="F7131" t="s">
        <v>133</v>
      </c>
    </row>
    <row r="7132" spans="1:6" x14ac:dyDescent="0.25">
      <c r="A7132">
        <v>994</v>
      </c>
      <c r="B7132" s="3">
        <v>44576</v>
      </c>
      <c r="C7132" s="3">
        <v>44614</v>
      </c>
      <c r="D7132" t="s">
        <v>131</v>
      </c>
      <c r="E7132" t="s">
        <v>134</v>
      </c>
      <c r="F7132" t="s">
        <v>133</v>
      </c>
    </row>
    <row r="7133" spans="1:6" x14ac:dyDescent="0.25">
      <c r="A7133">
        <v>994</v>
      </c>
      <c r="B7133" s="3">
        <v>44614</v>
      </c>
      <c r="C7133" s="3">
        <v>44615</v>
      </c>
      <c r="D7133" t="s">
        <v>131</v>
      </c>
      <c r="E7133" t="s">
        <v>134</v>
      </c>
      <c r="F7133" t="s">
        <v>133</v>
      </c>
    </row>
    <row r="7134" spans="1:6" x14ac:dyDescent="0.25">
      <c r="A7134">
        <v>994</v>
      </c>
      <c r="B7134" s="3">
        <v>44616</v>
      </c>
      <c r="C7134" s="3">
        <v>44713</v>
      </c>
      <c r="D7134" t="s">
        <v>131</v>
      </c>
      <c r="E7134" t="s">
        <v>134</v>
      </c>
      <c r="F7134" t="s">
        <v>133</v>
      </c>
    </row>
    <row r="7135" spans="1:6" x14ac:dyDescent="0.25">
      <c r="A7135">
        <v>994</v>
      </c>
      <c r="B7135" s="3">
        <v>44713</v>
      </c>
      <c r="C7135" s="3">
        <v>44713</v>
      </c>
      <c r="D7135" t="s">
        <v>131</v>
      </c>
      <c r="E7135" t="s">
        <v>263</v>
      </c>
      <c r="F7135" t="s">
        <v>133</v>
      </c>
    </row>
    <row r="7136" spans="1:6" x14ac:dyDescent="0.25">
      <c r="A7136">
        <v>994</v>
      </c>
      <c r="B7136" s="3">
        <v>44713</v>
      </c>
      <c r="C7136" s="3"/>
      <c r="D7136" t="s">
        <v>131</v>
      </c>
      <c r="E7136" t="s">
        <v>263</v>
      </c>
      <c r="F7136" t="s">
        <v>133</v>
      </c>
    </row>
    <row r="7137" spans="1:6" x14ac:dyDescent="0.25">
      <c r="A7137">
        <v>995</v>
      </c>
      <c r="B7137" s="3">
        <v>42767</v>
      </c>
      <c r="C7137" s="3">
        <v>44562</v>
      </c>
      <c r="D7137" t="s">
        <v>131</v>
      </c>
      <c r="E7137" t="s">
        <v>168</v>
      </c>
      <c r="F7137" t="s">
        <v>133</v>
      </c>
    </row>
    <row r="7138" spans="1:6" x14ac:dyDescent="0.25">
      <c r="A7138">
        <v>995</v>
      </c>
      <c r="B7138" s="3">
        <v>44562</v>
      </c>
      <c r="C7138" s="3">
        <v>44562</v>
      </c>
      <c r="D7138" t="s">
        <v>131</v>
      </c>
      <c r="E7138" t="s">
        <v>168</v>
      </c>
      <c r="F7138" t="s">
        <v>133</v>
      </c>
    </row>
    <row r="7139" spans="1:6" x14ac:dyDescent="0.25">
      <c r="A7139">
        <v>995</v>
      </c>
      <c r="B7139" s="3">
        <v>44562</v>
      </c>
      <c r="C7139" s="3"/>
      <c r="D7139" t="s">
        <v>131</v>
      </c>
      <c r="E7139" t="s">
        <v>134</v>
      </c>
      <c r="F7139" t="s">
        <v>133</v>
      </c>
    </row>
    <row r="7140" spans="1:6" x14ac:dyDescent="0.25">
      <c r="A7140">
        <v>996</v>
      </c>
      <c r="B7140" s="3">
        <v>42779</v>
      </c>
      <c r="C7140" s="3">
        <v>43732</v>
      </c>
      <c r="D7140" t="s">
        <v>131</v>
      </c>
      <c r="E7140" t="s">
        <v>118</v>
      </c>
      <c r="F7140" t="s">
        <v>133</v>
      </c>
    </row>
    <row r="7141" spans="1:6" x14ac:dyDescent="0.25">
      <c r="A7141">
        <v>996</v>
      </c>
      <c r="B7141" s="3">
        <v>43732</v>
      </c>
      <c r="C7141" s="3">
        <v>43843</v>
      </c>
      <c r="D7141" t="s">
        <v>131</v>
      </c>
      <c r="E7141" t="s">
        <v>118</v>
      </c>
      <c r="F7141" t="s">
        <v>133</v>
      </c>
    </row>
    <row r="7142" spans="1:6" x14ac:dyDescent="0.25">
      <c r="A7142">
        <v>996</v>
      </c>
      <c r="B7142" s="3">
        <v>43843</v>
      </c>
      <c r="C7142" s="3">
        <v>44019</v>
      </c>
      <c r="D7142" t="s">
        <v>131</v>
      </c>
      <c r="E7142" t="s">
        <v>118</v>
      </c>
      <c r="F7142" t="s">
        <v>133</v>
      </c>
    </row>
    <row r="7143" spans="1:6" x14ac:dyDescent="0.25">
      <c r="A7143">
        <v>996</v>
      </c>
      <c r="B7143" s="3">
        <v>44019</v>
      </c>
      <c r="C7143" s="3">
        <v>44027</v>
      </c>
      <c r="D7143" t="s">
        <v>131</v>
      </c>
      <c r="E7143" t="s">
        <v>118</v>
      </c>
      <c r="F7143" t="s">
        <v>133</v>
      </c>
    </row>
    <row r="7144" spans="1:6" x14ac:dyDescent="0.25">
      <c r="A7144">
        <v>996</v>
      </c>
      <c r="B7144" s="3">
        <v>44028</v>
      </c>
      <c r="C7144" s="3">
        <v>44475</v>
      </c>
      <c r="D7144" t="s">
        <v>131</v>
      </c>
      <c r="E7144" t="s">
        <v>118</v>
      </c>
      <c r="F7144" t="s">
        <v>133</v>
      </c>
    </row>
    <row r="7145" spans="1:6" x14ac:dyDescent="0.25">
      <c r="A7145">
        <v>996</v>
      </c>
      <c r="B7145" s="3">
        <v>44475</v>
      </c>
      <c r="C7145" s="3">
        <v>44475</v>
      </c>
      <c r="D7145" t="s">
        <v>131</v>
      </c>
      <c r="E7145" t="s">
        <v>118</v>
      </c>
      <c r="F7145" t="s">
        <v>133</v>
      </c>
    </row>
    <row r="7146" spans="1:6" x14ac:dyDescent="0.25">
      <c r="A7146">
        <v>996</v>
      </c>
      <c r="B7146" s="3">
        <v>44475</v>
      </c>
      <c r="C7146" s="3">
        <v>44475</v>
      </c>
      <c r="D7146" t="s">
        <v>131</v>
      </c>
      <c r="E7146" t="s">
        <v>160</v>
      </c>
      <c r="F7146" t="s">
        <v>133</v>
      </c>
    </row>
    <row r="7147" spans="1:6" x14ac:dyDescent="0.25">
      <c r="A7147">
        <v>996</v>
      </c>
      <c r="B7147" s="3">
        <v>44475</v>
      </c>
      <c r="C7147" s="3">
        <v>44637</v>
      </c>
      <c r="D7147" t="s">
        <v>131</v>
      </c>
      <c r="E7147" t="s">
        <v>160</v>
      </c>
      <c r="F7147" t="s">
        <v>133</v>
      </c>
    </row>
    <row r="7148" spans="1:6" x14ac:dyDescent="0.25">
      <c r="A7148">
        <v>996</v>
      </c>
      <c r="B7148" s="3">
        <v>44637</v>
      </c>
      <c r="C7148" s="3"/>
      <c r="D7148" t="s">
        <v>131</v>
      </c>
      <c r="E7148" t="s">
        <v>160</v>
      </c>
      <c r="F7148" t="s">
        <v>133</v>
      </c>
    </row>
    <row r="7149" spans="1:6" x14ac:dyDescent="0.25">
      <c r="A7149">
        <v>997</v>
      </c>
      <c r="B7149" s="3">
        <v>41852</v>
      </c>
      <c r="C7149" s="3">
        <v>43269</v>
      </c>
      <c r="D7149" t="s">
        <v>131</v>
      </c>
      <c r="E7149" t="s">
        <v>169</v>
      </c>
      <c r="F7149" t="s">
        <v>133</v>
      </c>
    </row>
    <row r="7150" spans="1:6" x14ac:dyDescent="0.25">
      <c r="A7150">
        <v>997</v>
      </c>
      <c r="B7150" s="3">
        <v>43267</v>
      </c>
      <c r="C7150" s="3">
        <v>43739</v>
      </c>
      <c r="D7150" t="s">
        <v>131</v>
      </c>
      <c r="E7150" t="s">
        <v>169</v>
      </c>
      <c r="F7150" t="s">
        <v>133</v>
      </c>
    </row>
    <row r="7151" spans="1:6" x14ac:dyDescent="0.25">
      <c r="A7151">
        <v>997</v>
      </c>
      <c r="B7151" s="3">
        <v>43739</v>
      </c>
      <c r="C7151" s="3">
        <v>43739</v>
      </c>
      <c r="D7151" t="s">
        <v>131</v>
      </c>
      <c r="E7151" t="s">
        <v>169</v>
      </c>
      <c r="F7151" t="s">
        <v>133</v>
      </c>
    </row>
    <row r="7152" spans="1:6" x14ac:dyDescent="0.25">
      <c r="A7152">
        <v>998</v>
      </c>
      <c r="B7152" s="3">
        <v>42444</v>
      </c>
      <c r="C7152" s="3">
        <v>43878</v>
      </c>
      <c r="D7152" t="s">
        <v>131</v>
      </c>
      <c r="E7152" t="s">
        <v>93</v>
      </c>
      <c r="F7152" t="s">
        <v>133</v>
      </c>
    </row>
    <row r="7153" spans="1:6" x14ac:dyDescent="0.25">
      <c r="A7153">
        <v>998</v>
      </c>
      <c r="B7153" s="3">
        <v>43878</v>
      </c>
      <c r="C7153" s="3">
        <v>44279</v>
      </c>
      <c r="D7153" t="s">
        <v>131</v>
      </c>
      <c r="E7153" t="s">
        <v>93</v>
      </c>
      <c r="F7153" t="s">
        <v>133</v>
      </c>
    </row>
    <row r="7154" spans="1:6" x14ac:dyDescent="0.25">
      <c r="A7154">
        <v>998</v>
      </c>
      <c r="B7154" s="3">
        <v>44279</v>
      </c>
      <c r="C7154" s="3">
        <v>44279</v>
      </c>
      <c r="D7154" t="s">
        <v>131</v>
      </c>
      <c r="E7154" t="s">
        <v>93</v>
      </c>
      <c r="F7154" t="s">
        <v>133</v>
      </c>
    </row>
    <row r="7155" spans="1:6" x14ac:dyDescent="0.25">
      <c r="A7155">
        <v>998</v>
      </c>
      <c r="B7155" s="3">
        <v>44279</v>
      </c>
      <c r="C7155" s="3">
        <v>44279</v>
      </c>
      <c r="D7155" t="s">
        <v>131</v>
      </c>
      <c r="E7155" t="s">
        <v>93</v>
      </c>
      <c r="F7155" t="s">
        <v>133</v>
      </c>
    </row>
    <row r="7156" spans="1:6" x14ac:dyDescent="0.25">
      <c r="A7156">
        <v>998</v>
      </c>
      <c r="B7156" s="3">
        <v>44279</v>
      </c>
      <c r="C7156" s="3">
        <v>44403</v>
      </c>
      <c r="D7156" t="s">
        <v>131</v>
      </c>
      <c r="E7156" t="s">
        <v>93</v>
      </c>
      <c r="F7156" t="s">
        <v>133</v>
      </c>
    </row>
    <row r="7157" spans="1:6" x14ac:dyDescent="0.25">
      <c r="A7157">
        <v>998</v>
      </c>
      <c r="B7157" s="3">
        <v>44403</v>
      </c>
      <c r="C7157" s="3">
        <v>44416</v>
      </c>
      <c r="D7157" t="s">
        <v>131</v>
      </c>
      <c r="E7157" t="s">
        <v>93</v>
      </c>
      <c r="F7157" t="s">
        <v>133</v>
      </c>
    </row>
    <row r="7158" spans="1:6" x14ac:dyDescent="0.25">
      <c r="A7158">
        <v>998</v>
      </c>
      <c r="B7158" s="3">
        <v>44417</v>
      </c>
      <c r="C7158" s="3">
        <v>44659</v>
      </c>
      <c r="D7158" t="s">
        <v>131</v>
      </c>
      <c r="E7158" t="s">
        <v>93</v>
      </c>
      <c r="F7158" t="s">
        <v>133</v>
      </c>
    </row>
    <row r="7159" spans="1:6" x14ac:dyDescent="0.25">
      <c r="A7159">
        <v>998</v>
      </c>
      <c r="B7159" s="3">
        <v>44659</v>
      </c>
      <c r="C7159" s="3">
        <v>44659</v>
      </c>
      <c r="D7159" t="s">
        <v>131</v>
      </c>
      <c r="E7159" t="s">
        <v>93</v>
      </c>
      <c r="F7159" t="s">
        <v>133</v>
      </c>
    </row>
    <row r="7160" spans="1:6" x14ac:dyDescent="0.25">
      <c r="A7160">
        <v>998</v>
      </c>
      <c r="B7160" s="3">
        <v>44659</v>
      </c>
      <c r="C7160" s="3">
        <v>44659</v>
      </c>
      <c r="D7160" t="s">
        <v>131</v>
      </c>
      <c r="E7160" t="s">
        <v>93</v>
      </c>
      <c r="F7160" t="s">
        <v>133</v>
      </c>
    </row>
    <row r="7161" spans="1:6" x14ac:dyDescent="0.25">
      <c r="A7161">
        <v>998</v>
      </c>
      <c r="B7161" s="3">
        <v>44659</v>
      </c>
      <c r="C7161" s="3">
        <v>44659</v>
      </c>
      <c r="D7161" t="s">
        <v>131</v>
      </c>
      <c r="E7161" t="s">
        <v>93</v>
      </c>
      <c r="F7161" t="s">
        <v>133</v>
      </c>
    </row>
    <row r="7162" spans="1:6" x14ac:dyDescent="0.25">
      <c r="A7162">
        <v>999</v>
      </c>
      <c r="B7162" s="3">
        <v>39234</v>
      </c>
      <c r="C7162" s="3">
        <v>43525</v>
      </c>
      <c r="D7162" t="s">
        <v>131</v>
      </c>
      <c r="E7162" t="s">
        <v>116</v>
      </c>
      <c r="F7162" t="s">
        <v>133</v>
      </c>
    </row>
    <row r="7163" spans="1:6" x14ac:dyDescent="0.25">
      <c r="A7163">
        <v>999</v>
      </c>
      <c r="B7163" s="3">
        <v>43525</v>
      </c>
      <c r="C7163" s="3">
        <v>43525</v>
      </c>
      <c r="D7163" t="s">
        <v>131</v>
      </c>
      <c r="E7163" t="s">
        <v>116</v>
      </c>
      <c r="F7163" t="s">
        <v>133</v>
      </c>
    </row>
    <row r="7164" spans="1:6" x14ac:dyDescent="0.25">
      <c r="A7164">
        <v>999</v>
      </c>
      <c r="B7164" s="3">
        <v>43525</v>
      </c>
      <c r="C7164" s="3">
        <v>43896</v>
      </c>
      <c r="D7164" t="s">
        <v>131</v>
      </c>
      <c r="E7164" t="s">
        <v>122</v>
      </c>
      <c r="F7164" t="s">
        <v>133</v>
      </c>
    </row>
    <row r="7165" spans="1:6" x14ac:dyDescent="0.25">
      <c r="A7165">
        <v>999</v>
      </c>
      <c r="B7165" s="3">
        <v>43896</v>
      </c>
      <c r="C7165" s="3">
        <v>43896</v>
      </c>
      <c r="D7165" t="s">
        <v>131</v>
      </c>
      <c r="E7165" t="s">
        <v>122</v>
      </c>
      <c r="F7165" t="s">
        <v>133</v>
      </c>
    </row>
    <row r="7166" spans="1:6" x14ac:dyDescent="0.25">
      <c r="A7166">
        <v>999</v>
      </c>
      <c r="B7166" s="3">
        <v>43897</v>
      </c>
      <c r="C7166" s="3"/>
      <c r="D7166" t="s">
        <v>131</v>
      </c>
      <c r="E7166" t="s">
        <v>122</v>
      </c>
      <c r="F7166" t="s">
        <v>133</v>
      </c>
    </row>
    <row r="7167" spans="1:6" x14ac:dyDescent="0.25">
      <c r="A7167">
        <v>1001</v>
      </c>
      <c r="B7167" s="3">
        <v>42736</v>
      </c>
      <c r="C7167" s="3">
        <v>43689</v>
      </c>
      <c r="D7167" t="s">
        <v>131</v>
      </c>
      <c r="E7167" t="s">
        <v>115</v>
      </c>
      <c r="F7167" t="s">
        <v>133</v>
      </c>
    </row>
    <row r="7168" spans="1:6" x14ac:dyDescent="0.25">
      <c r="A7168">
        <v>1001</v>
      </c>
      <c r="B7168" s="3">
        <v>43689</v>
      </c>
      <c r="C7168" s="3">
        <v>43691</v>
      </c>
      <c r="D7168" t="s">
        <v>131</v>
      </c>
      <c r="E7168" t="s">
        <v>115</v>
      </c>
      <c r="F7168" t="s">
        <v>133</v>
      </c>
    </row>
    <row r="7169" spans="1:6" x14ac:dyDescent="0.25">
      <c r="A7169">
        <v>1001</v>
      </c>
      <c r="B7169" s="3">
        <v>43692</v>
      </c>
      <c r="C7169" s="3">
        <v>43692</v>
      </c>
      <c r="D7169" t="s">
        <v>131</v>
      </c>
      <c r="E7169" t="s">
        <v>115</v>
      </c>
      <c r="F7169" t="s">
        <v>133</v>
      </c>
    </row>
    <row r="7170" spans="1:6" x14ac:dyDescent="0.25">
      <c r="A7170">
        <v>1001</v>
      </c>
      <c r="B7170" s="3">
        <v>43692</v>
      </c>
      <c r="C7170" s="3">
        <v>43693</v>
      </c>
      <c r="D7170" t="s">
        <v>131</v>
      </c>
      <c r="E7170" t="s">
        <v>115</v>
      </c>
      <c r="F7170" t="s">
        <v>133</v>
      </c>
    </row>
    <row r="7171" spans="1:6" x14ac:dyDescent="0.25">
      <c r="A7171">
        <v>1001</v>
      </c>
      <c r="B7171" s="3">
        <v>43694</v>
      </c>
      <c r="C7171" s="3">
        <v>43887</v>
      </c>
      <c r="D7171" t="s">
        <v>131</v>
      </c>
      <c r="E7171" t="s">
        <v>115</v>
      </c>
      <c r="F7171" t="s">
        <v>133</v>
      </c>
    </row>
    <row r="7172" spans="1:6" x14ac:dyDescent="0.25">
      <c r="A7172">
        <v>1001</v>
      </c>
      <c r="B7172" s="3">
        <v>43887</v>
      </c>
      <c r="C7172" s="3">
        <v>43889</v>
      </c>
      <c r="D7172" t="s">
        <v>131</v>
      </c>
      <c r="E7172" t="s">
        <v>115</v>
      </c>
      <c r="F7172" t="s">
        <v>133</v>
      </c>
    </row>
    <row r="7173" spans="1:6" x14ac:dyDescent="0.25">
      <c r="A7173">
        <v>1001</v>
      </c>
      <c r="B7173" s="3">
        <v>43890</v>
      </c>
      <c r="C7173" s="3"/>
      <c r="D7173" t="s">
        <v>131</v>
      </c>
      <c r="E7173" t="s">
        <v>115</v>
      </c>
      <c r="F7173" t="s">
        <v>133</v>
      </c>
    </row>
    <row r="7174" spans="1:6" x14ac:dyDescent="0.25">
      <c r="A7174">
        <v>1002</v>
      </c>
      <c r="B7174" s="3">
        <v>41913</v>
      </c>
      <c r="C7174" s="3">
        <v>43493</v>
      </c>
      <c r="D7174" t="s">
        <v>131</v>
      </c>
      <c r="E7174" t="s">
        <v>174</v>
      </c>
      <c r="F7174" t="s">
        <v>133</v>
      </c>
    </row>
    <row r="7175" spans="1:6" x14ac:dyDescent="0.25">
      <c r="A7175">
        <v>1002</v>
      </c>
      <c r="B7175" s="3">
        <v>43493</v>
      </c>
      <c r="C7175" s="3">
        <v>43493</v>
      </c>
      <c r="D7175" t="s">
        <v>131</v>
      </c>
      <c r="E7175" t="s">
        <v>174</v>
      </c>
      <c r="F7175" t="s">
        <v>133</v>
      </c>
    </row>
    <row r="7176" spans="1:6" x14ac:dyDescent="0.25">
      <c r="A7176">
        <v>1002</v>
      </c>
      <c r="B7176" s="3">
        <v>43494</v>
      </c>
      <c r="C7176" s="3">
        <v>43678</v>
      </c>
      <c r="D7176" t="s">
        <v>131</v>
      </c>
      <c r="E7176" t="s">
        <v>174</v>
      </c>
      <c r="F7176" t="s">
        <v>133</v>
      </c>
    </row>
    <row r="7177" spans="1:6" x14ac:dyDescent="0.25">
      <c r="A7177">
        <v>1002</v>
      </c>
      <c r="B7177" s="3">
        <v>43678</v>
      </c>
      <c r="C7177" s="3">
        <v>43708</v>
      </c>
      <c r="D7177" t="s">
        <v>131</v>
      </c>
      <c r="E7177" t="s">
        <v>174</v>
      </c>
      <c r="F7177" t="s">
        <v>133</v>
      </c>
    </row>
    <row r="7178" spans="1:6" x14ac:dyDescent="0.25">
      <c r="A7178">
        <v>1002</v>
      </c>
      <c r="B7178" s="3">
        <v>43709</v>
      </c>
      <c r="C7178" s="3">
        <v>43709</v>
      </c>
      <c r="D7178" t="s">
        <v>131</v>
      </c>
      <c r="E7178" t="s">
        <v>174</v>
      </c>
      <c r="F7178" t="s">
        <v>133</v>
      </c>
    </row>
    <row r="7179" spans="1:6" x14ac:dyDescent="0.25">
      <c r="A7179">
        <v>1002</v>
      </c>
      <c r="B7179" s="3">
        <v>43709</v>
      </c>
      <c r="C7179" s="3">
        <v>43709</v>
      </c>
      <c r="D7179" t="s">
        <v>131</v>
      </c>
      <c r="E7179" t="s">
        <v>113</v>
      </c>
      <c r="F7179" t="s">
        <v>133</v>
      </c>
    </row>
    <row r="7180" spans="1:6" x14ac:dyDescent="0.25">
      <c r="A7180">
        <v>1002</v>
      </c>
      <c r="B7180" s="3">
        <v>43709</v>
      </c>
      <c r="C7180" s="3"/>
      <c r="D7180" t="s">
        <v>131</v>
      </c>
      <c r="E7180" t="s">
        <v>113</v>
      </c>
      <c r="F7180" t="s">
        <v>133</v>
      </c>
    </row>
    <row r="7181" spans="1:6" x14ac:dyDescent="0.25">
      <c r="A7181">
        <v>1003</v>
      </c>
      <c r="B7181" s="3">
        <v>38866</v>
      </c>
      <c r="C7181" s="3">
        <v>43559</v>
      </c>
      <c r="D7181" t="s">
        <v>131</v>
      </c>
      <c r="E7181" t="s">
        <v>125</v>
      </c>
      <c r="F7181" t="s">
        <v>133</v>
      </c>
    </row>
    <row r="7182" spans="1:6" x14ac:dyDescent="0.25">
      <c r="A7182">
        <v>1003</v>
      </c>
      <c r="B7182" s="3">
        <v>43559</v>
      </c>
      <c r="C7182" s="3">
        <v>43559</v>
      </c>
      <c r="D7182" t="s">
        <v>131</v>
      </c>
      <c r="E7182" t="s">
        <v>125</v>
      </c>
      <c r="F7182" t="s">
        <v>133</v>
      </c>
    </row>
    <row r="7183" spans="1:6" x14ac:dyDescent="0.25">
      <c r="A7183">
        <v>1003</v>
      </c>
      <c r="B7183" s="3">
        <v>43560</v>
      </c>
      <c r="C7183" s="3">
        <v>43920</v>
      </c>
      <c r="D7183" t="s">
        <v>131</v>
      </c>
      <c r="E7183" t="s">
        <v>125</v>
      </c>
      <c r="F7183" t="s">
        <v>133</v>
      </c>
    </row>
    <row r="7184" spans="1:6" x14ac:dyDescent="0.25">
      <c r="A7184">
        <v>1003</v>
      </c>
      <c r="B7184" s="3">
        <v>43920</v>
      </c>
      <c r="C7184" s="3"/>
      <c r="D7184" t="s">
        <v>131</v>
      </c>
      <c r="E7184" t="s">
        <v>125</v>
      </c>
      <c r="F7184" t="s">
        <v>133</v>
      </c>
    </row>
    <row r="7185" spans="1:6" x14ac:dyDescent="0.25">
      <c r="A7185">
        <v>1004</v>
      </c>
      <c r="B7185" s="3">
        <v>40632</v>
      </c>
      <c r="C7185" s="3"/>
      <c r="D7185" t="s">
        <v>131</v>
      </c>
      <c r="E7185" t="s">
        <v>115</v>
      </c>
      <c r="F7185" t="s">
        <v>133</v>
      </c>
    </row>
    <row r="7186" spans="1:6" x14ac:dyDescent="0.25">
      <c r="A7186">
        <v>1005</v>
      </c>
      <c r="B7186" s="3">
        <v>42079</v>
      </c>
      <c r="C7186" s="3">
        <v>43269</v>
      </c>
      <c r="D7186" t="s">
        <v>131</v>
      </c>
      <c r="E7186" t="s">
        <v>115</v>
      </c>
      <c r="F7186" t="s">
        <v>133</v>
      </c>
    </row>
    <row r="7187" spans="1:6" x14ac:dyDescent="0.25">
      <c r="A7187">
        <v>1005</v>
      </c>
      <c r="B7187" s="3">
        <v>43269</v>
      </c>
      <c r="C7187" s="3">
        <v>43296</v>
      </c>
      <c r="D7187" t="s">
        <v>131</v>
      </c>
      <c r="E7187" t="s">
        <v>115</v>
      </c>
      <c r="F7187" t="s">
        <v>133</v>
      </c>
    </row>
    <row r="7188" spans="1:6" x14ac:dyDescent="0.25">
      <c r="A7188">
        <v>1005</v>
      </c>
      <c r="B7188" s="3">
        <v>43295</v>
      </c>
      <c r="C7188" s="3">
        <v>43354</v>
      </c>
      <c r="D7188" t="s">
        <v>131</v>
      </c>
      <c r="E7188" t="s">
        <v>115</v>
      </c>
      <c r="F7188" t="s">
        <v>133</v>
      </c>
    </row>
    <row r="7189" spans="1:6" x14ac:dyDescent="0.25">
      <c r="A7189">
        <v>1005</v>
      </c>
      <c r="B7189" s="3">
        <v>43296</v>
      </c>
      <c r="C7189" s="3">
        <v>43296</v>
      </c>
      <c r="D7189" t="s">
        <v>131</v>
      </c>
      <c r="E7189" t="s">
        <v>115</v>
      </c>
      <c r="F7189" t="s">
        <v>133</v>
      </c>
    </row>
    <row r="7190" spans="1:6" x14ac:dyDescent="0.25">
      <c r="A7190">
        <v>1005</v>
      </c>
      <c r="B7190" s="3">
        <v>43354</v>
      </c>
      <c r="C7190" s="3">
        <v>43354</v>
      </c>
      <c r="D7190" t="s">
        <v>131</v>
      </c>
      <c r="E7190" t="s">
        <v>115</v>
      </c>
      <c r="F7190" t="s">
        <v>133</v>
      </c>
    </row>
    <row r="7191" spans="1:6" x14ac:dyDescent="0.25">
      <c r="A7191">
        <v>1005</v>
      </c>
      <c r="B7191" s="3">
        <v>43355</v>
      </c>
      <c r="C7191" s="3">
        <v>43361</v>
      </c>
      <c r="D7191" t="s">
        <v>131</v>
      </c>
      <c r="E7191" t="s">
        <v>115</v>
      </c>
      <c r="F7191" t="s">
        <v>133</v>
      </c>
    </row>
    <row r="7192" spans="1:6" x14ac:dyDescent="0.25">
      <c r="A7192">
        <v>1005</v>
      </c>
      <c r="B7192" s="3">
        <v>43362</v>
      </c>
      <c r="C7192" s="3">
        <v>43362</v>
      </c>
      <c r="D7192" t="s">
        <v>131</v>
      </c>
      <c r="E7192" t="s">
        <v>115</v>
      </c>
      <c r="F7192" t="s">
        <v>133</v>
      </c>
    </row>
    <row r="7193" spans="1:6" x14ac:dyDescent="0.25">
      <c r="A7193">
        <v>1005</v>
      </c>
      <c r="B7193" s="3">
        <v>43362</v>
      </c>
      <c r="C7193" s="3">
        <v>43375</v>
      </c>
      <c r="D7193" t="s">
        <v>131</v>
      </c>
      <c r="E7193" t="s">
        <v>115</v>
      </c>
      <c r="F7193" t="s">
        <v>133</v>
      </c>
    </row>
    <row r="7194" spans="1:6" x14ac:dyDescent="0.25">
      <c r="A7194">
        <v>1005</v>
      </c>
      <c r="B7194" s="3">
        <v>43376</v>
      </c>
      <c r="C7194" s="3">
        <v>43619</v>
      </c>
      <c r="D7194" t="s">
        <v>131</v>
      </c>
      <c r="E7194" t="s">
        <v>115</v>
      </c>
      <c r="F7194" t="s">
        <v>133</v>
      </c>
    </row>
    <row r="7195" spans="1:6" x14ac:dyDescent="0.25">
      <c r="A7195">
        <v>1005</v>
      </c>
      <c r="B7195" s="3">
        <v>43619</v>
      </c>
      <c r="C7195" s="3">
        <v>43696</v>
      </c>
      <c r="D7195" t="s">
        <v>131</v>
      </c>
      <c r="E7195" t="s">
        <v>115</v>
      </c>
      <c r="F7195" t="s">
        <v>133</v>
      </c>
    </row>
    <row r="7196" spans="1:6" x14ac:dyDescent="0.25">
      <c r="A7196">
        <v>1005</v>
      </c>
      <c r="B7196" s="3">
        <v>43696</v>
      </c>
      <c r="C7196" s="3">
        <v>43700</v>
      </c>
      <c r="D7196" t="s">
        <v>131</v>
      </c>
      <c r="E7196" t="s">
        <v>115</v>
      </c>
      <c r="F7196" t="s">
        <v>133</v>
      </c>
    </row>
    <row r="7197" spans="1:6" x14ac:dyDescent="0.25">
      <c r="A7197">
        <v>1005</v>
      </c>
      <c r="B7197" s="3">
        <v>43701</v>
      </c>
      <c r="C7197" s="3">
        <v>44403</v>
      </c>
      <c r="D7197" t="s">
        <v>131</v>
      </c>
      <c r="E7197" t="s">
        <v>115</v>
      </c>
      <c r="F7197" t="s">
        <v>133</v>
      </c>
    </row>
    <row r="7198" spans="1:6" x14ac:dyDescent="0.25">
      <c r="A7198">
        <v>1005</v>
      </c>
      <c r="B7198" s="3">
        <v>44403</v>
      </c>
      <c r="C7198" s="3">
        <v>44416</v>
      </c>
      <c r="D7198" t="s">
        <v>131</v>
      </c>
      <c r="E7198" t="s">
        <v>115</v>
      </c>
      <c r="F7198" t="s">
        <v>133</v>
      </c>
    </row>
    <row r="7199" spans="1:6" x14ac:dyDescent="0.25">
      <c r="A7199">
        <v>1005</v>
      </c>
      <c r="B7199" s="3">
        <v>44417</v>
      </c>
      <c r="C7199" s="3"/>
      <c r="D7199" t="s">
        <v>131</v>
      </c>
      <c r="E7199" t="s">
        <v>115</v>
      </c>
      <c r="F7199" t="s">
        <v>133</v>
      </c>
    </row>
    <row r="7200" spans="1:6" x14ac:dyDescent="0.25">
      <c r="A7200">
        <v>1006</v>
      </c>
      <c r="B7200" s="3">
        <v>41168</v>
      </c>
      <c r="D7200" t="s">
        <v>131</v>
      </c>
      <c r="E7200" t="s">
        <v>115</v>
      </c>
      <c r="F7200" t="s">
        <v>133</v>
      </c>
    </row>
    <row r="7201" spans="1:6" x14ac:dyDescent="0.25">
      <c r="A7201">
        <v>1007</v>
      </c>
      <c r="B7201" s="3">
        <v>38496</v>
      </c>
      <c r="C7201" s="3">
        <v>43312</v>
      </c>
      <c r="D7201" t="s">
        <v>131</v>
      </c>
      <c r="E7201" t="s">
        <v>118</v>
      </c>
      <c r="F7201" t="s">
        <v>133</v>
      </c>
    </row>
    <row r="7202" spans="1:6" x14ac:dyDescent="0.25">
      <c r="A7202">
        <v>1007</v>
      </c>
      <c r="B7202" s="3">
        <v>43312</v>
      </c>
      <c r="C7202" s="3">
        <v>44105</v>
      </c>
      <c r="D7202" t="s">
        <v>131</v>
      </c>
      <c r="E7202" t="s">
        <v>118</v>
      </c>
      <c r="F7202" t="s">
        <v>133</v>
      </c>
    </row>
    <row r="7203" spans="1:6" x14ac:dyDescent="0.25">
      <c r="A7203">
        <v>1007</v>
      </c>
      <c r="B7203" s="3">
        <v>44105</v>
      </c>
      <c r="C7203" s="3">
        <v>44378</v>
      </c>
      <c r="D7203" t="s">
        <v>131</v>
      </c>
      <c r="E7203" t="s">
        <v>96</v>
      </c>
      <c r="F7203" t="s">
        <v>133</v>
      </c>
    </row>
    <row r="7204" spans="1:6" x14ac:dyDescent="0.25">
      <c r="A7204">
        <v>1007</v>
      </c>
      <c r="B7204" s="3">
        <v>44105</v>
      </c>
      <c r="C7204" s="3">
        <v>44378</v>
      </c>
      <c r="D7204" t="s">
        <v>131</v>
      </c>
      <c r="E7204" t="s">
        <v>118</v>
      </c>
      <c r="F7204" t="s">
        <v>133</v>
      </c>
    </row>
    <row r="7205" spans="1:6" x14ac:dyDescent="0.25">
      <c r="A7205">
        <v>1007</v>
      </c>
      <c r="B7205" s="3">
        <v>44378</v>
      </c>
      <c r="C7205" s="3"/>
      <c r="D7205" t="s">
        <v>131</v>
      </c>
      <c r="E7205" t="s">
        <v>96</v>
      </c>
      <c r="F7205" t="s">
        <v>133</v>
      </c>
    </row>
    <row r="7206" spans="1:6" x14ac:dyDescent="0.25">
      <c r="A7206">
        <v>1008</v>
      </c>
      <c r="B7206" s="3">
        <v>41913</v>
      </c>
      <c r="C7206" s="3">
        <v>43297</v>
      </c>
      <c r="D7206" t="s">
        <v>131</v>
      </c>
      <c r="E7206" t="s">
        <v>113</v>
      </c>
      <c r="F7206" t="s">
        <v>132</v>
      </c>
    </row>
    <row r="7207" spans="1:6" x14ac:dyDescent="0.25">
      <c r="A7207">
        <v>1008</v>
      </c>
      <c r="B7207" s="3">
        <v>43297</v>
      </c>
      <c r="C7207" s="3">
        <v>43567</v>
      </c>
      <c r="D7207" t="s">
        <v>131</v>
      </c>
      <c r="E7207" t="s">
        <v>113</v>
      </c>
      <c r="F7207" t="s">
        <v>132</v>
      </c>
    </row>
    <row r="7208" spans="1:6" x14ac:dyDescent="0.25">
      <c r="A7208">
        <v>1008</v>
      </c>
      <c r="B7208" s="3">
        <v>43567</v>
      </c>
      <c r="C7208" s="3">
        <v>43567</v>
      </c>
      <c r="D7208" t="s">
        <v>131</v>
      </c>
      <c r="E7208" t="s">
        <v>113</v>
      </c>
      <c r="F7208" t="s">
        <v>132</v>
      </c>
    </row>
    <row r="7209" spans="1:6" x14ac:dyDescent="0.25">
      <c r="A7209">
        <v>1008</v>
      </c>
      <c r="B7209" s="3">
        <v>43568</v>
      </c>
      <c r="C7209" s="3"/>
      <c r="D7209" t="s">
        <v>131</v>
      </c>
      <c r="E7209" t="s">
        <v>113</v>
      </c>
      <c r="F7209" t="s">
        <v>132</v>
      </c>
    </row>
    <row r="7210" spans="1:6" x14ac:dyDescent="0.25">
      <c r="A7210">
        <v>1009</v>
      </c>
      <c r="B7210" s="3">
        <v>39384</v>
      </c>
      <c r="C7210" s="3">
        <v>44305</v>
      </c>
      <c r="D7210" t="s">
        <v>131</v>
      </c>
      <c r="E7210" t="s">
        <v>89</v>
      </c>
      <c r="F7210" t="s">
        <v>132</v>
      </c>
    </row>
    <row r="7211" spans="1:6" x14ac:dyDescent="0.25">
      <c r="A7211">
        <v>1009</v>
      </c>
      <c r="B7211" s="3">
        <v>44305</v>
      </c>
      <c r="C7211" s="3">
        <v>44305</v>
      </c>
      <c r="D7211" t="s">
        <v>131</v>
      </c>
      <c r="E7211" t="s">
        <v>89</v>
      </c>
      <c r="F7211" t="s">
        <v>132</v>
      </c>
    </row>
    <row r="7212" spans="1:6" x14ac:dyDescent="0.25">
      <c r="A7212">
        <v>1009</v>
      </c>
      <c r="B7212" s="3">
        <v>44305</v>
      </c>
      <c r="C7212" s="3">
        <v>44305</v>
      </c>
      <c r="D7212" t="s">
        <v>131</v>
      </c>
      <c r="E7212" t="s">
        <v>86</v>
      </c>
      <c r="F7212" t="s">
        <v>132</v>
      </c>
    </row>
    <row r="7213" spans="1:6" x14ac:dyDescent="0.25">
      <c r="A7213">
        <v>1009</v>
      </c>
      <c r="B7213" s="3">
        <v>44470</v>
      </c>
      <c r="C7213" s="3">
        <v>44470</v>
      </c>
      <c r="D7213" t="s">
        <v>131</v>
      </c>
      <c r="E7213" t="s">
        <v>89</v>
      </c>
      <c r="F7213" t="s">
        <v>132</v>
      </c>
    </row>
    <row r="7214" spans="1:6" x14ac:dyDescent="0.25">
      <c r="A7214">
        <v>1009</v>
      </c>
      <c r="B7214" s="3">
        <v>44470</v>
      </c>
      <c r="C7214" s="3">
        <v>44470</v>
      </c>
      <c r="D7214" t="s">
        <v>131</v>
      </c>
      <c r="E7214" t="s">
        <v>89</v>
      </c>
      <c r="F7214" t="s">
        <v>132</v>
      </c>
    </row>
    <row r="7215" spans="1:6" x14ac:dyDescent="0.25">
      <c r="A7215">
        <v>1009</v>
      </c>
      <c r="B7215" s="3">
        <v>44470</v>
      </c>
      <c r="D7215" t="s">
        <v>131</v>
      </c>
      <c r="E7215" t="s">
        <v>86</v>
      </c>
      <c r="F7215" t="s">
        <v>132</v>
      </c>
    </row>
    <row r="7216" spans="1:6" x14ac:dyDescent="0.25">
      <c r="A7216">
        <v>1010</v>
      </c>
      <c r="B7216" s="3">
        <v>42767</v>
      </c>
      <c r="C7216" s="3"/>
      <c r="D7216" t="s">
        <v>131</v>
      </c>
      <c r="E7216" t="s">
        <v>134</v>
      </c>
      <c r="F7216" t="s">
        <v>133</v>
      </c>
    </row>
    <row r="7217" spans="1:6" x14ac:dyDescent="0.25">
      <c r="A7217">
        <v>1011</v>
      </c>
      <c r="B7217" s="3">
        <v>42331</v>
      </c>
      <c r="C7217" s="3">
        <v>44279</v>
      </c>
      <c r="D7217" t="s">
        <v>131</v>
      </c>
      <c r="E7217" t="s">
        <v>93</v>
      </c>
      <c r="F7217" t="s">
        <v>133</v>
      </c>
    </row>
    <row r="7218" spans="1:6" x14ac:dyDescent="0.25">
      <c r="A7218">
        <v>1011</v>
      </c>
      <c r="B7218" s="3">
        <v>44279</v>
      </c>
      <c r="C7218" s="3"/>
      <c r="D7218" t="s">
        <v>131</v>
      </c>
      <c r="E7218" t="s">
        <v>93</v>
      </c>
      <c r="F7218" t="s">
        <v>133</v>
      </c>
    </row>
    <row r="7219" spans="1:6" x14ac:dyDescent="0.25">
      <c r="A7219">
        <v>1012</v>
      </c>
      <c r="B7219" s="3">
        <v>42690</v>
      </c>
      <c r="C7219" s="3">
        <v>44734</v>
      </c>
      <c r="D7219" t="s">
        <v>131</v>
      </c>
      <c r="E7219" t="s">
        <v>168</v>
      </c>
      <c r="F7219" t="s">
        <v>133</v>
      </c>
    </row>
    <row r="7220" spans="1:6" x14ac:dyDescent="0.25">
      <c r="A7220">
        <v>1012</v>
      </c>
      <c r="B7220" s="3">
        <v>44734</v>
      </c>
      <c r="C7220" s="3">
        <v>44740</v>
      </c>
      <c r="D7220" t="s">
        <v>131</v>
      </c>
      <c r="E7220" t="s">
        <v>168</v>
      </c>
      <c r="F7220" t="s">
        <v>133</v>
      </c>
    </row>
    <row r="7221" spans="1:6" x14ac:dyDescent="0.25">
      <c r="A7221">
        <v>1012</v>
      </c>
      <c r="B7221" s="3">
        <v>44741</v>
      </c>
      <c r="C7221" s="3"/>
      <c r="D7221" t="s">
        <v>131</v>
      </c>
      <c r="E7221" t="s">
        <v>168</v>
      </c>
      <c r="F7221" t="s">
        <v>133</v>
      </c>
    </row>
    <row r="7222" spans="1:6" x14ac:dyDescent="0.25">
      <c r="A7222">
        <v>1013</v>
      </c>
      <c r="B7222" s="3">
        <v>42263</v>
      </c>
      <c r="C7222" s="3">
        <v>43102</v>
      </c>
      <c r="D7222" t="s">
        <v>131</v>
      </c>
      <c r="E7222" t="s">
        <v>90</v>
      </c>
      <c r="F7222" t="s">
        <v>132</v>
      </c>
    </row>
    <row r="7223" spans="1:6" x14ac:dyDescent="0.25">
      <c r="A7223">
        <v>1013</v>
      </c>
      <c r="B7223" s="3">
        <v>43102</v>
      </c>
      <c r="C7223" s="3">
        <v>44758</v>
      </c>
      <c r="D7223" t="s">
        <v>131</v>
      </c>
      <c r="E7223" t="s">
        <v>90</v>
      </c>
      <c r="F7223" t="s">
        <v>132</v>
      </c>
    </row>
    <row r="7224" spans="1:6" x14ac:dyDescent="0.25">
      <c r="A7224">
        <v>1013</v>
      </c>
      <c r="B7224" s="3">
        <v>44758</v>
      </c>
      <c r="C7224" s="3">
        <v>44758</v>
      </c>
      <c r="D7224" t="s">
        <v>131</v>
      </c>
      <c r="E7224" t="s">
        <v>90</v>
      </c>
      <c r="F7224" t="s">
        <v>132</v>
      </c>
    </row>
    <row r="7225" spans="1:6" x14ac:dyDescent="0.25">
      <c r="A7225">
        <v>1013</v>
      </c>
      <c r="B7225" s="3">
        <v>44758</v>
      </c>
      <c r="D7225" t="s">
        <v>131</v>
      </c>
      <c r="E7225" t="s">
        <v>98</v>
      </c>
      <c r="F7225" t="s">
        <v>133</v>
      </c>
    </row>
    <row r="7226" spans="1:6" x14ac:dyDescent="0.25">
      <c r="A7226">
        <v>1015</v>
      </c>
      <c r="B7226" s="3">
        <v>42354</v>
      </c>
      <c r="C7226" s="3">
        <v>44349</v>
      </c>
      <c r="D7226" t="s">
        <v>131</v>
      </c>
      <c r="E7226" t="s">
        <v>115</v>
      </c>
      <c r="F7226" t="s">
        <v>133</v>
      </c>
    </row>
    <row r="7227" spans="1:6" x14ac:dyDescent="0.25">
      <c r="A7227">
        <v>1015</v>
      </c>
      <c r="B7227" s="3">
        <v>44349</v>
      </c>
      <c r="C7227" s="3">
        <v>44389</v>
      </c>
      <c r="D7227" t="s">
        <v>131</v>
      </c>
      <c r="E7227" t="s">
        <v>115</v>
      </c>
      <c r="F7227" t="s">
        <v>133</v>
      </c>
    </row>
    <row r="7228" spans="1:6" x14ac:dyDescent="0.25">
      <c r="A7228">
        <v>1015</v>
      </c>
      <c r="B7228" s="3">
        <v>44389</v>
      </c>
      <c r="C7228" s="3">
        <v>44438</v>
      </c>
      <c r="D7228" t="s">
        <v>131</v>
      </c>
      <c r="E7228" t="s">
        <v>115</v>
      </c>
      <c r="F7228" t="s">
        <v>133</v>
      </c>
    </row>
    <row r="7229" spans="1:6" x14ac:dyDescent="0.25">
      <c r="A7229">
        <v>1015</v>
      </c>
      <c r="B7229" s="3">
        <v>44440</v>
      </c>
      <c r="C7229" s="3">
        <v>44669</v>
      </c>
      <c r="D7229" t="s">
        <v>131</v>
      </c>
      <c r="E7229" t="s">
        <v>115</v>
      </c>
      <c r="F7229" t="s">
        <v>133</v>
      </c>
    </row>
    <row r="7230" spans="1:6" x14ac:dyDescent="0.25">
      <c r="A7230">
        <v>1015</v>
      </c>
      <c r="B7230" s="3">
        <v>44669</v>
      </c>
      <c r="C7230" s="3">
        <v>45033</v>
      </c>
      <c r="D7230" t="s">
        <v>131</v>
      </c>
      <c r="E7230" t="s">
        <v>115</v>
      </c>
      <c r="F7230" t="s">
        <v>133</v>
      </c>
    </row>
    <row r="7231" spans="1:6" x14ac:dyDescent="0.25">
      <c r="A7231">
        <v>1015</v>
      </c>
      <c r="B7231" s="3">
        <v>45034</v>
      </c>
      <c r="C7231" s="3"/>
      <c r="D7231" t="s">
        <v>131</v>
      </c>
      <c r="E7231" t="s">
        <v>115</v>
      </c>
      <c r="F7231" t="s">
        <v>133</v>
      </c>
    </row>
    <row r="7232" spans="1:6" x14ac:dyDescent="0.25">
      <c r="A7232">
        <v>1016</v>
      </c>
      <c r="B7232" s="3">
        <v>41168</v>
      </c>
      <c r="C7232" s="3">
        <v>43462</v>
      </c>
      <c r="D7232" t="s">
        <v>131</v>
      </c>
      <c r="E7232" t="s">
        <v>118</v>
      </c>
      <c r="F7232" t="s">
        <v>133</v>
      </c>
    </row>
    <row r="7233" spans="1:6" x14ac:dyDescent="0.25">
      <c r="A7233">
        <v>1016</v>
      </c>
      <c r="B7233" s="3">
        <v>43462</v>
      </c>
      <c r="C7233" s="3">
        <v>43469</v>
      </c>
      <c r="D7233" t="s">
        <v>131</v>
      </c>
      <c r="E7233" t="s">
        <v>118</v>
      </c>
      <c r="F7233" t="s">
        <v>133</v>
      </c>
    </row>
    <row r="7234" spans="1:6" x14ac:dyDescent="0.25">
      <c r="A7234">
        <v>1016</v>
      </c>
      <c r="B7234" s="3">
        <v>43470</v>
      </c>
      <c r="C7234" s="3"/>
      <c r="D7234" t="s">
        <v>131</v>
      </c>
      <c r="E7234" t="s">
        <v>118</v>
      </c>
      <c r="F7234" t="s">
        <v>133</v>
      </c>
    </row>
    <row r="7235" spans="1:6" x14ac:dyDescent="0.25">
      <c r="A7235">
        <v>1017</v>
      </c>
      <c r="B7235" s="3">
        <v>40184</v>
      </c>
      <c r="C7235" s="3">
        <v>43647</v>
      </c>
      <c r="D7235" t="s">
        <v>131</v>
      </c>
      <c r="E7235" t="s">
        <v>129</v>
      </c>
      <c r="F7235" t="s">
        <v>133</v>
      </c>
    </row>
    <row r="7236" spans="1:6" x14ac:dyDescent="0.25">
      <c r="A7236">
        <v>1017</v>
      </c>
      <c r="B7236" s="3">
        <v>43647</v>
      </c>
      <c r="C7236" s="3"/>
      <c r="D7236" t="s">
        <v>131</v>
      </c>
      <c r="E7236" t="s">
        <v>129</v>
      </c>
      <c r="F7236" t="s">
        <v>133</v>
      </c>
    </row>
    <row r="7237" spans="1:6" x14ac:dyDescent="0.25">
      <c r="A7237">
        <v>1018</v>
      </c>
      <c r="B7237" s="3">
        <v>42537</v>
      </c>
      <c r="C7237" s="3">
        <v>43759</v>
      </c>
      <c r="D7237" t="s">
        <v>131</v>
      </c>
      <c r="E7237" t="s">
        <v>119</v>
      </c>
      <c r="F7237" t="s">
        <v>133</v>
      </c>
    </row>
    <row r="7238" spans="1:6" x14ac:dyDescent="0.25">
      <c r="A7238">
        <v>1018</v>
      </c>
      <c r="B7238" s="3">
        <v>43759</v>
      </c>
      <c r="C7238" s="3">
        <v>43770</v>
      </c>
      <c r="D7238" t="s">
        <v>131</v>
      </c>
      <c r="E7238" t="s">
        <v>119</v>
      </c>
      <c r="F7238" t="s">
        <v>133</v>
      </c>
    </row>
    <row r="7239" spans="1:6" x14ac:dyDescent="0.25">
      <c r="A7239">
        <v>1018</v>
      </c>
      <c r="B7239" s="3">
        <v>43771</v>
      </c>
      <c r="C7239" s="3"/>
      <c r="D7239" t="s">
        <v>131</v>
      </c>
      <c r="E7239" t="s">
        <v>119</v>
      </c>
      <c r="F7239" t="s">
        <v>133</v>
      </c>
    </row>
    <row r="7240" spans="1:6" x14ac:dyDescent="0.25">
      <c r="A7240">
        <v>1019</v>
      </c>
      <c r="B7240" s="3">
        <v>37926</v>
      </c>
      <c r="C7240" s="3">
        <v>43483</v>
      </c>
      <c r="D7240" t="s">
        <v>131</v>
      </c>
      <c r="E7240" t="s">
        <v>135</v>
      </c>
      <c r="F7240" t="s">
        <v>133</v>
      </c>
    </row>
    <row r="7241" spans="1:6" x14ac:dyDescent="0.25">
      <c r="A7241">
        <v>1019</v>
      </c>
      <c r="B7241" s="3">
        <v>43483</v>
      </c>
      <c r="C7241" s="3">
        <v>43483</v>
      </c>
      <c r="D7241" t="s">
        <v>131</v>
      </c>
      <c r="E7241" t="s">
        <v>135</v>
      </c>
      <c r="F7241" t="s">
        <v>133</v>
      </c>
    </row>
    <row r="7242" spans="1:6" x14ac:dyDescent="0.25">
      <c r="A7242">
        <v>1019</v>
      </c>
      <c r="B7242" s="3">
        <v>43484</v>
      </c>
      <c r="C7242" s="3">
        <v>43747</v>
      </c>
      <c r="D7242" t="s">
        <v>131</v>
      </c>
      <c r="E7242" t="s">
        <v>135</v>
      </c>
      <c r="F7242" t="s">
        <v>133</v>
      </c>
    </row>
    <row r="7243" spans="1:6" x14ac:dyDescent="0.25">
      <c r="A7243">
        <v>1019</v>
      </c>
      <c r="B7243" s="3">
        <v>43747</v>
      </c>
      <c r="C7243" s="3">
        <v>43747</v>
      </c>
      <c r="D7243" t="s">
        <v>131</v>
      </c>
      <c r="E7243" t="s">
        <v>135</v>
      </c>
      <c r="F7243" t="s">
        <v>133</v>
      </c>
    </row>
    <row r="7244" spans="1:6" x14ac:dyDescent="0.25">
      <c r="A7244">
        <v>1019</v>
      </c>
      <c r="B7244" s="3">
        <v>43747</v>
      </c>
      <c r="C7244" s="3">
        <v>44306</v>
      </c>
      <c r="D7244" t="s">
        <v>131</v>
      </c>
      <c r="E7244" t="s">
        <v>116</v>
      </c>
      <c r="F7244" t="s">
        <v>133</v>
      </c>
    </row>
    <row r="7245" spans="1:6" x14ac:dyDescent="0.25">
      <c r="A7245">
        <v>1019</v>
      </c>
      <c r="B7245" s="3">
        <v>44306</v>
      </c>
      <c r="C7245" s="3">
        <v>44562</v>
      </c>
      <c r="D7245" t="s">
        <v>131</v>
      </c>
      <c r="E7245" t="s">
        <v>116</v>
      </c>
      <c r="F7245" t="s">
        <v>133</v>
      </c>
    </row>
    <row r="7246" spans="1:6" x14ac:dyDescent="0.25">
      <c r="A7246">
        <v>1019</v>
      </c>
      <c r="B7246" s="3">
        <v>44562</v>
      </c>
      <c r="C7246" s="3">
        <v>44562</v>
      </c>
      <c r="D7246" t="s">
        <v>131</v>
      </c>
      <c r="E7246" t="s">
        <v>115</v>
      </c>
      <c r="F7246" t="s">
        <v>133</v>
      </c>
    </row>
    <row r="7247" spans="1:6" x14ac:dyDescent="0.25">
      <c r="A7247">
        <v>1019</v>
      </c>
      <c r="B7247" s="3">
        <v>44562</v>
      </c>
      <c r="C7247" s="3">
        <v>44562</v>
      </c>
      <c r="D7247" t="s">
        <v>131</v>
      </c>
      <c r="E7247" t="s">
        <v>116</v>
      </c>
      <c r="F7247" t="s">
        <v>133</v>
      </c>
    </row>
    <row r="7248" spans="1:6" x14ac:dyDescent="0.25">
      <c r="A7248">
        <v>1019</v>
      </c>
      <c r="B7248" s="3">
        <v>44562</v>
      </c>
      <c r="C7248" s="3">
        <v>44562</v>
      </c>
      <c r="D7248" t="s">
        <v>131</v>
      </c>
      <c r="E7248" t="s">
        <v>116</v>
      </c>
      <c r="F7248" t="s">
        <v>133</v>
      </c>
    </row>
    <row r="7249" spans="1:6" x14ac:dyDescent="0.25">
      <c r="A7249">
        <v>1019</v>
      </c>
      <c r="B7249" s="3">
        <v>44562</v>
      </c>
      <c r="C7249" s="3"/>
      <c r="D7249" t="s">
        <v>131</v>
      </c>
      <c r="E7249" t="s">
        <v>115</v>
      </c>
      <c r="F7249" t="s">
        <v>133</v>
      </c>
    </row>
    <row r="7250" spans="1:6" x14ac:dyDescent="0.25">
      <c r="A7250">
        <v>1022</v>
      </c>
      <c r="B7250" s="3">
        <v>41883</v>
      </c>
      <c r="C7250" s="3">
        <v>43267</v>
      </c>
      <c r="D7250" t="s">
        <v>131</v>
      </c>
      <c r="E7250" t="s">
        <v>174</v>
      </c>
      <c r="F7250" t="s">
        <v>132</v>
      </c>
    </row>
    <row r="7251" spans="1:6" x14ac:dyDescent="0.25">
      <c r="A7251">
        <v>1022</v>
      </c>
      <c r="B7251" s="3">
        <v>43267</v>
      </c>
      <c r="C7251" s="3">
        <v>43401</v>
      </c>
      <c r="D7251" t="s">
        <v>131</v>
      </c>
      <c r="E7251" t="s">
        <v>174</v>
      </c>
      <c r="F7251" t="s">
        <v>132</v>
      </c>
    </row>
    <row r="7252" spans="1:6" x14ac:dyDescent="0.25">
      <c r="A7252">
        <v>1022</v>
      </c>
      <c r="B7252" s="3">
        <v>43401</v>
      </c>
      <c r="C7252" s="3">
        <v>44418</v>
      </c>
      <c r="D7252" t="s">
        <v>131</v>
      </c>
      <c r="E7252" t="s">
        <v>174</v>
      </c>
      <c r="F7252" t="s">
        <v>132</v>
      </c>
    </row>
    <row r="7253" spans="1:6" x14ac:dyDescent="0.25">
      <c r="A7253">
        <v>1022</v>
      </c>
      <c r="B7253" s="3">
        <v>44418</v>
      </c>
      <c r="C7253" s="3">
        <v>44427</v>
      </c>
      <c r="D7253" t="s">
        <v>131</v>
      </c>
      <c r="E7253" t="s">
        <v>174</v>
      </c>
      <c r="F7253" t="s">
        <v>132</v>
      </c>
    </row>
    <row r="7254" spans="1:6" x14ac:dyDescent="0.25">
      <c r="A7254">
        <v>1022</v>
      </c>
      <c r="B7254" s="3">
        <v>44428</v>
      </c>
      <c r="C7254" s="3">
        <v>44428</v>
      </c>
      <c r="D7254" t="s">
        <v>131</v>
      </c>
      <c r="E7254" t="s">
        <v>174</v>
      </c>
      <c r="F7254" t="s">
        <v>132</v>
      </c>
    </row>
    <row r="7255" spans="1:6" x14ac:dyDescent="0.25">
      <c r="A7255">
        <v>1022</v>
      </c>
      <c r="B7255" s="3">
        <v>44428</v>
      </c>
      <c r="C7255" s="3">
        <v>44434</v>
      </c>
      <c r="D7255" t="s">
        <v>131</v>
      </c>
      <c r="E7255" t="s">
        <v>174</v>
      </c>
      <c r="F7255" t="s">
        <v>132</v>
      </c>
    </row>
    <row r="7256" spans="1:6" x14ac:dyDescent="0.25">
      <c r="A7256">
        <v>1022</v>
      </c>
      <c r="B7256" s="3">
        <v>44435</v>
      </c>
      <c r="C7256" s="3">
        <v>44445</v>
      </c>
      <c r="D7256" t="s">
        <v>131</v>
      </c>
      <c r="E7256" t="s">
        <v>174</v>
      </c>
      <c r="F7256" t="s">
        <v>132</v>
      </c>
    </row>
    <row r="7257" spans="1:6" x14ac:dyDescent="0.25">
      <c r="A7257">
        <v>1022</v>
      </c>
      <c r="B7257" s="3">
        <v>44445</v>
      </c>
      <c r="C7257" s="3">
        <v>44465</v>
      </c>
      <c r="D7257" t="s">
        <v>131</v>
      </c>
      <c r="E7257" t="s">
        <v>174</v>
      </c>
      <c r="F7257" t="s">
        <v>132</v>
      </c>
    </row>
    <row r="7258" spans="1:6" x14ac:dyDescent="0.25">
      <c r="A7258">
        <v>1022</v>
      </c>
      <c r="B7258" s="3">
        <v>44466</v>
      </c>
      <c r="C7258" s="3">
        <v>44659</v>
      </c>
      <c r="D7258" t="s">
        <v>131</v>
      </c>
      <c r="E7258" t="s">
        <v>174</v>
      </c>
      <c r="F7258" t="s">
        <v>132</v>
      </c>
    </row>
    <row r="7259" spans="1:6" x14ac:dyDescent="0.25">
      <c r="A7259">
        <v>1022</v>
      </c>
      <c r="B7259" s="3">
        <v>44659</v>
      </c>
      <c r="C7259" s="3">
        <v>44672</v>
      </c>
      <c r="D7259" t="s">
        <v>131</v>
      </c>
      <c r="E7259" t="s">
        <v>174</v>
      </c>
      <c r="F7259" t="s">
        <v>132</v>
      </c>
    </row>
    <row r="7260" spans="1:6" x14ac:dyDescent="0.25">
      <c r="A7260">
        <v>1022</v>
      </c>
      <c r="B7260" s="3">
        <v>44673</v>
      </c>
      <c r="C7260" s="3">
        <v>44673</v>
      </c>
      <c r="D7260" t="s">
        <v>131</v>
      </c>
      <c r="E7260" t="s">
        <v>174</v>
      </c>
      <c r="F7260" t="s">
        <v>132</v>
      </c>
    </row>
    <row r="7261" spans="1:6" x14ac:dyDescent="0.25">
      <c r="A7261">
        <v>1022</v>
      </c>
      <c r="B7261" s="3">
        <v>44673</v>
      </c>
      <c r="C7261" s="3">
        <v>44699</v>
      </c>
      <c r="D7261" t="s">
        <v>131</v>
      </c>
      <c r="E7261" t="s">
        <v>174</v>
      </c>
      <c r="F7261" t="s">
        <v>132</v>
      </c>
    </row>
    <row r="7262" spans="1:6" x14ac:dyDescent="0.25">
      <c r="A7262">
        <v>1022</v>
      </c>
      <c r="B7262" s="3">
        <v>44700</v>
      </c>
      <c r="C7262" s="3">
        <v>44700</v>
      </c>
      <c r="D7262" t="s">
        <v>131</v>
      </c>
      <c r="E7262" t="s">
        <v>174</v>
      </c>
      <c r="F7262" t="s">
        <v>132</v>
      </c>
    </row>
    <row r="7263" spans="1:6" x14ac:dyDescent="0.25">
      <c r="A7263">
        <v>1022</v>
      </c>
      <c r="B7263" s="3">
        <v>44700</v>
      </c>
      <c r="C7263" s="3">
        <v>44726</v>
      </c>
      <c r="D7263" t="s">
        <v>131</v>
      </c>
      <c r="E7263" t="s">
        <v>174</v>
      </c>
      <c r="F7263" t="s">
        <v>132</v>
      </c>
    </row>
    <row r="7264" spans="1:6" x14ac:dyDescent="0.25">
      <c r="A7264">
        <v>1022</v>
      </c>
      <c r="B7264" s="3">
        <v>44727</v>
      </c>
      <c r="C7264" s="3"/>
      <c r="D7264" t="s">
        <v>131</v>
      </c>
      <c r="E7264" t="s">
        <v>174</v>
      </c>
      <c r="F7264" t="s">
        <v>132</v>
      </c>
    </row>
    <row r="7265" spans="1:6" x14ac:dyDescent="0.25">
      <c r="A7265">
        <v>1023</v>
      </c>
      <c r="B7265" s="3">
        <v>42520</v>
      </c>
      <c r="C7265" s="3">
        <v>44279</v>
      </c>
      <c r="D7265" t="s">
        <v>131</v>
      </c>
      <c r="E7265" t="s">
        <v>94</v>
      </c>
      <c r="F7265" t="s">
        <v>133</v>
      </c>
    </row>
    <row r="7266" spans="1:6" x14ac:dyDescent="0.25">
      <c r="A7266">
        <v>1023</v>
      </c>
      <c r="B7266" s="3">
        <v>44279</v>
      </c>
      <c r="C7266" s="3">
        <v>44680</v>
      </c>
      <c r="D7266" t="s">
        <v>131</v>
      </c>
      <c r="E7266" t="s">
        <v>94</v>
      </c>
      <c r="F7266" t="s">
        <v>133</v>
      </c>
    </row>
    <row r="7267" spans="1:6" x14ac:dyDescent="0.25">
      <c r="A7267">
        <v>1023</v>
      </c>
      <c r="B7267" s="3">
        <v>44680</v>
      </c>
      <c r="C7267" s="3">
        <v>44709</v>
      </c>
      <c r="D7267" t="s">
        <v>131</v>
      </c>
      <c r="E7267" t="s">
        <v>94</v>
      </c>
      <c r="F7267" t="s">
        <v>133</v>
      </c>
    </row>
    <row r="7268" spans="1:6" x14ac:dyDescent="0.25">
      <c r="A7268">
        <v>1023</v>
      </c>
      <c r="B7268" s="3">
        <v>44710</v>
      </c>
      <c r="C7268" s="3"/>
      <c r="D7268" t="s">
        <v>131</v>
      </c>
      <c r="E7268" t="s">
        <v>94</v>
      </c>
      <c r="F7268" t="s">
        <v>133</v>
      </c>
    </row>
    <row r="7269" spans="1:6" x14ac:dyDescent="0.25">
      <c r="A7269">
        <v>1024</v>
      </c>
      <c r="B7269" s="3">
        <v>41736</v>
      </c>
      <c r="C7269" s="3">
        <v>43229</v>
      </c>
      <c r="D7269" t="s">
        <v>131</v>
      </c>
      <c r="E7269" t="s">
        <v>93</v>
      </c>
      <c r="F7269" t="s">
        <v>133</v>
      </c>
    </row>
    <row r="7270" spans="1:6" x14ac:dyDescent="0.25">
      <c r="A7270">
        <v>1024</v>
      </c>
      <c r="B7270" s="3">
        <v>43229</v>
      </c>
      <c r="C7270" s="3">
        <v>43229</v>
      </c>
      <c r="D7270" t="s">
        <v>131</v>
      </c>
      <c r="E7270" t="s">
        <v>93</v>
      </c>
      <c r="F7270" t="s">
        <v>133</v>
      </c>
    </row>
    <row r="7271" spans="1:6" x14ac:dyDescent="0.25">
      <c r="A7271">
        <v>1024</v>
      </c>
      <c r="B7271" s="3">
        <v>43229</v>
      </c>
      <c r="C7271" s="3">
        <v>44279</v>
      </c>
      <c r="D7271" t="s">
        <v>131</v>
      </c>
      <c r="E7271" t="s">
        <v>93</v>
      </c>
      <c r="F7271" t="s">
        <v>133</v>
      </c>
    </row>
    <row r="7272" spans="1:6" x14ac:dyDescent="0.25">
      <c r="A7272">
        <v>1024</v>
      </c>
      <c r="B7272" s="3">
        <v>44279</v>
      </c>
      <c r="C7272" s="3"/>
      <c r="D7272" t="s">
        <v>131</v>
      </c>
      <c r="E7272" t="s">
        <v>93</v>
      </c>
      <c r="F7272" t="s">
        <v>133</v>
      </c>
    </row>
    <row r="7273" spans="1:6" x14ac:dyDescent="0.25">
      <c r="A7273">
        <v>1025</v>
      </c>
      <c r="B7273" s="3">
        <v>40155</v>
      </c>
      <c r="C7273" s="3"/>
      <c r="D7273" t="s">
        <v>131</v>
      </c>
      <c r="E7273" t="s">
        <v>135</v>
      </c>
      <c r="F7273" t="s">
        <v>133</v>
      </c>
    </row>
    <row r="7274" spans="1:6" x14ac:dyDescent="0.25">
      <c r="A7274">
        <v>1026</v>
      </c>
      <c r="B7274" s="3">
        <v>42005</v>
      </c>
      <c r="C7274" s="3">
        <v>43742</v>
      </c>
      <c r="D7274" t="s">
        <v>131</v>
      </c>
      <c r="E7274" t="s">
        <v>169</v>
      </c>
      <c r="F7274" t="s">
        <v>132</v>
      </c>
    </row>
    <row r="7275" spans="1:6" x14ac:dyDescent="0.25">
      <c r="A7275">
        <v>1026</v>
      </c>
      <c r="B7275" s="3">
        <v>43742</v>
      </c>
      <c r="C7275" s="3">
        <v>43742</v>
      </c>
      <c r="D7275" t="s">
        <v>131</v>
      </c>
      <c r="E7275" t="s">
        <v>169</v>
      </c>
      <c r="F7275" t="s">
        <v>132</v>
      </c>
    </row>
    <row r="7276" spans="1:6" x14ac:dyDescent="0.25">
      <c r="A7276">
        <v>1026</v>
      </c>
      <c r="B7276" s="3">
        <v>43743</v>
      </c>
      <c r="C7276" s="3">
        <v>43745</v>
      </c>
      <c r="D7276" t="s">
        <v>131</v>
      </c>
      <c r="E7276" t="s">
        <v>169</v>
      </c>
      <c r="F7276" t="s">
        <v>132</v>
      </c>
    </row>
    <row r="7277" spans="1:6" x14ac:dyDescent="0.25">
      <c r="A7277">
        <v>1026</v>
      </c>
      <c r="B7277" s="3">
        <v>43745</v>
      </c>
      <c r="C7277" s="3">
        <v>43747</v>
      </c>
      <c r="D7277" t="s">
        <v>131</v>
      </c>
      <c r="E7277" t="s">
        <v>169</v>
      </c>
      <c r="F7277" t="s">
        <v>132</v>
      </c>
    </row>
    <row r="7278" spans="1:6" x14ac:dyDescent="0.25">
      <c r="A7278">
        <v>1026</v>
      </c>
      <c r="B7278" s="3">
        <v>43748</v>
      </c>
      <c r="C7278" s="3">
        <v>43892</v>
      </c>
      <c r="D7278" t="s">
        <v>131</v>
      </c>
      <c r="E7278" t="s">
        <v>169</v>
      </c>
      <c r="F7278" t="s">
        <v>132</v>
      </c>
    </row>
    <row r="7279" spans="1:6" x14ac:dyDescent="0.25">
      <c r="A7279">
        <v>1026</v>
      </c>
      <c r="B7279" s="3">
        <v>43892</v>
      </c>
      <c r="C7279" s="3">
        <v>43892</v>
      </c>
      <c r="D7279" t="s">
        <v>131</v>
      </c>
      <c r="E7279" t="s">
        <v>169</v>
      </c>
      <c r="F7279" t="s">
        <v>132</v>
      </c>
    </row>
    <row r="7280" spans="1:6" x14ac:dyDescent="0.25">
      <c r="A7280">
        <v>1026</v>
      </c>
      <c r="B7280" s="3">
        <v>43893</v>
      </c>
      <c r="C7280" s="3">
        <v>43893</v>
      </c>
      <c r="D7280" t="s">
        <v>131</v>
      </c>
      <c r="E7280" t="s">
        <v>169</v>
      </c>
      <c r="F7280" t="s">
        <v>132</v>
      </c>
    </row>
    <row r="7281" spans="1:6" x14ac:dyDescent="0.25">
      <c r="A7281">
        <v>1026</v>
      </c>
      <c r="B7281" s="3">
        <v>43893</v>
      </c>
      <c r="C7281" s="3">
        <v>43893</v>
      </c>
      <c r="D7281" t="s">
        <v>131</v>
      </c>
      <c r="E7281" t="s">
        <v>134</v>
      </c>
      <c r="F7281" t="s">
        <v>132</v>
      </c>
    </row>
    <row r="7282" spans="1:6" x14ac:dyDescent="0.25">
      <c r="A7282">
        <v>1026</v>
      </c>
      <c r="B7282" s="3">
        <v>43893</v>
      </c>
      <c r="C7282" s="3">
        <v>44341</v>
      </c>
      <c r="D7282" t="s">
        <v>131</v>
      </c>
      <c r="E7282" t="s">
        <v>134</v>
      </c>
      <c r="F7282" t="s">
        <v>132</v>
      </c>
    </row>
    <row r="7283" spans="1:6" x14ac:dyDescent="0.25">
      <c r="A7283">
        <v>1026</v>
      </c>
      <c r="B7283" s="3">
        <v>44341</v>
      </c>
      <c r="C7283" s="3">
        <v>44343</v>
      </c>
      <c r="D7283" t="s">
        <v>131</v>
      </c>
      <c r="E7283" t="s">
        <v>134</v>
      </c>
      <c r="F7283" t="s">
        <v>132</v>
      </c>
    </row>
    <row r="7284" spans="1:6" x14ac:dyDescent="0.25">
      <c r="A7284">
        <v>1026</v>
      </c>
      <c r="B7284" s="3">
        <v>44344</v>
      </c>
      <c r="C7284" s="3">
        <v>44344</v>
      </c>
      <c r="D7284" t="s">
        <v>131</v>
      </c>
      <c r="E7284" t="s">
        <v>134</v>
      </c>
      <c r="F7284" t="s">
        <v>132</v>
      </c>
    </row>
    <row r="7285" spans="1:6" x14ac:dyDescent="0.25">
      <c r="A7285">
        <v>1026</v>
      </c>
      <c r="B7285" s="3">
        <v>44344</v>
      </c>
      <c r="C7285" s="3">
        <v>44344</v>
      </c>
      <c r="D7285" t="s">
        <v>131</v>
      </c>
      <c r="E7285" t="s">
        <v>134</v>
      </c>
      <c r="F7285" t="s">
        <v>132</v>
      </c>
    </row>
    <row r="7286" spans="1:6" x14ac:dyDescent="0.25">
      <c r="A7286">
        <v>1026</v>
      </c>
      <c r="B7286" s="3">
        <v>44345</v>
      </c>
      <c r="C7286" s="3">
        <v>44565</v>
      </c>
      <c r="D7286" t="s">
        <v>131</v>
      </c>
      <c r="E7286" t="s">
        <v>134</v>
      </c>
      <c r="F7286" t="s">
        <v>132</v>
      </c>
    </row>
    <row r="7287" spans="1:6" x14ac:dyDescent="0.25">
      <c r="A7287">
        <v>1026</v>
      </c>
      <c r="B7287" s="3">
        <v>44565</v>
      </c>
      <c r="C7287" s="3">
        <v>44566</v>
      </c>
      <c r="D7287" t="s">
        <v>131</v>
      </c>
      <c r="E7287" t="s">
        <v>134</v>
      </c>
      <c r="F7287" t="s">
        <v>132</v>
      </c>
    </row>
    <row r="7288" spans="1:6" x14ac:dyDescent="0.25">
      <c r="A7288">
        <v>1026</v>
      </c>
      <c r="B7288" s="3">
        <v>44567</v>
      </c>
      <c r="C7288" s="3"/>
      <c r="D7288" t="s">
        <v>131</v>
      </c>
      <c r="E7288" t="s">
        <v>134</v>
      </c>
      <c r="F7288" t="s">
        <v>132</v>
      </c>
    </row>
    <row r="7289" spans="1:6" x14ac:dyDescent="0.25">
      <c r="A7289">
        <v>1029</v>
      </c>
      <c r="B7289" s="3">
        <v>42774</v>
      </c>
      <c r="C7289" s="3">
        <v>44243</v>
      </c>
      <c r="D7289" t="s">
        <v>131</v>
      </c>
      <c r="E7289" t="s">
        <v>122</v>
      </c>
      <c r="F7289" t="s">
        <v>133</v>
      </c>
    </row>
    <row r="7290" spans="1:6" x14ac:dyDescent="0.25">
      <c r="A7290">
        <v>1029</v>
      </c>
      <c r="B7290" s="3">
        <v>44243</v>
      </c>
      <c r="C7290" s="3"/>
      <c r="D7290" t="s">
        <v>131</v>
      </c>
      <c r="E7290" t="s">
        <v>105</v>
      </c>
      <c r="F7290" t="s">
        <v>133</v>
      </c>
    </row>
    <row r="7291" spans="1:6" x14ac:dyDescent="0.25">
      <c r="A7291">
        <v>1029</v>
      </c>
      <c r="B7291" s="3">
        <v>44243</v>
      </c>
      <c r="C7291" s="3">
        <v>44243</v>
      </c>
      <c r="D7291" t="s">
        <v>131</v>
      </c>
      <c r="E7291" t="s">
        <v>122</v>
      </c>
      <c r="F7291" t="s">
        <v>133</v>
      </c>
    </row>
    <row r="7292" spans="1:6" x14ac:dyDescent="0.25">
      <c r="A7292">
        <v>1030</v>
      </c>
      <c r="B7292" s="3">
        <v>37628</v>
      </c>
      <c r="C7292" s="3"/>
      <c r="D7292" t="s">
        <v>131</v>
      </c>
      <c r="E7292" t="s">
        <v>125</v>
      </c>
      <c r="F7292" t="s">
        <v>133</v>
      </c>
    </row>
    <row r="7293" spans="1:6" x14ac:dyDescent="0.25">
      <c r="A7293">
        <v>1032</v>
      </c>
      <c r="B7293" s="3">
        <v>42331</v>
      </c>
      <c r="C7293" s="3">
        <v>43637</v>
      </c>
      <c r="D7293" t="s">
        <v>131</v>
      </c>
      <c r="E7293" t="s">
        <v>93</v>
      </c>
      <c r="F7293" t="s">
        <v>133</v>
      </c>
    </row>
    <row r="7294" spans="1:6" x14ac:dyDescent="0.25">
      <c r="A7294">
        <v>1032</v>
      </c>
      <c r="B7294" s="3">
        <v>43637</v>
      </c>
      <c r="C7294" s="3">
        <v>43643</v>
      </c>
      <c r="D7294" t="s">
        <v>131</v>
      </c>
      <c r="E7294" t="s">
        <v>93</v>
      </c>
      <c r="F7294" t="s">
        <v>133</v>
      </c>
    </row>
    <row r="7295" spans="1:6" x14ac:dyDescent="0.25">
      <c r="A7295">
        <v>1032</v>
      </c>
      <c r="B7295" s="3">
        <v>43644</v>
      </c>
      <c r="C7295" s="3">
        <v>44184</v>
      </c>
      <c r="D7295" t="s">
        <v>131</v>
      </c>
      <c r="E7295" t="s">
        <v>93</v>
      </c>
      <c r="F7295" t="s">
        <v>133</v>
      </c>
    </row>
    <row r="7296" spans="1:6" x14ac:dyDescent="0.25">
      <c r="A7296">
        <v>1032</v>
      </c>
      <c r="B7296" s="3">
        <v>44184</v>
      </c>
      <c r="C7296" s="3">
        <v>44201</v>
      </c>
      <c r="D7296" t="s">
        <v>131</v>
      </c>
      <c r="E7296" t="s">
        <v>93</v>
      </c>
      <c r="F7296" t="s">
        <v>133</v>
      </c>
    </row>
    <row r="7297" spans="1:6" x14ac:dyDescent="0.25">
      <c r="A7297">
        <v>1032</v>
      </c>
      <c r="B7297" s="3">
        <v>44202</v>
      </c>
      <c r="C7297" s="3">
        <v>44305</v>
      </c>
      <c r="D7297" t="s">
        <v>131</v>
      </c>
      <c r="E7297" t="s">
        <v>93</v>
      </c>
      <c r="F7297" t="s">
        <v>133</v>
      </c>
    </row>
    <row r="7298" spans="1:6" x14ac:dyDescent="0.25">
      <c r="A7298">
        <v>1032</v>
      </c>
      <c r="B7298" s="3">
        <v>44305</v>
      </c>
      <c r="C7298" s="3">
        <v>44318</v>
      </c>
      <c r="D7298" t="s">
        <v>131</v>
      </c>
      <c r="E7298" t="s">
        <v>93</v>
      </c>
      <c r="F7298" t="s">
        <v>133</v>
      </c>
    </row>
    <row r="7299" spans="1:6" x14ac:dyDescent="0.25">
      <c r="A7299">
        <v>1032</v>
      </c>
      <c r="B7299" s="3">
        <v>44319</v>
      </c>
      <c r="C7299" s="3">
        <v>44319</v>
      </c>
      <c r="D7299" t="s">
        <v>131</v>
      </c>
      <c r="E7299" t="s">
        <v>93</v>
      </c>
      <c r="F7299" t="s">
        <v>133</v>
      </c>
    </row>
    <row r="7300" spans="1:6" x14ac:dyDescent="0.25">
      <c r="A7300">
        <v>1032</v>
      </c>
      <c r="B7300" s="3">
        <v>44319</v>
      </c>
      <c r="C7300" s="3">
        <v>44319</v>
      </c>
      <c r="D7300" t="s">
        <v>131</v>
      </c>
      <c r="E7300" t="s">
        <v>93</v>
      </c>
      <c r="F7300" t="s">
        <v>133</v>
      </c>
    </row>
    <row r="7301" spans="1:6" x14ac:dyDescent="0.25">
      <c r="A7301">
        <v>1032</v>
      </c>
      <c r="B7301" s="3">
        <v>44319</v>
      </c>
      <c r="C7301" s="3">
        <v>44319</v>
      </c>
      <c r="D7301" t="s">
        <v>131</v>
      </c>
      <c r="E7301" t="s">
        <v>93</v>
      </c>
      <c r="F7301" t="s">
        <v>133</v>
      </c>
    </row>
    <row r="7302" spans="1:6" x14ac:dyDescent="0.25">
      <c r="A7302">
        <v>1032</v>
      </c>
      <c r="B7302" s="3">
        <v>44319</v>
      </c>
      <c r="C7302" s="3">
        <v>44417</v>
      </c>
      <c r="D7302" t="s">
        <v>131</v>
      </c>
      <c r="E7302" t="s">
        <v>93</v>
      </c>
      <c r="F7302" t="s">
        <v>133</v>
      </c>
    </row>
    <row r="7303" spans="1:6" x14ac:dyDescent="0.25">
      <c r="A7303">
        <v>1032</v>
      </c>
      <c r="B7303" s="3">
        <v>44417</v>
      </c>
      <c r="C7303" s="3">
        <v>44430</v>
      </c>
      <c r="D7303" t="s">
        <v>131</v>
      </c>
      <c r="E7303" t="s">
        <v>93</v>
      </c>
      <c r="F7303" t="s">
        <v>133</v>
      </c>
    </row>
    <row r="7304" spans="1:6" x14ac:dyDescent="0.25">
      <c r="A7304">
        <v>1032</v>
      </c>
      <c r="B7304" s="3">
        <v>44431</v>
      </c>
      <c r="C7304" s="3"/>
      <c r="D7304" t="s">
        <v>131</v>
      </c>
      <c r="E7304" t="s">
        <v>93</v>
      </c>
      <c r="F7304" t="s">
        <v>133</v>
      </c>
    </row>
    <row r="7305" spans="1:6" x14ac:dyDescent="0.25">
      <c r="A7305">
        <v>1033</v>
      </c>
      <c r="B7305" s="3">
        <v>42590</v>
      </c>
      <c r="C7305" s="3">
        <v>44279</v>
      </c>
      <c r="D7305" t="s">
        <v>131</v>
      </c>
      <c r="E7305" t="s">
        <v>94</v>
      </c>
      <c r="F7305" t="s">
        <v>133</v>
      </c>
    </row>
    <row r="7306" spans="1:6" x14ac:dyDescent="0.25">
      <c r="A7306">
        <v>1033</v>
      </c>
      <c r="B7306" s="3">
        <v>44279</v>
      </c>
      <c r="C7306" s="3">
        <v>44572</v>
      </c>
      <c r="D7306" t="s">
        <v>131</v>
      </c>
      <c r="E7306" t="s">
        <v>94</v>
      </c>
      <c r="F7306" t="s">
        <v>133</v>
      </c>
    </row>
    <row r="7307" spans="1:6" x14ac:dyDescent="0.25">
      <c r="A7307">
        <v>1033</v>
      </c>
      <c r="B7307" s="3">
        <v>44572</v>
      </c>
      <c r="C7307" s="3">
        <v>44575</v>
      </c>
      <c r="D7307" t="s">
        <v>131</v>
      </c>
      <c r="E7307" t="s">
        <v>94</v>
      </c>
      <c r="F7307" t="s">
        <v>133</v>
      </c>
    </row>
    <row r="7308" spans="1:6" x14ac:dyDescent="0.25">
      <c r="A7308">
        <v>1033</v>
      </c>
      <c r="B7308" s="3">
        <v>44576</v>
      </c>
      <c r="C7308" s="3">
        <v>44576</v>
      </c>
      <c r="D7308" t="s">
        <v>131</v>
      </c>
      <c r="E7308" t="s">
        <v>94</v>
      </c>
      <c r="F7308" t="s">
        <v>133</v>
      </c>
    </row>
    <row r="7309" spans="1:6" x14ac:dyDescent="0.25">
      <c r="A7309">
        <v>1033</v>
      </c>
      <c r="B7309" s="3">
        <v>44576</v>
      </c>
      <c r="C7309" s="3">
        <v>44582</v>
      </c>
      <c r="D7309" t="s">
        <v>131</v>
      </c>
      <c r="E7309" t="s">
        <v>94</v>
      </c>
      <c r="F7309" t="s">
        <v>133</v>
      </c>
    </row>
    <row r="7310" spans="1:6" x14ac:dyDescent="0.25">
      <c r="A7310">
        <v>1033</v>
      </c>
      <c r="B7310" s="3">
        <v>44583</v>
      </c>
      <c r="C7310" s="3"/>
      <c r="D7310" t="s">
        <v>131</v>
      </c>
      <c r="E7310" t="s">
        <v>94</v>
      </c>
      <c r="F7310" t="s">
        <v>133</v>
      </c>
    </row>
    <row r="7311" spans="1:6" x14ac:dyDescent="0.25">
      <c r="A7311">
        <v>1034</v>
      </c>
      <c r="B7311" s="3">
        <v>43013</v>
      </c>
      <c r="C7311" s="3">
        <v>43205</v>
      </c>
      <c r="D7311" t="s">
        <v>131</v>
      </c>
      <c r="E7311" t="s">
        <v>129</v>
      </c>
      <c r="F7311" t="s">
        <v>133</v>
      </c>
    </row>
    <row r="7312" spans="1:6" x14ac:dyDescent="0.25">
      <c r="A7312">
        <v>1034</v>
      </c>
      <c r="B7312" s="3">
        <v>43205</v>
      </c>
      <c r="C7312" s="3">
        <v>43206</v>
      </c>
      <c r="D7312" t="s">
        <v>131</v>
      </c>
      <c r="E7312" t="s">
        <v>129</v>
      </c>
      <c r="F7312" t="s">
        <v>133</v>
      </c>
    </row>
    <row r="7313" spans="1:6" x14ac:dyDescent="0.25">
      <c r="A7313">
        <v>1034</v>
      </c>
      <c r="B7313" s="3">
        <v>43206</v>
      </c>
      <c r="C7313" s="3">
        <v>43801</v>
      </c>
      <c r="D7313" t="s">
        <v>131</v>
      </c>
      <c r="E7313" t="s">
        <v>129</v>
      </c>
      <c r="F7313" t="s">
        <v>133</v>
      </c>
    </row>
    <row r="7314" spans="1:6" x14ac:dyDescent="0.25">
      <c r="A7314">
        <v>1034</v>
      </c>
      <c r="B7314" s="3">
        <v>43801</v>
      </c>
      <c r="C7314" s="3">
        <v>43801</v>
      </c>
      <c r="D7314" t="s">
        <v>131</v>
      </c>
      <c r="E7314" t="s">
        <v>110</v>
      </c>
      <c r="F7314" t="s">
        <v>133</v>
      </c>
    </row>
    <row r="7315" spans="1:6" x14ac:dyDescent="0.25">
      <c r="A7315">
        <v>1034</v>
      </c>
      <c r="B7315" s="3">
        <v>43801</v>
      </c>
      <c r="C7315" s="3">
        <v>43801</v>
      </c>
      <c r="D7315" t="s">
        <v>131</v>
      </c>
      <c r="E7315" t="s">
        <v>129</v>
      </c>
      <c r="F7315" t="s">
        <v>133</v>
      </c>
    </row>
    <row r="7316" spans="1:6" x14ac:dyDescent="0.25">
      <c r="A7316">
        <v>1034</v>
      </c>
      <c r="B7316" s="3">
        <v>43801</v>
      </c>
      <c r="C7316" s="3">
        <v>43899</v>
      </c>
      <c r="D7316" t="s">
        <v>131</v>
      </c>
      <c r="E7316" t="s">
        <v>110</v>
      </c>
      <c r="F7316" t="s">
        <v>133</v>
      </c>
    </row>
    <row r="7317" spans="1:6" x14ac:dyDescent="0.25">
      <c r="A7317">
        <v>1034</v>
      </c>
      <c r="B7317" s="3">
        <v>43899</v>
      </c>
      <c r="C7317" s="3">
        <v>43983</v>
      </c>
      <c r="D7317" t="s">
        <v>131</v>
      </c>
      <c r="E7317" t="s">
        <v>110</v>
      </c>
      <c r="F7317" t="s">
        <v>133</v>
      </c>
    </row>
    <row r="7318" spans="1:6" x14ac:dyDescent="0.25">
      <c r="A7318">
        <v>1034</v>
      </c>
      <c r="B7318" s="3">
        <v>43983</v>
      </c>
      <c r="C7318" s="3">
        <v>43983</v>
      </c>
      <c r="D7318" t="s">
        <v>131</v>
      </c>
      <c r="E7318" t="s">
        <v>110</v>
      </c>
      <c r="F7318" t="s">
        <v>133</v>
      </c>
    </row>
    <row r="7319" spans="1:6" x14ac:dyDescent="0.25">
      <c r="A7319">
        <v>1034</v>
      </c>
      <c r="B7319" s="3">
        <v>43983</v>
      </c>
      <c r="C7319" s="3">
        <v>43983</v>
      </c>
      <c r="D7319" t="s">
        <v>131</v>
      </c>
      <c r="E7319" t="s">
        <v>110</v>
      </c>
      <c r="F7319" t="s">
        <v>133</v>
      </c>
    </row>
    <row r="7320" spans="1:6" x14ac:dyDescent="0.25">
      <c r="A7320">
        <v>1034</v>
      </c>
      <c r="B7320" s="3">
        <v>43983</v>
      </c>
      <c r="C7320" s="3">
        <v>44173</v>
      </c>
      <c r="D7320" t="s">
        <v>131</v>
      </c>
      <c r="E7320" t="s">
        <v>125</v>
      </c>
      <c r="F7320" t="s">
        <v>133</v>
      </c>
    </row>
    <row r="7321" spans="1:6" x14ac:dyDescent="0.25">
      <c r="A7321">
        <v>1034</v>
      </c>
      <c r="B7321" s="3">
        <v>44173</v>
      </c>
      <c r="C7321" s="3">
        <v>44179</v>
      </c>
      <c r="D7321" t="s">
        <v>131</v>
      </c>
      <c r="E7321" t="s">
        <v>125</v>
      </c>
      <c r="F7321" t="s">
        <v>133</v>
      </c>
    </row>
    <row r="7322" spans="1:6" x14ac:dyDescent="0.25">
      <c r="A7322">
        <v>1034</v>
      </c>
      <c r="B7322" s="3">
        <v>44180</v>
      </c>
      <c r="C7322" s="3">
        <v>44585</v>
      </c>
      <c r="D7322" t="s">
        <v>131</v>
      </c>
      <c r="E7322" t="s">
        <v>125</v>
      </c>
      <c r="F7322" t="s">
        <v>133</v>
      </c>
    </row>
    <row r="7323" spans="1:6" x14ac:dyDescent="0.25">
      <c r="A7323">
        <v>1034</v>
      </c>
      <c r="B7323" s="3">
        <v>44585</v>
      </c>
      <c r="C7323" s="3">
        <v>44591</v>
      </c>
      <c r="D7323" t="s">
        <v>131</v>
      </c>
      <c r="E7323" t="s">
        <v>125</v>
      </c>
      <c r="F7323" t="s">
        <v>133</v>
      </c>
    </row>
    <row r="7324" spans="1:6" x14ac:dyDescent="0.25">
      <c r="A7324">
        <v>1034</v>
      </c>
      <c r="B7324" s="3">
        <v>44592</v>
      </c>
      <c r="C7324" s="3"/>
      <c r="D7324" t="s">
        <v>131</v>
      </c>
      <c r="E7324" t="s">
        <v>125</v>
      </c>
      <c r="F7324" t="s">
        <v>133</v>
      </c>
    </row>
    <row r="7325" spans="1:6" x14ac:dyDescent="0.25">
      <c r="A7325">
        <v>1035</v>
      </c>
      <c r="B7325" s="3">
        <v>39679</v>
      </c>
      <c r="C7325" s="3">
        <v>43886</v>
      </c>
      <c r="D7325" t="s">
        <v>131</v>
      </c>
      <c r="E7325" t="s">
        <v>93</v>
      </c>
      <c r="F7325" t="s">
        <v>133</v>
      </c>
    </row>
    <row r="7326" spans="1:6" x14ac:dyDescent="0.25">
      <c r="A7326">
        <v>1035</v>
      </c>
      <c r="B7326" s="3">
        <v>43886</v>
      </c>
      <c r="C7326" s="3"/>
      <c r="D7326" t="s">
        <v>131</v>
      </c>
      <c r="E7326" t="s">
        <v>77</v>
      </c>
      <c r="F7326" t="s">
        <v>133</v>
      </c>
    </row>
    <row r="7327" spans="1:6" x14ac:dyDescent="0.25">
      <c r="A7327">
        <v>1035</v>
      </c>
      <c r="B7327" s="3">
        <v>43886</v>
      </c>
      <c r="C7327" s="3">
        <v>43886</v>
      </c>
      <c r="D7327" t="s">
        <v>131</v>
      </c>
      <c r="E7327" t="s">
        <v>93</v>
      </c>
      <c r="F7327" t="s">
        <v>133</v>
      </c>
    </row>
    <row r="7328" spans="1:6" x14ac:dyDescent="0.25">
      <c r="A7328">
        <v>1037</v>
      </c>
      <c r="B7328" s="3">
        <v>37690</v>
      </c>
      <c r="C7328" s="3"/>
      <c r="D7328" t="s">
        <v>131</v>
      </c>
      <c r="E7328" t="s">
        <v>125</v>
      </c>
      <c r="F7328" t="s">
        <v>133</v>
      </c>
    </row>
    <row r="7329" spans="1:6" x14ac:dyDescent="0.25">
      <c r="A7329">
        <v>1038</v>
      </c>
      <c r="B7329" s="3">
        <v>42290</v>
      </c>
      <c r="C7329" s="3">
        <v>43525</v>
      </c>
      <c r="D7329" t="s">
        <v>131</v>
      </c>
      <c r="E7329" t="s">
        <v>93</v>
      </c>
      <c r="F7329" t="s">
        <v>133</v>
      </c>
    </row>
    <row r="7330" spans="1:6" x14ac:dyDescent="0.25">
      <c r="A7330">
        <v>1038</v>
      </c>
      <c r="B7330" s="3">
        <v>43525</v>
      </c>
      <c r="C7330" s="3">
        <v>44279</v>
      </c>
      <c r="D7330" t="s">
        <v>131</v>
      </c>
      <c r="E7330" t="s">
        <v>79</v>
      </c>
      <c r="F7330" t="s">
        <v>133</v>
      </c>
    </row>
    <row r="7331" spans="1:6" x14ac:dyDescent="0.25">
      <c r="A7331">
        <v>1038</v>
      </c>
      <c r="B7331" s="3">
        <v>43525</v>
      </c>
      <c r="C7331" s="3">
        <v>43525</v>
      </c>
      <c r="D7331" t="s">
        <v>131</v>
      </c>
      <c r="E7331" t="s">
        <v>93</v>
      </c>
      <c r="F7331" t="s">
        <v>133</v>
      </c>
    </row>
    <row r="7332" spans="1:6" x14ac:dyDescent="0.25">
      <c r="A7332">
        <v>1038</v>
      </c>
      <c r="B7332" s="3">
        <v>44279</v>
      </c>
      <c r="C7332" s="3">
        <v>44279</v>
      </c>
      <c r="D7332" t="s">
        <v>131</v>
      </c>
      <c r="E7332" t="s">
        <v>79</v>
      </c>
      <c r="F7332" t="s">
        <v>133</v>
      </c>
    </row>
    <row r="7333" spans="1:6" x14ac:dyDescent="0.25">
      <c r="A7333">
        <v>1038</v>
      </c>
      <c r="B7333" s="3">
        <v>44279</v>
      </c>
      <c r="C7333" s="3">
        <v>44279</v>
      </c>
      <c r="D7333" t="s">
        <v>131</v>
      </c>
      <c r="E7333" t="s">
        <v>79</v>
      </c>
      <c r="F7333" t="s">
        <v>133</v>
      </c>
    </row>
    <row r="7334" spans="1:6" x14ac:dyDescent="0.25">
      <c r="A7334">
        <v>1038</v>
      </c>
      <c r="B7334" s="3">
        <v>44279</v>
      </c>
      <c r="C7334" s="3">
        <v>44505</v>
      </c>
      <c r="D7334" t="s">
        <v>131</v>
      </c>
      <c r="E7334" t="s">
        <v>79</v>
      </c>
      <c r="F7334" t="s">
        <v>133</v>
      </c>
    </row>
    <row r="7335" spans="1:6" x14ac:dyDescent="0.25">
      <c r="A7335">
        <v>1038</v>
      </c>
      <c r="B7335" s="3">
        <v>44505</v>
      </c>
      <c r="C7335" s="3"/>
      <c r="D7335" t="s">
        <v>131</v>
      </c>
      <c r="E7335" t="s">
        <v>81</v>
      </c>
      <c r="F7335" t="s">
        <v>133</v>
      </c>
    </row>
    <row r="7336" spans="1:6" x14ac:dyDescent="0.25">
      <c r="A7336">
        <v>1038</v>
      </c>
      <c r="B7336" s="3">
        <v>44505</v>
      </c>
      <c r="C7336" s="3">
        <v>44526</v>
      </c>
      <c r="D7336" t="s">
        <v>131</v>
      </c>
      <c r="E7336" t="s">
        <v>79</v>
      </c>
      <c r="F7336" t="s">
        <v>133</v>
      </c>
    </row>
    <row r="7337" spans="1:6" x14ac:dyDescent="0.25">
      <c r="A7337">
        <v>1039</v>
      </c>
      <c r="B7337" s="3">
        <v>41900</v>
      </c>
      <c r="C7337" s="3">
        <v>43107</v>
      </c>
      <c r="D7337" t="s">
        <v>131</v>
      </c>
      <c r="E7337" t="s">
        <v>118</v>
      </c>
      <c r="F7337" t="s">
        <v>133</v>
      </c>
    </row>
    <row r="7338" spans="1:6" x14ac:dyDescent="0.25">
      <c r="A7338">
        <v>1039</v>
      </c>
      <c r="B7338" s="3">
        <v>43107</v>
      </c>
      <c r="C7338" s="3">
        <v>43107</v>
      </c>
      <c r="D7338" t="s">
        <v>131</v>
      </c>
      <c r="E7338" t="s">
        <v>118</v>
      </c>
      <c r="F7338" t="s">
        <v>133</v>
      </c>
    </row>
    <row r="7339" spans="1:6" x14ac:dyDescent="0.25">
      <c r="A7339">
        <v>1041</v>
      </c>
      <c r="B7339" s="3">
        <v>39188</v>
      </c>
      <c r="C7339" s="3">
        <v>39188</v>
      </c>
      <c r="D7339" t="s">
        <v>131</v>
      </c>
      <c r="E7339" t="s">
        <v>115</v>
      </c>
      <c r="F7339" t="s">
        <v>133</v>
      </c>
    </row>
    <row r="7340" spans="1:6" x14ac:dyDescent="0.25">
      <c r="A7340">
        <v>1041</v>
      </c>
      <c r="B7340" s="3">
        <v>39188</v>
      </c>
      <c r="C7340" s="3">
        <v>43122</v>
      </c>
      <c r="D7340" t="s">
        <v>131</v>
      </c>
      <c r="E7340" t="s">
        <v>115</v>
      </c>
      <c r="F7340" t="s">
        <v>133</v>
      </c>
    </row>
    <row r="7341" spans="1:6" x14ac:dyDescent="0.25">
      <c r="A7341">
        <v>1041</v>
      </c>
      <c r="B7341" s="3">
        <v>43122</v>
      </c>
      <c r="C7341" s="3">
        <v>43709</v>
      </c>
      <c r="D7341" t="s">
        <v>131</v>
      </c>
      <c r="E7341" t="s">
        <v>115</v>
      </c>
      <c r="F7341" t="s">
        <v>133</v>
      </c>
    </row>
    <row r="7342" spans="1:6" x14ac:dyDescent="0.25">
      <c r="A7342">
        <v>1041</v>
      </c>
      <c r="B7342" s="3">
        <v>43709</v>
      </c>
      <c r="C7342" s="3">
        <v>43719</v>
      </c>
      <c r="D7342" t="s">
        <v>131</v>
      </c>
      <c r="E7342" t="s">
        <v>115</v>
      </c>
      <c r="F7342" t="s">
        <v>133</v>
      </c>
    </row>
    <row r="7343" spans="1:6" x14ac:dyDescent="0.25">
      <c r="A7343">
        <v>1042</v>
      </c>
      <c r="B7343" s="3">
        <v>42612</v>
      </c>
      <c r="C7343" s="3">
        <v>43206</v>
      </c>
      <c r="D7343" t="s">
        <v>131</v>
      </c>
      <c r="E7343" t="s">
        <v>97</v>
      </c>
      <c r="F7343" t="s">
        <v>133</v>
      </c>
    </row>
    <row r="7344" spans="1:6" x14ac:dyDescent="0.25">
      <c r="A7344">
        <v>1042</v>
      </c>
      <c r="B7344" s="3">
        <v>43206</v>
      </c>
      <c r="C7344" s="3"/>
      <c r="D7344" t="s">
        <v>131</v>
      </c>
      <c r="E7344" t="s">
        <v>97</v>
      </c>
      <c r="F7344" t="s">
        <v>133</v>
      </c>
    </row>
    <row r="7345" spans="1:6" x14ac:dyDescent="0.25">
      <c r="A7345">
        <v>1043</v>
      </c>
      <c r="B7345" s="3">
        <v>37732</v>
      </c>
      <c r="C7345" s="3"/>
      <c r="D7345" t="s">
        <v>131</v>
      </c>
      <c r="E7345" t="s">
        <v>125</v>
      </c>
      <c r="F7345" t="s">
        <v>133</v>
      </c>
    </row>
    <row r="7346" spans="1:6" x14ac:dyDescent="0.25">
      <c r="A7346">
        <v>1044</v>
      </c>
      <c r="B7346" s="3">
        <v>41913</v>
      </c>
      <c r="C7346" s="3">
        <v>43267</v>
      </c>
      <c r="D7346" t="s">
        <v>131</v>
      </c>
      <c r="E7346" t="s">
        <v>169</v>
      </c>
      <c r="F7346" t="s">
        <v>133</v>
      </c>
    </row>
    <row r="7347" spans="1:6" x14ac:dyDescent="0.25">
      <c r="A7347">
        <v>1044</v>
      </c>
      <c r="B7347" s="3">
        <v>43267</v>
      </c>
      <c r="C7347" s="3"/>
      <c r="D7347" t="s">
        <v>131</v>
      </c>
      <c r="E7347" t="s">
        <v>169</v>
      </c>
      <c r="F7347" t="s">
        <v>133</v>
      </c>
    </row>
    <row r="7348" spans="1:6" x14ac:dyDescent="0.25">
      <c r="A7348">
        <v>1045</v>
      </c>
      <c r="B7348" s="3">
        <v>40561</v>
      </c>
      <c r="C7348" s="3">
        <v>40789</v>
      </c>
      <c r="D7348" t="s">
        <v>131</v>
      </c>
      <c r="E7348" t="s">
        <v>115</v>
      </c>
      <c r="F7348" t="s">
        <v>133</v>
      </c>
    </row>
    <row r="7349" spans="1:6" x14ac:dyDescent="0.25">
      <c r="A7349">
        <v>1045</v>
      </c>
      <c r="B7349" s="3">
        <v>40790</v>
      </c>
      <c r="C7349" s="3">
        <v>43831</v>
      </c>
      <c r="D7349" t="s">
        <v>131</v>
      </c>
      <c r="E7349" t="s">
        <v>115</v>
      </c>
      <c r="F7349" t="s">
        <v>133</v>
      </c>
    </row>
    <row r="7350" spans="1:6" x14ac:dyDescent="0.25">
      <c r="A7350">
        <v>1045</v>
      </c>
      <c r="B7350" s="3">
        <v>43832</v>
      </c>
      <c r="D7350" t="s">
        <v>131</v>
      </c>
      <c r="E7350" t="s">
        <v>115</v>
      </c>
      <c r="F7350" t="s">
        <v>133</v>
      </c>
    </row>
    <row r="7351" spans="1:6" x14ac:dyDescent="0.25">
      <c r="A7351">
        <v>1046</v>
      </c>
      <c r="B7351" s="3">
        <v>39104</v>
      </c>
      <c r="C7351" s="3">
        <v>43147</v>
      </c>
      <c r="D7351" t="s">
        <v>131</v>
      </c>
      <c r="E7351" t="s">
        <v>115</v>
      </c>
      <c r="F7351" t="s">
        <v>133</v>
      </c>
    </row>
    <row r="7352" spans="1:6" x14ac:dyDescent="0.25">
      <c r="A7352">
        <v>1046</v>
      </c>
      <c r="B7352" s="3">
        <v>43147</v>
      </c>
      <c r="C7352" s="3">
        <v>44634</v>
      </c>
      <c r="D7352" t="s">
        <v>131</v>
      </c>
      <c r="E7352" t="s">
        <v>115</v>
      </c>
      <c r="F7352" t="s">
        <v>133</v>
      </c>
    </row>
    <row r="7353" spans="1:6" x14ac:dyDescent="0.25">
      <c r="A7353">
        <v>1046</v>
      </c>
      <c r="B7353" s="3">
        <v>44634</v>
      </c>
      <c r="C7353" s="3">
        <v>44663</v>
      </c>
      <c r="D7353" t="s">
        <v>131</v>
      </c>
      <c r="E7353" t="s">
        <v>115</v>
      </c>
      <c r="F7353" t="s">
        <v>133</v>
      </c>
    </row>
    <row r="7354" spans="1:6" x14ac:dyDescent="0.25">
      <c r="A7354">
        <v>1046</v>
      </c>
      <c r="B7354" s="3">
        <v>44664</v>
      </c>
      <c r="C7354" s="3">
        <v>44666</v>
      </c>
      <c r="D7354" t="s">
        <v>131</v>
      </c>
      <c r="E7354" t="s">
        <v>115</v>
      </c>
      <c r="F7354" t="s">
        <v>133</v>
      </c>
    </row>
    <row r="7355" spans="1:6" x14ac:dyDescent="0.25">
      <c r="A7355">
        <v>1046</v>
      </c>
      <c r="B7355" s="3">
        <v>44666</v>
      </c>
      <c r="C7355" s="3">
        <v>44680</v>
      </c>
      <c r="D7355" t="s">
        <v>131</v>
      </c>
      <c r="E7355" t="s">
        <v>115</v>
      </c>
      <c r="F7355" t="s">
        <v>133</v>
      </c>
    </row>
    <row r="7356" spans="1:6" x14ac:dyDescent="0.25">
      <c r="A7356">
        <v>1046</v>
      </c>
      <c r="B7356" s="3">
        <v>44681</v>
      </c>
      <c r="C7356" s="3"/>
      <c r="D7356" t="s">
        <v>131</v>
      </c>
      <c r="E7356" t="s">
        <v>115</v>
      </c>
      <c r="F7356" t="s">
        <v>133</v>
      </c>
    </row>
    <row r="7357" spans="1:6" x14ac:dyDescent="0.25">
      <c r="A7357">
        <v>1047</v>
      </c>
      <c r="B7357" s="3">
        <v>42926</v>
      </c>
      <c r="C7357" s="3">
        <v>43205</v>
      </c>
      <c r="D7357" t="s">
        <v>131</v>
      </c>
      <c r="E7357" t="s">
        <v>134</v>
      </c>
      <c r="F7357" t="s">
        <v>133</v>
      </c>
    </row>
    <row r="7358" spans="1:6" x14ac:dyDescent="0.25">
      <c r="A7358">
        <v>1047</v>
      </c>
      <c r="B7358" s="3">
        <v>43206</v>
      </c>
      <c r="C7358" s="3">
        <v>43206</v>
      </c>
      <c r="D7358" t="s">
        <v>131</v>
      </c>
      <c r="E7358" t="s">
        <v>134</v>
      </c>
      <c r="F7358" t="s">
        <v>133</v>
      </c>
    </row>
    <row r="7359" spans="1:6" x14ac:dyDescent="0.25">
      <c r="A7359">
        <v>1047</v>
      </c>
      <c r="B7359" s="3">
        <v>43207</v>
      </c>
      <c r="C7359" s="3">
        <v>43497</v>
      </c>
      <c r="D7359" t="s">
        <v>131</v>
      </c>
      <c r="E7359" t="s">
        <v>134</v>
      </c>
      <c r="F7359" t="s">
        <v>133</v>
      </c>
    </row>
    <row r="7360" spans="1:6" x14ac:dyDescent="0.25">
      <c r="A7360">
        <v>1047</v>
      </c>
      <c r="B7360" s="3">
        <v>43497</v>
      </c>
      <c r="C7360" s="3">
        <v>43512</v>
      </c>
      <c r="D7360" t="s">
        <v>131</v>
      </c>
      <c r="E7360" t="s">
        <v>134</v>
      </c>
      <c r="F7360" t="s">
        <v>133</v>
      </c>
    </row>
    <row r="7361" spans="1:6" x14ac:dyDescent="0.25">
      <c r="A7361">
        <v>1047</v>
      </c>
      <c r="B7361" s="3">
        <v>43497</v>
      </c>
      <c r="C7361" s="3">
        <v>43571</v>
      </c>
      <c r="D7361" t="s">
        <v>131</v>
      </c>
      <c r="E7361" t="s">
        <v>134</v>
      </c>
      <c r="F7361" t="s">
        <v>133</v>
      </c>
    </row>
    <row r="7362" spans="1:6" x14ac:dyDescent="0.25">
      <c r="A7362">
        <v>1047</v>
      </c>
      <c r="B7362" s="3">
        <v>43571</v>
      </c>
      <c r="C7362" s="3">
        <v>43678</v>
      </c>
      <c r="D7362" t="s">
        <v>131</v>
      </c>
      <c r="E7362" t="s">
        <v>169</v>
      </c>
      <c r="F7362" t="s">
        <v>133</v>
      </c>
    </row>
    <row r="7363" spans="1:6" x14ac:dyDescent="0.25">
      <c r="A7363">
        <v>1047</v>
      </c>
      <c r="B7363" s="3">
        <v>43571</v>
      </c>
      <c r="C7363" s="3">
        <v>43571</v>
      </c>
      <c r="D7363" t="s">
        <v>131</v>
      </c>
      <c r="E7363" t="s">
        <v>134</v>
      </c>
      <c r="F7363" t="s">
        <v>133</v>
      </c>
    </row>
    <row r="7364" spans="1:6" x14ac:dyDescent="0.25">
      <c r="A7364">
        <v>1047</v>
      </c>
      <c r="B7364" s="3">
        <v>43571</v>
      </c>
      <c r="C7364" s="3">
        <v>43571</v>
      </c>
      <c r="D7364" t="s">
        <v>131</v>
      </c>
      <c r="E7364" t="s">
        <v>169</v>
      </c>
      <c r="F7364" t="s">
        <v>133</v>
      </c>
    </row>
    <row r="7365" spans="1:6" x14ac:dyDescent="0.25">
      <c r="A7365">
        <v>1047</v>
      </c>
      <c r="B7365" s="3">
        <v>43678</v>
      </c>
      <c r="C7365" s="3">
        <v>43679</v>
      </c>
      <c r="D7365" t="s">
        <v>131</v>
      </c>
      <c r="E7365" t="s">
        <v>169</v>
      </c>
      <c r="F7365" t="s">
        <v>133</v>
      </c>
    </row>
    <row r="7366" spans="1:6" x14ac:dyDescent="0.25">
      <c r="A7366">
        <v>1047</v>
      </c>
      <c r="B7366" s="3">
        <v>43680</v>
      </c>
      <c r="C7366" s="3">
        <v>43725</v>
      </c>
      <c r="D7366" t="s">
        <v>131</v>
      </c>
      <c r="E7366" t="s">
        <v>169</v>
      </c>
      <c r="F7366" t="s">
        <v>133</v>
      </c>
    </row>
    <row r="7367" spans="1:6" x14ac:dyDescent="0.25">
      <c r="A7367">
        <v>1047</v>
      </c>
      <c r="B7367" s="3">
        <v>43725</v>
      </c>
      <c r="C7367" s="3">
        <v>43725</v>
      </c>
      <c r="D7367" t="s">
        <v>131</v>
      </c>
      <c r="E7367" t="s">
        <v>169</v>
      </c>
      <c r="F7367" t="s">
        <v>133</v>
      </c>
    </row>
    <row r="7368" spans="1:6" x14ac:dyDescent="0.25">
      <c r="A7368">
        <v>1047</v>
      </c>
      <c r="B7368" s="3">
        <v>43726</v>
      </c>
      <c r="C7368" s="3">
        <v>43749</v>
      </c>
      <c r="D7368" t="s">
        <v>131</v>
      </c>
      <c r="E7368" t="s">
        <v>169</v>
      </c>
      <c r="F7368" t="s">
        <v>133</v>
      </c>
    </row>
    <row r="7369" spans="1:6" x14ac:dyDescent="0.25">
      <c r="A7369">
        <v>1047</v>
      </c>
      <c r="B7369" s="3">
        <v>43749</v>
      </c>
      <c r="C7369" s="3">
        <v>43749</v>
      </c>
      <c r="D7369" t="s">
        <v>131</v>
      </c>
      <c r="E7369" t="s">
        <v>169</v>
      </c>
      <c r="F7369" t="s">
        <v>133</v>
      </c>
    </row>
    <row r="7370" spans="1:6" x14ac:dyDescent="0.25">
      <c r="A7370">
        <v>1047</v>
      </c>
      <c r="B7370" s="3">
        <v>43750</v>
      </c>
      <c r="C7370" s="3">
        <v>44735</v>
      </c>
      <c r="D7370" t="s">
        <v>131</v>
      </c>
      <c r="E7370" t="s">
        <v>169</v>
      </c>
      <c r="F7370" t="s">
        <v>133</v>
      </c>
    </row>
    <row r="7371" spans="1:6" x14ac:dyDescent="0.25">
      <c r="A7371">
        <v>1047</v>
      </c>
      <c r="B7371" s="3">
        <v>44735</v>
      </c>
      <c r="C7371" s="3">
        <v>44739</v>
      </c>
      <c r="D7371" t="s">
        <v>131</v>
      </c>
      <c r="E7371" t="s">
        <v>169</v>
      </c>
      <c r="F7371" t="s">
        <v>133</v>
      </c>
    </row>
    <row r="7372" spans="1:6" x14ac:dyDescent="0.25">
      <c r="A7372">
        <v>1047</v>
      </c>
      <c r="B7372" s="3">
        <v>44740</v>
      </c>
      <c r="C7372" s="3"/>
      <c r="D7372" t="s">
        <v>131</v>
      </c>
      <c r="E7372" t="s">
        <v>169</v>
      </c>
      <c r="F7372" t="s">
        <v>133</v>
      </c>
    </row>
    <row r="7373" spans="1:6" x14ac:dyDescent="0.25">
      <c r="A7373">
        <v>1048</v>
      </c>
      <c r="B7373" s="3">
        <v>37180</v>
      </c>
      <c r="C7373" s="3">
        <v>37276</v>
      </c>
      <c r="D7373" t="s">
        <v>131</v>
      </c>
      <c r="E7373" t="s">
        <v>176</v>
      </c>
      <c r="F7373" t="s">
        <v>133</v>
      </c>
    </row>
    <row r="7374" spans="1:6" x14ac:dyDescent="0.25">
      <c r="A7374">
        <v>1048</v>
      </c>
      <c r="B7374" s="3">
        <v>42705</v>
      </c>
      <c r="C7374" s="3">
        <v>43234</v>
      </c>
      <c r="D7374" t="s">
        <v>131</v>
      </c>
      <c r="E7374" t="s">
        <v>94</v>
      </c>
      <c r="F7374" t="s">
        <v>133</v>
      </c>
    </row>
    <row r="7375" spans="1:6" x14ac:dyDescent="0.25">
      <c r="A7375">
        <v>1048</v>
      </c>
      <c r="B7375" s="3">
        <v>43234</v>
      </c>
      <c r="C7375" s="3">
        <v>44279</v>
      </c>
      <c r="D7375" t="s">
        <v>131</v>
      </c>
      <c r="E7375" t="s">
        <v>94</v>
      </c>
      <c r="F7375" t="s">
        <v>133</v>
      </c>
    </row>
    <row r="7376" spans="1:6" x14ac:dyDescent="0.25">
      <c r="A7376">
        <v>1048</v>
      </c>
      <c r="B7376" s="3">
        <v>43234</v>
      </c>
      <c r="C7376" s="3">
        <v>43234</v>
      </c>
      <c r="D7376" t="s">
        <v>131</v>
      </c>
      <c r="E7376" t="s">
        <v>94</v>
      </c>
      <c r="F7376" t="s">
        <v>133</v>
      </c>
    </row>
    <row r="7377" spans="1:6" x14ac:dyDescent="0.25">
      <c r="A7377">
        <v>1048</v>
      </c>
      <c r="B7377" s="3">
        <v>44279</v>
      </c>
      <c r="C7377" s="3">
        <v>44279</v>
      </c>
      <c r="D7377" t="s">
        <v>131</v>
      </c>
      <c r="E7377" t="s">
        <v>94</v>
      </c>
      <c r="F7377" t="s">
        <v>133</v>
      </c>
    </row>
    <row r="7378" spans="1:6" x14ac:dyDescent="0.25">
      <c r="A7378">
        <v>1048</v>
      </c>
      <c r="B7378" s="3">
        <v>44279</v>
      </c>
      <c r="C7378" s="3">
        <v>44279</v>
      </c>
      <c r="D7378" t="s">
        <v>131</v>
      </c>
      <c r="E7378" t="s">
        <v>94</v>
      </c>
      <c r="F7378" t="s">
        <v>133</v>
      </c>
    </row>
    <row r="7379" spans="1:6" x14ac:dyDescent="0.25">
      <c r="A7379">
        <v>1048</v>
      </c>
      <c r="B7379" s="3">
        <v>44279</v>
      </c>
      <c r="C7379" s="3">
        <v>44526</v>
      </c>
      <c r="D7379" t="s">
        <v>131</v>
      </c>
      <c r="E7379" t="s">
        <v>94</v>
      </c>
      <c r="F7379" t="s">
        <v>133</v>
      </c>
    </row>
    <row r="7380" spans="1:6" x14ac:dyDescent="0.25">
      <c r="A7380">
        <v>1048</v>
      </c>
      <c r="B7380" s="3">
        <v>44526</v>
      </c>
      <c r="C7380" s="3"/>
      <c r="D7380" t="s">
        <v>131</v>
      </c>
      <c r="E7380" t="s">
        <v>80</v>
      </c>
      <c r="F7380" t="s">
        <v>133</v>
      </c>
    </row>
    <row r="7381" spans="1:6" x14ac:dyDescent="0.25">
      <c r="A7381">
        <v>1048</v>
      </c>
      <c r="B7381" s="3">
        <v>44526</v>
      </c>
      <c r="C7381" s="3">
        <v>44536</v>
      </c>
      <c r="D7381" t="s">
        <v>131</v>
      </c>
      <c r="E7381" t="s">
        <v>94</v>
      </c>
      <c r="F7381" t="s">
        <v>133</v>
      </c>
    </row>
    <row r="7382" spans="1:6" x14ac:dyDescent="0.25">
      <c r="A7382">
        <v>1049</v>
      </c>
      <c r="B7382" s="3">
        <v>42767</v>
      </c>
      <c r="C7382" s="3"/>
      <c r="D7382" t="s">
        <v>131</v>
      </c>
      <c r="E7382" t="s">
        <v>134</v>
      </c>
      <c r="F7382" t="s">
        <v>133</v>
      </c>
    </row>
    <row r="7383" spans="1:6" x14ac:dyDescent="0.25">
      <c r="A7383">
        <v>1050</v>
      </c>
      <c r="B7383" s="3">
        <v>42005</v>
      </c>
      <c r="C7383" s="3">
        <v>43149</v>
      </c>
      <c r="D7383" t="s">
        <v>131</v>
      </c>
      <c r="E7383" t="s">
        <v>171</v>
      </c>
      <c r="F7383" t="s">
        <v>132</v>
      </c>
    </row>
    <row r="7384" spans="1:6" x14ac:dyDescent="0.25">
      <c r="A7384">
        <v>1050</v>
      </c>
      <c r="B7384" s="3">
        <v>43150</v>
      </c>
      <c r="C7384" s="3">
        <v>43150</v>
      </c>
      <c r="D7384" t="s">
        <v>131</v>
      </c>
      <c r="E7384" t="s">
        <v>171</v>
      </c>
      <c r="F7384" t="s">
        <v>132</v>
      </c>
    </row>
    <row r="7385" spans="1:6" x14ac:dyDescent="0.25">
      <c r="A7385">
        <v>1050</v>
      </c>
      <c r="B7385" s="3">
        <v>43151</v>
      </c>
      <c r="C7385" s="3">
        <v>43202</v>
      </c>
      <c r="D7385" t="s">
        <v>131</v>
      </c>
      <c r="E7385" t="s">
        <v>171</v>
      </c>
      <c r="F7385" t="s">
        <v>132</v>
      </c>
    </row>
    <row r="7386" spans="1:6" x14ac:dyDescent="0.25">
      <c r="A7386">
        <v>1050</v>
      </c>
      <c r="B7386" s="3">
        <v>43203</v>
      </c>
      <c r="C7386" s="3">
        <v>43212</v>
      </c>
      <c r="D7386" t="s">
        <v>131</v>
      </c>
      <c r="E7386" t="s">
        <v>171</v>
      </c>
      <c r="F7386" t="s">
        <v>132</v>
      </c>
    </row>
    <row r="7387" spans="1:6" x14ac:dyDescent="0.25">
      <c r="A7387">
        <v>1050</v>
      </c>
      <c r="B7387" s="3">
        <v>43213</v>
      </c>
      <c r="C7387" s="3">
        <v>43241</v>
      </c>
      <c r="D7387" t="s">
        <v>131</v>
      </c>
      <c r="E7387" t="s">
        <v>171</v>
      </c>
      <c r="F7387" t="s">
        <v>132</v>
      </c>
    </row>
    <row r="7388" spans="1:6" x14ac:dyDescent="0.25">
      <c r="A7388">
        <v>1050</v>
      </c>
      <c r="B7388" s="3">
        <v>43241</v>
      </c>
      <c r="C7388" s="3">
        <v>43242</v>
      </c>
      <c r="D7388" t="s">
        <v>131</v>
      </c>
      <c r="E7388" t="s">
        <v>171</v>
      </c>
      <c r="F7388" t="s">
        <v>132</v>
      </c>
    </row>
    <row r="7389" spans="1:6" x14ac:dyDescent="0.25">
      <c r="A7389">
        <v>1050</v>
      </c>
      <c r="B7389" s="3">
        <v>43243</v>
      </c>
      <c r="C7389" s="3">
        <v>43248</v>
      </c>
      <c r="D7389" t="s">
        <v>131</v>
      </c>
      <c r="E7389" t="s">
        <v>171</v>
      </c>
      <c r="F7389" t="s">
        <v>132</v>
      </c>
    </row>
    <row r="7390" spans="1:6" x14ac:dyDescent="0.25">
      <c r="A7390">
        <v>1050</v>
      </c>
      <c r="B7390" s="3">
        <v>43248</v>
      </c>
      <c r="C7390" s="3">
        <v>43249</v>
      </c>
      <c r="D7390" t="s">
        <v>131</v>
      </c>
      <c r="E7390" t="s">
        <v>171</v>
      </c>
      <c r="F7390" t="s">
        <v>132</v>
      </c>
    </row>
    <row r="7391" spans="1:6" x14ac:dyDescent="0.25">
      <c r="A7391">
        <v>1050</v>
      </c>
      <c r="B7391" s="3">
        <v>43250</v>
      </c>
      <c r="C7391" s="3">
        <v>43266</v>
      </c>
      <c r="D7391" t="s">
        <v>131</v>
      </c>
      <c r="E7391" t="s">
        <v>171</v>
      </c>
      <c r="F7391" t="s">
        <v>132</v>
      </c>
    </row>
    <row r="7392" spans="1:6" x14ac:dyDescent="0.25">
      <c r="A7392">
        <v>1050</v>
      </c>
      <c r="B7392" s="3">
        <v>43266</v>
      </c>
      <c r="C7392" s="3">
        <v>43266</v>
      </c>
      <c r="D7392" t="s">
        <v>131</v>
      </c>
      <c r="E7392" t="s">
        <v>171</v>
      </c>
      <c r="F7392" t="s">
        <v>132</v>
      </c>
    </row>
    <row r="7393" spans="1:6" x14ac:dyDescent="0.25">
      <c r="A7393">
        <v>1050</v>
      </c>
      <c r="B7393" s="3">
        <v>43267</v>
      </c>
      <c r="C7393" s="3">
        <v>43276</v>
      </c>
      <c r="D7393" t="s">
        <v>131</v>
      </c>
      <c r="E7393" t="s">
        <v>171</v>
      </c>
      <c r="F7393" t="s">
        <v>132</v>
      </c>
    </row>
    <row r="7394" spans="1:6" x14ac:dyDescent="0.25">
      <c r="A7394">
        <v>1050</v>
      </c>
      <c r="B7394" s="3">
        <v>43276</v>
      </c>
      <c r="C7394" s="3">
        <v>43307</v>
      </c>
      <c r="D7394" t="s">
        <v>131</v>
      </c>
      <c r="E7394" t="s">
        <v>171</v>
      </c>
      <c r="F7394" t="s">
        <v>132</v>
      </c>
    </row>
    <row r="7395" spans="1:6" x14ac:dyDescent="0.25">
      <c r="A7395">
        <v>1050</v>
      </c>
      <c r="B7395" s="3">
        <v>43307</v>
      </c>
      <c r="C7395" s="3">
        <v>43357</v>
      </c>
      <c r="D7395" t="s">
        <v>131</v>
      </c>
      <c r="E7395" t="s">
        <v>171</v>
      </c>
      <c r="F7395" t="s">
        <v>132</v>
      </c>
    </row>
    <row r="7396" spans="1:6" x14ac:dyDescent="0.25">
      <c r="A7396">
        <v>1050</v>
      </c>
      <c r="B7396" s="3">
        <v>43336</v>
      </c>
      <c r="C7396" s="3">
        <v>43341</v>
      </c>
      <c r="D7396" t="s">
        <v>131</v>
      </c>
      <c r="E7396" t="s">
        <v>171</v>
      </c>
      <c r="F7396" t="s">
        <v>132</v>
      </c>
    </row>
    <row r="7397" spans="1:6" x14ac:dyDescent="0.25">
      <c r="A7397">
        <v>1050</v>
      </c>
      <c r="B7397" s="3">
        <v>43341</v>
      </c>
      <c r="C7397" s="3">
        <v>43341</v>
      </c>
      <c r="D7397" t="s">
        <v>131</v>
      </c>
      <c r="E7397" t="s">
        <v>171</v>
      </c>
      <c r="F7397" t="s">
        <v>132</v>
      </c>
    </row>
    <row r="7398" spans="1:6" x14ac:dyDescent="0.25">
      <c r="A7398">
        <v>1050</v>
      </c>
      <c r="B7398" s="3">
        <v>43357</v>
      </c>
      <c r="C7398" s="3">
        <v>43357</v>
      </c>
      <c r="D7398" t="s">
        <v>131</v>
      </c>
      <c r="E7398" t="s">
        <v>171</v>
      </c>
      <c r="F7398" t="s">
        <v>132</v>
      </c>
    </row>
    <row r="7399" spans="1:6" x14ac:dyDescent="0.25">
      <c r="A7399">
        <v>1050</v>
      </c>
      <c r="B7399" s="3">
        <v>43357</v>
      </c>
      <c r="C7399" s="3">
        <v>43420</v>
      </c>
      <c r="D7399" t="s">
        <v>131</v>
      </c>
      <c r="E7399" t="s">
        <v>171</v>
      </c>
      <c r="F7399" t="s">
        <v>132</v>
      </c>
    </row>
    <row r="7400" spans="1:6" x14ac:dyDescent="0.25">
      <c r="A7400">
        <v>1051</v>
      </c>
      <c r="B7400" s="3">
        <v>42795</v>
      </c>
      <c r="C7400" s="3">
        <v>43205</v>
      </c>
      <c r="D7400" t="s">
        <v>131</v>
      </c>
      <c r="E7400" t="s">
        <v>97</v>
      </c>
      <c r="F7400" t="s">
        <v>132</v>
      </c>
    </row>
    <row r="7401" spans="1:6" x14ac:dyDescent="0.25">
      <c r="A7401">
        <v>1051</v>
      </c>
      <c r="B7401" s="3">
        <v>43206</v>
      </c>
      <c r="C7401" s="3">
        <v>43405</v>
      </c>
      <c r="D7401" t="s">
        <v>131</v>
      </c>
      <c r="E7401" t="s">
        <v>97</v>
      </c>
      <c r="F7401" t="s">
        <v>132</v>
      </c>
    </row>
    <row r="7402" spans="1:6" x14ac:dyDescent="0.25">
      <c r="A7402">
        <v>1051</v>
      </c>
      <c r="B7402" s="3">
        <v>43206</v>
      </c>
      <c r="C7402" s="3">
        <v>44470</v>
      </c>
      <c r="D7402" t="s">
        <v>131</v>
      </c>
      <c r="E7402" t="s">
        <v>88</v>
      </c>
      <c r="F7402" t="s">
        <v>132</v>
      </c>
    </row>
    <row r="7403" spans="1:6" x14ac:dyDescent="0.25">
      <c r="A7403">
        <v>1051</v>
      </c>
      <c r="B7403" s="3">
        <v>44440</v>
      </c>
      <c r="C7403" s="3">
        <v>44530</v>
      </c>
      <c r="D7403" t="s">
        <v>131</v>
      </c>
      <c r="E7403" t="s">
        <v>110</v>
      </c>
      <c r="F7403" t="s">
        <v>133</v>
      </c>
    </row>
    <row r="7404" spans="1:6" x14ac:dyDescent="0.25">
      <c r="A7404">
        <v>1051</v>
      </c>
      <c r="B7404" s="3">
        <v>44470</v>
      </c>
      <c r="C7404" s="3">
        <v>44527</v>
      </c>
      <c r="D7404" t="s">
        <v>131</v>
      </c>
      <c r="E7404" t="s">
        <v>110</v>
      </c>
      <c r="F7404" t="s">
        <v>133</v>
      </c>
    </row>
    <row r="7405" spans="1:6" x14ac:dyDescent="0.25">
      <c r="A7405">
        <v>1051</v>
      </c>
      <c r="B7405" s="3">
        <v>44470</v>
      </c>
      <c r="C7405" s="3">
        <v>44531</v>
      </c>
      <c r="D7405" t="s">
        <v>131</v>
      </c>
      <c r="E7405" t="s">
        <v>88</v>
      </c>
      <c r="F7405" t="s">
        <v>132</v>
      </c>
    </row>
    <row r="7406" spans="1:6" x14ac:dyDescent="0.25">
      <c r="A7406">
        <v>1051</v>
      </c>
      <c r="B7406" s="3">
        <v>44528</v>
      </c>
      <c r="C7406" s="3">
        <v>44530</v>
      </c>
      <c r="D7406" t="s">
        <v>131</v>
      </c>
      <c r="E7406" t="s">
        <v>110</v>
      </c>
      <c r="F7406" t="s">
        <v>133</v>
      </c>
    </row>
    <row r="7407" spans="1:6" x14ac:dyDescent="0.25">
      <c r="A7407">
        <v>1051</v>
      </c>
      <c r="B7407" s="3">
        <v>44531</v>
      </c>
      <c r="C7407" s="3">
        <v>44537</v>
      </c>
      <c r="D7407" t="s">
        <v>131</v>
      </c>
      <c r="E7407" t="s">
        <v>110</v>
      </c>
      <c r="F7407" t="s">
        <v>133</v>
      </c>
    </row>
    <row r="7408" spans="1:6" x14ac:dyDescent="0.25">
      <c r="A7408">
        <v>1051</v>
      </c>
      <c r="B7408" s="3">
        <v>44538</v>
      </c>
      <c r="C7408" s="3"/>
      <c r="D7408" t="s">
        <v>131</v>
      </c>
      <c r="E7408" t="s">
        <v>110</v>
      </c>
      <c r="F7408" t="s">
        <v>133</v>
      </c>
    </row>
    <row r="7409" spans="1:6" x14ac:dyDescent="0.25">
      <c r="A7409">
        <v>1053</v>
      </c>
      <c r="B7409" s="3">
        <v>42005</v>
      </c>
      <c r="C7409" s="3">
        <v>43267</v>
      </c>
      <c r="D7409" t="s">
        <v>131</v>
      </c>
      <c r="E7409" t="s">
        <v>175</v>
      </c>
      <c r="F7409" t="s">
        <v>133</v>
      </c>
    </row>
    <row r="7410" spans="1:6" x14ac:dyDescent="0.25">
      <c r="A7410">
        <v>1053</v>
      </c>
      <c r="B7410" s="3">
        <v>43267</v>
      </c>
      <c r="C7410" s="3">
        <v>43314</v>
      </c>
      <c r="D7410" t="s">
        <v>131</v>
      </c>
      <c r="E7410" t="s">
        <v>175</v>
      </c>
      <c r="F7410" t="s">
        <v>133</v>
      </c>
    </row>
    <row r="7411" spans="1:6" x14ac:dyDescent="0.25">
      <c r="A7411">
        <v>1053</v>
      </c>
      <c r="B7411" s="3">
        <v>43314</v>
      </c>
      <c r="C7411" s="3">
        <v>43343</v>
      </c>
      <c r="D7411" t="s">
        <v>131</v>
      </c>
      <c r="E7411" t="s">
        <v>175</v>
      </c>
      <c r="F7411" t="s">
        <v>133</v>
      </c>
    </row>
    <row r="7412" spans="1:6" x14ac:dyDescent="0.25">
      <c r="A7412">
        <v>1053</v>
      </c>
      <c r="B7412" s="3">
        <v>43343</v>
      </c>
      <c r="C7412" s="3"/>
      <c r="D7412" t="s">
        <v>131</v>
      </c>
      <c r="E7412" t="s">
        <v>175</v>
      </c>
      <c r="F7412" t="s">
        <v>133</v>
      </c>
    </row>
    <row r="7413" spans="1:6" x14ac:dyDescent="0.25">
      <c r="A7413">
        <v>1054</v>
      </c>
      <c r="B7413" s="3">
        <v>40210</v>
      </c>
      <c r="C7413" s="3">
        <v>43405</v>
      </c>
      <c r="D7413" t="s">
        <v>131</v>
      </c>
      <c r="E7413" t="s">
        <v>118</v>
      </c>
      <c r="F7413" t="s">
        <v>133</v>
      </c>
    </row>
    <row r="7414" spans="1:6" x14ac:dyDescent="0.25">
      <c r="A7414">
        <v>1054</v>
      </c>
      <c r="B7414" s="3">
        <v>43405</v>
      </c>
      <c r="C7414" s="3">
        <v>43555</v>
      </c>
      <c r="D7414" t="s">
        <v>131</v>
      </c>
      <c r="E7414" t="s">
        <v>118</v>
      </c>
      <c r="F7414" t="s">
        <v>133</v>
      </c>
    </row>
    <row r="7415" spans="1:6" x14ac:dyDescent="0.25">
      <c r="A7415">
        <v>1054</v>
      </c>
      <c r="B7415" s="3">
        <v>43556</v>
      </c>
      <c r="C7415" s="3">
        <v>44682</v>
      </c>
      <c r="D7415" t="s">
        <v>131</v>
      </c>
      <c r="E7415" t="s">
        <v>118</v>
      </c>
      <c r="F7415" t="s">
        <v>133</v>
      </c>
    </row>
    <row r="7416" spans="1:6" x14ac:dyDescent="0.25">
      <c r="A7416">
        <v>1054</v>
      </c>
      <c r="B7416" s="3">
        <v>44682</v>
      </c>
      <c r="C7416" s="3">
        <v>44865</v>
      </c>
      <c r="D7416" t="s">
        <v>131</v>
      </c>
      <c r="E7416" t="s">
        <v>118</v>
      </c>
      <c r="F7416" t="s">
        <v>133</v>
      </c>
    </row>
    <row r="7417" spans="1:6" x14ac:dyDescent="0.25">
      <c r="A7417">
        <v>1054</v>
      </c>
      <c r="B7417" s="3">
        <v>44866</v>
      </c>
      <c r="D7417" t="s">
        <v>131</v>
      </c>
      <c r="E7417" t="s">
        <v>118</v>
      </c>
      <c r="F7417" t="s">
        <v>133</v>
      </c>
    </row>
    <row r="7418" spans="1:6" x14ac:dyDescent="0.25">
      <c r="A7418">
        <v>1055</v>
      </c>
      <c r="B7418" s="3">
        <v>42795</v>
      </c>
      <c r="C7418" s="3">
        <v>43525</v>
      </c>
      <c r="D7418" t="s">
        <v>131</v>
      </c>
      <c r="E7418" t="s">
        <v>168</v>
      </c>
      <c r="F7418" t="s">
        <v>133</v>
      </c>
    </row>
    <row r="7419" spans="1:6" x14ac:dyDescent="0.25">
      <c r="A7419">
        <v>1055</v>
      </c>
      <c r="B7419" s="3">
        <v>43525</v>
      </c>
      <c r="C7419" s="3">
        <v>43525</v>
      </c>
      <c r="D7419" t="s">
        <v>131</v>
      </c>
      <c r="E7419" t="s">
        <v>168</v>
      </c>
      <c r="F7419" t="s">
        <v>133</v>
      </c>
    </row>
    <row r="7420" spans="1:6" x14ac:dyDescent="0.25">
      <c r="A7420">
        <v>1055</v>
      </c>
      <c r="B7420" s="3">
        <v>43525</v>
      </c>
      <c r="C7420" s="3"/>
      <c r="D7420" t="s">
        <v>131</v>
      </c>
      <c r="E7420" t="s">
        <v>168</v>
      </c>
      <c r="F7420" t="s">
        <v>133</v>
      </c>
    </row>
    <row r="7421" spans="1:6" x14ac:dyDescent="0.25">
      <c r="A7421">
        <v>1056</v>
      </c>
      <c r="B7421" s="3">
        <v>42643</v>
      </c>
      <c r="C7421" s="3">
        <v>43206</v>
      </c>
      <c r="D7421" t="s">
        <v>131</v>
      </c>
      <c r="E7421" t="s">
        <v>118</v>
      </c>
      <c r="F7421" t="s">
        <v>133</v>
      </c>
    </row>
    <row r="7422" spans="1:6" x14ac:dyDescent="0.25">
      <c r="A7422">
        <v>1056</v>
      </c>
      <c r="B7422" s="3">
        <v>43206</v>
      </c>
      <c r="C7422" s="3"/>
      <c r="D7422" t="s">
        <v>131</v>
      </c>
      <c r="E7422" t="s">
        <v>118</v>
      </c>
      <c r="F7422" t="s">
        <v>133</v>
      </c>
    </row>
    <row r="7423" spans="1:6" x14ac:dyDescent="0.25">
      <c r="A7423">
        <v>1057</v>
      </c>
      <c r="B7423" s="3">
        <v>41096</v>
      </c>
      <c r="C7423" s="3">
        <v>43383</v>
      </c>
      <c r="D7423" t="s">
        <v>131</v>
      </c>
      <c r="E7423" t="s">
        <v>94</v>
      </c>
      <c r="F7423" t="s">
        <v>133</v>
      </c>
    </row>
    <row r="7424" spans="1:6" x14ac:dyDescent="0.25">
      <c r="A7424">
        <v>1057</v>
      </c>
      <c r="B7424" s="3">
        <v>43383</v>
      </c>
      <c r="C7424" s="3">
        <v>43383</v>
      </c>
      <c r="D7424" t="s">
        <v>131</v>
      </c>
      <c r="E7424" t="s">
        <v>94</v>
      </c>
      <c r="F7424" t="s">
        <v>133</v>
      </c>
    </row>
    <row r="7425" spans="1:6" x14ac:dyDescent="0.25">
      <c r="A7425">
        <v>1057</v>
      </c>
      <c r="B7425" s="3">
        <v>43383</v>
      </c>
      <c r="C7425" s="3">
        <v>43699</v>
      </c>
      <c r="D7425" t="s">
        <v>131</v>
      </c>
      <c r="E7425" t="s">
        <v>94</v>
      </c>
      <c r="F7425" t="s">
        <v>133</v>
      </c>
    </row>
    <row r="7426" spans="1:6" x14ac:dyDescent="0.25">
      <c r="A7426">
        <v>1057</v>
      </c>
      <c r="B7426" s="3">
        <v>43699</v>
      </c>
      <c r="C7426" s="3">
        <v>43699</v>
      </c>
      <c r="D7426" t="s">
        <v>131</v>
      </c>
      <c r="E7426" t="s">
        <v>94</v>
      </c>
      <c r="F7426" t="s">
        <v>133</v>
      </c>
    </row>
    <row r="7427" spans="1:6" x14ac:dyDescent="0.25">
      <c r="A7427">
        <v>1057</v>
      </c>
      <c r="B7427" s="3">
        <v>43700</v>
      </c>
      <c r="C7427" s="3">
        <v>43866</v>
      </c>
      <c r="D7427" t="s">
        <v>131</v>
      </c>
      <c r="E7427" t="s">
        <v>94</v>
      </c>
      <c r="F7427" t="s">
        <v>133</v>
      </c>
    </row>
    <row r="7428" spans="1:6" x14ac:dyDescent="0.25">
      <c r="A7428">
        <v>1057</v>
      </c>
      <c r="B7428" s="3">
        <v>43866</v>
      </c>
      <c r="C7428" s="3">
        <v>44279</v>
      </c>
      <c r="D7428" t="s">
        <v>131</v>
      </c>
      <c r="E7428" t="s">
        <v>94</v>
      </c>
      <c r="F7428" t="s">
        <v>133</v>
      </c>
    </row>
    <row r="7429" spans="1:6" x14ac:dyDescent="0.25">
      <c r="A7429">
        <v>1058</v>
      </c>
      <c r="B7429" s="3">
        <v>42795</v>
      </c>
      <c r="C7429" s="3">
        <v>44123</v>
      </c>
      <c r="D7429" t="s">
        <v>131</v>
      </c>
      <c r="E7429" t="s">
        <v>168</v>
      </c>
      <c r="F7429" t="s">
        <v>133</v>
      </c>
    </row>
    <row r="7430" spans="1:6" x14ac:dyDescent="0.25">
      <c r="A7430">
        <v>1058</v>
      </c>
      <c r="B7430" s="3">
        <v>44123</v>
      </c>
      <c r="C7430" s="3"/>
      <c r="D7430" t="s">
        <v>131</v>
      </c>
      <c r="E7430" t="s">
        <v>168</v>
      </c>
      <c r="F7430" t="s">
        <v>133</v>
      </c>
    </row>
    <row r="7431" spans="1:6" x14ac:dyDescent="0.25">
      <c r="A7431">
        <v>1059</v>
      </c>
      <c r="B7431" s="3">
        <v>42522</v>
      </c>
      <c r="C7431" s="3">
        <v>43388</v>
      </c>
      <c r="D7431" t="s">
        <v>131</v>
      </c>
      <c r="E7431" t="s">
        <v>169</v>
      </c>
      <c r="F7431" t="s">
        <v>133</v>
      </c>
    </row>
    <row r="7432" spans="1:6" x14ac:dyDescent="0.25">
      <c r="A7432">
        <v>1059</v>
      </c>
      <c r="B7432" s="3">
        <v>43388</v>
      </c>
      <c r="C7432" s="3">
        <v>43390</v>
      </c>
      <c r="D7432" t="s">
        <v>131</v>
      </c>
      <c r="E7432" t="s">
        <v>169</v>
      </c>
      <c r="F7432" t="s">
        <v>133</v>
      </c>
    </row>
    <row r="7433" spans="1:6" x14ac:dyDescent="0.25">
      <c r="A7433">
        <v>1059</v>
      </c>
      <c r="B7433" s="3">
        <v>43391</v>
      </c>
      <c r="C7433" s="3">
        <v>43692</v>
      </c>
      <c r="D7433" t="s">
        <v>131</v>
      </c>
      <c r="E7433" t="s">
        <v>169</v>
      </c>
      <c r="F7433" t="s">
        <v>133</v>
      </c>
    </row>
    <row r="7434" spans="1:6" x14ac:dyDescent="0.25">
      <c r="A7434">
        <v>1059</v>
      </c>
      <c r="B7434" s="3">
        <v>43692</v>
      </c>
      <c r="C7434" s="3">
        <v>43692</v>
      </c>
      <c r="D7434" t="s">
        <v>131</v>
      </c>
      <c r="E7434" t="s">
        <v>169</v>
      </c>
      <c r="F7434" t="s">
        <v>133</v>
      </c>
    </row>
    <row r="7435" spans="1:6" x14ac:dyDescent="0.25">
      <c r="A7435">
        <v>1059</v>
      </c>
      <c r="B7435" s="3">
        <v>43693</v>
      </c>
      <c r="C7435" s="3">
        <v>44044</v>
      </c>
      <c r="D7435" t="s">
        <v>131</v>
      </c>
      <c r="E7435" t="s">
        <v>169</v>
      </c>
      <c r="F7435" t="s">
        <v>133</v>
      </c>
    </row>
    <row r="7436" spans="1:6" x14ac:dyDescent="0.25">
      <c r="A7436">
        <v>1059</v>
      </c>
      <c r="B7436" s="3">
        <v>44044</v>
      </c>
      <c r="C7436" s="3">
        <v>44044</v>
      </c>
      <c r="D7436" t="s">
        <v>131</v>
      </c>
      <c r="E7436" t="s">
        <v>134</v>
      </c>
      <c r="F7436" t="s">
        <v>133</v>
      </c>
    </row>
    <row r="7437" spans="1:6" x14ac:dyDescent="0.25">
      <c r="A7437">
        <v>1059</v>
      </c>
      <c r="B7437" s="3">
        <v>44044</v>
      </c>
      <c r="C7437" s="3">
        <v>44044</v>
      </c>
      <c r="D7437" t="s">
        <v>131</v>
      </c>
      <c r="E7437" t="s">
        <v>169</v>
      </c>
      <c r="F7437" t="s">
        <v>133</v>
      </c>
    </row>
    <row r="7438" spans="1:6" x14ac:dyDescent="0.25">
      <c r="A7438">
        <v>1059</v>
      </c>
      <c r="B7438" s="3">
        <v>44044</v>
      </c>
      <c r="C7438" s="3">
        <v>44138</v>
      </c>
      <c r="D7438" t="s">
        <v>131</v>
      </c>
      <c r="E7438" t="s">
        <v>134</v>
      </c>
      <c r="F7438" t="s">
        <v>133</v>
      </c>
    </row>
    <row r="7439" spans="1:6" x14ac:dyDescent="0.25">
      <c r="A7439">
        <v>1059</v>
      </c>
      <c r="B7439" s="3">
        <v>44138</v>
      </c>
      <c r="C7439" s="3">
        <v>44144</v>
      </c>
      <c r="D7439" t="s">
        <v>131</v>
      </c>
      <c r="E7439" t="s">
        <v>134</v>
      </c>
      <c r="F7439" t="s">
        <v>133</v>
      </c>
    </row>
    <row r="7440" spans="1:6" x14ac:dyDescent="0.25">
      <c r="A7440">
        <v>1059</v>
      </c>
      <c r="B7440" s="3">
        <v>44145</v>
      </c>
      <c r="C7440" s="3">
        <v>44145</v>
      </c>
      <c r="D7440" t="s">
        <v>131</v>
      </c>
      <c r="E7440" t="s">
        <v>134</v>
      </c>
      <c r="F7440" t="s">
        <v>133</v>
      </c>
    </row>
    <row r="7441" spans="1:6" x14ac:dyDescent="0.25">
      <c r="A7441">
        <v>1059</v>
      </c>
      <c r="B7441" s="3">
        <v>44145</v>
      </c>
      <c r="C7441" s="3">
        <v>44151</v>
      </c>
      <c r="D7441" t="s">
        <v>131</v>
      </c>
      <c r="E7441" t="s">
        <v>134</v>
      </c>
      <c r="F7441" t="s">
        <v>133</v>
      </c>
    </row>
    <row r="7442" spans="1:6" x14ac:dyDescent="0.25">
      <c r="A7442">
        <v>1059</v>
      </c>
      <c r="B7442" s="3">
        <v>44152</v>
      </c>
      <c r="C7442" s="3">
        <v>44152</v>
      </c>
      <c r="D7442" t="s">
        <v>131</v>
      </c>
      <c r="E7442" t="s">
        <v>134</v>
      </c>
      <c r="F7442" t="s">
        <v>133</v>
      </c>
    </row>
    <row r="7443" spans="1:6" x14ac:dyDescent="0.25">
      <c r="A7443">
        <v>1059</v>
      </c>
      <c r="B7443" s="3">
        <v>44152</v>
      </c>
      <c r="C7443" s="3">
        <v>44158</v>
      </c>
      <c r="D7443" t="s">
        <v>131</v>
      </c>
      <c r="E7443" t="s">
        <v>134</v>
      </c>
      <c r="F7443" t="s">
        <v>133</v>
      </c>
    </row>
    <row r="7444" spans="1:6" x14ac:dyDescent="0.25">
      <c r="A7444">
        <v>1059</v>
      </c>
      <c r="B7444" s="3">
        <v>44159</v>
      </c>
      <c r="C7444" s="3">
        <v>44160</v>
      </c>
      <c r="D7444" t="s">
        <v>131</v>
      </c>
      <c r="E7444" t="s">
        <v>134</v>
      </c>
      <c r="F7444" t="s">
        <v>133</v>
      </c>
    </row>
    <row r="7445" spans="1:6" x14ac:dyDescent="0.25">
      <c r="A7445">
        <v>1059</v>
      </c>
      <c r="B7445" s="3">
        <v>44160</v>
      </c>
      <c r="C7445" s="3">
        <v>44163</v>
      </c>
      <c r="D7445" t="s">
        <v>131</v>
      </c>
      <c r="E7445" t="s">
        <v>134</v>
      </c>
      <c r="F7445" t="s">
        <v>133</v>
      </c>
    </row>
    <row r="7446" spans="1:6" x14ac:dyDescent="0.25">
      <c r="A7446">
        <v>1059</v>
      </c>
      <c r="B7446" s="3">
        <v>44164</v>
      </c>
      <c r="C7446" s="3"/>
      <c r="D7446" t="s">
        <v>131</v>
      </c>
      <c r="E7446" t="s">
        <v>134</v>
      </c>
      <c r="F7446" t="s">
        <v>133</v>
      </c>
    </row>
    <row r="7447" spans="1:6" x14ac:dyDescent="0.25">
      <c r="A7447">
        <v>1061</v>
      </c>
      <c r="B7447" s="3">
        <v>42296</v>
      </c>
      <c r="C7447" s="3">
        <v>43313</v>
      </c>
      <c r="D7447" t="s">
        <v>131</v>
      </c>
      <c r="E7447" t="s">
        <v>170</v>
      </c>
      <c r="F7447" t="s">
        <v>132</v>
      </c>
    </row>
    <row r="7448" spans="1:6" x14ac:dyDescent="0.25">
      <c r="A7448">
        <v>1061</v>
      </c>
      <c r="B7448" s="3">
        <v>43313</v>
      </c>
      <c r="C7448" s="3">
        <v>43857</v>
      </c>
      <c r="D7448" t="s">
        <v>131</v>
      </c>
      <c r="E7448" t="s">
        <v>170</v>
      </c>
      <c r="F7448" t="s">
        <v>132</v>
      </c>
    </row>
    <row r="7449" spans="1:6" x14ac:dyDescent="0.25">
      <c r="A7449">
        <v>1061</v>
      </c>
      <c r="B7449" s="3">
        <v>43857</v>
      </c>
      <c r="C7449" s="3">
        <v>43858</v>
      </c>
      <c r="D7449" t="s">
        <v>131</v>
      </c>
      <c r="E7449" t="s">
        <v>170</v>
      </c>
      <c r="F7449" t="s">
        <v>132</v>
      </c>
    </row>
    <row r="7450" spans="1:6" x14ac:dyDescent="0.25">
      <c r="A7450">
        <v>1061</v>
      </c>
      <c r="B7450" s="3">
        <v>43859</v>
      </c>
      <c r="C7450" s="3">
        <v>43859</v>
      </c>
      <c r="D7450" t="s">
        <v>131</v>
      </c>
      <c r="E7450" t="s">
        <v>170</v>
      </c>
      <c r="F7450" t="s">
        <v>132</v>
      </c>
    </row>
    <row r="7451" spans="1:6" x14ac:dyDescent="0.25">
      <c r="A7451">
        <v>1061</v>
      </c>
      <c r="B7451" s="3">
        <v>43859</v>
      </c>
      <c r="C7451" s="3">
        <v>43861</v>
      </c>
      <c r="D7451" t="s">
        <v>131</v>
      </c>
      <c r="E7451" t="s">
        <v>170</v>
      </c>
      <c r="F7451" t="s">
        <v>132</v>
      </c>
    </row>
    <row r="7452" spans="1:6" x14ac:dyDescent="0.25">
      <c r="A7452">
        <v>1061</v>
      </c>
      <c r="B7452" s="3">
        <v>43862</v>
      </c>
      <c r="C7452" s="3">
        <v>44120</v>
      </c>
      <c r="D7452" t="s">
        <v>131</v>
      </c>
      <c r="E7452" t="s">
        <v>170</v>
      </c>
      <c r="F7452" t="s">
        <v>132</v>
      </c>
    </row>
    <row r="7453" spans="1:6" x14ac:dyDescent="0.25">
      <c r="A7453">
        <v>1061</v>
      </c>
      <c r="B7453" s="3">
        <v>44120</v>
      </c>
      <c r="C7453" s="3"/>
      <c r="D7453" t="s">
        <v>131</v>
      </c>
      <c r="E7453" t="s">
        <v>175</v>
      </c>
      <c r="F7453" t="s">
        <v>132</v>
      </c>
    </row>
    <row r="7454" spans="1:6" x14ac:dyDescent="0.25">
      <c r="A7454">
        <v>1061</v>
      </c>
      <c r="B7454" s="3">
        <v>44120</v>
      </c>
      <c r="C7454" s="3">
        <v>44120</v>
      </c>
      <c r="D7454" t="s">
        <v>131</v>
      </c>
      <c r="E7454" t="s">
        <v>170</v>
      </c>
      <c r="F7454" t="s">
        <v>132</v>
      </c>
    </row>
    <row r="7455" spans="1:6" x14ac:dyDescent="0.25">
      <c r="A7455">
        <v>1061</v>
      </c>
      <c r="B7455" s="3">
        <v>44120</v>
      </c>
      <c r="C7455" s="3">
        <v>44120</v>
      </c>
      <c r="D7455" t="s">
        <v>131</v>
      </c>
      <c r="E7455" t="s">
        <v>175</v>
      </c>
      <c r="F7455" t="s">
        <v>132</v>
      </c>
    </row>
    <row r="7456" spans="1:6" x14ac:dyDescent="0.25">
      <c r="A7456">
        <v>1062</v>
      </c>
      <c r="B7456" s="3">
        <v>41898</v>
      </c>
      <c r="C7456" s="3">
        <v>43679</v>
      </c>
      <c r="D7456" t="s">
        <v>131</v>
      </c>
      <c r="E7456" t="s">
        <v>115</v>
      </c>
      <c r="F7456" t="s">
        <v>133</v>
      </c>
    </row>
    <row r="7457" spans="1:6" x14ac:dyDescent="0.25">
      <c r="A7457">
        <v>1062</v>
      </c>
      <c r="B7457" s="3">
        <v>43679</v>
      </c>
      <c r="C7457" s="3">
        <v>44389</v>
      </c>
      <c r="D7457" t="s">
        <v>131</v>
      </c>
      <c r="E7457" t="s">
        <v>115</v>
      </c>
      <c r="F7457" t="s">
        <v>133</v>
      </c>
    </row>
    <row r="7458" spans="1:6" x14ac:dyDescent="0.25">
      <c r="A7458">
        <v>1062</v>
      </c>
      <c r="B7458" s="3">
        <v>44389</v>
      </c>
      <c r="C7458" s="3">
        <v>44389</v>
      </c>
      <c r="D7458" t="s">
        <v>131</v>
      </c>
      <c r="E7458" t="s">
        <v>115</v>
      </c>
      <c r="F7458" t="s">
        <v>133</v>
      </c>
    </row>
    <row r="7459" spans="1:6" x14ac:dyDescent="0.25">
      <c r="A7459">
        <v>1062</v>
      </c>
      <c r="B7459" s="3">
        <v>44389</v>
      </c>
      <c r="C7459" s="3">
        <v>44674</v>
      </c>
      <c r="D7459" t="s">
        <v>131</v>
      </c>
      <c r="E7459" t="s">
        <v>115</v>
      </c>
      <c r="F7459" t="s">
        <v>133</v>
      </c>
    </row>
    <row r="7460" spans="1:6" x14ac:dyDescent="0.25">
      <c r="A7460">
        <v>1062</v>
      </c>
      <c r="B7460" s="3">
        <v>44674</v>
      </c>
      <c r="C7460" s="3">
        <v>44687</v>
      </c>
      <c r="D7460" t="s">
        <v>131</v>
      </c>
      <c r="E7460" t="s">
        <v>115</v>
      </c>
      <c r="F7460" t="s">
        <v>133</v>
      </c>
    </row>
    <row r="7461" spans="1:6" x14ac:dyDescent="0.25">
      <c r="A7461">
        <v>1062</v>
      </c>
      <c r="B7461" s="3">
        <v>44688</v>
      </c>
      <c r="C7461" s="3">
        <v>44688</v>
      </c>
      <c r="D7461" t="s">
        <v>131</v>
      </c>
      <c r="E7461" t="s">
        <v>115</v>
      </c>
      <c r="F7461" t="s">
        <v>133</v>
      </c>
    </row>
    <row r="7462" spans="1:6" x14ac:dyDescent="0.25">
      <c r="A7462">
        <v>1062</v>
      </c>
      <c r="B7462" s="3">
        <v>44688</v>
      </c>
      <c r="C7462" s="3">
        <v>44708</v>
      </c>
      <c r="D7462" t="s">
        <v>131</v>
      </c>
      <c r="E7462" t="s">
        <v>115</v>
      </c>
      <c r="F7462" t="s">
        <v>133</v>
      </c>
    </row>
    <row r="7463" spans="1:6" x14ac:dyDescent="0.25">
      <c r="A7463">
        <v>1062</v>
      </c>
      <c r="B7463" s="3">
        <v>44709</v>
      </c>
      <c r="C7463" s="3"/>
      <c r="D7463" t="s">
        <v>131</v>
      </c>
      <c r="E7463" t="s">
        <v>115</v>
      </c>
      <c r="F7463" t="s">
        <v>133</v>
      </c>
    </row>
    <row r="7464" spans="1:6" x14ac:dyDescent="0.25">
      <c r="A7464">
        <v>1063</v>
      </c>
      <c r="B7464" s="3">
        <v>42948</v>
      </c>
      <c r="C7464" s="3">
        <v>43339</v>
      </c>
      <c r="D7464" t="s">
        <v>131</v>
      </c>
      <c r="E7464" t="s">
        <v>98</v>
      </c>
      <c r="F7464" t="s">
        <v>133</v>
      </c>
    </row>
    <row r="7465" spans="1:6" x14ac:dyDescent="0.25">
      <c r="A7465">
        <v>1063</v>
      </c>
      <c r="B7465" s="3">
        <v>43339</v>
      </c>
      <c r="C7465" s="3">
        <v>43343</v>
      </c>
      <c r="D7465" t="s">
        <v>131</v>
      </c>
      <c r="E7465" t="s">
        <v>98</v>
      </c>
      <c r="F7465" t="s">
        <v>133</v>
      </c>
    </row>
    <row r="7466" spans="1:6" x14ac:dyDescent="0.25">
      <c r="A7466">
        <v>1063</v>
      </c>
      <c r="B7466" s="3">
        <v>43344</v>
      </c>
      <c r="D7466" t="s">
        <v>131</v>
      </c>
      <c r="E7466" t="s">
        <v>98</v>
      </c>
      <c r="F7466" t="s">
        <v>133</v>
      </c>
    </row>
    <row r="7467" spans="1:6" x14ac:dyDescent="0.25">
      <c r="A7467">
        <v>1064</v>
      </c>
      <c r="B7467" s="3">
        <v>42282</v>
      </c>
      <c r="C7467" s="3">
        <v>43313</v>
      </c>
      <c r="D7467" t="s">
        <v>131</v>
      </c>
      <c r="E7467" t="s">
        <v>187</v>
      </c>
      <c r="F7467" t="s">
        <v>133</v>
      </c>
    </row>
    <row r="7468" spans="1:6" x14ac:dyDescent="0.25">
      <c r="A7468">
        <v>1064</v>
      </c>
      <c r="B7468" s="3">
        <v>43313</v>
      </c>
      <c r="C7468" s="3">
        <v>43619</v>
      </c>
      <c r="D7468" t="s">
        <v>131</v>
      </c>
      <c r="E7468" t="s">
        <v>187</v>
      </c>
      <c r="F7468" t="s">
        <v>133</v>
      </c>
    </row>
    <row r="7469" spans="1:6" x14ac:dyDescent="0.25">
      <c r="A7469">
        <v>1064</v>
      </c>
      <c r="B7469" s="3">
        <v>43619</v>
      </c>
      <c r="C7469" s="3">
        <v>44074</v>
      </c>
      <c r="D7469" t="s">
        <v>131</v>
      </c>
      <c r="E7469" t="s">
        <v>187</v>
      </c>
      <c r="F7469" t="s">
        <v>133</v>
      </c>
    </row>
    <row r="7470" spans="1:6" x14ac:dyDescent="0.25">
      <c r="A7470">
        <v>1064</v>
      </c>
      <c r="B7470" s="3">
        <v>44075</v>
      </c>
      <c r="C7470" s="3">
        <v>44075</v>
      </c>
      <c r="D7470" t="s">
        <v>131</v>
      </c>
      <c r="E7470" t="s">
        <v>169</v>
      </c>
      <c r="F7470" t="s">
        <v>133</v>
      </c>
    </row>
    <row r="7471" spans="1:6" x14ac:dyDescent="0.25">
      <c r="A7471">
        <v>1064</v>
      </c>
      <c r="B7471" s="3">
        <v>44075</v>
      </c>
      <c r="C7471" s="3">
        <v>44102</v>
      </c>
      <c r="D7471" t="s">
        <v>131</v>
      </c>
      <c r="E7471" t="s">
        <v>169</v>
      </c>
      <c r="F7471" t="s">
        <v>133</v>
      </c>
    </row>
    <row r="7472" spans="1:6" x14ac:dyDescent="0.25">
      <c r="A7472">
        <v>1064</v>
      </c>
      <c r="B7472" s="3">
        <v>44102</v>
      </c>
      <c r="C7472" s="3">
        <v>44115</v>
      </c>
      <c r="D7472" t="s">
        <v>131</v>
      </c>
      <c r="E7472" t="s">
        <v>169</v>
      </c>
      <c r="F7472" t="s">
        <v>133</v>
      </c>
    </row>
    <row r="7473" spans="1:6" x14ac:dyDescent="0.25">
      <c r="A7473">
        <v>1064</v>
      </c>
      <c r="B7473" s="3">
        <v>44116</v>
      </c>
      <c r="C7473" s="3">
        <v>44137</v>
      </c>
      <c r="D7473" t="s">
        <v>131</v>
      </c>
      <c r="E7473" t="s">
        <v>169</v>
      </c>
      <c r="F7473" t="s">
        <v>133</v>
      </c>
    </row>
    <row r="7474" spans="1:6" x14ac:dyDescent="0.25">
      <c r="A7474">
        <v>1064</v>
      </c>
      <c r="B7474" s="3">
        <v>44137</v>
      </c>
      <c r="C7474" s="3">
        <v>44141</v>
      </c>
      <c r="D7474" t="s">
        <v>131</v>
      </c>
      <c r="E7474" t="s">
        <v>169</v>
      </c>
      <c r="F7474" t="s">
        <v>133</v>
      </c>
    </row>
    <row r="7475" spans="1:6" x14ac:dyDescent="0.25">
      <c r="A7475">
        <v>1064</v>
      </c>
      <c r="B7475" s="3">
        <v>44142</v>
      </c>
      <c r="C7475" s="3">
        <v>44271</v>
      </c>
      <c r="D7475" t="s">
        <v>131</v>
      </c>
      <c r="E7475" t="s">
        <v>169</v>
      </c>
      <c r="F7475" t="s">
        <v>133</v>
      </c>
    </row>
    <row r="7476" spans="1:6" x14ac:dyDescent="0.25">
      <c r="A7476">
        <v>1064</v>
      </c>
      <c r="B7476" s="3">
        <v>44271</v>
      </c>
      <c r="C7476" s="3">
        <v>44271</v>
      </c>
      <c r="D7476" t="s">
        <v>131</v>
      </c>
      <c r="E7476" t="s">
        <v>169</v>
      </c>
      <c r="F7476" t="s">
        <v>133</v>
      </c>
    </row>
    <row r="7477" spans="1:6" x14ac:dyDescent="0.25">
      <c r="A7477">
        <v>1064</v>
      </c>
      <c r="B7477" s="3">
        <v>44271</v>
      </c>
      <c r="C7477" s="3"/>
      <c r="D7477" t="s">
        <v>131</v>
      </c>
      <c r="E7477" t="s">
        <v>134</v>
      </c>
      <c r="F7477" t="s">
        <v>133</v>
      </c>
    </row>
    <row r="7478" spans="1:6" x14ac:dyDescent="0.25">
      <c r="A7478">
        <v>1065</v>
      </c>
      <c r="B7478" s="3">
        <v>40627</v>
      </c>
      <c r="C7478" s="3">
        <v>44652</v>
      </c>
      <c r="D7478" t="s">
        <v>131</v>
      </c>
      <c r="E7478" t="s">
        <v>104</v>
      </c>
      <c r="F7478" t="s">
        <v>133</v>
      </c>
    </row>
    <row r="7479" spans="1:6" x14ac:dyDescent="0.25">
      <c r="A7479">
        <v>1065</v>
      </c>
      <c r="B7479" s="3">
        <v>44652</v>
      </c>
      <c r="C7479" s="3">
        <v>44742</v>
      </c>
      <c r="D7479" t="s">
        <v>131</v>
      </c>
      <c r="E7479" t="s">
        <v>104</v>
      </c>
      <c r="F7479" t="s">
        <v>133</v>
      </c>
    </row>
    <row r="7480" spans="1:6" x14ac:dyDescent="0.25">
      <c r="A7480">
        <v>1065</v>
      </c>
      <c r="B7480" s="3">
        <v>44652</v>
      </c>
      <c r="C7480" s="3">
        <v>44652</v>
      </c>
      <c r="D7480" t="s">
        <v>131</v>
      </c>
      <c r="E7480" t="s">
        <v>104</v>
      </c>
      <c r="F7480" t="s">
        <v>133</v>
      </c>
    </row>
    <row r="7481" spans="1:6" x14ac:dyDescent="0.25">
      <c r="A7481">
        <v>1065</v>
      </c>
      <c r="B7481" s="3">
        <v>44743</v>
      </c>
      <c r="C7481" s="3">
        <v>44743</v>
      </c>
      <c r="D7481" t="s">
        <v>131</v>
      </c>
      <c r="E7481" t="s">
        <v>104</v>
      </c>
      <c r="F7481" t="s">
        <v>133</v>
      </c>
    </row>
    <row r="7482" spans="1:6" x14ac:dyDescent="0.25">
      <c r="A7482">
        <v>1065</v>
      </c>
      <c r="B7482" s="3">
        <v>44743</v>
      </c>
      <c r="C7482" s="3">
        <v>44743</v>
      </c>
      <c r="D7482" t="s">
        <v>131</v>
      </c>
      <c r="E7482" t="s">
        <v>104</v>
      </c>
      <c r="F7482" t="s">
        <v>133</v>
      </c>
    </row>
    <row r="7483" spans="1:6" x14ac:dyDescent="0.25">
      <c r="A7483">
        <v>1065</v>
      </c>
      <c r="B7483" s="3">
        <v>44743</v>
      </c>
      <c r="C7483" s="3"/>
      <c r="D7483" t="s">
        <v>131</v>
      </c>
      <c r="E7483" t="s">
        <v>104</v>
      </c>
      <c r="F7483" t="s">
        <v>133</v>
      </c>
    </row>
    <row r="7484" spans="1:6" x14ac:dyDescent="0.25">
      <c r="A7484">
        <v>1066</v>
      </c>
      <c r="B7484" s="3">
        <v>42005</v>
      </c>
      <c r="C7484" s="3">
        <v>43799</v>
      </c>
      <c r="D7484" t="s">
        <v>131</v>
      </c>
      <c r="E7484" t="s">
        <v>204</v>
      </c>
      <c r="F7484" t="s">
        <v>132</v>
      </c>
    </row>
    <row r="7485" spans="1:6" x14ac:dyDescent="0.25">
      <c r="A7485">
        <v>1066</v>
      </c>
      <c r="B7485" s="3">
        <v>43800</v>
      </c>
      <c r="C7485" s="3">
        <v>43800</v>
      </c>
      <c r="D7485" t="s">
        <v>131</v>
      </c>
      <c r="E7485" t="s">
        <v>204</v>
      </c>
      <c r="F7485" t="s">
        <v>132</v>
      </c>
    </row>
    <row r="7486" spans="1:6" x14ac:dyDescent="0.25">
      <c r="A7486">
        <v>1066</v>
      </c>
      <c r="B7486" s="3">
        <v>43800</v>
      </c>
      <c r="C7486" s="3">
        <v>44362</v>
      </c>
      <c r="D7486" t="s">
        <v>131</v>
      </c>
      <c r="E7486" t="s">
        <v>204</v>
      </c>
      <c r="F7486" t="s">
        <v>132</v>
      </c>
    </row>
    <row r="7487" spans="1:6" x14ac:dyDescent="0.25">
      <c r="A7487">
        <v>1066</v>
      </c>
      <c r="B7487" s="3">
        <v>44362</v>
      </c>
      <c r="C7487" s="3">
        <v>44644</v>
      </c>
      <c r="D7487" t="s">
        <v>131</v>
      </c>
      <c r="E7487" t="s">
        <v>204</v>
      </c>
      <c r="F7487" t="s">
        <v>132</v>
      </c>
    </row>
    <row r="7488" spans="1:6" x14ac:dyDescent="0.25">
      <c r="A7488">
        <v>1066</v>
      </c>
      <c r="B7488" s="3">
        <v>44644</v>
      </c>
      <c r="C7488" s="3">
        <v>44657</v>
      </c>
      <c r="D7488" t="s">
        <v>131</v>
      </c>
      <c r="E7488" t="s">
        <v>204</v>
      </c>
      <c r="F7488" t="s">
        <v>132</v>
      </c>
    </row>
    <row r="7489" spans="1:6" x14ac:dyDescent="0.25">
      <c r="A7489">
        <v>1066</v>
      </c>
      <c r="B7489" s="3">
        <v>44658</v>
      </c>
      <c r="D7489" t="s">
        <v>131</v>
      </c>
      <c r="E7489" t="s">
        <v>204</v>
      </c>
      <c r="F7489" t="s">
        <v>132</v>
      </c>
    </row>
    <row r="7490" spans="1:6" x14ac:dyDescent="0.25">
      <c r="A7490">
        <v>1067</v>
      </c>
      <c r="B7490" s="3">
        <v>42709</v>
      </c>
      <c r="C7490" s="3">
        <v>44368</v>
      </c>
      <c r="D7490" t="s">
        <v>131</v>
      </c>
      <c r="E7490" t="s">
        <v>104</v>
      </c>
      <c r="F7490" t="s">
        <v>133</v>
      </c>
    </row>
    <row r="7491" spans="1:6" x14ac:dyDescent="0.25">
      <c r="A7491">
        <v>1067</v>
      </c>
      <c r="B7491" s="3">
        <v>44368</v>
      </c>
      <c r="C7491" s="3">
        <v>44369</v>
      </c>
      <c r="D7491" t="s">
        <v>131</v>
      </c>
      <c r="E7491" t="s">
        <v>104</v>
      </c>
      <c r="F7491" t="s">
        <v>133</v>
      </c>
    </row>
    <row r="7492" spans="1:6" x14ac:dyDescent="0.25">
      <c r="A7492">
        <v>1067</v>
      </c>
      <c r="B7492" s="3">
        <v>44370</v>
      </c>
      <c r="C7492" s="3">
        <v>44522</v>
      </c>
      <c r="D7492" t="s">
        <v>131</v>
      </c>
      <c r="E7492" t="s">
        <v>104</v>
      </c>
      <c r="F7492" t="s">
        <v>133</v>
      </c>
    </row>
    <row r="7493" spans="1:6" x14ac:dyDescent="0.25">
      <c r="A7493">
        <v>1067</v>
      </c>
      <c r="B7493" s="3">
        <v>44522</v>
      </c>
      <c r="C7493" s="3">
        <v>44524</v>
      </c>
      <c r="D7493" t="s">
        <v>131</v>
      </c>
      <c r="E7493" t="s">
        <v>104</v>
      </c>
      <c r="F7493" t="s">
        <v>133</v>
      </c>
    </row>
    <row r="7494" spans="1:6" x14ac:dyDescent="0.25">
      <c r="A7494">
        <v>1067</v>
      </c>
      <c r="B7494" s="3">
        <v>44525</v>
      </c>
      <c r="C7494" s="3">
        <v>44530</v>
      </c>
      <c r="D7494" t="s">
        <v>131</v>
      </c>
      <c r="E7494" t="s">
        <v>104</v>
      </c>
      <c r="F7494" t="s">
        <v>133</v>
      </c>
    </row>
    <row r="7495" spans="1:6" x14ac:dyDescent="0.25">
      <c r="A7495">
        <v>1067</v>
      </c>
      <c r="B7495" s="3">
        <v>44530</v>
      </c>
      <c r="C7495" s="3">
        <v>44539</v>
      </c>
      <c r="D7495" t="s">
        <v>131</v>
      </c>
      <c r="E7495" t="s">
        <v>104</v>
      </c>
      <c r="F7495" t="s">
        <v>133</v>
      </c>
    </row>
    <row r="7496" spans="1:6" x14ac:dyDescent="0.25">
      <c r="A7496">
        <v>1067</v>
      </c>
      <c r="B7496" s="3">
        <v>44540</v>
      </c>
      <c r="C7496" s="3"/>
      <c r="D7496" t="s">
        <v>131</v>
      </c>
      <c r="E7496" t="s">
        <v>104</v>
      </c>
      <c r="F7496" t="s">
        <v>133</v>
      </c>
    </row>
    <row r="7497" spans="1:6" x14ac:dyDescent="0.25">
      <c r="A7497">
        <v>1068</v>
      </c>
      <c r="B7497" s="3">
        <v>36593</v>
      </c>
      <c r="C7497" s="3">
        <v>37680</v>
      </c>
      <c r="D7497" t="s">
        <v>131</v>
      </c>
      <c r="E7497" t="s">
        <v>192</v>
      </c>
      <c r="F7497" t="s">
        <v>133</v>
      </c>
    </row>
    <row r="7498" spans="1:6" x14ac:dyDescent="0.25">
      <c r="A7498">
        <v>1068</v>
      </c>
      <c r="B7498" s="3">
        <v>39027</v>
      </c>
      <c r="C7498" s="3">
        <v>43405</v>
      </c>
      <c r="D7498" t="s">
        <v>131</v>
      </c>
      <c r="E7498" t="s">
        <v>118</v>
      </c>
      <c r="F7498" t="s">
        <v>133</v>
      </c>
    </row>
    <row r="7499" spans="1:6" x14ac:dyDescent="0.25">
      <c r="A7499">
        <v>1068</v>
      </c>
      <c r="B7499" s="3">
        <v>43405</v>
      </c>
      <c r="C7499" s="3">
        <v>43658</v>
      </c>
      <c r="D7499" t="s">
        <v>131</v>
      </c>
      <c r="E7499" t="s">
        <v>118</v>
      </c>
      <c r="F7499" t="s">
        <v>133</v>
      </c>
    </row>
    <row r="7500" spans="1:6" x14ac:dyDescent="0.25">
      <c r="A7500">
        <v>1068</v>
      </c>
      <c r="B7500" s="3">
        <v>43658</v>
      </c>
      <c r="C7500" s="3">
        <v>43660</v>
      </c>
      <c r="D7500" t="s">
        <v>131</v>
      </c>
      <c r="E7500" t="s">
        <v>118</v>
      </c>
      <c r="F7500" t="s">
        <v>133</v>
      </c>
    </row>
    <row r="7501" spans="1:6" x14ac:dyDescent="0.25">
      <c r="A7501">
        <v>1068</v>
      </c>
      <c r="B7501" s="3">
        <v>43661</v>
      </c>
      <c r="C7501" s="3"/>
      <c r="D7501" t="s">
        <v>131</v>
      </c>
      <c r="E7501" t="s">
        <v>118</v>
      </c>
      <c r="F7501" t="s">
        <v>133</v>
      </c>
    </row>
    <row r="7502" spans="1:6" x14ac:dyDescent="0.25">
      <c r="A7502">
        <v>1069</v>
      </c>
      <c r="B7502" s="3">
        <v>41760</v>
      </c>
      <c r="C7502" s="3">
        <v>43387</v>
      </c>
      <c r="D7502" t="s">
        <v>131</v>
      </c>
      <c r="E7502" t="s">
        <v>134</v>
      </c>
      <c r="F7502" t="s">
        <v>133</v>
      </c>
    </row>
    <row r="7503" spans="1:6" x14ac:dyDescent="0.25">
      <c r="A7503">
        <v>1069</v>
      </c>
      <c r="B7503" s="3">
        <v>43374</v>
      </c>
      <c r="C7503" s="3">
        <v>43374</v>
      </c>
      <c r="D7503" t="s">
        <v>131</v>
      </c>
      <c r="E7503" t="s">
        <v>174</v>
      </c>
      <c r="F7503" t="s">
        <v>133</v>
      </c>
    </row>
    <row r="7504" spans="1:6" x14ac:dyDescent="0.25">
      <c r="A7504">
        <v>1069</v>
      </c>
      <c r="B7504" s="3">
        <v>43374</v>
      </c>
      <c r="C7504" s="3">
        <v>43528</v>
      </c>
      <c r="D7504" t="s">
        <v>131</v>
      </c>
      <c r="E7504" t="s">
        <v>174</v>
      </c>
      <c r="F7504" t="s">
        <v>133</v>
      </c>
    </row>
    <row r="7505" spans="1:6" x14ac:dyDescent="0.25">
      <c r="A7505">
        <v>1069</v>
      </c>
      <c r="B7505" s="3">
        <v>43528</v>
      </c>
      <c r="C7505" s="3">
        <v>43534</v>
      </c>
      <c r="D7505" t="s">
        <v>131</v>
      </c>
      <c r="E7505" t="s">
        <v>174</v>
      </c>
      <c r="F7505" t="s">
        <v>133</v>
      </c>
    </row>
    <row r="7506" spans="1:6" x14ac:dyDescent="0.25">
      <c r="A7506">
        <v>1069</v>
      </c>
      <c r="B7506" s="3">
        <v>43535</v>
      </c>
      <c r="C7506" s="3">
        <v>43682</v>
      </c>
      <c r="D7506" t="s">
        <v>131</v>
      </c>
      <c r="E7506" t="s">
        <v>174</v>
      </c>
      <c r="F7506" t="s">
        <v>133</v>
      </c>
    </row>
    <row r="7507" spans="1:6" x14ac:dyDescent="0.25">
      <c r="A7507">
        <v>1069</v>
      </c>
      <c r="B7507" s="3">
        <v>43682</v>
      </c>
      <c r="C7507" s="3">
        <v>43686</v>
      </c>
      <c r="D7507" t="s">
        <v>131</v>
      </c>
      <c r="E7507" t="s">
        <v>174</v>
      </c>
      <c r="F7507" t="s">
        <v>133</v>
      </c>
    </row>
    <row r="7508" spans="1:6" x14ac:dyDescent="0.25">
      <c r="A7508">
        <v>1069</v>
      </c>
      <c r="B7508" s="3">
        <v>43687</v>
      </c>
      <c r="C7508" s="3">
        <v>43838</v>
      </c>
      <c r="D7508" t="s">
        <v>131</v>
      </c>
      <c r="E7508" t="s">
        <v>174</v>
      </c>
      <c r="F7508" t="s">
        <v>133</v>
      </c>
    </row>
    <row r="7509" spans="1:6" x14ac:dyDescent="0.25">
      <c r="A7509">
        <v>1069</v>
      </c>
      <c r="B7509" s="3">
        <v>43838</v>
      </c>
      <c r="C7509" s="3">
        <v>43851</v>
      </c>
      <c r="D7509" t="s">
        <v>131</v>
      </c>
      <c r="E7509" t="s">
        <v>174</v>
      </c>
      <c r="F7509" t="s">
        <v>133</v>
      </c>
    </row>
    <row r="7510" spans="1:6" x14ac:dyDescent="0.25">
      <c r="A7510">
        <v>1069</v>
      </c>
      <c r="B7510" s="3">
        <v>43852</v>
      </c>
      <c r="C7510" s="3">
        <v>44011</v>
      </c>
      <c r="D7510" t="s">
        <v>131</v>
      </c>
      <c r="E7510" t="s">
        <v>174</v>
      </c>
      <c r="F7510" t="s">
        <v>133</v>
      </c>
    </row>
    <row r="7511" spans="1:6" x14ac:dyDescent="0.25">
      <c r="A7511">
        <v>1069</v>
      </c>
      <c r="B7511" s="3">
        <v>44011</v>
      </c>
      <c r="C7511" s="3">
        <v>44015</v>
      </c>
      <c r="D7511" t="s">
        <v>131</v>
      </c>
      <c r="E7511" t="s">
        <v>174</v>
      </c>
      <c r="F7511" t="s">
        <v>133</v>
      </c>
    </row>
    <row r="7512" spans="1:6" x14ac:dyDescent="0.25">
      <c r="A7512">
        <v>1069</v>
      </c>
      <c r="B7512" s="3">
        <v>44016</v>
      </c>
      <c r="C7512" s="3"/>
      <c r="D7512" t="s">
        <v>131</v>
      </c>
      <c r="E7512" t="s">
        <v>174</v>
      </c>
      <c r="F7512" t="s">
        <v>133</v>
      </c>
    </row>
    <row r="7513" spans="1:6" x14ac:dyDescent="0.25">
      <c r="A7513">
        <v>1070</v>
      </c>
      <c r="B7513" s="3">
        <v>42128</v>
      </c>
      <c r="C7513" s="3">
        <v>43405</v>
      </c>
      <c r="D7513" t="s">
        <v>131</v>
      </c>
      <c r="E7513" t="s">
        <v>93</v>
      </c>
      <c r="F7513" t="s">
        <v>133</v>
      </c>
    </row>
    <row r="7514" spans="1:6" x14ac:dyDescent="0.25">
      <c r="A7514">
        <v>1070</v>
      </c>
      <c r="B7514" s="3">
        <v>43405</v>
      </c>
      <c r="C7514" s="3">
        <v>44279</v>
      </c>
      <c r="D7514" t="s">
        <v>131</v>
      </c>
      <c r="E7514" t="s">
        <v>93</v>
      </c>
      <c r="F7514" t="s">
        <v>133</v>
      </c>
    </row>
    <row r="7515" spans="1:6" x14ac:dyDescent="0.25">
      <c r="A7515">
        <v>1070</v>
      </c>
      <c r="B7515" s="3">
        <v>44279</v>
      </c>
      <c r="C7515" s="3">
        <v>44279</v>
      </c>
      <c r="D7515" t="s">
        <v>131</v>
      </c>
      <c r="E7515" t="s">
        <v>93</v>
      </c>
      <c r="F7515" t="s">
        <v>133</v>
      </c>
    </row>
    <row r="7516" spans="1:6" x14ac:dyDescent="0.25">
      <c r="A7516">
        <v>1070</v>
      </c>
      <c r="B7516" s="3">
        <v>44279</v>
      </c>
      <c r="C7516" s="3">
        <v>44279</v>
      </c>
      <c r="D7516" t="s">
        <v>131</v>
      </c>
      <c r="E7516" t="s">
        <v>93</v>
      </c>
      <c r="F7516" t="s">
        <v>133</v>
      </c>
    </row>
    <row r="7517" spans="1:6" x14ac:dyDescent="0.25">
      <c r="A7517">
        <v>1070</v>
      </c>
      <c r="B7517" s="3">
        <v>44279</v>
      </c>
      <c r="C7517" s="3"/>
      <c r="D7517" t="s">
        <v>131</v>
      </c>
      <c r="E7517" t="s">
        <v>93</v>
      </c>
      <c r="F7517" t="s">
        <v>133</v>
      </c>
    </row>
    <row r="7518" spans="1:6" x14ac:dyDescent="0.25">
      <c r="A7518">
        <v>1071</v>
      </c>
      <c r="B7518" s="3">
        <v>41944</v>
      </c>
      <c r="C7518" s="3">
        <v>42767</v>
      </c>
      <c r="D7518" t="s">
        <v>131</v>
      </c>
      <c r="E7518" t="s">
        <v>170</v>
      </c>
      <c r="F7518" t="s">
        <v>132</v>
      </c>
    </row>
    <row r="7519" spans="1:6" x14ac:dyDescent="0.25">
      <c r="A7519">
        <v>1071</v>
      </c>
      <c r="B7519" s="3">
        <v>42767</v>
      </c>
      <c r="C7519" s="3">
        <v>43405</v>
      </c>
      <c r="D7519" t="s">
        <v>131</v>
      </c>
      <c r="E7519" t="s">
        <v>170</v>
      </c>
      <c r="F7519" t="s">
        <v>132</v>
      </c>
    </row>
    <row r="7520" spans="1:6" x14ac:dyDescent="0.25">
      <c r="A7520">
        <v>1072</v>
      </c>
      <c r="B7520" s="3">
        <v>38353</v>
      </c>
      <c r="C7520" s="3">
        <v>43564</v>
      </c>
      <c r="D7520" t="s">
        <v>131</v>
      </c>
      <c r="E7520" t="s">
        <v>181</v>
      </c>
      <c r="F7520" t="s">
        <v>132</v>
      </c>
    </row>
    <row r="7521" spans="1:6" x14ac:dyDescent="0.25">
      <c r="A7521">
        <v>1072</v>
      </c>
      <c r="B7521" s="3">
        <v>43564</v>
      </c>
      <c r="C7521" s="3">
        <v>43584</v>
      </c>
      <c r="D7521" t="s">
        <v>131</v>
      </c>
      <c r="E7521" t="s">
        <v>181</v>
      </c>
      <c r="F7521" t="s">
        <v>132</v>
      </c>
    </row>
    <row r="7522" spans="1:6" x14ac:dyDescent="0.25">
      <c r="A7522">
        <v>1072</v>
      </c>
      <c r="B7522" s="3">
        <v>43585</v>
      </c>
      <c r="C7522" s="3">
        <v>43585</v>
      </c>
      <c r="D7522" t="s">
        <v>131</v>
      </c>
      <c r="E7522" t="s">
        <v>181</v>
      </c>
      <c r="F7522" t="s">
        <v>132</v>
      </c>
    </row>
    <row r="7523" spans="1:6" x14ac:dyDescent="0.25">
      <c r="A7523">
        <v>1072</v>
      </c>
      <c r="B7523" s="3">
        <v>43585</v>
      </c>
      <c r="C7523" s="3">
        <v>43598</v>
      </c>
      <c r="D7523" t="s">
        <v>131</v>
      </c>
      <c r="E7523" t="s">
        <v>181</v>
      </c>
      <c r="F7523" t="s">
        <v>132</v>
      </c>
    </row>
    <row r="7524" spans="1:6" x14ac:dyDescent="0.25">
      <c r="A7524">
        <v>1072</v>
      </c>
      <c r="B7524" s="3">
        <v>43599</v>
      </c>
      <c r="C7524" s="3">
        <v>43997</v>
      </c>
      <c r="D7524" t="s">
        <v>131</v>
      </c>
      <c r="E7524" t="s">
        <v>181</v>
      </c>
      <c r="F7524" t="s">
        <v>132</v>
      </c>
    </row>
    <row r="7525" spans="1:6" x14ac:dyDescent="0.25">
      <c r="A7525">
        <v>1072</v>
      </c>
      <c r="B7525" s="3">
        <v>43997</v>
      </c>
      <c r="C7525" s="3">
        <v>44011</v>
      </c>
      <c r="D7525" t="s">
        <v>131</v>
      </c>
      <c r="E7525" t="s">
        <v>181</v>
      </c>
      <c r="F7525" t="s">
        <v>132</v>
      </c>
    </row>
    <row r="7526" spans="1:6" x14ac:dyDescent="0.25">
      <c r="A7526">
        <v>1072</v>
      </c>
      <c r="B7526" s="3">
        <v>44012</v>
      </c>
      <c r="C7526" s="3">
        <v>44396</v>
      </c>
      <c r="D7526" t="s">
        <v>131</v>
      </c>
      <c r="E7526" t="s">
        <v>181</v>
      </c>
      <c r="F7526" t="s">
        <v>132</v>
      </c>
    </row>
    <row r="7527" spans="1:6" x14ac:dyDescent="0.25">
      <c r="A7527">
        <v>1072</v>
      </c>
      <c r="B7527" s="3">
        <v>44396</v>
      </c>
      <c r="C7527" s="3">
        <v>44409</v>
      </c>
      <c r="D7527" t="s">
        <v>131</v>
      </c>
      <c r="E7527" t="s">
        <v>181</v>
      </c>
      <c r="F7527" t="s">
        <v>132</v>
      </c>
    </row>
    <row r="7528" spans="1:6" x14ac:dyDescent="0.25">
      <c r="A7528">
        <v>1072</v>
      </c>
      <c r="B7528" s="3">
        <v>44410</v>
      </c>
      <c r="C7528" s="3">
        <v>44482</v>
      </c>
      <c r="D7528" t="s">
        <v>131</v>
      </c>
      <c r="E7528" t="s">
        <v>181</v>
      </c>
      <c r="F7528" t="s">
        <v>132</v>
      </c>
    </row>
    <row r="7529" spans="1:6" x14ac:dyDescent="0.25">
      <c r="A7529">
        <v>1072</v>
      </c>
      <c r="B7529" s="3">
        <v>44482</v>
      </c>
      <c r="C7529" s="3">
        <v>44482</v>
      </c>
      <c r="D7529" t="s">
        <v>131</v>
      </c>
      <c r="E7529" t="s">
        <v>181</v>
      </c>
      <c r="F7529" t="s">
        <v>133</v>
      </c>
    </row>
    <row r="7530" spans="1:6" x14ac:dyDescent="0.25">
      <c r="A7530">
        <v>1072</v>
      </c>
      <c r="B7530" s="3">
        <v>44482</v>
      </c>
      <c r="C7530" s="3"/>
      <c r="D7530" t="s">
        <v>131</v>
      </c>
      <c r="E7530" t="s">
        <v>181</v>
      </c>
      <c r="F7530" t="s">
        <v>133</v>
      </c>
    </row>
    <row r="7531" spans="1:6" x14ac:dyDescent="0.25">
      <c r="A7531">
        <v>1074</v>
      </c>
      <c r="B7531" s="3">
        <v>42537</v>
      </c>
      <c r="C7531" s="3">
        <v>43344</v>
      </c>
      <c r="D7531" t="s">
        <v>131</v>
      </c>
      <c r="E7531" t="s">
        <v>104</v>
      </c>
      <c r="F7531" t="s">
        <v>133</v>
      </c>
    </row>
    <row r="7532" spans="1:6" x14ac:dyDescent="0.25">
      <c r="A7532">
        <v>1074</v>
      </c>
      <c r="B7532" s="3">
        <v>43344</v>
      </c>
      <c r="C7532" s="3">
        <v>43435</v>
      </c>
      <c r="D7532" t="s">
        <v>131</v>
      </c>
      <c r="E7532" t="s">
        <v>104</v>
      </c>
      <c r="F7532" t="s">
        <v>133</v>
      </c>
    </row>
    <row r="7533" spans="1:6" x14ac:dyDescent="0.25">
      <c r="A7533">
        <v>1074</v>
      </c>
      <c r="B7533" s="3">
        <v>43344</v>
      </c>
      <c r="C7533" s="3">
        <v>43435</v>
      </c>
      <c r="D7533" t="s">
        <v>131</v>
      </c>
      <c r="E7533" t="s">
        <v>104</v>
      </c>
      <c r="F7533" t="s">
        <v>133</v>
      </c>
    </row>
    <row r="7534" spans="1:6" x14ac:dyDescent="0.25">
      <c r="A7534">
        <v>1074</v>
      </c>
      <c r="B7534" s="3">
        <v>43435</v>
      </c>
      <c r="C7534" s="3">
        <v>43497</v>
      </c>
      <c r="D7534" t="s">
        <v>131</v>
      </c>
      <c r="E7534" t="s">
        <v>104</v>
      </c>
      <c r="F7534" t="s">
        <v>133</v>
      </c>
    </row>
    <row r="7535" spans="1:6" x14ac:dyDescent="0.25">
      <c r="A7535">
        <v>1077</v>
      </c>
      <c r="B7535" s="3">
        <v>40584</v>
      </c>
      <c r="C7535" s="3">
        <v>44279</v>
      </c>
      <c r="D7535" t="s">
        <v>131</v>
      </c>
      <c r="E7535" t="s">
        <v>93</v>
      </c>
      <c r="F7535" t="s">
        <v>133</v>
      </c>
    </row>
    <row r="7536" spans="1:6" x14ac:dyDescent="0.25">
      <c r="A7536">
        <v>1077</v>
      </c>
      <c r="B7536" s="3">
        <v>44279</v>
      </c>
      <c r="C7536" s="3"/>
      <c r="D7536" t="s">
        <v>131</v>
      </c>
      <c r="E7536" t="s">
        <v>93</v>
      </c>
      <c r="F7536" t="s">
        <v>133</v>
      </c>
    </row>
    <row r="7537" spans="1:6" x14ac:dyDescent="0.25">
      <c r="A7537">
        <v>1078</v>
      </c>
      <c r="B7537" s="3">
        <v>42461</v>
      </c>
      <c r="C7537" s="3">
        <v>43405</v>
      </c>
      <c r="D7537" t="s">
        <v>131</v>
      </c>
      <c r="E7537" t="s">
        <v>118</v>
      </c>
      <c r="F7537" t="s">
        <v>133</v>
      </c>
    </row>
    <row r="7538" spans="1:6" x14ac:dyDescent="0.25">
      <c r="A7538">
        <v>1078</v>
      </c>
      <c r="B7538" s="3">
        <v>43405</v>
      </c>
      <c r="C7538" s="3">
        <v>43642</v>
      </c>
      <c r="D7538" t="s">
        <v>131</v>
      </c>
      <c r="E7538" t="s">
        <v>118</v>
      </c>
      <c r="F7538" t="s">
        <v>133</v>
      </c>
    </row>
    <row r="7539" spans="1:6" x14ac:dyDescent="0.25">
      <c r="A7539">
        <v>1078</v>
      </c>
      <c r="B7539" s="3">
        <v>43642</v>
      </c>
      <c r="C7539" s="3">
        <v>43644</v>
      </c>
      <c r="D7539" t="s">
        <v>131</v>
      </c>
      <c r="E7539" t="s">
        <v>118</v>
      </c>
      <c r="F7539" t="s">
        <v>133</v>
      </c>
    </row>
    <row r="7540" spans="1:6" x14ac:dyDescent="0.25">
      <c r="A7540">
        <v>1078</v>
      </c>
      <c r="B7540" s="3">
        <v>43645</v>
      </c>
      <c r="C7540" s="3">
        <v>43738</v>
      </c>
      <c r="D7540" t="s">
        <v>131</v>
      </c>
      <c r="E7540" t="s">
        <v>118</v>
      </c>
      <c r="F7540" t="s">
        <v>133</v>
      </c>
    </row>
    <row r="7541" spans="1:6" x14ac:dyDescent="0.25">
      <c r="A7541">
        <v>1078</v>
      </c>
      <c r="B7541" s="3">
        <v>43738</v>
      </c>
      <c r="C7541" s="3">
        <v>43739</v>
      </c>
      <c r="D7541" t="s">
        <v>131</v>
      </c>
      <c r="E7541" t="s">
        <v>118</v>
      </c>
      <c r="F7541" t="s">
        <v>133</v>
      </c>
    </row>
    <row r="7542" spans="1:6" x14ac:dyDescent="0.25">
      <c r="A7542">
        <v>1078</v>
      </c>
      <c r="B7542" s="3">
        <v>43740</v>
      </c>
      <c r="C7542" s="3">
        <v>43740</v>
      </c>
      <c r="D7542" t="s">
        <v>131</v>
      </c>
      <c r="E7542" t="s">
        <v>118</v>
      </c>
      <c r="F7542" t="s">
        <v>133</v>
      </c>
    </row>
    <row r="7543" spans="1:6" x14ac:dyDescent="0.25">
      <c r="A7543">
        <v>1078</v>
      </c>
      <c r="B7543" s="3">
        <v>43740</v>
      </c>
      <c r="C7543" s="3">
        <v>43742</v>
      </c>
      <c r="D7543" t="s">
        <v>131</v>
      </c>
      <c r="E7543" t="s">
        <v>118</v>
      </c>
      <c r="F7543" t="s">
        <v>133</v>
      </c>
    </row>
    <row r="7544" spans="1:6" x14ac:dyDescent="0.25">
      <c r="A7544">
        <v>1078</v>
      </c>
      <c r="B7544" s="3">
        <v>43743</v>
      </c>
      <c r="C7544" s="3">
        <v>44585</v>
      </c>
      <c r="D7544" t="s">
        <v>131</v>
      </c>
      <c r="E7544" t="s">
        <v>118</v>
      </c>
      <c r="F7544" t="s">
        <v>133</v>
      </c>
    </row>
    <row r="7545" spans="1:6" x14ac:dyDescent="0.25">
      <c r="A7545">
        <v>1078</v>
      </c>
      <c r="B7545" s="3">
        <v>44585</v>
      </c>
      <c r="C7545" s="3"/>
      <c r="D7545" t="s">
        <v>131</v>
      </c>
      <c r="E7545" t="s">
        <v>118</v>
      </c>
      <c r="F7545" t="s">
        <v>133</v>
      </c>
    </row>
    <row r="7546" spans="1:6" x14ac:dyDescent="0.25">
      <c r="A7546">
        <v>1079</v>
      </c>
      <c r="B7546" s="3">
        <v>39341</v>
      </c>
      <c r="C7546" s="3">
        <v>44221</v>
      </c>
      <c r="D7546" t="s">
        <v>131</v>
      </c>
      <c r="E7546" t="s">
        <v>118</v>
      </c>
      <c r="F7546" t="s">
        <v>133</v>
      </c>
    </row>
    <row r="7547" spans="1:6" x14ac:dyDescent="0.25">
      <c r="A7547">
        <v>1079</v>
      </c>
      <c r="B7547" s="3">
        <v>44221</v>
      </c>
      <c r="C7547" s="3">
        <v>44230</v>
      </c>
      <c r="D7547" t="s">
        <v>131</v>
      </c>
      <c r="E7547" t="s">
        <v>118</v>
      </c>
      <c r="F7547" t="s">
        <v>133</v>
      </c>
    </row>
    <row r="7548" spans="1:6" x14ac:dyDescent="0.25">
      <c r="A7548">
        <v>1079</v>
      </c>
      <c r="B7548" s="3">
        <v>44231</v>
      </c>
      <c r="C7548" s="3"/>
      <c r="D7548" t="s">
        <v>131</v>
      </c>
      <c r="E7548" t="s">
        <v>118</v>
      </c>
      <c r="F7548" t="s">
        <v>133</v>
      </c>
    </row>
    <row r="7549" spans="1:6" x14ac:dyDescent="0.25">
      <c r="A7549">
        <v>1080</v>
      </c>
      <c r="B7549" s="3">
        <v>42795</v>
      </c>
      <c r="C7549" s="3">
        <v>42864</v>
      </c>
      <c r="D7549" t="s">
        <v>131</v>
      </c>
      <c r="E7549" t="s">
        <v>89</v>
      </c>
      <c r="F7549" t="s">
        <v>132</v>
      </c>
    </row>
    <row r="7550" spans="1:6" x14ac:dyDescent="0.25">
      <c r="A7550">
        <v>1080</v>
      </c>
      <c r="B7550" s="3">
        <v>42864</v>
      </c>
      <c r="C7550" s="3">
        <v>42864</v>
      </c>
      <c r="D7550" t="s">
        <v>131</v>
      </c>
      <c r="E7550" t="s">
        <v>138</v>
      </c>
      <c r="F7550" t="s">
        <v>132</v>
      </c>
    </row>
    <row r="7551" spans="1:6" x14ac:dyDescent="0.25">
      <c r="A7551">
        <v>1080</v>
      </c>
      <c r="B7551" s="3">
        <v>42864</v>
      </c>
      <c r="C7551" s="3">
        <v>44058</v>
      </c>
      <c r="D7551" t="s">
        <v>131</v>
      </c>
      <c r="E7551" t="s">
        <v>138</v>
      </c>
      <c r="F7551" t="s">
        <v>132</v>
      </c>
    </row>
    <row r="7552" spans="1:6" x14ac:dyDescent="0.25">
      <c r="A7552">
        <v>1080</v>
      </c>
      <c r="B7552" s="3">
        <v>44058</v>
      </c>
      <c r="C7552" s="3">
        <v>44058</v>
      </c>
      <c r="D7552" t="s">
        <v>131</v>
      </c>
      <c r="E7552" t="s">
        <v>89</v>
      </c>
      <c r="F7552" t="s">
        <v>132</v>
      </c>
    </row>
    <row r="7553" spans="1:6" x14ac:dyDescent="0.25">
      <c r="A7553">
        <v>1080</v>
      </c>
      <c r="B7553" s="3">
        <v>44059</v>
      </c>
      <c r="C7553" s="3">
        <v>44059</v>
      </c>
      <c r="D7553" t="s">
        <v>131</v>
      </c>
      <c r="E7553" t="s">
        <v>86</v>
      </c>
      <c r="F7553" t="s">
        <v>132</v>
      </c>
    </row>
    <row r="7554" spans="1:6" x14ac:dyDescent="0.25">
      <c r="A7554">
        <v>1080</v>
      </c>
      <c r="B7554" s="3">
        <v>44059</v>
      </c>
      <c r="C7554" s="3">
        <v>44127</v>
      </c>
      <c r="D7554" t="s">
        <v>131</v>
      </c>
      <c r="E7554" t="s">
        <v>86</v>
      </c>
      <c r="F7554" t="s">
        <v>132</v>
      </c>
    </row>
    <row r="7555" spans="1:6" x14ac:dyDescent="0.25">
      <c r="A7555">
        <v>1080</v>
      </c>
      <c r="B7555" s="3">
        <v>44127</v>
      </c>
      <c r="C7555" s="3">
        <v>44230</v>
      </c>
      <c r="D7555" t="s">
        <v>131</v>
      </c>
      <c r="E7555" t="s">
        <v>86</v>
      </c>
      <c r="F7555" t="s">
        <v>132</v>
      </c>
    </row>
    <row r="7556" spans="1:6" x14ac:dyDescent="0.25">
      <c r="A7556">
        <v>1080</v>
      </c>
      <c r="B7556" s="3">
        <v>44230</v>
      </c>
      <c r="D7556" t="s">
        <v>131</v>
      </c>
      <c r="E7556" t="s">
        <v>86</v>
      </c>
      <c r="F7556" t="s">
        <v>132</v>
      </c>
    </row>
    <row r="7557" spans="1:6" x14ac:dyDescent="0.25">
      <c r="A7557">
        <v>1081</v>
      </c>
      <c r="B7557" s="3">
        <v>42643</v>
      </c>
      <c r="C7557" s="3">
        <v>43504</v>
      </c>
      <c r="D7557" t="s">
        <v>131</v>
      </c>
      <c r="E7557" t="s">
        <v>135</v>
      </c>
      <c r="F7557" t="s">
        <v>133</v>
      </c>
    </row>
    <row r="7558" spans="1:6" x14ac:dyDescent="0.25">
      <c r="A7558">
        <v>1081</v>
      </c>
      <c r="B7558" s="3">
        <v>43504</v>
      </c>
      <c r="C7558" s="3">
        <v>43504</v>
      </c>
      <c r="D7558" t="s">
        <v>131</v>
      </c>
      <c r="E7558" t="s">
        <v>135</v>
      </c>
      <c r="F7558" t="s">
        <v>133</v>
      </c>
    </row>
    <row r="7559" spans="1:6" x14ac:dyDescent="0.25">
      <c r="A7559">
        <v>1081</v>
      </c>
      <c r="B7559" s="3">
        <v>43505</v>
      </c>
      <c r="C7559" s="3">
        <v>43790</v>
      </c>
      <c r="D7559" t="s">
        <v>131</v>
      </c>
      <c r="E7559" t="s">
        <v>135</v>
      </c>
      <c r="F7559" t="s">
        <v>133</v>
      </c>
    </row>
    <row r="7560" spans="1:6" x14ac:dyDescent="0.25">
      <c r="A7560">
        <v>1081</v>
      </c>
      <c r="B7560" s="3">
        <v>43790</v>
      </c>
      <c r="C7560" s="3">
        <v>43796</v>
      </c>
      <c r="D7560" t="s">
        <v>131</v>
      </c>
      <c r="E7560" t="s">
        <v>135</v>
      </c>
      <c r="F7560" t="s">
        <v>133</v>
      </c>
    </row>
    <row r="7561" spans="1:6" x14ac:dyDescent="0.25">
      <c r="A7561">
        <v>1081</v>
      </c>
      <c r="B7561" s="3">
        <v>43796</v>
      </c>
      <c r="C7561" s="3">
        <v>43797</v>
      </c>
      <c r="D7561" t="s">
        <v>131</v>
      </c>
      <c r="E7561" t="s">
        <v>135</v>
      </c>
      <c r="F7561" t="s">
        <v>133</v>
      </c>
    </row>
    <row r="7562" spans="1:6" x14ac:dyDescent="0.25">
      <c r="A7562">
        <v>1081</v>
      </c>
      <c r="B7562" s="3">
        <v>43797</v>
      </c>
      <c r="C7562" s="3">
        <v>43797</v>
      </c>
      <c r="D7562" t="s">
        <v>131</v>
      </c>
      <c r="E7562" t="s">
        <v>135</v>
      </c>
      <c r="F7562" t="s">
        <v>133</v>
      </c>
    </row>
    <row r="7563" spans="1:6" x14ac:dyDescent="0.25">
      <c r="A7563">
        <v>1081</v>
      </c>
      <c r="B7563" s="3">
        <v>43798</v>
      </c>
      <c r="C7563" s="3">
        <v>43798</v>
      </c>
      <c r="D7563" t="s">
        <v>131</v>
      </c>
      <c r="E7563" t="s">
        <v>135</v>
      </c>
      <c r="F7563" t="s">
        <v>133</v>
      </c>
    </row>
    <row r="7564" spans="1:6" x14ac:dyDescent="0.25">
      <c r="A7564">
        <v>1081</v>
      </c>
      <c r="B7564" s="3">
        <v>43798</v>
      </c>
      <c r="C7564" s="3">
        <v>43798</v>
      </c>
      <c r="D7564" t="s">
        <v>131</v>
      </c>
      <c r="E7564" t="s">
        <v>135</v>
      </c>
      <c r="F7564" t="s">
        <v>133</v>
      </c>
    </row>
    <row r="7565" spans="1:6" x14ac:dyDescent="0.25">
      <c r="A7565">
        <v>1081</v>
      </c>
      <c r="B7565" s="3">
        <v>43799</v>
      </c>
      <c r="C7565" s="3">
        <v>44167</v>
      </c>
      <c r="D7565" t="s">
        <v>131</v>
      </c>
      <c r="E7565" t="s">
        <v>135</v>
      </c>
      <c r="F7565" t="s">
        <v>133</v>
      </c>
    </row>
    <row r="7566" spans="1:6" x14ac:dyDescent="0.25">
      <c r="A7566">
        <v>1081</v>
      </c>
      <c r="B7566" s="3">
        <v>44167</v>
      </c>
      <c r="C7566" s="3">
        <v>44168</v>
      </c>
      <c r="D7566" t="s">
        <v>131</v>
      </c>
      <c r="E7566" t="s">
        <v>135</v>
      </c>
      <c r="F7566" t="s">
        <v>133</v>
      </c>
    </row>
    <row r="7567" spans="1:6" x14ac:dyDescent="0.25">
      <c r="A7567">
        <v>1081</v>
      </c>
      <c r="B7567" s="3">
        <v>44169</v>
      </c>
      <c r="D7567" t="s">
        <v>131</v>
      </c>
      <c r="E7567" t="s">
        <v>135</v>
      </c>
      <c r="F7567" t="s">
        <v>133</v>
      </c>
    </row>
    <row r="7568" spans="1:6" x14ac:dyDescent="0.25">
      <c r="A7568">
        <v>1082</v>
      </c>
      <c r="B7568" s="3">
        <v>42217</v>
      </c>
      <c r="C7568" s="3">
        <v>43134</v>
      </c>
      <c r="D7568" t="s">
        <v>131</v>
      </c>
      <c r="E7568" t="s">
        <v>128</v>
      </c>
      <c r="F7568" t="s">
        <v>133</v>
      </c>
    </row>
    <row r="7569" spans="1:6" x14ac:dyDescent="0.25">
      <c r="A7569">
        <v>1082</v>
      </c>
      <c r="B7569" s="3">
        <v>43134</v>
      </c>
      <c r="C7569" s="3">
        <v>43622</v>
      </c>
      <c r="D7569" t="s">
        <v>131</v>
      </c>
      <c r="E7569" t="s">
        <v>128</v>
      </c>
      <c r="F7569" t="s">
        <v>133</v>
      </c>
    </row>
    <row r="7570" spans="1:6" x14ac:dyDescent="0.25">
      <c r="A7570">
        <v>1082</v>
      </c>
      <c r="B7570" s="3">
        <v>43622</v>
      </c>
      <c r="C7570" s="3">
        <v>43622</v>
      </c>
      <c r="D7570" t="s">
        <v>131</v>
      </c>
      <c r="E7570" t="s">
        <v>128</v>
      </c>
      <c r="F7570" t="s">
        <v>133</v>
      </c>
    </row>
    <row r="7571" spans="1:6" x14ac:dyDescent="0.25">
      <c r="A7571">
        <v>1082</v>
      </c>
      <c r="B7571" s="3">
        <v>43623</v>
      </c>
      <c r="C7571" s="3">
        <v>43784</v>
      </c>
      <c r="D7571" t="s">
        <v>131</v>
      </c>
      <c r="E7571" t="s">
        <v>128</v>
      </c>
      <c r="F7571" t="s">
        <v>133</v>
      </c>
    </row>
    <row r="7572" spans="1:6" x14ac:dyDescent="0.25">
      <c r="A7572">
        <v>1082</v>
      </c>
      <c r="B7572" s="3">
        <v>43785</v>
      </c>
      <c r="C7572" s="3">
        <v>43785</v>
      </c>
      <c r="D7572" t="s">
        <v>131</v>
      </c>
      <c r="E7572" t="s">
        <v>168</v>
      </c>
      <c r="F7572" t="s">
        <v>133</v>
      </c>
    </row>
    <row r="7573" spans="1:6" x14ac:dyDescent="0.25">
      <c r="A7573">
        <v>1082</v>
      </c>
      <c r="B7573" s="3">
        <v>43785</v>
      </c>
      <c r="C7573" s="3">
        <v>44368</v>
      </c>
      <c r="D7573" t="s">
        <v>131</v>
      </c>
      <c r="E7573" t="s">
        <v>168</v>
      </c>
      <c r="F7573" t="s">
        <v>133</v>
      </c>
    </row>
    <row r="7574" spans="1:6" x14ac:dyDescent="0.25">
      <c r="A7574">
        <v>1082</v>
      </c>
      <c r="B7574" s="3">
        <v>44368</v>
      </c>
      <c r="C7574" s="3">
        <v>44368</v>
      </c>
      <c r="D7574" t="s">
        <v>131</v>
      </c>
      <c r="E7574" t="s">
        <v>168</v>
      </c>
      <c r="F7574" t="s">
        <v>133</v>
      </c>
    </row>
    <row r="7575" spans="1:6" x14ac:dyDescent="0.25">
      <c r="A7575">
        <v>1082</v>
      </c>
      <c r="B7575" s="3">
        <v>44369</v>
      </c>
      <c r="C7575" s="3">
        <v>44726</v>
      </c>
      <c r="D7575" t="s">
        <v>131</v>
      </c>
      <c r="E7575" t="s">
        <v>168</v>
      </c>
      <c r="F7575" t="s">
        <v>133</v>
      </c>
    </row>
    <row r="7576" spans="1:6" x14ac:dyDescent="0.25">
      <c r="A7576">
        <v>1082</v>
      </c>
      <c r="B7576" s="3">
        <v>44726</v>
      </c>
      <c r="C7576" s="3">
        <v>44739</v>
      </c>
      <c r="D7576" t="s">
        <v>131</v>
      </c>
      <c r="E7576" t="s">
        <v>168</v>
      </c>
      <c r="F7576" t="s">
        <v>133</v>
      </c>
    </row>
    <row r="7577" spans="1:6" x14ac:dyDescent="0.25">
      <c r="A7577">
        <v>1082</v>
      </c>
      <c r="B7577" s="3">
        <v>44740</v>
      </c>
      <c r="C7577" s="3"/>
      <c r="D7577" t="s">
        <v>131</v>
      </c>
      <c r="E7577" t="s">
        <v>168</v>
      </c>
      <c r="F7577" t="s">
        <v>133</v>
      </c>
    </row>
    <row r="7578" spans="1:6" x14ac:dyDescent="0.25">
      <c r="A7578">
        <v>1083</v>
      </c>
      <c r="B7578" s="3">
        <v>42536</v>
      </c>
      <c r="C7578" s="3">
        <v>43383</v>
      </c>
      <c r="D7578" t="s">
        <v>131</v>
      </c>
      <c r="E7578" t="s">
        <v>92</v>
      </c>
      <c r="F7578" t="s">
        <v>133</v>
      </c>
    </row>
    <row r="7579" spans="1:6" x14ac:dyDescent="0.25">
      <c r="A7579">
        <v>1083</v>
      </c>
      <c r="B7579" s="3">
        <v>43383</v>
      </c>
      <c r="C7579" s="3">
        <v>43693</v>
      </c>
      <c r="D7579" t="s">
        <v>131</v>
      </c>
      <c r="E7579" t="s">
        <v>92</v>
      </c>
      <c r="F7579" t="s">
        <v>133</v>
      </c>
    </row>
    <row r="7580" spans="1:6" x14ac:dyDescent="0.25">
      <c r="A7580">
        <v>1083</v>
      </c>
      <c r="B7580" s="3">
        <v>43383</v>
      </c>
      <c r="C7580" s="3">
        <v>44279</v>
      </c>
      <c r="D7580" t="s">
        <v>131</v>
      </c>
      <c r="E7580" t="s">
        <v>94</v>
      </c>
      <c r="F7580" t="s">
        <v>133</v>
      </c>
    </row>
    <row r="7581" spans="1:6" x14ac:dyDescent="0.25">
      <c r="A7581">
        <v>1083</v>
      </c>
      <c r="B7581" s="3">
        <v>44279</v>
      </c>
      <c r="C7581" s="3">
        <v>44279</v>
      </c>
      <c r="D7581" t="s">
        <v>131</v>
      </c>
      <c r="E7581" t="s">
        <v>94</v>
      </c>
      <c r="F7581" t="s">
        <v>133</v>
      </c>
    </row>
    <row r="7582" spans="1:6" x14ac:dyDescent="0.25">
      <c r="A7582">
        <v>1083</v>
      </c>
      <c r="B7582" s="3">
        <v>44279</v>
      </c>
      <c r="C7582" s="3">
        <v>44279</v>
      </c>
      <c r="D7582" t="s">
        <v>131</v>
      </c>
      <c r="E7582" t="s">
        <v>94</v>
      </c>
      <c r="F7582" t="s">
        <v>133</v>
      </c>
    </row>
    <row r="7583" spans="1:6" x14ac:dyDescent="0.25">
      <c r="A7583">
        <v>1083</v>
      </c>
      <c r="B7583" s="3">
        <v>44279</v>
      </c>
      <c r="C7583" s="3"/>
      <c r="D7583" t="s">
        <v>131</v>
      </c>
      <c r="E7583" t="s">
        <v>94</v>
      </c>
      <c r="F7583" t="s">
        <v>133</v>
      </c>
    </row>
    <row r="7584" spans="1:6" x14ac:dyDescent="0.25">
      <c r="A7584">
        <v>1084</v>
      </c>
      <c r="B7584" s="3">
        <v>39814</v>
      </c>
      <c r="C7584" s="3">
        <v>44120</v>
      </c>
      <c r="D7584" t="s">
        <v>131</v>
      </c>
      <c r="E7584" t="s">
        <v>116</v>
      </c>
      <c r="F7584" t="s">
        <v>133</v>
      </c>
    </row>
    <row r="7585" spans="1:6" x14ac:dyDescent="0.25">
      <c r="A7585">
        <v>1084</v>
      </c>
      <c r="B7585" s="3">
        <v>44120</v>
      </c>
      <c r="C7585" s="3">
        <v>44126</v>
      </c>
      <c r="D7585" t="s">
        <v>131</v>
      </c>
      <c r="E7585" t="s">
        <v>116</v>
      </c>
      <c r="F7585" t="s">
        <v>133</v>
      </c>
    </row>
    <row r="7586" spans="1:6" x14ac:dyDescent="0.25">
      <c r="A7586">
        <v>1084</v>
      </c>
      <c r="B7586" s="3">
        <v>44127</v>
      </c>
      <c r="C7586" s="3"/>
      <c r="D7586" t="s">
        <v>131</v>
      </c>
      <c r="E7586" t="s">
        <v>116</v>
      </c>
      <c r="F7586" t="s">
        <v>133</v>
      </c>
    </row>
    <row r="7587" spans="1:6" x14ac:dyDescent="0.25">
      <c r="A7587">
        <v>1085</v>
      </c>
      <c r="B7587" s="3">
        <v>39344</v>
      </c>
      <c r="C7587" s="3"/>
      <c r="D7587" t="s">
        <v>131</v>
      </c>
      <c r="E7587" t="s">
        <v>125</v>
      </c>
      <c r="F7587" t="s">
        <v>133</v>
      </c>
    </row>
    <row r="7588" spans="1:6" x14ac:dyDescent="0.25">
      <c r="A7588">
        <v>1086</v>
      </c>
      <c r="B7588" s="3">
        <v>40158</v>
      </c>
      <c r="C7588" s="3">
        <v>43170</v>
      </c>
      <c r="D7588" t="s">
        <v>131</v>
      </c>
      <c r="E7588" t="s">
        <v>116</v>
      </c>
      <c r="F7588" t="s">
        <v>133</v>
      </c>
    </row>
    <row r="7589" spans="1:6" x14ac:dyDescent="0.25">
      <c r="A7589">
        <v>1086</v>
      </c>
      <c r="B7589" s="3">
        <v>43171</v>
      </c>
      <c r="C7589" s="3">
        <v>43175</v>
      </c>
      <c r="D7589" t="s">
        <v>131</v>
      </c>
      <c r="E7589" t="s">
        <v>116</v>
      </c>
      <c r="F7589" t="s">
        <v>133</v>
      </c>
    </row>
    <row r="7590" spans="1:6" x14ac:dyDescent="0.25">
      <c r="A7590">
        <v>1086</v>
      </c>
      <c r="B7590" s="3">
        <v>43176</v>
      </c>
      <c r="C7590" s="3"/>
      <c r="D7590" t="s">
        <v>131</v>
      </c>
      <c r="E7590" t="s">
        <v>116</v>
      </c>
      <c r="F7590" t="s">
        <v>133</v>
      </c>
    </row>
    <row r="7591" spans="1:6" x14ac:dyDescent="0.25">
      <c r="A7591">
        <v>1087</v>
      </c>
      <c r="B7591" s="3">
        <v>42005</v>
      </c>
      <c r="C7591" s="3">
        <v>43236</v>
      </c>
      <c r="D7591" t="s">
        <v>131</v>
      </c>
      <c r="E7591" t="s">
        <v>169</v>
      </c>
      <c r="F7591" t="s">
        <v>132</v>
      </c>
    </row>
    <row r="7592" spans="1:6" x14ac:dyDescent="0.25">
      <c r="A7592">
        <v>1087</v>
      </c>
      <c r="B7592" s="3">
        <v>43236</v>
      </c>
      <c r="C7592" s="3">
        <v>43237</v>
      </c>
      <c r="D7592" t="s">
        <v>131</v>
      </c>
      <c r="E7592" t="s">
        <v>169</v>
      </c>
      <c r="F7592" t="s">
        <v>132</v>
      </c>
    </row>
    <row r="7593" spans="1:6" x14ac:dyDescent="0.25">
      <c r="A7593">
        <v>1087</v>
      </c>
      <c r="B7593" s="3">
        <v>43238</v>
      </c>
      <c r="C7593" s="3">
        <v>43238</v>
      </c>
      <c r="D7593" t="s">
        <v>131</v>
      </c>
      <c r="E7593" t="s">
        <v>169</v>
      </c>
      <c r="F7593" t="s">
        <v>132</v>
      </c>
    </row>
    <row r="7594" spans="1:6" x14ac:dyDescent="0.25">
      <c r="A7594">
        <v>1087</v>
      </c>
      <c r="B7594" s="3">
        <v>43238</v>
      </c>
      <c r="C7594" s="3">
        <v>43238</v>
      </c>
      <c r="D7594" t="s">
        <v>131</v>
      </c>
      <c r="E7594" t="s">
        <v>169</v>
      </c>
      <c r="F7594" t="s">
        <v>132</v>
      </c>
    </row>
    <row r="7595" spans="1:6" x14ac:dyDescent="0.25">
      <c r="A7595">
        <v>1087</v>
      </c>
      <c r="B7595" s="3">
        <v>43239</v>
      </c>
      <c r="C7595" s="3">
        <v>43263</v>
      </c>
      <c r="D7595" t="s">
        <v>131</v>
      </c>
      <c r="E7595" t="s">
        <v>169</v>
      </c>
      <c r="F7595" t="s">
        <v>132</v>
      </c>
    </row>
    <row r="7596" spans="1:6" x14ac:dyDescent="0.25">
      <c r="A7596">
        <v>1087</v>
      </c>
      <c r="B7596" s="3">
        <v>43263</v>
      </c>
      <c r="C7596" s="3">
        <v>43263</v>
      </c>
      <c r="D7596" t="s">
        <v>131</v>
      </c>
      <c r="E7596" t="s">
        <v>169</v>
      </c>
      <c r="F7596" t="s">
        <v>132</v>
      </c>
    </row>
    <row r="7597" spans="1:6" x14ac:dyDescent="0.25">
      <c r="A7597">
        <v>1087</v>
      </c>
      <c r="B7597" s="3">
        <v>43264</v>
      </c>
      <c r="C7597" s="3">
        <v>43277</v>
      </c>
      <c r="D7597" t="s">
        <v>131</v>
      </c>
      <c r="E7597" t="s">
        <v>169</v>
      </c>
      <c r="F7597" t="s">
        <v>132</v>
      </c>
    </row>
    <row r="7598" spans="1:6" x14ac:dyDescent="0.25">
      <c r="A7598">
        <v>1087</v>
      </c>
      <c r="B7598" s="3">
        <v>43277</v>
      </c>
      <c r="C7598" s="3">
        <v>43278</v>
      </c>
      <c r="D7598" t="s">
        <v>131</v>
      </c>
      <c r="E7598" t="s">
        <v>169</v>
      </c>
      <c r="F7598" t="s">
        <v>132</v>
      </c>
    </row>
    <row r="7599" spans="1:6" x14ac:dyDescent="0.25">
      <c r="A7599">
        <v>1087</v>
      </c>
      <c r="B7599" s="3">
        <v>43278</v>
      </c>
      <c r="C7599" s="3">
        <v>43332</v>
      </c>
      <c r="D7599" t="s">
        <v>131</v>
      </c>
      <c r="E7599" t="s">
        <v>169</v>
      </c>
      <c r="F7599" t="s">
        <v>132</v>
      </c>
    </row>
    <row r="7600" spans="1:6" x14ac:dyDescent="0.25">
      <c r="A7600">
        <v>1087</v>
      </c>
      <c r="B7600" s="3">
        <v>43332</v>
      </c>
      <c r="C7600" s="3">
        <v>43333</v>
      </c>
      <c r="D7600" t="s">
        <v>131</v>
      </c>
      <c r="E7600" t="s">
        <v>169</v>
      </c>
      <c r="F7600" t="s">
        <v>132</v>
      </c>
    </row>
    <row r="7601" spans="1:6" x14ac:dyDescent="0.25">
      <c r="A7601">
        <v>1087</v>
      </c>
      <c r="B7601" s="3">
        <v>43333</v>
      </c>
      <c r="C7601" s="3">
        <v>43370</v>
      </c>
      <c r="D7601" t="s">
        <v>131</v>
      </c>
      <c r="E7601" t="s">
        <v>169</v>
      </c>
      <c r="F7601" t="s">
        <v>132</v>
      </c>
    </row>
    <row r="7602" spans="1:6" x14ac:dyDescent="0.25">
      <c r="A7602">
        <v>1087</v>
      </c>
      <c r="B7602" s="3">
        <v>43370</v>
      </c>
      <c r="C7602" s="3">
        <v>43379</v>
      </c>
      <c r="D7602" t="s">
        <v>131</v>
      </c>
      <c r="E7602" t="s">
        <v>169</v>
      </c>
      <c r="F7602" t="s">
        <v>132</v>
      </c>
    </row>
    <row r="7603" spans="1:6" x14ac:dyDescent="0.25">
      <c r="A7603">
        <v>1087</v>
      </c>
      <c r="B7603" s="3">
        <v>43380</v>
      </c>
      <c r="C7603" s="3">
        <v>43388</v>
      </c>
      <c r="D7603" t="s">
        <v>131</v>
      </c>
      <c r="E7603" t="s">
        <v>169</v>
      </c>
      <c r="F7603" t="s">
        <v>132</v>
      </c>
    </row>
    <row r="7604" spans="1:6" x14ac:dyDescent="0.25">
      <c r="A7604">
        <v>1087</v>
      </c>
      <c r="B7604" s="3">
        <v>43388</v>
      </c>
      <c r="C7604" s="3">
        <v>43394</v>
      </c>
      <c r="D7604" t="s">
        <v>131</v>
      </c>
      <c r="E7604" t="s">
        <v>169</v>
      </c>
      <c r="F7604" t="s">
        <v>132</v>
      </c>
    </row>
    <row r="7605" spans="1:6" x14ac:dyDescent="0.25">
      <c r="A7605">
        <v>1087</v>
      </c>
      <c r="B7605" s="3">
        <v>43395</v>
      </c>
      <c r="C7605" s="3">
        <v>43452</v>
      </c>
      <c r="D7605" t="s">
        <v>131</v>
      </c>
      <c r="E7605" t="s">
        <v>169</v>
      </c>
      <c r="F7605" t="s">
        <v>132</v>
      </c>
    </row>
    <row r="7606" spans="1:6" x14ac:dyDescent="0.25">
      <c r="A7606">
        <v>1087</v>
      </c>
      <c r="B7606" s="3">
        <v>43452</v>
      </c>
      <c r="C7606" s="3">
        <v>43453</v>
      </c>
      <c r="D7606" t="s">
        <v>131</v>
      </c>
      <c r="E7606" t="s">
        <v>169</v>
      </c>
      <c r="F7606" t="s">
        <v>132</v>
      </c>
    </row>
    <row r="7607" spans="1:6" x14ac:dyDescent="0.25">
      <c r="A7607">
        <v>1087</v>
      </c>
      <c r="B7607" s="3">
        <v>43454</v>
      </c>
      <c r="C7607" s="3">
        <v>43601</v>
      </c>
      <c r="D7607" t="s">
        <v>131</v>
      </c>
      <c r="E7607" t="s">
        <v>169</v>
      </c>
      <c r="F7607" t="s">
        <v>132</v>
      </c>
    </row>
    <row r="7608" spans="1:6" x14ac:dyDescent="0.25">
      <c r="A7608">
        <v>1087</v>
      </c>
      <c r="B7608" s="3">
        <v>43601</v>
      </c>
      <c r="C7608" s="3">
        <v>43601</v>
      </c>
      <c r="D7608" t="s">
        <v>131</v>
      </c>
      <c r="E7608" t="s">
        <v>169</v>
      </c>
      <c r="F7608" t="s">
        <v>132</v>
      </c>
    </row>
    <row r="7609" spans="1:6" x14ac:dyDescent="0.25">
      <c r="A7609">
        <v>1087</v>
      </c>
      <c r="B7609" s="3">
        <v>43602</v>
      </c>
      <c r="C7609" s="3">
        <v>43616</v>
      </c>
      <c r="D7609" t="s">
        <v>131</v>
      </c>
      <c r="E7609" t="s">
        <v>169</v>
      </c>
      <c r="F7609" t="s">
        <v>132</v>
      </c>
    </row>
    <row r="7610" spans="1:6" x14ac:dyDescent="0.25">
      <c r="A7610">
        <v>1087</v>
      </c>
      <c r="B7610" s="3">
        <v>43616</v>
      </c>
      <c r="C7610" s="3">
        <v>43616</v>
      </c>
      <c r="D7610" t="s">
        <v>131</v>
      </c>
      <c r="E7610" t="s">
        <v>169</v>
      </c>
      <c r="F7610" t="s">
        <v>132</v>
      </c>
    </row>
    <row r="7611" spans="1:6" x14ac:dyDescent="0.25">
      <c r="A7611">
        <v>1087</v>
      </c>
      <c r="B7611" s="3">
        <v>43617</v>
      </c>
      <c r="C7611" s="3">
        <v>43619</v>
      </c>
      <c r="D7611" t="s">
        <v>131</v>
      </c>
      <c r="E7611" t="s">
        <v>169</v>
      </c>
      <c r="F7611" t="s">
        <v>132</v>
      </c>
    </row>
    <row r="7612" spans="1:6" x14ac:dyDescent="0.25">
      <c r="A7612">
        <v>1087</v>
      </c>
      <c r="B7612" s="3">
        <v>43619</v>
      </c>
      <c r="C7612" s="3">
        <v>43619</v>
      </c>
      <c r="D7612" t="s">
        <v>131</v>
      </c>
      <c r="E7612" t="s">
        <v>169</v>
      </c>
      <c r="F7612" t="s">
        <v>132</v>
      </c>
    </row>
    <row r="7613" spans="1:6" x14ac:dyDescent="0.25">
      <c r="A7613">
        <v>1087</v>
      </c>
      <c r="B7613" s="3">
        <v>43620</v>
      </c>
      <c r="C7613" s="3">
        <v>43623</v>
      </c>
      <c r="D7613" t="s">
        <v>131</v>
      </c>
      <c r="E7613" t="s">
        <v>169</v>
      </c>
      <c r="F7613" t="s">
        <v>132</v>
      </c>
    </row>
    <row r="7614" spans="1:6" x14ac:dyDescent="0.25">
      <c r="A7614">
        <v>1087</v>
      </c>
      <c r="B7614" s="3">
        <v>43623</v>
      </c>
      <c r="C7614" s="3">
        <v>43623</v>
      </c>
      <c r="D7614" t="s">
        <v>131</v>
      </c>
      <c r="E7614" t="s">
        <v>169</v>
      </c>
      <c r="F7614" t="s">
        <v>132</v>
      </c>
    </row>
    <row r="7615" spans="1:6" x14ac:dyDescent="0.25">
      <c r="A7615">
        <v>1087</v>
      </c>
      <c r="B7615" s="3">
        <v>43624</v>
      </c>
      <c r="C7615" s="3">
        <v>43677</v>
      </c>
      <c r="D7615" t="s">
        <v>131</v>
      </c>
      <c r="E7615" t="s">
        <v>169</v>
      </c>
      <c r="F7615" t="s">
        <v>132</v>
      </c>
    </row>
    <row r="7616" spans="1:6" x14ac:dyDescent="0.25">
      <c r="A7616">
        <v>1087</v>
      </c>
      <c r="B7616" s="3">
        <v>43678</v>
      </c>
      <c r="C7616" s="3">
        <v>43678</v>
      </c>
      <c r="D7616" t="s">
        <v>131</v>
      </c>
      <c r="E7616" t="s">
        <v>169</v>
      </c>
      <c r="F7616" t="s">
        <v>132</v>
      </c>
    </row>
    <row r="7617" spans="1:6" x14ac:dyDescent="0.25">
      <c r="A7617">
        <v>1087</v>
      </c>
      <c r="B7617" s="3">
        <v>43678</v>
      </c>
      <c r="C7617" s="3">
        <v>43733</v>
      </c>
      <c r="D7617" t="s">
        <v>131</v>
      </c>
      <c r="E7617" t="s">
        <v>169</v>
      </c>
      <c r="F7617" t="s">
        <v>132</v>
      </c>
    </row>
    <row r="7618" spans="1:6" x14ac:dyDescent="0.25">
      <c r="A7618">
        <v>1087</v>
      </c>
      <c r="B7618" s="3">
        <v>43733</v>
      </c>
      <c r="C7618" s="3">
        <v>43733</v>
      </c>
      <c r="D7618" t="s">
        <v>131</v>
      </c>
      <c r="E7618" t="s">
        <v>169</v>
      </c>
      <c r="F7618" t="s">
        <v>132</v>
      </c>
    </row>
    <row r="7619" spans="1:6" x14ac:dyDescent="0.25">
      <c r="A7619">
        <v>1087</v>
      </c>
      <c r="B7619" s="3">
        <v>43734</v>
      </c>
      <c r="C7619" s="3">
        <v>44420</v>
      </c>
      <c r="D7619" t="s">
        <v>131</v>
      </c>
      <c r="E7619" t="s">
        <v>169</v>
      </c>
      <c r="F7619" t="s">
        <v>132</v>
      </c>
    </row>
    <row r="7620" spans="1:6" x14ac:dyDescent="0.25">
      <c r="A7620">
        <v>1087</v>
      </c>
      <c r="B7620" s="3">
        <v>44417</v>
      </c>
      <c r="C7620" s="3">
        <v>44419</v>
      </c>
      <c r="D7620" t="s">
        <v>131</v>
      </c>
      <c r="E7620" t="s">
        <v>169</v>
      </c>
      <c r="F7620" t="s">
        <v>132</v>
      </c>
    </row>
    <row r="7621" spans="1:6" x14ac:dyDescent="0.25">
      <c r="A7621">
        <v>1087</v>
      </c>
      <c r="B7621" s="3">
        <v>44420</v>
      </c>
      <c r="C7621" s="3">
        <v>44421</v>
      </c>
      <c r="D7621" t="s">
        <v>131</v>
      </c>
      <c r="E7621" t="s">
        <v>169</v>
      </c>
      <c r="F7621" t="s">
        <v>132</v>
      </c>
    </row>
    <row r="7622" spans="1:6" x14ac:dyDescent="0.25">
      <c r="A7622">
        <v>1087</v>
      </c>
      <c r="B7622" s="3">
        <v>44422</v>
      </c>
      <c r="C7622" s="3">
        <v>44511</v>
      </c>
      <c r="D7622" t="s">
        <v>131</v>
      </c>
      <c r="E7622" t="s">
        <v>169</v>
      </c>
      <c r="F7622" t="s">
        <v>132</v>
      </c>
    </row>
    <row r="7623" spans="1:6" x14ac:dyDescent="0.25">
      <c r="A7623">
        <v>1087</v>
      </c>
      <c r="B7623" s="3">
        <v>44512</v>
      </c>
      <c r="C7623" s="3">
        <v>44512</v>
      </c>
      <c r="D7623" t="s">
        <v>131</v>
      </c>
      <c r="E7623" t="s">
        <v>169</v>
      </c>
      <c r="F7623" t="s">
        <v>132</v>
      </c>
    </row>
    <row r="7624" spans="1:6" x14ac:dyDescent="0.25">
      <c r="A7624">
        <v>1087</v>
      </c>
      <c r="B7624" s="3">
        <v>44513</v>
      </c>
      <c r="C7624" s="3">
        <v>44529</v>
      </c>
      <c r="D7624" t="s">
        <v>131</v>
      </c>
      <c r="E7624" t="s">
        <v>169</v>
      </c>
      <c r="F7624" t="s">
        <v>132</v>
      </c>
    </row>
    <row r="7625" spans="1:6" x14ac:dyDescent="0.25">
      <c r="A7625">
        <v>1087</v>
      </c>
      <c r="B7625" s="3">
        <v>44529</v>
      </c>
      <c r="C7625" s="3">
        <v>44529</v>
      </c>
      <c r="D7625" t="s">
        <v>131</v>
      </c>
      <c r="E7625" t="s">
        <v>169</v>
      </c>
      <c r="F7625" t="s">
        <v>132</v>
      </c>
    </row>
    <row r="7626" spans="1:6" x14ac:dyDescent="0.25">
      <c r="A7626">
        <v>1087</v>
      </c>
      <c r="B7626" s="3">
        <v>44530</v>
      </c>
      <c r="C7626" s="3">
        <v>44600</v>
      </c>
      <c r="D7626" t="s">
        <v>131</v>
      </c>
      <c r="E7626" t="s">
        <v>169</v>
      </c>
      <c r="F7626" t="s">
        <v>132</v>
      </c>
    </row>
    <row r="7627" spans="1:6" x14ac:dyDescent="0.25">
      <c r="A7627">
        <v>1087</v>
      </c>
      <c r="B7627" s="3">
        <v>44600</v>
      </c>
      <c r="C7627" s="3">
        <v>44634</v>
      </c>
      <c r="D7627" t="s">
        <v>131</v>
      </c>
      <c r="E7627" t="s">
        <v>169</v>
      </c>
      <c r="F7627" t="s">
        <v>132</v>
      </c>
    </row>
    <row r="7628" spans="1:6" x14ac:dyDescent="0.25">
      <c r="A7628">
        <v>1087</v>
      </c>
      <c r="B7628" s="3">
        <v>44635</v>
      </c>
      <c r="C7628" s="3">
        <v>44708</v>
      </c>
      <c r="D7628" t="s">
        <v>131</v>
      </c>
      <c r="E7628" t="s">
        <v>169</v>
      </c>
      <c r="F7628" t="s">
        <v>132</v>
      </c>
    </row>
    <row r="7629" spans="1:6" x14ac:dyDescent="0.25">
      <c r="A7629">
        <v>1087</v>
      </c>
      <c r="B7629" s="3">
        <v>44708</v>
      </c>
      <c r="C7629" s="3">
        <v>44712</v>
      </c>
      <c r="D7629" t="s">
        <v>131</v>
      </c>
      <c r="E7629" t="s">
        <v>169</v>
      </c>
      <c r="F7629" t="s">
        <v>132</v>
      </c>
    </row>
    <row r="7630" spans="1:6" x14ac:dyDescent="0.25">
      <c r="A7630">
        <v>1087</v>
      </c>
      <c r="B7630" s="3">
        <v>44713</v>
      </c>
      <c r="C7630" s="3">
        <v>44713</v>
      </c>
      <c r="D7630" t="s">
        <v>131</v>
      </c>
      <c r="E7630" t="s">
        <v>169</v>
      </c>
      <c r="F7630" t="s">
        <v>132</v>
      </c>
    </row>
    <row r="7631" spans="1:6" x14ac:dyDescent="0.25">
      <c r="A7631">
        <v>1087</v>
      </c>
      <c r="B7631" s="3">
        <v>44713</v>
      </c>
      <c r="C7631" s="3">
        <v>44715</v>
      </c>
      <c r="D7631" t="s">
        <v>131</v>
      </c>
      <c r="E7631" t="s">
        <v>169</v>
      </c>
      <c r="F7631" t="s">
        <v>132</v>
      </c>
    </row>
    <row r="7632" spans="1:6" x14ac:dyDescent="0.25">
      <c r="A7632">
        <v>1087</v>
      </c>
      <c r="B7632" s="3">
        <v>44716</v>
      </c>
      <c r="C7632" s="3"/>
      <c r="D7632" t="s">
        <v>131</v>
      </c>
      <c r="E7632" t="s">
        <v>169</v>
      </c>
      <c r="F7632" t="s">
        <v>132</v>
      </c>
    </row>
    <row r="7633" spans="1:6" x14ac:dyDescent="0.25">
      <c r="A7633">
        <v>1088</v>
      </c>
      <c r="B7633" s="3">
        <v>42533</v>
      </c>
      <c r="C7633" s="3">
        <v>43752</v>
      </c>
      <c r="D7633" t="s">
        <v>131</v>
      </c>
      <c r="E7633" t="s">
        <v>94</v>
      </c>
      <c r="F7633" t="s">
        <v>133</v>
      </c>
    </row>
    <row r="7634" spans="1:6" x14ac:dyDescent="0.25">
      <c r="A7634">
        <v>1088</v>
      </c>
      <c r="B7634" s="3">
        <v>43752</v>
      </c>
      <c r="C7634" s="3">
        <v>44279</v>
      </c>
      <c r="D7634" t="s">
        <v>131</v>
      </c>
      <c r="E7634" t="s">
        <v>94</v>
      </c>
      <c r="F7634" t="s">
        <v>133</v>
      </c>
    </row>
    <row r="7635" spans="1:6" x14ac:dyDescent="0.25">
      <c r="A7635">
        <v>1088</v>
      </c>
      <c r="B7635" s="3">
        <v>44279</v>
      </c>
      <c r="C7635" s="3">
        <v>44279</v>
      </c>
      <c r="D7635" t="s">
        <v>131</v>
      </c>
      <c r="E7635" t="s">
        <v>94</v>
      </c>
      <c r="F7635" t="s">
        <v>133</v>
      </c>
    </row>
    <row r="7636" spans="1:6" x14ac:dyDescent="0.25">
      <c r="A7636">
        <v>1088</v>
      </c>
      <c r="B7636" s="3">
        <v>44279</v>
      </c>
      <c r="C7636" s="3">
        <v>44279</v>
      </c>
      <c r="D7636" t="s">
        <v>131</v>
      </c>
      <c r="E7636" t="s">
        <v>94</v>
      </c>
      <c r="F7636" t="s">
        <v>133</v>
      </c>
    </row>
    <row r="7637" spans="1:6" x14ac:dyDescent="0.25">
      <c r="A7637">
        <v>1088</v>
      </c>
      <c r="B7637" s="3">
        <v>44279</v>
      </c>
      <c r="C7637" s="3"/>
      <c r="D7637" t="s">
        <v>131</v>
      </c>
      <c r="E7637" t="s">
        <v>94</v>
      </c>
      <c r="F7637" t="s">
        <v>133</v>
      </c>
    </row>
    <row r="7638" spans="1:6" x14ac:dyDescent="0.25">
      <c r="A7638">
        <v>1089</v>
      </c>
      <c r="B7638" s="3">
        <v>42826</v>
      </c>
      <c r="C7638" s="3">
        <v>43132</v>
      </c>
      <c r="D7638" t="s">
        <v>131</v>
      </c>
      <c r="E7638" t="s">
        <v>112</v>
      </c>
      <c r="F7638" t="s">
        <v>132</v>
      </c>
    </row>
    <row r="7639" spans="1:6" x14ac:dyDescent="0.25">
      <c r="A7639">
        <v>1089</v>
      </c>
      <c r="B7639" s="3">
        <v>43132</v>
      </c>
      <c r="C7639" s="3">
        <v>43132</v>
      </c>
      <c r="D7639" t="s">
        <v>131</v>
      </c>
      <c r="E7639" t="s">
        <v>229</v>
      </c>
      <c r="F7639" t="s">
        <v>132</v>
      </c>
    </row>
    <row r="7640" spans="1:6" x14ac:dyDescent="0.25">
      <c r="A7640">
        <v>1089</v>
      </c>
      <c r="B7640" s="3">
        <v>43132</v>
      </c>
      <c r="C7640" s="3"/>
      <c r="D7640" t="s">
        <v>131</v>
      </c>
      <c r="E7640" t="s">
        <v>229</v>
      </c>
      <c r="F7640" t="s">
        <v>132</v>
      </c>
    </row>
    <row r="7641" spans="1:6" x14ac:dyDescent="0.25">
      <c r="A7641">
        <v>1090</v>
      </c>
      <c r="B7641" s="3">
        <v>40544</v>
      </c>
      <c r="C7641" s="3"/>
      <c r="D7641" t="s">
        <v>131</v>
      </c>
      <c r="E7641" t="s">
        <v>102</v>
      </c>
      <c r="F7641" t="s">
        <v>133</v>
      </c>
    </row>
    <row r="7642" spans="1:6" x14ac:dyDescent="0.25">
      <c r="A7642">
        <v>1092</v>
      </c>
      <c r="B7642" s="3">
        <v>40787</v>
      </c>
      <c r="C7642" s="3">
        <v>44231</v>
      </c>
      <c r="D7642" t="s">
        <v>131</v>
      </c>
      <c r="E7642" t="s">
        <v>118</v>
      </c>
      <c r="F7642" t="s">
        <v>133</v>
      </c>
    </row>
    <row r="7643" spans="1:6" x14ac:dyDescent="0.25">
      <c r="A7643">
        <v>1092</v>
      </c>
      <c r="B7643" s="3">
        <v>44231</v>
      </c>
      <c r="C7643" s="3">
        <v>44232</v>
      </c>
      <c r="D7643" t="s">
        <v>131</v>
      </c>
      <c r="E7643" t="s">
        <v>118</v>
      </c>
      <c r="F7643" t="s">
        <v>133</v>
      </c>
    </row>
    <row r="7644" spans="1:6" x14ac:dyDescent="0.25">
      <c r="A7644">
        <v>1092</v>
      </c>
      <c r="B7644" s="3">
        <v>44233</v>
      </c>
      <c r="C7644" s="3"/>
      <c r="D7644" t="s">
        <v>131</v>
      </c>
      <c r="E7644" t="s">
        <v>118</v>
      </c>
      <c r="F7644" t="s">
        <v>133</v>
      </c>
    </row>
    <row r="7645" spans="1:6" x14ac:dyDescent="0.25">
      <c r="A7645">
        <v>1093</v>
      </c>
      <c r="B7645" s="3">
        <v>42053</v>
      </c>
      <c r="C7645" s="3">
        <v>43677</v>
      </c>
      <c r="D7645" t="s">
        <v>131</v>
      </c>
      <c r="E7645" t="s">
        <v>185</v>
      </c>
      <c r="F7645" t="s">
        <v>133</v>
      </c>
    </row>
    <row r="7646" spans="1:6" x14ac:dyDescent="0.25">
      <c r="A7646">
        <v>1093</v>
      </c>
      <c r="B7646" s="3">
        <v>43678</v>
      </c>
      <c r="C7646" s="3">
        <v>43678</v>
      </c>
      <c r="D7646" t="s">
        <v>131</v>
      </c>
      <c r="E7646" t="s">
        <v>169</v>
      </c>
      <c r="F7646" t="s">
        <v>133</v>
      </c>
    </row>
    <row r="7647" spans="1:6" x14ac:dyDescent="0.25">
      <c r="A7647">
        <v>1093</v>
      </c>
      <c r="B7647" s="3">
        <v>43678</v>
      </c>
      <c r="C7647" s="3">
        <v>43861</v>
      </c>
      <c r="D7647" t="s">
        <v>131</v>
      </c>
      <c r="E7647" t="s">
        <v>169</v>
      </c>
      <c r="F7647" t="s">
        <v>133</v>
      </c>
    </row>
    <row r="7648" spans="1:6" x14ac:dyDescent="0.25">
      <c r="A7648">
        <v>1093</v>
      </c>
      <c r="B7648" s="3">
        <v>43861</v>
      </c>
      <c r="C7648" s="3">
        <v>43861</v>
      </c>
      <c r="D7648" t="s">
        <v>131</v>
      </c>
      <c r="E7648" t="s">
        <v>169</v>
      </c>
      <c r="F7648" t="s">
        <v>133</v>
      </c>
    </row>
    <row r="7649" spans="1:6" x14ac:dyDescent="0.25">
      <c r="A7649">
        <v>1093</v>
      </c>
      <c r="B7649" s="3">
        <v>43862</v>
      </c>
      <c r="C7649" s="3">
        <v>44111</v>
      </c>
      <c r="D7649" t="s">
        <v>131</v>
      </c>
      <c r="E7649" t="s">
        <v>169</v>
      </c>
      <c r="F7649" t="s">
        <v>133</v>
      </c>
    </row>
    <row r="7650" spans="1:6" x14ac:dyDescent="0.25">
      <c r="A7650">
        <v>1093</v>
      </c>
      <c r="B7650" s="3">
        <v>44111</v>
      </c>
      <c r="C7650" s="3">
        <v>44113</v>
      </c>
      <c r="D7650" t="s">
        <v>131</v>
      </c>
      <c r="E7650" t="s">
        <v>169</v>
      </c>
      <c r="F7650" t="s">
        <v>133</v>
      </c>
    </row>
    <row r="7651" spans="1:6" x14ac:dyDescent="0.25">
      <c r="A7651">
        <v>1093</v>
      </c>
      <c r="B7651" s="3">
        <v>44114</v>
      </c>
      <c r="C7651" s="3">
        <v>44336</v>
      </c>
      <c r="D7651" t="s">
        <v>131</v>
      </c>
      <c r="E7651" t="s">
        <v>169</v>
      </c>
      <c r="F7651" t="s">
        <v>133</v>
      </c>
    </row>
    <row r="7652" spans="1:6" x14ac:dyDescent="0.25">
      <c r="A7652">
        <v>1093</v>
      </c>
      <c r="B7652" s="3">
        <v>44336</v>
      </c>
      <c r="C7652" s="3">
        <v>44337</v>
      </c>
      <c r="D7652" t="s">
        <v>131</v>
      </c>
      <c r="E7652" t="s">
        <v>169</v>
      </c>
      <c r="F7652" t="s">
        <v>133</v>
      </c>
    </row>
    <row r="7653" spans="1:6" x14ac:dyDescent="0.25">
      <c r="A7653">
        <v>1093</v>
      </c>
      <c r="B7653" s="3">
        <v>44338</v>
      </c>
      <c r="C7653" s="3">
        <v>44361</v>
      </c>
      <c r="D7653" t="s">
        <v>131</v>
      </c>
      <c r="E7653" t="s">
        <v>169</v>
      </c>
      <c r="F7653" t="s">
        <v>133</v>
      </c>
    </row>
    <row r="7654" spans="1:6" x14ac:dyDescent="0.25">
      <c r="A7654">
        <v>1093</v>
      </c>
      <c r="B7654" s="3">
        <v>44361</v>
      </c>
      <c r="C7654" s="3">
        <v>44361</v>
      </c>
      <c r="D7654" t="s">
        <v>131</v>
      </c>
      <c r="E7654" t="s">
        <v>169</v>
      </c>
      <c r="F7654" t="s">
        <v>133</v>
      </c>
    </row>
    <row r="7655" spans="1:6" x14ac:dyDescent="0.25">
      <c r="A7655">
        <v>1093</v>
      </c>
      <c r="B7655" s="3">
        <v>44362</v>
      </c>
      <c r="C7655" s="3">
        <v>44533</v>
      </c>
      <c r="D7655" t="s">
        <v>131</v>
      </c>
      <c r="E7655" t="s">
        <v>169</v>
      </c>
      <c r="F7655" t="s">
        <v>133</v>
      </c>
    </row>
    <row r="7656" spans="1:6" x14ac:dyDescent="0.25">
      <c r="A7656">
        <v>1093</v>
      </c>
      <c r="B7656" s="3">
        <v>44533</v>
      </c>
      <c r="C7656" s="3">
        <v>44533</v>
      </c>
      <c r="D7656" t="s">
        <v>131</v>
      </c>
      <c r="E7656" t="s">
        <v>169</v>
      </c>
      <c r="F7656" t="s">
        <v>133</v>
      </c>
    </row>
    <row r="7657" spans="1:6" x14ac:dyDescent="0.25">
      <c r="A7657">
        <v>1093</v>
      </c>
      <c r="B7657" s="3">
        <v>44534</v>
      </c>
      <c r="C7657" s="3">
        <v>44575</v>
      </c>
      <c r="D7657" t="s">
        <v>131</v>
      </c>
      <c r="E7657" t="s">
        <v>169</v>
      </c>
      <c r="F7657" t="s">
        <v>133</v>
      </c>
    </row>
    <row r="7658" spans="1:6" x14ac:dyDescent="0.25">
      <c r="A7658">
        <v>1093</v>
      </c>
      <c r="B7658" s="3">
        <v>44575</v>
      </c>
      <c r="C7658" s="3">
        <v>44575</v>
      </c>
      <c r="D7658" t="s">
        <v>131</v>
      </c>
      <c r="E7658" t="s">
        <v>169</v>
      </c>
      <c r="F7658" t="s">
        <v>133</v>
      </c>
    </row>
    <row r="7659" spans="1:6" x14ac:dyDescent="0.25">
      <c r="A7659">
        <v>1093</v>
      </c>
      <c r="B7659" s="3">
        <v>44576</v>
      </c>
      <c r="C7659" s="3"/>
      <c r="D7659" t="s">
        <v>131</v>
      </c>
      <c r="E7659" t="s">
        <v>169</v>
      </c>
      <c r="F7659" t="s">
        <v>133</v>
      </c>
    </row>
    <row r="7660" spans="1:6" x14ac:dyDescent="0.25">
      <c r="A7660">
        <v>1094</v>
      </c>
      <c r="B7660" s="3">
        <v>41760</v>
      </c>
      <c r="C7660" s="3">
        <v>43507</v>
      </c>
      <c r="D7660" t="s">
        <v>131</v>
      </c>
      <c r="E7660" t="s">
        <v>90</v>
      </c>
      <c r="F7660" t="s">
        <v>132</v>
      </c>
    </row>
    <row r="7661" spans="1:6" x14ac:dyDescent="0.25">
      <c r="A7661">
        <v>1094</v>
      </c>
      <c r="B7661" s="3">
        <v>43507</v>
      </c>
      <c r="C7661" s="3">
        <v>44237</v>
      </c>
      <c r="D7661" t="s">
        <v>131</v>
      </c>
      <c r="E7661" t="s">
        <v>90</v>
      </c>
      <c r="F7661" t="s">
        <v>132</v>
      </c>
    </row>
    <row r="7662" spans="1:6" x14ac:dyDescent="0.25">
      <c r="A7662">
        <v>1094</v>
      </c>
      <c r="B7662" s="3">
        <v>44237</v>
      </c>
      <c r="C7662" s="3">
        <v>44652</v>
      </c>
      <c r="D7662" t="s">
        <v>131</v>
      </c>
      <c r="E7662" t="s">
        <v>90</v>
      </c>
      <c r="F7662" t="s">
        <v>132</v>
      </c>
    </row>
    <row r="7663" spans="1:6" x14ac:dyDescent="0.25">
      <c r="A7663">
        <v>1095</v>
      </c>
      <c r="B7663" s="3">
        <v>40897</v>
      </c>
      <c r="C7663" s="3">
        <v>43512</v>
      </c>
      <c r="D7663" t="s">
        <v>131</v>
      </c>
      <c r="E7663" t="s">
        <v>135</v>
      </c>
      <c r="F7663" t="s">
        <v>133</v>
      </c>
    </row>
    <row r="7664" spans="1:6" x14ac:dyDescent="0.25">
      <c r="A7664">
        <v>1095</v>
      </c>
      <c r="B7664" s="3">
        <v>43512</v>
      </c>
      <c r="C7664" s="3">
        <v>43512</v>
      </c>
      <c r="D7664" t="s">
        <v>131</v>
      </c>
      <c r="E7664" t="s">
        <v>135</v>
      </c>
      <c r="F7664" t="s">
        <v>133</v>
      </c>
    </row>
    <row r="7665" spans="1:6" x14ac:dyDescent="0.25">
      <c r="A7665">
        <v>1095</v>
      </c>
      <c r="B7665" s="3">
        <v>43512</v>
      </c>
      <c r="C7665" s="3">
        <v>44440</v>
      </c>
      <c r="D7665" t="s">
        <v>131</v>
      </c>
      <c r="E7665" t="s">
        <v>105</v>
      </c>
      <c r="F7665" t="s">
        <v>133</v>
      </c>
    </row>
    <row r="7666" spans="1:6" x14ac:dyDescent="0.25">
      <c r="A7666">
        <v>1095</v>
      </c>
      <c r="B7666" s="3">
        <v>44440</v>
      </c>
      <c r="C7666" s="3">
        <v>44440</v>
      </c>
      <c r="D7666" t="s">
        <v>131</v>
      </c>
      <c r="E7666" t="s">
        <v>105</v>
      </c>
      <c r="F7666" t="s">
        <v>133</v>
      </c>
    </row>
    <row r="7667" spans="1:6" x14ac:dyDescent="0.25">
      <c r="A7667">
        <v>1095</v>
      </c>
      <c r="B7667" s="3">
        <v>44440</v>
      </c>
      <c r="C7667" s="3">
        <v>44440</v>
      </c>
      <c r="D7667" t="s">
        <v>131</v>
      </c>
      <c r="E7667" t="s">
        <v>105</v>
      </c>
      <c r="F7667" t="s">
        <v>133</v>
      </c>
    </row>
    <row r="7668" spans="1:6" x14ac:dyDescent="0.25">
      <c r="A7668">
        <v>1095</v>
      </c>
      <c r="B7668" s="3">
        <v>44440</v>
      </c>
      <c r="C7668" s="3"/>
      <c r="D7668" t="s">
        <v>131</v>
      </c>
      <c r="E7668" t="s">
        <v>105</v>
      </c>
      <c r="F7668" t="s">
        <v>133</v>
      </c>
    </row>
    <row r="7669" spans="1:6" x14ac:dyDescent="0.25">
      <c r="A7669">
        <v>1096</v>
      </c>
      <c r="B7669" s="3">
        <v>42997</v>
      </c>
      <c r="D7669" t="s">
        <v>131</v>
      </c>
      <c r="E7669" t="s">
        <v>96</v>
      </c>
      <c r="F7669" t="s">
        <v>133</v>
      </c>
    </row>
    <row r="7670" spans="1:6" x14ac:dyDescent="0.25">
      <c r="A7670">
        <v>1097</v>
      </c>
      <c r="B7670" s="3">
        <v>42917</v>
      </c>
      <c r="C7670" s="3">
        <v>43147</v>
      </c>
      <c r="D7670" t="s">
        <v>131</v>
      </c>
      <c r="E7670" t="s">
        <v>191</v>
      </c>
      <c r="F7670" t="s">
        <v>133</v>
      </c>
    </row>
    <row r="7671" spans="1:6" x14ac:dyDescent="0.25">
      <c r="A7671">
        <v>1097</v>
      </c>
      <c r="B7671" s="3">
        <v>43147</v>
      </c>
      <c r="C7671" s="3">
        <v>43147</v>
      </c>
      <c r="D7671" t="s">
        <v>131</v>
      </c>
      <c r="E7671" t="s">
        <v>191</v>
      </c>
      <c r="F7671" t="s">
        <v>133</v>
      </c>
    </row>
    <row r="7672" spans="1:6" x14ac:dyDescent="0.25">
      <c r="A7672">
        <v>1097</v>
      </c>
      <c r="B7672" s="3">
        <v>43147</v>
      </c>
      <c r="C7672" s="3">
        <v>43565</v>
      </c>
      <c r="D7672" t="s">
        <v>131</v>
      </c>
      <c r="E7672" t="s">
        <v>180</v>
      </c>
      <c r="F7672" t="s">
        <v>133</v>
      </c>
    </row>
    <row r="7673" spans="1:6" x14ac:dyDescent="0.25">
      <c r="A7673">
        <v>1097</v>
      </c>
      <c r="B7673" s="3">
        <v>43565</v>
      </c>
      <c r="C7673" s="3">
        <v>43567</v>
      </c>
      <c r="D7673" t="s">
        <v>131</v>
      </c>
      <c r="E7673" t="s">
        <v>180</v>
      </c>
      <c r="F7673" t="s">
        <v>133</v>
      </c>
    </row>
    <row r="7674" spans="1:6" x14ac:dyDescent="0.25">
      <c r="A7674">
        <v>1097</v>
      </c>
      <c r="B7674" s="3">
        <v>43568</v>
      </c>
      <c r="C7674" s="3">
        <v>43570</v>
      </c>
      <c r="D7674" t="s">
        <v>131</v>
      </c>
      <c r="E7674" t="s">
        <v>180</v>
      </c>
      <c r="F7674" t="s">
        <v>133</v>
      </c>
    </row>
    <row r="7675" spans="1:6" x14ac:dyDescent="0.25">
      <c r="A7675">
        <v>1097</v>
      </c>
      <c r="B7675" s="3">
        <v>43570</v>
      </c>
      <c r="C7675" s="3">
        <v>43572</v>
      </c>
      <c r="D7675" t="s">
        <v>131</v>
      </c>
      <c r="E7675" t="s">
        <v>180</v>
      </c>
      <c r="F7675" t="s">
        <v>133</v>
      </c>
    </row>
    <row r="7676" spans="1:6" x14ac:dyDescent="0.25">
      <c r="A7676">
        <v>1097</v>
      </c>
      <c r="B7676" s="3">
        <v>43573</v>
      </c>
      <c r="C7676" s="3">
        <v>43857</v>
      </c>
      <c r="D7676" t="s">
        <v>131</v>
      </c>
      <c r="E7676" t="s">
        <v>180</v>
      </c>
      <c r="F7676" t="s">
        <v>133</v>
      </c>
    </row>
    <row r="7677" spans="1:6" x14ac:dyDescent="0.25">
      <c r="A7677">
        <v>1097</v>
      </c>
      <c r="B7677" s="3">
        <v>43857</v>
      </c>
      <c r="C7677" s="3">
        <v>43955</v>
      </c>
      <c r="D7677" t="s">
        <v>131</v>
      </c>
      <c r="E7677" t="s">
        <v>180</v>
      </c>
      <c r="F7677" t="s">
        <v>133</v>
      </c>
    </row>
    <row r="7678" spans="1:6" x14ac:dyDescent="0.25">
      <c r="A7678">
        <v>1097</v>
      </c>
      <c r="B7678" s="3">
        <v>43955</v>
      </c>
      <c r="C7678" s="3">
        <v>43955</v>
      </c>
      <c r="D7678" t="s">
        <v>131</v>
      </c>
      <c r="E7678" t="s">
        <v>180</v>
      </c>
      <c r="F7678" t="s">
        <v>133</v>
      </c>
    </row>
    <row r="7679" spans="1:6" x14ac:dyDescent="0.25">
      <c r="A7679">
        <v>1097</v>
      </c>
      <c r="B7679" s="3">
        <v>43955</v>
      </c>
      <c r="C7679" s="3">
        <v>44075</v>
      </c>
      <c r="D7679" t="s">
        <v>131</v>
      </c>
      <c r="E7679" t="s">
        <v>180</v>
      </c>
      <c r="F7679" t="s">
        <v>133</v>
      </c>
    </row>
    <row r="7680" spans="1:6" x14ac:dyDescent="0.25">
      <c r="A7680">
        <v>1097</v>
      </c>
      <c r="B7680" s="3">
        <v>43955</v>
      </c>
      <c r="C7680" s="3">
        <v>44433</v>
      </c>
      <c r="D7680" t="s">
        <v>131</v>
      </c>
      <c r="E7680" t="s">
        <v>134</v>
      </c>
      <c r="F7680" t="s">
        <v>133</v>
      </c>
    </row>
    <row r="7681" spans="1:6" x14ac:dyDescent="0.25">
      <c r="A7681">
        <v>1097</v>
      </c>
      <c r="B7681" s="3">
        <v>44433</v>
      </c>
      <c r="C7681" s="3">
        <v>44435</v>
      </c>
      <c r="D7681" t="s">
        <v>131</v>
      </c>
      <c r="E7681" t="s">
        <v>134</v>
      </c>
      <c r="F7681" t="s">
        <v>133</v>
      </c>
    </row>
    <row r="7682" spans="1:6" x14ac:dyDescent="0.25">
      <c r="A7682">
        <v>1097</v>
      </c>
      <c r="B7682" s="3">
        <v>44436</v>
      </c>
      <c r="C7682" s="3">
        <v>44438</v>
      </c>
      <c r="D7682" t="s">
        <v>131</v>
      </c>
      <c r="E7682" t="s">
        <v>134</v>
      </c>
      <c r="F7682" t="s">
        <v>133</v>
      </c>
    </row>
    <row r="7683" spans="1:6" x14ac:dyDescent="0.25">
      <c r="A7683">
        <v>1097</v>
      </c>
      <c r="B7683" s="3">
        <v>44438</v>
      </c>
      <c r="C7683" s="3">
        <v>44440</v>
      </c>
      <c r="D7683" t="s">
        <v>131</v>
      </c>
      <c r="E7683" t="s">
        <v>134</v>
      </c>
      <c r="F7683" t="s">
        <v>133</v>
      </c>
    </row>
    <row r="7684" spans="1:6" x14ac:dyDescent="0.25">
      <c r="A7684">
        <v>1097</v>
      </c>
      <c r="B7684" s="3">
        <v>44441</v>
      </c>
      <c r="C7684" s="3">
        <v>44441</v>
      </c>
      <c r="D7684" t="s">
        <v>131</v>
      </c>
      <c r="E7684" t="s">
        <v>134</v>
      </c>
      <c r="F7684" t="s">
        <v>133</v>
      </c>
    </row>
    <row r="7685" spans="1:6" x14ac:dyDescent="0.25">
      <c r="A7685">
        <v>1097</v>
      </c>
      <c r="B7685" s="3">
        <v>44441</v>
      </c>
      <c r="C7685" s="3">
        <v>44442</v>
      </c>
      <c r="D7685" t="s">
        <v>131</v>
      </c>
      <c r="E7685" t="s">
        <v>134</v>
      </c>
      <c r="F7685" t="s">
        <v>133</v>
      </c>
    </row>
    <row r="7686" spans="1:6" x14ac:dyDescent="0.25">
      <c r="A7686">
        <v>1097</v>
      </c>
      <c r="B7686" s="3">
        <v>44443</v>
      </c>
      <c r="C7686" s="3">
        <v>44445</v>
      </c>
      <c r="D7686" t="s">
        <v>131</v>
      </c>
      <c r="E7686" t="s">
        <v>134</v>
      </c>
      <c r="F7686" t="s">
        <v>133</v>
      </c>
    </row>
    <row r="7687" spans="1:6" x14ac:dyDescent="0.25">
      <c r="A7687">
        <v>1097</v>
      </c>
      <c r="B7687" s="3">
        <v>44445</v>
      </c>
      <c r="C7687" s="3">
        <v>44459</v>
      </c>
      <c r="D7687" t="s">
        <v>131</v>
      </c>
      <c r="E7687" t="s">
        <v>134</v>
      </c>
      <c r="F7687" t="s">
        <v>133</v>
      </c>
    </row>
    <row r="7688" spans="1:6" x14ac:dyDescent="0.25">
      <c r="A7688">
        <v>1097</v>
      </c>
      <c r="B7688" s="3">
        <v>44460</v>
      </c>
      <c r="C7688" s="3"/>
      <c r="D7688" t="s">
        <v>131</v>
      </c>
      <c r="E7688" t="s">
        <v>134</v>
      </c>
      <c r="F7688" t="s">
        <v>133</v>
      </c>
    </row>
    <row r="7689" spans="1:6" x14ac:dyDescent="0.25">
      <c r="A7689">
        <v>1098</v>
      </c>
      <c r="B7689" s="3">
        <v>42430</v>
      </c>
      <c r="C7689" s="3"/>
      <c r="D7689" t="s">
        <v>131</v>
      </c>
      <c r="E7689" t="s">
        <v>83</v>
      </c>
      <c r="F7689" t="s">
        <v>132</v>
      </c>
    </row>
    <row r="7690" spans="1:6" x14ac:dyDescent="0.25">
      <c r="A7690">
        <v>1099</v>
      </c>
      <c r="B7690" s="3">
        <v>42217</v>
      </c>
      <c r="C7690" s="3">
        <v>43677</v>
      </c>
      <c r="D7690" t="s">
        <v>131</v>
      </c>
      <c r="E7690" t="s">
        <v>175</v>
      </c>
      <c r="F7690" t="s">
        <v>133</v>
      </c>
    </row>
    <row r="7691" spans="1:6" x14ac:dyDescent="0.25">
      <c r="A7691">
        <v>1099</v>
      </c>
      <c r="B7691" s="3">
        <v>43678</v>
      </c>
      <c r="C7691" s="3">
        <v>43678</v>
      </c>
      <c r="D7691" t="s">
        <v>131</v>
      </c>
      <c r="E7691" t="s">
        <v>175</v>
      </c>
      <c r="F7691" t="s">
        <v>133</v>
      </c>
    </row>
    <row r="7692" spans="1:6" x14ac:dyDescent="0.25">
      <c r="A7692">
        <v>1099</v>
      </c>
      <c r="B7692" s="3">
        <v>43678</v>
      </c>
      <c r="C7692" s="3"/>
      <c r="D7692" t="s">
        <v>131</v>
      </c>
      <c r="E7692" t="s">
        <v>175</v>
      </c>
      <c r="F7692" t="s">
        <v>133</v>
      </c>
    </row>
    <row r="7693" spans="1:6" x14ac:dyDescent="0.25">
      <c r="A7693">
        <v>1101</v>
      </c>
      <c r="B7693" s="3">
        <v>39678</v>
      </c>
      <c r="C7693" s="3">
        <v>43584</v>
      </c>
      <c r="D7693" t="s">
        <v>131</v>
      </c>
      <c r="E7693" t="s">
        <v>115</v>
      </c>
      <c r="F7693" t="s">
        <v>133</v>
      </c>
    </row>
    <row r="7694" spans="1:6" x14ac:dyDescent="0.25">
      <c r="A7694">
        <v>1101</v>
      </c>
      <c r="B7694" s="3">
        <v>43584</v>
      </c>
      <c r="C7694" s="3">
        <v>44603</v>
      </c>
      <c r="D7694" t="s">
        <v>131</v>
      </c>
      <c r="E7694" t="s">
        <v>115</v>
      </c>
      <c r="F7694" t="s">
        <v>133</v>
      </c>
    </row>
    <row r="7695" spans="1:6" x14ac:dyDescent="0.25">
      <c r="A7695">
        <v>1101</v>
      </c>
      <c r="B7695" s="3">
        <v>44603</v>
      </c>
      <c r="C7695" s="3">
        <v>44700</v>
      </c>
      <c r="D7695" t="s">
        <v>131</v>
      </c>
      <c r="E7695" t="s">
        <v>115</v>
      </c>
      <c r="F7695" t="s">
        <v>133</v>
      </c>
    </row>
    <row r="7696" spans="1:6" x14ac:dyDescent="0.25">
      <c r="A7696">
        <v>1101</v>
      </c>
      <c r="B7696" s="3">
        <v>44701</v>
      </c>
      <c r="C7696" s="3"/>
      <c r="D7696" t="s">
        <v>131</v>
      </c>
      <c r="E7696" t="s">
        <v>115</v>
      </c>
      <c r="F7696" t="s">
        <v>133</v>
      </c>
    </row>
    <row r="7697" spans="1:6" x14ac:dyDescent="0.25">
      <c r="A7697">
        <v>1102</v>
      </c>
      <c r="B7697" s="3">
        <v>42005</v>
      </c>
      <c r="D7697" t="s">
        <v>131</v>
      </c>
      <c r="E7697" t="s">
        <v>115</v>
      </c>
      <c r="F7697" t="s">
        <v>133</v>
      </c>
    </row>
    <row r="7698" spans="1:6" x14ac:dyDescent="0.25">
      <c r="A7698">
        <v>1103</v>
      </c>
      <c r="B7698" s="3">
        <v>40434</v>
      </c>
      <c r="C7698" s="3">
        <v>43202</v>
      </c>
      <c r="D7698" t="s">
        <v>131</v>
      </c>
      <c r="E7698" t="s">
        <v>116</v>
      </c>
      <c r="F7698" t="s">
        <v>133</v>
      </c>
    </row>
    <row r="7699" spans="1:6" x14ac:dyDescent="0.25">
      <c r="A7699">
        <v>1103</v>
      </c>
      <c r="B7699" s="3">
        <v>43203</v>
      </c>
      <c r="C7699" s="3">
        <v>43209</v>
      </c>
      <c r="D7699" t="s">
        <v>131</v>
      </c>
      <c r="E7699" t="s">
        <v>116</v>
      </c>
      <c r="F7699" t="s">
        <v>133</v>
      </c>
    </row>
    <row r="7700" spans="1:6" x14ac:dyDescent="0.25">
      <c r="A7700">
        <v>1103</v>
      </c>
      <c r="B7700" s="3">
        <v>43210</v>
      </c>
      <c r="C7700" s="3">
        <v>43556</v>
      </c>
      <c r="D7700" t="s">
        <v>131</v>
      </c>
      <c r="E7700" t="s">
        <v>116</v>
      </c>
      <c r="F7700" t="s">
        <v>133</v>
      </c>
    </row>
    <row r="7701" spans="1:6" x14ac:dyDescent="0.25">
      <c r="A7701">
        <v>1103</v>
      </c>
      <c r="B7701" s="3">
        <v>43557</v>
      </c>
      <c r="C7701" s="3">
        <v>43557</v>
      </c>
      <c r="D7701" t="s">
        <v>131</v>
      </c>
      <c r="E7701" t="s">
        <v>116</v>
      </c>
      <c r="F7701" t="s">
        <v>133</v>
      </c>
    </row>
    <row r="7702" spans="1:6" x14ac:dyDescent="0.25">
      <c r="A7702">
        <v>1103</v>
      </c>
      <c r="B7702" s="3">
        <v>43558</v>
      </c>
      <c r="C7702" s="3">
        <v>43695</v>
      </c>
      <c r="D7702" t="s">
        <v>131</v>
      </c>
      <c r="E7702" t="s">
        <v>116</v>
      </c>
      <c r="F7702" t="s">
        <v>133</v>
      </c>
    </row>
    <row r="7703" spans="1:6" x14ac:dyDescent="0.25">
      <c r="A7703">
        <v>1103</v>
      </c>
      <c r="B7703" s="3">
        <v>43696</v>
      </c>
      <c r="C7703" s="3">
        <v>43698</v>
      </c>
      <c r="D7703" t="s">
        <v>131</v>
      </c>
      <c r="E7703" t="s">
        <v>116</v>
      </c>
      <c r="F7703" t="s">
        <v>133</v>
      </c>
    </row>
    <row r="7704" spans="1:6" x14ac:dyDescent="0.25">
      <c r="A7704">
        <v>1103</v>
      </c>
      <c r="B7704" s="3">
        <v>43699</v>
      </c>
      <c r="C7704" s="3">
        <v>43745</v>
      </c>
      <c r="D7704" t="s">
        <v>131</v>
      </c>
      <c r="E7704" t="s">
        <v>116</v>
      </c>
      <c r="F7704" t="s">
        <v>133</v>
      </c>
    </row>
    <row r="7705" spans="1:6" x14ac:dyDescent="0.25">
      <c r="A7705">
        <v>1103</v>
      </c>
      <c r="B7705" s="3">
        <v>43746</v>
      </c>
      <c r="C7705" s="3">
        <v>43746</v>
      </c>
      <c r="D7705" t="s">
        <v>131</v>
      </c>
      <c r="E7705" t="s">
        <v>116</v>
      </c>
      <c r="F7705" t="s">
        <v>133</v>
      </c>
    </row>
    <row r="7706" spans="1:6" x14ac:dyDescent="0.25">
      <c r="A7706">
        <v>1103</v>
      </c>
      <c r="B7706" s="3">
        <v>43747</v>
      </c>
      <c r="C7706" s="3">
        <v>43811</v>
      </c>
      <c r="D7706" t="s">
        <v>131</v>
      </c>
      <c r="E7706" t="s">
        <v>116</v>
      </c>
      <c r="F7706" t="s">
        <v>133</v>
      </c>
    </row>
    <row r="7707" spans="1:6" x14ac:dyDescent="0.25">
      <c r="A7707">
        <v>1103</v>
      </c>
      <c r="B7707" s="3">
        <v>43812</v>
      </c>
      <c r="C7707" s="3">
        <v>43812</v>
      </c>
      <c r="D7707" t="s">
        <v>131</v>
      </c>
      <c r="E7707" t="s">
        <v>116</v>
      </c>
      <c r="F7707" t="s">
        <v>133</v>
      </c>
    </row>
    <row r="7708" spans="1:6" x14ac:dyDescent="0.25">
      <c r="A7708">
        <v>1103</v>
      </c>
      <c r="B7708" s="3">
        <v>43813</v>
      </c>
      <c r="C7708" s="3">
        <v>44065</v>
      </c>
      <c r="D7708" t="s">
        <v>131</v>
      </c>
      <c r="E7708" t="s">
        <v>116</v>
      </c>
      <c r="F7708" t="s">
        <v>133</v>
      </c>
    </row>
    <row r="7709" spans="1:6" x14ac:dyDescent="0.25">
      <c r="A7709">
        <v>1103</v>
      </c>
      <c r="B7709" s="3">
        <v>44066</v>
      </c>
      <c r="C7709" s="3">
        <v>44066</v>
      </c>
      <c r="D7709" t="s">
        <v>131</v>
      </c>
      <c r="E7709" t="s">
        <v>116</v>
      </c>
      <c r="F7709" t="s">
        <v>133</v>
      </c>
    </row>
    <row r="7710" spans="1:6" x14ac:dyDescent="0.25">
      <c r="A7710">
        <v>1103</v>
      </c>
      <c r="B7710" s="3">
        <v>44067</v>
      </c>
      <c r="C7710" s="3">
        <v>44202</v>
      </c>
      <c r="D7710" t="s">
        <v>131</v>
      </c>
      <c r="E7710" t="s">
        <v>116</v>
      </c>
      <c r="F7710" t="s">
        <v>133</v>
      </c>
    </row>
    <row r="7711" spans="1:6" x14ac:dyDescent="0.25">
      <c r="A7711">
        <v>1103</v>
      </c>
      <c r="B7711" s="3">
        <v>44202</v>
      </c>
      <c r="C7711" s="3">
        <v>44202</v>
      </c>
      <c r="D7711" t="s">
        <v>131</v>
      </c>
      <c r="E7711" t="s">
        <v>226</v>
      </c>
      <c r="F7711" t="s">
        <v>133</v>
      </c>
    </row>
    <row r="7712" spans="1:6" x14ac:dyDescent="0.25">
      <c r="A7712">
        <v>1103</v>
      </c>
      <c r="B7712" s="3">
        <v>44202</v>
      </c>
      <c r="C7712" s="3">
        <v>44377</v>
      </c>
      <c r="D7712" t="s">
        <v>131</v>
      </c>
      <c r="E7712" t="s">
        <v>226</v>
      </c>
      <c r="F7712" t="s">
        <v>133</v>
      </c>
    </row>
    <row r="7713" spans="1:6" x14ac:dyDescent="0.25">
      <c r="A7713">
        <v>1103</v>
      </c>
      <c r="B7713" s="3">
        <v>44377</v>
      </c>
      <c r="C7713" s="3">
        <v>44414</v>
      </c>
      <c r="D7713" t="s">
        <v>131</v>
      </c>
      <c r="E7713" t="s">
        <v>116</v>
      </c>
      <c r="F7713" t="s">
        <v>133</v>
      </c>
    </row>
    <row r="7714" spans="1:6" x14ac:dyDescent="0.25">
      <c r="A7714">
        <v>1103</v>
      </c>
      <c r="B7714" s="3">
        <v>44415</v>
      </c>
      <c r="C7714" s="3">
        <v>44419</v>
      </c>
      <c r="D7714" t="s">
        <v>131</v>
      </c>
      <c r="E7714" t="s">
        <v>116</v>
      </c>
      <c r="F7714" t="s">
        <v>133</v>
      </c>
    </row>
    <row r="7715" spans="1:6" x14ac:dyDescent="0.25">
      <c r="A7715">
        <v>1103</v>
      </c>
      <c r="B7715" s="3">
        <v>44420</v>
      </c>
      <c r="C7715" s="3">
        <v>44421</v>
      </c>
      <c r="D7715" t="s">
        <v>131</v>
      </c>
      <c r="E7715" t="s">
        <v>116</v>
      </c>
      <c r="F7715" t="s">
        <v>133</v>
      </c>
    </row>
    <row r="7716" spans="1:6" x14ac:dyDescent="0.25">
      <c r="A7716">
        <v>1103</v>
      </c>
      <c r="B7716" s="3">
        <v>44422</v>
      </c>
      <c r="C7716" s="3">
        <v>44523</v>
      </c>
      <c r="D7716" t="s">
        <v>131</v>
      </c>
      <c r="E7716" t="s">
        <v>116</v>
      </c>
      <c r="F7716" t="s">
        <v>133</v>
      </c>
    </row>
    <row r="7717" spans="1:6" x14ac:dyDescent="0.25">
      <c r="A7717">
        <v>1103</v>
      </c>
      <c r="B7717" s="3">
        <v>44524</v>
      </c>
      <c r="C7717" s="3">
        <v>44544</v>
      </c>
      <c r="D7717" t="s">
        <v>131</v>
      </c>
      <c r="E7717" t="s">
        <v>116</v>
      </c>
      <c r="F7717" t="s">
        <v>133</v>
      </c>
    </row>
    <row r="7718" spans="1:6" x14ac:dyDescent="0.25">
      <c r="A7718">
        <v>1103</v>
      </c>
      <c r="B7718" s="3">
        <v>44545</v>
      </c>
      <c r="C7718" s="3">
        <v>44547</v>
      </c>
      <c r="D7718" t="s">
        <v>131</v>
      </c>
      <c r="E7718" t="s">
        <v>116</v>
      </c>
      <c r="F7718" t="s">
        <v>133</v>
      </c>
    </row>
    <row r="7719" spans="1:6" x14ac:dyDescent="0.25">
      <c r="A7719">
        <v>1103</v>
      </c>
      <c r="B7719" s="3">
        <v>44548</v>
      </c>
      <c r="C7719" s="3">
        <v>44562</v>
      </c>
      <c r="D7719" t="s">
        <v>131</v>
      </c>
      <c r="E7719" t="s">
        <v>116</v>
      </c>
      <c r="F7719" t="s">
        <v>133</v>
      </c>
    </row>
    <row r="7720" spans="1:6" x14ac:dyDescent="0.25">
      <c r="A7720">
        <v>1103</v>
      </c>
      <c r="B7720" s="3">
        <v>44562</v>
      </c>
      <c r="C7720" s="3">
        <v>44562</v>
      </c>
      <c r="D7720" t="s">
        <v>131</v>
      </c>
      <c r="E7720" t="s">
        <v>226</v>
      </c>
      <c r="F7720" t="s">
        <v>133</v>
      </c>
    </row>
    <row r="7721" spans="1:6" x14ac:dyDescent="0.25">
      <c r="A7721">
        <v>1103</v>
      </c>
      <c r="B7721" s="3">
        <v>44562</v>
      </c>
      <c r="C7721" s="3"/>
      <c r="D7721" t="s">
        <v>131</v>
      </c>
      <c r="E7721" t="s">
        <v>226</v>
      </c>
      <c r="F7721" t="s">
        <v>133</v>
      </c>
    </row>
    <row r="7722" spans="1:6" x14ac:dyDescent="0.25">
      <c r="A7722">
        <v>1104</v>
      </c>
      <c r="B7722" s="3">
        <v>42445</v>
      </c>
      <c r="C7722" s="3">
        <v>43556</v>
      </c>
      <c r="D7722" t="s">
        <v>131</v>
      </c>
      <c r="E7722" t="s">
        <v>93</v>
      </c>
      <c r="F7722" t="s">
        <v>133</v>
      </c>
    </row>
    <row r="7723" spans="1:6" x14ac:dyDescent="0.25">
      <c r="A7723">
        <v>1104</v>
      </c>
      <c r="B7723" s="3">
        <v>43556</v>
      </c>
      <c r="C7723" s="3">
        <v>44279</v>
      </c>
      <c r="D7723" t="s">
        <v>131</v>
      </c>
      <c r="E7723" t="s">
        <v>93</v>
      </c>
      <c r="F7723" t="s">
        <v>133</v>
      </c>
    </row>
    <row r="7724" spans="1:6" x14ac:dyDescent="0.25">
      <c r="A7724">
        <v>1104</v>
      </c>
      <c r="B7724" s="3">
        <v>43556</v>
      </c>
      <c r="C7724" s="3">
        <v>43556</v>
      </c>
      <c r="D7724" t="s">
        <v>131</v>
      </c>
      <c r="E7724" t="s">
        <v>93</v>
      </c>
      <c r="F7724" t="s">
        <v>133</v>
      </c>
    </row>
    <row r="7725" spans="1:6" x14ac:dyDescent="0.25">
      <c r="A7725">
        <v>1104</v>
      </c>
      <c r="B7725" s="3">
        <v>43556</v>
      </c>
      <c r="C7725" s="3">
        <v>43556</v>
      </c>
      <c r="D7725" t="s">
        <v>131</v>
      </c>
      <c r="E7725" t="s">
        <v>93</v>
      </c>
      <c r="F7725" t="s">
        <v>133</v>
      </c>
    </row>
    <row r="7726" spans="1:6" x14ac:dyDescent="0.25">
      <c r="A7726">
        <v>1104</v>
      </c>
      <c r="B7726" s="3">
        <v>44279</v>
      </c>
      <c r="C7726" s="3"/>
      <c r="D7726" t="s">
        <v>131</v>
      </c>
      <c r="E7726" t="s">
        <v>93</v>
      </c>
      <c r="F7726" t="s">
        <v>133</v>
      </c>
    </row>
    <row r="7727" spans="1:6" x14ac:dyDescent="0.25">
      <c r="A7727">
        <v>1106</v>
      </c>
      <c r="B7727" s="3">
        <v>39148</v>
      </c>
      <c r="C7727" s="3">
        <v>43283</v>
      </c>
      <c r="D7727" t="s">
        <v>131</v>
      </c>
      <c r="E7727" t="s">
        <v>115</v>
      </c>
      <c r="F7727" t="s">
        <v>133</v>
      </c>
    </row>
    <row r="7728" spans="1:6" x14ac:dyDescent="0.25">
      <c r="A7728">
        <v>1106</v>
      </c>
      <c r="B7728" s="3">
        <v>43283</v>
      </c>
      <c r="C7728" s="3">
        <v>43368</v>
      </c>
      <c r="D7728" t="s">
        <v>131</v>
      </c>
      <c r="E7728" t="s">
        <v>92</v>
      </c>
      <c r="F7728" t="s">
        <v>133</v>
      </c>
    </row>
    <row r="7729" spans="1:6" x14ac:dyDescent="0.25">
      <c r="A7729">
        <v>1106</v>
      </c>
      <c r="B7729" s="3">
        <v>43283</v>
      </c>
      <c r="C7729" s="3">
        <v>43283</v>
      </c>
      <c r="D7729" t="s">
        <v>131</v>
      </c>
      <c r="E7729" t="s">
        <v>115</v>
      </c>
      <c r="F7729" t="s">
        <v>133</v>
      </c>
    </row>
    <row r="7730" spans="1:6" x14ac:dyDescent="0.25">
      <c r="A7730">
        <v>1106</v>
      </c>
      <c r="B7730" s="3">
        <v>43368</v>
      </c>
      <c r="C7730" s="3">
        <v>44105</v>
      </c>
      <c r="D7730" t="s">
        <v>131</v>
      </c>
      <c r="E7730" t="s">
        <v>92</v>
      </c>
      <c r="F7730" t="s">
        <v>133</v>
      </c>
    </row>
    <row r="7731" spans="1:6" x14ac:dyDescent="0.25">
      <c r="A7731">
        <v>1106</v>
      </c>
      <c r="B7731" s="3">
        <v>43368</v>
      </c>
      <c r="C7731" s="3">
        <v>44279</v>
      </c>
      <c r="D7731" t="s">
        <v>131</v>
      </c>
      <c r="E7731" t="s">
        <v>94</v>
      </c>
      <c r="F7731" t="s">
        <v>133</v>
      </c>
    </row>
    <row r="7732" spans="1:6" x14ac:dyDescent="0.25">
      <c r="A7732">
        <v>1106</v>
      </c>
      <c r="B7732" s="3">
        <v>44279</v>
      </c>
      <c r="C7732" s="3">
        <v>44279</v>
      </c>
      <c r="D7732" t="s">
        <v>131</v>
      </c>
      <c r="E7732" t="s">
        <v>94</v>
      </c>
      <c r="F7732" t="s">
        <v>133</v>
      </c>
    </row>
    <row r="7733" spans="1:6" x14ac:dyDescent="0.25">
      <c r="A7733">
        <v>1106</v>
      </c>
      <c r="B7733" s="3">
        <v>44279</v>
      </c>
      <c r="C7733" s="3">
        <v>44279</v>
      </c>
      <c r="D7733" t="s">
        <v>131</v>
      </c>
      <c r="E7733" t="s">
        <v>94</v>
      </c>
      <c r="F7733" t="s">
        <v>133</v>
      </c>
    </row>
    <row r="7734" spans="1:6" x14ac:dyDescent="0.25">
      <c r="A7734">
        <v>1106</v>
      </c>
      <c r="B7734" s="3">
        <v>44279</v>
      </c>
      <c r="C7734" s="3">
        <v>44536</v>
      </c>
      <c r="D7734" t="s">
        <v>131</v>
      </c>
      <c r="E7734" t="s">
        <v>94</v>
      </c>
      <c r="F7734" t="s">
        <v>133</v>
      </c>
    </row>
    <row r="7735" spans="1:6" x14ac:dyDescent="0.25">
      <c r="A7735">
        <v>1106</v>
      </c>
      <c r="B7735" s="3">
        <v>44536</v>
      </c>
      <c r="C7735" s="3"/>
      <c r="D7735" t="s">
        <v>131</v>
      </c>
      <c r="E7735" t="s">
        <v>94</v>
      </c>
      <c r="F7735" t="s">
        <v>133</v>
      </c>
    </row>
    <row r="7736" spans="1:6" x14ac:dyDescent="0.25">
      <c r="A7736">
        <v>1107</v>
      </c>
      <c r="B7736" s="3">
        <v>40299</v>
      </c>
      <c r="C7736" s="3">
        <v>43628</v>
      </c>
      <c r="D7736" t="s">
        <v>131</v>
      </c>
      <c r="E7736" t="s">
        <v>115</v>
      </c>
      <c r="F7736" t="s">
        <v>133</v>
      </c>
    </row>
    <row r="7737" spans="1:6" x14ac:dyDescent="0.25">
      <c r="A7737">
        <v>1107</v>
      </c>
      <c r="B7737" s="3">
        <v>43628</v>
      </c>
      <c r="C7737" s="3">
        <v>43630</v>
      </c>
      <c r="D7737" t="s">
        <v>131</v>
      </c>
      <c r="E7737" t="s">
        <v>115</v>
      </c>
      <c r="F7737" t="s">
        <v>133</v>
      </c>
    </row>
    <row r="7738" spans="1:6" x14ac:dyDescent="0.25">
      <c r="A7738">
        <v>1107</v>
      </c>
      <c r="B7738" s="3">
        <v>43631</v>
      </c>
      <c r="C7738" s="3">
        <v>43633</v>
      </c>
      <c r="D7738" t="s">
        <v>131</v>
      </c>
      <c r="E7738" t="s">
        <v>115</v>
      </c>
      <c r="F7738" t="s">
        <v>133</v>
      </c>
    </row>
    <row r="7739" spans="1:6" x14ac:dyDescent="0.25">
      <c r="A7739">
        <v>1107</v>
      </c>
      <c r="B7739" s="3">
        <v>43633</v>
      </c>
      <c r="C7739" s="3">
        <v>43730</v>
      </c>
      <c r="D7739" t="s">
        <v>131</v>
      </c>
      <c r="E7739" t="s">
        <v>115</v>
      </c>
      <c r="F7739" t="s">
        <v>133</v>
      </c>
    </row>
    <row r="7740" spans="1:6" x14ac:dyDescent="0.25">
      <c r="A7740">
        <v>1107</v>
      </c>
      <c r="B7740" s="3">
        <v>43731</v>
      </c>
      <c r="C7740" s="3">
        <v>43731</v>
      </c>
      <c r="D7740" t="s">
        <v>131</v>
      </c>
      <c r="E7740" t="s">
        <v>115</v>
      </c>
      <c r="F7740" t="s">
        <v>133</v>
      </c>
    </row>
    <row r="7741" spans="1:6" x14ac:dyDescent="0.25">
      <c r="A7741">
        <v>1107</v>
      </c>
      <c r="B7741" s="3">
        <v>43731</v>
      </c>
      <c r="C7741" s="3">
        <v>43742</v>
      </c>
      <c r="D7741" t="s">
        <v>131</v>
      </c>
      <c r="E7741" t="s">
        <v>115</v>
      </c>
      <c r="F7741" t="s">
        <v>133</v>
      </c>
    </row>
    <row r="7742" spans="1:6" x14ac:dyDescent="0.25">
      <c r="A7742">
        <v>1107</v>
      </c>
      <c r="B7742" s="3">
        <v>43743</v>
      </c>
      <c r="C7742" s="3">
        <v>43846</v>
      </c>
      <c r="D7742" t="s">
        <v>131</v>
      </c>
      <c r="E7742" t="s">
        <v>115</v>
      </c>
      <c r="F7742" t="s">
        <v>133</v>
      </c>
    </row>
    <row r="7743" spans="1:6" x14ac:dyDescent="0.25">
      <c r="A7743">
        <v>1107</v>
      </c>
      <c r="B7743" s="3">
        <v>43846</v>
      </c>
      <c r="C7743" s="3"/>
      <c r="D7743" t="s">
        <v>131</v>
      </c>
      <c r="E7743" t="s">
        <v>139</v>
      </c>
      <c r="F7743" t="s">
        <v>133</v>
      </c>
    </row>
    <row r="7744" spans="1:6" x14ac:dyDescent="0.25">
      <c r="A7744">
        <v>1107</v>
      </c>
      <c r="B7744" s="3">
        <v>43846</v>
      </c>
      <c r="C7744" s="3">
        <v>43846</v>
      </c>
      <c r="D7744" t="s">
        <v>131</v>
      </c>
      <c r="E7744" t="s">
        <v>139</v>
      </c>
      <c r="F7744" t="s">
        <v>133</v>
      </c>
    </row>
    <row r="7745" spans="1:6" x14ac:dyDescent="0.25">
      <c r="A7745">
        <v>1107</v>
      </c>
      <c r="B7745" s="3">
        <v>43846</v>
      </c>
      <c r="C7745" s="3">
        <v>43846</v>
      </c>
      <c r="D7745" t="s">
        <v>131</v>
      </c>
      <c r="E7745" t="s">
        <v>139</v>
      </c>
      <c r="F7745" t="s">
        <v>133</v>
      </c>
    </row>
    <row r="7746" spans="1:6" x14ac:dyDescent="0.25">
      <c r="A7746">
        <v>1108</v>
      </c>
      <c r="B7746" s="3">
        <v>39083</v>
      </c>
      <c r="C7746" s="3">
        <v>44271</v>
      </c>
      <c r="D7746" t="s">
        <v>131</v>
      </c>
      <c r="E7746" t="s">
        <v>115</v>
      </c>
      <c r="F7746" t="s">
        <v>133</v>
      </c>
    </row>
    <row r="7747" spans="1:6" x14ac:dyDescent="0.25">
      <c r="A7747">
        <v>1108</v>
      </c>
      <c r="B7747" s="3">
        <v>44271</v>
      </c>
      <c r="C7747" s="3">
        <v>44500</v>
      </c>
      <c r="D7747" t="s">
        <v>131</v>
      </c>
      <c r="E7747" t="s">
        <v>115</v>
      </c>
      <c r="F7747" t="s">
        <v>133</v>
      </c>
    </row>
    <row r="7748" spans="1:6" x14ac:dyDescent="0.25">
      <c r="A7748">
        <v>1108</v>
      </c>
      <c r="B7748" s="3">
        <v>44501</v>
      </c>
      <c r="C7748" s="3">
        <v>44501</v>
      </c>
      <c r="D7748" t="s">
        <v>131</v>
      </c>
      <c r="E7748" t="s">
        <v>115</v>
      </c>
      <c r="F7748" t="s">
        <v>133</v>
      </c>
    </row>
    <row r="7749" spans="1:6" x14ac:dyDescent="0.25">
      <c r="A7749">
        <v>1108</v>
      </c>
      <c r="B7749" s="3">
        <v>44501</v>
      </c>
      <c r="C7749" s="3">
        <v>44501</v>
      </c>
      <c r="D7749" t="s">
        <v>131</v>
      </c>
      <c r="E7749" t="s">
        <v>115</v>
      </c>
      <c r="F7749" t="s">
        <v>133</v>
      </c>
    </row>
    <row r="7750" spans="1:6" x14ac:dyDescent="0.25">
      <c r="A7750">
        <v>1108</v>
      </c>
      <c r="B7750" s="3">
        <v>44635</v>
      </c>
      <c r="C7750" s="3">
        <v>44635</v>
      </c>
      <c r="D7750" t="s">
        <v>131</v>
      </c>
      <c r="E7750" t="s">
        <v>115</v>
      </c>
      <c r="F7750" t="s">
        <v>133</v>
      </c>
    </row>
    <row r="7751" spans="1:6" x14ac:dyDescent="0.25">
      <c r="A7751">
        <v>1108</v>
      </c>
      <c r="B7751" s="3">
        <v>44635</v>
      </c>
      <c r="C7751" s="3">
        <v>44636</v>
      </c>
      <c r="D7751" t="s">
        <v>131</v>
      </c>
      <c r="E7751" t="s">
        <v>115</v>
      </c>
      <c r="F7751" t="s">
        <v>133</v>
      </c>
    </row>
    <row r="7752" spans="1:6" x14ac:dyDescent="0.25">
      <c r="A7752">
        <v>1110</v>
      </c>
      <c r="B7752" s="3">
        <v>42522</v>
      </c>
      <c r="D7752" t="s">
        <v>131</v>
      </c>
      <c r="E7752" t="s">
        <v>105</v>
      </c>
      <c r="F7752" t="s">
        <v>133</v>
      </c>
    </row>
    <row r="7753" spans="1:6" x14ac:dyDescent="0.25">
      <c r="A7753">
        <v>1111</v>
      </c>
      <c r="B7753" s="3">
        <v>42331</v>
      </c>
      <c r="C7753" s="3">
        <v>43228</v>
      </c>
      <c r="D7753" t="s">
        <v>131</v>
      </c>
      <c r="E7753" t="s">
        <v>93</v>
      </c>
      <c r="F7753" t="s">
        <v>133</v>
      </c>
    </row>
    <row r="7754" spans="1:6" x14ac:dyDescent="0.25">
      <c r="A7754">
        <v>1111</v>
      </c>
      <c r="B7754" s="3">
        <v>43228</v>
      </c>
      <c r="C7754" s="3">
        <v>44279</v>
      </c>
      <c r="D7754" t="s">
        <v>131</v>
      </c>
      <c r="E7754" t="s">
        <v>93</v>
      </c>
      <c r="F7754" t="s">
        <v>133</v>
      </c>
    </row>
    <row r="7755" spans="1:6" x14ac:dyDescent="0.25">
      <c r="A7755">
        <v>1111</v>
      </c>
      <c r="B7755" s="3">
        <v>43228</v>
      </c>
      <c r="C7755" s="3">
        <v>43228</v>
      </c>
      <c r="D7755" t="s">
        <v>131</v>
      </c>
      <c r="E7755" t="s">
        <v>93</v>
      </c>
      <c r="F7755" t="s">
        <v>133</v>
      </c>
    </row>
    <row r="7756" spans="1:6" x14ac:dyDescent="0.25">
      <c r="A7756">
        <v>1111</v>
      </c>
      <c r="B7756" s="3">
        <v>44279</v>
      </c>
      <c r="C7756" s="3">
        <v>44279</v>
      </c>
      <c r="D7756" t="s">
        <v>131</v>
      </c>
      <c r="E7756" t="s">
        <v>93</v>
      </c>
      <c r="F7756" t="s">
        <v>133</v>
      </c>
    </row>
    <row r="7757" spans="1:6" x14ac:dyDescent="0.25">
      <c r="A7757">
        <v>1111</v>
      </c>
      <c r="B7757" s="3">
        <v>44279</v>
      </c>
      <c r="C7757" s="3">
        <v>44279</v>
      </c>
      <c r="D7757" t="s">
        <v>131</v>
      </c>
      <c r="E7757" t="s">
        <v>93</v>
      </c>
      <c r="F7757" t="s">
        <v>133</v>
      </c>
    </row>
    <row r="7758" spans="1:6" x14ac:dyDescent="0.25">
      <c r="A7758">
        <v>1111</v>
      </c>
      <c r="B7758" s="3">
        <v>44279</v>
      </c>
      <c r="C7758" s="3"/>
      <c r="D7758" t="s">
        <v>131</v>
      </c>
      <c r="E7758" t="s">
        <v>93</v>
      </c>
      <c r="F7758" t="s">
        <v>133</v>
      </c>
    </row>
    <row r="7759" spans="1:6" x14ac:dyDescent="0.25">
      <c r="A7759">
        <v>1112</v>
      </c>
      <c r="B7759" s="3">
        <v>42795</v>
      </c>
      <c r="C7759" s="3"/>
      <c r="D7759" t="s">
        <v>131</v>
      </c>
      <c r="E7759" t="s">
        <v>174</v>
      </c>
      <c r="F7759" t="s">
        <v>132</v>
      </c>
    </row>
    <row r="7760" spans="1:6" x14ac:dyDescent="0.25">
      <c r="A7760">
        <v>1113</v>
      </c>
      <c r="B7760" s="3">
        <v>41106</v>
      </c>
      <c r="C7760" s="3">
        <v>44095</v>
      </c>
      <c r="D7760" t="s">
        <v>131</v>
      </c>
      <c r="E7760" t="s">
        <v>115</v>
      </c>
      <c r="F7760" t="s">
        <v>133</v>
      </c>
    </row>
    <row r="7761" spans="1:6" x14ac:dyDescent="0.25">
      <c r="A7761">
        <v>1113</v>
      </c>
      <c r="B7761" s="3">
        <v>44095</v>
      </c>
      <c r="C7761" s="3">
        <v>44724</v>
      </c>
      <c r="D7761" t="s">
        <v>131</v>
      </c>
      <c r="E7761" t="s">
        <v>115</v>
      </c>
      <c r="F7761" t="s">
        <v>133</v>
      </c>
    </row>
    <row r="7762" spans="1:6" x14ac:dyDescent="0.25">
      <c r="A7762">
        <v>1113</v>
      </c>
      <c r="B7762" s="3">
        <v>44724</v>
      </c>
      <c r="C7762" s="3">
        <v>44725</v>
      </c>
      <c r="D7762" t="s">
        <v>131</v>
      </c>
      <c r="E7762" t="s">
        <v>115</v>
      </c>
      <c r="F7762" t="s">
        <v>133</v>
      </c>
    </row>
    <row r="7763" spans="1:6" x14ac:dyDescent="0.25">
      <c r="A7763">
        <v>1113</v>
      </c>
      <c r="B7763" s="3">
        <v>44725</v>
      </c>
      <c r="C7763" s="3"/>
      <c r="D7763" t="s">
        <v>131</v>
      </c>
      <c r="E7763" t="s">
        <v>115</v>
      </c>
      <c r="F7763" t="s">
        <v>133</v>
      </c>
    </row>
    <row r="7764" spans="1:6" x14ac:dyDescent="0.25">
      <c r="A7764">
        <v>1115</v>
      </c>
      <c r="B7764" s="3">
        <v>41913</v>
      </c>
      <c r="C7764" s="3">
        <v>43297</v>
      </c>
      <c r="D7764" t="s">
        <v>131</v>
      </c>
      <c r="E7764" t="s">
        <v>175</v>
      </c>
      <c r="F7764" t="s">
        <v>133</v>
      </c>
    </row>
    <row r="7765" spans="1:6" x14ac:dyDescent="0.25">
      <c r="A7765">
        <v>1115</v>
      </c>
      <c r="B7765" s="3">
        <v>43297</v>
      </c>
      <c r="C7765" s="3">
        <v>43571</v>
      </c>
      <c r="D7765" t="s">
        <v>131</v>
      </c>
      <c r="E7765" t="s">
        <v>175</v>
      </c>
      <c r="F7765" t="s">
        <v>133</v>
      </c>
    </row>
    <row r="7766" spans="1:6" x14ac:dyDescent="0.25">
      <c r="A7766">
        <v>1115</v>
      </c>
      <c r="B7766" s="3">
        <v>43571</v>
      </c>
      <c r="C7766" s="3">
        <v>43571</v>
      </c>
      <c r="D7766" t="s">
        <v>131</v>
      </c>
      <c r="E7766" t="s">
        <v>175</v>
      </c>
      <c r="F7766" t="s">
        <v>133</v>
      </c>
    </row>
    <row r="7767" spans="1:6" x14ac:dyDescent="0.25">
      <c r="A7767">
        <v>1115</v>
      </c>
      <c r="B7767" s="3">
        <v>43571</v>
      </c>
      <c r="C7767" s="3">
        <v>44013</v>
      </c>
      <c r="D7767" t="s">
        <v>131</v>
      </c>
      <c r="E7767" t="s">
        <v>165</v>
      </c>
      <c r="F7767" t="s">
        <v>133</v>
      </c>
    </row>
    <row r="7768" spans="1:6" x14ac:dyDescent="0.25">
      <c r="A7768">
        <v>1115</v>
      </c>
      <c r="B7768" s="3">
        <v>44013</v>
      </c>
      <c r="C7768" s="3">
        <v>44013</v>
      </c>
      <c r="D7768" t="s">
        <v>131</v>
      </c>
      <c r="E7768" t="s">
        <v>165</v>
      </c>
      <c r="F7768" t="s">
        <v>133</v>
      </c>
    </row>
    <row r="7769" spans="1:6" x14ac:dyDescent="0.25">
      <c r="A7769">
        <v>1115</v>
      </c>
      <c r="B7769" s="3">
        <v>44013</v>
      </c>
      <c r="C7769" s="3"/>
      <c r="D7769" t="s">
        <v>131</v>
      </c>
      <c r="E7769" t="s">
        <v>166</v>
      </c>
      <c r="F7769" t="s">
        <v>133</v>
      </c>
    </row>
    <row r="7770" spans="1:6" x14ac:dyDescent="0.25">
      <c r="A7770">
        <v>1116</v>
      </c>
      <c r="B7770" s="3">
        <v>39829</v>
      </c>
      <c r="C7770" s="3">
        <v>43886</v>
      </c>
      <c r="D7770" t="s">
        <v>131</v>
      </c>
      <c r="E7770" t="s">
        <v>115</v>
      </c>
      <c r="F7770" t="s">
        <v>133</v>
      </c>
    </row>
    <row r="7771" spans="1:6" x14ac:dyDescent="0.25">
      <c r="A7771">
        <v>1116</v>
      </c>
      <c r="B7771" s="3">
        <v>43886</v>
      </c>
      <c r="C7771" s="3"/>
      <c r="D7771" t="s">
        <v>131</v>
      </c>
      <c r="E7771" t="s">
        <v>115</v>
      </c>
      <c r="F7771" t="s">
        <v>133</v>
      </c>
    </row>
    <row r="7772" spans="1:6" x14ac:dyDescent="0.25">
      <c r="A7772">
        <v>1117</v>
      </c>
      <c r="B7772" s="3">
        <v>40120</v>
      </c>
      <c r="C7772" s="3">
        <v>43601</v>
      </c>
      <c r="D7772" t="s">
        <v>131</v>
      </c>
      <c r="E7772" t="s">
        <v>116</v>
      </c>
      <c r="F7772" t="s">
        <v>133</v>
      </c>
    </row>
    <row r="7773" spans="1:6" x14ac:dyDescent="0.25">
      <c r="A7773">
        <v>1117</v>
      </c>
      <c r="B7773" s="3">
        <v>43601</v>
      </c>
      <c r="C7773" s="3">
        <v>43602</v>
      </c>
      <c r="D7773" t="s">
        <v>131</v>
      </c>
      <c r="E7773" t="s">
        <v>116</v>
      </c>
      <c r="F7773" t="s">
        <v>133</v>
      </c>
    </row>
    <row r="7774" spans="1:6" x14ac:dyDescent="0.25">
      <c r="A7774">
        <v>1117</v>
      </c>
      <c r="B7774" s="3">
        <v>43603</v>
      </c>
      <c r="C7774" s="3">
        <v>43603</v>
      </c>
      <c r="D7774" t="s">
        <v>131</v>
      </c>
      <c r="E7774" t="s">
        <v>116</v>
      </c>
      <c r="F7774" t="s">
        <v>133</v>
      </c>
    </row>
    <row r="7775" spans="1:6" x14ac:dyDescent="0.25">
      <c r="A7775">
        <v>1117</v>
      </c>
      <c r="B7775" s="3">
        <v>43603</v>
      </c>
      <c r="C7775" s="3">
        <v>43609</v>
      </c>
      <c r="D7775" t="s">
        <v>131</v>
      </c>
      <c r="E7775" t="s">
        <v>116</v>
      </c>
      <c r="F7775" t="s">
        <v>133</v>
      </c>
    </row>
    <row r="7776" spans="1:6" x14ac:dyDescent="0.25">
      <c r="A7776">
        <v>1117</v>
      </c>
      <c r="B7776" s="3">
        <v>43610</v>
      </c>
      <c r="C7776" s="3">
        <v>43612</v>
      </c>
      <c r="D7776" t="s">
        <v>131</v>
      </c>
      <c r="E7776" t="s">
        <v>116</v>
      </c>
      <c r="F7776" t="s">
        <v>133</v>
      </c>
    </row>
    <row r="7777" spans="1:6" x14ac:dyDescent="0.25">
      <c r="A7777">
        <v>1117</v>
      </c>
      <c r="B7777" s="3">
        <v>43612</v>
      </c>
      <c r="C7777" s="3">
        <v>43613</v>
      </c>
      <c r="D7777" t="s">
        <v>131</v>
      </c>
      <c r="E7777" t="s">
        <v>116</v>
      </c>
      <c r="F7777" t="s">
        <v>133</v>
      </c>
    </row>
    <row r="7778" spans="1:6" x14ac:dyDescent="0.25">
      <c r="A7778">
        <v>1117</v>
      </c>
      <c r="B7778" s="3">
        <v>43614</v>
      </c>
      <c r="C7778" s="3"/>
      <c r="D7778" t="s">
        <v>131</v>
      </c>
      <c r="E7778" t="s">
        <v>116</v>
      </c>
      <c r="F7778" t="s">
        <v>133</v>
      </c>
    </row>
    <row r="7779" spans="1:6" x14ac:dyDescent="0.25">
      <c r="A7779">
        <v>1118</v>
      </c>
      <c r="B7779" s="3">
        <v>38460</v>
      </c>
      <c r="C7779" s="3">
        <v>43134</v>
      </c>
      <c r="D7779" t="s">
        <v>131</v>
      </c>
      <c r="E7779" t="s">
        <v>129</v>
      </c>
      <c r="F7779" t="s">
        <v>133</v>
      </c>
    </row>
    <row r="7780" spans="1:6" x14ac:dyDescent="0.25">
      <c r="A7780">
        <v>1118</v>
      </c>
      <c r="B7780" s="3">
        <v>43134</v>
      </c>
      <c r="C7780" s="3">
        <v>43911</v>
      </c>
      <c r="D7780" t="s">
        <v>131</v>
      </c>
      <c r="E7780" t="s">
        <v>129</v>
      </c>
      <c r="F7780" t="s">
        <v>133</v>
      </c>
    </row>
    <row r="7781" spans="1:6" x14ac:dyDescent="0.25">
      <c r="A7781">
        <v>1118</v>
      </c>
      <c r="B7781" s="3">
        <v>43911</v>
      </c>
      <c r="C7781" s="3">
        <v>43940</v>
      </c>
      <c r="D7781" t="s">
        <v>131</v>
      </c>
      <c r="E7781" t="s">
        <v>129</v>
      </c>
      <c r="F7781" t="s">
        <v>133</v>
      </c>
    </row>
    <row r="7782" spans="1:6" x14ac:dyDescent="0.25">
      <c r="A7782">
        <v>1118</v>
      </c>
      <c r="B7782" s="3">
        <v>43941</v>
      </c>
      <c r="C7782" s="3">
        <v>43941</v>
      </c>
      <c r="D7782" t="s">
        <v>131</v>
      </c>
      <c r="E7782" t="s">
        <v>129</v>
      </c>
      <c r="F7782" t="s">
        <v>133</v>
      </c>
    </row>
    <row r="7783" spans="1:6" x14ac:dyDescent="0.25">
      <c r="A7783">
        <v>1118</v>
      </c>
      <c r="B7783" s="3">
        <v>43941</v>
      </c>
      <c r="C7783" s="3">
        <v>43967</v>
      </c>
      <c r="D7783" t="s">
        <v>131</v>
      </c>
      <c r="E7783" t="s">
        <v>129</v>
      </c>
      <c r="F7783" t="s">
        <v>133</v>
      </c>
    </row>
    <row r="7784" spans="1:6" x14ac:dyDescent="0.25">
      <c r="A7784">
        <v>1118</v>
      </c>
      <c r="B7784" s="3">
        <v>43968</v>
      </c>
      <c r="C7784" s="3">
        <v>44529</v>
      </c>
      <c r="D7784" t="s">
        <v>131</v>
      </c>
      <c r="E7784" t="s">
        <v>129</v>
      </c>
      <c r="F7784" t="s">
        <v>133</v>
      </c>
    </row>
    <row r="7785" spans="1:6" x14ac:dyDescent="0.25">
      <c r="A7785">
        <v>1118</v>
      </c>
      <c r="B7785" s="3">
        <v>44529</v>
      </c>
      <c r="C7785" s="3">
        <v>44531</v>
      </c>
      <c r="D7785" t="s">
        <v>131</v>
      </c>
      <c r="E7785" t="s">
        <v>129</v>
      </c>
      <c r="F7785" t="s">
        <v>133</v>
      </c>
    </row>
    <row r="7786" spans="1:6" x14ac:dyDescent="0.25">
      <c r="A7786">
        <v>1118</v>
      </c>
      <c r="B7786" s="3">
        <v>44532</v>
      </c>
      <c r="C7786" s="3"/>
      <c r="D7786" t="s">
        <v>131</v>
      </c>
      <c r="E7786" t="s">
        <v>129</v>
      </c>
      <c r="F7786" t="s">
        <v>133</v>
      </c>
    </row>
    <row r="7787" spans="1:6" x14ac:dyDescent="0.25">
      <c r="A7787">
        <v>1119</v>
      </c>
      <c r="B7787" s="3">
        <v>41883</v>
      </c>
      <c r="C7787" s="3">
        <v>43333</v>
      </c>
      <c r="D7787" t="s">
        <v>131</v>
      </c>
      <c r="E7787" t="s">
        <v>115</v>
      </c>
      <c r="F7787" t="s">
        <v>133</v>
      </c>
    </row>
    <row r="7788" spans="1:6" x14ac:dyDescent="0.25">
      <c r="A7788">
        <v>1119</v>
      </c>
      <c r="B7788" s="3">
        <v>43333</v>
      </c>
      <c r="C7788" s="3">
        <v>43335</v>
      </c>
      <c r="D7788" t="s">
        <v>131</v>
      </c>
      <c r="E7788" t="s">
        <v>115</v>
      </c>
      <c r="F7788" t="s">
        <v>133</v>
      </c>
    </row>
    <row r="7789" spans="1:6" x14ac:dyDescent="0.25">
      <c r="A7789">
        <v>1119</v>
      </c>
      <c r="B7789" s="3">
        <v>43335</v>
      </c>
      <c r="C7789" s="3">
        <v>43496</v>
      </c>
      <c r="D7789" t="s">
        <v>131</v>
      </c>
      <c r="E7789" t="s">
        <v>115</v>
      </c>
      <c r="F7789" t="s">
        <v>133</v>
      </c>
    </row>
    <row r="7790" spans="1:6" x14ac:dyDescent="0.25">
      <c r="A7790">
        <v>1119</v>
      </c>
      <c r="B7790" s="3">
        <v>43496</v>
      </c>
      <c r="C7790" s="3">
        <v>43502</v>
      </c>
      <c r="D7790" t="s">
        <v>131</v>
      </c>
      <c r="E7790" t="s">
        <v>115</v>
      </c>
      <c r="F7790" t="s">
        <v>133</v>
      </c>
    </row>
    <row r="7791" spans="1:6" x14ac:dyDescent="0.25">
      <c r="A7791">
        <v>1119</v>
      </c>
      <c r="B7791" s="3">
        <v>43503</v>
      </c>
      <c r="C7791" s="3">
        <v>43689</v>
      </c>
      <c r="D7791" t="s">
        <v>131</v>
      </c>
      <c r="E7791" t="s">
        <v>115</v>
      </c>
      <c r="F7791" t="s">
        <v>133</v>
      </c>
    </row>
    <row r="7792" spans="1:6" x14ac:dyDescent="0.25">
      <c r="A7792">
        <v>1119</v>
      </c>
      <c r="B7792" s="3">
        <v>43689</v>
      </c>
      <c r="C7792" s="3">
        <v>43702</v>
      </c>
      <c r="D7792" t="s">
        <v>131</v>
      </c>
      <c r="E7792" t="s">
        <v>115</v>
      </c>
      <c r="F7792" t="s">
        <v>133</v>
      </c>
    </row>
    <row r="7793" spans="1:6" x14ac:dyDescent="0.25">
      <c r="A7793">
        <v>1119</v>
      </c>
      <c r="B7793" s="3">
        <v>43703</v>
      </c>
      <c r="C7793" s="3">
        <v>43703</v>
      </c>
      <c r="D7793" t="s">
        <v>131</v>
      </c>
      <c r="E7793" t="s">
        <v>115</v>
      </c>
      <c r="F7793" t="s">
        <v>133</v>
      </c>
    </row>
    <row r="7794" spans="1:6" x14ac:dyDescent="0.25">
      <c r="A7794">
        <v>1119</v>
      </c>
      <c r="B7794" s="3">
        <v>43703</v>
      </c>
      <c r="C7794" s="3">
        <v>43704</v>
      </c>
      <c r="D7794" t="s">
        <v>131</v>
      </c>
      <c r="E7794" t="s">
        <v>115</v>
      </c>
      <c r="F7794" t="s">
        <v>133</v>
      </c>
    </row>
    <row r="7795" spans="1:6" x14ac:dyDescent="0.25">
      <c r="A7795">
        <v>1119</v>
      </c>
      <c r="B7795" s="3">
        <v>43705</v>
      </c>
      <c r="C7795" s="3">
        <v>43705</v>
      </c>
      <c r="D7795" t="s">
        <v>131</v>
      </c>
      <c r="E7795" t="s">
        <v>115</v>
      </c>
      <c r="F7795" t="s">
        <v>133</v>
      </c>
    </row>
    <row r="7796" spans="1:6" x14ac:dyDescent="0.25">
      <c r="A7796">
        <v>1119</v>
      </c>
      <c r="B7796" s="3">
        <v>43705</v>
      </c>
      <c r="C7796" s="3">
        <v>43709</v>
      </c>
      <c r="D7796" t="s">
        <v>131</v>
      </c>
      <c r="E7796" t="s">
        <v>115</v>
      </c>
      <c r="F7796" t="s">
        <v>133</v>
      </c>
    </row>
    <row r="7797" spans="1:6" x14ac:dyDescent="0.25">
      <c r="A7797">
        <v>1119</v>
      </c>
      <c r="B7797" s="3">
        <v>43710</v>
      </c>
      <c r="D7797" t="s">
        <v>131</v>
      </c>
      <c r="E7797" t="s">
        <v>115</v>
      </c>
      <c r="F7797" t="s">
        <v>133</v>
      </c>
    </row>
    <row r="7798" spans="1:6" x14ac:dyDescent="0.25">
      <c r="A7798">
        <v>1120</v>
      </c>
      <c r="B7798" s="3">
        <v>42217</v>
      </c>
      <c r="C7798" s="3">
        <v>43069</v>
      </c>
      <c r="D7798" t="s">
        <v>131</v>
      </c>
      <c r="E7798" t="s">
        <v>185</v>
      </c>
      <c r="F7798" t="s">
        <v>133</v>
      </c>
    </row>
    <row r="7799" spans="1:6" x14ac:dyDescent="0.25">
      <c r="A7799">
        <v>1120</v>
      </c>
      <c r="B7799" s="3">
        <v>43070</v>
      </c>
      <c r="C7799" s="3"/>
      <c r="D7799" t="s">
        <v>131</v>
      </c>
      <c r="E7799" t="s">
        <v>187</v>
      </c>
      <c r="F7799" t="s">
        <v>133</v>
      </c>
    </row>
    <row r="7800" spans="1:6" x14ac:dyDescent="0.25">
      <c r="A7800">
        <v>1120</v>
      </c>
      <c r="B7800" s="3">
        <v>43070</v>
      </c>
      <c r="C7800" s="3">
        <v>43069</v>
      </c>
      <c r="D7800" t="s">
        <v>131</v>
      </c>
      <c r="E7800" t="s">
        <v>185</v>
      </c>
      <c r="F7800" t="s">
        <v>133</v>
      </c>
    </row>
    <row r="7801" spans="1:6" x14ac:dyDescent="0.25">
      <c r="A7801">
        <v>1121</v>
      </c>
      <c r="B7801" s="3">
        <v>42444</v>
      </c>
      <c r="C7801" s="3">
        <v>44136</v>
      </c>
      <c r="D7801" t="s">
        <v>131</v>
      </c>
      <c r="E7801" t="s">
        <v>93</v>
      </c>
      <c r="F7801" t="s">
        <v>133</v>
      </c>
    </row>
    <row r="7802" spans="1:6" x14ac:dyDescent="0.25">
      <c r="A7802">
        <v>1121</v>
      </c>
      <c r="B7802" s="3">
        <v>44136</v>
      </c>
      <c r="C7802" s="3">
        <v>44271</v>
      </c>
      <c r="D7802" t="s">
        <v>131</v>
      </c>
      <c r="E7802" t="s">
        <v>93</v>
      </c>
      <c r="F7802" t="s">
        <v>133</v>
      </c>
    </row>
    <row r="7803" spans="1:6" x14ac:dyDescent="0.25">
      <c r="A7803">
        <v>1121</v>
      </c>
      <c r="B7803" s="3">
        <v>44136</v>
      </c>
      <c r="C7803" s="3">
        <v>44271</v>
      </c>
      <c r="D7803" t="s">
        <v>131</v>
      </c>
      <c r="E7803" t="s">
        <v>93</v>
      </c>
      <c r="F7803" t="s">
        <v>133</v>
      </c>
    </row>
    <row r="7804" spans="1:6" x14ac:dyDescent="0.25">
      <c r="A7804">
        <v>1121</v>
      </c>
      <c r="B7804" s="3">
        <v>44271</v>
      </c>
      <c r="C7804" s="3">
        <v>44271</v>
      </c>
      <c r="D7804" t="s">
        <v>131</v>
      </c>
      <c r="E7804" t="s">
        <v>93</v>
      </c>
      <c r="F7804" t="s">
        <v>133</v>
      </c>
    </row>
    <row r="7805" spans="1:6" x14ac:dyDescent="0.25">
      <c r="A7805">
        <v>1121</v>
      </c>
      <c r="B7805" s="3">
        <v>44271</v>
      </c>
      <c r="C7805" s="3">
        <v>44271</v>
      </c>
      <c r="D7805" t="s">
        <v>131</v>
      </c>
      <c r="E7805" t="s">
        <v>93</v>
      </c>
      <c r="F7805" t="s">
        <v>133</v>
      </c>
    </row>
    <row r="7806" spans="1:6" x14ac:dyDescent="0.25">
      <c r="A7806">
        <v>1121</v>
      </c>
      <c r="B7806" s="3">
        <v>44271</v>
      </c>
      <c r="C7806" s="3">
        <v>44279</v>
      </c>
      <c r="D7806" t="s">
        <v>131</v>
      </c>
      <c r="E7806" t="s">
        <v>93</v>
      </c>
      <c r="F7806" t="s">
        <v>133</v>
      </c>
    </row>
    <row r="7807" spans="1:6" x14ac:dyDescent="0.25">
      <c r="A7807">
        <v>1121</v>
      </c>
      <c r="B7807" s="3">
        <v>44279</v>
      </c>
      <c r="C7807" s="3">
        <v>44564</v>
      </c>
      <c r="D7807" t="s">
        <v>131</v>
      </c>
      <c r="E7807" t="s">
        <v>93</v>
      </c>
      <c r="F7807" t="s">
        <v>133</v>
      </c>
    </row>
    <row r="7808" spans="1:6" x14ac:dyDescent="0.25">
      <c r="A7808">
        <v>1121</v>
      </c>
      <c r="B7808" s="3">
        <v>44564</v>
      </c>
      <c r="C7808" s="3">
        <v>44566</v>
      </c>
      <c r="D7808" t="s">
        <v>131</v>
      </c>
      <c r="E7808" t="s">
        <v>93</v>
      </c>
      <c r="F7808" t="s">
        <v>133</v>
      </c>
    </row>
    <row r="7809" spans="1:6" x14ac:dyDescent="0.25">
      <c r="A7809">
        <v>1121</v>
      </c>
      <c r="B7809" s="3">
        <v>44567</v>
      </c>
      <c r="C7809" s="3">
        <v>44725</v>
      </c>
      <c r="D7809" t="s">
        <v>131</v>
      </c>
      <c r="E7809" t="s">
        <v>93</v>
      </c>
      <c r="F7809" t="s">
        <v>133</v>
      </c>
    </row>
    <row r="7810" spans="1:6" x14ac:dyDescent="0.25">
      <c r="A7810">
        <v>1121</v>
      </c>
      <c r="B7810" s="3">
        <v>44725</v>
      </c>
      <c r="C7810" s="3"/>
      <c r="D7810" t="s">
        <v>131</v>
      </c>
      <c r="E7810" t="s">
        <v>93</v>
      </c>
      <c r="F7810" t="s">
        <v>133</v>
      </c>
    </row>
    <row r="7811" spans="1:6" x14ac:dyDescent="0.25">
      <c r="A7811">
        <v>1121</v>
      </c>
      <c r="B7811" s="3">
        <v>44725</v>
      </c>
      <c r="C7811" s="3">
        <v>44725</v>
      </c>
      <c r="D7811" t="s">
        <v>131</v>
      </c>
      <c r="E7811" t="s">
        <v>93</v>
      </c>
      <c r="F7811" t="s">
        <v>133</v>
      </c>
    </row>
    <row r="7812" spans="1:6" x14ac:dyDescent="0.25">
      <c r="A7812">
        <v>1122</v>
      </c>
      <c r="B7812" s="3">
        <v>39679</v>
      </c>
      <c r="C7812" s="3">
        <v>44570</v>
      </c>
      <c r="D7812" t="s">
        <v>131</v>
      </c>
      <c r="E7812" t="s">
        <v>118</v>
      </c>
      <c r="F7812" t="s">
        <v>133</v>
      </c>
    </row>
    <row r="7813" spans="1:6" x14ac:dyDescent="0.25">
      <c r="A7813">
        <v>1122</v>
      </c>
      <c r="B7813" s="3">
        <v>44570</v>
      </c>
      <c r="C7813" s="3">
        <v>44574</v>
      </c>
      <c r="D7813" t="s">
        <v>131</v>
      </c>
      <c r="E7813" t="s">
        <v>118</v>
      </c>
      <c r="F7813" t="s">
        <v>133</v>
      </c>
    </row>
    <row r="7814" spans="1:6" x14ac:dyDescent="0.25">
      <c r="A7814">
        <v>1122</v>
      </c>
      <c r="B7814" s="3">
        <v>44575</v>
      </c>
      <c r="C7814" s="3">
        <v>44575</v>
      </c>
      <c r="D7814" t="s">
        <v>131</v>
      </c>
      <c r="E7814" t="s">
        <v>118</v>
      </c>
      <c r="F7814" t="s">
        <v>133</v>
      </c>
    </row>
    <row r="7815" spans="1:6" x14ac:dyDescent="0.25">
      <c r="A7815">
        <v>1122</v>
      </c>
      <c r="B7815" s="3">
        <v>44575</v>
      </c>
      <c r="C7815" s="3">
        <v>44579</v>
      </c>
      <c r="D7815" t="s">
        <v>131</v>
      </c>
      <c r="E7815" t="s">
        <v>118</v>
      </c>
      <c r="F7815" t="s">
        <v>133</v>
      </c>
    </row>
    <row r="7816" spans="1:6" x14ac:dyDescent="0.25">
      <c r="A7816">
        <v>1122</v>
      </c>
      <c r="B7816" s="3">
        <v>44580</v>
      </c>
      <c r="C7816" s="3"/>
      <c r="D7816" t="s">
        <v>131</v>
      </c>
      <c r="E7816" t="s">
        <v>118</v>
      </c>
      <c r="F7816" t="s">
        <v>133</v>
      </c>
    </row>
    <row r="7817" spans="1:6" x14ac:dyDescent="0.25">
      <c r="A7817">
        <v>1123</v>
      </c>
      <c r="B7817" s="3">
        <v>40544</v>
      </c>
      <c r="C7817" s="3">
        <v>44073</v>
      </c>
      <c r="D7817" t="s">
        <v>131</v>
      </c>
      <c r="E7817" t="s">
        <v>115</v>
      </c>
      <c r="F7817" t="s">
        <v>133</v>
      </c>
    </row>
    <row r="7818" spans="1:6" x14ac:dyDescent="0.25">
      <c r="A7818">
        <v>1123</v>
      </c>
      <c r="B7818" s="3">
        <v>44073</v>
      </c>
      <c r="C7818" s="3">
        <v>44082</v>
      </c>
      <c r="D7818" t="s">
        <v>131</v>
      </c>
      <c r="E7818" t="s">
        <v>115</v>
      </c>
      <c r="F7818" t="s">
        <v>133</v>
      </c>
    </row>
    <row r="7819" spans="1:6" x14ac:dyDescent="0.25">
      <c r="A7819">
        <v>1123</v>
      </c>
      <c r="B7819" s="3">
        <v>44083</v>
      </c>
      <c r="C7819" s="3">
        <v>44104</v>
      </c>
      <c r="D7819" t="s">
        <v>131</v>
      </c>
      <c r="E7819" t="s">
        <v>115</v>
      </c>
      <c r="F7819" t="s">
        <v>133</v>
      </c>
    </row>
    <row r="7820" spans="1:6" x14ac:dyDescent="0.25">
      <c r="A7820">
        <v>1123</v>
      </c>
      <c r="B7820" s="3">
        <v>44104</v>
      </c>
      <c r="C7820" s="3">
        <v>44106</v>
      </c>
      <c r="D7820" t="s">
        <v>131</v>
      </c>
      <c r="E7820" t="s">
        <v>115</v>
      </c>
      <c r="F7820" t="s">
        <v>133</v>
      </c>
    </row>
    <row r="7821" spans="1:6" x14ac:dyDescent="0.25">
      <c r="A7821">
        <v>1123</v>
      </c>
      <c r="B7821" s="3">
        <v>44107</v>
      </c>
      <c r="C7821" s="3">
        <v>44107</v>
      </c>
      <c r="D7821" t="s">
        <v>131</v>
      </c>
      <c r="E7821" t="s">
        <v>115</v>
      </c>
      <c r="F7821" t="s">
        <v>133</v>
      </c>
    </row>
    <row r="7822" spans="1:6" x14ac:dyDescent="0.25">
      <c r="A7822">
        <v>1123</v>
      </c>
      <c r="B7822" s="3">
        <v>44107</v>
      </c>
      <c r="C7822" s="3">
        <v>44113</v>
      </c>
      <c r="D7822" t="s">
        <v>131</v>
      </c>
      <c r="E7822" t="s">
        <v>115</v>
      </c>
      <c r="F7822" t="s">
        <v>133</v>
      </c>
    </row>
    <row r="7823" spans="1:6" x14ac:dyDescent="0.25">
      <c r="A7823">
        <v>1123</v>
      </c>
      <c r="B7823" s="3">
        <v>44114</v>
      </c>
      <c r="C7823" s="3">
        <v>44114</v>
      </c>
      <c r="D7823" t="s">
        <v>131</v>
      </c>
      <c r="E7823" t="s">
        <v>115</v>
      </c>
      <c r="F7823" t="s">
        <v>133</v>
      </c>
    </row>
    <row r="7824" spans="1:6" x14ac:dyDescent="0.25">
      <c r="A7824">
        <v>1123</v>
      </c>
      <c r="B7824" s="3">
        <v>44114</v>
      </c>
      <c r="C7824" s="3">
        <v>44120</v>
      </c>
      <c r="D7824" t="s">
        <v>131</v>
      </c>
      <c r="E7824" t="s">
        <v>115</v>
      </c>
      <c r="F7824" t="s">
        <v>133</v>
      </c>
    </row>
    <row r="7825" spans="1:6" x14ac:dyDescent="0.25">
      <c r="A7825">
        <v>1123</v>
      </c>
      <c r="B7825" s="3">
        <v>44121</v>
      </c>
      <c r="C7825" s="3">
        <v>44121</v>
      </c>
      <c r="D7825" t="s">
        <v>131</v>
      </c>
      <c r="E7825" t="s">
        <v>115</v>
      </c>
      <c r="F7825" t="s">
        <v>133</v>
      </c>
    </row>
    <row r="7826" spans="1:6" x14ac:dyDescent="0.25">
      <c r="A7826">
        <v>1123</v>
      </c>
      <c r="B7826" s="3">
        <v>44121</v>
      </c>
      <c r="C7826" s="3">
        <v>44127</v>
      </c>
      <c r="D7826" t="s">
        <v>131</v>
      </c>
      <c r="E7826" t="s">
        <v>115</v>
      </c>
      <c r="F7826" t="s">
        <v>133</v>
      </c>
    </row>
    <row r="7827" spans="1:6" x14ac:dyDescent="0.25">
      <c r="A7827">
        <v>1123</v>
      </c>
      <c r="B7827" s="3">
        <v>44128</v>
      </c>
      <c r="C7827" s="3"/>
      <c r="D7827" t="s">
        <v>131</v>
      </c>
      <c r="E7827" t="s">
        <v>115</v>
      </c>
      <c r="F7827" t="s">
        <v>133</v>
      </c>
    </row>
    <row r="7828" spans="1:6" x14ac:dyDescent="0.25">
      <c r="A7828">
        <v>1124</v>
      </c>
      <c r="B7828" s="3">
        <v>42217</v>
      </c>
      <c r="C7828" s="3">
        <v>43255</v>
      </c>
      <c r="D7828" t="s">
        <v>131</v>
      </c>
      <c r="E7828" t="s">
        <v>128</v>
      </c>
      <c r="F7828" t="s">
        <v>133</v>
      </c>
    </row>
    <row r="7829" spans="1:6" x14ac:dyDescent="0.25">
      <c r="A7829">
        <v>1124</v>
      </c>
      <c r="B7829" s="3">
        <v>43255</v>
      </c>
      <c r="C7829" s="3">
        <v>43269</v>
      </c>
      <c r="D7829" t="s">
        <v>131</v>
      </c>
      <c r="E7829" t="s">
        <v>128</v>
      </c>
      <c r="F7829" t="s">
        <v>133</v>
      </c>
    </row>
    <row r="7830" spans="1:6" x14ac:dyDescent="0.25">
      <c r="A7830">
        <v>1124</v>
      </c>
      <c r="B7830" s="3">
        <v>43270</v>
      </c>
      <c r="C7830" s="3">
        <v>43326</v>
      </c>
      <c r="D7830" t="s">
        <v>131</v>
      </c>
      <c r="E7830" t="s">
        <v>128</v>
      </c>
      <c r="F7830" t="s">
        <v>133</v>
      </c>
    </row>
    <row r="7831" spans="1:6" x14ac:dyDescent="0.25">
      <c r="A7831">
        <v>1124</v>
      </c>
      <c r="B7831" s="3">
        <v>43326</v>
      </c>
      <c r="C7831" s="3">
        <v>43329</v>
      </c>
      <c r="D7831" t="s">
        <v>131</v>
      </c>
      <c r="E7831" t="s">
        <v>128</v>
      </c>
      <c r="F7831" t="s">
        <v>133</v>
      </c>
    </row>
    <row r="7832" spans="1:6" x14ac:dyDescent="0.25">
      <c r="A7832">
        <v>1124</v>
      </c>
      <c r="B7832" s="3">
        <v>43329</v>
      </c>
      <c r="C7832" s="3">
        <v>43362</v>
      </c>
      <c r="D7832" t="s">
        <v>131</v>
      </c>
      <c r="E7832" t="s">
        <v>128</v>
      </c>
      <c r="F7832" t="s">
        <v>133</v>
      </c>
    </row>
    <row r="7833" spans="1:6" x14ac:dyDescent="0.25">
      <c r="A7833">
        <v>1124</v>
      </c>
      <c r="B7833" s="3">
        <v>43362</v>
      </c>
      <c r="C7833" s="3">
        <v>43362</v>
      </c>
      <c r="D7833" t="s">
        <v>131</v>
      </c>
      <c r="E7833" t="s">
        <v>128</v>
      </c>
      <c r="F7833" t="s">
        <v>133</v>
      </c>
    </row>
    <row r="7834" spans="1:6" x14ac:dyDescent="0.25">
      <c r="A7834">
        <v>1124</v>
      </c>
      <c r="B7834" s="3">
        <v>43363</v>
      </c>
      <c r="C7834" s="3">
        <v>43480</v>
      </c>
      <c r="D7834" t="s">
        <v>131</v>
      </c>
      <c r="E7834" t="s">
        <v>128</v>
      </c>
      <c r="F7834" t="s">
        <v>133</v>
      </c>
    </row>
    <row r="7835" spans="1:6" x14ac:dyDescent="0.25">
      <c r="A7835">
        <v>1124</v>
      </c>
      <c r="B7835" s="3">
        <v>43480</v>
      </c>
      <c r="C7835" s="3">
        <v>43480</v>
      </c>
      <c r="D7835" t="s">
        <v>131</v>
      </c>
      <c r="E7835" t="s">
        <v>128</v>
      </c>
      <c r="F7835" t="s">
        <v>133</v>
      </c>
    </row>
    <row r="7836" spans="1:6" x14ac:dyDescent="0.25">
      <c r="A7836">
        <v>1124</v>
      </c>
      <c r="B7836" s="3">
        <v>43481</v>
      </c>
      <c r="C7836" s="3">
        <v>43537</v>
      </c>
      <c r="D7836" t="s">
        <v>131</v>
      </c>
      <c r="E7836" t="s">
        <v>128</v>
      </c>
      <c r="F7836" t="s">
        <v>133</v>
      </c>
    </row>
    <row r="7837" spans="1:6" x14ac:dyDescent="0.25">
      <c r="A7837">
        <v>1124</v>
      </c>
      <c r="B7837" s="3">
        <v>43537</v>
      </c>
      <c r="C7837" s="3">
        <v>43537</v>
      </c>
      <c r="D7837" t="s">
        <v>131</v>
      </c>
      <c r="E7837" t="s">
        <v>128</v>
      </c>
      <c r="F7837" t="s">
        <v>133</v>
      </c>
    </row>
    <row r="7838" spans="1:6" x14ac:dyDescent="0.25">
      <c r="A7838">
        <v>1124</v>
      </c>
      <c r="B7838" s="3">
        <v>43538</v>
      </c>
      <c r="C7838" s="3">
        <v>43563</v>
      </c>
      <c r="D7838" t="s">
        <v>131</v>
      </c>
      <c r="E7838" t="s">
        <v>128</v>
      </c>
      <c r="F7838" t="s">
        <v>133</v>
      </c>
    </row>
    <row r="7839" spans="1:6" x14ac:dyDescent="0.25">
      <c r="A7839">
        <v>1124</v>
      </c>
      <c r="B7839" s="3">
        <v>43560</v>
      </c>
      <c r="C7839" s="3">
        <v>43560</v>
      </c>
      <c r="D7839" t="s">
        <v>131</v>
      </c>
      <c r="E7839" t="s">
        <v>128</v>
      </c>
      <c r="F7839" t="s">
        <v>133</v>
      </c>
    </row>
    <row r="7840" spans="1:6" x14ac:dyDescent="0.25">
      <c r="A7840">
        <v>1124</v>
      </c>
      <c r="B7840" s="3">
        <v>43561</v>
      </c>
      <c r="C7840" s="3">
        <v>43678</v>
      </c>
      <c r="D7840" t="s">
        <v>131</v>
      </c>
      <c r="E7840" t="s">
        <v>128</v>
      </c>
      <c r="F7840" t="s">
        <v>133</v>
      </c>
    </row>
    <row r="7841" spans="1:6" x14ac:dyDescent="0.25">
      <c r="A7841">
        <v>1124</v>
      </c>
      <c r="B7841" s="3">
        <v>43563</v>
      </c>
      <c r="C7841" s="3">
        <v>43565</v>
      </c>
      <c r="D7841" t="s">
        <v>131</v>
      </c>
      <c r="E7841" t="s">
        <v>128</v>
      </c>
      <c r="F7841" t="s">
        <v>133</v>
      </c>
    </row>
    <row r="7842" spans="1:6" x14ac:dyDescent="0.25">
      <c r="A7842">
        <v>1124</v>
      </c>
      <c r="B7842" s="3">
        <v>43654</v>
      </c>
      <c r="C7842" s="3">
        <v>43654</v>
      </c>
      <c r="D7842" t="s">
        <v>131</v>
      </c>
      <c r="E7842" t="s">
        <v>128</v>
      </c>
      <c r="F7842" t="s">
        <v>133</v>
      </c>
    </row>
    <row r="7843" spans="1:6" x14ac:dyDescent="0.25">
      <c r="A7843">
        <v>1124</v>
      </c>
      <c r="B7843" s="3">
        <v>43655</v>
      </c>
      <c r="C7843" s="3">
        <v>43770</v>
      </c>
      <c r="D7843" t="s">
        <v>131</v>
      </c>
      <c r="E7843" t="s">
        <v>128</v>
      </c>
      <c r="F7843" t="s">
        <v>133</v>
      </c>
    </row>
    <row r="7844" spans="1:6" x14ac:dyDescent="0.25">
      <c r="A7844">
        <v>1124</v>
      </c>
      <c r="B7844" s="3">
        <v>43678</v>
      </c>
      <c r="C7844" s="3">
        <v>43722</v>
      </c>
      <c r="D7844" t="s">
        <v>131</v>
      </c>
      <c r="E7844" t="s">
        <v>128</v>
      </c>
      <c r="F7844" t="s">
        <v>133</v>
      </c>
    </row>
    <row r="7845" spans="1:6" x14ac:dyDescent="0.25">
      <c r="A7845">
        <v>1124</v>
      </c>
      <c r="B7845" s="3">
        <v>43770</v>
      </c>
      <c r="C7845" s="3">
        <v>43770</v>
      </c>
      <c r="D7845" t="s">
        <v>131</v>
      </c>
      <c r="E7845" t="s">
        <v>128</v>
      </c>
      <c r="F7845" t="s">
        <v>133</v>
      </c>
    </row>
    <row r="7846" spans="1:6" x14ac:dyDescent="0.25">
      <c r="A7846">
        <v>1124</v>
      </c>
      <c r="B7846" s="3">
        <v>43771</v>
      </c>
      <c r="C7846" s="3">
        <v>43771</v>
      </c>
      <c r="D7846" t="s">
        <v>131</v>
      </c>
      <c r="E7846" t="s">
        <v>128</v>
      </c>
      <c r="F7846" t="s">
        <v>133</v>
      </c>
    </row>
    <row r="7847" spans="1:6" x14ac:dyDescent="0.25">
      <c r="A7847">
        <v>1124</v>
      </c>
      <c r="B7847" s="3">
        <v>43771</v>
      </c>
      <c r="C7847" s="3">
        <v>43771</v>
      </c>
      <c r="D7847" t="s">
        <v>131</v>
      </c>
      <c r="E7847" t="s">
        <v>134</v>
      </c>
      <c r="F7847" t="s">
        <v>133</v>
      </c>
    </row>
    <row r="7848" spans="1:6" x14ac:dyDescent="0.25">
      <c r="A7848">
        <v>1124</v>
      </c>
      <c r="B7848" s="3">
        <v>43771</v>
      </c>
      <c r="C7848" s="3">
        <v>44152</v>
      </c>
      <c r="D7848" t="s">
        <v>131</v>
      </c>
      <c r="E7848" t="s">
        <v>134</v>
      </c>
      <c r="F7848" t="s">
        <v>133</v>
      </c>
    </row>
    <row r="7849" spans="1:6" x14ac:dyDescent="0.25">
      <c r="A7849">
        <v>1124</v>
      </c>
      <c r="B7849" s="3">
        <v>44152</v>
      </c>
      <c r="C7849" s="3">
        <v>44165</v>
      </c>
      <c r="D7849" t="s">
        <v>131</v>
      </c>
      <c r="E7849" t="s">
        <v>134</v>
      </c>
      <c r="F7849" t="s">
        <v>133</v>
      </c>
    </row>
    <row r="7850" spans="1:6" x14ac:dyDescent="0.25">
      <c r="A7850">
        <v>1124</v>
      </c>
      <c r="B7850" s="3">
        <v>44166</v>
      </c>
      <c r="C7850" s="3">
        <v>44335</v>
      </c>
      <c r="D7850" t="s">
        <v>131</v>
      </c>
      <c r="E7850" t="s">
        <v>134</v>
      </c>
      <c r="F7850" t="s">
        <v>133</v>
      </c>
    </row>
    <row r="7851" spans="1:6" x14ac:dyDescent="0.25">
      <c r="A7851">
        <v>1124</v>
      </c>
      <c r="B7851" s="3">
        <v>44335</v>
      </c>
      <c r="C7851" s="3">
        <v>44348</v>
      </c>
      <c r="D7851" t="s">
        <v>131</v>
      </c>
      <c r="E7851" t="s">
        <v>134</v>
      </c>
      <c r="F7851" t="s">
        <v>133</v>
      </c>
    </row>
    <row r="7852" spans="1:6" x14ac:dyDescent="0.25">
      <c r="A7852">
        <v>1124</v>
      </c>
      <c r="B7852" s="3">
        <v>44349</v>
      </c>
      <c r="C7852" s="3">
        <v>44349</v>
      </c>
      <c r="D7852" t="s">
        <v>131</v>
      </c>
      <c r="E7852" t="s">
        <v>134</v>
      </c>
      <c r="F7852" t="s">
        <v>133</v>
      </c>
    </row>
    <row r="7853" spans="1:6" x14ac:dyDescent="0.25">
      <c r="A7853">
        <v>1124</v>
      </c>
      <c r="B7853" s="3">
        <v>44349</v>
      </c>
      <c r="C7853" s="3">
        <v>44362</v>
      </c>
      <c r="D7853" t="s">
        <v>131</v>
      </c>
      <c r="E7853" t="s">
        <v>134</v>
      </c>
      <c r="F7853" t="s">
        <v>133</v>
      </c>
    </row>
    <row r="7854" spans="1:6" x14ac:dyDescent="0.25">
      <c r="A7854">
        <v>1124</v>
      </c>
      <c r="B7854" s="3">
        <v>44363</v>
      </c>
      <c r="C7854" s="3">
        <v>44574</v>
      </c>
      <c r="D7854" t="s">
        <v>131</v>
      </c>
      <c r="E7854" t="s">
        <v>134</v>
      </c>
      <c r="F7854" t="s">
        <v>133</v>
      </c>
    </row>
    <row r="7855" spans="1:6" x14ac:dyDescent="0.25">
      <c r="A7855">
        <v>1124</v>
      </c>
      <c r="B7855" s="3">
        <v>44571</v>
      </c>
      <c r="C7855" s="3">
        <v>44573</v>
      </c>
      <c r="D7855" t="s">
        <v>131</v>
      </c>
      <c r="E7855" t="s">
        <v>134</v>
      </c>
      <c r="F7855" t="s">
        <v>133</v>
      </c>
    </row>
    <row r="7856" spans="1:6" x14ac:dyDescent="0.25">
      <c r="A7856">
        <v>1124</v>
      </c>
      <c r="B7856" s="3">
        <v>44574</v>
      </c>
      <c r="C7856" s="3">
        <v>44575</v>
      </c>
      <c r="D7856" t="s">
        <v>131</v>
      </c>
      <c r="E7856" t="s">
        <v>134</v>
      </c>
      <c r="F7856" t="s">
        <v>133</v>
      </c>
    </row>
    <row r="7857" spans="1:6" x14ac:dyDescent="0.25">
      <c r="A7857">
        <v>1124</v>
      </c>
      <c r="B7857" s="3">
        <v>44576</v>
      </c>
      <c r="C7857" s="3">
        <v>44619</v>
      </c>
      <c r="D7857" t="s">
        <v>131</v>
      </c>
      <c r="E7857" t="s">
        <v>134</v>
      </c>
      <c r="F7857" t="s">
        <v>133</v>
      </c>
    </row>
    <row r="7858" spans="1:6" x14ac:dyDescent="0.25">
      <c r="A7858">
        <v>1124</v>
      </c>
      <c r="B7858" s="3">
        <v>44620</v>
      </c>
      <c r="C7858" s="3">
        <v>44620</v>
      </c>
      <c r="D7858" t="s">
        <v>131</v>
      </c>
      <c r="E7858" t="s">
        <v>134</v>
      </c>
      <c r="F7858" t="s">
        <v>133</v>
      </c>
    </row>
    <row r="7859" spans="1:6" x14ac:dyDescent="0.25">
      <c r="A7859">
        <v>1124</v>
      </c>
      <c r="B7859" s="3">
        <v>44621</v>
      </c>
      <c r="C7859" s="3"/>
      <c r="D7859" t="s">
        <v>131</v>
      </c>
      <c r="E7859" t="s">
        <v>134</v>
      </c>
      <c r="F7859" t="s">
        <v>133</v>
      </c>
    </row>
    <row r="7860" spans="1:6" x14ac:dyDescent="0.25">
      <c r="A7860">
        <v>1126</v>
      </c>
      <c r="B7860" s="3">
        <v>42217</v>
      </c>
      <c r="C7860" s="3">
        <v>43753</v>
      </c>
      <c r="D7860" t="s">
        <v>131</v>
      </c>
      <c r="E7860" t="s">
        <v>128</v>
      </c>
      <c r="F7860" t="s">
        <v>133</v>
      </c>
    </row>
    <row r="7861" spans="1:6" x14ac:dyDescent="0.25">
      <c r="A7861">
        <v>1126</v>
      </c>
      <c r="B7861" s="3">
        <v>43754</v>
      </c>
      <c r="C7861" s="3">
        <v>43754</v>
      </c>
      <c r="D7861" t="s">
        <v>131</v>
      </c>
      <c r="E7861" t="s">
        <v>134</v>
      </c>
      <c r="F7861" t="s">
        <v>133</v>
      </c>
    </row>
    <row r="7862" spans="1:6" x14ac:dyDescent="0.25">
      <c r="A7862">
        <v>1126</v>
      </c>
      <c r="B7862" s="3">
        <v>43754</v>
      </c>
      <c r="C7862" s="3">
        <v>43802</v>
      </c>
      <c r="D7862" t="s">
        <v>131</v>
      </c>
      <c r="E7862" t="s">
        <v>134</v>
      </c>
      <c r="F7862" t="s">
        <v>133</v>
      </c>
    </row>
    <row r="7863" spans="1:6" x14ac:dyDescent="0.25">
      <c r="A7863">
        <v>1126</v>
      </c>
      <c r="B7863" s="3">
        <v>43802</v>
      </c>
      <c r="C7863" s="3">
        <v>43802</v>
      </c>
      <c r="D7863" t="s">
        <v>131</v>
      </c>
      <c r="E7863" t="s">
        <v>134</v>
      </c>
      <c r="F7863" t="s">
        <v>133</v>
      </c>
    </row>
    <row r="7864" spans="1:6" x14ac:dyDescent="0.25">
      <c r="A7864">
        <v>1126</v>
      </c>
      <c r="B7864" s="3">
        <v>43802</v>
      </c>
      <c r="C7864" s="3">
        <v>43816</v>
      </c>
      <c r="D7864" t="s">
        <v>131</v>
      </c>
      <c r="E7864" t="s">
        <v>116</v>
      </c>
      <c r="F7864" t="s">
        <v>133</v>
      </c>
    </row>
    <row r="7865" spans="1:6" x14ac:dyDescent="0.25">
      <c r="A7865">
        <v>1126</v>
      </c>
      <c r="B7865" s="3">
        <v>43816</v>
      </c>
      <c r="C7865" s="3">
        <v>43816</v>
      </c>
      <c r="D7865" t="s">
        <v>131</v>
      </c>
      <c r="E7865" t="s">
        <v>116</v>
      </c>
      <c r="F7865" t="s">
        <v>133</v>
      </c>
    </row>
    <row r="7866" spans="1:6" x14ac:dyDescent="0.25">
      <c r="A7866">
        <v>1126</v>
      </c>
      <c r="B7866" s="3">
        <v>43817</v>
      </c>
      <c r="C7866" s="3">
        <v>44578</v>
      </c>
      <c r="D7866" t="s">
        <v>131</v>
      </c>
      <c r="E7866" t="s">
        <v>116</v>
      </c>
      <c r="F7866" t="s">
        <v>133</v>
      </c>
    </row>
    <row r="7867" spans="1:6" x14ac:dyDescent="0.25">
      <c r="A7867">
        <v>1126</v>
      </c>
      <c r="B7867" s="3">
        <v>44578</v>
      </c>
      <c r="C7867" s="3">
        <v>44582</v>
      </c>
      <c r="D7867" t="s">
        <v>131</v>
      </c>
      <c r="E7867" t="s">
        <v>116</v>
      </c>
      <c r="F7867" t="s">
        <v>133</v>
      </c>
    </row>
    <row r="7868" spans="1:6" x14ac:dyDescent="0.25">
      <c r="A7868">
        <v>1126</v>
      </c>
      <c r="B7868" s="3">
        <v>44583</v>
      </c>
      <c r="C7868" s="3"/>
      <c r="D7868" t="s">
        <v>131</v>
      </c>
      <c r="E7868" t="s">
        <v>116</v>
      </c>
      <c r="F7868" t="s">
        <v>133</v>
      </c>
    </row>
    <row r="7869" spans="1:6" x14ac:dyDescent="0.25">
      <c r="A7869">
        <v>1127</v>
      </c>
      <c r="B7869" s="3">
        <v>42948</v>
      </c>
      <c r="C7869" s="3">
        <v>44347</v>
      </c>
      <c r="D7869" t="s">
        <v>131</v>
      </c>
      <c r="E7869" t="s">
        <v>134</v>
      </c>
      <c r="F7869" t="s">
        <v>132</v>
      </c>
    </row>
    <row r="7870" spans="1:6" x14ac:dyDescent="0.25">
      <c r="A7870">
        <v>1127</v>
      </c>
      <c r="B7870" s="3">
        <v>44348</v>
      </c>
      <c r="C7870" s="3">
        <v>44348</v>
      </c>
      <c r="D7870" t="s">
        <v>131</v>
      </c>
      <c r="E7870" t="s">
        <v>134</v>
      </c>
      <c r="F7870" t="s">
        <v>132</v>
      </c>
    </row>
    <row r="7871" spans="1:6" x14ac:dyDescent="0.25">
      <c r="A7871">
        <v>1127</v>
      </c>
      <c r="B7871" s="3">
        <v>44348</v>
      </c>
      <c r="C7871" s="3"/>
      <c r="D7871" t="s">
        <v>131</v>
      </c>
      <c r="E7871" t="s">
        <v>134</v>
      </c>
      <c r="F7871" t="s">
        <v>132</v>
      </c>
    </row>
    <row r="7872" spans="1:6" x14ac:dyDescent="0.25">
      <c r="A7872">
        <v>1128</v>
      </c>
      <c r="B7872" s="3">
        <v>39409</v>
      </c>
      <c r="C7872" s="3">
        <v>39538</v>
      </c>
      <c r="D7872" t="s">
        <v>131</v>
      </c>
      <c r="E7872" t="s">
        <v>308</v>
      </c>
      <c r="F7872" t="s">
        <v>133</v>
      </c>
    </row>
    <row r="7873" spans="1:6" x14ac:dyDescent="0.25">
      <c r="A7873">
        <v>1128</v>
      </c>
      <c r="B7873" s="3">
        <v>39630</v>
      </c>
      <c r="C7873" s="3">
        <v>39660</v>
      </c>
      <c r="D7873" t="s">
        <v>131</v>
      </c>
      <c r="E7873" t="s">
        <v>308</v>
      </c>
      <c r="F7873" t="s">
        <v>133</v>
      </c>
    </row>
    <row r="7874" spans="1:6" x14ac:dyDescent="0.25">
      <c r="A7874">
        <v>1128</v>
      </c>
      <c r="B7874" s="3">
        <v>42795</v>
      </c>
      <c r="C7874" s="3">
        <v>44350</v>
      </c>
      <c r="D7874" t="s">
        <v>131</v>
      </c>
      <c r="E7874" t="s">
        <v>104</v>
      </c>
      <c r="F7874" t="s">
        <v>133</v>
      </c>
    </row>
    <row r="7875" spans="1:6" x14ac:dyDescent="0.25">
      <c r="A7875">
        <v>1128</v>
      </c>
      <c r="B7875" s="3">
        <v>44350</v>
      </c>
      <c r="C7875" s="3">
        <v>44530</v>
      </c>
      <c r="D7875" t="s">
        <v>131</v>
      </c>
      <c r="E7875" t="s">
        <v>104</v>
      </c>
      <c r="F7875" t="s">
        <v>133</v>
      </c>
    </row>
    <row r="7876" spans="1:6" x14ac:dyDescent="0.25">
      <c r="A7876">
        <v>1128</v>
      </c>
      <c r="B7876" s="3">
        <v>44530</v>
      </c>
      <c r="C7876" s="3">
        <v>44689</v>
      </c>
      <c r="D7876" t="s">
        <v>131</v>
      </c>
      <c r="E7876" t="s">
        <v>104</v>
      </c>
      <c r="F7876" t="s">
        <v>133</v>
      </c>
    </row>
    <row r="7877" spans="1:6" x14ac:dyDescent="0.25">
      <c r="A7877">
        <v>1128</v>
      </c>
      <c r="B7877" s="3">
        <v>44690</v>
      </c>
      <c r="C7877" s="3">
        <v>45054</v>
      </c>
      <c r="D7877" t="s">
        <v>131</v>
      </c>
      <c r="E7877" t="s">
        <v>104</v>
      </c>
      <c r="F7877" t="s">
        <v>133</v>
      </c>
    </row>
    <row r="7878" spans="1:6" x14ac:dyDescent="0.25">
      <c r="A7878">
        <v>1128</v>
      </c>
      <c r="B7878" s="3">
        <v>45055</v>
      </c>
      <c r="C7878" s="3"/>
      <c r="D7878" t="s">
        <v>131</v>
      </c>
      <c r="E7878" t="s">
        <v>104</v>
      </c>
      <c r="F7878" t="s">
        <v>133</v>
      </c>
    </row>
    <row r="7879" spans="1:6" x14ac:dyDescent="0.25">
      <c r="A7879">
        <v>1129</v>
      </c>
      <c r="B7879" s="3">
        <v>41153</v>
      </c>
      <c r="C7879" s="3">
        <v>43511</v>
      </c>
      <c r="D7879" t="s">
        <v>131</v>
      </c>
      <c r="E7879" t="s">
        <v>115</v>
      </c>
      <c r="F7879" t="s">
        <v>133</v>
      </c>
    </row>
    <row r="7880" spans="1:6" x14ac:dyDescent="0.25">
      <c r="A7880">
        <v>1129</v>
      </c>
      <c r="B7880" s="3">
        <v>43511</v>
      </c>
      <c r="C7880" s="3">
        <v>43538</v>
      </c>
      <c r="D7880" t="s">
        <v>131</v>
      </c>
      <c r="E7880" t="s">
        <v>115</v>
      </c>
      <c r="F7880" t="s">
        <v>133</v>
      </c>
    </row>
    <row r="7881" spans="1:6" x14ac:dyDescent="0.25">
      <c r="A7881">
        <v>1129</v>
      </c>
      <c r="B7881" s="3">
        <v>43538</v>
      </c>
      <c r="C7881" s="3">
        <v>43538</v>
      </c>
      <c r="D7881" t="s">
        <v>131</v>
      </c>
      <c r="E7881" t="s">
        <v>115</v>
      </c>
      <c r="F7881" t="s">
        <v>133</v>
      </c>
    </row>
    <row r="7882" spans="1:6" x14ac:dyDescent="0.25">
      <c r="A7882">
        <v>1129</v>
      </c>
      <c r="B7882" s="3">
        <v>43538</v>
      </c>
      <c r="C7882" s="3">
        <v>43677</v>
      </c>
      <c r="D7882" t="s">
        <v>131</v>
      </c>
      <c r="E7882" t="s">
        <v>115</v>
      </c>
      <c r="F7882" t="s">
        <v>133</v>
      </c>
    </row>
    <row r="7883" spans="1:6" x14ac:dyDescent="0.25">
      <c r="A7883">
        <v>1129</v>
      </c>
      <c r="B7883" s="3">
        <v>43677</v>
      </c>
      <c r="C7883" s="3">
        <v>43677</v>
      </c>
      <c r="D7883" t="s">
        <v>131</v>
      </c>
      <c r="E7883" t="s">
        <v>115</v>
      </c>
      <c r="F7883" t="s">
        <v>133</v>
      </c>
    </row>
    <row r="7884" spans="1:6" x14ac:dyDescent="0.25">
      <c r="A7884">
        <v>1129</v>
      </c>
      <c r="B7884" s="3">
        <v>43677</v>
      </c>
      <c r="C7884" s="3">
        <v>43677</v>
      </c>
      <c r="D7884" t="s">
        <v>131</v>
      </c>
      <c r="E7884" t="s">
        <v>115</v>
      </c>
      <c r="F7884" t="s">
        <v>133</v>
      </c>
    </row>
    <row r="7885" spans="1:6" x14ac:dyDescent="0.25">
      <c r="A7885">
        <v>1130</v>
      </c>
      <c r="B7885" s="3">
        <v>41395</v>
      </c>
      <c r="C7885" s="3"/>
      <c r="D7885" t="s">
        <v>131</v>
      </c>
      <c r="E7885" t="s">
        <v>118</v>
      </c>
      <c r="F7885" t="s">
        <v>133</v>
      </c>
    </row>
    <row r="7886" spans="1:6" x14ac:dyDescent="0.25">
      <c r="A7886">
        <v>1131</v>
      </c>
      <c r="B7886" s="3">
        <v>42125</v>
      </c>
      <c r="C7886" s="3"/>
      <c r="D7886" t="s">
        <v>131</v>
      </c>
      <c r="E7886" t="s">
        <v>105</v>
      </c>
      <c r="F7886" t="s">
        <v>133</v>
      </c>
    </row>
    <row r="7887" spans="1:6" x14ac:dyDescent="0.25">
      <c r="A7887">
        <v>1132</v>
      </c>
      <c r="B7887" s="3">
        <v>42705</v>
      </c>
      <c r="C7887" s="3">
        <v>43170</v>
      </c>
      <c r="D7887" t="s">
        <v>131</v>
      </c>
      <c r="E7887" t="s">
        <v>134</v>
      </c>
      <c r="F7887" t="s">
        <v>133</v>
      </c>
    </row>
    <row r="7888" spans="1:6" x14ac:dyDescent="0.25">
      <c r="A7888">
        <v>1132</v>
      </c>
      <c r="B7888" s="3">
        <v>43171</v>
      </c>
      <c r="C7888" s="3">
        <v>43171</v>
      </c>
      <c r="D7888" t="s">
        <v>131</v>
      </c>
      <c r="E7888" t="s">
        <v>134</v>
      </c>
      <c r="F7888" t="s">
        <v>133</v>
      </c>
    </row>
    <row r="7889" spans="1:6" x14ac:dyDescent="0.25">
      <c r="A7889">
        <v>1132</v>
      </c>
      <c r="B7889" s="3">
        <v>43172</v>
      </c>
      <c r="C7889" s="3">
        <v>43171</v>
      </c>
      <c r="D7889" t="s">
        <v>131</v>
      </c>
      <c r="E7889" t="s">
        <v>134</v>
      </c>
      <c r="F7889" t="s">
        <v>133</v>
      </c>
    </row>
    <row r="7890" spans="1:6" x14ac:dyDescent="0.25">
      <c r="A7890">
        <v>1132</v>
      </c>
      <c r="B7890" s="3">
        <v>43172</v>
      </c>
      <c r="C7890" s="3">
        <v>43174</v>
      </c>
      <c r="D7890" t="s">
        <v>131</v>
      </c>
      <c r="E7890" t="s">
        <v>134</v>
      </c>
      <c r="F7890" t="s">
        <v>133</v>
      </c>
    </row>
    <row r="7891" spans="1:6" x14ac:dyDescent="0.25">
      <c r="A7891">
        <v>1132</v>
      </c>
      <c r="B7891" s="3">
        <v>43175</v>
      </c>
      <c r="C7891" s="3">
        <v>44408</v>
      </c>
      <c r="D7891" t="s">
        <v>131</v>
      </c>
      <c r="E7891" t="s">
        <v>134</v>
      </c>
      <c r="F7891" t="s">
        <v>133</v>
      </c>
    </row>
    <row r="7892" spans="1:6" x14ac:dyDescent="0.25">
      <c r="A7892">
        <v>1132</v>
      </c>
      <c r="B7892" s="3">
        <v>44409</v>
      </c>
      <c r="C7892" s="3">
        <v>44409</v>
      </c>
      <c r="D7892" t="s">
        <v>131</v>
      </c>
      <c r="E7892" t="s">
        <v>134</v>
      </c>
      <c r="F7892" t="s">
        <v>133</v>
      </c>
    </row>
    <row r="7893" spans="1:6" x14ac:dyDescent="0.25">
      <c r="A7893">
        <v>1132</v>
      </c>
      <c r="B7893" s="3">
        <v>44409</v>
      </c>
      <c r="C7893" s="3"/>
      <c r="D7893" t="s">
        <v>131</v>
      </c>
      <c r="E7893" t="s">
        <v>134</v>
      </c>
      <c r="F7893" t="s">
        <v>133</v>
      </c>
    </row>
    <row r="7894" spans="1:6" x14ac:dyDescent="0.25">
      <c r="A7894">
        <v>1133</v>
      </c>
      <c r="B7894" s="3">
        <v>42675</v>
      </c>
      <c r="C7894" s="3">
        <v>43418</v>
      </c>
      <c r="D7894" t="s">
        <v>131</v>
      </c>
      <c r="E7894" t="s">
        <v>120</v>
      </c>
      <c r="F7894" t="s">
        <v>133</v>
      </c>
    </row>
    <row r="7895" spans="1:6" x14ac:dyDescent="0.25">
      <c r="A7895">
        <v>1133</v>
      </c>
      <c r="B7895" s="3">
        <v>43418</v>
      </c>
      <c r="C7895" s="3">
        <v>43419</v>
      </c>
      <c r="D7895" t="s">
        <v>131</v>
      </c>
      <c r="E7895" t="s">
        <v>120</v>
      </c>
      <c r="F7895" t="s">
        <v>133</v>
      </c>
    </row>
    <row r="7896" spans="1:6" x14ac:dyDescent="0.25">
      <c r="A7896">
        <v>1133</v>
      </c>
      <c r="B7896" s="3">
        <v>43420</v>
      </c>
      <c r="C7896" s="3">
        <v>43857</v>
      </c>
      <c r="D7896" t="s">
        <v>131</v>
      </c>
      <c r="E7896" t="s">
        <v>120</v>
      </c>
      <c r="F7896" t="s">
        <v>133</v>
      </c>
    </row>
    <row r="7897" spans="1:6" x14ac:dyDescent="0.25">
      <c r="A7897">
        <v>1133</v>
      </c>
      <c r="B7897" s="3">
        <v>43857</v>
      </c>
      <c r="C7897" s="3">
        <v>43871</v>
      </c>
      <c r="D7897" t="s">
        <v>131</v>
      </c>
      <c r="E7897" t="s">
        <v>120</v>
      </c>
      <c r="F7897" t="s">
        <v>133</v>
      </c>
    </row>
    <row r="7898" spans="1:6" x14ac:dyDescent="0.25">
      <c r="A7898">
        <v>1133</v>
      </c>
      <c r="B7898" s="3">
        <v>43872</v>
      </c>
      <c r="C7898" s="3">
        <v>44614</v>
      </c>
      <c r="D7898" t="s">
        <v>131</v>
      </c>
      <c r="E7898" t="s">
        <v>120</v>
      </c>
      <c r="F7898" t="s">
        <v>133</v>
      </c>
    </row>
    <row r="7899" spans="1:6" x14ac:dyDescent="0.25">
      <c r="A7899">
        <v>1133</v>
      </c>
      <c r="B7899" s="3">
        <v>44614</v>
      </c>
      <c r="C7899" s="3">
        <v>44614</v>
      </c>
      <c r="D7899" t="s">
        <v>131</v>
      </c>
      <c r="E7899" t="s">
        <v>128</v>
      </c>
      <c r="F7899" t="s">
        <v>133</v>
      </c>
    </row>
    <row r="7900" spans="1:6" x14ac:dyDescent="0.25">
      <c r="A7900">
        <v>1133</v>
      </c>
      <c r="B7900" s="3">
        <v>44614</v>
      </c>
      <c r="C7900" s="3">
        <v>44614</v>
      </c>
      <c r="D7900" t="s">
        <v>131</v>
      </c>
      <c r="E7900" t="s">
        <v>120</v>
      </c>
      <c r="F7900" t="s">
        <v>133</v>
      </c>
    </row>
    <row r="7901" spans="1:6" x14ac:dyDescent="0.25">
      <c r="A7901">
        <v>1133</v>
      </c>
      <c r="B7901" s="3">
        <v>44614</v>
      </c>
      <c r="C7901" s="3"/>
      <c r="D7901" t="s">
        <v>131</v>
      </c>
      <c r="E7901" t="s">
        <v>128</v>
      </c>
      <c r="F7901" t="s">
        <v>133</v>
      </c>
    </row>
    <row r="7902" spans="1:6" x14ac:dyDescent="0.25">
      <c r="A7902">
        <v>1134</v>
      </c>
      <c r="B7902" s="3">
        <v>38509</v>
      </c>
      <c r="C7902" s="3">
        <v>38509</v>
      </c>
      <c r="D7902" t="s">
        <v>131</v>
      </c>
      <c r="E7902" t="s">
        <v>125</v>
      </c>
      <c r="F7902" t="s">
        <v>133</v>
      </c>
    </row>
    <row r="7903" spans="1:6" x14ac:dyDescent="0.25">
      <c r="A7903">
        <v>1134</v>
      </c>
      <c r="B7903" s="3">
        <v>38509</v>
      </c>
      <c r="C7903" s="3">
        <v>38509</v>
      </c>
      <c r="D7903" t="s">
        <v>131</v>
      </c>
      <c r="E7903" t="s">
        <v>125</v>
      </c>
      <c r="F7903" t="s">
        <v>133</v>
      </c>
    </row>
    <row r="7904" spans="1:6" x14ac:dyDescent="0.25">
      <c r="A7904">
        <v>1134</v>
      </c>
      <c r="B7904" s="3">
        <v>38509</v>
      </c>
      <c r="C7904" s="3"/>
      <c r="D7904" t="s">
        <v>131</v>
      </c>
      <c r="E7904" t="s">
        <v>125</v>
      </c>
      <c r="F7904" t="s">
        <v>133</v>
      </c>
    </row>
    <row r="7905" spans="1:6" x14ac:dyDescent="0.25">
      <c r="A7905">
        <v>1136</v>
      </c>
      <c r="B7905" s="3">
        <v>42690</v>
      </c>
      <c r="C7905" s="3"/>
      <c r="D7905" t="s">
        <v>131</v>
      </c>
      <c r="E7905" t="s">
        <v>163</v>
      </c>
      <c r="F7905" t="s">
        <v>133</v>
      </c>
    </row>
    <row r="7906" spans="1:6" x14ac:dyDescent="0.25">
      <c r="A7906">
        <v>1137</v>
      </c>
      <c r="B7906" s="3">
        <v>42217</v>
      </c>
      <c r="C7906" s="3">
        <v>43437</v>
      </c>
      <c r="D7906" t="s">
        <v>131</v>
      </c>
      <c r="E7906" t="s">
        <v>128</v>
      </c>
      <c r="F7906" t="s">
        <v>133</v>
      </c>
    </row>
    <row r="7907" spans="1:6" x14ac:dyDescent="0.25">
      <c r="A7907">
        <v>1137</v>
      </c>
      <c r="B7907" s="3">
        <v>43433</v>
      </c>
      <c r="C7907" s="3">
        <v>43433</v>
      </c>
      <c r="D7907" t="s">
        <v>131</v>
      </c>
      <c r="E7907" t="s">
        <v>128</v>
      </c>
      <c r="F7907" t="s">
        <v>133</v>
      </c>
    </row>
    <row r="7908" spans="1:6" x14ac:dyDescent="0.25">
      <c r="A7908">
        <v>1137</v>
      </c>
      <c r="B7908" s="3">
        <v>43434</v>
      </c>
      <c r="C7908" s="3">
        <v>43434</v>
      </c>
      <c r="D7908" t="s">
        <v>131</v>
      </c>
      <c r="E7908" t="s">
        <v>128</v>
      </c>
      <c r="F7908" t="s">
        <v>133</v>
      </c>
    </row>
    <row r="7909" spans="1:6" x14ac:dyDescent="0.25">
      <c r="A7909">
        <v>1137</v>
      </c>
      <c r="B7909" s="3">
        <v>43434</v>
      </c>
      <c r="C7909" s="3">
        <v>43434</v>
      </c>
      <c r="D7909" t="s">
        <v>131</v>
      </c>
      <c r="E7909" t="s">
        <v>128</v>
      </c>
      <c r="F7909" t="s">
        <v>133</v>
      </c>
    </row>
    <row r="7910" spans="1:6" x14ac:dyDescent="0.25">
      <c r="A7910">
        <v>1137</v>
      </c>
      <c r="B7910" s="3">
        <v>43435</v>
      </c>
      <c r="C7910" s="3">
        <v>43871</v>
      </c>
      <c r="D7910" t="s">
        <v>131</v>
      </c>
      <c r="E7910" t="s">
        <v>128</v>
      </c>
      <c r="F7910" t="s">
        <v>133</v>
      </c>
    </row>
    <row r="7911" spans="1:6" x14ac:dyDescent="0.25">
      <c r="A7911">
        <v>1137</v>
      </c>
      <c r="B7911" s="3">
        <v>43437</v>
      </c>
      <c r="C7911" s="3">
        <v>43439</v>
      </c>
      <c r="D7911" t="s">
        <v>131</v>
      </c>
      <c r="E7911" t="s">
        <v>128</v>
      </c>
      <c r="F7911" t="s">
        <v>133</v>
      </c>
    </row>
    <row r="7912" spans="1:6" x14ac:dyDescent="0.25">
      <c r="A7912">
        <v>1137</v>
      </c>
      <c r="B7912" s="3">
        <v>43871</v>
      </c>
      <c r="C7912" s="3">
        <v>43872</v>
      </c>
      <c r="D7912" t="s">
        <v>131</v>
      </c>
      <c r="E7912" t="s">
        <v>128</v>
      </c>
      <c r="F7912" t="s">
        <v>133</v>
      </c>
    </row>
    <row r="7913" spans="1:6" x14ac:dyDescent="0.25">
      <c r="A7913">
        <v>1137</v>
      </c>
      <c r="B7913" s="3">
        <v>43873</v>
      </c>
      <c r="C7913" s="3">
        <v>43880</v>
      </c>
      <c r="D7913" t="s">
        <v>131</v>
      </c>
      <c r="E7913" t="s">
        <v>128</v>
      </c>
      <c r="F7913" t="s">
        <v>133</v>
      </c>
    </row>
    <row r="7914" spans="1:6" x14ac:dyDescent="0.25">
      <c r="A7914">
        <v>1137</v>
      </c>
      <c r="B7914" s="3">
        <v>43881</v>
      </c>
      <c r="C7914" s="3">
        <v>43881</v>
      </c>
      <c r="D7914" t="s">
        <v>131</v>
      </c>
      <c r="E7914" t="s">
        <v>128</v>
      </c>
      <c r="F7914" t="s">
        <v>133</v>
      </c>
    </row>
    <row r="7915" spans="1:6" x14ac:dyDescent="0.25">
      <c r="A7915">
        <v>1137</v>
      </c>
      <c r="B7915" s="3">
        <v>43881</v>
      </c>
      <c r="D7915" t="s">
        <v>131</v>
      </c>
      <c r="E7915" t="s">
        <v>128</v>
      </c>
      <c r="F7915" t="s">
        <v>133</v>
      </c>
    </row>
    <row r="7916" spans="1:6" x14ac:dyDescent="0.25">
      <c r="A7916">
        <v>1138</v>
      </c>
      <c r="B7916" s="3">
        <v>42590</v>
      </c>
      <c r="C7916" s="3">
        <v>44305</v>
      </c>
      <c r="D7916" t="s">
        <v>131</v>
      </c>
      <c r="E7916" t="s">
        <v>93</v>
      </c>
      <c r="F7916" t="s">
        <v>133</v>
      </c>
    </row>
    <row r="7917" spans="1:6" x14ac:dyDescent="0.25">
      <c r="A7917">
        <v>1138</v>
      </c>
      <c r="B7917" s="3">
        <v>44305</v>
      </c>
      <c r="C7917" s="3">
        <v>44305</v>
      </c>
      <c r="D7917" t="s">
        <v>131</v>
      </c>
      <c r="E7917" t="s">
        <v>93</v>
      </c>
      <c r="F7917" t="s">
        <v>133</v>
      </c>
    </row>
    <row r="7918" spans="1:6" x14ac:dyDescent="0.25">
      <c r="A7918">
        <v>1138</v>
      </c>
      <c r="B7918" s="3">
        <v>44305</v>
      </c>
      <c r="C7918" s="3">
        <v>44305</v>
      </c>
      <c r="D7918" t="s">
        <v>131</v>
      </c>
      <c r="E7918" t="s">
        <v>93</v>
      </c>
      <c r="F7918" t="s">
        <v>133</v>
      </c>
    </row>
    <row r="7919" spans="1:6" x14ac:dyDescent="0.25">
      <c r="A7919">
        <v>1138</v>
      </c>
      <c r="B7919" s="3">
        <v>44305</v>
      </c>
      <c r="C7919" s="3">
        <v>44305</v>
      </c>
      <c r="D7919" t="s">
        <v>131</v>
      </c>
      <c r="E7919" t="s">
        <v>93</v>
      </c>
      <c r="F7919" t="s">
        <v>133</v>
      </c>
    </row>
    <row r="7920" spans="1:6" x14ac:dyDescent="0.25">
      <c r="A7920">
        <v>1138</v>
      </c>
      <c r="B7920" s="3">
        <v>44305</v>
      </c>
      <c r="C7920" s="3">
        <v>44725</v>
      </c>
      <c r="D7920" t="s">
        <v>131</v>
      </c>
      <c r="E7920" t="s">
        <v>93</v>
      </c>
      <c r="F7920" t="s">
        <v>133</v>
      </c>
    </row>
    <row r="7921" spans="1:6" x14ac:dyDescent="0.25">
      <c r="A7921">
        <v>1138</v>
      </c>
      <c r="B7921" s="3">
        <v>44725</v>
      </c>
      <c r="C7921" s="3"/>
      <c r="D7921" t="s">
        <v>131</v>
      </c>
      <c r="E7921" t="s">
        <v>93</v>
      </c>
      <c r="F7921" t="s">
        <v>133</v>
      </c>
    </row>
    <row r="7922" spans="1:6" x14ac:dyDescent="0.25">
      <c r="A7922">
        <v>1139</v>
      </c>
      <c r="B7922" s="3">
        <v>39820</v>
      </c>
      <c r="C7922" s="3">
        <v>43264</v>
      </c>
      <c r="D7922" t="s">
        <v>131</v>
      </c>
      <c r="E7922" t="s">
        <v>118</v>
      </c>
      <c r="F7922" t="s">
        <v>133</v>
      </c>
    </row>
    <row r="7923" spans="1:6" x14ac:dyDescent="0.25">
      <c r="A7923">
        <v>1139</v>
      </c>
      <c r="B7923" s="3">
        <v>43264</v>
      </c>
      <c r="C7923" s="3">
        <v>43293</v>
      </c>
      <c r="D7923" t="s">
        <v>131</v>
      </c>
      <c r="E7923" t="s">
        <v>118</v>
      </c>
      <c r="F7923" t="s">
        <v>133</v>
      </c>
    </row>
    <row r="7924" spans="1:6" x14ac:dyDescent="0.25">
      <c r="A7924">
        <v>1139</v>
      </c>
      <c r="B7924" s="3">
        <v>43294</v>
      </c>
      <c r="C7924" s="3">
        <v>43294</v>
      </c>
      <c r="D7924" t="s">
        <v>131</v>
      </c>
      <c r="E7924" t="s">
        <v>118</v>
      </c>
      <c r="F7924" t="s">
        <v>133</v>
      </c>
    </row>
    <row r="7925" spans="1:6" x14ac:dyDescent="0.25">
      <c r="A7925">
        <v>1139</v>
      </c>
      <c r="B7925" s="3">
        <v>43294</v>
      </c>
      <c r="C7925" s="3">
        <v>43323</v>
      </c>
      <c r="D7925" t="s">
        <v>131</v>
      </c>
      <c r="E7925" t="s">
        <v>118</v>
      </c>
      <c r="F7925" t="s">
        <v>133</v>
      </c>
    </row>
    <row r="7926" spans="1:6" x14ac:dyDescent="0.25">
      <c r="A7926">
        <v>1139</v>
      </c>
      <c r="B7926" s="3">
        <v>43323</v>
      </c>
      <c r="C7926" s="3">
        <v>43324</v>
      </c>
      <c r="D7926" t="s">
        <v>131</v>
      </c>
      <c r="E7926" t="s">
        <v>118</v>
      </c>
      <c r="F7926" t="s">
        <v>133</v>
      </c>
    </row>
    <row r="7927" spans="1:6" x14ac:dyDescent="0.25">
      <c r="A7927">
        <v>1139</v>
      </c>
      <c r="B7927" s="3">
        <v>43324</v>
      </c>
      <c r="C7927" s="3">
        <v>43354</v>
      </c>
      <c r="D7927" t="s">
        <v>131</v>
      </c>
      <c r="E7927" t="s">
        <v>118</v>
      </c>
      <c r="F7927" t="s">
        <v>133</v>
      </c>
    </row>
    <row r="7928" spans="1:6" x14ac:dyDescent="0.25">
      <c r="A7928">
        <v>1139</v>
      </c>
      <c r="B7928" s="3">
        <v>43354</v>
      </c>
      <c r="C7928" s="3">
        <v>43355</v>
      </c>
      <c r="D7928" t="s">
        <v>131</v>
      </c>
      <c r="E7928" t="s">
        <v>118</v>
      </c>
      <c r="F7928" t="s">
        <v>133</v>
      </c>
    </row>
    <row r="7929" spans="1:6" x14ac:dyDescent="0.25">
      <c r="A7929">
        <v>1139</v>
      </c>
      <c r="B7929" s="3">
        <v>43355</v>
      </c>
      <c r="C7929" s="3">
        <v>43384</v>
      </c>
      <c r="D7929" t="s">
        <v>131</v>
      </c>
      <c r="E7929" t="s">
        <v>118</v>
      </c>
      <c r="F7929" t="s">
        <v>133</v>
      </c>
    </row>
    <row r="7930" spans="1:6" x14ac:dyDescent="0.25">
      <c r="A7930">
        <v>1139</v>
      </c>
      <c r="B7930" s="3">
        <v>43385</v>
      </c>
      <c r="C7930" s="3">
        <v>43410</v>
      </c>
      <c r="D7930" t="s">
        <v>131</v>
      </c>
      <c r="E7930" t="s">
        <v>118</v>
      </c>
      <c r="F7930" t="s">
        <v>133</v>
      </c>
    </row>
    <row r="7931" spans="1:6" x14ac:dyDescent="0.25">
      <c r="A7931">
        <v>1139</v>
      </c>
      <c r="B7931" s="3">
        <v>43410</v>
      </c>
      <c r="C7931" s="3">
        <v>43465</v>
      </c>
      <c r="D7931" t="s">
        <v>131</v>
      </c>
      <c r="E7931" t="s">
        <v>118</v>
      </c>
      <c r="F7931" t="s">
        <v>133</v>
      </c>
    </row>
    <row r="7932" spans="1:6" x14ac:dyDescent="0.25">
      <c r="A7932">
        <v>1139</v>
      </c>
      <c r="B7932" s="3">
        <v>43466</v>
      </c>
      <c r="C7932" s="3">
        <v>43466</v>
      </c>
      <c r="D7932" t="s">
        <v>131</v>
      </c>
      <c r="E7932" t="s">
        <v>118</v>
      </c>
      <c r="F7932" t="s">
        <v>133</v>
      </c>
    </row>
    <row r="7933" spans="1:6" x14ac:dyDescent="0.25">
      <c r="A7933">
        <v>1139</v>
      </c>
      <c r="B7933" s="3">
        <v>43466</v>
      </c>
      <c r="C7933" s="3">
        <v>43527</v>
      </c>
      <c r="D7933" t="s">
        <v>131</v>
      </c>
      <c r="E7933" t="s">
        <v>118</v>
      </c>
      <c r="F7933" t="s">
        <v>133</v>
      </c>
    </row>
    <row r="7934" spans="1:6" x14ac:dyDescent="0.25">
      <c r="A7934">
        <v>1139</v>
      </c>
      <c r="B7934" s="3">
        <v>43466</v>
      </c>
      <c r="C7934" s="3">
        <v>43466</v>
      </c>
      <c r="D7934" t="s">
        <v>131</v>
      </c>
      <c r="E7934" t="s">
        <v>118</v>
      </c>
      <c r="F7934" t="s">
        <v>133</v>
      </c>
    </row>
    <row r="7935" spans="1:6" x14ac:dyDescent="0.25">
      <c r="A7935">
        <v>1139</v>
      </c>
      <c r="B7935" s="3">
        <v>43528</v>
      </c>
      <c r="C7935" s="3">
        <v>43528</v>
      </c>
      <c r="D7935" t="s">
        <v>131</v>
      </c>
      <c r="E7935" t="s">
        <v>118</v>
      </c>
      <c r="F7935" t="s">
        <v>133</v>
      </c>
    </row>
    <row r="7936" spans="1:6" x14ac:dyDescent="0.25">
      <c r="A7936">
        <v>1139</v>
      </c>
      <c r="B7936" s="3">
        <v>43528</v>
      </c>
      <c r="C7936" s="3">
        <v>43528</v>
      </c>
      <c r="D7936" t="s">
        <v>131</v>
      </c>
      <c r="E7936" t="s">
        <v>118</v>
      </c>
      <c r="F7936" t="s">
        <v>133</v>
      </c>
    </row>
    <row r="7937" spans="1:6" x14ac:dyDescent="0.25">
      <c r="A7937">
        <v>1139</v>
      </c>
      <c r="B7937" s="3">
        <v>43528</v>
      </c>
      <c r="C7937" s="3">
        <v>43983</v>
      </c>
      <c r="D7937" t="s">
        <v>131</v>
      </c>
      <c r="E7937" t="s">
        <v>118</v>
      </c>
      <c r="F7937" t="s">
        <v>133</v>
      </c>
    </row>
    <row r="7938" spans="1:6" x14ac:dyDescent="0.25">
      <c r="A7938">
        <v>1139</v>
      </c>
      <c r="B7938" s="3">
        <v>43983</v>
      </c>
      <c r="C7938" s="3">
        <v>43983</v>
      </c>
      <c r="D7938" t="s">
        <v>131</v>
      </c>
      <c r="E7938" t="s">
        <v>104</v>
      </c>
      <c r="F7938" t="s">
        <v>133</v>
      </c>
    </row>
    <row r="7939" spans="1:6" x14ac:dyDescent="0.25">
      <c r="A7939">
        <v>1139</v>
      </c>
      <c r="B7939" s="3">
        <v>43983</v>
      </c>
      <c r="C7939" s="3"/>
      <c r="D7939" t="s">
        <v>131</v>
      </c>
      <c r="E7939" t="s">
        <v>104</v>
      </c>
      <c r="F7939" t="s">
        <v>133</v>
      </c>
    </row>
    <row r="7940" spans="1:6" x14ac:dyDescent="0.25">
      <c r="A7940">
        <v>1139</v>
      </c>
      <c r="B7940" s="3">
        <v>43983</v>
      </c>
      <c r="C7940" s="3">
        <v>44013</v>
      </c>
      <c r="D7940" t="s">
        <v>131</v>
      </c>
      <c r="E7940" t="s">
        <v>118</v>
      </c>
      <c r="F7940" t="s">
        <v>133</v>
      </c>
    </row>
    <row r="7941" spans="1:6" x14ac:dyDescent="0.25">
      <c r="A7941">
        <v>1140</v>
      </c>
      <c r="B7941" s="3">
        <v>42709</v>
      </c>
      <c r="C7941" s="3">
        <v>43367</v>
      </c>
      <c r="D7941" t="s">
        <v>131</v>
      </c>
      <c r="E7941" t="s">
        <v>94</v>
      </c>
      <c r="F7941" t="s">
        <v>133</v>
      </c>
    </row>
    <row r="7942" spans="1:6" x14ac:dyDescent="0.25">
      <c r="A7942">
        <v>1140</v>
      </c>
      <c r="B7942" s="3">
        <v>43367</v>
      </c>
      <c r="C7942" s="3">
        <v>43368</v>
      </c>
      <c r="D7942" t="s">
        <v>131</v>
      </c>
      <c r="E7942" t="s">
        <v>94</v>
      </c>
      <c r="F7942" t="s">
        <v>133</v>
      </c>
    </row>
    <row r="7943" spans="1:6" x14ac:dyDescent="0.25">
      <c r="A7943">
        <v>1140</v>
      </c>
      <c r="B7943" s="3">
        <v>43367</v>
      </c>
      <c r="C7943" s="3">
        <v>43878</v>
      </c>
      <c r="D7943" t="s">
        <v>131</v>
      </c>
      <c r="E7943" t="s">
        <v>94</v>
      </c>
      <c r="F7943" t="s">
        <v>133</v>
      </c>
    </row>
    <row r="7944" spans="1:6" x14ac:dyDescent="0.25">
      <c r="A7944">
        <v>1140</v>
      </c>
      <c r="B7944" s="3">
        <v>43878</v>
      </c>
      <c r="C7944" s="3">
        <v>43878</v>
      </c>
      <c r="D7944" t="s">
        <v>131</v>
      </c>
      <c r="E7944" t="s">
        <v>94</v>
      </c>
      <c r="F7944" t="s">
        <v>133</v>
      </c>
    </row>
    <row r="7945" spans="1:6" x14ac:dyDescent="0.25">
      <c r="A7945">
        <v>1140</v>
      </c>
      <c r="B7945" s="3">
        <v>43878</v>
      </c>
      <c r="C7945" s="3">
        <v>44279</v>
      </c>
      <c r="D7945" t="s">
        <v>131</v>
      </c>
      <c r="E7945" t="s">
        <v>94</v>
      </c>
      <c r="F7945" t="s">
        <v>133</v>
      </c>
    </row>
    <row r="7946" spans="1:6" x14ac:dyDescent="0.25">
      <c r="A7946">
        <v>1140</v>
      </c>
      <c r="B7946" s="3">
        <v>44279</v>
      </c>
      <c r="C7946" s="3">
        <v>44739</v>
      </c>
      <c r="D7946" t="s">
        <v>131</v>
      </c>
      <c r="E7946" t="s">
        <v>94</v>
      </c>
      <c r="F7946" t="s">
        <v>133</v>
      </c>
    </row>
    <row r="7947" spans="1:6" x14ac:dyDescent="0.25">
      <c r="A7947">
        <v>1140</v>
      </c>
      <c r="B7947" s="3">
        <v>44739</v>
      </c>
      <c r="C7947" s="3">
        <v>44743</v>
      </c>
      <c r="D7947" t="s">
        <v>131</v>
      </c>
      <c r="E7947" t="s">
        <v>94</v>
      </c>
      <c r="F7947" t="s">
        <v>133</v>
      </c>
    </row>
    <row r="7948" spans="1:6" x14ac:dyDescent="0.25">
      <c r="A7948">
        <v>1140</v>
      </c>
      <c r="B7948" s="3">
        <v>44744</v>
      </c>
      <c r="C7948" s="3"/>
      <c r="D7948" t="s">
        <v>131</v>
      </c>
      <c r="E7948" t="s">
        <v>94</v>
      </c>
      <c r="F7948" t="s">
        <v>133</v>
      </c>
    </row>
    <row r="7949" spans="1:6" x14ac:dyDescent="0.25">
      <c r="A7949">
        <v>1142</v>
      </c>
      <c r="B7949" s="3">
        <v>38502</v>
      </c>
      <c r="C7949" s="3">
        <v>43474</v>
      </c>
      <c r="D7949" t="s">
        <v>131</v>
      </c>
      <c r="E7949" t="s">
        <v>181</v>
      </c>
      <c r="F7949" t="s">
        <v>132</v>
      </c>
    </row>
    <row r="7950" spans="1:6" x14ac:dyDescent="0.25">
      <c r="A7950">
        <v>1142</v>
      </c>
      <c r="B7950" s="3">
        <v>43474</v>
      </c>
      <c r="C7950" s="3">
        <v>43488</v>
      </c>
      <c r="D7950" t="s">
        <v>131</v>
      </c>
      <c r="E7950" t="s">
        <v>181</v>
      </c>
      <c r="F7950" t="s">
        <v>132</v>
      </c>
    </row>
    <row r="7951" spans="1:6" x14ac:dyDescent="0.25">
      <c r="A7951">
        <v>1142</v>
      </c>
      <c r="B7951" s="3">
        <v>43489</v>
      </c>
      <c r="C7951" s="3">
        <v>43520</v>
      </c>
      <c r="D7951" t="s">
        <v>131</v>
      </c>
      <c r="E7951" t="s">
        <v>181</v>
      </c>
      <c r="F7951" t="s">
        <v>132</v>
      </c>
    </row>
    <row r="7952" spans="1:6" x14ac:dyDescent="0.25">
      <c r="A7952">
        <v>1142</v>
      </c>
      <c r="B7952" s="3">
        <v>43520</v>
      </c>
      <c r="C7952" s="3">
        <v>43549</v>
      </c>
      <c r="D7952" t="s">
        <v>131</v>
      </c>
      <c r="E7952" t="s">
        <v>181</v>
      </c>
      <c r="F7952" t="s">
        <v>132</v>
      </c>
    </row>
    <row r="7953" spans="1:6" x14ac:dyDescent="0.25">
      <c r="A7953">
        <v>1142</v>
      </c>
      <c r="B7953" s="3">
        <v>43549</v>
      </c>
      <c r="C7953" s="3">
        <v>43578</v>
      </c>
      <c r="D7953" t="s">
        <v>131</v>
      </c>
      <c r="E7953" t="s">
        <v>181</v>
      </c>
      <c r="F7953" t="s">
        <v>132</v>
      </c>
    </row>
    <row r="7954" spans="1:6" x14ac:dyDescent="0.25">
      <c r="A7954">
        <v>1142</v>
      </c>
      <c r="B7954" s="3">
        <v>43550</v>
      </c>
      <c r="C7954" s="3">
        <v>43580</v>
      </c>
      <c r="D7954" t="s">
        <v>131</v>
      </c>
      <c r="E7954" t="s">
        <v>181</v>
      </c>
      <c r="F7954" t="s">
        <v>132</v>
      </c>
    </row>
    <row r="7955" spans="1:6" x14ac:dyDescent="0.25">
      <c r="A7955">
        <v>1142</v>
      </c>
      <c r="B7955" s="3">
        <v>43555</v>
      </c>
      <c r="C7955" s="3">
        <v>43580</v>
      </c>
      <c r="D7955" t="s">
        <v>131</v>
      </c>
      <c r="E7955" t="s">
        <v>181</v>
      </c>
      <c r="F7955" t="s">
        <v>132</v>
      </c>
    </row>
    <row r="7956" spans="1:6" x14ac:dyDescent="0.25">
      <c r="A7956">
        <v>1142</v>
      </c>
      <c r="B7956" s="3">
        <v>43579</v>
      </c>
      <c r="C7956" s="3">
        <v>43580</v>
      </c>
      <c r="D7956" t="s">
        <v>131</v>
      </c>
      <c r="E7956" t="s">
        <v>181</v>
      </c>
      <c r="F7956" t="s">
        <v>132</v>
      </c>
    </row>
    <row r="7957" spans="1:6" x14ac:dyDescent="0.25">
      <c r="A7957">
        <v>1142</v>
      </c>
      <c r="B7957" s="3">
        <v>43604</v>
      </c>
      <c r="C7957" s="3"/>
      <c r="D7957" t="s">
        <v>131</v>
      </c>
      <c r="E7957" t="s">
        <v>230</v>
      </c>
      <c r="F7957" t="s">
        <v>132</v>
      </c>
    </row>
    <row r="7958" spans="1:6" x14ac:dyDescent="0.25">
      <c r="A7958">
        <v>1143</v>
      </c>
      <c r="B7958" s="3">
        <v>42217</v>
      </c>
      <c r="C7958" s="3">
        <v>43123</v>
      </c>
      <c r="D7958" t="s">
        <v>131</v>
      </c>
      <c r="E7958" t="s">
        <v>124</v>
      </c>
      <c r="F7958" t="s">
        <v>133</v>
      </c>
    </row>
    <row r="7959" spans="1:6" x14ac:dyDescent="0.25">
      <c r="A7959">
        <v>1143</v>
      </c>
      <c r="B7959" s="3">
        <v>43124</v>
      </c>
      <c r="C7959" s="3">
        <v>43124</v>
      </c>
      <c r="D7959" t="s">
        <v>131</v>
      </c>
      <c r="E7959" t="s">
        <v>124</v>
      </c>
      <c r="F7959" t="s">
        <v>133</v>
      </c>
    </row>
    <row r="7960" spans="1:6" x14ac:dyDescent="0.25">
      <c r="A7960">
        <v>1143</v>
      </c>
      <c r="B7960" s="3">
        <v>43125</v>
      </c>
      <c r="C7960" s="3">
        <v>44469</v>
      </c>
      <c r="D7960" t="s">
        <v>131</v>
      </c>
      <c r="E7960" t="s">
        <v>124</v>
      </c>
      <c r="F7960" t="s">
        <v>133</v>
      </c>
    </row>
    <row r="7961" spans="1:6" x14ac:dyDescent="0.25">
      <c r="A7961">
        <v>1143</v>
      </c>
      <c r="B7961" s="3">
        <v>44469</v>
      </c>
      <c r="C7961" s="3">
        <v>44471</v>
      </c>
      <c r="D7961" t="s">
        <v>131</v>
      </c>
      <c r="E7961" t="s">
        <v>124</v>
      </c>
      <c r="F7961" t="s">
        <v>133</v>
      </c>
    </row>
    <row r="7962" spans="1:6" x14ac:dyDescent="0.25">
      <c r="A7962">
        <v>1143</v>
      </c>
      <c r="B7962" s="3">
        <v>44472</v>
      </c>
      <c r="C7962" s="3">
        <v>44713</v>
      </c>
      <c r="D7962" t="s">
        <v>131</v>
      </c>
      <c r="E7962" t="s">
        <v>124</v>
      </c>
      <c r="F7962" t="s">
        <v>133</v>
      </c>
    </row>
    <row r="7963" spans="1:6" x14ac:dyDescent="0.25">
      <c r="A7963">
        <v>1143</v>
      </c>
      <c r="B7963" s="3">
        <v>44713</v>
      </c>
      <c r="C7963" s="3">
        <v>44713</v>
      </c>
      <c r="D7963" t="s">
        <v>131</v>
      </c>
      <c r="E7963" t="s">
        <v>124</v>
      </c>
      <c r="F7963" t="s">
        <v>133</v>
      </c>
    </row>
    <row r="7964" spans="1:6" x14ac:dyDescent="0.25">
      <c r="A7964">
        <v>1143</v>
      </c>
      <c r="B7964" s="3">
        <v>44713</v>
      </c>
      <c r="C7964" s="3"/>
      <c r="D7964" t="s">
        <v>131</v>
      </c>
      <c r="E7964" t="s">
        <v>175</v>
      </c>
      <c r="F7964" t="s">
        <v>133</v>
      </c>
    </row>
    <row r="7965" spans="1:6" x14ac:dyDescent="0.25">
      <c r="A7965">
        <v>1144</v>
      </c>
      <c r="B7965" s="3">
        <v>42661</v>
      </c>
      <c r="C7965" s="3">
        <v>43727</v>
      </c>
      <c r="D7965" t="s">
        <v>131</v>
      </c>
      <c r="E7965" t="s">
        <v>92</v>
      </c>
      <c r="F7965" t="s">
        <v>133</v>
      </c>
    </row>
    <row r="7966" spans="1:6" x14ac:dyDescent="0.25">
      <c r="A7966">
        <v>1144</v>
      </c>
      <c r="B7966" s="3">
        <v>43727</v>
      </c>
      <c r="C7966" s="3">
        <v>43727</v>
      </c>
      <c r="D7966" t="s">
        <v>131</v>
      </c>
      <c r="E7966" t="s">
        <v>92</v>
      </c>
      <c r="F7966" t="s">
        <v>133</v>
      </c>
    </row>
    <row r="7967" spans="1:6" x14ac:dyDescent="0.25">
      <c r="A7967">
        <v>1144</v>
      </c>
      <c r="B7967" s="3">
        <v>43727</v>
      </c>
      <c r="C7967" s="3">
        <v>44279</v>
      </c>
      <c r="D7967" t="s">
        <v>131</v>
      </c>
      <c r="E7967" t="s">
        <v>94</v>
      </c>
      <c r="F7967" t="s">
        <v>133</v>
      </c>
    </row>
    <row r="7968" spans="1:6" x14ac:dyDescent="0.25">
      <c r="A7968">
        <v>1144</v>
      </c>
      <c r="B7968" s="3">
        <v>44279</v>
      </c>
      <c r="C7968" s="3">
        <v>44613</v>
      </c>
      <c r="D7968" t="s">
        <v>131</v>
      </c>
      <c r="E7968" t="s">
        <v>94</v>
      </c>
      <c r="F7968" t="s">
        <v>133</v>
      </c>
    </row>
    <row r="7969" spans="1:6" x14ac:dyDescent="0.25">
      <c r="A7969">
        <v>1144</v>
      </c>
      <c r="B7969" s="3">
        <v>44613</v>
      </c>
      <c r="C7969" s="3">
        <v>44619</v>
      </c>
      <c r="D7969" t="s">
        <v>131</v>
      </c>
      <c r="E7969" t="s">
        <v>94</v>
      </c>
      <c r="F7969" t="s">
        <v>133</v>
      </c>
    </row>
    <row r="7970" spans="1:6" x14ac:dyDescent="0.25">
      <c r="A7970">
        <v>1144</v>
      </c>
      <c r="B7970" s="3">
        <v>44620</v>
      </c>
      <c r="C7970" s="3">
        <v>44649</v>
      </c>
      <c r="D7970" t="s">
        <v>131</v>
      </c>
      <c r="E7970" t="s">
        <v>94</v>
      </c>
      <c r="F7970" t="s">
        <v>133</v>
      </c>
    </row>
    <row r="7971" spans="1:6" x14ac:dyDescent="0.25">
      <c r="A7971">
        <v>1144</v>
      </c>
      <c r="B7971" s="3">
        <v>44650</v>
      </c>
      <c r="C7971" s="3">
        <v>44652</v>
      </c>
      <c r="D7971" t="s">
        <v>131</v>
      </c>
      <c r="E7971" t="s">
        <v>94</v>
      </c>
      <c r="F7971" t="s">
        <v>133</v>
      </c>
    </row>
    <row r="7972" spans="1:6" x14ac:dyDescent="0.25">
      <c r="A7972">
        <v>1144</v>
      </c>
      <c r="B7972" s="3">
        <v>44652</v>
      </c>
      <c r="C7972" s="3">
        <v>44719</v>
      </c>
      <c r="D7972" t="s">
        <v>131</v>
      </c>
      <c r="E7972" t="s">
        <v>94</v>
      </c>
      <c r="F7972" t="s">
        <v>133</v>
      </c>
    </row>
    <row r="7973" spans="1:6" x14ac:dyDescent="0.25">
      <c r="A7973">
        <v>1144</v>
      </c>
      <c r="B7973" s="3">
        <v>44720</v>
      </c>
      <c r="C7973" s="3">
        <v>44725</v>
      </c>
      <c r="D7973" t="s">
        <v>131</v>
      </c>
      <c r="E7973" t="s">
        <v>94</v>
      </c>
      <c r="F7973" t="s">
        <v>133</v>
      </c>
    </row>
    <row r="7974" spans="1:6" x14ac:dyDescent="0.25">
      <c r="A7974">
        <v>1144</v>
      </c>
      <c r="B7974" s="3">
        <v>44725</v>
      </c>
      <c r="C7974" s="3"/>
      <c r="D7974" t="s">
        <v>131</v>
      </c>
      <c r="E7974" t="s">
        <v>94</v>
      </c>
      <c r="F7974" t="s">
        <v>133</v>
      </c>
    </row>
    <row r="7975" spans="1:6" x14ac:dyDescent="0.25">
      <c r="A7975">
        <v>1145</v>
      </c>
      <c r="B7975" s="3">
        <v>38546</v>
      </c>
      <c r="C7975" s="3">
        <v>43405</v>
      </c>
      <c r="D7975" t="s">
        <v>131</v>
      </c>
      <c r="E7975" t="s">
        <v>117</v>
      </c>
      <c r="F7975" t="s">
        <v>132</v>
      </c>
    </row>
    <row r="7976" spans="1:6" x14ac:dyDescent="0.25">
      <c r="A7976">
        <v>1145</v>
      </c>
      <c r="B7976" s="3">
        <v>43405</v>
      </c>
      <c r="C7976" s="3">
        <v>43405</v>
      </c>
      <c r="D7976" t="s">
        <v>131</v>
      </c>
      <c r="E7976" t="s">
        <v>140</v>
      </c>
      <c r="F7976" t="s">
        <v>132</v>
      </c>
    </row>
    <row r="7977" spans="1:6" x14ac:dyDescent="0.25">
      <c r="A7977">
        <v>1145</v>
      </c>
      <c r="B7977" s="3">
        <v>43405</v>
      </c>
      <c r="C7977" s="3">
        <v>44470</v>
      </c>
      <c r="D7977" t="s">
        <v>131</v>
      </c>
      <c r="E7977" t="s">
        <v>140</v>
      </c>
      <c r="F7977" t="s">
        <v>132</v>
      </c>
    </row>
    <row r="7978" spans="1:6" x14ac:dyDescent="0.25">
      <c r="A7978">
        <v>1145</v>
      </c>
      <c r="B7978" s="3">
        <v>44470</v>
      </c>
      <c r="C7978" s="3">
        <v>44470</v>
      </c>
      <c r="D7978" t="s">
        <v>131</v>
      </c>
      <c r="E7978" t="s">
        <v>140</v>
      </c>
      <c r="F7978" t="s">
        <v>132</v>
      </c>
    </row>
    <row r="7979" spans="1:6" x14ac:dyDescent="0.25">
      <c r="A7979">
        <v>1145</v>
      </c>
      <c r="B7979" s="3">
        <v>44470</v>
      </c>
      <c r="C7979" s="3"/>
      <c r="D7979" t="s">
        <v>131</v>
      </c>
      <c r="E7979" t="s">
        <v>101</v>
      </c>
      <c r="F7979" t="s">
        <v>132</v>
      </c>
    </row>
    <row r="7980" spans="1:6" x14ac:dyDescent="0.25">
      <c r="A7980">
        <v>1147</v>
      </c>
      <c r="B7980" s="3">
        <v>41750</v>
      </c>
      <c r="C7980" s="3">
        <v>43206</v>
      </c>
      <c r="D7980" t="s">
        <v>131</v>
      </c>
      <c r="E7980" t="s">
        <v>115</v>
      </c>
      <c r="F7980" t="s">
        <v>133</v>
      </c>
    </row>
    <row r="7981" spans="1:6" x14ac:dyDescent="0.25">
      <c r="A7981">
        <v>1147</v>
      </c>
      <c r="B7981" s="3">
        <v>43206</v>
      </c>
      <c r="C7981" s="3">
        <v>44390</v>
      </c>
      <c r="D7981" t="s">
        <v>131</v>
      </c>
      <c r="E7981" t="s">
        <v>92</v>
      </c>
      <c r="F7981" t="s">
        <v>133</v>
      </c>
    </row>
    <row r="7982" spans="1:6" x14ac:dyDescent="0.25">
      <c r="A7982">
        <v>1147</v>
      </c>
      <c r="B7982" s="3">
        <v>43206</v>
      </c>
      <c r="C7982" s="3">
        <v>43206</v>
      </c>
      <c r="D7982" t="s">
        <v>131</v>
      </c>
      <c r="E7982" t="s">
        <v>92</v>
      </c>
      <c r="F7982" t="s">
        <v>133</v>
      </c>
    </row>
    <row r="7983" spans="1:6" x14ac:dyDescent="0.25">
      <c r="A7983">
        <v>1147</v>
      </c>
      <c r="B7983" s="3">
        <v>43206</v>
      </c>
      <c r="C7983" s="3">
        <v>43206</v>
      </c>
      <c r="D7983" t="s">
        <v>131</v>
      </c>
      <c r="E7983" t="s">
        <v>115</v>
      </c>
      <c r="F7983" t="s">
        <v>133</v>
      </c>
    </row>
    <row r="7984" spans="1:6" x14ac:dyDescent="0.25">
      <c r="A7984">
        <v>1147</v>
      </c>
      <c r="B7984" s="3">
        <v>44390</v>
      </c>
      <c r="C7984" s="3">
        <v>44390</v>
      </c>
      <c r="D7984" t="s">
        <v>131</v>
      </c>
      <c r="E7984" t="s">
        <v>92</v>
      </c>
      <c r="F7984" t="s">
        <v>133</v>
      </c>
    </row>
    <row r="7985" spans="1:6" x14ac:dyDescent="0.25">
      <c r="A7985">
        <v>1147</v>
      </c>
      <c r="B7985" s="3">
        <v>44390</v>
      </c>
      <c r="C7985" s="3">
        <v>44390</v>
      </c>
      <c r="D7985" t="s">
        <v>131</v>
      </c>
      <c r="E7985" t="s">
        <v>92</v>
      </c>
      <c r="F7985" t="s">
        <v>133</v>
      </c>
    </row>
    <row r="7986" spans="1:6" x14ac:dyDescent="0.25">
      <c r="A7986">
        <v>1147</v>
      </c>
      <c r="B7986" s="3">
        <v>44390</v>
      </c>
      <c r="C7986" s="3">
        <v>44713</v>
      </c>
      <c r="D7986" t="s">
        <v>131</v>
      </c>
      <c r="E7986" t="s">
        <v>92</v>
      </c>
      <c r="F7986" t="s">
        <v>133</v>
      </c>
    </row>
    <row r="7987" spans="1:6" x14ac:dyDescent="0.25">
      <c r="A7987">
        <v>1147</v>
      </c>
      <c r="B7987" s="3">
        <v>44713</v>
      </c>
      <c r="C7987" s="3">
        <v>44713</v>
      </c>
      <c r="D7987" t="s">
        <v>131</v>
      </c>
      <c r="E7987" t="s">
        <v>92</v>
      </c>
      <c r="F7987" t="s">
        <v>133</v>
      </c>
    </row>
    <row r="7988" spans="1:6" x14ac:dyDescent="0.25">
      <c r="A7988">
        <v>1147</v>
      </c>
      <c r="B7988" s="3">
        <v>44713</v>
      </c>
      <c r="C7988" s="3"/>
      <c r="D7988" t="s">
        <v>131</v>
      </c>
      <c r="E7988" t="s">
        <v>92</v>
      </c>
      <c r="F7988" t="s">
        <v>133</v>
      </c>
    </row>
    <row r="7989" spans="1:6" x14ac:dyDescent="0.25">
      <c r="A7989">
        <v>1148</v>
      </c>
      <c r="B7989" s="3">
        <v>42690</v>
      </c>
      <c r="C7989" s="3">
        <v>43566</v>
      </c>
      <c r="D7989" t="s">
        <v>131</v>
      </c>
      <c r="E7989" t="s">
        <v>182</v>
      </c>
      <c r="F7989" t="s">
        <v>133</v>
      </c>
    </row>
    <row r="7990" spans="1:6" x14ac:dyDescent="0.25">
      <c r="A7990">
        <v>1148</v>
      </c>
      <c r="B7990" s="3">
        <v>43566</v>
      </c>
      <c r="C7990" s="3">
        <v>43616</v>
      </c>
      <c r="D7990" t="s">
        <v>131</v>
      </c>
      <c r="E7990" t="s">
        <v>182</v>
      </c>
      <c r="F7990" t="s">
        <v>133</v>
      </c>
    </row>
    <row r="7991" spans="1:6" x14ac:dyDescent="0.25">
      <c r="A7991">
        <v>1148</v>
      </c>
      <c r="B7991" s="3">
        <v>43616</v>
      </c>
      <c r="C7991" s="3">
        <v>43647</v>
      </c>
      <c r="D7991" t="s">
        <v>131</v>
      </c>
      <c r="E7991" t="s">
        <v>182</v>
      </c>
      <c r="F7991" t="s">
        <v>133</v>
      </c>
    </row>
    <row r="7992" spans="1:6" x14ac:dyDescent="0.25">
      <c r="A7992">
        <v>1148</v>
      </c>
      <c r="B7992" s="3">
        <v>43647</v>
      </c>
      <c r="C7992" s="3">
        <v>44119</v>
      </c>
      <c r="D7992" t="s">
        <v>131</v>
      </c>
      <c r="E7992" t="s">
        <v>182</v>
      </c>
      <c r="F7992" t="s">
        <v>133</v>
      </c>
    </row>
    <row r="7993" spans="1:6" x14ac:dyDescent="0.25">
      <c r="A7993">
        <v>1148</v>
      </c>
      <c r="B7993" s="3">
        <v>44120</v>
      </c>
      <c r="C7993" s="3">
        <v>44120</v>
      </c>
      <c r="D7993" t="s">
        <v>131</v>
      </c>
      <c r="E7993" t="s">
        <v>182</v>
      </c>
      <c r="F7993" t="s">
        <v>133</v>
      </c>
    </row>
    <row r="7994" spans="1:6" x14ac:dyDescent="0.25">
      <c r="A7994">
        <v>1148</v>
      </c>
      <c r="B7994" s="3">
        <v>44120</v>
      </c>
      <c r="C7994" s="3">
        <v>44485</v>
      </c>
      <c r="D7994" t="s">
        <v>131</v>
      </c>
      <c r="E7994" t="s">
        <v>182</v>
      </c>
      <c r="F7994" t="s">
        <v>133</v>
      </c>
    </row>
    <row r="7995" spans="1:6" x14ac:dyDescent="0.25">
      <c r="A7995">
        <v>1148</v>
      </c>
      <c r="B7995" s="3">
        <v>44485</v>
      </c>
      <c r="C7995" s="3">
        <v>44485</v>
      </c>
      <c r="D7995" t="s">
        <v>131</v>
      </c>
      <c r="E7995" t="s">
        <v>182</v>
      </c>
      <c r="F7995" t="s">
        <v>133</v>
      </c>
    </row>
    <row r="7996" spans="1:6" x14ac:dyDescent="0.25">
      <c r="A7996">
        <v>1148</v>
      </c>
      <c r="B7996" s="3">
        <v>44485</v>
      </c>
      <c r="C7996" s="3"/>
      <c r="D7996" t="s">
        <v>131</v>
      </c>
      <c r="E7996" t="s">
        <v>92</v>
      </c>
      <c r="F7996" t="s">
        <v>133</v>
      </c>
    </row>
    <row r="7997" spans="1:6" x14ac:dyDescent="0.25">
      <c r="A7997">
        <v>1149</v>
      </c>
      <c r="B7997" s="3">
        <v>40330</v>
      </c>
      <c r="D7997" t="s">
        <v>131</v>
      </c>
      <c r="E7997" t="s">
        <v>109</v>
      </c>
      <c r="F7997" t="s">
        <v>132</v>
      </c>
    </row>
    <row r="7998" spans="1:6" x14ac:dyDescent="0.25">
      <c r="A7998">
        <v>1150</v>
      </c>
      <c r="B7998" s="3">
        <v>42217</v>
      </c>
      <c r="C7998" s="3">
        <v>43133</v>
      </c>
      <c r="D7998" t="s">
        <v>131</v>
      </c>
      <c r="E7998" t="s">
        <v>128</v>
      </c>
      <c r="F7998" t="s">
        <v>133</v>
      </c>
    </row>
    <row r="7999" spans="1:6" x14ac:dyDescent="0.25">
      <c r="A7999">
        <v>1150</v>
      </c>
      <c r="B7999" s="3">
        <v>43133</v>
      </c>
      <c r="C7999" s="3">
        <v>43759</v>
      </c>
      <c r="D7999" t="s">
        <v>131</v>
      </c>
      <c r="E7999" t="s">
        <v>128</v>
      </c>
      <c r="F7999" t="s">
        <v>133</v>
      </c>
    </row>
    <row r="8000" spans="1:6" x14ac:dyDescent="0.25">
      <c r="A8000">
        <v>1150</v>
      </c>
      <c r="B8000" s="3">
        <v>43759</v>
      </c>
      <c r="C8000" s="3">
        <v>43763</v>
      </c>
      <c r="D8000" t="s">
        <v>131</v>
      </c>
      <c r="E8000" t="s">
        <v>128</v>
      </c>
      <c r="F8000" t="s">
        <v>133</v>
      </c>
    </row>
    <row r="8001" spans="1:6" x14ac:dyDescent="0.25">
      <c r="A8001">
        <v>1150</v>
      </c>
      <c r="B8001" s="3">
        <v>43764</v>
      </c>
      <c r="C8001" s="3">
        <v>43815</v>
      </c>
      <c r="D8001" t="s">
        <v>131</v>
      </c>
      <c r="E8001" t="s">
        <v>128</v>
      </c>
      <c r="F8001" t="s">
        <v>133</v>
      </c>
    </row>
    <row r="8002" spans="1:6" x14ac:dyDescent="0.25">
      <c r="A8002">
        <v>1150</v>
      </c>
      <c r="B8002" s="3">
        <v>43815</v>
      </c>
      <c r="C8002" s="3">
        <v>43815</v>
      </c>
      <c r="D8002" t="s">
        <v>131</v>
      </c>
      <c r="E8002" t="s">
        <v>128</v>
      </c>
      <c r="F8002" t="s">
        <v>133</v>
      </c>
    </row>
    <row r="8003" spans="1:6" x14ac:dyDescent="0.25">
      <c r="A8003">
        <v>1150</v>
      </c>
      <c r="B8003" s="3">
        <v>43816</v>
      </c>
      <c r="C8003" s="3">
        <v>43816</v>
      </c>
      <c r="D8003" t="s">
        <v>131</v>
      </c>
      <c r="E8003" t="s">
        <v>128</v>
      </c>
      <c r="F8003" t="s">
        <v>133</v>
      </c>
    </row>
    <row r="8004" spans="1:6" x14ac:dyDescent="0.25">
      <c r="A8004">
        <v>1150</v>
      </c>
      <c r="B8004" s="3">
        <v>43816</v>
      </c>
      <c r="C8004" s="3">
        <v>44587</v>
      </c>
      <c r="D8004" t="s">
        <v>131</v>
      </c>
      <c r="E8004" t="s">
        <v>128</v>
      </c>
      <c r="F8004" t="s">
        <v>133</v>
      </c>
    </row>
    <row r="8005" spans="1:6" x14ac:dyDescent="0.25">
      <c r="A8005">
        <v>1150</v>
      </c>
      <c r="B8005" s="3">
        <v>44587</v>
      </c>
      <c r="C8005" s="3">
        <v>44589</v>
      </c>
      <c r="D8005" t="s">
        <v>131</v>
      </c>
      <c r="E8005" t="s">
        <v>128</v>
      </c>
      <c r="F8005" t="s">
        <v>133</v>
      </c>
    </row>
    <row r="8006" spans="1:6" x14ac:dyDescent="0.25">
      <c r="A8006">
        <v>1150</v>
      </c>
      <c r="B8006" s="3">
        <v>44590</v>
      </c>
      <c r="C8006" s="3">
        <v>44591</v>
      </c>
      <c r="D8006" t="s">
        <v>131</v>
      </c>
      <c r="E8006" t="s">
        <v>128</v>
      </c>
      <c r="F8006" t="s">
        <v>133</v>
      </c>
    </row>
    <row r="8007" spans="1:6" x14ac:dyDescent="0.25">
      <c r="A8007">
        <v>1150</v>
      </c>
      <c r="B8007" s="3">
        <v>44591</v>
      </c>
      <c r="C8007" s="3">
        <v>44595</v>
      </c>
      <c r="D8007" t="s">
        <v>131</v>
      </c>
      <c r="E8007" t="s">
        <v>128</v>
      </c>
      <c r="F8007" t="s">
        <v>133</v>
      </c>
    </row>
    <row r="8008" spans="1:6" x14ac:dyDescent="0.25">
      <c r="A8008">
        <v>1150</v>
      </c>
      <c r="B8008" s="3">
        <v>44596</v>
      </c>
      <c r="C8008" s="3">
        <v>44600</v>
      </c>
      <c r="D8008" t="s">
        <v>131</v>
      </c>
      <c r="E8008" t="s">
        <v>128</v>
      </c>
      <c r="F8008" t="s">
        <v>133</v>
      </c>
    </row>
    <row r="8009" spans="1:6" x14ac:dyDescent="0.25">
      <c r="A8009">
        <v>1150</v>
      </c>
      <c r="B8009" s="3">
        <v>44600</v>
      </c>
      <c r="C8009" s="3">
        <v>44601</v>
      </c>
      <c r="D8009" t="s">
        <v>131</v>
      </c>
      <c r="E8009" t="s">
        <v>128</v>
      </c>
      <c r="F8009" t="s">
        <v>133</v>
      </c>
    </row>
    <row r="8010" spans="1:6" x14ac:dyDescent="0.25">
      <c r="A8010">
        <v>1150</v>
      </c>
      <c r="B8010" s="3">
        <v>44602</v>
      </c>
      <c r="C8010" s="3"/>
      <c r="D8010" t="s">
        <v>131</v>
      </c>
      <c r="E8010" t="s">
        <v>128</v>
      </c>
      <c r="F8010" t="s">
        <v>133</v>
      </c>
    </row>
    <row r="8011" spans="1:6" x14ac:dyDescent="0.25">
      <c r="A8011">
        <v>1151</v>
      </c>
      <c r="B8011" s="3">
        <v>42370</v>
      </c>
      <c r="C8011" s="3">
        <v>43373</v>
      </c>
      <c r="D8011" t="s">
        <v>131</v>
      </c>
      <c r="E8011" t="s">
        <v>125</v>
      </c>
      <c r="F8011" t="s">
        <v>133</v>
      </c>
    </row>
    <row r="8012" spans="1:6" x14ac:dyDescent="0.25">
      <c r="A8012">
        <v>1151</v>
      </c>
      <c r="B8012" s="3">
        <v>43373</v>
      </c>
      <c r="C8012" s="3">
        <v>43374</v>
      </c>
      <c r="D8012" t="s">
        <v>131</v>
      </c>
      <c r="E8012" t="s">
        <v>125</v>
      </c>
      <c r="F8012" t="s">
        <v>133</v>
      </c>
    </row>
    <row r="8013" spans="1:6" x14ac:dyDescent="0.25">
      <c r="A8013">
        <v>1152</v>
      </c>
      <c r="B8013" s="3">
        <v>41883</v>
      </c>
      <c r="C8013" s="3">
        <v>43069</v>
      </c>
      <c r="D8013" t="s">
        <v>131</v>
      </c>
      <c r="E8013" t="s">
        <v>170</v>
      </c>
      <c r="F8013" t="s">
        <v>133</v>
      </c>
    </row>
    <row r="8014" spans="1:6" x14ac:dyDescent="0.25">
      <c r="A8014">
        <v>1152</v>
      </c>
      <c r="B8014" s="3">
        <v>43070</v>
      </c>
      <c r="C8014" s="3">
        <v>43069</v>
      </c>
      <c r="D8014" t="s">
        <v>131</v>
      </c>
      <c r="E8014" t="s">
        <v>170</v>
      </c>
      <c r="F8014" t="s">
        <v>133</v>
      </c>
    </row>
    <row r="8015" spans="1:6" x14ac:dyDescent="0.25">
      <c r="A8015">
        <v>1152</v>
      </c>
      <c r="B8015" s="3">
        <v>43070</v>
      </c>
      <c r="C8015" s="3">
        <v>43134</v>
      </c>
      <c r="D8015" t="s">
        <v>131</v>
      </c>
      <c r="E8015" t="s">
        <v>124</v>
      </c>
      <c r="F8015" t="s">
        <v>133</v>
      </c>
    </row>
    <row r="8016" spans="1:6" x14ac:dyDescent="0.25">
      <c r="A8016">
        <v>1152</v>
      </c>
      <c r="B8016" s="3">
        <v>43134</v>
      </c>
      <c r="C8016" s="3">
        <v>43628</v>
      </c>
      <c r="D8016" t="s">
        <v>131</v>
      </c>
      <c r="E8016" t="s">
        <v>124</v>
      </c>
      <c r="F8016" t="s">
        <v>133</v>
      </c>
    </row>
    <row r="8017" spans="1:6" x14ac:dyDescent="0.25">
      <c r="A8017">
        <v>1152</v>
      </c>
      <c r="B8017" s="3">
        <v>43628</v>
      </c>
      <c r="C8017" s="3">
        <v>43628</v>
      </c>
      <c r="D8017" t="s">
        <v>131</v>
      </c>
      <c r="E8017" t="s">
        <v>124</v>
      </c>
      <c r="F8017" t="s">
        <v>133</v>
      </c>
    </row>
    <row r="8018" spans="1:6" x14ac:dyDescent="0.25">
      <c r="A8018">
        <v>1152</v>
      </c>
      <c r="B8018" s="3">
        <v>43629</v>
      </c>
      <c r="C8018" s="3">
        <v>44460</v>
      </c>
      <c r="D8018" t="s">
        <v>131</v>
      </c>
      <c r="E8018" t="s">
        <v>124</v>
      </c>
      <c r="F8018" t="s">
        <v>133</v>
      </c>
    </row>
    <row r="8019" spans="1:6" x14ac:dyDescent="0.25">
      <c r="A8019">
        <v>1152</v>
      </c>
      <c r="B8019" s="3">
        <v>44460</v>
      </c>
      <c r="C8019" s="3">
        <v>44460</v>
      </c>
      <c r="D8019" t="s">
        <v>131</v>
      </c>
      <c r="E8019" t="s">
        <v>124</v>
      </c>
      <c r="F8019" t="s">
        <v>133</v>
      </c>
    </row>
    <row r="8020" spans="1:6" x14ac:dyDescent="0.25">
      <c r="A8020">
        <v>1152</v>
      </c>
      <c r="B8020" s="3">
        <v>44461</v>
      </c>
      <c r="C8020" s="3">
        <v>44566</v>
      </c>
      <c r="D8020" t="s">
        <v>131</v>
      </c>
      <c r="E8020" t="s">
        <v>124</v>
      </c>
      <c r="F8020" t="s">
        <v>133</v>
      </c>
    </row>
    <row r="8021" spans="1:6" x14ac:dyDescent="0.25">
      <c r="A8021">
        <v>1152</v>
      </c>
      <c r="B8021" s="3">
        <v>44564</v>
      </c>
      <c r="C8021" s="3">
        <v>44565</v>
      </c>
      <c r="D8021" t="s">
        <v>131</v>
      </c>
      <c r="E8021" t="s">
        <v>124</v>
      </c>
      <c r="F8021" t="s">
        <v>133</v>
      </c>
    </row>
    <row r="8022" spans="1:6" x14ac:dyDescent="0.25">
      <c r="A8022">
        <v>1152</v>
      </c>
      <c r="B8022" s="3">
        <v>44566</v>
      </c>
      <c r="C8022" s="3">
        <v>44572</v>
      </c>
      <c r="D8022" t="s">
        <v>131</v>
      </c>
      <c r="E8022" t="s">
        <v>124</v>
      </c>
      <c r="F8022" t="s">
        <v>133</v>
      </c>
    </row>
    <row r="8023" spans="1:6" x14ac:dyDescent="0.25">
      <c r="A8023">
        <v>1152</v>
      </c>
      <c r="B8023" s="3">
        <v>44573</v>
      </c>
      <c r="C8023" s="3">
        <v>44579</v>
      </c>
      <c r="D8023" t="s">
        <v>131</v>
      </c>
      <c r="E8023" t="s">
        <v>124</v>
      </c>
      <c r="F8023" t="s">
        <v>133</v>
      </c>
    </row>
    <row r="8024" spans="1:6" x14ac:dyDescent="0.25">
      <c r="A8024">
        <v>1152</v>
      </c>
      <c r="B8024" s="3">
        <v>44580</v>
      </c>
      <c r="C8024" s="3"/>
      <c r="D8024" t="s">
        <v>131</v>
      </c>
      <c r="E8024" t="s">
        <v>124</v>
      </c>
      <c r="F8024" t="s">
        <v>133</v>
      </c>
    </row>
    <row r="8025" spans="1:6" x14ac:dyDescent="0.25">
      <c r="A8025">
        <v>1153</v>
      </c>
      <c r="B8025" s="3">
        <v>42614</v>
      </c>
      <c r="C8025" s="3">
        <v>43206</v>
      </c>
      <c r="D8025" t="s">
        <v>131</v>
      </c>
      <c r="E8025" t="s">
        <v>97</v>
      </c>
      <c r="F8025" t="s">
        <v>133</v>
      </c>
    </row>
    <row r="8026" spans="1:6" x14ac:dyDescent="0.25">
      <c r="A8026">
        <v>1153</v>
      </c>
      <c r="B8026" s="3">
        <v>43206</v>
      </c>
      <c r="C8026" s="3">
        <v>43453</v>
      </c>
      <c r="D8026" t="s">
        <v>131</v>
      </c>
      <c r="E8026" t="s">
        <v>97</v>
      </c>
      <c r="F8026" t="s">
        <v>133</v>
      </c>
    </row>
    <row r="8027" spans="1:6" x14ac:dyDescent="0.25">
      <c r="A8027">
        <v>1153</v>
      </c>
      <c r="B8027" s="3">
        <v>43453</v>
      </c>
      <c r="C8027" s="3">
        <v>43462</v>
      </c>
      <c r="D8027" t="s">
        <v>131</v>
      </c>
      <c r="E8027" t="s">
        <v>97</v>
      </c>
      <c r="F8027" t="s">
        <v>133</v>
      </c>
    </row>
    <row r="8028" spans="1:6" x14ac:dyDescent="0.25">
      <c r="A8028">
        <v>1153</v>
      </c>
      <c r="B8028" s="3">
        <v>43463</v>
      </c>
      <c r="C8028" s="3"/>
      <c r="D8028" t="s">
        <v>131</v>
      </c>
      <c r="E8028" t="s">
        <v>97</v>
      </c>
      <c r="F8028" t="s">
        <v>133</v>
      </c>
    </row>
    <row r="8029" spans="1:6" x14ac:dyDescent="0.25">
      <c r="A8029">
        <v>1154</v>
      </c>
      <c r="B8029" s="3">
        <v>41852</v>
      </c>
      <c r="C8029" s="3">
        <v>43282</v>
      </c>
      <c r="D8029" t="s">
        <v>131</v>
      </c>
      <c r="E8029" t="s">
        <v>104</v>
      </c>
      <c r="F8029" t="s">
        <v>133</v>
      </c>
    </row>
    <row r="8030" spans="1:6" x14ac:dyDescent="0.25">
      <c r="A8030">
        <v>1154</v>
      </c>
      <c r="B8030" s="3">
        <v>43282</v>
      </c>
      <c r="C8030" s="3">
        <v>43405</v>
      </c>
      <c r="D8030" t="s">
        <v>131</v>
      </c>
      <c r="E8030" t="s">
        <v>104</v>
      </c>
      <c r="F8030" t="s">
        <v>133</v>
      </c>
    </row>
    <row r="8031" spans="1:6" x14ac:dyDescent="0.25">
      <c r="A8031">
        <v>1154</v>
      </c>
      <c r="B8031" s="3">
        <v>43282</v>
      </c>
      <c r="C8031" s="3">
        <v>43493</v>
      </c>
      <c r="D8031" t="s">
        <v>131</v>
      </c>
      <c r="E8031" t="s">
        <v>102</v>
      </c>
      <c r="F8031" t="s">
        <v>133</v>
      </c>
    </row>
    <row r="8032" spans="1:6" x14ac:dyDescent="0.25">
      <c r="A8032">
        <v>1154</v>
      </c>
      <c r="B8032" s="3">
        <v>43493</v>
      </c>
      <c r="C8032" s="3">
        <v>44466</v>
      </c>
      <c r="D8032" t="s">
        <v>131</v>
      </c>
      <c r="E8032" t="s">
        <v>96</v>
      </c>
      <c r="F8032" t="s">
        <v>133</v>
      </c>
    </row>
    <row r="8033" spans="1:6" x14ac:dyDescent="0.25">
      <c r="A8033">
        <v>1154</v>
      </c>
      <c r="B8033" s="3">
        <v>43493</v>
      </c>
      <c r="C8033" s="3">
        <v>43503</v>
      </c>
      <c r="D8033" t="s">
        <v>131</v>
      </c>
      <c r="E8033" t="s">
        <v>102</v>
      </c>
      <c r="F8033" t="s">
        <v>133</v>
      </c>
    </row>
    <row r="8034" spans="1:6" x14ac:dyDescent="0.25">
      <c r="A8034">
        <v>1154</v>
      </c>
      <c r="B8034" s="3">
        <v>44466</v>
      </c>
      <c r="C8034" s="3">
        <v>44466</v>
      </c>
      <c r="D8034" t="s">
        <v>131</v>
      </c>
      <c r="E8034" t="s">
        <v>96</v>
      </c>
      <c r="F8034" t="s">
        <v>133</v>
      </c>
    </row>
    <row r="8035" spans="1:6" x14ac:dyDescent="0.25">
      <c r="A8035">
        <v>1154</v>
      </c>
      <c r="B8035" s="3">
        <v>44466</v>
      </c>
      <c r="C8035" s="3"/>
      <c r="D8035" t="s">
        <v>131</v>
      </c>
      <c r="E8035" t="s">
        <v>93</v>
      </c>
      <c r="F8035" t="s">
        <v>133</v>
      </c>
    </row>
    <row r="8036" spans="1:6" x14ac:dyDescent="0.25">
      <c r="A8036">
        <v>1155</v>
      </c>
      <c r="B8036" s="3">
        <v>38601</v>
      </c>
      <c r="C8036" s="3">
        <v>44225</v>
      </c>
      <c r="D8036" t="s">
        <v>131</v>
      </c>
      <c r="E8036" t="s">
        <v>167</v>
      </c>
      <c r="F8036" t="s">
        <v>133</v>
      </c>
    </row>
    <row r="8037" spans="1:6" x14ac:dyDescent="0.25">
      <c r="A8037">
        <v>1155</v>
      </c>
      <c r="B8037" s="3">
        <v>44225</v>
      </c>
      <c r="C8037" s="3"/>
      <c r="D8037" t="s">
        <v>131</v>
      </c>
      <c r="E8037" t="s">
        <v>167</v>
      </c>
      <c r="F8037" t="s">
        <v>133</v>
      </c>
    </row>
    <row r="8038" spans="1:6" x14ac:dyDescent="0.25">
      <c r="A8038">
        <v>1156</v>
      </c>
      <c r="B8038" s="3">
        <v>42217</v>
      </c>
      <c r="C8038" s="3">
        <v>43570</v>
      </c>
      <c r="D8038" t="s">
        <v>131</v>
      </c>
      <c r="E8038" t="s">
        <v>185</v>
      </c>
      <c r="F8038" t="s">
        <v>133</v>
      </c>
    </row>
    <row r="8039" spans="1:6" x14ac:dyDescent="0.25">
      <c r="A8039">
        <v>1156</v>
      </c>
      <c r="B8039" s="3">
        <v>43570</v>
      </c>
      <c r="C8039" s="3">
        <v>43579</v>
      </c>
      <c r="D8039" t="s">
        <v>131</v>
      </c>
      <c r="E8039" t="s">
        <v>185</v>
      </c>
      <c r="F8039" t="s">
        <v>133</v>
      </c>
    </row>
    <row r="8040" spans="1:6" x14ac:dyDescent="0.25">
      <c r="A8040">
        <v>1156</v>
      </c>
      <c r="B8040" s="3">
        <v>43580</v>
      </c>
      <c r="C8040" s="3">
        <v>43811</v>
      </c>
      <c r="D8040" t="s">
        <v>131</v>
      </c>
      <c r="E8040" t="s">
        <v>185</v>
      </c>
      <c r="F8040" t="s">
        <v>133</v>
      </c>
    </row>
    <row r="8041" spans="1:6" x14ac:dyDescent="0.25">
      <c r="A8041">
        <v>1156</v>
      </c>
      <c r="B8041" s="3">
        <v>43811</v>
      </c>
      <c r="C8041" s="3">
        <v>43812</v>
      </c>
      <c r="D8041" t="s">
        <v>131</v>
      </c>
      <c r="E8041" t="s">
        <v>185</v>
      </c>
      <c r="F8041" t="s">
        <v>133</v>
      </c>
    </row>
    <row r="8042" spans="1:6" x14ac:dyDescent="0.25">
      <c r="A8042">
        <v>1156</v>
      </c>
      <c r="B8042" s="3">
        <v>43813</v>
      </c>
      <c r="C8042" s="3">
        <v>43820</v>
      </c>
      <c r="D8042" t="s">
        <v>131</v>
      </c>
      <c r="E8042" t="s">
        <v>185</v>
      </c>
      <c r="F8042" t="s">
        <v>133</v>
      </c>
    </row>
    <row r="8043" spans="1:6" x14ac:dyDescent="0.25">
      <c r="A8043">
        <v>1156</v>
      </c>
      <c r="B8043" s="3">
        <v>43821</v>
      </c>
      <c r="C8043" s="3">
        <v>43821</v>
      </c>
      <c r="D8043" t="s">
        <v>131</v>
      </c>
      <c r="E8043" t="s">
        <v>169</v>
      </c>
      <c r="F8043" t="s">
        <v>133</v>
      </c>
    </row>
    <row r="8044" spans="1:6" x14ac:dyDescent="0.25">
      <c r="A8044">
        <v>1156</v>
      </c>
      <c r="B8044" s="3">
        <v>43821</v>
      </c>
      <c r="C8044" s="3"/>
      <c r="D8044" t="s">
        <v>131</v>
      </c>
      <c r="E8044" t="s">
        <v>169</v>
      </c>
      <c r="F8044" t="s">
        <v>133</v>
      </c>
    </row>
    <row r="8045" spans="1:6" x14ac:dyDescent="0.25">
      <c r="A8045">
        <v>1157</v>
      </c>
      <c r="B8045" s="3">
        <v>42643</v>
      </c>
      <c r="C8045" s="3">
        <v>43206</v>
      </c>
      <c r="D8045" t="s">
        <v>131</v>
      </c>
      <c r="E8045" t="s">
        <v>129</v>
      </c>
      <c r="F8045" t="s">
        <v>133</v>
      </c>
    </row>
    <row r="8046" spans="1:6" x14ac:dyDescent="0.25">
      <c r="A8046">
        <v>1157</v>
      </c>
      <c r="B8046" s="3">
        <v>43206</v>
      </c>
      <c r="C8046" s="3">
        <v>43206</v>
      </c>
      <c r="D8046" t="s">
        <v>131</v>
      </c>
      <c r="E8046" t="s">
        <v>129</v>
      </c>
      <c r="F8046" t="s">
        <v>133</v>
      </c>
    </row>
    <row r="8047" spans="1:6" x14ac:dyDescent="0.25">
      <c r="A8047">
        <v>1157</v>
      </c>
      <c r="B8047" s="3">
        <v>43206</v>
      </c>
      <c r="C8047" s="3">
        <v>43637</v>
      </c>
      <c r="D8047" t="s">
        <v>131</v>
      </c>
      <c r="E8047" t="s">
        <v>129</v>
      </c>
      <c r="F8047" t="s">
        <v>133</v>
      </c>
    </row>
    <row r="8048" spans="1:6" x14ac:dyDescent="0.25">
      <c r="A8048">
        <v>1157</v>
      </c>
      <c r="B8048" s="3">
        <v>43637</v>
      </c>
      <c r="C8048" s="3">
        <v>44579</v>
      </c>
      <c r="D8048" t="s">
        <v>131</v>
      </c>
      <c r="E8048" t="s">
        <v>129</v>
      </c>
      <c r="F8048" t="s">
        <v>133</v>
      </c>
    </row>
    <row r="8049" spans="1:6" x14ac:dyDescent="0.25">
      <c r="A8049">
        <v>1157</v>
      </c>
      <c r="B8049" s="3">
        <v>44579</v>
      </c>
      <c r="C8049" s="3">
        <v>44580</v>
      </c>
      <c r="D8049" t="s">
        <v>131</v>
      </c>
      <c r="E8049" t="s">
        <v>129</v>
      </c>
      <c r="F8049" t="s">
        <v>133</v>
      </c>
    </row>
    <row r="8050" spans="1:6" x14ac:dyDescent="0.25">
      <c r="A8050">
        <v>1157</v>
      </c>
      <c r="B8050" s="3">
        <v>44581</v>
      </c>
      <c r="C8050" s="3"/>
      <c r="D8050" t="s">
        <v>131</v>
      </c>
      <c r="E8050" t="s">
        <v>129</v>
      </c>
      <c r="F8050" t="s">
        <v>133</v>
      </c>
    </row>
    <row r="8051" spans="1:6" x14ac:dyDescent="0.25">
      <c r="A8051">
        <v>1158</v>
      </c>
      <c r="B8051" s="3">
        <v>40276</v>
      </c>
      <c r="C8051" s="3">
        <v>43399</v>
      </c>
      <c r="D8051" t="s">
        <v>131</v>
      </c>
      <c r="E8051" t="s">
        <v>135</v>
      </c>
      <c r="F8051" t="s">
        <v>133</v>
      </c>
    </row>
    <row r="8052" spans="1:6" x14ac:dyDescent="0.25">
      <c r="A8052">
        <v>1158</v>
      </c>
      <c r="B8052" s="3">
        <v>43399</v>
      </c>
      <c r="C8052" s="3">
        <v>43405</v>
      </c>
      <c r="D8052" t="s">
        <v>131</v>
      </c>
      <c r="E8052" t="s">
        <v>135</v>
      </c>
      <c r="F8052" t="s">
        <v>133</v>
      </c>
    </row>
    <row r="8053" spans="1:6" x14ac:dyDescent="0.25">
      <c r="A8053">
        <v>1158</v>
      </c>
      <c r="B8053" s="3">
        <v>43406</v>
      </c>
      <c r="C8053" s="3">
        <v>43437</v>
      </c>
      <c r="D8053" t="s">
        <v>131</v>
      </c>
      <c r="E8053" t="s">
        <v>135</v>
      </c>
      <c r="F8053" t="s">
        <v>133</v>
      </c>
    </row>
    <row r="8054" spans="1:6" x14ac:dyDescent="0.25">
      <c r="A8054">
        <v>1158</v>
      </c>
      <c r="B8054" s="3">
        <v>43437</v>
      </c>
      <c r="C8054" s="3">
        <v>43450</v>
      </c>
      <c r="D8054" t="s">
        <v>131</v>
      </c>
      <c r="E8054" t="s">
        <v>135</v>
      </c>
      <c r="F8054" t="s">
        <v>133</v>
      </c>
    </row>
    <row r="8055" spans="1:6" x14ac:dyDescent="0.25">
      <c r="A8055">
        <v>1158</v>
      </c>
      <c r="B8055" s="3">
        <v>43451</v>
      </c>
      <c r="C8055" s="3">
        <v>43493</v>
      </c>
      <c r="D8055" t="s">
        <v>131</v>
      </c>
      <c r="E8055" t="s">
        <v>135</v>
      </c>
      <c r="F8055" t="s">
        <v>133</v>
      </c>
    </row>
    <row r="8056" spans="1:6" x14ac:dyDescent="0.25">
      <c r="A8056">
        <v>1158</v>
      </c>
      <c r="B8056" s="3">
        <v>43493</v>
      </c>
      <c r="C8056" s="3">
        <v>43493</v>
      </c>
      <c r="D8056" t="s">
        <v>131</v>
      </c>
      <c r="E8056" t="s">
        <v>135</v>
      </c>
      <c r="F8056" t="s">
        <v>133</v>
      </c>
    </row>
    <row r="8057" spans="1:6" x14ac:dyDescent="0.25">
      <c r="A8057">
        <v>1158</v>
      </c>
      <c r="B8057" s="3">
        <v>43494</v>
      </c>
      <c r="C8057" s="3">
        <v>43496</v>
      </c>
      <c r="D8057" t="s">
        <v>131</v>
      </c>
      <c r="E8057" t="s">
        <v>135</v>
      </c>
      <c r="F8057" t="s">
        <v>133</v>
      </c>
    </row>
    <row r="8058" spans="1:6" x14ac:dyDescent="0.25">
      <c r="A8058">
        <v>1158</v>
      </c>
      <c r="B8058" s="3">
        <v>43496</v>
      </c>
      <c r="C8058" s="3">
        <v>43497</v>
      </c>
      <c r="D8058" t="s">
        <v>131</v>
      </c>
      <c r="E8058" t="s">
        <v>135</v>
      </c>
      <c r="F8058" t="s">
        <v>133</v>
      </c>
    </row>
    <row r="8059" spans="1:6" x14ac:dyDescent="0.25">
      <c r="A8059">
        <v>1158</v>
      </c>
      <c r="B8059" s="3">
        <v>43498</v>
      </c>
      <c r="C8059" s="3">
        <v>43566</v>
      </c>
      <c r="D8059" t="s">
        <v>131</v>
      </c>
      <c r="E8059" t="s">
        <v>135</v>
      </c>
      <c r="F8059" t="s">
        <v>133</v>
      </c>
    </row>
    <row r="8060" spans="1:6" x14ac:dyDescent="0.25">
      <c r="A8060">
        <v>1158</v>
      </c>
      <c r="B8060" s="3">
        <v>43566</v>
      </c>
      <c r="C8060" s="3">
        <v>43566</v>
      </c>
      <c r="D8060" t="s">
        <v>131</v>
      </c>
      <c r="E8060" t="s">
        <v>135</v>
      </c>
      <c r="F8060" t="s">
        <v>133</v>
      </c>
    </row>
    <row r="8061" spans="1:6" x14ac:dyDescent="0.25">
      <c r="A8061">
        <v>1158</v>
      </c>
      <c r="B8061" s="3">
        <v>43567</v>
      </c>
      <c r="C8061" s="3">
        <v>43571</v>
      </c>
      <c r="D8061" t="s">
        <v>131</v>
      </c>
      <c r="E8061" t="s">
        <v>135</v>
      </c>
      <c r="F8061" t="s">
        <v>133</v>
      </c>
    </row>
    <row r="8062" spans="1:6" x14ac:dyDescent="0.25">
      <c r="A8062">
        <v>1158</v>
      </c>
      <c r="B8062" s="3">
        <v>43571</v>
      </c>
      <c r="C8062" s="3">
        <v>43572</v>
      </c>
      <c r="D8062" t="s">
        <v>131</v>
      </c>
      <c r="E8062" t="s">
        <v>135</v>
      </c>
      <c r="F8062" t="s">
        <v>133</v>
      </c>
    </row>
    <row r="8063" spans="1:6" x14ac:dyDescent="0.25">
      <c r="A8063">
        <v>1158</v>
      </c>
      <c r="B8063" s="3">
        <v>43573</v>
      </c>
      <c r="C8063" s="3">
        <v>43629</v>
      </c>
      <c r="D8063" t="s">
        <v>131</v>
      </c>
      <c r="E8063" t="s">
        <v>135</v>
      </c>
      <c r="F8063" t="s">
        <v>133</v>
      </c>
    </row>
    <row r="8064" spans="1:6" x14ac:dyDescent="0.25">
      <c r="A8064">
        <v>1158</v>
      </c>
      <c r="B8064" s="3">
        <v>43629</v>
      </c>
      <c r="C8064" s="3">
        <v>43629</v>
      </c>
      <c r="D8064" t="s">
        <v>131</v>
      </c>
      <c r="E8064" t="s">
        <v>135</v>
      </c>
      <c r="F8064" t="s">
        <v>133</v>
      </c>
    </row>
    <row r="8065" spans="1:6" x14ac:dyDescent="0.25">
      <c r="A8065">
        <v>1158</v>
      </c>
      <c r="B8065" s="3">
        <v>43630</v>
      </c>
      <c r="C8065" s="3">
        <v>43633</v>
      </c>
      <c r="D8065" t="s">
        <v>131</v>
      </c>
      <c r="E8065" t="s">
        <v>135</v>
      </c>
      <c r="F8065" t="s">
        <v>133</v>
      </c>
    </row>
    <row r="8066" spans="1:6" x14ac:dyDescent="0.25">
      <c r="A8066">
        <v>1158</v>
      </c>
      <c r="B8066" s="3">
        <v>43633</v>
      </c>
      <c r="C8066" s="3">
        <v>43634</v>
      </c>
      <c r="D8066" t="s">
        <v>131</v>
      </c>
      <c r="E8066" t="s">
        <v>135</v>
      </c>
      <c r="F8066" t="s">
        <v>133</v>
      </c>
    </row>
    <row r="8067" spans="1:6" x14ac:dyDescent="0.25">
      <c r="A8067">
        <v>1158</v>
      </c>
      <c r="B8067" s="3">
        <v>43635</v>
      </c>
      <c r="C8067" s="3">
        <v>43649</v>
      </c>
      <c r="D8067" t="s">
        <v>131</v>
      </c>
      <c r="E8067" t="s">
        <v>135</v>
      </c>
      <c r="F8067" t="s">
        <v>133</v>
      </c>
    </row>
    <row r="8068" spans="1:6" x14ac:dyDescent="0.25">
      <c r="A8068">
        <v>1158</v>
      </c>
      <c r="B8068" s="3">
        <v>43649</v>
      </c>
      <c r="C8068" s="3">
        <v>43649</v>
      </c>
      <c r="D8068" t="s">
        <v>131</v>
      </c>
      <c r="E8068" t="s">
        <v>135</v>
      </c>
      <c r="F8068" t="s">
        <v>133</v>
      </c>
    </row>
    <row r="8069" spans="1:6" x14ac:dyDescent="0.25">
      <c r="A8069">
        <v>1158</v>
      </c>
      <c r="B8069" s="3">
        <v>43650</v>
      </c>
      <c r="C8069" s="3">
        <v>43857</v>
      </c>
      <c r="D8069" t="s">
        <v>131</v>
      </c>
      <c r="E8069" t="s">
        <v>135</v>
      </c>
      <c r="F8069" t="s">
        <v>133</v>
      </c>
    </row>
    <row r="8070" spans="1:6" x14ac:dyDescent="0.25">
      <c r="A8070">
        <v>1158</v>
      </c>
      <c r="B8070" s="3">
        <v>43857</v>
      </c>
      <c r="C8070" s="3">
        <v>43858</v>
      </c>
      <c r="D8070" t="s">
        <v>131</v>
      </c>
      <c r="E8070" t="s">
        <v>135</v>
      </c>
      <c r="F8070" t="s">
        <v>133</v>
      </c>
    </row>
    <row r="8071" spans="1:6" x14ac:dyDescent="0.25">
      <c r="A8071">
        <v>1158</v>
      </c>
      <c r="B8071" s="3">
        <v>43859</v>
      </c>
      <c r="C8071" s="3"/>
      <c r="D8071" t="s">
        <v>131</v>
      </c>
      <c r="E8071" t="s">
        <v>135</v>
      </c>
      <c r="F8071" t="s">
        <v>133</v>
      </c>
    </row>
    <row r="8072" spans="1:6" x14ac:dyDescent="0.25">
      <c r="A8072">
        <v>1159</v>
      </c>
      <c r="B8072" s="3">
        <v>42217</v>
      </c>
      <c r="C8072" s="3">
        <v>43784</v>
      </c>
      <c r="D8072" t="s">
        <v>131</v>
      </c>
      <c r="E8072" t="s">
        <v>128</v>
      </c>
      <c r="F8072" t="s">
        <v>133</v>
      </c>
    </row>
    <row r="8073" spans="1:6" x14ac:dyDescent="0.25">
      <c r="A8073">
        <v>1159</v>
      </c>
      <c r="B8073" s="3">
        <v>43785</v>
      </c>
      <c r="C8073" s="3">
        <v>43785</v>
      </c>
      <c r="D8073" t="s">
        <v>131</v>
      </c>
      <c r="E8073" t="s">
        <v>168</v>
      </c>
      <c r="F8073" t="s">
        <v>133</v>
      </c>
    </row>
    <row r="8074" spans="1:6" x14ac:dyDescent="0.25">
      <c r="A8074">
        <v>1159</v>
      </c>
      <c r="B8074" s="3">
        <v>43785</v>
      </c>
      <c r="C8074" s="3">
        <v>44469</v>
      </c>
      <c r="D8074" t="s">
        <v>131</v>
      </c>
      <c r="E8074" t="s">
        <v>168</v>
      </c>
      <c r="F8074" t="s">
        <v>133</v>
      </c>
    </row>
    <row r="8075" spans="1:6" x14ac:dyDescent="0.25">
      <c r="A8075">
        <v>1159</v>
      </c>
      <c r="B8075" s="3">
        <v>44469</v>
      </c>
      <c r="C8075" s="3">
        <v>44471</v>
      </c>
      <c r="D8075" t="s">
        <v>131</v>
      </c>
      <c r="E8075" t="s">
        <v>168</v>
      </c>
      <c r="F8075" t="s">
        <v>133</v>
      </c>
    </row>
    <row r="8076" spans="1:6" x14ac:dyDescent="0.25">
      <c r="A8076">
        <v>1159</v>
      </c>
      <c r="B8076" s="3">
        <v>44472</v>
      </c>
      <c r="C8076" s="3">
        <v>44571</v>
      </c>
      <c r="D8076" t="s">
        <v>131</v>
      </c>
      <c r="E8076" t="s">
        <v>168</v>
      </c>
      <c r="F8076" t="s">
        <v>133</v>
      </c>
    </row>
    <row r="8077" spans="1:6" x14ac:dyDescent="0.25">
      <c r="A8077">
        <v>1159</v>
      </c>
      <c r="B8077" s="3">
        <v>44571</v>
      </c>
      <c r="C8077" s="3">
        <v>44584</v>
      </c>
      <c r="D8077" t="s">
        <v>131</v>
      </c>
      <c r="E8077" t="s">
        <v>168</v>
      </c>
      <c r="F8077" t="s">
        <v>133</v>
      </c>
    </row>
    <row r="8078" spans="1:6" x14ac:dyDescent="0.25">
      <c r="A8078">
        <v>1159</v>
      </c>
      <c r="B8078" s="3">
        <v>44585</v>
      </c>
      <c r="C8078" s="3">
        <v>44690</v>
      </c>
      <c r="D8078" t="s">
        <v>131</v>
      </c>
      <c r="E8078" t="s">
        <v>168</v>
      </c>
      <c r="F8078" t="s">
        <v>133</v>
      </c>
    </row>
    <row r="8079" spans="1:6" x14ac:dyDescent="0.25">
      <c r="A8079">
        <v>1159</v>
      </c>
      <c r="B8079" s="3">
        <v>44690</v>
      </c>
      <c r="C8079" s="3">
        <v>44701</v>
      </c>
      <c r="D8079" t="s">
        <v>131</v>
      </c>
      <c r="E8079" t="s">
        <v>168</v>
      </c>
      <c r="F8079" t="s">
        <v>133</v>
      </c>
    </row>
    <row r="8080" spans="1:6" x14ac:dyDescent="0.25">
      <c r="A8080">
        <v>1159</v>
      </c>
      <c r="B8080" s="3">
        <v>44702</v>
      </c>
      <c r="C8080" s="3"/>
      <c r="D8080" t="s">
        <v>131</v>
      </c>
      <c r="E8080" t="s">
        <v>168</v>
      </c>
      <c r="F8080" t="s">
        <v>133</v>
      </c>
    </row>
    <row r="8081" spans="1:6" x14ac:dyDescent="0.25">
      <c r="A8081">
        <v>1160</v>
      </c>
      <c r="B8081" s="3">
        <v>42186</v>
      </c>
      <c r="C8081" s="3">
        <v>43497</v>
      </c>
      <c r="D8081" t="s">
        <v>131</v>
      </c>
      <c r="E8081" t="s">
        <v>134</v>
      </c>
      <c r="F8081" t="s">
        <v>133</v>
      </c>
    </row>
    <row r="8082" spans="1:6" x14ac:dyDescent="0.25">
      <c r="A8082">
        <v>1160</v>
      </c>
      <c r="B8082" s="3">
        <v>43497</v>
      </c>
      <c r="C8082" s="3">
        <v>43497</v>
      </c>
      <c r="D8082" t="s">
        <v>131</v>
      </c>
      <c r="E8082" t="s">
        <v>134</v>
      </c>
      <c r="F8082" t="s">
        <v>133</v>
      </c>
    </row>
    <row r="8083" spans="1:6" x14ac:dyDescent="0.25">
      <c r="A8083">
        <v>1160</v>
      </c>
      <c r="B8083" s="3">
        <v>43497</v>
      </c>
      <c r="C8083" s="3">
        <v>43497</v>
      </c>
      <c r="D8083" t="s">
        <v>131</v>
      </c>
      <c r="E8083" t="s">
        <v>134</v>
      </c>
      <c r="F8083" t="s">
        <v>133</v>
      </c>
    </row>
    <row r="8084" spans="1:6" x14ac:dyDescent="0.25">
      <c r="A8084">
        <v>1160</v>
      </c>
      <c r="B8084" s="3">
        <v>43497</v>
      </c>
      <c r="C8084" s="3">
        <v>44165</v>
      </c>
      <c r="D8084" t="s">
        <v>131</v>
      </c>
      <c r="E8084" t="s">
        <v>134</v>
      </c>
      <c r="F8084" t="s">
        <v>133</v>
      </c>
    </row>
    <row r="8085" spans="1:6" x14ac:dyDescent="0.25">
      <c r="A8085">
        <v>1160</v>
      </c>
      <c r="B8085" s="3">
        <v>43497</v>
      </c>
      <c r="C8085" s="3">
        <v>43497</v>
      </c>
      <c r="D8085" t="s">
        <v>131</v>
      </c>
      <c r="E8085" t="s">
        <v>134</v>
      </c>
      <c r="F8085" t="s">
        <v>133</v>
      </c>
    </row>
    <row r="8086" spans="1:6" x14ac:dyDescent="0.25">
      <c r="A8086">
        <v>1160</v>
      </c>
      <c r="B8086" s="3">
        <v>44166</v>
      </c>
      <c r="C8086" s="3">
        <v>44166</v>
      </c>
      <c r="D8086" t="s">
        <v>131</v>
      </c>
      <c r="E8086" t="s">
        <v>134</v>
      </c>
      <c r="F8086" t="s">
        <v>133</v>
      </c>
    </row>
    <row r="8087" spans="1:6" x14ac:dyDescent="0.25">
      <c r="A8087">
        <v>1160</v>
      </c>
      <c r="B8087" s="3">
        <v>44166</v>
      </c>
      <c r="C8087" s="3">
        <v>44235</v>
      </c>
      <c r="D8087" t="s">
        <v>131</v>
      </c>
      <c r="E8087" t="s">
        <v>134</v>
      </c>
      <c r="F8087" t="s">
        <v>133</v>
      </c>
    </row>
    <row r="8088" spans="1:6" x14ac:dyDescent="0.25">
      <c r="A8088">
        <v>1160</v>
      </c>
      <c r="B8088" s="3">
        <v>44235</v>
      </c>
      <c r="C8088" s="3">
        <v>44571</v>
      </c>
      <c r="D8088" t="s">
        <v>131</v>
      </c>
      <c r="E8088" t="s">
        <v>134</v>
      </c>
      <c r="F8088" t="s">
        <v>133</v>
      </c>
    </row>
    <row r="8089" spans="1:6" x14ac:dyDescent="0.25">
      <c r="A8089">
        <v>1160</v>
      </c>
      <c r="B8089" s="3">
        <v>44571</v>
      </c>
      <c r="C8089" s="3">
        <v>44575</v>
      </c>
      <c r="D8089" t="s">
        <v>131</v>
      </c>
      <c r="E8089" t="s">
        <v>134</v>
      </c>
      <c r="F8089" t="s">
        <v>133</v>
      </c>
    </row>
    <row r="8090" spans="1:6" x14ac:dyDescent="0.25">
      <c r="A8090">
        <v>1160</v>
      </c>
      <c r="B8090" s="3">
        <v>44576</v>
      </c>
      <c r="C8090" s="3"/>
      <c r="D8090" t="s">
        <v>131</v>
      </c>
      <c r="E8090" t="s">
        <v>134</v>
      </c>
      <c r="F8090" t="s">
        <v>133</v>
      </c>
    </row>
    <row r="8091" spans="1:6" x14ac:dyDescent="0.25">
      <c r="A8091">
        <v>1160</v>
      </c>
      <c r="B8091" s="3">
        <v>44576</v>
      </c>
      <c r="C8091" s="3">
        <v>44576</v>
      </c>
      <c r="D8091" t="s">
        <v>131</v>
      </c>
      <c r="E8091" t="s">
        <v>134</v>
      </c>
      <c r="F8091" t="s">
        <v>133</v>
      </c>
    </row>
    <row r="8092" spans="1:6" x14ac:dyDescent="0.25">
      <c r="A8092">
        <v>1162</v>
      </c>
      <c r="B8092" s="3">
        <v>41913</v>
      </c>
      <c r="C8092" s="3">
        <v>43069</v>
      </c>
      <c r="D8092" t="s">
        <v>131</v>
      </c>
      <c r="E8092" t="s">
        <v>172</v>
      </c>
      <c r="F8092" t="s">
        <v>133</v>
      </c>
    </row>
    <row r="8093" spans="1:6" x14ac:dyDescent="0.25">
      <c r="A8093">
        <v>1162</v>
      </c>
      <c r="B8093" s="3">
        <v>43070</v>
      </c>
      <c r="C8093" s="3">
        <v>43069</v>
      </c>
      <c r="D8093" t="s">
        <v>131</v>
      </c>
      <c r="E8093" t="s">
        <v>172</v>
      </c>
      <c r="F8093" t="s">
        <v>133</v>
      </c>
    </row>
    <row r="8094" spans="1:6" x14ac:dyDescent="0.25">
      <c r="A8094">
        <v>1162</v>
      </c>
      <c r="B8094" s="3">
        <v>43070</v>
      </c>
      <c r="C8094" s="3">
        <v>43525</v>
      </c>
      <c r="D8094" t="s">
        <v>131</v>
      </c>
      <c r="E8094" t="s">
        <v>177</v>
      </c>
      <c r="F8094" t="s">
        <v>133</v>
      </c>
    </row>
    <row r="8095" spans="1:6" x14ac:dyDescent="0.25">
      <c r="A8095">
        <v>1162</v>
      </c>
      <c r="B8095" s="3">
        <v>43525</v>
      </c>
      <c r="C8095" s="3">
        <v>43525</v>
      </c>
      <c r="D8095" t="s">
        <v>131</v>
      </c>
      <c r="E8095" t="s">
        <v>177</v>
      </c>
      <c r="F8095" t="s">
        <v>133</v>
      </c>
    </row>
    <row r="8096" spans="1:6" x14ac:dyDescent="0.25">
      <c r="A8096">
        <v>1162</v>
      </c>
      <c r="B8096" s="3">
        <v>43526</v>
      </c>
      <c r="C8096" s="3">
        <v>43528</v>
      </c>
      <c r="D8096" t="s">
        <v>131</v>
      </c>
      <c r="E8096" t="s">
        <v>177</v>
      </c>
      <c r="F8096" t="s">
        <v>133</v>
      </c>
    </row>
    <row r="8097" spans="1:6" x14ac:dyDescent="0.25">
      <c r="A8097">
        <v>1162</v>
      </c>
      <c r="B8097" s="3">
        <v>43528</v>
      </c>
      <c r="C8097" s="3">
        <v>43532</v>
      </c>
      <c r="D8097" t="s">
        <v>131</v>
      </c>
      <c r="E8097" t="s">
        <v>177</v>
      </c>
      <c r="F8097" t="s">
        <v>133</v>
      </c>
    </row>
    <row r="8098" spans="1:6" x14ac:dyDescent="0.25">
      <c r="A8098">
        <v>1162</v>
      </c>
      <c r="B8098" s="3">
        <v>43533</v>
      </c>
      <c r="C8098" s="3">
        <v>43535</v>
      </c>
      <c r="D8098" t="s">
        <v>131</v>
      </c>
      <c r="E8098" t="s">
        <v>177</v>
      </c>
      <c r="F8098" t="s">
        <v>133</v>
      </c>
    </row>
    <row r="8099" spans="1:6" x14ac:dyDescent="0.25">
      <c r="A8099">
        <v>1162</v>
      </c>
      <c r="B8099" s="3">
        <v>43535</v>
      </c>
      <c r="C8099" s="3">
        <v>43539</v>
      </c>
      <c r="D8099" t="s">
        <v>131</v>
      </c>
      <c r="E8099" t="s">
        <v>177</v>
      </c>
      <c r="F8099" t="s">
        <v>133</v>
      </c>
    </row>
    <row r="8100" spans="1:6" x14ac:dyDescent="0.25">
      <c r="A8100">
        <v>1162</v>
      </c>
      <c r="B8100" s="3">
        <v>43540</v>
      </c>
      <c r="C8100" s="3">
        <v>43545</v>
      </c>
      <c r="D8100" t="s">
        <v>131</v>
      </c>
      <c r="E8100" t="s">
        <v>177</v>
      </c>
      <c r="F8100" t="s">
        <v>133</v>
      </c>
    </row>
    <row r="8101" spans="1:6" x14ac:dyDescent="0.25">
      <c r="A8101">
        <v>1162</v>
      </c>
      <c r="B8101" s="3">
        <v>43545</v>
      </c>
      <c r="C8101" s="3">
        <v>43547</v>
      </c>
      <c r="D8101" t="s">
        <v>131</v>
      </c>
      <c r="E8101" t="s">
        <v>177</v>
      </c>
      <c r="F8101" t="s">
        <v>133</v>
      </c>
    </row>
    <row r="8102" spans="1:6" x14ac:dyDescent="0.25">
      <c r="A8102">
        <v>1162</v>
      </c>
      <c r="B8102" s="3">
        <v>43548</v>
      </c>
      <c r="C8102" s="3">
        <v>43549</v>
      </c>
      <c r="D8102" t="s">
        <v>131</v>
      </c>
      <c r="E8102" t="s">
        <v>177</v>
      </c>
      <c r="F8102" t="s">
        <v>133</v>
      </c>
    </row>
    <row r="8103" spans="1:6" x14ac:dyDescent="0.25">
      <c r="A8103">
        <v>1162</v>
      </c>
      <c r="B8103" s="3">
        <v>43549</v>
      </c>
      <c r="C8103" s="3">
        <v>43555</v>
      </c>
      <c r="D8103" t="s">
        <v>131</v>
      </c>
      <c r="E8103" t="s">
        <v>177</v>
      </c>
      <c r="F8103" t="s">
        <v>133</v>
      </c>
    </row>
    <row r="8104" spans="1:6" x14ac:dyDescent="0.25">
      <c r="A8104">
        <v>1162</v>
      </c>
      <c r="B8104" s="3">
        <v>43556</v>
      </c>
      <c r="C8104" s="3">
        <v>43556</v>
      </c>
      <c r="D8104" t="s">
        <v>131</v>
      </c>
      <c r="E8104" t="s">
        <v>177</v>
      </c>
      <c r="F8104" t="s">
        <v>133</v>
      </c>
    </row>
    <row r="8105" spans="1:6" x14ac:dyDescent="0.25">
      <c r="A8105">
        <v>1162</v>
      </c>
      <c r="B8105" s="3">
        <v>43556</v>
      </c>
      <c r="C8105" s="3">
        <v>43562</v>
      </c>
      <c r="D8105" t="s">
        <v>131</v>
      </c>
      <c r="E8105" t="s">
        <v>177</v>
      </c>
      <c r="F8105" t="s">
        <v>133</v>
      </c>
    </row>
    <row r="8106" spans="1:6" x14ac:dyDescent="0.25">
      <c r="A8106">
        <v>1162</v>
      </c>
      <c r="B8106" s="3">
        <v>43563</v>
      </c>
      <c r="C8106" s="3">
        <v>43563</v>
      </c>
      <c r="D8106" t="s">
        <v>131</v>
      </c>
      <c r="E8106" t="s">
        <v>177</v>
      </c>
      <c r="F8106" t="s">
        <v>133</v>
      </c>
    </row>
    <row r="8107" spans="1:6" x14ac:dyDescent="0.25">
      <c r="A8107">
        <v>1162</v>
      </c>
      <c r="B8107" s="3">
        <v>43563</v>
      </c>
      <c r="C8107" s="3">
        <v>43569</v>
      </c>
      <c r="D8107" t="s">
        <v>131</v>
      </c>
      <c r="E8107" t="s">
        <v>177</v>
      </c>
      <c r="F8107" t="s">
        <v>133</v>
      </c>
    </row>
    <row r="8108" spans="1:6" x14ac:dyDescent="0.25">
      <c r="A8108">
        <v>1162</v>
      </c>
      <c r="B8108" s="3">
        <v>43570</v>
      </c>
      <c r="C8108" s="3">
        <v>43570</v>
      </c>
      <c r="D8108" t="s">
        <v>131</v>
      </c>
      <c r="E8108" t="s">
        <v>177</v>
      </c>
      <c r="F8108" t="s">
        <v>133</v>
      </c>
    </row>
    <row r="8109" spans="1:6" x14ac:dyDescent="0.25">
      <c r="A8109">
        <v>1162</v>
      </c>
      <c r="B8109" s="3">
        <v>43570</v>
      </c>
      <c r="C8109" s="3">
        <v>43584</v>
      </c>
      <c r="D8109" t="s">
        <v>131</v>
      </c>
      <c r="E8109" t="s">
        <v>177</v>
      </c>
      <c r="F8109" t="s">
        <v>133</v>
      </c>
    </row>
    <row r="8110" spans="1:6" x14ac:dyDescent="0.25">
      <c r="A8110">
        <v>1162</v>
      </c>
      <c r="B8110" s="3">
        <v>43585</v>
      </c>
      <c r="C8110" s="3">
        <v>43601</v>
      </c>
      <c r="D8110" t="s">
        <v>131</v>
      </c>
      <c r="E8110" t="s">
        <v>177</v>
      </c>
      <c r="F8110" t="s">
        <v>133</v>
      </c>
    </row>
    <row r="8111" spans="1:6" x14ac:dyDescent="0.25">
      <c r="A8111">
        <v>1162</v>
      </c>
      <c r="B8111" s="3">
        <v>43601</v>
      </c>
      <c r="C8111" s="3">
        <v>43605</v>
      </c>
      <c r="D8111" t="s">
        <v>131</v>
      </c>
      <c r="E8111" t="s">
        <v>177</v>
      </c>
      <c r="F8111" t="s">
        <v>133</v>
      </c>
    </row>
    <row r="8112" spans="1:6" x14ac:dyDescent="0.25">
      <c r="A8112">
        <v>1162</v>
      </c>
      <c r="B8112" s="3">
        <v>43606</v>
      </c>
      <c r="C8112" s="3">
        <v>43606</v>
      </c>
      <c r="D8112" t="s">
        <v>131</v>
      </c>
      <c r="E8112" t="s">
        <v>177</v>
      </c>
      <c r="F8112" t="s">
        <v>133</v>
      </c>
    </row>
    <row r="8113" spans="1:6" x14ac:dyDescent="0.25">
      <c r="A8113">
        <v>1162</v>
      </c>
      <c r="B8113" s="3">
        <v>43606</v>
      </c>
      <c r="C8113" s="3">
        <v>43609</v>
      </c>
      <c r="D8113" t="s">
        <v>131</v>
      </c>
      <c r="E8113" t="s">
        <v>177</v>
      </c>
      <c r="F8113" t="s">
        <v>133</v>
      </c>
    </row>
    <row r="8114" spans="1:6" x14ac:dyDescent="0.25">
      <c r="A8114">
        <v>1162</v>
      </c>
      <c r="B8114" s="3">
        <v>43610</v>
      </c>
      <c r="C8114" s="3">
        <v>43838</v>
      </c>
      <c r="D8114" t="s">
        <v>131</v>
      </c>
      <c r="E8114" t="s">
        <v>177</v>
      </c>
      <c r="F8114" t="s">
        <v>133</v>
      </c>
    </row>
    <row r="8115" spans="1:6" x14ac:dyDescent="0.25">
      <c r="A8115">
        <v>1162</v>
      </c>
      <c r="B8115" s="3">
        <v>43838</v>
      </c>
      <c r="C8115" s="3">
        <v>44347</v>
      </c>
      <c r="D8115" t="s">
        <v>131</v>
      </c>
      <c r="E8115" t="s">
        <v>177</v>
      </c>
      <c r="F8115" t="s">
        <v>133</v>
      </c>
    </row>
    <row r="8116" spans="1:6" x14ac:dyDescent="0.25">
      <c r="A8116">
        <v>1162</v>
      </c>
      <c r="B8116" s="3">
        <v>44348</v>
      </c>
      <c r="C8116" s="3">
        <v>44348</v>
      </c>
      <c r="D8116" t="s">
        <v>131</v>
      </c>
      <c r="E8116" t="s">
        <v>175</v>
      </c>
      <c r="F8116" t="s">
        <v>133</v>
      </c>
    </row>
    <row r="8117" spans="1:6" x14ac:dyDescent="0.25">
      <c r="A8117">
        <v>1162</v>
      </c>
      <c r="B8117" s="3">
        <v>44348</v>
      </c>
      <c r="C8117" s="3">
        <v>44608</v>
      </c>
      <c r="D8117" t="s">
        <v>131</v>
      </c>
      <c r="E8117" t="s">
        <v>175</v>
      </c>
      <c r="F8117" t="s">
        <v>133</v>
      </c>
    </row>
    <row r="8118" spans="1:6" x14ac:dyDescent="0.25">
      <c r="A8118">
        <v>1162</v>
      </c>
      <c r="B8118" s="3">
        <v>44608</v>
      </c>
      <c r="C8118" s="3">
        <v>44610</v>
      </c>
      <c r="D8118" t="s">
        <v>131</v>
      </c>
      <c r="E8118" t="s">
        <v>175</v>
      </c>
      <c r="F8118" t="s">
        <v>133</v>
      </c>
    </row>
    <row r="8119" spans="1:6" x14ac:dyDescent="0.25">
      <c r="A8119">
        <v>1162</v>
      </c>
      <c r="B8119" s="3">
        <v>44611</v>
      </c>
      <c r="C8119" s="3">
        <v>44613</v>
      </c>
      <c r="D8119" t="s">
        <v>131</v>
      </c>
      <c r="E8119" t="s">
        <v>175</v>
      </c>
      <c r="F8119" t="s">
        <v>133</v>
      </c>
    </row>
    <row r="8120" spans="1:6" x14ac:dyDescent="0.25">
      <c r="A8120">
        <v>1162</v>
      </c>
      <c r="B8120" s="3">
        <v>44613</v>
      </c>
      <c r="C8120" s="3">
        <v>44615</v>
      </c>
      <c r="D8120" t="s">
        <v>131</v>
      </c>
      <c r="E8120" t="s">
        <v>175</v>
      </c>
      <c r="F8120" t="s">
        <v>133</v>
      </c>
    </row>
    <row r="8121" spans="1:6" x14ac:dyDescent="0.25">
      <c r="A8121">
        <v>1162</v>
      </c>
      <c r="B8121" s="3">
        <v>44616</v>
      </c>
      <c r="C8121" s="3">
        <v>44630</v>
      </c>
      <c r="D8121" t="s">
        <v>131</v>
      </c>
      <c r="E8121" t="s">
        <v>175</v>
      </c>
      <c r="F8121" t="s">
        <v>133</v>
      </c>
    </row>
    <row r="8122" spans="1:6" x14ac:dyDescent="0.25">
      <c r="A8122">
        <v>1162</v>
      </c>
      <c r="B8122" s="3">
        <v>44630</v>
      </c>
      <c r="C8122" s="3">
        <v>44631</v>
      </c>
      <c r="D8122" t="s">
        <v>131</v>
      </c>
      <c r="E8122" t="s">
        <v>175</v>
      </c>
      <c r="F8122" t="s">
        <v>133</v>
      </c>
    </row>
    <row r="8123" spans="1:6" x14ac:dyDescent="0.25">
      <c r="A8123">
        <v>1162</v>
      </c>
      <c r="B8123" s="3">
        <v>44632</v>
      </c>
      <c r="C8123" s="3"/>
      <c r="D8123" t="s">
        <v>131</v>
      </c>
      <c r="E8123" t="s">
        <v>175</v>
      </c>
      <c r="F8123" t="s">
        <v>133</v>
      </c>
    </row>
    <row r="8124" spans="1:6" x14ac:dyDescent="0.25">
      <c r="A8124">
        <v>1163</v>
      </c>
      <c r="B8124" s="3">
        <v>42005</v>
      </c>
      <c r="C8124" s="3">
        <v>43252</v>
      </c>
      <c r="D8124" t="s">
        <v>131</v>
      </c>
      <c r="E8124" t="s">
        <v>204</v>
      </c>
      <c r="F8124" t="s">
        <v>133</v>
      </c>
    </row>
    <row r="8125" spans="1:6" x14ac:dyDescent="0.25">
      <c r="A8125">
        <v>1163</v>
      </c>
      <c r="B8125" s="3">
        <v>43252</v>
      </c>
      <c r="C8125" s="3">
        <v>43434</v>
      </c>
      <c r="D8125" t="s">
        <v>131</v>
      </c>
      <c r="E8125" t="s">
        <v>204</v>
      </c>
      <c r="F8125" t="s">
        <v>133</v>
      </c>
    </row>
    <row r="8126" spans="1:6" x14ac:dyDescent="0.25">
      <c r="A8126">
        <v>1163</v>
      </c>
      <c r="B8126" s="3">
        <v>43435</v>
      </c>
      <c r="C8126" s="3">
        <v>43755</v>
      </c>
      <c r="D8126" t="s">
        <v>131</v>
      </c>
      <c r="E8126" t="s">
        <v>204</v>
      </c>
      <c r="F8126" t="s">
        <v>133</v>
      </c>
    </row>
    <row r="8127" spans="1:6" x14ac:dyDescent="0.25">
      <c r="A8127">
        <v>1163</v>
      </c>
      <c r="B8127" s="3">
        <v>43755</v>
      </c>
      <c r="C8127" s="3">
        <v>43756</v>
      </c>
      <c r="D8127" t="s">
        <v>131</v>
      </c>
      <c r="E8127" t="s">
        <v>204</v>
      </c>
      <c r="F8127" t="s">
        <v>133</v>
      </c>
    </row>
    <row r="8128" spans="1:6" x14ac:dyDescent="0.25">
      <c r="A8128">
        <v>1163</v>
      </c>
      <c r="B8128" s="3">
        <v>43757</v>
      </c>
      <c r="C8128" s="3">
        <v>43799</v>
      </c>
      <c r="D8128" t="s">
        <v>131</v>
      </c>
      <c r="E8128" t="s">
        <v>204</v>
      </c>
      <c r="F8128" t="s">
        <v>133</v>
      </c>
    </row>
    <row r="8129" spans="1:6" x14ac:dyDescent="0.25">
      <c r="A8129">
        <v>1163</v>
      </c>
      <c r="B8129" s="3">
        <v>43800</v>
      </c>
      <c r="C8129" s="3">
        <v>43800</v>
      </c>
      <c r="D8129" t="s">
        <v>131</v>
      </c>
      <c r="E8129" t="s">
        <v>175</v>
      </c>
      <c r="F8129" t="s">
        <v>133</v>
      </c>
    </row>
    <row r="8130" spans="1:6" x14ac:dyDescent="0.25">
      <c r="A8130">
        <v>1163</v>
      </c>
      <c r="B8130" s="3">
        <v>43800</v>
      </c>
      <c r="C8130" s="3">
        <v>44585</v>
      </c>
      <c r="D8130" t="s">
        <v>131</v>
      </c>
      <c r="E8130" t="s">
        <v>175</v>
      </c>
      <c r="F8130" t="s">
        <v>133</v>
      </c>
    </row>
    <row r="8131" spans="1:6" x14ac:dyDescent="0.25">
      <c r="A8131">
        <v>1163</v>
      </c>
      <c r="B8131" s="3">
        <v>44585</v>
      </c>
      <c r="C8131" s="3">
        <v>44586</v>
      </c>
      <c r="D8131" t="s">
        <v>131</v>
      </c>
      <c r="E8131" t="s">
        <v>175</v>
      </c>
      <c r="F8131" t="s">
        <v>133</v>
      </c>
    </row>
    <row r="8132" spans="1:6" x14ac:dyDescent="0.25">
      <c r="A8132">
        <v>1163</v>
      </c>
      <c r="B8132" s="3">
        <v>44587</v>
      </c>
      <c r="C8132" s="3">
        <v>44587</v>
      </c>
      <c r="D8132" t="s">
        <v>131</v>
      </c>
      <c r="E8132" t="s">
        <v>175</v>
      </c>
      <c r="F8132" t="s">
        <v>133</v>
      </c>
    </row>
    <row r="8133" spans="1:6" x14ac:dyDescent="0.25">
      <c r="A8133">
        <v>1163</v>
      </c>
      <c r="B8133" s="3">
        <v>44587</v>
      </c>
      <c r="C8133" s="3">
        <v>44591</v>
      </c>
      <c r="D8133" t="s">
        <v>131</v>
      </c>
      <c r="E8133" t="s">
        <v>175</v>
      </c>
      <c r="F8133" t="s">
        <v>133</v>
      </c>
    </row>
    <row r="8134" spans="1:6" x14ac:dyDescent="0.25">
      <c r="A8134">
        <v>1163</v>
      </c>
      <c r="B8134" s="3">
        <v>44592</v>
      </c>
      <c r="C8134" s="3"/>
      <c r="D8134" t="s">
        <v>131</v>
      </c>
      <c r="E8134" t="s">
        <v>175</v>
      </c>
      <c r="F8134" t="s">
        <v>133</v>
      </c>
    </row>
    <row r="8135" spans="1:6" x14ac:dyDescent="0.25">
      <c r="A8135">
        <v>1164</v>
      </c>
      <c r="B8135" s="3">
        <v>42338</v>
      </c>
      <c r="C8135" s="3">
        <v>43212</v>
      </c>
      <c r="D8135" t="s">
        <v>131</v>
      </c>
      <c r="E8135" t="s">
        <v>104</v>
      </c>
      <c r="F8135" t="s">
        <v>133</v>
      </c>
    </row>
    <row r="8136" spans="1:6" x14ac:dyDescent="0.25">
      <c r="A8136">
        <v>1164</v>
      </c>
      <c r="B8136" s="3">
        <v>43213</v>
      </c>
      <c r="C8136" s="3">
        <v>43233</v>
      </c>
      <c r="D8136" t="s">
        <v>131</v>
      </c>
      <c r="E8136" t="s">
        <v>104</v>
      </c>
      <c r="F8136" t="s">
        <v>133</v>
      </c>
    </row>
    <row r="8137" spans="1:6" x14ac:dyDescent="0.25">
      <c r="A8137">
        <v>1164</v>
      </c>
      <c r="B8137" s="3">
        <v>43233</v>
      </c>
      <c r="C8137" s="3">
        <v>43234</v>
      </c>
      <c r="D8137" t="s">
        <v>131</v>
      </c>
      <c r="E8137" t="s">
        <v>104</v>
      </c>
      <c r="F8137" t="s">
        <v>133</v>
      </c>
    </row>
    <row r="8138" spans="1:6" x14ac:dyDescent="0.25">
      <c r="A8138">
        <v>1164</v>
      </c>
      <c r="B8138" s="3">
        <v>43234</v>
      </c>
      <c r="C8138" s="3">
        <v>43234</v>
      </c>
      <c r="D8138" t="s">
        <v>131</v>
      </c>
      <c r="E8138" t="s">
        <v>104</v>
      </c>
      <c r="F8138" t="s">
        <v>133</v>
      </c>
    </row>
    <row r="8139" spans="1:6" x14ac:dyDescent="0.25">
      <c r="A8139">
        <v>1164</v>
      </c>
      <c r="B8139" s="3">
        <v>43234</v>
      </c>
      <c r="C8139" s="3">
        <v>44279</v>
      </c>
      <c r="D8139" t="s">
        <v>131</v>
      </c>
      <c r="E8139" t="s">
        <v>93</v>
      </c>
      <c r="F8139" t="s">
        <v>133</v>
      </c>
    </row>
    <row r="8140" spans="1:6" x14ac:dyDescent="0.25">
      <c r="A8140">
        <v>1164</v>
      </c>
      <c r="B8140" s="3">
        <v>44279</v>
      </c>
      <c r="C8140" s="3">
        <v>44466</v>
      </c>
      <c r="D8140" t="s">
        <v>131</v>
      </c>
      <c r="E8140" t="s">
        <v>93</v>
      </c>
      <c r="F8140" t="s">
        <v>133</v>
      </c>
    </row>
    <row r="8141" spans="1:6" x14ac:dyDescent="0.25">
      <c r="A8141">
        <v>1164</v>
      </c>
      <c r="B8141" s="3">
        <v>44466</v>
      </c>
      <c r="C8141" s="3">
        <v>44725</v>
      </c>
      <c r="D8141" t="s">
        <v>131</v>
      </c>
      <c r="E8141" t="s">
        <v>93</v>
      </c>
      <c r="F8141" t="s">
        <v>133</v>
      </c>
    </row>
    <row r="8142" spans="1:6" x14ac:dyDescent="0.25">
      <c r="A8142">
        <v>1164</v>
      </c>
      <c r="B8142" s="3">
        <v>44725</v>
      </c>
      <c r="C8142" s="3"/>
      <c r="D8142" t="s">
        <v>131</v>
      </c>
      <c r="E8142" t="s">
        <v>93</v>
      </c>
      <c r="F8142" t="s">
        <v>133</v>
      </c>
    </row>
    <row r="8143" spans="1:6" x14ac:dyDescent="0.25">
      <c r="A8143">
        <v>1165</v>
      </c>
      <c r="B8143" s="3">
        <v>42877</v>
      </c>
      <c r="C8143" s="3">
        <v>43577</v>
      </c>
      <c r="D8143" t="s">
        <v>131</v>
      </c>
      <c r="E8143" t="s">
        <v>118</v>
      </c>
      <c r="F8143" t="s">
        <v>133</v>
      </c>
    </row>
    <row r="8144" spans="1:6" x14ac:dyDescent="0.25">
      <c r="A8144">
        <v>1165</v>
      </c>
      <c r="B8144" s="3">
        <v>43577</v>
      </c>
      <c r="C8144" s="3">
        <v>43584</v>
      </c>
      <c r="D8144" t="s">
        <v>131</v>
      </c>
      <c r="E8144" t="s">
        <v>118</v>
      </c>
      <c r="F8144" t="s">
        <v>133</v>
      </c>
    </row>
    <row r="8145" spans="1:6" x14ac:dyDescent="0.25">
      <c r="A8145">
        <v>1165</v>
      </c>
      <c r="B8145" s="3">
        <v>43585</v>
      </c>
      <c r="C8145" s="3">
        <v>43723</v>
      </c>
      <c r="D8145" t="s">
        <v>131</v>
      </c>
      <c r="E8145" t="s">
        <v>118</v>
      </c>
      <c r="F8145" t="s">
        <v>133</v>
      </c>
    </row>
    <row r="8146" spans="1:6" x14ac:dyDescent="0.25">
      <c r="A8146">
        <v>1165</v>
      </c>
      <c r="B8146" s="3">
        <v>43723</v>
      </c>
      <c r="C8146" s="3">
        <v>43724</v>
      </c>
      <c r="D8146" t="s">
        <v>131</v>
      </c>
      <c r="E8146" t="s">
        <v>118</v>
      </c>
      <c r="F8146" t="s">
        <v>133</v>
      </c>
    </row>
    <row r="8147" spans="1:6" x14ac:dyDescent="0.25">
      <c r="A8147">
        <v>1165</v>
      </c>
      <c r="B8147" s="3">
        <v>43724</v>
      </c>
      <c r="C8147" s="3">
        <v>44636</v>
      </c>
      <c r="D8147" t="s">
        <v>131</v>
      </c>
      <c r="E8147" t="s">
        <v>118</v>
      </c>
      <c r="F8147" t="s">
        <v>133</v>
      </c>
    </row>
    <row r="8148" spans="1:6" x14ac:dyDescent="0.25">
      <c r="A8148">
        <v>1165</v>
      </c>
      <c r="B8148" s="3">
        <v>44636</v>
      </c>
      <c r="C8148" s="3">
        <v>44637</v>
      </c>
      <c r="D8148" t="s">
        <v>131</v>
      </c>
      <c r="E8148" t="s">
        <v>118</v>
      </c>
      <c r="F8148" t="s">
        <v>133</v>
      </c>
    </row>
    <row r="8149" spans="1:6" x14ac:dyDescent="0.25">
      <c r="A8149">
        <v>1165</v>
      </c>
      <c r="B8149" s="3">
        <v>44637</v>
      </c>
      <c r="C8149" s="3"/>
      <c r="D8149" t="s">
        <v>131</v>
      </c>
      <c r="E8149" t="s">
        <v>118</v>
      </c>
      <c r="F8149" t="s">
        <v>133</v>
      </c>
    </row>
    <row r="8150" spans="1:6" x14ac:dyDescent="0.25">
      <c r="A8150">
        <v>1166</v>
      </c>
      <c r="B8150" s="3">
        <v>42217</v>
      </c>
      <c r="C8150" s="3">
        <v>43100</v>
      </c>
      <c r="D8150" t="s">
        <v>131</v>
      </c>
      <c r="E8150" t="s">
        <v>172</v>
      </c>
      <c r="F8150" t="s">
        <v>133</v>
      </c>
    </row>
    <row r="8151" spans="1:6" x14ac:dyDescent="0.25">
      <c r="A8151">
        <v>1166</v>
      </c>
      <c r="B8151" s="3">
        <v>43101</v>
      </c>
      <c r="C8151" s="3">
        <v>43282</v>
      </c>
      <c r="D8151" t="s">
        <v>131</v>
      </c>
      <c r="E8151" t="s">
        <v>172</v>
      </c>
      <c r="F8151" t="s">
        <v>133</v>
      </c>
    </row>
    <row r="8152" spans="1:6" x14ac:dyDescent="0.25">
      <c r="A8152">
        <v>1166</v>
      </c>
      <c r="B8152" s="3">
        <v>43101</v>
      </c>
      <c r="C8152" s="3">
        <v>43634</v>
      </c>
      <c r="D8152" t="s">
        <v>131</v>
      </c>
      <c r="E8152" t="s">
        <v>173</v>
      </c>
      <c r="F8152" t="s">
        <v>133</v>
      </c>
    </row>
    <row r="8153" spans="1:6" x14ac:dyDescent="0.25">
      <c r="A8153">
        <v>1166</v>
      </c>
      <c r="B8153" s="3">
        <v>43634</v>
      </c>
      <c r="C8153" s="3">
        <v>43634</v>
      </c>
      <c r="D8153" t="s">
        <v>131</v>
      </c>
      <c r="E8153" t="s">
        <v>173</v>
      </c>
      <c r="F8153" t="s">
        <v>133</v>
      </c>
    </row>
    <row r="8154" spans="1:6" x14ac:dyDescent="0.25">
      <c r="A8154">
        <v>1166</v>
      </c>
      <c r="B8154" s="3">
        <v>43635</v>
      </c>
      <c r="C8154" s="3">
        <v>44044</v>
      </c>
      <c r="D8154" t="s">
        <v>131</v>
      </c>
      <c r="E8154" t="s">
        <v>173</v>
      </c>
      <c r="F8154" t="s">
        <v>133</v>
      </c>
    </row>
    <row r="8155" spans="1:6" x14ac:dyDescent="0.25">
      <c r="A8155">
        <v>1166</v>
      </c>
      <c r="B8155" s="3">
        <v>44044</v>
      </c>
      <c r="C8155" s="3">
        <v>44044</v>
      </c>
      <c r="D8155" t="s">
        <v>131</v>
      </c>
      <c r="E8155" t="s">
        <v>173</v>
      </c>
      <c r="F8155" t="s">
        <v>133</v>
      </c>
    </row>
    <row r="8156" spans="1:6" x14ac:dyDescent="0.25">
      <c r="A8156">
        <v>1166</v>
      </c>
      <c r="B8156" s="3">
        <v>44044</v>
      </c>
      <c r="C8156" s="3">
        <v>44470</v>
      </c>
      <c r="D8156" t="s">
        <v>131</v>
      </c>
      <c r="E8156" t="s">
        <v>124</v>
      </c>
      <c r="F8156" t="s">
        <v>133</v>
      </c>
    </row>
    <row r="8157" spans="1:6" x14ac:dyDescent="0.25">
      <c r="A8157">
        <v>1166</v>
      </c>
      <c r="B8157" s="3">
        <v>44470</v>
      </c>
      <c r="C8157" s="3">
        <v>44470</v>
      </c>
      <c r="D8157" t="s">
        <v>131</v>
      </c>
      <c r="E8157" t="s">
        <v>124</v>
      </c>
      <c r="F8157" t="s">
        <v>133</v>
      </c>
    </row>
    <row r="8158" spans="1:6" x14ac:dyDescent="0.25">
      <c r="A8158">
        <v>1166</v>
      </c>
      <c r="B8158" s="3">
        <v>44470</v>
      </c>
      <c r="C8158" s="3">
        <v>44572</v>
      </c>
      <c r="D8158" t="s">
        <v>131</v>
      </c>
      <c r="E8158" t="s">
        <v>165</v>
      </c>
      <c r="F8158" t="s">
        <v>133</v>
      </c>
    </row>
    <row r="8159" spans="1:6" x14ac:dyDescent="0.25">
      <c r="A8159">
        <v>1166</v>
      </c>
      <c r="B8159" s="3">
        <v>44572</v>
      </c>
      <c r="C8159" s="3">
        <v>44585</v>
      </c>
      <c r="D8159" t="s">
        <v>131</v>
      </c>
      <c r="E8159" t="s">
        <v>165</v>
      </c>
      <c r="F8159" t="s">
        <v>133</v>
      </c>
    </row>
    <row r="8160" spans="1:6" x14ac:dyDescent="0.25">
      <c r="A8160">
        <v>1166</v>
      </c>
      <c r="B8160" s="3">
        <v>44586</v>
      </c>
      <c r="C8160" s="3"/>
      <c r="D8160" t="s">
        <v>131</v>
      </c>
      <c r="E8160" t="s">
        <v>165</v>
      </c>
      <c r="F8160" t="s">
        <v>133</v>
      </c>
    </row>
    <row r="8161" spans="1:6" x14ac:dyDescent="0.25">
      <c r="A8161">
        <v>1167</v>
      </c>
      <c r="B8161" s="3">
        <v>42598</v>
      </c>
      <c r="C8161" s="3">
        <v>43297</v>
      </c>
      <c r="D8161" t="s">
        <v>131</v>
      </c>
      <c r="E8161" t="s">
        <v>169</v>
      </c>
      <c r="F8161" t="s">
        <v>133</v>
      </c>
    </row>
    <row r="8162" spans="1:6" x14ac:dyDescent="0.25">
      <c r="A8162">
        <v>1167</v>
      </c>
      <c r="B8162" s="3">
        <v>43297</v>
      </c>
      <c r="C8162" s="3"/>
      <c r="D8162" t="s">
        <v>131</v>
      </c>
      <c r="E8162" t="s">
        <v>169</v>
      </c>
      <c r="F8162" t="s">
        <v>133</v>
      </c>
    </row>
    <row r="8163" spans="1:6" x14ac:dyDescent="0.25">
      <c r="A8163">
        <v>1168</v>
      </c>
      <c r="B8163" s="3">
        <v>39814</v>
      </c>
      <c r="C8163" s="3">
        <v>43149</v>
      </c>
      <c r="D8163" t="s">
        <v>131</v>
      </c>
      <c r="E8163" t="s">
        <v>116</v>
      </c>
      <c r="F8163" t="s">
        <v>133</v>
      </c>
    </row>
    <row r="8164" spans="1:6" x14ac:dyDescent="0.25">
      <c r="A8164">
        <v>1168</v>
      </c>
      <c r="B8164" s="3">
        <v>43150</v>
      </c>
      <c r="C8164" s="3">
        <v>43151</v>
      </c>
      <c r="D8164" t="s">
        <v>131</v>
      </c>
      <c r="E8164" t="s">
        <v>116</v>
      </c>
      <c r="F8164" t="s">
        <v>133</v>
      </c>
    </row>
    <row r="8165" spans="1:6" x14ac:dyDescent="0.25">
      <c r="A8165">
        <v>1168</v>
      </c>
      <c r="B8165" s="3">
        <v>43152</v>
      </c>
      <c r="C8165" s="3">
        <v>43151</v>
      </c>
      <c r="D8165" t="s">
        <v>131</v>
      </c>
      <c r="E8165" t="s">
        <v>116</v>
      </c>
      <c r="F8165" t="s">
        <v>133</v>
      </c>
    </row>
    <row r="8166" spans="1:6" x14ac:dyDescent="0.25">
      <c r="A8166">
        <v>1168</v>
      </c>
      <c r="B8166" s="3">
        <v>43152</v>
      </c>
      <c r="C8166" s="3">
        <v>43152</v>
      </c>
      <c r="D8166" t="s">
        <v>131</v>
      </c>
      <c r="E8166" t="s">
        <v>116</v>
      </c>
      <c r="F8166" t="s">
        <v>133</v>
      </c>
    </row>
    <row r="8167" spans="1:6" x14ac:dyDescent="0.25">
      <c r="A8167">
        <v>1168</v>
      </c>
      <c r="B8167" s="3">
        <v>43153</v>
      </c>
      <c r="C8167" s="3">
        <v>43171</v>
      </c>
      <c r="D8167" t="s">
        <v>131</v>
      </c>
      <c r="E8167" t="s">
        <v>116</v>
      </c>
      <c r="F8167" t="s">
        <v>133</v>
      </c>
    </row>
    <row r="8168" spans="1:6" x14ac:dyDescent="0.25">
      <c r="A8168">
        <v>1168</v>
      </c>
      <c r="B8168" s="3">
        <v>43172</v>
      </c>
      <c r="C8168" s="3">
        <v>43201</v>
      </c>
      <c r="D8168" t="s">
        <v>131</v>
      </c>
      <c r="E8168" t="s">
        <v>116</v>
      </c>
      <c r="F8168" t="s">
        <v>133</v>
      </c>
    </row>
    <row r="8169" spans="1:6" x14ac:dyDescent="0.25">
      <c r="A8169">
        <v>1168</v>
      </c>
      <c r="B8169" s="3">
        <v>43202</v>
      </c>
      <c r="C8169" s="3">
        <v>43201</v>
      </c>
      <c r="D8169" t="s">
        <v>131</v>
      </c>
      <c r="E8169" t="s">
        <v>116</v>
      </c>
      <c r="F8169" t="s">
        <v>133</v>
      </c>
    </row>
    <row r="8170" spans="1:6" x14ac:dyDescent="0.25">
      <c r="A8170">
        <v>1168</v>
      </c>
      <c r="B8170" s="3">
        <v>43202</v>
      </c>
      <c r="C8170" s="3">
        <v>43261</v>
      </c>
      <c r="D8170" t="s">
        <v>131</v>
      </c>
      <c r="E8170" t="s">
        <v>116</v>
      </c>
      <c r="F8170" t="s">
        <v>133</v>
      </c>
    </row>
    <row r="8171" spans="1:6" x14ac:dyDescent="0.25">
      <c r="A8171">
        <v>1168</v>
      </c>
      <c r="B8171" s="3">
        <v>43262</v>
      </c>
      <c r="C8171" s="3">
        <v>43368</v>
      </c>
      <c r="D8171" t="s">
        <v>131</v>
      </c>
      <c r="E8171" t="s">
        <v>116</v>
      </c>
      <c r="F8171" t="s">
        <v>133</v>
      </c>
    </row>
    <row r="8172" spans="1:6" x14ac:dyDescent="0.25">
      <c r="A8172">
        <v>1168</v>
      </c>
      <c r="B8172" s="3">
        <v>43368</v>
      </c>
      <c r="C8172" s="3">
        <v>43368</v>
      </c>
      <c r="D8172" t="s">
        <v>131</v>
      </c>
      <c r="E8172" t="s">
        <v>116</v>
      </c>
      <c r="F8172" t="s">
        <v>133</v>
      </c>
    </row>
    <row r="8173" spans="1:6" x14ac:dyDescent="0.25">
      <c r="A8173">
        <v>1168</v>
      </c>
      <c r="B8173" s="3">
        <v>43369</v>
      </c>
      <c r="C8173" s="3">
        <v>43369</v>
      </c>
      <c r="D8173" t="s">
        <v>131</v>
      </c>
      <c r="E8173" t="s">
        <v>116</v>
      </c>
      <c r="F8173" t="s">
        <v>133</v>
      </c>
    </row>
    <row r="8174" spans="1:6" x14ac:dyDescent="0.25">
      <c r="A8174">
        <v>1168</v>
      </c>
      <c r="B8174" s="3">
        <v>43369</v>
      </c>
      <c r="C8174" s="3">
        <v>43370</v>
      </c>
      <c r="D8174" t="s">
        <v>131</v>
      </c>
      <c r="E8174" t="s">
        <v>116</v>
      </c>
      <c r="F8174" t="s">
        <v>133</v>
      </c>
    </row>
    <row r="8175" spans="1:6" x14ac:dyDescent="0.25">
      <c r="A8175">
        <v>1168</v>
      </c>
      <c r="B8175" s="3">
        <v>43371</v>
      </c>
      <c r="C8175" s="3">
        <v>43612</v>
      </c>
      <c r="D8175" t="s">
        <v>131</v>
      </c>
      <c r="E8175" t="s">
        <v>116</v>
      </c>
      <c r="F8175" t="s">
        <v>133</v>
      </c>
    </row>
    <row r="8176" spans="1:6" x14ac:dyDescent="0.25">
      <c r="A8176">
        <v>1168</v>
      </c>
      <c r="B8176" s="3">
        <v>43612</v>
      </c>
      <c r="C8176" s="3">
        <v>43612</v>
      </c>
      <c r="D8176" t="s">
        <v>131</v>
      </c>
      <c r="E8176" t="s">
        <v>116</v>
      </c>
      <c r="F8176" t="s">
        <v>133</v>
      </c>
    </row>
    <row r="8177" spans="1:6" x14ac:dyDescent="0.25">
      <c r="A8177">
        <v>1168</v>
      </c>
      <c r="B8177" s="3">
        <v>43613</v>
      </c>
      <c r="C8177" s="3">
        <v>43613</v>
      </c>
      <c r="D8177" t="s">
        <v>131</v>
      </c>
      <c r="E8177" t="s">
        <v>116</v>
      </c>
      <c r="F8177" t="s">
        <v>133</v>
      </c>
    </row>
    <row r="8178" spans="1:6" x14ac:dyDescent="0.25">
      <c r="A8178">
        <v>1168</v>
      </c>
      <c r="B8178" s="3">
        <v>43613</v>
      </c>
      <c r="C8178" s="3">
        <v>43613</v>
      </c>
      <c r="D8178" t="s">
        <v>131</v>
      </c>
      <c r="E8178" t="s">
        <v>116</v>
      </c>
      <c r="F8178" t="s">
        <v>133</v>
      </c>
    </row>
    <row r="8179" spans="1:6" x14ac:dyDescent="0.25">
      <c r="A8179">
        <v>1168</v>
      </c>
      <c r="B8179" s="3">
        <v>43614</v>
      </c>
      <c r="C8179" s="3">
        <v>43614</v>
      </c>
      <c r="D8179" t="s">
        <v>131</v>
      </c>
      <c r="E8179" t="s">
        <v>116</v>
      </c>
      <c r="F8179" t="s">
        <v>133</v>
      </c>
    </row>
    <row r="8180" spans="1:6" x14ac:dyDescent="0.25">
      <c r="A8180">
        <v>1168</v>
      </c>
      <c r="B8180" s="3">
        <v>43614</v>
      </c>
      <c r="C8180" s="3">
        <v>43615</v>
      </c>
      <c r="D8180" t="s">
        <v>131</v>
      </c>
      <c r="E8180" t="s">
        <v>116</v>
      </c>
      <c r="F8180" t="s">
        <v>133</v>
      </c>
    </row>
    <row r="8181" spans="1:6" x14ac:dyDescent="0.25">
      <c r="A8181">
        <v>1168</v>
      </c>
      <c r="B8181" s="3">
        <v>43616</v>
      </c>
      <c r="C8181" s="3">
        <v>43616</v>
      </c>
      <c r="D8181" t="s">
        <v>131</v>
      </c>
      <c r="E8181" t="s">
        <v>116</v>
      </c>
      <c r="F8181" t="s">
        <v>133</v>
      </c>
    </row>
    <row r="8182" spans="1:6" x14ac:dyDescent="0.25">
      <c r="A8182">
        <v>1168</v>
      </c>
      <c r="B8182" s="3">
        <v>43616</v>
      </c>
      <c r="C8182" s="3">
        <v>43616</v>
      </c>
      <c r="D8182" t="s">
        <v>131</v>
      </c>
      <c r="E8182" t="s">
        <v>116</v>
      </c>
      <c r="F8182" t="s">
        <v>133</v>
      </c>
    </row>
    <row r="8183" spans="1:6" x14ac:dyDescent="0.25">
      <c r="A8183">
        <v>1168</v>
      </c>
      <c r="B8183" s="3">
        <v>43617</v>
      </c>
      <c r="D8183" t="s">
        <v>131</v>
      </c>
      <c r="E8183" t="s">
        <v>116</v>
      </c>
      <c r="F8183" t="s">
        <v>133</v>
      </c>
    </row>
    <row r="8184" spans="1:6" x14ac:dyDescent="0.25">
      <c r="A8184">
        <v>1170</v>
      </c>
      <c r="B8184" s="3">
        <v>42250</v>
      </c>
      <c r="C8184" s="3">
        <v>42879</v>
      </c>
      <c r="D8184" t="s">
        <v>131</v>
      </c>
      <c r="E8184" t="s">
        <v>122</v>
      </c>
      <c r="F8184" t="s">
        <v>133</v>
      </c>
    </row>
    <row r="8185" spans="1:6" x14ac:dyDescent="0.25">
      <c r="A8185">
        <v>1170</v>
      </c>
      <c r="B8185" s="3">
        <v>42879</v>
      </c>
      <c r="C8185" s="3">
        <v>44671</v>
      </c>
      <c r="D8185" t="s">
        <v>131</v>
      </c>
      <c r="E8185" t="s">
        <v>122</v>
      </c>
      <c r="F8185" t="s">
        <v>133</v>
      </c>
    </row>
    <row r="8186" spans="1:6" x14ac:dyDescent="0.25">
      <c r="A8186">
        <v>1170</v>
      </c>
      <c r="B8186" s="3">
        <v>44671</v>
      </c>
      <c r="C8186" s="3">
        <v>44677</v>
      </c>
      <c r="D8186" t="s">
        <v>131</v>
      </c>
      <c r="E8186" t="s">
        <v>122</v>
      </c>
      <c r="F8186" t="s">
        <v>133</v>
      </c>
    </row>
    <row r="8187" spans="1:6" x14ac:dyDescent="0.25">
      <c r="A8187">
        <v>1170</v>
      </c>
      <c r="B8187" s="3">
        <v>44678</v>
      </c>
      <c r="C8187" s="3">
        <v>44678</v>
      </c>
      <c r="D8187" t="s">
        <v>131</v>
      </c>
      <c r="E8187" t="s">
        <v>122</v>
      </c>
      <c r="F8187" t="s">
        <v>133</v>
      </c>
    </row>
    <row r="8188" spans="1:6" x14ac:dyDescent="0.25">
      <c r="A8188">
        <v>1170</v>
      </c>
      <c r="B8188" s="3">
        <v>44678</v>
      </c>
      <c r="C8188" s="3">
        <v>44684</v>
      </c>
      <c r="D8188" t="s">
        <v>131</v>
      </c>
      <c r="E8188" t="s">
        <v>122</v>
      </c>
      <c r="F8188" t="s">
        <v>133</v>
      </c>
    </row>
    <row r="8189" spans="1:6" x14ac:dyDescent="0.25">
      <c r="A8189">
        <v>1170</v>
      </c>
      <c r="B8189" s="3">
        <v>44685</v>
      </c>
      <c r="C8189" s="3">
        <v>44685</v>
      </c>
      <c r="D8189" t="s">
        <v>131</v>
      </c>
      <c r="E8189" t="s">
        <v>122</v>
      </c>
      <c r="F8189" t="s">
        <v>133</v>
      </c>
    </row>
    <row r="8190" spans="1:6" x14ac:dyDescent="0.25">
      <c r="A8190">
        <v>1170</v>
      </c>
      <c r="B8190" s="3">
        <v>44685</v>
      </c>
      <c r="C8190" s="3">
        <v>44705</v>
      </c>
      <c r="D8190" t="s">
        <v>131</v>
      </c>
      <c r="E8190" t="s">
        <v>122</v>
      </c>
      <c r="F8190" t="s">
        <v>133</v>
      </c>
    </row>
    <row r="8191" spans="1:6" x14ac:dyDescent="0.25">
      <c r="A8191">
        <v>1170</v>
      </c>
      <c r="B8191" s="3">
        <v>44706</v>
      </c>
      <c r="C8191" s="3"/>
      <c r="D8191" t="s">
        <v>131</v>
      </c>
      <c r="E8191" t="s">
        <v>122</v>
      </c>
      <c r="F8191" t="s">
        <v>133</v>
      </c>
    </row>
    <row r="8192" spans="1:6" x14ac:dyDescent="0.25">
      <c r="A8192">
        <v>1171</v>
      </c>
      <c r="B8192" s="3">
        <v>42795</v>
      </c>
      <c r="C8192" s="3">
        <v>44347</v>
      </c>
      <c r="D8192" t="s">
        <v>131</v>
      </c>
      <c r="E8192" t="s">
        <v>113</v>
      </c>
      <c r="F8192" t="s">
        <v>132</v>
      </c>
    </row>
    <row r="8193" spans="1:6" x14ac:dyDescent="0.25">
      <c r="A8193">
        <v>1171</v>
      </c>
      <c r="B8193" s="3">
        <v>44348</v>
      </c>
      <c r="C8193" s="3">
        <v>44348</v>
      </c>
      <c r="D8193" t="s">
        <v>131</v>
      </c>
      <c r="E8193" t="s">
        <v>113</v>
      </c>
      <c r="F8193" t="s">
        <v>132</v>
      </c>
    </row>
    <row r="8194" spans="1:6" x14ac:dyDescent="0.25">
      <c r="A8194">
        <v>1171</v>
      </c>
      <c r="B8194" s="3">
        <v>44348</v>
      </c>
      <c r="C8194" s="3"/>
      <c r="D8194" t="s">
        <v>131</v>
      </c>
      <c r="E8194" t="s">
        <v>113</v>
      </c>
      <c r="F8194" t="s">
        <v>132</v>
      </c>
    </row>
    <row r="8195" spans="1:6" x14ac:dyDescent="0.25">
      <c r="A8195">
        <v>1172</v>
      </c>
      <c r="B8195" s="3">
        <v>42720</v>
      </c>
      <c r="C8195" s="3">
        <v>44244</v>
      </c>
      <c r="D8195" t="s">
        <v>131</v>
      </c>
      <c r="E8195" t="s">
        <v>92</v>
      </c>
      <c r="F8195" t="s">
        <v>133</v>
      </c>
    </row>
    <row r="8196" spans="1:6" x14ac:dyDescent="0.25">
      <c r="A8196">
        <v>1172</v>
      </c>
      <c r="B8196" s="3">
        <v>44244</v>
      </c>
      <c r="C8196" s="3">
        <v>44244</v>
      </c>
      <c r="D8196" t="s">
        <v>131</v>
      </c>
      <c r="E8196" t="s">
        <v>141</v>
      </c>
      <c r="F8196" t="s">
        <v>133</v>
      </c>
    </row>
    <row r="8197" spans="1:6" x14ac:dyDescent="0.25">
      <c r="A8197">
        <v>1172</v>
      </c>
      <c r="B8197" s="3">
        <v>44244</v>
      </c>
      <c r="C8197" s="3">
        <v>44244</v>
      </c>
      <c r="D8197" t="s">
        <v>131</v>
      </c>
      <c r="E8197" t="s">
        <v>141</v>
      </c>
      <c r="F8197" t="s">
        <v>133</v>
      </c>
    </row>
    <row r="8198" spans="1:6" x14ac:dyDescent="0.25">
      <c r="A8198">
        <v>1172</v>
      </c>
      <c r="B8198" s="3">
        <v>44244</v>
      </c>
      <c r="C8198" s="3">
        <v>44272</v>
      </c>
      <c r="D8198" t="s">
        <v>131</v>
      </c>
      <c r="E8198" t="s">
        <v>141</v>
      </c>
      <c r="F8198" t="s">
        <v>133</v>
      </c>
    </row>
    <row r="8199" spans="1:6" x14ac:dyDescent="0.25">
      <c r="A8199">
        <v>1172</v>
      </c>
      <c r="B8199" s="3">
        <v>44272</v>
      </c>
      <c r="C8199" s="3">
        <v>44272</v>
      </c>
      <c r="D8199" t="s">
        <v>131</v>
      </c>
      <c r="E8199" t="s">
        <v>92</v>
      </c>
      <c r="F8199" t="s">
        <v>133</v>
      </c>
    </row>
    <row r="8200" spans="1:6" x14ac:dyDescent="0.25">
      <c r="A8200">
        <v>1172</v>
      </c>
      <c r="B8200" s="3">
        <v>44272</v>
      </c>
      <c r="C8200" s="3">
        <v>44308</v>
      </c>
      <c r="D8200" t="s">
        <v>131</v>
      </c>
      <c r="E8200" t="s">
        <v>92</v>
      </c>
      <c r="F8200" t="s">
        <v>133</v>
      </c>
    </row>
    <row r="8201" spans="1:6" x14ac:dyDescent="0.25">
      <c r="A8201">
        <v>1172</v>
      </c>
      <c r="B8201" s="3">
        <v>44308</v>
      </c>
      <c r="C8201" s="3">
        <v>44308</v>
      </c>
      <c r="D8201" t="s">
        <v>131</v>
      </c>
      <c r="E8201" t="s">
        <v>141</v>
      </c>
      <c r="F8201" t="s">
        <v>133</v>
      </c>
    </row>
    <row r="8202" spans="1:6" x14ac:dyDescent="0.25">
      <c r="A8202">
        <v>1172</v>
      </c>
      <c r="B8202" s="3">
        <v>44308</v>
      </c>
      <c r="C8202" s="3">
        <v>44395</v>
      </c>
      <c r="D8202" t="s">
        <v>131</v>
      </c>
      <c r="E8202" t="s">
        <v>141</v>
      </c>
      <c r="F8202" t="s">
        <v>133</v>
      </c>
    </row>
    <row r="8203" spans="1:6" x14ac:dyDescent="0.25">
      <c r="A8203">
        <v>1172</v>
      </c>
      <c r="B8203" s="3">
        <v>44308</v>
      </c>
      <c r="C8203" s="3">
        <v>44308</v>
      </c>
      <c r="D8203" t="s">
        <v>131</v>
      </c>
      <c r="E8203" t="s">
        <v>92</v>
      </c>
      <c r="F8203" t="s">
        <v>133</v>
      </c>
    </row>
    <row r="8204" spans="1:6" x14ac:dyDescent="0.25">
      <c r="A8204">
        <v>1172</v>
      </c>
      <c r="B8204" s="3">
        <v>44395</v>
      </c>
      <c r="C8204" s="3">
        <v>44395</v>
      </c>
      <c r="D8204" t="s">
        <v>131</v>
      </c>
      <c r="E8204" t="s">
        <v>141</v>
      </c>
      <c r="F8204" t="s">
        <v>133</v>
      </c>
    </row>
    <row r="8205" spans="1:6" x14ac:dyDescent="0.25">
      <c r="A8205">
        <v>1172</v>
      </c>
      <c r="B8205" s="3">
        <v>44395</v>
      </c>
      <c r="C8205" s="3">
        <v>44396</v>
      </c>
      <c r="D8205" t="s">
        <v>131</v>
      </c>
      <c r="E8205" t="s">
        <v>92</v>
      </c>
      <c r="F8205" t="s">
        <v>133</v>
      </c>
    </row>
    <row r="8206" spans="1:6" x14ac:dyDescent="0.25">
      <c r="A8206">
        <v>1172</v>
      </c>
      <c r="B8206" s="3">
        <v>44396</v>
      </c>
      <c r="C8206" s="3">
        <v>44562</v>
      </c>
      <c r="D8206" t="s">
        <v>131</v>
      </c>
      <c r="E8206" t="s">
        <v>92</v>
      </c>
      <c r="F8206" t="s">
        <v>133</v>
      </c>
    </row>
    <row r="8207" spans="1:6" x14ac:dyDescent="0.25">
      <c r="A8207">
        <v>1172</v>
      </c>
      <c r="B8207" s="3">
        <v>44562</v>
      </c>
      <c r="C8207" s="3">
        <v>44562</v>
      </c>
      <c r="D8207" t="s">
        <v>131</v>
      </c>
      <c r="E8207" t="s">
        <v>92</v>
      </c>
      <c r="F8207" t="s">
        <v>133</v>
      </c>
    </row>
    <row r="8208" spans="1:6" x14ac:dyDescent="0.25">
      <c r="A8208">
        <v>1172</v>
      </c>
      <c r="B8208" s="3">
        <v>44562</v>
      </c>
      <c r="C8208" s="3"/>
      <c r="D8208" t="s">
        <v>131</v>
      </c>
      <c r="E8208" t="s">
        <v>92</v>
      </c>
      <c r="F8208" t="s">
        <v>133</v>
      </c>
    </row>
    <row r="8209" spans="1:6" x14ac:dyDescent="0.25">
      <c r="A8209">
        <v>1172</v>
      </c>
      <c r="B8209" s="3">
        <v>44562</v>
      </c>
      <c r="C8209" s="3"/>
      <c r="D8209" t="s">
        <v>131</v>
      </c>
      <c r="E8209" t="s">
        <v>94</v>
      </c>
      <c r="F8209" t="s">
        <v>133</v>
      </c>
    </row>
    <row r="8210" spans="1:6" x14ac:dyDescent="0.25">
      <c r="A8210">
        <v>1173</v>
      </c>
      <c r="B8210" s="3">
        <v>38657</v>
      </c>
      <c r="C8210" s="3">
        <v>38657</v>
      </c>
      <c r="D8210" t="s">
        <v>131</v>
      </c>
      <c r="E8210" t="s">
        <v>206</v>
      </c>
      <c r="F8210" t="s">
        <v>132</v>
      </c>
    </row>
    <row r="8211" spans="1:6" x14ac:dyDescent="0.25">
      <c r="A8211">
        <v>1173</v>
      </c>
      <c r="B8211" s="3">
        <v>38657</v>
      </c>
      <c r="C8211" s="3">
        <v>38657</v>
      </c>
      <c r="D8211" t="s">
        <v>131</v>
      </c>
      <c r="E8211" t="s">
        <v>206</v>
      </c>
      <c r="F8211" t="s">
        <v>132</v>
      </c>
    </row>
    <row r="8212" spans="1:6" x14ac:dyDescent="0.25">
      <c r="A8212">
        <v>1173</v>
      </c>
      <c r="B8212" s="3">
        <v>43820</v>
      </c>
      <c r="C8212" s="3">
        <v>43834</v>
      </c>
      <c r="D8212" t="s">
        <v>131</v>
      </c>
      <c r="E8212" t="s">
        <v>206</v>
      </c>
      <c r="F8212" t="s">
        <v>132</v>
      </c>
    </row>
    <row r="8213" spans="1:6" x14ac:dyDescent="0.25">
      <c r="A8213">
        <v>1173</v>
      </c>
      <c r="B8213" s="3">
        <v>43835</v>
      </c>
      <c r="C8213" s="3">
        <v>44026</v>
      </c>
      <c r="D8213" t="s">
        <v>131</v>
      </c>
      <c r="E8213" t="s">
        <v>206</v>
      </c>
      <c r="F8213" t="s">
        <v>132</v>
      </c>
    </row>
    <row r="8214" spans="1:6" x14ac:dyDescent="0.25">
      <c r="A8214">
        <v>1173</v>
      </c>
      <c r="B8214" s="3">
        <v>44026</v>
      </c>
      <c r="C8214" s="3">
        <v>44040</v>
      </c>
      <c r="D8214" t="s">
        <v>131</v>
      </c>
      <c r="E8214" t="s">
        <v>206</v>
      </c>
      <c r="F8214" t="s">
        <v>132</v>
      </c>
    </row>
    <row r="8215" spans="1:6" x14ac:dyDescent="0.25">
      <c r="A8215">
        <v>1173</v>
      </c>
      <c r="B8215" s="3">
        <v>44028</v>
      </c>
      <c r="C8215" s="3">
        <v>44042</v>
      </c>
      <c r="D8215" t="s">
        <v>131</v>
      </c>
      <c r="E8215" t="s">
        <v>206</v>
      </c>
      <c r="F8215" t="s">
        <v>132</v>
      </c>
    </row>
    <row r="8216" spans="1:6" x14ac:dyDescent="0.25">
      <c r="A8216">
        <v>1173</v>
      </c>
      <c r="B8216" s="3">
        <v>44041</v>
      </c>
      <c r="C8216" s="3">
        <v>44041</v>
      </c>
      <c r="D8216" t="s">
        <v>131</v>
      </c>
      <c r="E8216" t="s">
        <v>206</v>
      </c>
      <c r="F8216" t="s">
        <v>132</v>
      </c>
    </row>
    <row r="8217" spans="1:6" x14ac:dyDescent="0.25">
      <c r="A8217">
        <v>1173</v>
      </c>
      <c r="B8217" s="3">
        <v>44043</v>
      </c>
      <c r="C8217" s="3">
        <v>44438</v>
      </c>
      <c r="D8217" t="s">
        <v>131</v>
      </c>
      <c r="E8217" t="s">
        <v>206</v>
      </c>
      <c r="F8217" t="s">
        <v>132</v>
      </c>
    </row>
    <row r="8218" spans="1:6" x14ac:dyDescent="0.25">
      <c r="A8218">
        <v>1173</v>
      </c>
      <c r="B8218" s="3">
        <v>44199</v>
      </c>
      <c r="C8218" s="3">
        <v>44211</v>
      </c>
      <c r="D8218" t="s">
        <v>131</v>
      </c>
      <c r="E8218" t="s">
        <v>206</v>
      </c>
      <c r="F8218" t="s">
        <v>132</v>
      </c>
    </row>
    <row r="8219" spans="1:6" x14ac:dyDescent="0.25">
      <c r="A8219">
        <v>1173</v>
      </c>
      <c r="B8219" s="3">
        <v>44212</v>
      </c>
      <c r="C8219" s="3">
        <v>44564</v>
      </c>
      <c r="D8219" t="s">
        <v>131</v>
      </c>
      <c r="E8219" t="s">
        <v>206</v>
      </c>
      <c r="F8219" t="s">
        <v>132</v>
      </c>
    </row>
    <row r="8220" spans="1:6" x14ac:dyDescent="0.25">
      <c r="A8220">
        <v>1173</v>
      </c>
      <c r="B8220" s="3">
        <v>44424</v>
      </c>
      <c r="C8220" s="3">
        <v>44438</v>
      </c>
      <c r="D8220" t="s">
        <v>131</v>
      </c>
      <c r="E8220" t="s">
        <v>206</v>
      </c>
      <c r="F8220" t="s">
        <v>132</v>
      </c>
    </row>
    <row r="8221" spans="1:6" x14ac:dyDescent="0.25">
      <c r="A8221">
        <v>1173</v>
      </c>
      <c r="B8221" s="3">
        <v>44438</v>
      </c>
      <c r="C8221" s="3">
        <v>44451</v>
      </c>
      <c r="D8221" t="s">
        <v>131</v>
      </c>
      <c r="E8221" t="s">
        <v>206</v>
      </c>
      <c r="F8221" t="s">
        <v>132</v>
      </c>
    </row>
    <row r="8222" spans="1:6" x14ac:dyDescent="0.25">
      <c r="A8222">
        <v>1173</v>
      </c>
      <c r="B8222" s="3">
        <v>44452</v>
      </c>
      <c r="C8222" s="3">
        <v>44563</v>
      </c>
      <c r="D8222" t="s">
        <v>131</v>
      </c>
      <c r="E8222" t="s">
        <v>206</v>
      </c>
      <c r="F8222" t="s">
        <v>132</v>
      </c>
    </row>
    <row r="8223" spans="1:6" x14ac:dyDescent="0.25">
      <c r="A8223">
        <v>1173</v>
      </c>
      <c r="B8223" s="3">
        <v>44564</v>
      </c>
      <c r="C8223" s="3">
        <v>44576</v>
      </c>
      <c r="D8223" t="s">
        <v>131</v>
      </c>
      <c r="E8223" t="s">
        <v>206</v>
      </c>
      <c r="F8223" t="s">
        <v>132</v>
      </c>
    </row>
    <row r="8224" spans="1:6" x14ac:dyDescent="0.25">
      <c r="A8224">
        <v>1173</v>
      </c>
      <c r="B8224" s="3">
        <v>44577</v>
      </c>
      <c r="C8224" s="3">
        <v>44747</v>
      </c>
      <c r="D8224" t="s">
        <v>131</v>
      </c>
      <c r="E8224" t="s">
        <v>206</v>
      </c>
      <c r="F8224" t="s">
        <v>132</v>
      </c>
    </row>
    <row r="8225" spans="1:6" x14ac:dyDescent="0.25">
      <c r="A8225">
        <v>1173</v>
      </c>
      <c r="B8225" s="3">
        <v>44747</v>
      </c>
      <c r="C8225" s="3">
        <v>44748</v>
      </c>
      <c r="D8225" t="s">
        <v>131</v>
      </c>
      <c r="E8225" t="s">
        <v>206</v>
      </c>
      <c r="F8225" t="s">
        <v>132</v>
      </c>
    </row>
    <row r="8226" spans="1:6" x14ac:dyDescent="0.25">
      <c r="A8226">
        <v>1173</v>
      </c>
      <c r="B8226" s="3">
        <v>44749</v>
      </c>
      <c r="C8226" s="3">
        <v>44749</v>
      </c>
      <c r="D8226" t="s">
        <v>131</v>
      </c>
      <c r="E8226" t="s">
        <v>206</v>
      </c>
      <c r="F8226" t="s">
        <v>132</v>
      </c>
    </row>
    <row r="8227" spans="1:6" x14ac:dyDescent="0.25">
      <c r="A8227">
        <v>1173</v>
      </c>
      <c r="B8227" s="3">
        <v>44749</v>
      </c>
      <c r="C8227" s="3">
        <v>44750</v>
      </c>
      <c r="D8227" t="s">
        <v>131</v>
      </c>
      <c r="E8227" t="s">
        <v>206</v>
      </c>
      <c r="F8227" t="s">
        <v>132</v>
      </c>
    </row>
    <row r="8228" spans="1:6" x14ac:dyDescent="0.25">
      <c r="A8228">
        <v>1173</v>
      </c>
      <c r="B8228" s="3">
        <v>44751</v>
      </c>
      <c r="C8228" s="3"/>
      <c r="D8228" t="s">
        <v>131</v>
      </c>
      <c r="E8228" t="s">
        <v>206</v>
      </c>
      <c r="F8228" t="s">
        <v>132</v>
      </c>
    </row>
    <row r="8229" spans="1:6" x14ac:dyDescent="0.25">
      <c r="A8229">
        <v>1174</v>
      </c>
      <c r="B8229" s="3">
        <v>40909</v>
      </c>
      <c r="C8229" s="3">
        <v>43262</v>
      </c>
      <c r="D8229" t="s">
        <v>131</v>
      </c>
      <c r="E8229" t="s">
        <v>115</v>
      </c>
      <c r="F8229" t="s">
        <v>133</v>
      </c>
    </row>
    <row r="8230" spans="1:6" x14ac:dyDescent="0.25">
      <c r="A8230">
        <v>1174</v>
      </c>
      <c r="B8230" s="3">
        <v>43262</v>
      </c>
      <c r="C8230" s="3">
        <v>44354</v>
      </c>
      <c r="D8230" t="s">
        <v>131</v>
      </c>
      <c r="E8230" t="s">
        <v>105</v>
      </c>
      <c r="F8230" t="s">
        <v>133</v>
      </c>
    </row>
    <row r="8231" spans="1:6" x14ac:dyDescent="0.25">
      <c r="A8231">
        <v>1174</v>
      </c>
      <c r="B8231" s="3">
        <v>43262</v>
      </c>
      <c r="C8231" s="3">
        <v>43262</v>
      </c>
      <c r="D8231" t="s">
        <v>131</v>
      </c>
      <c r="E8231" t="s">
        <v>115</v>
      </c>
      <c r="F8231" t="s">
        <v>133</v>
      </c>
    </row>
    <row r="8232" spans="1:6" x14ac:dyDescent="0.25">
      <c r="A8232">
        <v>1174</v>
      </c>
      <c r="B8232" s="3">
        <v>43262</v>
      </c>
      <c r="C8232" s="3">
        <v>43262</v>
      </c>
      <c r="D8232" t="s">
        <v>131</v>
      </c>
      <c r="E8232" t="s">
        <v>115</v>
      </c>
      <c r="F8232" t="s">
        <v>133</v>
      </c>
    </row>
    <row r="8233" spans="1:6" x14ac:dyDescent="0.25">
      <c r="A8233">
        <v>1174</v>
      </c>
      <c r="B8233" s="3">
        <v>44354</v>
      </c>
      <c r="C8233" s="3">
        <v>44451</v>
      </c>
      <c r="D8233" t="s">
        <v>131</v>
      </c>
      <c r="E8233" t="s">
        <v>105</v>
      </c>
      <c r="F8233" t="s">
        <v>133</v>
      </c>
    </row>
    <row r="8234" spans="1:6" x14ac:dyDescent="0.25">
      <c r="A8234">
        <v>1174</v>
      </c>
      <c r="B8234" s="3">
        <v>44452</v>
      </c>
      <c r="C8234" s="3">
        <v>44452</v>
      </c>
      <c r="D8234" t="s">
        <v>131</v>
      </c>
      <c r="E8234" t="s">
        <v>105</v>
      </c>
      <c r="F8234" t="s">
        <v>133</v>
      </c>
    </row>
    <row r="8235" spans="1:6" x14ac:dyDescent="0.25">
      <c r="A8235">
        <v>1174</v>
      </c>
      <c r="B8235" s="3">
        <v>44452</v>
      </c>
      <c r="C8235" s="3">
        <v>44467</v>
      </c>
      <c r="D8235" t="s">
        <v>131</v>
      </c>
      <c r="E8235" t="s">
        <v>105</v>
      </c>
      <c r="F8235" t="s">
        <v>133</v>
      </c>
    </row>
    <row r="8236" spans="1:6" x14ac:dyDescent="0.25">
      <c r="A8236">
        <v>1174</v>
      </c>
      <c r="B8236" s="3">
        <v>44468</v>
      </c>
      <c r="C8236" s="3"/>
      <c r="D8236" t="s">
        <v>131</v>
      </c>
      <c r="E8236" t="s">
        <v>105</v>
      </c>
      <c r="F8236" t="s">
        <v>133</v>
      </c>
    </row>
    <row r="8237" spans="1:6" x14ac:dyDescent="0.25">
      <c r="A8237">
        <v>1175</v>
      </c>
      <c r="B8237" s="3">
        <v>42142</v>
      </c>
      <c r="C8237" s="3">
        <v>43115</v>
      </c>
      <c r="D8237" t="s">
        <v>131</v>
      </c>
      <c r="E8237" t="s">
        <v>134</v>
      </c>
      <c r="F8237" t="s">
        <v>133</v>
      </c>
    </row>
    <row r="8238" spans="1:6" x14ac:dyDescent="0.25">
      <c r="A8238">
        <v>1175</v>
      </c>
      <c r="B8238" s="3">
        <v>43115</v>
      </c>
      <c r="C8238" s="3">
        <v>43465</v>
      </c>
      <c r="D8238" t="s">
        <v>131</v>
      </c>
      <c r="E8238" t="s">
        <v>116</v>
      </c>
      <c r="F8238" t="s">
        <v>132</v>
      </c>
    </row>
    <row r="8239" spans="1:6" x14ac:dyDescent="0.25">
      <c r="A8239">
        <v>1175</v>
      </c>
      <c r="B8239" s="3">
        <v>43115</v>
      </c>
      <c r="C8239" s="3">
        <v>43221</v>
      </c>
      <c r="D8239" t="s">
        <v>131</v>
      </c>
      <c r="E8239" t="s">
        <v>134</v>
      </c>
      <c r="F8239" t="s">
        <v>133</v>
      </c>
    </row>
    <row r="8240" spans="1:6" x14ac:dyDescent="0.25">
      <c r="A8240">
        <v>1175</v>
      </c>
      <c r="B8240" s="3">
        <v>43115</v>
      </c>
      <c r="C8240" s="3">
        <v>43115</v>
      </c>
      <c r="D8240" t="s">
        <v>131</v>
      </c>
      <c r="E8240" t="s">
        <v>116</v>
      </c>
      <c r="F8240" t="s">
        <v>133</v>
      </c>
    </row>
    <row r="8241" spans="1:6" x14ac:dyDescent="0.25">
      <c r="A8241">
        <v>1175</v>
      </c>
      <c r="B8241" s="3">
        <v>43465</v>
      </c>
      <c r="C8241" s="3">
        <v>43465</v>
      </c>
      <c r="D8241" t="s">
        <v>131</v>
      </c>
      <c r="E8241" t="s">
        <v>116</v>
      </c>
      <c r="F8241" t="s">
        <v>133</v>
      </c>
    </row>
    <row r="8242" spans="1:6" x14ac:dyDescent="0.25">
      <c r="A8242">
        <v>1175</v>
      </c>
      <c r="B8242" s="3">
        <v>43465</v>
      </c>
      <c r="C8242" s="3">
        <v>43466</v>
      </c>
      <c r="D8242" t="s">
        <v>131</v>
      </c>
      <c r="E8242" t="s">
        <v>116</v>
      </c>
      <c r="F8242" t="s">
        <v>133</v>
      </c>
    </row>
    <row r="8243" spans="1:6" x14ac:dyDescent="0.25">
      <c r="A8243">
        <v>1175</v>
      </c>
      <c r="B8243" s="3">
        <v>43466</v>
      </c>
      <c r="C8243" s="3">
        <v>43647</v>
      </c>
      <c r="D8243" t="s">
        <v>131</v>
      </c>
      <c r="E8243" t="s">
        <v>167</v>
      </c>
      <c r="F8243" t="s">
        <v>133</v>
      </c>
    </row>
    <row r="8244" spans="1:6" x14ac:dyDescent="0.25">
      <c r="A8244">
        <v>1175</v>
      </c>
      <c r="B8244" s="3">
        <v>43647</v>
      </c>
      <c r="C8244" s="3">
        <v>44032</v>
      </c>
      <c r="D8244" t="s">
        <v>131</v>
      </c>
      <c r="E8244" t="s">
        <v>167</v>
      </c>
      <c r="F8244" t="s">
        <v>133</v>
      </c>
    </row>
    <row r="8245" spans="1:6" x14ac:dyDescent="0.25">
      <c r="A8245">
        <v>1175</v>
      </c>
      <c r="B8245" s="3">
        <v>44032</v>
      </c>
      <c r="C8245" s="3">
        <v>44041</v>
      </c>
      <c r="D8245" t="s">
        <v>131</v>
      </c>
      <c r="E8245" t="s">
        <v>167</v>
      </c>
      <c r="F8245" t="s">
        <v>133</v>
      </c>
    </row>
    <row r="8246" spans="1:6" x14ac:dyDescent="0.25">
      <c r="A8246">
        <v>1175</v>
      </c>
      <c r="B8246" s="3">
        <v>44042</v>
      </c>
      <c r="C8246" s="3"/>
      <c r="D8246" t="s">
        <v>131</v>
      </c>
      <c r="E8246" t="s">
        <v>167</v>
      </c>
      <c r="F8246" t="s">
        <v>133</v>
      </c>
    </row>
    <row r="8247" spans="1:6" x14ac:dyDescent="0.25">
      <c r="A8247">
        <v>1176</v>
      </c>
      <c r="B8247" s="3">
        <v>42982</v>
      </c>
      <c r="C8247" s="3">
        <v>43654</v>
      </c>
      <c r="D8247" t="s">
        <v>131</v>
      </c>
      <c r="E8247" t="s">
        <v>125</v>
      </c>
      <c r="F8247" t="s">
        <v>133</v>
      </c>
    </row>
    <row r="8248" spans="1:6" x14ac:dyDescent="0.25">
      <c r="A8248">
        <v>1176</v>
      </c>
      <c r="B8248" s="3">
        <v>43654</v>
      </c>
      <c r="C8248" s="3">
        <v>43744</v>
      </c>
      <c r="D8248" t="s">
        <v>131</v>
      </c>
      <c r="E8248" t="s">
        <v>125</v>
      </c>
      <c r="F8248" t="s">
        <v>133</v>
      </c>
    </row>
    <row r="8249" spans="1:6" x14ac:dyDescent="0.25">
      <c r="A8249">
        <v>1176</v>
      </c>
      <c r="B8249" s="3">
        <v>43745</v>
      </c>
      <c r="C8249" s="3"/>
      <c r="D8249" t="s">
        <v>131</v>
      </c>
      <c r="E8249" t="s">
        <v>125</v>
      </c>
      <c r="F8249" t="s">
        <v>133</v>
      </c>
    </row>
    <row r="8250" spans="1:6" x14ac:dyDescent="0.25">
      <c r="A8250">
        <v>1177</v>
      </c>
      <c r="B8250" s="3">
        <v>42807</v>
      </c>
      <c r="C8250" s="3"/>
      <c r="D8250" t="s">
        <v>131</v>
      </c>
      <c r="E8250" t="s">
        <v>103</v>
      </c>
      <c r="F8250" t="s">
        <v>133</v>
      </c>
    </row>
    <row r="8251" spans="1:6" x14ac:dyDescent="0.25">
      <c r="A8251">
        <v>1178</v>
      </c>
      <c r="B8251" s="3">
        <v>42339</v>
      </c>
      <c r="C8251" s="3">
        <v>43646</v>
      </c>
      <c r="D8251" t="s">
        <v>131</v>
      </c>
      <c r="E8251" t="s">
        <v>169</v>
      </c>
      <c r="F8251" t="s">
        <v>133</v>
      </c>
    </row>
    <row r="8252" spans="1:6" x14ac:dyDescent="0.25">
      <c r="A8252">
        <v>1178</v>
      </c>
      <c r="B8252" s="3">
        <v>43647</v>
      </c>
      <c r="C8252" s="3">
        <v>43647</v>
      </c>
      <c r="D8252" t="s">
        <v>131</v>
      </c>
      <c r="E8252" t="s">
        <v>169</v>
      </c>
      <c r="F8252" t="s">
        <v>133</v>
      </c>
    </row>
    <row r="8253" spans="1:6" x14ac:dyDescent="0.25">
      <c r="A8253">
        <v>1178</v>
      </c>
      <c r="B8253" s="3">
        <v>43647</v>
      </c>
      <c r="C8253" s="3">
        <v>44606</v>
      </c>
      <c r="D8253" t="s">
        <v>131</v>
      </c>
      <c r="E8253" t="s">
        <v>169</v>
      </c>
      <c r="F8253" t="s">
        <v>133</v>
      </c>
    </row>
    <row r="8254" spans="1:6" x14ac:dyDescent="0.25">
      <c r="A8254">
        <v>1178</v>
      </c>
      <c r="B8254" s="3">
        <v>44606</v>
      </c>
      <c r="C8254" s="3"/>
      <c r="D8254" t="s">
        <v>131</v>
      </c>
      <c r="E8254" t="s">
        <v>169</v>
      </c>
      <c r="F8254" t="s">
        <v>133</v>
      </c>
    </row>
    <row r="8255" spans="1:6" x14ac:dyDescent="0.25">
      <c r="A8255">
        <v>1179</v>
      </c>
      <c r="B8255" s="3">
        <v>42217</v>
      </c>
      <c r="C8255" s="3">
        <v>43134</v>
      </c>
      <c r="D8255" t="s">
        <v>131</v>
      </c>
      <c r="E8255" t="s">
        <v>197</v>
      </c>
      <c r="F8255" t="s">
        <v>133</v>
      </c>
    </row>
    <row r="8256" spans="1:6" x14ac:dyDescent="0.25">
      <c r="A8256">
        <v>1179</v>
      </c>
      <c r="B8256" s="3">
        <v>43134</v>
      </c>
      <c r="C8256" s="3">
        <v>43646</v>
      </c>
      <c r="D8256" t="s">
        <v>131</v>
      </c>
      <c r="E8256" t="s">
        <v>197</v>
      </c>
      <c r="F8256" t="s">
        <v>133</v>
      </c>
    </row>
    <row r="8257" spans="1:6" x14ac:dyDescent="0.25">
      <c r="A8257">
        <v>1179</v>
      </c>
      <c r="B8257" s="3">
        <v>43647</v>
      </c>
      <c r="C8257" s="3">
        <v>43647</v>
      </c>
      <c r="D8257" t="s">
        <v>131</v>
      </c>
      <c r="E8257" t="s">
        <v>197</v>
      </c>
      <c r="F8257" t="s">
        <v>133</v>
      </c>
    </row>
    <row r="8258" spans="1:6" x14ac:dyDescent="0.25">
      <c r="A8258">
        <v>1179</v>
      </c>
      <c r="B8258" s="3">
        <v>43647</v>
      </c>
      <c r="C8258" s="3">
        <v>44319</v>
      </c>
      <c r="D8258" t="s">
        <v>131</v>
      </c>
      <c r="E8258" t="s">
        <v>197</v>
      </c>
      <c r="F8258" t="s">
        <v>133</v>
      </c>
    </row>
    <row r="8259" spans="1:6" x14ac:dyDescent="0.25">
      <c r="A8259">
        <v>1179</v>
      </c>
      <c r="B8259" s="3">
        <v>44319</v>
      </c>
      <c r="C8259" s="3">
        <v>44320</v>
      </c>
      <c r="D8259" t="s">
        <v>131</v>
      </c>
      <c r="E8259" t="s">
        <v>197</v>
      </c>
      <c r="F8259" t="s">
        <v>133</v>
      </c>
    </row>
    <row r="8260" spans="1:6" x14ac:dyDescent="0.25">
      <c r="A8260">
        <v>1179</v>
      </c>
      <c r="B8260" s="3">
        <v>44321</v>
      </c>
      <c r="C8260" s="3"/>
      <c r="D8260" t="s">
        <v>131</v>
      </c>
      <c r="E8260" t="s">
        <v>197</v>
      </c>
      <c r="F8260" t="s">
        <v>133</v>
      </c>
    </row>
    <row r="8261" spans="1:6" x14ac:dyDescent="0.25">
      <c r="A8261">
        <v>1180</v>
      </c>
      <c r="B8261" s="3">
        <v>42643</v>
      </c>
      <c r="C8261" s="3">
        <v>43192</v>
      </c>
      <c r="D8261" t="s">
        <v>131</v>
      </c>
      <c r="E8261" t="s">
        <v>97</v>
      </c>
      <c r="F8261" t="s">
        <v>133</v>
      </c>
    </row>
    <row r="8262" spans="1:6" x14ac:dyDescent="0.25">
      <c r="A8262">
        <v>1180</v>
      </c>
      <c r="B8262" s="3">
        <v>43193</v>
      </c>
      <c r="C8262" s="3">
        <v>43207</v>
      </c>
      <c r="D8262" t="s">
        <v>131</v>
      </c>
      <c r="E8262" t="s">
        <v>97</v>
      </c>
      <c r="F8262" t="s">
        <v>133</v>
      </c>
    </row>
    <row r="8263" spans="1:6" x14ac:dyDescent="0.25">
      <c r="A8263">
        <v>1180</v>
      </c>
      <c r="B8263" s="3">
        <v>43208</v>
      </c>
      <c r="C8263" s="3"/>
      <c r="D8263" t="s">
        <v>131</v>
      </c>
      <c r="E8263" t="s">
        <v>97</v>
      </c>
      <c r="F8263" t="s">
        <v>133</v>
      </c>
    </row>
    <row r="8264" spans="1:6" x14ac:dyDescent="0.25">
      <c r="A8264">
        <v>1181</v>
      </c>
      <c r="B8264" s="3">
        <v>42736</v>
      </c>
      <c r="C8264" s="3">
        <v>43501</v>
      </c>
      <c r="D8264" t="s">
        <v>131</v>
      </c>
      <c r="E8264" t="s">
        <v>125</v>
      </c>
      <c r="F8264" t="s">
        <v>133</v>
      </c>
    </row>
    <row r="8265" spans="1:6" x14ac:dyDescent="0.25">
      <c r="A8265">
        <v>1181</v>
      </c>
      <c r="B8265" s="3">
        <v>43501</v>
      </c>
      <c r="C8265" s="3">
        <v>43502</v>
      </c>
      <c r="D8265" t="s">
        <v>131</v>
      </c>
      <c r="E8265" t="s">
        <v>125</v>
      </c>
      <c r="F8265" t="s">
        <v>133</v>
      </c>
    </row>
    <row r="8266" spans="1:6" x14ac:dyDescent="0.25">
      <c r="A8266">
        <v>1181</v>
      </c>
      <c r="B8266" s="3">
        <v>43503</v>
      </c>
      <c r="C8266" s="3">
        <v>43739</v>
      </c>
      <c r="D8266" t="s">
        <v>131</v>
      </c>
      <c r="E8266" t="s">
        <v>125</v>
      </c>
      <c r="F8266" t="s">
        <v>133</v>
      </c>
    </row>
    <row r="8267" spans="1:6" x14ac:dyDescent="0.25">
      <c r="A8267">
        <v>1181</v>
      </c>
      <c r="B8267" s="3">
        <v>43739</v>
      </c>
      <c r="C8267" s="3">
        <v>43739</v>
      </c>
      <c r="D8267" t="s">
        <v>131</v>
      </c>
      <c r="E8267" t="s">
        <v>125</v>
      </c>
      <c r="F8267" t="s">
        <v>133</v>
      </c>
    </row>
    <row r="8268" spans="1:6" x14ac:dyDescent="0.25">
      <c r="A8268">
        <v>1181</v>
      </c>
      <c r="B8268" s="3">
        <v>43740</v>
      </c>
      <c r="C8268" s="3">
        <v>43749</v>
      </c>
      <c r="D8268" t="s">
        <v>131</v>
      </c>
      <c r="E8268" t="s">
        <v>125</v>
      </c>
      <c r="F8268" t="s">
        <v>133</v>
      </c>
    </row>
    <row r="8269" spans="1:6" x14ac:dyDescent="0.25">
      <c r="A8269">
        <v>1181</v>
      </c>
      <c r="B8269" s="3">
        <v>43749</v>
      </c>
      <c r="C8269" s="3">
        <v>43749</v>
      </c>
      <c r="D8269" t="s">
        <v>131</v>
      </c>
      <c r="E8269" t="s">
        <v>125</v>
      </c>
      <c r="F8269" t="s">
        <v>133</v>
      </c>
    </row>
    <row r="8270" spans="1:6" x14ac:dyDescent="0.25">
      <c r="A8270">
        <v>1181</v>
      </c>
      <c r="B8270" s="3">
        <v>43750</v>
      </c>
      <c r="C8270" s="3">
        <v>43752</v>
      </c>
      <c r="D8270" t="s">
        <v>131</v>
      </c>
      <c r="E8270" t="s">
        <v>125</v>
      </c>
      <c r="F8270" t="s">
        <v>133</v>
      </c>
    </row>
    <row r="8271" spans="1:6" x14ac:dyDescent="0.25">
      <c r="A8271">
        <v>1181</v>
      </c>
      <c r="B8271" s="3">
        <v>43752</v>
      </c>
      <c r="C8271" s="3">
        <v>43753</v>
      </c>
      <c r="D8271" t="s">
        <v>131</v>
      </c>
      <c r="E8271" t="s">
        <v>125</v>
      </c>
      <c r="F8271" t="s">
        <v>133</v>
      </c>
    </row>
    <row r="8272" spans="1:6" x14ac:dyDescent="0.25">
      <c r="A8272">
        <v>1181</v>
      </c>
      <c r="B8272" s="3">
        <v>43754</v>
      </c>
      <c r="C8272" s="3">
        <v>44309</v>
      </c>
      <c r="D8272" t="s">
        <v>131</v>
      </c>
      <c r="E8272" t="s">
        <v>125</v>
      </c>
      <c r="F8272" t="s">
        <v>133</v>
      </c>
    </row>
    <row r="8273" spans="1:6" x14ac:dyDescent="0.25">
      <c r="A8273">
        <v>1181</v>
      </c>
      <c r="B8273" s="3">
        <v>44309</v>
      </c>
      <c r="C8273" s="3">
        <v>44316</v>
      </c>
      <c r="D8273" t="s">
        <v>131</v>
      </c>
      <c r="E8273" t="s">
        <v>125</v>
      </c>
      <c r="F8273" t="s">
        <v>133</v>
      </c>
    </row>
    <row r="8274" spans="1:6" x14ac:dyDescent="0.25">
      <c r="A8274">
        <v>1181</v>
      </c>
      <c r="B8274" s="3">
        <v>44317</v>
      </c>
      <c r="C8274" s="3"/>
      <c r="D8274" t="s">
        <v>131</v>
      </c>
      <c r="E8274" t="s">
        <v>125</v>
      </c>
      <c r="F8274" t="s">
        <v>133</v>
      </c>
    </row>
    <row r="8275" spans="1:6" x14ac:dyDescent="0.25">
      <c r="A8275">
        <v>1183</v>
      </c>
      <c r="B8275" s="3">
        <v>42370</v>
      </c>
      <c r="C8275" s="3">
        <v>43206</v>
      </c>
      <c r="D8275" t="s">
        <v>131</v>
      </c>
      <c r="E8275" t="s">
        <v>128</v>
      </c>
      <c r="F8275" t="s">
        <v>133</v>
      </c>
    </row>
    <row r="8276" spans="1:6" x14ac:dyDescent="0.25">
      <c r="A8276">
        <v>1183</v>
      </c>
      <c r="B8276" s="3">
        <v>43207</v>
      </c>
      <c r="C8276" s="3">
        <v>43208</v>
      </c>
      <c r="D8276" t="s">
        <v>131</v>
      </c>
      <c r="E8276" t="s">
        <v>128</v>
      </c>
      <c r="F8276" t="s">
        <v>133</v>
      </c>
    </row>
    <row r="8277" spans="1:6" x14ac:dyDescent="0.25">
      <c r="A8277">
        <v>1183</v>
      </c>
      <c r="B8277" s="3">
        <v>43209</v>
      </c>
      <c r="C8277" s="3">
        <v>43259</v>
      </c>
      <c r="D8277" t="s">
        <v>131</v>
      </c>
      <c r="E8277" t="s">
        <v>128</v>
      </c>
      <c r="F8277" t="s">
        <v>133</v>
      </c>
    </row>
    <row r="8278" spans="1:6" x14ac:dyDescent="0.25">
      <c r="A8278">
        <v>1183</v>
      </c>
      <c r="B8278" s="3">
        <v>43259</v>
      </c>
      <c r="C8278" s="3">
        <v>43288</v>
      </c>
      <c r="D8278" t="s">
        <v>131</v>
      </c>
      <c r="E8278" t="s">
        <v>128</v>
      </c>
      <c r="F8278" t="s">
        <v>133</v>
      </c>
    </row>
    <row r="8279" spans="1:6" x14ac:dyDescent="0.25">
      <c r="A8279">
        <v>1183</v>
      </c>
      <c r="B8279" s="3">
        <v>43289</v>
      </c>
      <c r="C8279" s="3">
        <v>43289</v>
      </c>
      <c r="D8279" t="s">
        <v>131</v>
      </c>
      <c r="E8279" t="s">
        <v>128</v>
      </c>
      <c r="F8279" t="s">
        <v>133</v>
      </c>
    </row>
    <row r="8280" spans="1:6" x14ac:dyDescent="0.25">
      <c r="A8280">
        <v>1183</v>
      </c>
      <c r="B8280" s="3">
        <v>43289</v>
      </c>
      <c r="C8280" s="3">
        <v>43316</v>
      </c>
      <c r="D8280" t="s">
        <v>131</v>
      </c>
      <c r="E8280" t="s">
        <v>128</v>
      </c>
      <c r="F8280" t="s">
        <v>133</v>
      </c>
    </row>
    <row r="8281" spans="1:6" x14ac:dyDescent="0.25">
      <c r="A8281">
        <v>1183</v>
      </c>
      <c r="B8281" s="3">
        <v>43316</v>
      </c>
      <c r="C8281" s="3">
        <v>43512</v>
      </c>
      <c r="D8281" t="s">
        <v>131</v>
      </c>
      <c r="E8281" t="s">
        <v>128</v>
      </c>
      <c r="F8281" t="s">
        <v>133</v>
      </c>
    </row>
    <row r="8282" spans="1:6" x14ac:dyDescent="0.25">
      <c r="A8282">
        <v>1183</v>
      </c>
      <c r="B8282" s="3">
        <v>43512</v>
      </c>
      <c r="C8282" s="3">
        <v>43512</v>
      </c>
      <c r="D8282" t="s">
        <v>131</v>
      </c>
      <c r="E8282" t="s">
        <v>128</v>
      </c>
      <c r="F8282" t="s">
        <v>133</v>
      </c>
    </row>
    <row r="8283" spans="1:6" x14ac:dyDescent="0.25">
      <c r="A8283">
        <v>1183</v>
      </c>
      <c r="B8283" s="3">
        <v>43512</v>
      </c>
      <c r="C8283" s="3">
        <v>43559</v>
      </c>
      <c r="D8283" t="s">
        <v>131</v>
      </c>
      <c r="E8283" t="s">
        <v>134</v>
      </c>
      <c r="F8283" t="s">
        <v>133</v>
      </c>
    </row>
    <row r="8284" spans="1:6" x14ac:dyDescent="0.25">
      <c r="A8284">
        <v>1183</v>
      </c>
      <c r="B8284" s="3">
        <v>43559</v>
      </c>
      <c r="C8284" s="3">
        <v>43559</v>
      </c>
      <c r="D8284" t="s">
        <v>131</v>
      </c>
      <c r="E8284" t="s">
        <v>134</v>
      </c>
      <c r="F8284" t="s">
        <v>133</v>
      </c>
    </row>
    <row r="8285" spans="1:6" x14ac:dyDescent="0.25">
      <c r="A8285">
        <v>1183</v>
      </c>
      <c r="B8285" s="3">
        <v>43560</v>
      </c>
      <c r="C8285" s="3">
        <v>44013</v>
      </c>
      <c r="D8285" t="s">
        <v>131</v>
      </c>
      <c r="E8285" t="s">
        <v>134</v>
      </c>
      <c r="F8285" t="s">
        <v>133</v>
      </c>
    </row>
    <row r="8286" spans="1:6" x14ac:dyDescent="0.25">
      <c r="A8286">
        <v>1183</v>
      </c>
      <c r="B8286" s="3">
        <v>44013</v>
      </c>
      <c r="C8286" s="3">
        <v>44028</v>
      </c>
      <c r="D8286" t="s">
        <v>131</v>
      </c>
      <c r="E8286" t="s">
        <v>134</v>
      </c>
      <c r="F8286" t="s">
        <v>133</v>
      </c>
    </row>
    <row r="8287" spans="1:6" x14ac:dyDescent="0.25">
      <c r="A8287">
        <v>1183</v>
      </c>
      <c r="B8287" s="3">
        <v>44013</v>
      </c>
      <c r="C8287" s="3">
        <v>44272</v>
      </c>
      <c r="D8287" t="s">
        <v>131</v>
      </c>
      <c r="E8287" t="s">
        <v>134</v>
      </c>
      <c r="F8287" t="s">
        <v>133</v>
      </c>
    </row>
    <row r="8288" spans="1:6" x14ac:dyDescent="0.25">
      <c r="A8288">
        <v>1183</v>
      </c>
      <c r="B8288" s="3">
        <v>44272</v>
      </c>
      <c r="C8288" s="3">
        <v>44274</v>
      </c>
      <c r="D8288" t="s">
        <v>131</v>
      </c>
      <c r="E8288" t="s">
        <v>134</v>
      </c>
      <c r="F8288" t="s">
        <v>133</v>
      </c>
    </row>
    <row r="8289" spans="1:6" x14ac:dyDescent="0.25">
      <c r="A8289">
        <v>1183</v>
      </c>
      <c r="B8289" s="3">
        <v>44275</v>
      </c>
      <c r="C8289" s="3"/>
      <c r="D8289" t="s">
        <v>131</v>
      </c>
      <c r="E8289" t="s">
        <v>134</v>
      </c>
      <c r="F8289" t="s">
        <v>133</v>
      </c>
    </row>
    <row r="8290" spans="1:6" x14ac:dyDescent="0.25">
      <c r="A8290">
        <v>1184</v>
      </c>
      <c r="B8290" s="3">
        <v>42217</v>
      </c>
      <c r="C8290" s="3">
        <v>43646</v>
      </c>
      <c r="D8290" t="s">
        <v>131</v>
      </c>
      <c r="E8290" t="s">
        <v>170</v>
      </c>
      <c r="F8290" t="s">
        <v>133</v>
      </c>
    </row>
    <row r="8291" spans="1:6" x14ac:dyDescent="0.25">
      <c r="A8291">
        <v>1184</v>
      </c>
      <c r="B8291" s="3">
        <v>43647</v>
      </c>
      <c r="C8291" s="3">
        <v>43647</v>
      </c>
      <c r="D8291" t="s">
        <v>131</v>
      </c>
      <c r="E8291" t="s">
        <v>170</v>
      </c>
      <c r="F8291" t="s">
        <v>133</v>
      </c>
    </row>
    <row r="8292" spans="1:6" x14ac:dyDescent="0.25">
      <c r="A8292">
        <v>1184</v>
      </c>
      <c r="B8292" s="3">
        <v>43647</v>
      </c>
      <c r="C8292" s="3">
        <v>44466</v>
      </c>
      <c r="D8292" t="s">
        <v>131</v>
      </c>
      <c r="E8292" t="s">
        <v>170</v>
      </c>
      <c r="F8292" t="s">
        <v>133</v>
      </c>
    </row>
    <row r="8293" spans="1:6" x14ac:dyDescent="0.25">
      <c r="A8293">
        <v>1184</v>
      </c>
      <c r="B8293" s="3">
        <v>44466</v>
      </c>
      <c r="C8293" s="3">
        <v>44466</v>
      </c>
      <c r="D8293" t="s">
        <v>131</v>
      </c>
      <c r="E8293" t="s">
        <v>170</v>
      </c>
      <c r="F8293" t="s">
        <v>133</v>
      </c>
    </row>
    <row r="8294" spans="1:6" x14ac:dyDescent="0.25">
      <c r="A8294">
        <v>1184</v>
      </c>
      <c r="B8294" s="3">
        <v>44466</v>
      </c>
      <c r="C8294" s="3">
        <v>44582</v>
      </c>
      <c r="D8294" t="s">
        <v>131</v>
      </c>
      <c r="E8294" t="s">
        <v>163</v>
      </c>
      <c r="F8294" t="s">
        <v>133</v>
      </c>
    </row>
    <row r="8295" spans="1:6" x14ac:dyDescent="0.25">
      <c r="A8295">
        <v>1184</v>
      </c>
      <c r="B8295" s="3">
        <v>44581</v>
      </c>
      <c r="C8295" s="3">
        <v>44581</v>
      </c>
      <c r="D8295" t="s">
        <v>131</v>
      </c>
      <c r="E8295" t="s">
        <v>163</v>
      </c>
      <c r="F8295" t="s">
        <v>133</v>
      </c>
    </row>
    <row r="8296" spans="1:6" x14ac:dyDescent="0.25">
      <c r="A8296">
        <v>1184</v>
      </c>
      <c r="B8296" s="3">
        <v>44582</v>
      </c>
      <c r="C8296" s="3">
        <v>44591</v>
      </c>
      <c r="D8296" t="s">
        <v>131</v>
      </c>
      <c r="E8296" t="s">
        <v>163</v>
      </c>
      <c r="F8296" t="s">
        <v>133</v>
      </c>
    </row>
    <row r="8297" spans="1:6" x14ac:dyDescent="0.25">
      <c r="A8297">
        <v>1184</v>
      </c>
      <c r="B8297" s="3">
        <v>44592</v>
      </c>
      <c r="C8297" s="3"/>
      <c r="D8297" t="s">
        <v>131</v>
      </c>
      <c r="E8297" t="s">
        <v>163</v>
      </c>
      <c r="F8297" t="s">
        <v>133</v>
      </c>
    </row>
    <row r="8298" spans="1:6" x14ac:dyDescent="0.25">
      <c r="A8298">
        <v>1186</v>
      </c>
      <c r="B8298" s="3">
        <v>42634</v>
      </c>
      <c r="C8298" s="3">
        <v>43766</v>
      </c>
      <c r="D8298" t="s">
        <v>131</v>
      </c>
      <c r="E8298" t="s">
        <v>118</v>
      </c>
      <c r="F8298" t="s">
        <v>133</v>
      </c>
    </row>
    <row r="8299" spans="1:6" x14ac:dyDescent="0.25">
      <c r="A8299">
        <v>1186</v>
      </c>
      <c r="B8299" s="3">
        <v>43766</v>
      </c>
      <c r="C8299" s="3">
        <v>43768</v>
      </c>
      <c r="D8299" t="s">
        <v>131</v>
      </c>
      <c r="E8299" t="s">
        <v>118</v>
      </c>
      <c r="F8299" t="s">
        <v>133</v>
      </c>
    </row>
    <row r="8300" spans="1:6" x14ac:dyDescent="0.25">
      <c r="A8300">
        <v>1186</v>
      </c>
      <c r="B8300" s="3">
        <v>43769</v>
      </c>
      <c r="C8300" s="3">
        <v>44242</v>
      </c>
      <c r="D8300" t="s">
        <v>131</v>
      </c>
      <c r="E8300" t="s">
        <v>118</v>
      </c>
      <c r="F8300" t="s">
        <v>133</v>
      </c>
    </row>
    <row r="8301" spans="1:6" x14ac:dyDescent="0.25">
      <c r="A8301">
        <v>1186</v>
      </c>
      <c r="B8301" s="3">
        <v>44242</v>
      </c>
      <c r="C8301" s="3"/>
      <c r="D8301" t="s">
        <v>131</v>
      </c>
      <c r="E8301" t="s">
        <v>118</v>
      </c>
      <c r="F8301" t="s">
        <v>133</v>
      </c>
    </row>
    <row r="8302" spans="1:6" x14ac:dyDescent="0.25">
      <c r="A8302">
        <v>1187</v>
      </c>
      <c r="B8302" s="3">
        <v>42643</v>
      </c>
      <c r="C8302" s="3">
        <v>43689</v>
      </c>
      <c r="D8302" t="s">
        <v>131</v>
      </c>
      <c r="E8302" t="s">
        <v>135</v>
      </c>
      <c r="F8302" t="s">
        <v>133</v>
      </c>
    </row>
    <row r="8303" spans="1:6" x14ac:dyDescent="0.25">
      <c r="A8303">
        <v>1187</v>
      </c>
      <c r="B8303" s="3">
        <v>43689</v>
      </c>
      <c r="C8303" s="3">
        <v>43871</v>
      </c>
      <c r="D8303" t="s">
        <v>131</v>
      </c>
      <c r="E8303" t="s">
        <v>134</v>
      </c>
      <c r="F8303" t="s">
        <v>133</v>
      </c>
    </row>
    <row r="8304" spans="1:6" x14ac:dyDescent="0.25">
      <c r="A8304">
        <v>1187</v>
      </c>
      <c r="B8304" s="3">
        <v>43689</v>
      </c>
      <c r="C8304" s="3">
        <v>43703</v>
      </c>
      <c r="D8304" t="s">
        <v>131</v>
      </c>
      <c r="E8304" t="s">
        <v>135</v>
      </c>
      <c r="F8304" t="s">
        <v>133</v>
      </c>
    </row>
    <row r="8305" spans="1:6" x14ac:dyDescent="0.25">
      <c r="A8305">
        <v>1187</v>
      </c>
      <c r="B8305" s="3">
        <v>43871</v>
      </c>
      <c r="C8305" s="3">
        <v>44347</v>
      </c>
      <c r="D8305" t="s">
        <v>131</v>
      </c>
      <c r="E8305" t="s">
        <v>134</v>
      </c>
      <c r="F8305" t="s">
        <v>133</v>
      </c>
    </row>
    <row r="8306" spans="1:6" x14ac:dyDescent="0.25">
      <c r="A8306">
        <v>1187</v>
      </c>
      <c r="B8306" s="3">
        <v>44348</v>
      </c>
      <c r="C8306" s="3">
        <v>44348</v>
      </c>
      <c r="D8306" t="s">
        <v>131</v>
      </c>
      <c r="E8306" t="s">
        <v>174</v>
      </c>
      <c r="F8306" t="s">
        <v>133</v>
      </c>
    </row>
    <row r="8307" spans="1:6" x14ac:dyDescent="0.25">
      <c r="A8307">
        <v>1187</v>
      </c>
      <c r="B8307" s="3">
        <v>44348</v>
      </c>
      <c r="C8307" s="3">
        <v>44567</v>
      </c>
      <c r="D8307" t="s">
        <v>131</v>
      </c>
      <c r="E8307" t="s">
        <v>174</v>
      </c>
      <c r="F8307" t="s">
        <v>133</v>
      </c>
    </row>
    <row r="8308" spans="1:6" x14ac:dyDescent="0.25">
      <c r="A8308">
        <v>1187</v>
      </c>
      <c r="B8308" s="3">
        <v>44567</v>
      </c>
      <c r="C8308" s="3">
        <v>44568</v>
      </c>
      <c r="D8308" t="s">
        <v>131</v>
      </c>
      <c r="E8308" t="s">
        <v>174</v>
      </c>
      <c r="F8308" t="s">
        <v>133</v>
      </c>
    </row>
    <row r="8309" spans="1:6" x14ac:dyDescent="0.25">
      <c r="A8309">
        <v>1187</v>
      </c>
      <c r="B8309" s="3">
        <v>44569</v>
      </c>
      <c r="C8309" s="3"/>
      <c r="D8309" t="s">
        <v>131</v>
      </c>
      <c r="E8309" t="s">
        <v>174</v>
      </c>
      <c r="F8309" t="s">
        <v>133</v>
      </c>
    </row>
    <row r="8310" spans="1:6" x14ac:dyDescent="0.25">
      <c r="A8310">
        <v>1189</v>
      </c>
      <c r="B8310" s="3">
        <v>42217</v>
      </c>
      <c r="C8310" s="3">
        <v>43278</v>
      </c>
      <c r="D8310" t="s">
        <v>131</v>
      </c>
      <c r="E8310" t="s">
        <v>170</v>
      </c>
      <c r="F8310" t="s">
        <v>133</v>
      </c>
    </row>
    <row r="8311" spans="1:6" x14ac:dyDescent="0.25">
      <c r="A8311">
        <v>1189</v>
      </c>
      <c r="B8311" s="3">
        <v>43278</v>
      </c>
      <c r="C8311" s="3">
        <v>43280</v>
      </c>
      <c r="D8311" t="s">
        <v>131</v>
      </c>
      <c r="E8311" t="s">
        <v>170</v>
      </c>
      <c r="F8311" t="s">
        <v>133</v>
      </c>
    </row>
    <row r="8312" spans="1:6" x14ac:dyDescent="0.25">
      <c r="A8312">
        <v>1189</v>
      </c>
      <c r="B8312" s="3">
        <v>43280</v>
      </c>
      <c r="C8312" s="3">
        <v>43619</v>
      </c>
      <c r="D8312" t="s">
        <v>131</v>
      </c>
      <c r="E8312" t="s">
        <v>170</v>
      </c>
      <c r="F8312" t="s">
        <v>133</v>
      </c>
    </row>
    <row r="8313" spans="1:6" x14ac:dyDescent="0.25">
      <c r="A8313">
        <v>1189</v>
      </c>
      <c r="B8313" s="3">
        <v>43619</v>
      </c>
      <c r="C8313" s="3">
        <v>43646</v>
      </c>
      <c r="D8313" t="s">
        <v>131</v>
      </c>
      <c r="E8313" t="s">
        <v>170</v>
      </c>
      <c r="F8313" t="s">
        <v>133</v>
      </c>
    </row>
    <row r="8314" spans="1:6" x14ac:dyDescent="0.25">
      <c r="A8314">
        <v>1189</v>
      </c>
      <c r="B8314" s="3">
        <v>43647</v>
      </c>
      <c r="C8314" s="3">
        <v>43647</v>
      </c>
      <c r="D8314" t="s">
        <v>131</v>
      </c>
      <c r="E8314" t="s">
        <v>170</v>
      </c>
      <c r="F8314" t="s">
        <v>133</v>
      </c>
    </row>
    <row r="8315" spans="1:6" x14ac:dyDescent="0.25">
      <c r="A8315">
        <v>1189</v>
      </c>
      <c r="B8315" s="3">
        <v>43647</v>
      </c>
      <c r="C8315" s="3">
        <v>44138</v>
      </c>
      <c r="D8315" t="s">
        <v>131</v>
      </c>
      <c r="E8315" t="s">
        <v>170</v>
      </c>
      <c r="F8315" t="s">
        <v>133</v>
      </c>
    </row>
    <row r="8316" spans="1:6" x14ac:dyDescent="0.25">
      <c r="A8316">
        <v>1189</v>
      </c>
      <c r="B8316" s="3">
        <v>44138</v>
      </c>
      <c r="C8316" s="3">
        <v>44141</v>
      </c>
      <c r="D8316" t="s">
        <v>131</v>
      </c>
      <c r="E8316" t="s">
        <v>170</v>
      </c>
      <c r="F8316" t="s">
        <v>133</v>
      </c>
    </row>
    <row r="8317" spans="1:6" x14ac:dyDescent="0.25">
      <c r="A8317">
        <v>1189</v>
      </c>
      <c r="B8317" s="3">
        <v>44142</v>
      </c>
      <c r="C8317" s="3">
        <v>44149</v>
      </c>
      <c r="D8317" t="s">
        <v>131</v>
      </c>
      <c r="E8317" t="s">
        <v>170</v>
      </c>
      <c r="F8317" t="s">
        <v>133</v>
      </c>
    </row>
    <row r="8318" spans="1:6" x14ac:dyDescent="0.25">
      <c r="A8318">
        <v>1189</v>
      </c>
      <c r="B8318" s="3">
        <v>44149</v>
      </c>
      <c r="C8318" s="3">
        <v>44155</v>
      </c>
      <c r="D8318" t="s">
        <v>131</v>
      </c>
      <c r="E8318" t="s">
        <v>170</v>
      </c>
      <c r="F8318" t="s">
        <v>133</v>
      </c>
    </row>
    <row r="8319" spans="1:6" x14ac:dyDescent="0.25">
      <c r="A8319">
        <v>1189</v>
      </c>
      <c r="B8319" s="3">
        <v>44156</v>
      </c>
      <c r="C8319" s="3">
        <v>44156</v>
      </c>
      <c r="D8319" t="s">
        <v>131</v>
      </c>
      <c r="E8319" t="s">
        <v>170</v>
      </c>
      <c r="F8319" t="s">
        <v>133</v>
      </c>
    </row>
    <row r="8320" spans="1:6" x14ac:dyDescent="0.25">
      <c r="A8320">
        <v>1189</v>
      </c>
      <c r="B8320" s="3">
        <v>44156</v>
      </c>
      <c r="C8320" s="3">
        <v>44159</v>
      </c>
      <c r="D8320" t="s">
        <v>131</v>
      </c>
      <c r="E8320" t="s">
        <v>170</v>
      </c>
      <c r="F8320" t="s">
        <v>133</v>
      </c>
    </row>
    <row r="8321" spans="1:6" x14ac:dyDescent="0.25">
      <c r="A8321">
        <v>1189</v>
      </c>
      <c r="B8321" s="3">
        <v>44160</v>
      </c>
      <c r="C8321" s="3">
        <v>44734</v>
      </c>
      <c r="D8321" t="s">
        <v>131</v>
      </c>
      <c r="E8321" t="s">
        <v>170</v>
      </c>
      <c r="F8321" t="s">
        <v>133</v>
      </c>
    </row>
    <row r="8322" spans="1:6" x14ac:dyDescent="0.25">
      <c r="A8322">
        <v>1189</v>
      </c>
      <c r="B8322" s="3">
        <v>44734</v>
      </c>
      <c r="C8322" s="3">
        <v>44794</v>
      </c>
      <c r="D8322" t="s">
        <v>131</v>
      </c>
      <c r="E8322" t="s">
        <v>170</v>
      </c>
      <c r="F8322" t="s">
        <v>133</v>
      </c>
    </row>
    <row r="8323" spans="1:6" x14ac:dyDescent="0.25">
      <c r="A8323">
        <v>1189</v>
      </c>
      <c r="B8323" s="3">
        <v>44795</v>
      </c>
      <c r="D8323" t="s">
        <v>131</v>
      </c>
      <c r="E8323" t="s">
        <v>170</v>
      </c>
      <c r="F8323" t="s">
        <v>133</v>
      </c>
    </row>
    <row r="8324" spans="1:6" x14ac:dyDescent="0.25">
      <c r="A8324">
        <v>1190</v>
      </c>
      <c r="B8324" s="3">
        <v>42461</v>
      </c>
      <c r="C8324" s="3">
        <v>43800</v>
      </c>
      <c r="D8324" t="s">
        <v>131</v>
      </c>
      <c r="E8324" t="s">
        <v>128</v>
      </c>
      <c r="F8324" t="s">
        <v>133</v>
      </c>
    </row>
    <row r="8325" spans="1:6" x14ac:dyDescent="0.25">
      <c r="A8325">
        <v>1190</v>
      </c>
      <c r="B8325" s="3">
        <v>43800</v>
      </c>
      <c r="C8325" s="3">
        <v>43800</v>
      </c>
      <c r="D8325" t="s">
        <v>131</v>
      </c>
      <c r="E8325" t="s">
        <v>128</v>
      </c>
      <c r="F8325" t="s">
        <v>133</v>
      </c>
    </row>
    <row r="8326" spans="1:6" x14ac:dyDescent="0.25">
      <c r="A8326">
        <v>1190</v>
      </c>
      <c r="B8326" s="3">
        <v>43800</v>
      </c>
      <c r="C8326" s="3"/>
      <c r="D8326" t="s">
        <v>131</v>
      </c>
      <c r="E8326" t="s">
        <v>169</v>
      </c>
      <c r="F8326" t="s">
        <v>133</v>
      </c>
    </row>
    <row r="8327" spans="1:6" x14ac:dyDescent="0.25">
      <c r="A8327">
        <v>1191</v>
      </c>
      <c r="B8327" s="3">
        <v>42005</v>
      </c>
      <c r="C8327" s="3">
        <v>43252</v>
      </c>
      <c r="D8327" t="s">
        <v>131</v>
      </c>
      <c r="E8327" t="s">
        <v>175</v>
      </c>
      <c r="F8327" t="s">
        <v>133</v>
      </c>
    </row>
    <row r="8328" spans="1:6" x14ac:dyDescent="0.25">
      <c r="A8328">
        <v>1191</v>
      </c>
      <c r="B8328" s="3">
        <v>43252</v>
      </c>
      <c r="C8328" s="3">
        <v>43252</v>
      </c>
      <c r="D8328" t="s">
        <v>131</v>
      </c>
      <c r="E8328" t="s">
        <v>175</v>
      </c>
      <c r="F8328" t="s">
        <v>133</v>
      </c>
    </row>
    <row r="8329" spans="1:6" x14ac:dyDescent="0.25">
      <c r="A8329">
        <v>1191</v>
      </c>
      <c r="B8329" s="3">
        <v>43252</v>
      </c>
      <c r="C8329" s="3">
        <v>43717</v>
      </c>
      <c r="D8329" t="s">
        <v>131</v>
      </c>
      <c r="E8329" t="s">
        <v>118</v>
      </c>
      <c r="F8329" t="s">
        <v>133</v>
      </c>
    </row>
    <row r="8330" spans="1:6" x14ac:dyDescent="0.25">
      <c r="A8330">
        <v>1191</v>
      </c>
      <c r="B8330" s="3">
        <v>43717</v>
      </c>
      <c r="C8330" s="3">
        <v>43721</v>
      </c>
      <c r="D8330" t="s">
        <v>131</v>
      </c>
      <c r="E8330" t="s">
        <v>118</v>
      </c>
      <c r="F8330" t="s">
        <v>133</v>
      </c>
    </row>
    <row r="8331" spans="1:6" x14ac:dyDescent="0.25">
      <c r="A8331">
        <v>1191</v>
      </c>
      <c r="B8331" s="3">
        <v>43722</v>
      </c>
      <c r="C8331" s="3"/>
      <c r="D8331" t="s">
        <v>131</v>
      </c>
      <c r="E8331" t="s">
        <v>118</v>
      </c>
      <c r="F8331" t="s">
        <v>133</v>
      </c>
    </row>
    <row r="8332" spans="1:6" x14ac:dyDescent="0.25">
      <c r="A8332">
        <v>1192</v>
      </c>
      <c r="B8332" s="3">
        <v>42339</v>
      </c>
      <c r="C8332" s="3">
        <v>43620</v>
      </c>
      <c r="D8332" t="s">
        <v>131</v>
      </c>
      <c r="E8332" t="s">
        <v>128</v>
      </c>
      <c r="F8332" t="s">
        <v>133</v>
      </c>
    </row>
    <row r="8333" spans="1:6" x14ac:dyDescent="0.25">
      <c r="A8333">
        <v>1192</v>
      </c>
      <c r="B8333" s="3">
        <v>43619</v>
      </c>
      <c r="C8333" s="3">
        <v>43619</v>
      </c>
      <c r="D8333" t="s">
        <v>131</v>
      </c>
      <c r="E8333" t="s">
        <v>128</v>
      </c>
      <c r="F8333" t="s">
        <v>133</v>
      </c>
    </row>
    <row r="8334" spans="1:6" x14ac:dyDescent="0.25">
      <c r="A8334">
        <v>1192</v>
      </c>
      <c r="B8334" s="3">
        <v>43620</v>
      </c>
      <c r="C8334" s="3">
        <v>43620</v>
      </c>
      <c r="D8334" t="s">
        <v>131</v>
      </c>
      <c r="E8334" t="s">
        <v>128</v>
      </c>
      <c r="F8334" t="s">
        <v>133</v>
      </c>
    </row>
    <row r="8335" spans="1:6" x14ac:dyDescent="0.25">
      <c r="A8335">
        <v>1192</v>
      </c>
      <c r="B8335" s="3">
        <v>43620</v>
      </c>
      <c r="C8335" s="3">
        <v>43784</v>
      </c>
      <c r="D8335" t="s">
        <v>131</v>
      </c>
      <c r="E8335" t="s">
        <v>128</v>
      </c>
      <c r="F8335" t="s">
        <v>133</v>
      </c>
    </row>
    <row r="8336" spans="1:6" x14ac:dyDescent="0.25">
      <c r="A8336">
        <v>1192</v>
      </c>
      <c r="B8336" s="3">
        <v>43621</v>
      </c>
      <c r="C8336" s="3">
        <v>43784</v>
      </c>
      <c r="D8336" t="s">
        <v>131</v>
      </c>
      <c r="E8336" t="s">
        <v>128</v>
      </c>
      <c r="F8336" t="s">
        <v>133</v>
      </c>
    </row>
    <row r="8337" spans="1:6" x14ac:dyDescent="0.25">
      <c r="A8337">
        <v>1192</v>
      </c>
      <c r="B8337" s="3">
        <v>43785</v>
      </c>
      <c r="C8337" s="3">
        <v>43785</v>
      </c>
      <c r="D8337" t="s">
        <v>131</v>
      </c>
      <c r="E8337" t="s">
        <v>168</v>
      </c>
      <c r="F8337" t="s">
        <v>133</v>
      </c>
    </row>
    <row r="8338" spans="1:6" x14ac:dyDescent="0.25">
      <c r="A8338">
        <v>1192</v>
      </c>
      <c r="B8338" s="3">
        <v>43785</v>
      </c>
      <c r="C8338" s="3">
        <v>43810</v>
      </c>
      <c r="D8338" t="s">
        <v>131</v>
      </c>
      <c r="E8338" t="s">
        <v>168</v>
      </c>
      <c r="F8338" t="s">
        <v>133</v>
      </c>
    </row>
    <row r="8339" spans="1:6" x14ac:dyDescent="0.25">
      <c r="A8339">
        <v>1192</v>
      </c>
      <c r="B8339" s="3">
        <v>43810</v>
      </c>
      <c r="C8339" s="3">
        <v>43907</v>
      </c>
      <c r="D8339" t="s">
        <v>131</v>
      </c>
      <c r="E8339" t="s">
        <v>168</v>
      </c>
      <c r="F8339" t="s">
        <v>133</v>
      </c>
    </row>
    <row r="8340" spans="1:6" x14ac:dyDescent="0.25">
      <c r="A8340">
        <v>1192</v>
      </c>
      <c r="B8340" s="3">
        <v>43908</v>
      </c>
      <c r="C8340" s="3">
        <v>44074</v>
      </c>
      <c r="D8340" t="s">
        <v>131</v>
      </c>
      <c r="E8340" t="s">
        <v>168</v>
      </c>
      <c r="F8340" t="s">
        <v>133</v>
      </c>
    </row>
    <row r="8341" spans="1:6" x14ac:dyDescent="0.25">
      <c r="A8341">
        <v>1192</v>
      </c>
      <c r="B8341" s="3">
        <v>44074</v>
      </c>
      <c r="C8341" s="3">
        <v>44360</v>
      </c>
      <c r="D8341" t="s">
        <v>131</v>
      </c>
      <c r="E8341" t="s">
        <v>168</v>
      </c>
      <c r="F8341" t="s">
        <v>133</v>
      </c>
    </row>
    <row r="8342" spans="1:6" x14ac:dyDescent="0.25">
      <c r="A8342">
        <v>1192</v>
      </c>
      <c r="B8342" s="3">
        <v>44360</v>
      </c>
      <c r="C8342" s="3">
        <v>44362</v>
      </c>
      <c r="D8342" t="s">
        <v>131</v>
      </c>
      <c r="E8342" t="s">
        <v>168</v>
      </c>
      <c r="F8342" t="s">
        <v>133</v>
      </c>
    </row>
    <row r="8343" spans="1:6" x14ac:dyDescent="0.25">
      <c r="A8343">
        <v>1192</v>
      </c>
      <c r="B8343" s="3">
        <v>44363</v>
      </c>
      <c r="C8343" s="3">
        <v>44365</v>
      </c>
      <c r="D8343" t="s">
        <v>131</v>
      </c>
      <c r="E8343" t="s">
        <v>168</v>
      </c>
      <c r="F8343" t="s">
        <v>133</v>
      </c>
    </row>
    <row r="8344" spans="1:6" x14ac:dyDescent="0.25">
      <c r="A8344">
        <v>1192</v>
      </c>
      <c r="B8344" s="3">
        <v>44366</v>
      </c>
      <c r="C8344" s="3">
        <v>44367</v>
      </c>
      <c r="D8344" t="s">
        <v>131</v>
      </c>
      <c r="E8344" t="s">
        <v>168</v>
      </c>
      <c r="F8344" t="s">
        <v>133</v>
      </c>
    </row>
    <row r="8345" spans="1:6" x14ac:dyDescent="0.25">
      <c r="A8345">
        <v>1192</v>
      </c>
      <c r="B8345" s="3">
        <v>44368</v>
      </c>
      <c r="C8345" s="3">
        <v>44371</v>
      </c>
      <c r="D8345" t="s">
        <v>131</v>
      </c>
      <c r="E8345" t="s">
        <v>168</v>
      </c>
      <c r="F8345" t="s">
        <v>133</v>
      </c>
    </row>
    <row r="8346" spans="1:6" x14ac:dyDescent="0.25">
      <c r="A8346">
        <v>1192</v>
      </c>
      <c r="B8346" s="3">
        <v>44372</v>
      </c>
      <c r="C8346" s="3">
        <v>44372</v>
      </c>
      <c r="D8346" t="s">
        <v>131</v>
      </c>
      <c r="E8346" t="s">
        <v>168</v>
      </c>
      <c r="F8346" t="s">
        <v>133</v>
      </c>
    </row>
    <row r="8347" spans="1:6" x14ac:dyDescent="0.25">
      <c r="A8347">
        <v>1192</v>
      </c>
      <c r="B8347" s="3">
        <v>44373</v>
      </c>
      <c r="C8347" s="3">
        <v>44724</v>
      </c>
      <c r="D8347" t="s">
        <v>131</v>
      </c>
      <c r="E8347" t="s">
        <v>168</v>
      </c>
      <c r="F8347" t="s">
        <v>133</v>
      </c>
    </row>
    <row r="8348" spans="1:6" x14ac:dyDescent="0.25">
      <c r="A8348">
        <v>1192</v>
      </c>
      <c r="B8348" s="3">
        <v>44724</v>
      </c>
      <c r="C8348" s="3">
        <v>44725</v>
      </c>
      <c r="D8348" t="s">
        <v>131</v>
      </c>
      <c r="E8348" t="s">
        <v>168</v>
      </c>
      <c r="F8348" t="s">
        <v>133</v>
      </c>
    </row>
    <row r="8349" spans="1:6" x14ac:dyDescent="0.25">
      <c r="A8349">
        <v>1192</v>
      </c>
      <c r="B8349" s="3">
        <v>44725</v>
      </c>
      <c r="C8349" s="3"/>
      <c r="D8349" t="s">
        <v>131</v>
      </c>
      <c r="E8349" t="s">
        <v>168</v>
      </c>
      <c r="F8349" t="s">
        <v>133</v>
      </c>
    </row>
    <row r="8350" spans="1:6" x14ac:dyDescent="0.25">
      <c r="A8350">
        <v>1195</v>
      </c>
      <c r="B8350" s="3">
        <v>42948</v>
      </c>
      <c r="C8350" s="3">
        <v>42948</v>
      </c>
      <c r="D8350" t="s">
        <v>131</v>
      </c>
      <c r="E8350" t="s">
        <v>115</v>
      </c>
      <c r="F8350" t="s">
        <v>133</v>
      </c>
    </row>
    <row r="8351" spans="1:6" x14ac:dyDescent="0.25">
      <c r="A8351">
        <v>1195</v>
      </c>
      <c r="B8351" s="3">
        <v>42948</v>
      </c>
      <c r="C8351" s="3">
        <v>42948</v>
      </c>
      <c r="D8351" t="s">
        <v>131</v>
      </c>
      <c r="E8351" t="s">
        <v>142</v>
      </c>
      <c r="F8351" t="s">
        <v>133</v>
      </c>
    </row>
    <row r="8352" spans="1:6" x14ac:dyDescent="0.25">
      <c r="A8352">
        <v>1195</v>
      </c>
      <c r="B8352" s="3">
        <v>42948</v>
      </c>
      <c r="C8352" s="3">
        <v>43578</v>
      </c>
      <c r="D8352" t="s">
        <v>131</v>
      </c>
      <c r="E8352" t="s">
        <v>142</v>
      </c>
      <c r="F8352" t="s">
        <v>133</v>
      </c>
    </row>
    <row r="8353" spans="1:6" x14ac:dyDescent="0.25">
      <c r="A8353">
        <v>1195</v>
      </c>
      <c r="B8353" s="3">
        <v>43578</v>
      </c>
      <c r="C8353" s="3">
        <v>44535</v>
      </c>
      <c r="D8353" t="s">
        <v>131</v>
      </c>
      <c r="E8353" t="s">
        <v>98</v>
      </c>
      <c r="F8353" t="s">
        <v>133</v>
      </c>
    </row>
    <row r="8354" spans="1:6" x14ac:dyDescent="0.25">
      <c r="A8354">
        <v>1195</v>
      </c>
      <c r="B8354" s="3">
        <v>43578</v>
      </c>
      <c r="C8354" s="3">
        <v>43588</v>
      </c>
      <c r="D8354" t="s">
        <v>131</v>
      </c>
      <c r="E8354" t="s">
        <v>142</v>
      </c>
      <c r="F8354" t="s">
        <v>133</v>
      </c>
    </row>
    <row r="8355" spans="1:6" x14ac:dyDescent="0.25">
      <c r="A8355">
        <v>1195</v>
      </c>
      <c r="B8355" s="3">
        <v>43588</v>
      </c>
      <c r="C8355" s="3">
        <v>43588</v>
      </c>
      <c r="D8355" t="s">
        <v>131</v>
      </c>
      <c r="E8355" t="s">
        <v>142</v>
      </c>
      <c r="F8355" t="s">
        <v>133</v>
      </c>
    </row>
    <row r="8356" spans="1:6" x14ac:dyDescent="0.25">
      <c r="A8356">
        <v>1195</v>
      </c>
      <c r="B8356" s="3">
        <v>44535</v>
      </c>
      <c r="C8356" s="3">
        <v>44540</v>
      </c>
      <c r="D8356" t="s">
        <v>131</v>
      </c>
      <c r="E8356" t="s">
        <v>98</v>
      </c>
      <c r="F8356" t="s">
        <v>133</v>
      </c>
    </row>
    <row r="8357" spans="1:6" x14ac:dyDescent="0.25">
      <c r="A8357">
        <v>1195</v>
      </c>
      <c r="B8357" s="3">
        <v>44541</v>
      </c>
      <c r="C8357" s="3">
        <v>44543</v>
      </c>
      <c r="D8357" t="s">
        <v>131</v>
      </c>
      <c r="E8357" t="s">
        <v>98</v>
      </c>
      <c r="F8357" t="s">
        <v>133</v>
      </c>
    </row>
    <row r="8358" spans="1:6" x14ac:dyDescent="0.25">
      <c r="A8358">
        <v>1195</v>
      </c>
      <c r="B8358" s="3">
        <v>44543</v>
      </c>
      <c r="C8358" s="3">
        <v>44547</v>
      </c>
      <c r="D8358" t="s">
        <v>131</v>
      </c>
      <c r="E8358" t="s">
        <v>98</v>
      </c>
      <c r="F8358" t="s">
        <v>133</v>
      </c>
    </row>
    <row r="8359" spans="1:6" x14ac:dyDescent="0.25">
      <c r="A8359">
        <v>1195</v>
      </c>
      <c r="B8359" s="3">
        <v>44548</v>
      </c>
      <c r="D8359" t="s">
        <v>131</v>
      </c>
      <c r="E8359" t="s">
        <v>98</v>
      </c>
      <c r="F8359" t="s">
        <v>133</v>
      </c>
    </row>
    <row r="8360" spans="1:6" x14ac:dyDescent="0.25">
      <c r="A8360">
        <v>1196</v>
      </c>
      <c r="B8360" s="3">
        <v>41913</v>
      </c>
      <c r="C8360" s="3">
        <v>43297</v>
      </c>
      <c r="D8360" t="s">
        <v>131</v>
      </c>
      <c r="E8360" t="s">
        <v>185</v>
      </c>
      <c r="F8360" t="s">
        <v>133</v>
      </c>
    </row>
    <row r="8361" spans="1:6" x14ac:dyDescent="0.25">
      <c r="A8361">
        <v>1196</v>
      </c>
      <c r="B8361" s="3">
        <v>43297</v>
      </c>
      <c r="C8361" s="3">
        <v>43502</v>
      </c>
      <c r="D8361" t="s">
        <v>131</v>
      </c>
      <c r="E8361" t="s">
        <v>185</v>
      </c>
      <c r="F8361" t="s">
        <v>133</v>
      </c>
    </row>
    <row r="8362" spans="1:6" x14ac:dyDescent="0.25">
      <c r="A8362">
        <v>1196</v>
      </c>
      <c r="B8362" s="3">
        <v>43502</v>
      </c>
      <c r="C8362" s="3">
        <v>43504</v>
      </c>
      <c r="D8362" t="s">
        <v>131</v>
      </c>
      <c r="E8362" t="s">
        <v>185</v>
      </c>
      <c r="F8362" t="s">
        <v>133</v>
      </c>
    </row>
    <row r="8363" spans="1:6" x14ac:dyDescent="0.25">
      <c r="A8363">
        <v>1196</v>
      </c>
      <c r="B8363" s="3">
        <v>43505</v>
      </c>
      <c r="C8363" s="3">
        <v>43718</v>
      </c>
      <c r="D8363" t="s">
        <v>131</v>
      </c>
      <c r="E8363" t="s">
        <v>185</v>
      </c>
      <c r="F8363" t="s">
        <v>133</v>
      </c>
    </row>
    <row r="8364" spans="1:6" x14ac:dyDescent="0.25">
      <c r="A8364">
        <v>1196</v>
      </c>
      <c r="B8364" s="3">
        <v>43718</v>
      </c>
      <c r="C8364" s="3">
        <v>43719</v>
      </c>
      <c r="D8364" t="s">
        <v>131</v>
      </c>
      <c r="E8364" t="s">
        <v>185</v>
      </c>
      <c r="F8364" t="s">
        <v>133</v>
      </c>
    </row>
    <row r="8365" spans="1:6" x14ac:dyDescent="0.25">
      <c r="A8365">
        <v>1196</v>
      </c>
      <c r="B8365" s="3">
        <v>43720</v>
      </c>
      <c r="C8365" s="3">
        <v>44074</v>
      </c>
      <c r="D8365" t="s">
        <v>131</v>
      </c>
      <c r="E8365" t="s">
        <v>185</v>
      </c>
      <c r="F8365" t="s">
        <v>133</v>
      </c>
    </row>
    <row r="8366" spans="1:6" x14ac:dyDescent="0.25">
      <c r="A8366">
        <v>1196</v>
      </c>
      <c r="B8366" s="3">
        <v>44075</v>
      </c>
      <c r="C8366" s="3">
        <v>44075</v>
      </c>
      <c r="D8366" t="s">
        <v>131</v>
      </c>
      <c r="E8366" t="s">
        <v>169</v>
      </c>
      <c r="F8366" t="s">
        <v>133</v>
      </c>
    </row>
    <row r="8367" spans="1:6" x14ac:dyDescent="0.25">
      <c r="A8367">
        <v>1196</v>
      </c>
      <c r="B8367" s="3">
        <v>44075</v>
      </c>
      <c r="C8367" s="3">
        <v>44158</v>
      </c>
      <c r="D8367" t="s">
        <v>131</v>
      </c>
      <c r="E8367" t="s">
        <v>169</v>
      </c>
      <c r="F8367" t="s">
        <v>133</v>
      </c>
    </row>
    <row r="8368" spans="1:6" x14ac:dyDescent="0.25">
      <c r="A8368">
        <v>1196</v>
      </c>
      <c r="B8368" s="3">
        <v>44158</v>
      </c>
      <c r="C8368" s="3">
        <v>44162</v>
      </c>
      <c r="D8368" t="s">
        <v>131</v>
      </c>
      <c r="E8368" t="s">
        <v>169</v>
      </c>
      <c r="F8368" t="s">
        <v>133</v>
      </c>
    </row>
    <row r="8369" spans="1:6" x14ac:dyDescent="0.25">
      <c r="A8369">
        <v>1196</v>
      </c>
      <c r="B8369" s="3">
        <v>44163</v>
      </c>
      <c r="C8369" s="3">
        <v>44163</v>
      </c>
      <c r="D8369" t="s">
        <v>131</v>
      </c>
      <c r="E8369" t="s">
        <v>169</v>
      </c>
      <c r="F8369" t="s">
        <v>133</v>
      </c>
    </row>
    <row r="8370" spans="1:6" x14ac:dyDescent="0.25">
      <c r="A8370">
        <v>1196</v>
      </c>
      <c r="B8370" s="3">
        <v>44163</v>
      </c>
      <c r="C8370" s="3">
        <v>44169</v>
      </c>
      <c r="D8370" t="s">
        <v>131</v>
      </c>
      <c r="E8370" t="s">
        <v>169</v>
      </c>
      <c r="F8370" t="s">
        <v>133</v>
      </c>
    </row>
    <row r="8371" spans="1:6" x14ac:dyDescent="0.25">
      <c r="A8371">
        <v>1196</v>
      </c>
      <c r="B8371" s="3">
        <v>44170</v>
      </c>
      <c r="C8371" s="3">
        <v>44221</v>
      </c>
      <c r="D8371" t="s">
        <v>131</v>
      </c>
      <c r="E8371" t="s">
        <v>169</v>
      </c>
      <c r="F8371" t="s">
        <v>133</v>
      </c>
    </row>
    <row r="8372" spans="1:6" x14ac:dyDescent="0.25">
      <c r="A8372">
        <v>1196</v>
      </c>
      <c r="B8372" s="3">
        <v>44221</v>
      </c>
      <c r="C8372" s="3">
        <v>44225</v>
      </c>
      <c r="D8372" t="s">
        <v>131</v>
      </c>
      <c r="E8372" t="s">
        <v>169</v>
      </c>
      <c r="F8372" t="s">
        <v>133</v>
      </c>
    </row>
    <row r="8373" spans="1:6" x14ac:dyDescent="0.25">
      <c r="A8373">
        <v>1196</v>
      </c>
      <c r="B8373" s="3">
        <v>44226</v>
      </c>
      <c r="C8373" s="3">
        <v>44412</v>
      </c>
      <c r="D8373" t="s">
        <v>131</v>
      </c>
      <c r="E8373" t="s">
        <v>169</v>
      </c>
      <c r="F8373" t="s">
        <v>133</v>
      </c>
    </row>
    <row r="8374" spans="1:6" x14ac:dyDescent="0.25">
      <c r="A8374">
        <v>1196</v>
      </c>
      <c r="B8374" s="3">
        <v>44412</v>
      </c>
      <c r="C8374" s="3">
        <v>44413</v>
      </c>
      <c r="D8374" t="s">
        <v>131</v>
      </c>
      <c r="E8374" t="s">
        <v>169</v>
      </c>
      <c r="F8374" t="s">
        <v>133</v>
      </c>
    </row>
    <row r="8375" spans="1:6" x14ac:dyDescent="0.25">
      <c r="A8375">
        <v>1196</v>
      </c>
      <c r="B8375" s="3">
        <v>44414</v>
      </c>
      <c r="C8375" s="3">
        <v>44414</v>
      </c>
      <c r="D8375" t="s">
        <v>131</v>
      </c>
      <c r="E8375" t="s">
        <v>169</v>
      </c>
      <c r="F8375" t="s">
        <v>133</v>
      </c>
    </row>
    <row r="8376" spans="1:6" x14ac:dyDescent="0.25">
      <c r="A8376">
        <v>1196</v>
      </c>
      <c r="B8376" s="3">
        <v>44414</v>
      </c>
      <c r="C8376" s="3">
        <v>44414</v>
      </c>
      <c r="D8376" t="s">
        <v>131</v>
      </c>
      <c r="E8376" t="s">
        <v>169</v>
      </c>
      <c r="F8376" t="s">
        <v>133</v>
      </c>
    </row>
    <row r="8377" spans="1:6" x14ac:dyDescent="0.25">
      <c r="A8377">
        <v>1196</v>
      </c>
      <c r="B8377" s="3">
        <v>44415</v>
      </c>
      <c r="C8377" s="3">
        <v>44725</v>
      </c>
      <c r="D8377" t="s">
        <v>131</v>
      </c>
      <c r="E8377" t="s">
        <v>169</v>
      </c>
      <c r="F8377" t="s">
        <v>133</v>
      </c>
    </row>
    <row r="8378" spans="1:6" x14ac:dyDescent="0.25">
      <c r="A8378">
        <v>1196</v>
      </c>
      <c r="B8378" s="3">
        <v>44725</v>
      </c>
      <c r="C8378" s="3">
        <v>44729</v>
      </c>
      <c r="D8378" t="s">
        <v>131</v>
      </c>
      <c r="E8378" t="s">
        <v>169</v>
      </c>
      <c r="F8378" t="s">
        <v>133</v>
      </c>
    </row>
    <row r="8379" spans="1:6" x14ac:dyDescent="0.25">
      <c r="A8379">
        <v>1196</v>
      </c>
      <c r="B8379" s="3">
        <v>44729</v>
      </c>
      <c r="C8379" s="3">
        <v>44729</v>
      </c>
      <c r="D8379" t="s">
        <v>131</v>
      </c>
      <c r="E8379" t="s">
        <v>169</v>
      </c>
      <c r="F8379" t="s">
        <v>133</v>
      </c>
    </row>
    <row r="8380" spans="1:6" x14ac:dyDescent="0.25">
      <c r="A8380">
        <v>1196</v>
      </c>
      <c r="B8380" s="3">
        <v>44730</v>
      </c>
      <c r="C8380" s="3">
        <v>44732</v>
      </c>
      <c r="D8380" t="s">
        <v>131</v>
      </c>
      <c r="E8380" t="s">
        <v>169</v>
      </c>
      <c r="F8380" t="s">
        <v>133</v>
      </c>
    </row>
    <row r="8381" spans="1:6" x14ac:dyDescent="0.25">
      <c r="A8381">
        <v>1196</v>
      </c>
      <c r="B8381" s="3">
        <v>44732</v>
      </c>
      <c r="C8381" s="3">
        <v>44734</v>
      </c>
      <c r="D8381" t="s">
        <v>131</v>
      </c>
      <c r="E8381" t="s">
        <v>169</v>
      </c>
      <c r="F8381" t="s">
        <v>133</v>
      </c>
    </row>
    <row r="8382" spans="1:6" x14ac:dyDescent="0.25">
      <c r="A8382">
        <v>1196</v>
      </c>
      <c r="B8382" s="3">
        <v>44735</v>
      </c>
      <c r="C8382" s="3"/>
      <c r="D8382" t="s">
        <v>131</v>
      </c>
      <c r="E8382" t="s">
        <v>169</v>
      </c>
      <c r="F8382" t="s">
        <v>133</v>
      </c>
    </row>
    <row r="8383" spans="1:6" x14ac:dyDescent="0.25">
      <c r="A8383">
        <v>1197</v>
      </c>
      <c r="B8383" s="3">
        <v>39877</v>
      </c>
      <c r="C8383" s="3">
        <v>44424</v>
      </c>
      <c r="D8383" t="s">
        <v>131</v>
      </c>
      <c r="E8383" t="s">
        <v>115</v>
      </c>
      <c r="F8383" t="s">
        <v>133</v>
      </c>
    </row>
    <row r="8384" spans="1:6" x14ac:dyDescent="0.25">
      <c r="A8384">
        <v>1197</v>
      </c>
      <c r="B8384" s="3">
        <v>44425</v>
      </c>
      <c r="C8384" s="3">
        <v>44439</v>
      </c>
      <c r="D8384" t="s">
        <v>131</v>
      </c>
      <c r="E8384" t="s">
        <v>115</v>
      </c>
      <c r="F8384" t="s">
        <v>133</v>
      </c>
    </row>
    <row r="8385" spans="1:6" x14ac:dyDescent="0.25">
      <c r="A8385">
        <v>1197</v>
      </c>
      <c r="B8385" s="3">
        <v>44440</v>
      </c>
      <c r="C8385" s="3"/>
      <c r="D8385" t="s">
        <v>131</v>
      </c>
      <c r="E8385" t="s">
        <v>115</v>
      </c>
      <c r="F8385" t="s">
        <v>133</v>
      </c>
    </row>
    <row r="8386" spans="1:6" x14ac:dyDescent="0.25">
      <c r="A8386">
        <v>1198</v>
      </c>
      <c r="B8386" s="3">
        <v>40057</v>
      </c>
      <c r="C8386" s="3">
        <v>43160</v>
      </c>
      <c r="D8386" t="s">
        <v>131</v>
      </c>
      <c r="E8386" t="s">
        <v>111</v>
      </c>
      <c r="F8386" t="s">
        <v>133</v>
      </c>
    </row>
    <row r="8387" spans="1:6" x14ac:dyDescent="0.25">
      <c r="A8387">
        <v>1198</v>
      </c>
      <c r="B8387" s="3">
        <v>43160</v>
      </c>
      <c r="C8387" s="3">
        <v>43160</v>
      </c>
      <c r="D8387" t="s">
        <v>131</v>
      </c>
      <c r="E8387" t="s">
        <v>143</v>
      </c>
      <c r="F8387" t="s">
        <v>133</v>
      </c>
    </row>
    <row r="8388" spans="1:6" x14ac:dyDescent="0.25">
      <c r="A8388">
        <v>1198</v>
      </c>
      <c r="B8388" s="3">
        <v>43160</v>
      </c>
      <c r="C8388" s="3">
        <v>44058</v>
      </c>
      <c r="D8388" t="s">
        <v>131</v>
      </c>
      <c r="E8388" t="s">
        <v>143</v>
      </c>
      <c r="F8388" t="s">
        <v>133</v>
      </c>
    </row>
    <row r="8389" spans="1:6" x14ac:dyDescent="0.25">
      <c r="A8389">
        <v>1198</v>
      </c>
      <c r="B8389" s="3">
        <v>44058</v>
      </c>
      <c r="C8389" s="3">
        <v>44058</v>
      </c>
      <c r="D8389" t="s">
        <v>131</v>
      </c>
      <c r="E8389" t="s">
        <v>111</v>
      </c>
      <c r="F8389" t="s">
        <v>133</v>
      </c>
    </row>
    <row r="8390" spans="1:6" x14ac:dyDescent="0.25">
      <c r="A8390">
        <v>1198</v>
      </c>
      <c r="B8390" s="3">
        <v>44059</v>
      </c>
      <c r="C8390" s="3">
        <v>44059</v>
      </c>
      <c r="D8390" t="s">
        <v>131</v>
      </c>
      <c r="E8390" t="s">
        <v>115</v>
      </c>
      <c r="F8390" t="s">
        <v>133</v>
      </c>
    </row>
    <row r="8391" spans="1:6" x14ac:dyDescent="0.25">
      <c r="A8391">
        <v>1198</v>
      </c>
      <c r="B8391" s="3">
        <v>44059</v>
      </c>
      <c r="C8391" s="3"/>
      <c r="D8391" t="s">
        <v>131</v>
      </c>
      <c r="E8391" t="s">
        <v>115</v>
      </c>
      <c r="F8391" t="s">
        <v>133</v>
      </c>
    </row>
    <row r="8392" spans="1:6" x14ac:dyDescent="0.25">
      <c r="A8392">
        <v>1199</v>
      </c>
      <c r="B8392" s="3">
        <v>41275</v>
      </c>
      <c r="C8392" s="3">
        <v>43178</v>
      </c>
      <c r="D8392" t="s">
        <v>131</v>
      </c>
      <c r="E8392" t="s">
        <v>115</v>
      </c>
      <c r="F8392" t="s">
        <v>133</v>
      </c>
    </row>
    <row r="8393" spans="1:6" x14ac:dyDescent="0.25">
      <c r="A8393">
        <v>1199</v>
      </c>
      <c r="B8393" s="3">
        <v>43179</v>
      </c>
      <c r="C8393" s="3">
        <v>43208</v>
      </c>
      <c r="D8393" t="s">
        <v>131</v>
      </c>
      <c r="E8393" t="s">
        <v>115</v>
      </c>
      <c r="F8393" t="s">
        <v>133</v>
      </c>
    </row>
    <row r="8394" spans="1:6" x14ac:dyDescent="0.25">
      <c r="A8394">
        <v>1199</v>
      </c>
      <c r="B8394" s="3">
        <v>43209</v>
      </c>
      <c r="D8394" t="s">
        <v>131</v>
      </c>
      <c r="E8394" t="s">
        <v>115</v>
      </c>
      <c r="F8394" t="s">
        <v>133</v>
      </c>
    </row>
    <row r="8395" spans="1:6" x14ac:dyDescent="0.25">
      <c r="A8395">
        <v>1201</v>
      </c>
      <c r="B8395" s="3">
        <v>41458</v>
      </c>
      <c r="C8395" s="3">
        <v>41458</v>
      </c>
      <c r="D8395" t="s">
        <v>131</v>
      </c>
      <c r="E8395" t="s">
        <v>116</v>
      </c>
      <c r="F8395" t="s">
        <v>133</v>
      </c>
    </row>
    <row r="8396" spans="1:6" x14ac:dyDescent="0.25">
      <c r="A8396">
        <v>1201</v>
      </c>
      <c r="B8396" s="3">
        <v>41459</v>
      </c>
      <c r="C8396" s="3">
        <v>43599</v>
      </c>
      <c r="D8396" t="s">
        <v>131</v>
      </c>
      <c r="E8396" t="s">
        <v>116</v>
      </c>
      <c r="F8396" t="s">
        <v>133</v>
      </c>
    </row>
    <row r="8397" spans="1:6" x14ac:dyDescent="0.25">
      <c r="A8397">
        <v>1201</v>
      </c>
      <c r="B8397" s="3">
        <v>43599</v>
      </c>
      <c r="C8397" s="3">
        <v>43600</v>
      </c>
      <c r="D8397" t="s">
        <v>131</v>
      </c>
      <c r="E8397" t="s">
        <v>116</v>
      </c>
      <c r="F8397" t="s">
        <v>133</v>
      </c>
    </row>
    <row r="8398" spans="1:6" x14ac:dyDescent="0.25">
      <c r="A8398">
        <v>1201</v>
      </c>
      <c r="B8398" s="3">
        <v>43601</v>
      </c>
      <c r="C8398" s="3">
        <v>44310</v>
      </c>
      <c r="D8398" t="s">
        <v>131</v>
      </c>
      <c r="E8398" t="s">
        <v>116</v>
      </c>
      <c r="F8398" t="s">
        <v>133</v>
      </c>
    </row>
    <row r="8399" spans="1:6" x14ac:dyDescent="0.25">
      <c r="A8399">
        <v>1201</v>
      </c>
      <c r="B8399" s="3">
        <v>44310</v>
      </c>
      <c r="C8399" s="3">
        <v>44312</v>
      </c>
      <c r="D8399" t="s">
        <v>131</v>
      </c>
      <c r="E8399" t="s">
        <v>116</v>
      </c>
      <c r="F8399" t="s">
        <v>133</v>
      </c>
    </row>
    <row r="8400" spans="1:6" x14ac:dyDescent="0.25">
      <c r="A8400">
        <v>1201</v>
      </c>
      <c r="B8400" s="3">
        <v>44313</v>
      </c>
      <c r="C8400" s="3">
        <v>44590</v>
      </c>
      <c r="D8400" t="s">
        <v>131</v>
      </c>
      <c r="E8400" t="s">
        <v>116</v>
      </c>
      <c r="F8400" t="s">
        <v>133</v>
      </c>
    </row>
    <row r="8401" spans="1:6" x14ac:dyDescent="0.25">
      <c r="A8401">
        <v>1201</v>
      </c>
      <c r="B8401" s="3">
        <v>44590</v>
      </c>
      <c r="C8401" s="3">
        <v>44592</v>
      </c>
      <c r="D8401" t="s">
        <v>131</v>
      </c>
      <c r="E8401" t="s">
        <v>116</v>
      </c>
      <c r="F8401" t="s">
        <v>133</v>
      </c>
    </row>
    <row r="8402" spans="1:6" x14ac:dyDescent="0.25">
      <c r="A8402">
        <v>1201</v>
      </c>
      <c r="B8402" s="3">
        <v>44593</v>
      </c>
      <c r="C8402" s="3">
        <v>44734</v>
      </c>
      <c r="D8402" t="s">
        <v>131</v>
      </c>
      <c r="E8402" t="s">
        <v>116</v>
      </c>
      <c r="F8402" t="s">
        <v>133</v>
      </c>
    </row>
    <row r="8403" spans="1:6" x14ac:dyDescent="0.25">
      <c r="A8403">
        <v>1201</v>
      </c>
      <c r="B8403" s="3">
        <v>44734</v>
      </c>
      <c r="C8403" s="3">
        <v>44736</v>
      </c>
      <c r="D8403" t="s">
        <v>131</v>
      </c>
      <c r="E8403" t="s">
        <v>116</v>
      </c>
      <c r="F8403" t="s">
        <v>133</v>
      </c>
    </row>
    <row r="8404" spans="1:6" x14ac:dyDescent="0.25">
      <c r="A8404">
        <v>1201</v>
      </c>
      <c r="B8404" s="3">
        <v>44737</v>
      </c>
      <c r="C8404" s="3">
        <v>44739</v>
      </c>
      <c r="D8404" t="s">
        <v>131</v>
      </c>
      <c r="E8404" t="s">
        <v>116</v>
      </c>
      <c r="F8404" t="s">
        <v>133</v>
      </c>
    </row>
    <row r="8405" spans="1:6" x14ac:dyDescent="0.25">
      <c r="A8405">
        <v>1201</v>
      </c>
      <c r="B8405" s="3">
        <v>44739</v>
      </c>
      <c r="C8405" s="3">
        <v>44742</v>
      </c>
      <c r="D8405" t="s">
        <v>131</v>
      </c>
      <c r="E8405" t="s">
        <v>116</v>
      </c>
      <c r="F8405" t="s">
        <v>133</v>
      </c>
    </row>
    <row r="8406" spans="1:6" x14ac:dyDescent="0.25">
      <c r="A8406">
        <v>1201</v>
      </c>
      <c r="B8406" s="3">
        <v>44743</v>
      </c>
      <c r="D8406" t="s">
        <v>131</v>
      </c>
      <c r="E8406" t="s">
        <v>116</v>
      </c>
      <c r="F8406" t="s">
        <v>133</v>
      </c>
    </row>
    <row r="8407" spans="1:6" x14ac:dyDescent="0.25">
      <c r="A8407">
        <v>1202</v>
      </c>
      <c r="B8407" s="3">
        <v>42248</v>
      </c>
      <c r="C8407" s="3">
        <v>43409</v>
      </c>
      <c r="D8407" t="s">
        <v>131</v>
      </c>
      <c r="E8407" t="s">
        <v>116</v>
      </c>
      <c r="F8407" t="s">
        <v>133</v>
      </c>
    </row>
    <row r="8408" spans="1:6" x14ac:dyDescent="0.25">
      <c r="A8408">
        <v>1202</v>
      </c>
      <c r="B8408" s="3">
        <v>43409</v>
      </c>
      <c r="C8408" s="3">
        <v>43411</v>
      </c>
      <c r="D8408" t="s">
        <v>131</v>
      </c>
      <c r="E8408" t="s">
        <v>116</v>
      </c>
      <c r="F8408" t="s">
        <v>133</v>
      </c>
    </row>
    <row r="8409" spans="1:6" x14ac:dyDescent="0.25">
      <c r="A8409">
        <v>1202</v>
      </c>
      <c r="B8409" s="3">
        <v>43412</v>
      </c>
      <c r="C8409" s="3">
        <v>43683</v>
      </c>
      <c r="D8409" t="s">
        <v>131</v>
      </c>
      <c r="E8409" t="s">
        <v>116</v>
      </c>
      <c r="F8409" t="s">
        <v>133</v>
      </c>
    </row>
    <row r="8410" spans="1:6" x14ac:dyDescent="0.25">
      <c r="A8410">
        <v>1202</v>
      </c>
      <c r="B8410" s="3">
        <v>43683</v>
      </c>
      <c r="C8410" s="3">
        <v>43684</v>
      </c>
      <c r="D8410" t="s">
        <v>131</v>
      </c>
      <c r="E8410" t="s">
        <v>116</v>
      </c>
      <c r="F8410" t="s">
        <v>133</v>
      </c>
    </row>
    <row r="8411" spans="1:6" x14ac:dyDescent="0.25">
      <c r="A8411">
        <v>1202</v>
      </c>
      <c r="B8411" s="3">
        <v>43685</v>
      </c>
      <c r="C8411" s="3">
        <v>43712</v>
      </c>
      <c r="D8411" t="s">
        <v>131</v>
      </c>
      <c r="E8411" t="s">
        <v>116</v>
      </c>
      <c r="F8411" t="s">
        <v>133</v>
      </c>
    </row>
    <row r="8412" spans="1:6" x14ac:dyDescent="0.25">
      <c r="A8412">
        <v>1202</v>
      </c>
      <c r="B8412" s="3">
        <v>43712</v>
      </c>
      <c r="C8412" s="3">
        <v>43714</v>
      </c>
      <c r="D8412" t="s">
        <v>131</v>
      </c>
      <c r="E8412" t="s">
        <v>116</v>
      </c>
      <c r="F8412" t="s">
        <v>133</v>
      </c>
    </row>
    <row r="8413" spans="1:6" x14ac:dyDescent="0.25">
      <c r="A8413">
        <v>1202</v>
      </c>
      <c r="B8413" s="3">
        <v>43715</v>
      </c>
      <c r="C8413" s="3">
        <v>44459</v>
      </c>
      <c r="D8413" t="s">
        <v>131</v>
      </c>
      <c r="E8413" t="s">
        <v>116</v>
      </c>
      <c r="F8413" t="s">
        <v>133</v>
      </c>
    </row>
    <row r="8414" spans="1:6" x14ac:dyDescent="0.25">
      <c r="A8414">
        <v>1202</v>
      </c>
      <c r="B8414" s="3">
        <v>44459</v>
      </c>
      <c r="C8414" s="3">
        <v>44461</v>
      </c>
      <c r="D8414" t="s">
        <v>131</v>
      </c>
      <c r="E8414" t="s">
        <v>116</v>
      </c>
      <c r="F8414" t="s">
        <v>133</v>
      </c>
    </row>
    <row r="8415" spans="1:6" x14ac:dyDescent="0.25">
      <c r="A8415">
        <v>1202</v>
      </c>
      <c r="B8415" s="3">
        <v>44462</v>
      </c>
      <c r="C8415" s="3">
        <v>44465</v>
      </c>
      <c r="D8415" t="s">
        <v>131</v>
      </c>
      <c r="E8415" t="s">
        <v>116</v>
      </c>
      <c r="F8415" t="s">
        <v>133</v>
      </c>
    </row>
    <row r="8416" spans="1:6" x14ac:dyDescent="0.25">
      <c r="A8416">
        <v>1202</v>
      </c>
      <c r="B8416" s="3">
        <v>44465</v>
      </c>
      <c r="C8416" s="3">
        <v>44467</v>
      </c>
      <c r="D8416" t="s">
        <v>131</v>
      </c>
      <c r="E8416" t="s">
        <v>116</v>
      </c>
      <c r="F8416" t="s">
        <v>133</v>
      </c>
    </row>
    <row r="8417" spans="1:6" x14ac:dyDescent="0.25">
      <c r="A8417">
        <v>1202</v>
      </c>
      <c r="B8417" s="3">
        <v>44468</v>
      </c>
      <c r="C8417" s="3">
        <v>44594</v>
      </c>
      <c r="D8417" t="s">
        <v>131</v>
      </c>
      <c r="E8417" t="s">
        <v>116</v>
      </c>
      <c r="F8417" t="s">
        <v>133</v>
      </c>
    </row>
    <row r="8418" spans="1:6" x14ac:dyDescent="0.25">
      <c r="A8418">
        <v>1202</v>
      </c>
      <c r="B8418" s="3">
        <v>44594</v>
      </c>
      <c r="C8418" s="3">
        <v>44594</v>
      </c>
      <c r="D8418" t="s">
        <v>131</v>
      </c>
      <c r="E8418" t="s">
        <v>116</v>
      </c>
      <c r="F8418" t="s">
        <v>133</v>
      </c>
    </row>
    <row r="8419" spans="1:6" x14ac:dyDescent="0.25">
      <c r="A8419">
        <v>1202</v>
      </c>
      <c r="B8419" s="3">
        <v>44595</v>
      </c>
      <c r="C8419" s="3"/>
      <c r="D8419" t="s">
        <v>131</v>
      </c>
      <c r="E8419" t="s">
        <v>116</v>
      </c>
      <c r="F8419" t="s">
        <v>133</v>
      </c>
    </row>
    <row r="8420" spans="1:6" x14ac:dyDescent="0.25">
      <c r="A8420">
        <v>1204</v>
      </c>
      <c r="B8420" s="3">
        <v>42795</v>
      </c>
      <c r="C8420" s="3">
        <v>43100</v>
      </c>
      <c r="D8420" t="s">
        <v>131</v>
      </c>
      <c r="E8420" t="s">
        <v>124</v>
      </c>
      <c r="F8420" t="s">
        <v>133</v>
      </c>
    </row>
    <row r="8421" spans="1:6" x14ac:dyDescent="0.25">
      <c r="A8421">
        <v>1204</v>
      </c>
      <c r="B8421" s="3">
        <v>43101</v>
      </c>
      <c r="C8421" s="3">
        <v>43648</v>
      </c>
      <c r="D8421" t="s">
        <v>131</v>
      </c>
      <c r="E8421" t="s">
        <v>168</v>
      </c>
      <c r="F8421" t="s">
        <v>133</v>
      </c>
    </row>
    <row r="8422" spans="1:6" x14ac:dyDescent="0.25">
      <c r="A8422">
        <v>1204</v>
      </c>
      <c r="B8422" s="3">
        <v>43101</v>
      </c>
      <c r="C8422" s="3">
        <v>43865</v>
      </c>
      <c r="D8422" t="s">
        <v>131</v>
      </c>
      <c r="E8422" t="s">
        <v>124</v>
      </c>
      <c r="F8422" t="s">
        <v>133</v>
      </c>
    </row>
    <row r="8423" spans="1:6" x14ac:dyDescent="0.25">
      <c r="A8423">
        <v>1204</v>
      </c>
      <c r="B8423" s="3">
        <v>43101</v>
      </c>
      <c r="C8423" s="3">
        <v>43101</v>
      </c>
      <c r="D8423" t="s">
        <v>131</v>
      </c>
      <c r="E8423" t="s">
        <v>168</v>
      </c>
      <c r="F8423" t="s">
        <v>133</v>
      </c>
    </row>
    <row r="8424" spans="1:6" x14ac:dyDescent="0.25">
      <c r="A8424">
        <v>1204</v>
      </c>
      <c r="B8424" s="3">
        <v>43648</v>
      </c>
      <c r="C8424" s="3">
        <v>44703</v>
      </c>
      <c r="D8424" t="s">
        <v>131</v>
      </c>
      <c r="E8424" t="s">
        <v>168</v>
      </c>
      <c r="F8424" t="s">
        <v>133</v>
      </c>
    </row>
    <row r="8425" spans="1:6" x14ac:dyDescent="0.25">
      <c r="A8425">
        <v>1204</v>
      </c>
      <c r="B8425" s="3">
        <v>44704</v>
      </c>
      <c r="C8425" s="3">
        <v>44715</v>
      </c>
      <c r="D8425" t="s">
        <v>131</v>
      </c>
      <c r="E8425" t="s">
        <v>168</v>
      </c>
      <c r="F8425" t="s">
        <v>133</v>
      </c>
    </row>
    <row r="8426" spans="1:6" x14ac:dyDescent="0.25">
      <c r="A8426">
        <v>1204</v>
      </c>
      <c r="B8426" s="3">
        <v>44716</v>
      </c>
      <c r="C8426" s="3"/>
      <c r="D8426" t="s">
        <v>131</v>
      </c>
      <c r="E8426" t="s">
        <v>168</v>
      </c>
      <c r="F8426" t="s">
        <v>133</v>
      </c>
    </row>
    <row r="8427" spans="1:6" x14ac:dyDescent="0.25">
      <c r="A8427">
        <v>1205</v>
      </c>
      <c r="B8427" s="3">
        <v>39234</v>
      </c>
      <c r="C8427" s="3">
        <v>43689</v>
      </c>
      <c r="D8427" t="s">
        <v>131</v>
      </c>
      <c r="E8427" t="s">
        <v>116</v>
      </c>
      <c r="F8427" t="s">
        <v>133</v>
      </c>
    </row>
    <row r="8428" spans="1:6" x14ac:dyDescent="0.25">
      <c r="A8428">
        <v>1205</v>
      </c>
      <c r="B8428" s="3">
        <v>43689</v>
      </c>
      <c r="C8428" s="3">
        <v>43690</v>
      </c>
      <c r="D8428" t="s">
        <v>131</v>
      </c>
      <c r="E8428" t="s">
        <v>116</v>
      </c>
      <c r="F8428" t="s">
        <v>133</v>
      </c>
    </row>
    <row r="8429" spans="1:6" x14ac:dyDescent="0.25">
      <c r="A8429">
        <v>1205</v>
      </c>
      <c r="B8429" s="3">
        <v>43691</v>
      </c>
      <c r="C8429" s="3">
        <v>43691</v>
      </c>
      <c r="D8429" t="s">
        <v>131</v>
      </c>
      <c r="E8429" t="s">
        <v>116</v>
      </c>
      <c r="F8429" t="s">
        <v>133</v>
      </c>
    </row>
    <row r="8430" spans="1:6" x14ac:dyDescent="0.25">
      <c r="A8430">
        <v>1205</v>
      </c>
      <c r="B8430" s="3">
        <v>43691</v>
      </c>
      <c r="C8430" s="3">
        <v>43692</v>
      </c>
      <c r="D8430" t="s">
        <v>131</v>
      </c>
      <c r="E8430" t="s">
        <v>116</v>
      </c>
      <c r="F8430" t="s">
        <v>133</v>
      </c>
    </row>
    <row r="8431" spans="1:6" x14ac:dyDescent="0.25">
      <c r="A8431">
        <v>1205</v>
      </c>
      <c r="B8431" s="3">
        <v>43693</v>
      </c>
      <c r="C8431" s="3">
        <v>43693</v>
      </c>
      <c r="D8431" t="s">
        <v>131</v>
      </c>
      <c r="E8431" t="s">
        <v>116</v>
      </c>
      <c r="F8431" t="s">
        <v>133</v>
      </c>
    </row>
    <row r="8432" spans="1:6" x14ac:dyDescent="0.25">
      <c r="A8432">
        <v>1205</v>
      </c>
      <c r="B8432" s="3">
        <v>43693</v>
      </c>
      <c r="C8432" s="3">
        <v>43693</v>
      </c>
      <c r="D8432" t="s">
        <v>131</v>
      </c>
      <c r="E8432" t="s">
        <v>116</v>
      </c>
      <c r="F8432" t="s">
        <v>133</v>
      </c>
    </row>
    <row r="8433" spans="1:6" x14ac:dyDescent="0.25">
      <c r="A8433">
        <v>1205</v>
      </c>
      <c r="B8433" s="3">
        <v>43694</v>
      </c>
      <c r="C8433" s="3">
        <v>44181</v>
      </c>
      <c r="D8433" t="s">
        <v>131</v>
      </c>
      <c r="E8433" t="s">
        <v>116</v>
      </c>
      <c r="F8433" t="s">
        <v>133</v>
      </c>
    </row>
    <row r="8434" spans="1:6" x14ac:dyDescent="0.25">
      <c r="A8434">
        <v>1205</v>
      </c>
      <c r="B8434" s="3">
        <v>44181</v>
      </c>
      <c r="C8434" s="3">
        <v>44340</v>
      </c>
      <c r="D8434" t="s">
        <v>131</v>
      </c>
      <c r="E8434" t="s">
        <v>116</v>
      </c>
      <c r="F8434" t="s">
        <v>133</v>
      </c>
    </row>
    <row r="8435" spans="1:6" x14ac:dyDescent="0.25">
      <c r="A8435">
        <v>1205</v>
      </c>
      <c r="B8435" s="3">
        <v>44181</v>
      </c>
      <c r="C8435" s="3">
        <v>44340</v>
      </c>
      <c r="D8435" t="s">
        <v>131</v>
      </c>
      <c r="E8435" t="s">
        <v>115</v>
      </c>
      <c r="F8435" t="s">
        <v>133</v>
      </c>
    </row>
    <row r="8436" spans="1:6" x14ac:dyDescent="0.25">
      <c r="A8436">
        <v>1205</v>
      </c>
      <c r="B8436" s="3">
        <v>44340</v>
      </c>
      <c r="C8436" s="3">
        <v>44340</v>
      </c>
      <c r="D8436" t="s">
        <v>131</v>
      </c>
      <c r="E8436" t="s">
        <v>116</v>
      </c>
      <c r="F8436" t="s">
        <v>133</v>
      </c>
    </row>
    <row r="8437" spans="1:6" x14ac:dyDescent="0.25">
      <c r="A8437">
        <v>1205</v>
      </c>
      <c r="B8437" s="3">
        <v>44340</v>
      </c>
      <c r="C8437" s="3">
        <v>44340</v>
      </c>
      <c r="D8437" t="s">
        <v>131</v>
      </c>
      <c r="E8437" t="s">
        <v>115</v>
      </c>
      <c r="F8437" t="s">
        <v>133</v>
      </c>
    </row>
    <row r="8438" spans="1:6" x14ac:dyDescent="0.25">
      <c r="A8438">
        <v>1205</v>
      </c>
      <c r="B8438" s="3">
        <v>44340</v>
      </c>
      <c r="C8438" s="3">
        <v>44340</v>
      </c>
      <c r="D8438" t="s">
        <v>131</v>
      </c>
      <c r="E8438" t="s">
        <v>115</v>
      </c>
      <c r="F8438" t="s">
        <v>133</v>
      </c>
    </row>
    <row r="8439" spans="1:6" x14ac:dyDescent="0.25">
      <c r="A8439">
        <v>1205</v>
      </c>
      <c r="B8439" s="3">
        <v>44340</v>
      </c>
      <c r="C8439" s="3"/>
      <c r="D8439" t="s">
        <v>131</v>
      </c>
      <c r="E8439" t="s">
        <v>116</v>
      </c>
      <c r="F8439" t="s">
        <v>133</v>
      </c>
    </row>
    <row r="8440" spans="1:6" x14ac:dyDescent="0.25">
      <c r="A8440">
        <v>1206</v>
      </c>
      <c r="B8440" s="3">
        <v>42598</v>
      </c>
      <c r="C8440" s="3">
        <v>43297</v>
      </c>
      <c r="D8440" t="s">
        <v>131</v>
      </c>
      <c r="E8440" t="s">
        <v>185</v>
      </c>
      <c r="F8440" t="s">
        <v>133</v>
      </c>
    </row>
    <row r="8441" spans="1:6" x14ac:dyDescent="0.25">
      <c r="A8441">
        <v>1206</v>
      </c>
      <c r="B8441" s="3">
        <v>43297</v>
      </c>
      <c r="C8441" s="3">
        <v>43405</v>
      </c>
      <c r="D8441" t="s">
        <v>131</v>
      </c>
      <c r="E8441" t="s">
        <v>185</v>
      </c>
      <c r="F8441" t="s">
        <v>133</v>
      </c>
    </row>
    <row r="8442" spans="1:6" x14ac:dyDescent="0.25">
      <c r="A8442">
        <v>1206</v>
      </c>
      <c r="B8442" s="3">
        <v>43405</v>
      </c>
      <c r="C8442" s="3">
        <v>43507</v>
      </c>
      <c r="D8442" t="s">
        <v>131</v>
      </c>
      <c r="E8442" t="s">
        <v>185</v>
      </c>
      <c r="F8442" t="s">
        <v>133</v>
      </c>
    </row>
    <row r="8443" spans="1:6" x14ac:dyDescent="0.25">
      <c r="A8443">
        <v>1206</v>
      </c>
      <c r="B8443" s="3">
        <v>43507</v>
      </c>
      <c r="C8443" s="3">
        <v>43619</v>
      </c>
      <c r="D8443" t="s">
        <v>131</v>
      </c>
      <c r="E8443" t="s">
        <v>185</v>
      </c>
      <c r="F8443" t="s">
        <v>133</v>
      </c>
    </row>
    <row r="8444" spans="1:6" x14ac:dyDescent="0.25">
      <c r="A8444">
        <v>1206</v>
      </c>
      <c r="B8444" s="3">
        <v>43619</v>
      </c>
      <c r="C8444" s="3">
        <v>43801</v>
      </c>
      <c r="D8444" t="s">
        <v>131</v>
      </c>
      <c r="E8444" t="s">
        <v>185</v>
      </c>
      <c r="F8444" t="s">
        <v>133</v>
      </c>
    </row>
    <row r="8445" spans="1:6" x14ac:dyDescent="0.25">
      <c r="A8445">
        <v>1206</v>
      </c>
      <c r="B8445" s="3">
        <v>43619</v>
      </c>
      <c r="C8445" s="3">
        <v>43801</v>
      </c>
      <c r="D8445" t="s">
        <v>131</v>
      </c>
      <c r="E8445" t="s">
        <v>185</v>
      </c>
      <c r="F8445" t="s">
        <v>133</v>
      </c>
    </row>
    <row r="8446" spans="1:6" x14ac:dyDescent="0.25">
      <c r="A8446">
        <v>1206</v>
      </c>
      <c r="B8446" s="3">
        <v>43802</v>
      </c>
      <c r="C8446" s="3">
        <v>43802</v>
      </c>
      <c r="D8446" t="s">
        <v>131</v>
      </c>
      <c r="E8446" t="s">
        <v>185</v>
      </c>
      <c r="F8446" t="s">
        <v>133</v>
      </c>
    </row>
    <row r="8447" spans="1:6" x14ac:dyDescent="0.25">
      <c r="A8447">
        <v>1206</v>
      </c>
      <c r="B8447" s="3">
        <v>43802</v>
      </c>
      <c r="C8447" s="3">
        <v>43802</v>
      </c>
      <c r="D8447" t="s">
        <v>131</v>
      </c>
      <c r="E8447" t="s">
        <v>185</v>
      </c>
      <c r="F8447" t="s">
        <v>133</v>
      </c>
    </row>
    <row r="8448" spans="1:6" x14ac:dyDescent="0.25">
      <c r="A8448">
        <v>1206</v>
      </c>
      <c r="B8448" s="3">
        <v>43802</v>
      </c>
      <c r="C8448" s="3">
        <v>44060</v>
      </c>
      <c r="D8448" t="s">
        <v>131</v>
      </c>
      <c r="E8448" t="s">
        <v>185</v>
      </c>
      <c r="F8448" t="s">
        <v>133</v>
      </c>
    </row>
    <row r="8449" spans="1:6" x14ac:dyDescent="0.25">
      <c r="A8449">
        <v>1206</v>
      </c>
      <c r="B8449" s="3">
        <v>44060</v>
      </c>
      <c r="C8449" s="3">
        <v>44119</v>
      </c>
      <c r="D8449" t="s">
        <v>131</v>
      </c>
      <c r="E8449" t="s">
        <v>185</v>
      </c>
      <c r="F8449" t="s">
        <v>133</v>
      </c>
    </row>
    <row r="8450" spans="1:6" x14ac:dyDescent="0.25">
      <c r="A8450">
        <v>1206</v>
      </c>
      <c r="B8450" s="3">
        <v>44120</v>
      </c>
      <c r="C8450" s="3">
        <v>44120</v>
      </c>
      <c r="D8450" t="s">
        <v>131</v>
      </c>
      <c r="E8450" t="s">
        <v>169</v>
      </c>
      <c r="F8450" t="s">
        <v>133</v>
      </c>
    </row>
    <row r="8451" spans="1:6" x14ac:dyDescent="0.25">
      <c r="A8451">
        <v>1206</v>
      </c>
      <c r="B8451" s="3">
        <v>44120</v>
      </c>
      <c r="C8451" s="3"/>
      <c r="D8451" t="s">
        <v>131</v>
      </c>
      <c r="E8451" t="s">
        <v>169</v>
      </c>
      <c r="F8451" t="s">
        <v>133</v>
      </c>
    </row>
    <row r="8452" spans="1:6" x14ac:dyDescent="0.25">
      <c r="A8452">
        <v>1207</v>
      </c>
      <c r="B8452" s="3">
        <v>40210</v>
      </c>
      <c r="C8452" s="3">
        <v>43395</v>
      </c>
      <c r="D8452" t="s">
        <v>131</v>
      </c>
      <c r="E8452" t="s">
        <v>115</v>
      </c>
      <c r="F8452" t="s">
        <v>133</v>
      </c>
    </row>
    <row r="8453" spans="1:6" x14ac:dyDescent="0.25">
      <c r="A8453">
        <v>1207</v>
      </c>
      <c r="B8453" s="3">
        <v>43395</v>
      </c>
      <c r="C8453" s="3">
        <v>43395</v>
      </c>
      <c r="D8453" t="s">
        <v>131</v>
      </c>
      <c r="E8453" t="s">
        <v>115</v>
      </c>
      <c r="F8453" t="s">
        <v>133</v>
      </c>
    </row>
    <row r="8454" spans="1:6" x14ac:dyDescent="0.25">
      <c r="A8454">
        <v>1207</v>
      </c>
      <c r="B8454" s="3">
        <v>43396</v>
      </c>
      <c r="C8454" s="3">
        <v>43396</v>
      </c>
      <c r="D8454" t="s">
        <v>131</v>
      </c>
      <c r="E8454" t="s">
        <v>115</v>
      </c>
      <c r="F8454" t="s">
        <v>133</v>
      </c>
    </row>
    <row r="8455" spans="1:6" x14ac:dyDescent="0.25">
      <c r="A8455">
        <v>1207</v>
      </c>
      <c r="B8455" s="3">
        <v>43396</v>
      </c>
      <c r="C8455" s="3">
        <v>43399</v>
      </c>
      <c r="D8455" t="s">
        <v>131</v>
      </c>
      <c r="E8455" t="s">
        <v>115</v>
      </c>
      <c r="F8455" t="s">
        <v>133</v>
      </c>
    </row>
    <row r="8456" spans="1:6" x14ac:dyDescent="0.25">
      <c r="A8456">
        <v>1207</v>
      </c>
      <c r="B8456" s="3">
        <v>43400</v>
      </c>
      <c r="C8456" s="3">
        <v>43549</v>
      </c>
      <c r="D8456" t="s">
        <v>131</v>
      </c>
      <c r="E8456" t="s">
        <v>115</v>
      </c>
      <c r="F8456" t="s">
        <v>133</v>
      </c>
    </row>
    <row r="8457" spans="1:6" x14ac:dyDescent="0.25">
      <c r="A8457">
        <v>1207</v>
      </c>
      <c r="B8457" s="3">
        <v>43549</v>
      </c>
      <c r="C8457" s="3">
        <v>43553</v>
      </c>
      <c r="D8457" t="s">
        <v>131</v>
      </c>
      <c r="E8457" t="s">
        <v>115</v>
      </c>
      <c r="F8457" t="s">
        <v>133</v>
      </c>
    </row>
    <row r="8458" spans="1:6" x14ac:dyDescent="0.25">
      <c r="A8458">
        <v>1207</v>
      </c>
      <c r="B8458" s="3">
        <v>43554</v>
      </c>
      <c r="C8458" s="3">
        <v>44139</v>
      </c>
      <c r="D8458" t="s">
        <v>131</v>
      </c>
      <c r="E8458" t="s">
        <v>115</v>
      </c>
      <c r="F8458" t="s">
        <v>133</v>
      </c>
    </row>
    <row r="8459" spans="1:6" x14ac:dyDescent="0.25">
      <c r="A8459">
        <v>1207</v>
      </c>
      <c r="B8459" s="3">
        <v>44095</v>
      </c>
      <c r="C8459" s="3">
        <v>44108</v>
      </c>
      <c r="D8459" t="s">
        <v>131</v>
      </c>
      <c r="E8459" t="s">
        <v>115</v>
      </c>
      <c r="F8459" t="s">
        <v>133</v>
      </c>
    </row>
    <row r="8460" spans="1:6" x14ac:dyDescent="0.25">
      <c r="A8460">
        <v>1207</v>
      </c>
      <c r="B8460" s="3">
        <v>44109</v>
      </c>
      <c r="C8460" s="3">
        <v>44110</v>
      </c>
      <c r="D8460" t="s">
        <v>131</v>
      </c>
      <c r="E8460" t="s">
        <v>115</v>
      </c>
      <c r="F8460" t="s">
        <v>133</v>
      </c>
    </row>
    <row r="8461" spans="1:6" x14ac:dyDescent="0.25">
      <c r="A8461">
        <v>1207</v>
      </c>
      <c r="B8461" s="3">
        <v>44110</v>
      </c>
      <c r="C8461" s="3">
        <v>44123</v>
      </c>
      <c r="D8461" t="s">
        <v>131</v>
      </c>
      <c r="E8461" t="s">
        <v>115</v>
      </c>
      <c r="F8461" t="s">
        <v>133</v>
      </c>
    </row>
    <row r="8462" spans="1:6" x14ac:dyDescent="0.25">
      <c r="A8462">
        <v>1207</v>
      </c>
      <c r="B8462" s="3">
        <v>44124</v>
      </c>
      <c r="C8462" s="3">
        <v>44139</v>
      </c>
      <c r="D8462" t="s">
        <v>131</v>
      </c>
      <c r="E8462" t="s">
        <v>115</v>
      </c>
      <c r="F8462" t="s">
        <v>133</v>
      </c>
    </row>
    <row r="8463" spans="1:6" x14ac:dyDescent="0.25">
      <c r="A8463">
        <v>1207</v>
      </c>
      <c r="B8463" s="3">
        <v>44139</v>
      </c>
      <c r="C8463" s="3">
        <v>44236</v>
      </c>
      <c r="D8463" t="s">
        <v>131</v>
      </c>
      <c r="E8463" t="s">
        <v>115</v>
      </c>
      <c r="F8463" t="s">
        <v>133</v>
      </c>
    </row>
    <row r="8464" spans="1:6" x14ac:dyDescent="0.25">
      <c r="A8464">
        <v>1207</v>
      </c>
      <c r="B8464" s="3">
        <v>44237</v>
      </c>
      <c r="C8464" s="3">
        <v>44662</v>
      </c>
      <c r="D8464" t="s">
        <v>131</v>
      </c>
      <c r="E8464" t="s">
        <v>115</v>
      </c>
      <c r="F8464" t="s">
        <v>133</v>
      </c>
    </row>
    <row r="8465" spans="1:6" x14ac:dyDescent="0.25">
      <c r="A8465">
        <v>1207</v>
      </c>
      <c r="B8465" s="3">
        <v>44662</v>
      </c>
      <c r="C8465" s="3">
        <v>44668</v>
      </c>
      <c r="D8465" t="s">
        <v>131</v>
      </c>
      <c r="E8465" t="s">
        <v>115</v>
      </c>
      <c r="F8465" t="s">
        <v>133</v>
      </c>
    </row>
    <row r="8466" spans="1:6" x14ac:dyDescent="0.25">
      <c r="A8466">
        <v>1207</v>
      </c>
      <c r="B8466" s="3">
        <v>44669</v>
      </c>
      <c r="C8466" s="3">
        <v>44669</v>
      </c>
      <c r="D8466" t="s">
        <v>131</v>
      </c>
      <c r="E8466" t="s">
        <v>115</v>
      </c>
      <c r="F8466" t="s">
        <v>133</v>
      </c>
    </row>
    <row r="8467" spans="1:6" x14ac:dyDescent="0.25">
      <c r="A8467">
        <v>1207</v>
      </c>
      <c r="B8467" s="3">
        <v>44669</v>
      </c>
      <c r="C8467" s="3">
        <v>44675</v>
      </c>
      <c r="D8467" t="s">
        <v>131</v>
      </c>
      <c r="E8467" t="s">
        <v>115</v>
      </c>
      <c r="F8467" t="s">
        <v>133</v>
      </c>
    </row>
    <row r="8468" spans="1:6" x14ac:dyDescent="0.25">
      <c r="A8468">
        <v>1207</v>
      </c>
      <c r="B8468" s="3">
        <v>44676</v>
      </c>
      <c r="C8468" s="3">
        <v>44725</v>
      </c>
      <c r="D8468" t="s">
        <v>131</v>
      </c>
      <c r="E8468" t="s">
        <v>115</v>
      </c>
      <c r="F8468" t="s">
        <v>133</v>
      </c>
    </row>
    <row r="8469" spans="1:6" x14ac:dyDescent="0.25">
      <c r="A8469">
        <v>1207</v>
      </c>
      <c r="B8469" s="3">
        <v>44725</v>
      </c>
      <c r="C8469" s="3"/>
      <c r="D8469" t="s">
        <v>131</v>
      </c>
      <c r="E8469" t="s">
        <v>115</v>
      </c>
      <c r="F8469" t="s">
        <v>133</v>
      </c>
    </row>
    <row r="8470" spans="1:6" x14ac:dyDescent="0.25">
      <c r="A8470">
        <v>1208</v>
      </c>
      <c r="B8470" s="3">
        <v>42522</v>
      </c>
      <c r="C8470" s="3">
        <v>44697</v>
      </c>
      <c r="D8470" t="s">
        <v>131</v>
      </c>
      <c r="E8470" t="s">
        <v>118</v>
      </c>
      <c r="F8470" t="s">
        <v>133</v>
      </c>
    </row>
    <row r="8471" spans="1:6" x14ac:dyDescent="0.25">
      <c r="A8471">
        <v>1208</v>
      </c>
      <c r="B8471" s="3">
        <v>44697</v>
      </c>
      <c r="C8471" s="3">
        <v>44741</v>
      </c>
      <c r="D8471" t="s">
        <v>131</v>
      </c>
      <c r="E8471" t="s">
        <v>118</v>
      </c>
      <c r="F8471" t="s">
        <v>133</v>
      </c>
    </row>
    <row r="8472" spans="1:6" x14ac:dyDescent="0.25">
      <c r="A8472">
        <v>1208</v>
      </c>
      <c r="B8472" s="3">
        <v>44742</v>
      </c>
      <c r="C8472" s="3"/>
      <c r="D8472" t="s">
        <v>131</v>
      </c>
      <c r="E8472" t="s">
        <v>118</v>
      </c>
      <c r="F8472" t="s">
        <v>133</v>
      </c>
    </row>
    <row r="8473" spans="1:6" x14ac:dyDescent="0.25">
      <c r="A8473">
        <v>1209</v>
      </c>
      <c r="B8473" s="3">
        <v>41913</v>
      </c>
      <c r="C8473" s="3">
        <v>43267</v>
      </c>
      <c r="D8473" t="s">
        <v>131</v>
      </c>
      <c r="E8473" t="s">
        <v>177</v>
      </c>
      <c r="F8473" t="s">
        <v>133</v>
      </c>
    </row>
    <row r="8474" spans="1:6" x14ac:dyDescent="0.25">
      <c r="A8474">
        <v>1209</v>
      </c>
      <c r="B8474" s="3">
        <v>43267</v>
      </c>
      <c r="C8474" s="3">
        <v>44130</v>
      </c>
      <c r="D8474" t="s">
        <v>131</v>
      </c>
      <c r="E8474" t="s">
        <v>177</v>
      </c>
      <c r="F8474" t="s">
        <v>133</v>
      </c>
    </row>
    <row r="8475" spans="1:6" x14ac:dyDescent="0.25">
      <c r="A8475">
        <v>1209</v>
      </c>
      <c r="B8475" s="3">
        <v>43267</v>
      </c>
      <c r="C8475" s="3">
        <v>43267</v>
      </c>
      <c r="D8475" t="s">
        <v>131</v>
      </c>
      <c r="E8475" t="s">
        <v>177</v>
      </c>
      <c r="F8475" t="s">
        <v>133</v>
      </c>
    </row>
    <row r="8476" spans="1:6" x14ac:dyDescent="0.25">
      <c r="A8476">
        <v>1209</v>
      </c>
      <c r="B8476" s="3">
        <v>44130</v>
      </c>
      <c r="C8476" s="3">
        <v>44144</v>
      </c>
      <c r="D8476" t="s">
        <v>131</v>
      </c>
      <c r="E8476" t="s">
        <v>177</v>
      </c>
      <c r="F8476" t="s">
        <v>133</v>
      </c>
    </row>
    <row r="8477" spans="1:6" x14ac:dyDescent="0.25">
      <c r="A8477">
        <v>1209</v>
      </c>
      <c r="B8477" s="3">
        <v>44145</v>
      </c>
      <c r="C8477" s="3">
        <v>44145</v>
      </c>
      <c r="D8477" t="s">
        <v>131</v>
      </c>
      <c r="E8477" t="s">
        <v>177</v>
      </c>
      <c r="F8477" t="s">
        <v>133</v>
      </c>
    </row>
    <row r="8478" spans="1:6" x14ac:dyDescent="0.25">
      <c r="A8478">
        <v>1209</v>
      </c>
      <c r="B8478" s="3">
        <v>44145</v>
      </c>
      <c r="C8478" s="3">
        <v>44152</v>
      </c>
      <c r="D8478" t="s">
        <v>131</v>
      </c>
      <c r="E8478" t="s">
        <v>177</v>
      </c>
      <c r="F8478" t="s">
        <v>133</v>
      </c>
    </row>
    <row r="8479" spans="1:6" x14ac:dyDescent="0.25">
      <c r="A8479">
        <v>1209</v>
      </c>
      <c r="B8479" s="3">
        <v>44153</v>
      </c>
      <c r="C8479" s="3">
        <v>44154</v>
      </c>
      <c r="D8479" t="s">
        <v>131</v>
      </c>
      <c r="E8479" t="s">
        <v>177</v>
      </c>
      <c r="F8479" t="s">
        <v>133</v>
      </c>
    </row>
    <row r="8480" spans="1:6" x14ac:dyDescent="0.25">
      <c r="A8480">
        <v>1209</v>
      </c>
      <c r="B8480" s="3">
        <v>44154</v>
      </c>
      <c r="C8480" s="3">
        <v>44158</v>
      </c>
      <c r="D8480" t="s">
        <v>131</v>
      </c>
      <c r="E8480" t="s">
        <v>177</v>
      </c>
      <c r="F8480" t="s">
        <v>133</v>
      </c>
    </row>
    <row r="8481" spans="1:6" x14ac:dyDescent="0.25">
      <c r="A8481">
        <v>1209</v>
      </c>
      <c r="B8481" s="3">
        <v>44159</v>
      </c>
      <c r="C8481" s="3"/>
      <c r="D8481" t="s">
        <v>131</v>
      </c>
      <c r="E8481" t="s">
        <v>177</v>
      </c>
      <c r="F8481" t="s">
        <v>133</v>
      </c>
    </row>
    <row r="8482" spans="1:6" x14ac:dyDescent="0.25">
      <c r="A8482">
        <v>1210</v>
      </c>
      <c r="B8482" s="3">
        <v>42736</v>
      </c>
      <c r="C8482" s="3">
        <v>43866</v>
      </c>
      <c r="D8482" t="s">
        <v>131</v>
      </c>
      <c r="E8482" t="s">
        <v>128</v>
      </c>
      <c r="F8482" t="s">
        <v>133</v>
      </c>
    </row>
    <row r="8483" spans="1:6" x14ac:dyDescent="0.25">
      <c r="A8483">
        <v>1210</v>
      </c>
      <c r="B8483" s="3">
        <v>43866</v>
      </c>
      <c r="C8483" s="3">
        <v>43866</v>
      </c>
      <c r="D8483" t="s">
        <v>131</v>
      </c>
      <c r="E8483" t="s">
        <v>128</v>
      </c>
      <c r="F8483" t="s">
        <v>133</v>
      </c>
    </row>
    <row r="8484" spans="1:6" x14ac:dyDescent="0.25">
      <c r="A8484">
        <v>1210</v>
      </c>
      <c r="B8484" s="3">
        <v>43867</v>
      </c>
      <c r="C8484" s="3">
        <v>44105</v>
      </c>
      <c r="D8484" t="s">
        <v>131</v>
      </c>
      <c r="E8484" t="s">
        <v>128</v>
      </c>
      <c r="F8484" t="s">
        <v>133</v>
      </c>
    </row>
    <row r="8485" spans="1:6" x14ac:dyDescent="0.25">
      <c r="A8485">
        <v>1210</v>
      </c>
      <c r="B8485" s="3">
        <v>44105</v>
      </c>
      <c r="C8485" s="3">
        <v>44105</v>
      </c>
      <c r="D8485" t="s">
        <v>131</v>
      </c>
      <c r="E8485" t="s">
        <v>116</v>
      </c>
      <c r="F8485" t="s">
        <v>133</v>
      </c>
    </row>
    <row r="8486" spans="1:6" x14ac:dyDescent="0.25">
      <c r="A8486">
        <v>1210</v>
      </c>
      <c r="B8486" s="3">
        <v>44105</v>
      </c>
      <c r="C8486" s="3">
        <v>44105</v>
      </c>
      <c r="D8486" t="s">
        <v>131</v>
      </c>
      <c r="E8486" t="s">
        <v>128</v>
      </c>
      <c r="F8486" t="s">
        <v>133</v>
      </c>
    </row>
    <row r="8487" spans="1:6" x14ac:dyDescent="0.25">
      <c r="A8487">
        <v>1210</v>
      </c>
      <c r="B8487" s="3">
        <v>44105</v>
      </c>
      <c r="C8487" s="3">
        <v>44209</v>
      </c>
      <c r="D8487" t="s">
        <v>131</v>
      </c>
      <c r="E8487" t="s">
        <v>128</v>
      </c>
      <c r="F8487" t="s">
        <v>133</v>
      </c>
    </row>
    <row r="8488" spans="1:6" x14ac:dyDescent="0.25">
      <c r="A8488">
        <v>1210</v>
      </c>
      <c r="B8488" s="3">
        <v>44105</v>
      </c>
      <c r="C8488" s="3">
        <v>44105</v>
      </c>
      <c r="D8488" t="s">
        <v>131</v>
      </c>
      <c r="E8488" t="s">
        <v>128</v>
      </c>
      <c r="F8488" t="s">
        <v>133</v>
      </c>
    </row>
    <row r="8489" spans="1:6" x14ac:dyDescent="0.25">
      <c r="A8489">
        <v>1210</v>
      </c>
      <c r="B8489" s="3">
        <v>44105</v>
      </c>
      <c r="C8489" s="3">
        <v>44711</v>
      </c>
      <c r="D8489" t="s">
        <v>131</v>
      </c>
      <c r="E8489" t="s">
        <v>116</v>
      </c>
      <c r="F8489" t="s">
        <v>133</v>
      </c>
    </row>
    <row r="8490" spans="1:6" x14ac:dyDescent="0.25">
      <c r="A8490">
        <v>1210</v>
      </c>
      <c r="B8490" s="3">
        <v>44711</v>
      </c>
      <c r="C8490" s="3">
        <v>44712</v>
      </c>
      <c r="D8490" t="s">
        <v>131</v>
      </c>
      <c r="E8490" t="s">
        <v>116</v>
      </c>
      <c r="F8490" t="s">
        <v>133</v>
      </c>
    </row>
    <row r="8491" spans="1:6" x14ac:dyDescent="0.25">
      <c r="A8491">
        <v>1210</v>
      </c>
      <c r="B8491" s="3">
        <v>44713</v>
      </c>
      <c r="C8491" s="3"/>
      <c r="D8491" t="s">
        <v>131</v>
      </c>
      <c r="E8491" t="s">
        <v>116</v>
      </c>
      <c r="F8491" t="s">
        <v>133</v>
      </c>
    </row>
    <row r="8492" spans="1:6" x14ac:dyDescent="0.25">
      <c r="A8492">
        <v>1211</v>
      </c>
      <c r="B8492" s="3">
        <v>42643</v>
      </c>
      <c r="C8492" s="3">
        <v>43684</v>
      </c>
      <c r="D8492" t="s">
        <v>131</v>
      </c>
      <c r="E8492" t="s">
        <v>169</v>
      </c>
      <c r="F8492" t="s">
        <v>133</v>
      </c>
    </row>
    <row r="8493" spans="1:6" x14ac:dyDescent="0.25">
      <c r="A8493">
        <v>1211</v>
      </c>
      <c r="B8493" s="3">
        <v>43684</v>
      </c>
      <c r="C8493" s="3">
        <v>43697</v>
      </c>
      <c r="D8493" t="s">
        <v>131</v>
      </c>
      <c r="E8493" t="s">
        <v>169</v>
      </c>
      <c r="F8493" t="s">
        <v>133</v>
      </c>
    </row>
    <row r="8494" spans="1:6" x14ac:dyDescent="0.25">
      <c r="A8494">
        <v>1211</v>
      </c>
      <c r="B8494" s="3">
        <v>43698</v>
      </c>
      <c r="C8494" s="3">
        <v>43719</v>
      </c>
      <c r="D8494" t="s">
        <v>131</v>
      </c>
      <c r="E8494" t="s">
        <v>169</v>
      </c>
      <c r="F8494" t="s">
        <v>133</v>
      </c>
    </row>
    <row r="8495" spans="1:6" x14ac:dyDescent="0.25">
      <c r="A8495">
        <v>1211</v>
      </c>
      <c r="B8495" s="3">
        <v>43719</v>
      </c>
      <c r="C8495" s="3">
        <v>43720</v>
      </c>
      <c r="D8495" t="s">
        <v>131</v>
      </c>
      <c r="E8495" t="s">
        <v>169</v>
      </c>
      <c r="F8495" t="s">
        <v>133</v>
      </c>
    </row>
    <row r="8496" spans="1:6" x14ac:dyDescent="0.25">
      <c r="A8496">
        <v>1211</v>
      </c>
      <c r="B8496" s="3">
        <v>43721</v>
      </c>
      <c r="C8496" s="3">
        <v>43967</v>
      </c>
      <c r="D8496" t="s">
        <v>131</v>
      </c>
      <c r="E8496" t="s">
        <v>169</v>
      </c>
      <c r="F8496" t="s">
        <v>133</v>
      </c>
    </row>
    <row r="8497" spans="1:6" x14ac:dyDescent="0.25">
      <c r="A8497">
        <v>1211</v>
      </c>
      <c r="B8497" s="3">
        <v>43967</v>
      </c>
      <c r="C8497" s="3">
        <v>44064</v>
      </c>
      <c r="D8497" t="s">
        <v>131</v>
      </c>
      <c r="E8497" t="s">
        <v>169</v>
      </c>
      <c r="F8497" t="s">
        <v>133</v>
      </c>
    </row>
    <row r="8498" spans="1:6" x14ac:dyDescent="0.25">
      <c r="A8498">
        <v>1211</v>
      </c>
      <c r="B8498" s="3">
        <v>44065</v>
      </c>
      <c r="C8498" s="3">
        <v>44587</v>
      </c>
      <c r="D8498" t="s">
        <v>131</v>
      </c>
      <c r="E8498" t="s">
        <v>169</v>
      </c>
      <c r="F8498" t="s">
        <v>133</v>
      </c>
    </row>
    <row r="8499" spans="1:6" x14ac:dyDescent="0.25">
      <c r="A8499">
        <v>1211</v>
      </c>
      <c r="B8499" s="3">
        <v>44587</v>
      </c>
      <c r="C8499" s="3">
        <v>44589</v>
      </c>
      <c r="D8499" t="s">
        <v>131</v>
      </c>
      <c r="E8499" t="s">
        <v>169</v>
      </c>
      <c r="F8499" t="s">
        <v>133</v>
      </c>
    </row>
    <row r="8500" spans="1:6" x14ac:dyDescent="0.25">
      <c r="A8500">
        <v>1211</v>
      </c>
      <c r="B8500" s="3">
        <v>44590</v>
      </c>
      <c r="C8500" s="3"/>
      <c r="D8500" t="s">
        <v>131</v>
      </c>
      <c r="E8500" t="s">
        <v>169</v>
      </c>
      <c r="F8500" t="s">
        <v>133</v>
      </c>
    </row>
    <row r="8501" spans="1:6" x14ac:dyDescent="0.25">
      <c r="A8501">
        <v>1213</v>
      </c>
      <c r="B8501" s="3">
        <v>41030</v>
      </c>
      <c r="C8501" s="3">
        <v>43605</v>
      </c>
      <c r="D8501" t="s">
        <v>131</v>
      </c>
      <c r="E8501" t="s">
        <v>93</v>
      </c>
      <c r="F8501" t="s">
        <v>133</v>
      </c>
    </row>
    <row r="8502" spans="1:6" x14ac:dyDescent="0.25">
      <c r="A8502">
        <v>1213</v>
      </c>
      <c r="B8502" s="3">
        <v>43605</v>
      </c>
      <c r="C8502" s="3">
        <v>44279</v>
      </c>
      <c r="D8502" t="s">
        <v>131</v>
      </c>
      <c r="E8502" t="s">
        <v>93</v>
      </c>
      <c r="F8502" t="s">
        <v>133</v>
      </c>
    </row>
    <row r="8503" spans="1:6" x14ac:dyDescent="0.25">
      <c r="A8503">
        <v>1213</v>
      </c>
      <c r="B8503" s="3">
        <v>44279</v>
      </c>
      <c r="C8503" s="3">
        <v>44279</v>
      </c>
      <c r="D8503" t="s">
        <v>131</v>
      </c>
      <c r="E8503" t="s">
        <v>93</v>
      </c>
      <c r="F8503" t="s">
        <v>133</v>
      </c>
    </row>
    <row r="8504" spans="1:6" x14ac:dyDescent="0.25">
      <c r="A8504">
        <v>1213</v>
      </c>
      <c r="B8504" s="3">
        <v>44279</v>
      </c>
      <c r="C8504" s="3">
        <v>44279</v>
      </c>
      <c r="D8504" t="s">
        <v>131</v>
      </c>
      <c r="E8504" t="s">
        <v>93</v>
      </c>
      <c r="F8504" t="s">
        <v>133</v>
      </c>
    </row>
    <row r="8505" spans="1:6" x14ac:dyDescent="0.25">
      <c r="A8505">
        <v>1213</v>
      </c>
      <c r="B8505" s="3">
        <v>44279</v>
      </c>
      <c r="C8505" s="3"/>
      <c r="D8505" t="s">
        <v>131</v>
      </c>
      <c r="E8505" t="s">
        <v>93</v>
      </c>
      <c r="F8505" t="s">
        <v>133</v>
      </c>
    </row>
    <row r="8506" spans="1:6" x14ac:dyDescent="0.25">
      <c r="A8506">
        <v>1215</v>
      </c>
      <c r="B8506" s="3">
        <v>39636</v>
      </c>
      <c r="C8506" s="3">
        <v>43202</v>
      </c>
      <c r="D8506" t="s">
        <v>131</v>
      </c>
      <c r="E8506" t="s">
        <v>115</v>
      </c>
      <c r="F8506" t="s">
        <v>133</v>
      </c>
    </row>
    <row r="8507" spans="1:6" x14ac:dyDescent="0.25">
      <c r="A8507">
        <v>1215</v>
      </c>
      <c r="B8507" s="3">
        <v>43203</v>
      </c>
      <c r="C8507" s="3">
        <v>43205</v>
      </c>
      <c r="D8507" t="s">
        <v>131</v>
      </c>
      <c r="E8507" t="s">
        <v>115</v>
      </c>
      <c r="F8507" t="s">
        <v>133</v>
      </c>
    </row>
    <row r="8508" spans="1:6" x14ac:dyDescent="0.25">
      <c r="A8508">
        <v>1215</v>
      </c>
      <c r="B8508" s="3">
        <v>43206</v>
      </c>
      <c r="C8508" s="3">
        <v>43205</v>
      </c>
      <c r="D8508" t="s">
        <v>131</v>
      </c>
      <c r="E8508" t="s">
        <v>115</v>
      </c>
      <c r="F8508" t="s">
        <v>133</v>
      </c>
    </row>
    <row r="8509" spans="1:6" x14ac:dyDescent="0.25">
      <c r="A8509">
        <v>1215</v>
      </c>
      <c r="B8509" s="3">
        <v>43206</v>
      </c>
      <c r="C8509" s="3">
        <v>43209</v>
      </c>
      <c r="D8509" t="s">
        <v>131</v>
      </c>
      <c r="E8509" t="s">
        <v>115</v>
      </c>
      <c r="F8509" t="s">
        <v>133</v>
      </c>
    </row>
    <row r="8510" spans="1:6" x14ac:dyDescent="0.25">
      <c r="A8510">
        <v>1215</v>
      </c>
      <c r="B8510" s="3">
        <v>43210</v>
      </c>
      <c r="C8510" s="3">
        <v>43537</v>
      </c>
      <c r="D8510" t="s">
        <v>131</v>
      </c>
      <c r="E8510" t="s">
        <v>115</v>
      </c>
      <c r="F8510" t="s">
        <v>133</v>
      </c>
    </row>
    <row r="8511" spans="1:6" x14ac:dyDescent="0.25">
      <c r="A8511">
        <v>1215</v>
      </c>
      <c r="B8511" s="3">
        <v>43537</v>
      </c>
      <c r="C8511" s="3">
        <v>43539</v>
      </c>
      <c r="D8511" t="s">
        <v>131</v>
      </c>
      <c r="E8511" t="s">
        <v>115</v>
      </c>
      <c r="F8511" t="s">
        <v>133</v>
      </c>
    </row>
    <row r="8512" spans="1:6" x14ac:dyDescent="0.25">
      <c r="A8512">
        <v>1215</v>
      </c>
      <c r="B8512" s="3">
        <v>43540</v>
      </c>
      <c r="C8512" s="3">
        <v>43878</v>
      </c>
      <c r="D8512" t="s">
        <v>131</v>
      </c>
      <c r="E8512" t="s">
        <v>115</v>
      </c>
      <c r="F8512" t="s">
        <v>133</v>
      </c>
    </row>
    <row r="8513" spans="1:6" x14ac:dyDescent="0.25">
      <c r="A8513">
        <v>1215</v>
      </c>
      <c r="B8513" s="3">
        <v>43878</v>
      </c>
      <c r="C8513" s="3">
        <v>43892</v>
      </c>
      <c r="D8513" t="s">
        <v>131</v>
      </c>
      <c r="E8513" t="s">
        <v>115</v>
      </c>
      <c r="F8513" t="s">
        <v>133</v>
      </c>
    </row>
    <row r="8514" spans="1:6" x14ac:dyDescent="0.25">
      <c r="A8514">
        <v>1215</v>
      </c>
      <c r="B8514" s="3">
        <v>43893</v>
      </c>
      <c r="C8514" s="3">
        <v>43893</v>
      </c>
      <c r="D8514" t="s">
        <v>131</v>
      </c>
      <c r="E8514" t="s">
        <v>115</v>
      </c>
      <c r="F8514" t="s">
        <v>133</v>
      </c>
    </row>
    <row r="8515" spans="1:6" x14ac:dyDescent="0.25">
      <c r="A8515">
        <v>1215</v>
      </c>
      <c r="B8515" s="3">
        <v>43893</v>
      </c>
      <c r="C8515" s="3">
        <v>43989</v>
      </c>
      <c r="D8515" t="s">
        <v>131</v>
      </c>
      <c r="E8515" t="s">
        <v>115</v>
      </c>
      <c r="F8515" t="s">
        <v>133</v>
      </c>
    </row>
    <row r="8516" spans="1:6" x14ac:dyDescent="0.25">
      <c r="A8516">
        <v>1215</v>
      </c>
      <c r="B8516" s="3">
        <v>43990</v>
      </c>
      <c r="C8516" s="3"/>
      <c r="D8516" t="s">
        <v>131</v>
      </c>
      <c r="E8516" t="s">
        <v>115</v>
      </c>
      <c r="F8516" t="s">
        <v>133</v>
      </c>
    </row>
    <row r="8517" spans="1:6" x14ac:dyDescent="0.25">
      <c r="A8517">
        <v>1216</v>
      </c>
      <c r="B8517" s="3">
        <v>38925</v>
      </c>
      <c r="C8517" s="3">
        <v>38948</v>
      </c>
      <c r="D8517" t="s">
        <v>131</v>
      </c>
      <c r="E8517" t="s">
        <v>171</v>
      </c>
      <c r="F8517" t="s">
        <v>133</v>
      </c>
    </row>
    <row r="8518" spans="1:6" x14ac:dyDescent="0.25">
      <c r="A8518">
        <v>1216</v>
      </c>
      <c r="B8518" s="3">
        <v>42522</v>
      </c>
      <c r="C8518" s="3">
        <v>43221</v>
      </c>
      <c r="D8518" t="s">
        <v>131</v>
      </c>
      <c r="E8518" t="s">
        <v>96</v>
      </c>
      <c r="F8518" t="s">
        <v>133</v>
      </c>
    </row>
    <row r="8519" spans="1:6" x14ac:dyDescent="0.25">
      <c r="A8519">
        <v>1216</v>
      </c>
      <c r="B8519" s="3">
        <v>43221</v>
      </c>
      <c r="C8519" s="3">
        <v>43368</v>
      </c>
      <c r="D8519" t="s">
        <v>131</v>
      </c>
      <c r="E8519" t="s">
        <v>96</v>
      </c>
      <c r="F8519" t="s">
        <v>133</v>
      </c>
    </row>
    <row r="8520" spans="1:6" x14ac:dyDescent="0.25">
      <c r="A8520">
        <v>1216</v>
      </c>
      <c r="B8520" s="3">
        <v>43221</v>
      </c>
      <c r="C8520" s="3">
        <v>43221</v>
      </c>
      <c r="D8520" t="s">
        <v>131</v>
      </c>
      <c r="E8520" t="s">
        <v>93</v>
      </c>
      <c r="F8520" t="s">
        <v>133</v>
      </c>
    </row>
    <row r="8521" spans="1:6" x14ac:dyDescent="0.25">
      <c r="A8521">
        <v>1216</v>
      </c>
      <c r="B8521" s="3">
        <v>43221</v>
      </c>
      <c r="C8521" s="3">
        <v>43727</v>
      </c>
      <c r="D8521" t="s">
        <v>131</v>
      </c>
      <c r="E8521" t="s">
        <v>93</v>
      </c>
      <c r="F8521" t="s">
        <v>133</v>
      </c>
    </row>
    <row r="8522" spans="1:6" x14ac:dyDescent="0.25">
      <c r="A8522">
        <v>1216</v>
      </c>
      <c r="B8522" s="3">
        <v>43727</v>
      </c>
      <c r="C8522" s="3">
        <v>43727</v>
      </c>
      <c r="D8522" t="s">
        <v>131</v>
      </c>
      <c r="E8522" t="s">
        <v>93</v>
      </c>
      <c r="F8522" t="s">
        <v>133</v>
      </c>
    </row>
    <row r="8523" spans="1:6" x14ac:dyDescent="0.25">
      <c r="A8523">
        <v>1216</v>
      </c>
      <c r="B8523" s="3">
        <v>43727</v>
      </c>
      <c r="C8523" s="3">
        <v>44279</v>
      </c>
      <c r="D8523" t="s">
        <v>131</v>
      </c>
      <c r="E8523" t="s">
        <v>93</v>
      </c>
      <c r="F8523" t="s">
        <v>133</v>
      </c>
    </row>
    <row r="8524" spans="1:6" x14ac:dyDescent="0.25">
      <c r="A8524">
        <v>1216</v>
      </c>
      <c r="B8524" s="3">
        <v>44279</v>
      </c>
      <c r="C8524" s="3"/>
      <c r="D8524" t="s">
        <v>131</v>
      </c>
      <c r="E8524" t="s">
        <v>93</v>
      </c>
      <c r="F8524" t="s">
        <v>133</v>
      </c>
    </row>
    <row r="8525" spans="1:6" x14ac:dyDescent="0.25">
      <c r="A8525">
        <v>1217</v>
      </c>
      <c r="B8525" s="3">
        <v>41827</v>
      </c>
      <c r="C8525" s="3">
        <v>43166</v>
      </c>
      <c r="D8525" t="s">
        <v>131</v>
      </c>
      <c r="E8525" t="s">
        <v>135</v>
      </c>
      <c r="F8525" t="s">
        <v>133</v>
      </c>
    </row>
    <row r="8526" spans="1:6" x14ac:dyDescent="0.25">
      <c r="A8526">
        <v>1217</v>
      </c>
      <c r="B8526" s="3">
        <v>43167</v>
      </c>
      <c r="C8526" s="3">
        <v>43168</v>
      </c>
      <c r="D8526" t="s">
        <v>131</v>
      </c>
      <c r="E8526" t="s">
        <v>135</v>
      </c>
      <c r="F8526" t="s">
        <v>133</v>
      </c>
    </row>
    <row r="8527" spans="1:6" x14ac:dyDescent="0.25">
      <c r="A8527">
        <v>1217</v>
      </c>
      <c r="B8527" s="3">
        <v>43169</v>
      </c>
      <c r="C8527" s="3">
        <v>43388</v>
      </c>
      <c r="D8527" t="s">
        <v>131</v>
      </c>
      <c r="E8527" t="s">
        <v>135</v>
      </c>
      <c r="F8527" t="s">
        <v>133</v>
      </c>
    </row>
    <row r="8528" spans="1:6" x14ac:dyDescent="0.25">
      <c r="A8528">
        <v>1217</v>
      </c>
      <c r="B8528" s="3">
        <v>43388</v>
      </c>
      <c r="C8528" s="3">
        <v>43390</v>
      </c>
      <c r="D8528" t="s">
        <v>131</v>
      </c>
      <c r="E8528" t="s">
        <v>135</v>
      </c>
      <c r="F8528" t="s">
        <v>133</v>
      </c>
    </row>
    <row r="8529" spans="1:6" x14ac:dyDescent="0.25">
      <c r="A8529">
        <v>1217</v>
      </c>
      <c r="B8529" s="3">
        <v>43391</v>
      </c>
      <c r="C8529" s="3">
        <v>43411</v>
      </c>
      <c r="D8529" t="s">
        <v>131</v>
      </c>
      <c r="E8529" t="s">
        <v>135</v>
      </c>
      <c r="F8529" t="s">
        <v>133</v>
      </c>
    </row>
    <row r="8530" spans="1:6" x14ac:dyDescent="0.25">
      <c r="A8530">
        <v>1217</v>
      </c>
      <c r="B8530" s="3">
        <v>43411</v>
      </c>
      <c r="C8530" s="3">
        <v>43509</v>
      </c>
      <c r="D8530" t="s">
        <v>131</v>
      </c>
      <c r="E8530" t="s">
        <v>135</v>
      </c>
      <c r="F8530" t="s">
        <v>133</v>
      </c>
    </row>
    <row r="8531" spans="1:6" x14ac:dyDescent="0.25">
      <c r="A8531">
        <v>1217</v>
      </c>
      <c r="B8531" s="3">
        <v>43411</v>
      </c>
      <c r="C8531" s="3">
        <v>43508</v>
      </c>
      <c r="D8531" t="s">
        <v>131</v>
      </c>
      <c r="E8531" t="s">
        <v>135</v>
      </c>
      <c r="F8531" t="s">
        <v>133</v>
      </c>
    </row>
    <row r="8532" spans="1:6" x14ac:dyDescent="0.25">
      <c r="A8532">
        <v>1217</v>
      </c>
      <c r="B8532" s="3">
        <v>43509</v>
      </c>
      <c r="C8532" s="3">
        <v>43510</v>
      </c>
      <c r="D8532" t="s">
        <v>131</v>
      </c>
      <c r="E8532" t="s">
        <v>135</v>
      </c>
      <c r="F8532" t="s">
        <v>133</v>
      </c>
    </row>
    <row r="8533" spans="1:6" x14ac:dyDescent="0.25">
      <c r="A8533">
        <v>1217</v>
      </c>
      <c r="B8533" s="3">
        <v>43510</v>
      </c>
      <c r="C8533" s="3">
        <v>43550</v>
      </c>
      <c r="D8533" t="s">
        <v>131</v>
      </c>
      <c r="E8533" t="s">
        <v>135</v>
      </c>
      <c r="F8533" t="s">
        <v>133</v>
      </c>
    </row>
    <row r="8534" spans="1:6" x14ac:dyDescent="0.25">
      <c r="A8534">
        <v>1217</v>
      </c>
      <c r="B8534" s="3">
        <v>43510</v>
      </c>
      <c r="C8534" s="3">
        <v>43510</v>
      </c>
      <c r="D8534" t="s">
        <v>131</v>
      </c>
      <c r="E8534" t="s">
        <v>135</v>
      </c>
      <c r="F8534" t="s">
        <v>133</v>
      </c>
    </row>
    <row r="8535" spans="1:6" x14ac:dyDescent="0.25">
      <c r="A8535">
        <v>1217</v>
      </c>
      <c r="B8535" s="3">
        <v>43550</v>
      </c>
      <c r="C8535" s="3">
        <v>43553</v>
      </c>
      <c r="D8535" t="s">
        <v>131</v>
      </c>
      <c r="E8535" t="s">
        <v>135</v>
      </c>
      <c r="F8535" t="s">
        <v>133</v>
      </c>
    </row>
    <row r="8536" spans="1:6" x14ac:dyDescent="0.25">
      <c r="A8536">
        <v>1217</v>
      </c>
      <c r="B8536" s="3">
        <v>43554</v>
      </c>
      <c r="C8536" s="3">
        <v>43693</v>
      </c>
      <c r="D8536" t="s">
        <v>131</v>
      </c>
      <c r="E8536" t="s">
        <v>135</v>
      </c>
      <c r="F8536" t="s">
        <v>133</v>
      </c>
    </row>
    <row r="8537" spans="1:6" x14ac:dyDescent="0.25">
      <c r="A8537">
        <v>1217</v>
      </c>
      <c r="B8537" s="3">
        <v>43693</v>
      </c>
      <c r="C8537" s="3">
        <v>43876</v>
      </c>
      <c r="D8537" t="s">
        <v>131</v>
      </c>
      <c r="E8537" t="s">
        <v>135</v>
      </c>
      <c r="F8537" t="s">
        <v>133</v>
      </c>
    </row>
    <row r="8538" spans="1:6" x14ac:dyDescent="0.25">
      <c r="A8538">
        <v>1217</v>
      </c>
      <c r="B8538" s="3">
        <v>43877</v>
      </c>
      <c r="C8538" s="3">
        <v>44013</v>
      </c>
      <c r="D8538" t="s">
        <v>131</v>
      </c>
      <c r="E8538" t="s">
        <v>135</v>
      </c>
      <c r="F8538" t="s">
        <v>133</v>
      </c>
    </row>
    <row r="8539" spans="1:6" x14ac:dyDescent="0.25">
      <c r="A8539">
        <v>1217</v>
      </c>
      <c r="B8539" s="3">
        <v>44013</v>
      </c>
      <c r="C8539" s="3"/>
      <c r="D8539" t="s">
        <v>131</v>
      </c>
      <c r="E8539" t="s">
        <v>115</v>
      </c>
      <c r="F8539" t="s">
        <v>133</v>
      </c>
    </row>
    <row r="8540" spans="1:6" x14ac:dyDescent="0.25">
      <c r="A8540">
        <v>1217</v>
      </c>
      <c r="B8540" s="3">
        <v>44013</v>
      </c>
      <c r="C8540" s="3">
        <v>44013</v>
      </c>
      <c r="D8540" t="s">
        <v>131</v>
      </c>
      <c r="E8540" t="s">
        <v>135</v>
      </c>
      <c r="F8540" t="s">
        <v>133</v>
      </c>
    </row>
    <row r="8541" spans="1:6" x14ac:dyDescent="0.25">
      <c r="A8541">
        <v>1218</v>
      </c>
      <c r="B8541" s="3">
        <v>42217</v>
      </c>
      <c r="C8541" s="3">
        <v>43619</v>
      </c>
      <c r="D8541" t="s">
        <v>131</v>
      </c>
      <c r="E8541" t="s">
        <v>185</v>
      </c>
      <c r="F8541" t="s">
        <v>133</v>
      </c>
    </row>
    <row r="8542" spans="1:6" x14ac:dyDescent="0.25">
      <c r="A8542">
        <v>1218</v>
      </c>
      <c r="B8542" s="3">
        <v>43619</v>
      </c>
      <c r="C8542" s="3">
        <v>43753</v>
      </c>
      <c r="D8542" t="s">
        <v>131</v>
      </c>
      <c r="E8542" t="s">
        <v>185</v>
      </c>
      <c r="F8542" t="s">
        <v>133</v>
      </c>
    </row>
    <row r="8543" spans="1:6" x14ac:dyDescent="0.25">
      <c r="A8543">
        <v>1218</v>
      </c>
      <c r="B8543" s="3">
        <v>43754</v>
      </c>
      <c r="C8543" s="3">
        <v>43754</v>
      </c>
      <c r="D8543" t="s">
        <v>131</v>
      </c>
      <c r="E8543" t="s">
        <v>185</v>
      </c>
      <c r="F8543" t="s">
        <v>133</v>
      </c>
    </row>
    <row r="8544" spans="1:6" x14ac:dyDescent="0.25">
      <c r="A8544">
        <v>1218</v>
      </c>
      <c r="B8544" s="3">
        <v>43754</v>
      </c>
      <c r="C8544" s="3"/>
      <c r="D8544" t="s">
        <v>131</v>
      </c>
      <c r="E8544" t="s">
        <v>185</v>
      </c>
      <c r="F8544" t="s">
        <v>133</v>
      </c>
    </row>
    <row r="8545" spans="1:6" x14ac:dyDescent="0.25">
      <c r="A8545">
        <v>1219</v>
      </c>
      <c r="B8545" s="3">
        <v>42217</v>
      </c>
      <c r="C8545" s="3">
        <v>43619</v>
      </c>
      <c r="D8545" t="s">
        <v>131</v>
      </c>
      <c r="E8545" t="s">
        <v>185</v>
      </c>
      <c r="F8545" t="s">
        <v>133</v>
      </c>
    </row>
    <row r="8546" spans="1:6" x14ac:dyDescent="0.25">
      <c r="A8546">
        <v>1219</v>
      </c>
      <c r="B8546" s="3">
        <v>43619</v>
      </c>
      <c r="C8546" s="3">
        <v>43761</v>
      </c>
      <c r="D8546" t="s">
        <v>131</v>
      </c>
      <c r="E8546" t="s">
        <v>185</v>
      </c>
      <c r="F8546" t="s">
        <v>133</v>
      </c>
    </row>
    <row r="8547" spans="1:6" x14ac:dyDescent="0.25">
      <c r="A8547">
        <v>1219</v>
      </c>
      <c r="B8547" s="3">
        <v>43761</v>
      </c>
      <c r="C8547" s="3">
        <v>43761</v>
      </c>
      <c r="D8547" t="s">
        <v>131</v>
      </c>
      <c r="E8547" t="s">
        <v>185</v>
      </c>
      <c r="F8547" t="s">
        <v>133</v>
      </c>
    </row>
    <row r="8548" spans="1:6" x14ac:dyDescent="0.25">
      <c r="A8548">
        <v>1219</v>
      </c>
      <c r="B8548" s="3">
        <v>43762</v>
      </c>
      <c r="C8548" s="3">
        <v>43794</v>
      </c>
      <c r="D8548" t="s">
        <v>131</v>
      </c>
      <c r="E8548" t="s">
        <v>185</v>
      </c>
      <c r="F8548" t="s">
        <v>133</v>
      </c>
    </row>
    <row r="8549" spans="1:6" x14ac:dyDescent="0.25">
      <c r="A8549">
        <v>1219</v>
      </c>
      <c r="B8549" s="3">
        <v>43794</v>
      </c>
      <c r="C8549" s="3">
        <v>43798</v>
      </c>
      <c r="D8549" t="s">
        <v>131</v>
      </c>
      <c r="E8549" t="s">
        <v>185</v>
      </c>
      <c r="F8549" t="s">
        <v>133</v>
      </c>
    </row>
    <row r="8550" spans="1:6" x14ac:dyDescent="0.25">
      <c r="A8550">
        <v>1219</v>
      </c>
      <c r="B8550" s="3">
        <v>43799</v>
      </c>
      <c r="C8550" s="3">
        <v>43859</v>
      </c>
      <c r="D8550" t="s">
        <v>131</v>
      </c>
      <c r="E8550" t="s">
        <v>185</v>
      </c>
      <c r="F8550" t="s">
        <v>133</v>
      </c>
    </row>
    <row r="8551" spans="1:6" x14ac:dyDescent="0.25">
      <c r="A8551">
        <v>1219</v>
      </c>
      <c r="B8551" s="3">
        <v>43859</v>
      </c>
      <c r="C8551" s="3">
        <v>43860</v>
      </c>
      <c r="D8551" t="s">
        <v>131</v>
      </c>
      <c r="E8551" t="s">
        <v>185</v>
      </c>
      <c r="F8551" t="s">
        <v>133</v>
      </c>
    </row>
    <row r="8552" spans="1:6" x14ac:dyDescent="0.25">
      <c r="A8552">
        <v>1219</v>
      </c>
      <c r="B8552" s="3">
        <v>43861</v>
      </c>
      <c r="C8552" s="3">
        <v>43861</v>
      </c>
      <c r="D8552" t="s">
        <v>131</v>
      </c>
      <c r="E8552" t="s">
        <v>185</v>
      </c>
      <c r="F8552" t="s">
        <v>133</v>
      </c>
    </row>
    <row r="8553" spans="1:6" x14ac:dyDescent="0.25">
      <c r="A8553">
        <v>1219</v>
      </c>
      <c r="B8553" s="3">
        <v>43861</v>
      </c>
      <c r="C8553" s="3">
        <v>43861</v>
      </c>
      <c r="D8553" t="s">
        <v>131</v>
      </c>
      <c r="E8553" t="s">
        <v>185</v>
      </c>
      <c r="F8553" t="s">
        <v>133</v>
      </c>
    </row>
    <row r="8554" spans="1:6" x14ac:dyDescent="0.25">
      <c r="A8554">
        <v>1219</v>
      </c>
      <c r="B8554" s="3">
        <v>43861</v>
      </c>
      <c r="C8554" s="3">
        <v>44432</v>
      </c>
      <c r="D8554" t="s">
        <v>131</v>
      </c>
      <c r="E8554" t="s">
        <v>185</v>
      </c>
      <c r="F8554" t="s">
        <v>133</v>
      </c>
    </row>
    <row r="8555" spans="1:6" x14ac:dyDescent="0.25">
      <c r="A8555">
        <v>1219</v>
      </c>
      <c r="B8555" s="3">
        <v>44432</v>
      </c>
      <c r="C8555" s="3">
        <v>44433</v>
      </c>
      <c r="D8555" t="s">
        <v>131</v>
      </c>
      <c r="E8555" t="s">
        <v>185</v>
      </c>
      <c r="F8555" t="s">
        <v>133</v>
      </c>
    </row>
    <row r="8556" spans="1:6" x14ac:dyDescent="0.25">
      <c r="A8556">
        <v>1219</v>
      </c>
      <c r="B8556" s="3">
        <v>44434</v>
      </c>
      <c r="C8556" s="3">
        <v>44531</v>
      </c>
      <c r="D8556" t="s">
        <v>131</v>
      </c>
      <c r="E8556" t="s">
        <v>185</v>
      </c>
      <c r="F8556" t="s">
        <v>133</v>
      </c>
    </row>
    <row r="8557" spans="1:6" x14ac:dyDescent="0.25">
      <c r="A8557">
        <v>1219</v>
      </c>
      <c r="B8557" s="3">
        <v>44531</v>
      </c>
      <c r="C8557" s="3">
        <v>44532</v>
      </c>
      <c r="D8557" t="s">
        <v>131</v>
      </c>
      <c r="E8557" t="s">
        <v>185</v>
      </c>
      <c r="F8557" t="s">
        <v>133</v>
      </c>
    </row>
    <row r="8558" spans="1:6" x14ac:dyDescent="0.25">
      <c r="A8558">
        <v>1219</v>
      </c>
      <c r="B8558" s="3">
        <v>44533</v>
      </c>
      <c r="C8558" s="3">
        <v>44631</v>
      </c>
      <c r="D8558" t="s">
        <v>131</v>
      </c>
      <c r="E8558" t="s">
        <v>185</v>
      </c>
      <c r="F8558" t="s">
        <v>133</v>
      </c>
    </row>
    <row r="8559" spans="1:6" x14ac:dyDescent="0.25">
      <c r="A8559">
        <v>1219</v>
      </c>
      <c r="B8559" s="3">
        <v>44631</v>
      </c>
      <c r="C8559" s="3">
        <v>44631</v>
      </c>
      <c r="D8559" t="s">
        <v>131</v>
      </c>
      <c r="E8559" t="s">
        <v>185</v>
      </c>
      <c r="F8559" t="s">
        <v>133</v>
      </c>
    </row>
    <row r="8560" spans="1:6" x14ac:dyDescent="0.25">
      <c r="A8560">
        <v>1219</v>
      </c>
      <c r="B8560" s="3">
        <v>44632</v>
      </c>
      <c r="C8560" s="3">
        <v>44718</v>
      </c>
      <c r="D8560" t="s">
        <v>131</v>
      </c>
      <c r="E8560" t="s">
        <v>185</v>
      </c>
      <c r="F8560" t="s">
        <v>133</v>
      </c>
    </row>
    <row r="8561" spans="1:6" x14ac:dyDescent="0.25">
      <c r="A8561">
        <v>1219</v>
      </c>
      <c r="B8561" s="3">
        <v>44718</v>
      </c>
      <c r="C8561" s="3">
        <v>44722</v>
      </c>
      <c r="D8561" t="s">
        <v>131</v>
      </c>
      <c r="E8561" t="s">
        <v>185</v>
      </c>
      <c r="F8561" t="s">
        <v>133</v>
      </c>
    </row>
    <row r="8562" spans="1:6" x14ac:dyDescent="0.25">
      <c r="A8562">
        <v>1219</v>
      </c>
      <c r="B8562" s="3">
        <v>44723</v>
      </c>
      <c r="C8562" s="3">
        <v>44734</v>
      </c>
      <c r="D8562" t="s">
        <v>131</v>
      </c>
      <c r="E8562" t="s">
        <v>185</v>
      </c>
      <c r="F8562" t="s">
        <v>133</v>
      </c>
    </row>
    <row r="8563" spans="1:6" x14ac:dyDescent="0.25">
      <c r="A8563">
        <v>1219</v>
      </c>
      <c r="B8563" s="3">
        <v>44734</v>
      </c>
      <c r="C8563" s="3">
        <v>44735</v>
      </c>
      <c r="D8563" t="s">
        <v>131</v>
      </c>
      <c r="E8563" t="s">
        <v>185</v>
      </c>
      <c r="F8563" t="s">
        <v>133</v>
      </c>
    </row>
    <row r="8564" spans="1:6" x14ac:dyDescent="0.25">
      <c r="A8564">
        <v>1219</v>
      </c>
      <c r="B8564" s="3">
        <v>44736</v>
      </c>
      <c r="C8564" s="3"/>
      <c r="D8564" t="s">
        <v>131</v>
      </c>
      <c r="E8564" t="s">
        <v>185</v>
      </c>
      <c r="F8564" t="s">
        <v>133</v>
      </c>
    </row>
    <row r="8565" spans="1:6" x14ac:dyDescent="0.25">
      <c r="A8565">
        <v>1220</v>
      </c>
      <c r="B8565" s="3">
        <v>40544</v>
      </c>
      <c r="C8565" s="3">
        <v>43252</v>
      </c>
      <c r="D8565" t="s">
        <v>131</v>
      </c>
      <c r="E8565" t="s">
        <v>190</v>
      </c>
      <c r="F8565" t="s">
        <v>133</v>
      </c>
    </row>
    <row r="8566" spans="1:6" x14ac:dyDescent="0.25">
      <c r="A8566">
        <v>1220</v>
      </c>
      <c r="B8566" s="3">
        <v>43252</v>
      </c>
      <c r="C8566" s="3">
        <v>43374</v>
      </c>
      <c r="D8566" t="s">
        <v>131</v>
      </c>
      <c r="E8566" t="s">
        <v>190</v>
      </c>
      <c r="F8566" t="s">
        <v>133</v>
      </c>
    </row>
    <row r="8567" spans="1:6" x14ac:dyDescent="0.25">
      <c r="A8567">
        <v>1222</v>
      </c>
      <c r="B8567" s="3">
        <v>42643</v>
      </c>
      <c r="C8567" s="3"/>
      <c r="D8567" t="s">
        <v>131</v>
      </c>
      <c r="E8567" t="s">
        <v>116</v>
      </c>
      <c r="F8567" t="s">
        <v>133</v>
      </c>
    </row>
    <row r="8568" spans="1:6" x14ac:dyDescent="0.25">
      <c r="A8568">
        <v>1223</v>
      </c>
      <c r="B8568" s="3">
        <v>42522</v>
      </c>
      <c r="C8568" s="3">
        <v>43392</v>
      </c>
      <c r="D8568" t="s">
        <v>131</v>
      </c>
      <c r="E8568" t="s">
        <v>185</v>
      </c>
      <c r="F8568" t="s">
        <v>133</v>
      </c>
    </row>
    <row r="8569" spans="1:6" x14ac:dyDescent="0.25">
      <c r="A8569">
        <v>1223</v>
      </c>
      <c r="B8569" s="3">
        <v>43392</v>
      </c>
      <c r="C8569" s="3">
        <v>43392</v>
      </c>
      <c r="D8569" t="s">
        <v>131</v>
      </c>
      <c r="E8569" t="s">
        <v>185</v>
      </c>
      <c r="F8569" t="s">
        <v>133</v>
      </c>
    </row>
    <row r="8570" spans="1:6" x14ac:dyDescent="0.25">
      <c r="A8570">
        <v>1223</v>
      </c>
      <c r="B8570" s="3">
        <v>43393</v>
      </c>
      <c r="C8570" s="3">
        <v>44119</v>
      </c>
      <c r="D8570" t="s">
        <v>131</v>
      </c>
      <c r="E8570" t="s">
        <v>185</v>
      </c>
      <c r="F8570" t="s">
        <v>133</v>
      </c>
    </row>
    <row r="8571" spans="1:6" x14ac:dyDescent="0.25">
      <c r="A8571">
        <v>1223</v>
      </c>
      <c r="B8571" s="3">
        <v>44120</v>
      </c>
      <c r="C8571" s="3">
        <v>44120</v>
      </c>
      <c r="D8571" t="s">
        <v>131</v>
      </c>
      <c r="E8571" t="s">
        <v>167</v>
      </c>
      <c r="F8571" t="s">
        <v>133</v>
      </c>
    </row>
    <row r="8572" spans="1:6" x14ac:dyDescent="0.25">
      <c r="A8572">
        <v>1223</v>
      </c>
      <c r="B8572" s="3">
        <v>44120</v>
      </c>
      <c r="C8572" s="3">
        <v>44302</v>
      </c>
      <c r="D8572" t="s">
        <v>131</v>
      </c>
      <c r="E8572" t="s">
        <v>167</v>
      </c>
      <c r="F8572" t="s">
        <v>133</v>
      </c>
    </row>
    <row r="8573" spans="1:6" x14ac:dyDescent="0.25">
      <c r="A8573">
        <v>1223</v>
      </c>
      <c r="B8573" s="3">
        <v>44302</v>
      </c>
      <c r="C8573" s="3">
        <v>44315</v>
      </c>
      <c r="D8573" t="s">
        <v>131</v>
      </c>
      <c r="E8573" t="s">
        <v>167</v>
      </c>
      <c r="F8573" t="s">
        <v>133</v>
      </c>
    </row>
    <row r="8574" spans="1:6" x14ac:dyDescent="0.25">
      <c r="A8574">
        <v>1223</v>
      </c>
      <c r="B8574" s="3">
        <v>44316</v>
      </c>
      <c r="C8574" s="3">
        <v>44346</v>
      </c>
      <c r="D8574" t="s">
        <v>131</v>
      </c>
      <c r="E8574" t="s">
        <v>167</v>
      </c>
      <c r="F8574" t="s">
        <v>133</v>
      </c>
    </row>
    <row r="8575" spans="1:6" x14ac:dyDescent="0.25">
      <c r="A8575">
        <v>1223</v>
      </c>
      <c r="B8575" s="3">
        <v>44347</v>
      </c>
      <c r="C8575" s="3">
        <v>44353</v>
      </c>
      <c r="D8575" t="s">
        <v>131</v>
      </c>
      <c r="E8575" t="s">
        <v>167</v>
      </c>
      <c r="F8575" t="s">
        <v>133</v>
      </c>
    </row>
    <row r="8576" spans="1:6" x14ac:dyDescent="0.25">
      <c r="A8576">
        <v>1223</v>
      </c>
      <c r="B8576" s="3">
        <v>44354</v>
      </c>
      <c r="C8576" s="3">
        <v>44652</v>
      </c>
      <c r="D8576" t="s">
        <v>131</v>
      </c>
      <c r="E8576" t="s">
        <v>167</v>
      </c>
      <c r="F8576" t="s">
        <v>133</v>
      </c>
    </row>
    <row r="8577" spans="1:6" x14ac:dyDescent="0.25">
      <c r="A8577">
        <v>1223</v>
      </c>
      <c r="B8577" s="3">
        <v>44652</v>
      </c>
      <c r="C8577" s="3">
        <v>44652</v>
      </c>
      <c r="D8577" t="s">
        <v>131</v>
      </c>
      <c r="E8577" t="s">
        <v>270</v>
      </c>
      <c r="F8577" t="s">
        <v>133</v>
      </c>
    </row>
    <row r="8578" spans="1:6" x14ac:dyDescent="0.25">
      <c r="A8578">
        <v>1223</v>
      </c>
      <c r="B8578" s="3">
        <v>44652</v>
      </c>
      <c r="C8578" s="3"/>
      <c r="D8578" t="s">
        <v>131</v>
      </c>
      <c r="E8578" t="s">
        <v>270</v>
      </c>
      <c r="F8578" t="s">
        <v>133</v>
      </c>
    </row>
    <row r="8579" spans="1:6" x14ac:dyDescent="0.25">
      <c r="A8579">
        <v>1224</v>
      </c>
      <c r="B8579" s="3">
        <v>42012</v>
      </c>
      <c r="C8579" s="3">
        <v>43234</v>
      </c>
      <c r="D8579" t="s">
        <v>131</v>
      </c>
      <c r="E8579" t="s">
        <v>118</v>
      </c>
      <c r="F8579" t="s">
        <v>133</v>
      </c>
    </row>
    <row r="8580" spans="1:6" x14ac:dyDescent="0.25">
      <c r="A8580">
        <v>1224</v>
      </c>
      <c r="B8580" s="3">
        <v>43234</v>
      </c>
      <c r="C8580" s="3">
        <v>43643</v>
      </c>
      <c r="D8580" t="s">
        <v>131</v>
      </c>
      <c r="E8580" t="s">
        <v>104</v>
      </c>
      <c r="F8580" t="s">
        <v>133</v>
      </c>
    </row>
    <row r="8581" spans="1:6" x14ac:dyDescent="0.25">
      <c r="A8581">
        <v>1224</v>
      </c>
      <c r="B8581" s="3">
        <v>43234</v>
      </c>
      <c r="C8581" s="3">
        <v>43234</v>
      </c>
      <c r="D8581" t="s">
        <v>131</v>
      </c>
      <c r="E8581" t="s">
        <v>118</v>
      </c>
      <c r="F8581" t="s">
        <v>133</v>
      </c>
    </row>
    <row r="8582" spans="1:6" x14ac:dyDescent="0.25">
      <c r="A8582">
        <v>1224</v>
      </c>
      <c r="B8582" s="3">
        <v>43643</v>
      </c>
      <c r="C8582" s="3">
        <v>43672</v>
      </c>
      <c r="D8582" t="s">
        <v>131</v>
      </c>
      <c r="E8582" t="s">
        <v>104</v>
      </c>
      <c r="F8582" t="s">
        <v>133</v>
      </c>
    </row>
    <row r="8583" spans="1:6" x14ac:dyDescent="0.25">
      <c r="A8583">
        <v>1224</v>
      </c>
      <c r="B8583" s="3">
        <v>43673</v>
      </c>
      <c r="C8583" s="3">
        <v>43673</v>
      </c>
      <c r="D8583" t="s">
        <v>131</v>
      </c>
      <c r="E8583" t="s">
        <v>104</v>
      </c>
      <c r="F8583" t="s">
        <v>133</v>
      </c>
    </row>
    <row r="8584" spans="1:6" x14ac:dyDescent="0.25">
      <c r="A8584">
        <v>1224</v>
      </c>
      <c r="B8584" s="3">
        <v>43673</v>
      </c>
      <c r="C8584" s="3">
        <v>43787</v>
      </c>
      <c r="D8584" t="s">
        <v>131</v>
      </c>
      <c r="E8584" t="s">
        <v>104</v>
      </c>
      <c r="F8584" t="s">
        <v>133</v>
      </c>
    </row>
    <row r="8585" spans="1:6" x14ac:dyDescent="0.25">
      <c r="A8585">
        <v>1224</v>
      </c>
      <c r="B8585" s="3">
        <v>43788</v>
      </c>
      <c r="C8585" s="3">
        <v>44243</v>
      </c>
      <c r="D8585" t="s">
        <v>131</v>
      </c>
      <c r="E8585" t="s">
        <v>104</v>
      </c>
      <c r="F8585" t="s">
        <v>133</v>
      </c>
    </row>
    <row r="8586" spans="1:6" x14ac:dyDescent="0.25">
      <c r="A8586">
        <v>1224</v>
      </c>
      <c r="B8586" s="3">
        <v>44243</v>
      </c>
      <c r="C8586" s="3">
        <v>44529</v>
      </c>
      <c r="D8586" t="s">
        <v>131</v>
      </c>
      <c r="E8586" t="s">
        <v>96</v>
      </c>
      <c r="F8586" t="s">
        <v>133</v>
      </c>
    </row>
    <row r="8587" spans="1:6" x14ac:dyDescent="0.25">
      <c r="A8587">
        <v>1224</v>
      </c>
      <c r="B8587" s="3">
        <v>44243</v>
      </c>
      <c r="C8587" s="3">
        <v>44243</v>
      </c>
      <c r="D8587" t="s">
        <v>131</v>
      </c>
      <c r="E8587" t="s">
        <v>104</v>
      </c>
      <c r="F8587" t="s">
        <v>133</v>
      </c>
    </row>
    <row r="8588" spans="1:6" x14ac:dyDescent="0.25">
      <c r="A8588">
        <v>1224</v>
      </c>
      <c r="B8588" s="3">
        <v>44529</v>
      </c>
      <c r="C8588" s="3">
        <v>44562</v>
      </c>
      <c r="D8588" t="s">
        <v>131</v>
      </c>
      <c r="E8588" t="s">
        <v>96</v>
      </c>
      <c r="F8588" t="s">
        <v>133</v>
      </c>
    </row>
    <row r="8589" spans="1:6" x14ac:dyDescent="0.25">
      <c r="A8589">
        <v>1224</v>
      </c>
      <c r="B8589" s="3">
        <v>44529</v>
      </c>
      <c r="C8589" s="3">
        <v>44536</v>
      </c>
      <c r="D8589" t="s">
        <v>131</v>
      </c>
      <c r="E8589" t="s">
        <v>93</v>
      </c>
      <c r="F8589" t="s">
        <v>133</v>
      </c>
    </row>
    <row r="8590" spans="1:6" x14ac:dyDescent="0.25">
      <c r="A8590">
        <v>1224</v>
      </c>
      <c r="B8590" s="3">
        <v>44536</v>
      </c>
      <c r="D8590" t="s">
        <v>131</v>
      </c>
      <c r="E8590" t="s">
        <v>93</v>
      </c>
      <c r="F8590" t="s">
        <v>133</v>
      </c>
    </row>
    <row r="8591" spans="1:6" x14ac:dyDescent="0.25">
      <c r="A8591">
        <v>1225</v>
      </c>
      <c r="B8591" s="3">
        <v>42217</v>
      </c>
      <c r="C8591" s="3">
        <v>43172</v>
      </c>
      <c r="D8591" t="s">
        <v>131</v>
      </c>
      <c r="E8591" t="s">
        <v>128</v>
      </c>
      <c r="F8591" t="s">
        <v>133</v>
      </c>
    </row>
    <row r="8592" spans="1:6" x14ac:dyDescent="0.25">
      <c r="A8592">
        <v>1225</v>
      </c>
      <c r="B8592" s="3">
        <v>43173</v>
      </c>
      <c r="C8592" s="3">
        <v>43187</v>
      </c>
      <c r="D8592" t="s">
        <v>131</v>
      </c>
      <c r="E8592" t="s">
        <v>128</v>
      </c>
      <c r="F8592" t="s">
        <v>133</v>
      </c>
    </row>
    <row r="8593" spans="1:6" x14ac:dyDescent="0.25">
      <c r="A8593">
        <v>1225</v>
      </c>
      <c r="B8593" s="3">
        <v>43188</v>
      </c>
      <c r="C8593" s="3">
        <v>43191</v>
      </c>
      <c r="D8593" t="s">
        <v>131</v>
      </c>
      <c r="E8593" t="s">
        <v>128</v>
      </c>
      <c r="F8593" t="s">
        <v>133</v>
      </c>
    </row>
    <row r="8594" spans="1:6" x14ac:dyDescent="0.25">
      <c r="A8594">
        <v>1225</v>
      </c>
      <c r="B8594" s="3">
        <v>43192</v>
      </c>
      <c r="C8594" s="3">
        <v>43221</v>
      </c>
      <c r="D8594" t="s">
        <v>131</v>
      </c>
      <c r="E8594" t="s">
        <v>128</v>
      </c>
      <c r="F8594" t="s">
        <v>133</v>
      </c>
    </row>
    <row r="8595" spans="1:6" x14ac:dyDescent="0.25">
      <c r="A8595">
        <v>1225</v>
      </c>
      <c r="B8595" s="3">
        <v>43222</v>
      </c>
      <c r="C8595" s="3">
        <v>43626</v>
      </c>
      <c r="D8595" t="s">
        <v>131</v>
      </c>
      <c r="E8595" t="s">
        <v>128</v>
      </c>
      <c r="F8595" t="s">
        <v>133</v>
      </c>
    </row>
    <row r="8596" spans="1:6" x14ac:dyDescent="0.25">
      <c r="A8596">
        <v>1225</v>
      </c>
      <c r="B8596" s="3">
        <v>43626</v>
      </c>
      <c r="C8596" s="3">
        <v>43628</v>
      </c>
      <c r="D8596" t="s">
        <v>131</v>
      </c>
      <c r="E8596" t="s">
        <v>128</v>
      </c>
      <c r="F8596" t="s">
        <v>133</v>
      </c>
    </row>
    <row r="8597" spans="1:6" x14ac:dyDescent="0.25">
      <c r="A8597">
        <v>1225</v>
      </c>
      <c r="B8597" s="3">
        <v>43629</v>
      </c>
      <c r="C8597" s="3">
        <v>43647</v>
      </c>
      <c r="D8597" t="s">
        <v>131</v>
      </c>
      <c r="E8597" t="s">
        <v>128</v>
      </c>
      <c r="F8597" t="s">
        <v>133</v>
      </c>
    </row>
    <row r="8598" spans="1:6" x14ac:dyDescent="0.25">
      <c r="A8598">
        <v>1225</v>
      </c>
      <c r="B8598" s="3">
        <v>43647</v>
      </c>
      <c r="C8598" s="3">
        <v>43649</v>
      </c>
      <c r="D8598" t="s">
        <v>131</v>
      </c>
      <c r="E8598" t="s">
        <v>128</v>
      </c>
      <c r="F8598" t="s">
        <v>133</v>
      </c>
    </row>
    <row r="8599" spans="1:6" x14ac:dyDescent="0.25">
      <c r="A8599">
        <v>1225</v>
      </c>
      <c r="B8599" s="3">
        <v>43650</v>
      </c>
      <c r="C8599" s="3">
        <v>43692</v>
      </c>
      <c r="D8599" t="s">
        <v>131</v>
      </c>
      <c r="E8599" t="s">
        <v>128</v>
      </c>
      <c r="F8599" t="s">
        <v>133</v>
      </c>
    </row>
    <row r="8600" spans="1:6" x14ac:dyDescent="0.25">
      <c r="A8600">
        <v>1225</v>
      </c>
      <c r="B8600" s="3">
        <v>43692</v>
      </c>
      <c r="C8600" s="3">
        <v>43700</v>
      </c>
      <c r="D8600" t="s">
        <v>131</v>
      </c>
      <c r="E8600" t="s">
        <v>128</v>
      </c>
      <c r="F8600" t="s">
        <v>133</v>
      </c>
    </row>
    <row r="8601" spans="1:6" x14ac:dyDescent="0.25">
      <c r="A8601">
        <v>1225</v>
      </c>
      <c r="B8601" s="3">
        <v>43701</v>
      </c>
      <c r="C8601" s="3">
        <v>43709</v>
      </c>
      <c r="D8601" t="s">
        <v>131</v>
      </c>
      <c r="E8601" t="s">
        <v>128</v>
      </c>
      <c r="F8601" t="s">
        <v>133</v>
      </c>
    </row>
    <row r="8602" spans="1:6" x14ac:dyDescent="0.25">
      <c r="A8602">
        <v>1225</v>
      </c>
      <c r="B8602" s="3">
        <v>43709</v>
      </c>
      <c r="C8602" s="3">
        <v>43710</v>
      </c>
      <c r="D8602" t="s">
        <v>131</v>
      </c>
      <c r="E8602" t="s">
        <v>128</v>
      </c>
      <c r="F8602" t="s">
        <v>133</v>
      </c>
    </row>
    <row r="8603" spans="1:6" x14ac:dyDescent="0.25">
      <c r="A8603">
        <v>1226</v>
      </c>
      <c r="B8603" s="3">
        <v>39930</v>
      </c>
      <c r="C8603" s="3">
        <v>43619</v>
      </c>
      <c r="D8603" t="s">
        <v>131</v>
      </c>
      <c r="E8603" t="s">
        <v>118</v>
      </c>
      <c r="F8603" t="s">
        <v>133</v>
      </c>
    </row>
    <row r="8604" spans="1:6" x14ac:dyDescent="0.25">
      <c r="A8604">
        <v>1226</v>
      </c>
      <c r="B8604" s="3">
        <v>43619</v>
      </c>
      <c r="C8604" s="3">
        <v>44571</v>
      </c>
      <c r="D8604" t="s">
        <v>131</v>
      </c>
      <c r="E8604" t="s">
        <v>118</v>
      </c>
      <c r="F8604" t="s">
        <v>133</v>
      </c>
    </row>
    <row r="8605" spans="1:6" x14ac:dyDescent="0.25">
      <c r="A8605">
        <v>1226</v>
      </c>
      <c r="B8605" s="3">
        <v>44571</v>
      </c>
      <c r="C8605" s="3">
        <v>44584</v>
      </c>
      <c r="D8605" t="s">
        <v>131</v>
      </c>
      <c r="E8605" t="s">
        <v>118</v>
      </c>
      <c r="F8605" t="s">
        <v>133</v>
      </c>
    </row>
    <row r="8606" spans="1:6" x14ac:dyDescent="0.25">
      <c r="A8606">
        <v>1226</v>
      </c>
      <c r="B8606" s="3">
        <v>44585</v>
      </c>
      <c r="C8606" s="3"/>
      <c r="D8606" t="s">
        <v>131</v>
      </c>
      <c r="E8606" t="s">
        <v>118</v>
      </c>
      <c r="F8606" t="s">
        <v>133</v>
      </c>
    </row>
    <row r="8607" spans="1:6" x14ac:dyDescent="0.25">
      <c r="A8607">
        <v>1227</v>
      </c>
      <c r="B8607" s="3">
        <v>40735</v>
      </c>
      <c r="C8607" s="3">
        <v>43205</v>
      </c>
      <c r="D8607" t="s">
        <v>131</v>
      </c>
      <c r="E8607" t="s">
        <v>118</v>
      </c>
      <c r="F8607" t="s">
        <v>133</v>
      </c>
    </row>
    <row r="8608" spans="1:6" x14ac:dyDescent="0.25">
      <c r="A8608">
        <v>1227</v>
      </c>
      <c r="B8608" s="3">
        <v>43206</v>
      </c>
      <c r="C8608" s="3">
        <v>43215</v>
      </c>
      <c r="D8608" t="s">
        <v>131</v>
      </c>
      <c r="E8608" t="s">
        <v>118</v>
      </c>
      <c r="F8608" t="s">
        <v>133</v>
      </c>
    </row>
    <row r="8609" spans="1:6" x14ac:dyDescent="0.25">
      <c r="A8609">
        <v>1227</v>
      </c>
      <c r="B8609" s="3">
        <v>43215</v>
      </c>
      <c r="C8609" s="3">
        <v>43215</v>
      </c>
      <c r="D8609" t="s">
        <v>131</v>
      </c>
      <c r="E8609" t="s">
        <v>118</v>
      </c>
      <c r="F8609" t="s">
        <v>133</v>
      </c>
    </row>
    <row r="8610" spans="1:6" x14ac:dyDescent="0.25">
      <c r="A8610">
        <v>1227</v>
      </c>
      <c r="B8610" s="3">
        <v>43215</v>
      </c>
      <c r="C8610" s="3">
        <v>43224</v>
      </c>
      <c r="D8610" t="s">
        <v>131</v>
      </c>
      <c r="E8610" t="s">
        <v>118</v>
      </c>
      <c r="F8610" t="s">
        <v>133</v>
      </c>
    </row>
    <row r="8611" spans="1:6" x14ac:dyDescent="0.25">
      <c r="A8611">
        <v>1227</v>
      </c>
      <c r="B8611" s="3">
        <v>43225</v>
      </c>
      <c r="C8611" s="3">
        <v>43225</v>
      </c>
      <c r="D8611" t="s">
        <v>131</v>
      </c>
      <c r="E8611" t="s">
        <v>118</v>
      </c>
      <c r="F8611" t="s">
        <v>133</v>
      </c>
    </row>
    <row r="8612" spans="1:6" x14ac:dyDescent="0.25">
      <c r="A8612">
        <v>1227</v>
      </c>
      <c r="B8612" s="3">
        <v>43225</v>
      </c>
      <c r="C8612" s="3">
        <v>43234</v>
      </c>
      <c r="D8612" t="s">
        <v>131</v>
      </c>
      <c r="E8612" t="s">
        <v>118</v>
      </c>
      <c r="F8612" t="s">
        <v>133</v>
      </c>
    </row>
    <row r="8613" spans="1:6" x14ac:dyDescent="0.25">
      <c r="A8613">
        <v>1227</v>
      </c>
      <c r="B8613" s="3">
        <v>43235</v>
      </c>
      <c r="C8613" s="3">
        <v>43619</v>
      </c>
      <c r="D8613" t="s">
        <v>131</v>
      </c>
      <c r="E8613" t="s">
        <v>118</v>
      </c>
      <c r="F8613" t="s">
        <v>133</v>
      </c>
    </row>
    <row r="8614" spans="1:6" x14ac:dyDescent="0.25">
      <c r="A8614">
        <v>1227</v>
      </c>
      <c r="B8614" s="3">
        <v>43619</v>
      </c>
      <c r="C8614" s="3">
        <v>44202</v>
      </c>
      <c r="D8614" t="s">
        <v>131</v>
      </c>
      <c r="E8614" t="s">
        <v>118</v>
      </c>
      <c r="F8614" t="s">
        <v>133</v>
      </c>
    </row>
    <row r="8615" spans="1:6" x14ac:dyDescent="0.25">
      <c r="A8615">
        <v>1227</v>
      </c>
      <c r="B8615" s="3">
        <v>44202</v>
      </c>
      <c r="C8615" s="3">
        <v>44431</v>
      </c>
      <c r="D8615" t="s">
        <v>131</v>
      </c>
      <c r="E8615" t="s">
        <v>118</v>
      </c>
      <c r="F8615" t="s">
        <v>133</v>
      </c>
    </row>
    <row r="8616" spans="1:6" x14ac:dyDescent="0.25">
      <c r="A8616">
        <v>1227</v>
      </c>
      <c r="B8616" s="3">
        <v>44431</v>
      </c>
      <c r="C8616" s="3">
        <v>44444</v>
      </c>
      <c r="D8616" t="s">
        <v>131</v>
      </c>
      <c r="E8616" t="s">
        <v>118</v>
      </c>
      <c r="F8616" t="s">
        <v>133</v>
      </c>
    </row>
    <row r="8617" spans="1:6" x14ac:dyDescent="0.25">
      <c r="A8617">
        <v>1227</v>
      </c>
      <c r="B8617" s="3">
        <v>44445</v>
      </c>
      <c r="C8617" s="3">
        <v>44536</v>
      </c>
      <c r="D8617" t="s">
        <v>131</v>
      </c>
      <c r="E8617" t="s">
        <v>118</v>
      </c>
      <c r="F8617" t="s">
        <v>133</v>
      </c>
    </row>
    <row r="8618" spans="1:6" x14ac:dyDescent="0.25">
      <c r="A8618">
        <v>1227</v>
      </c>
      <c r="B8618" s="3">
        <v>44536</v>
      </c>
      <c r="C8618" s="3">
        <v>44613</v>
      </c>
      <c r="D8618" t="s">
        <v>131</v>
      </c>
      <c r="E8618" t="s">
        <v>118</v>
      </c>
      <c r="F8618" t="s">
        <v>133</v>
      </c>
    </row>
    <row r="8619" spans="1:6" x14ac:dyDescent="0.25">
      <c r="A8619">
        <v>1227</v>
      </c>
      <c r="B8619" s="3">
        <v>44536</v>
      </c>
      <c r="C8619" s="3">
        <v>44536</v>
      </c>
      <c r="D8619" t="s">
        <v>131</v>
      </c>
      <c r="E8619" t="s">
        <v>118</v>
      </c>
      <c r="F8619" t="s">
        <v>133</v>
      </c>
    </row>
    <row r="8620" spans="1:6" x14ac:dyDescent="0.25">
      <c r="A8620">
        <v>1227</v>
      </c>
      <c r="B8620" s="3">
        <v>44613</v>
      </c>
      <c r="C8620" s="3"/>
      <c r="D8620" t="s">
        <v>131</v>
      </c>
      <c r="E8620" t="s">
        <v>118</v>
      </c>
      <c r="F8620" t="s">
        <v>133</v>
      </c>
    </row>
    <row r="8621" spans="1:6" x14ac:dyDescent="0.25">
      <c r="A8621">
        <v>1228</v>
      </c>
      <c r="B8621" s="3">
        <v>41760</v>
      </c>
      <c r="C8621" s="3">
        <v>43271</v>
      </c>
      <c r="D8621" t="s">
        <v>131</v>
      </c>
      <c r="E8621" t="s">
        <v>134</v>
      </c>
      <c r="F8621" t="s">
        <v>132</v>
      </c>
    </row>
    <row r="8622" spans="1:6" x14ac:dyDescent="0.25">
      <c r="A8622">
        <v>1228</v>
      </c>
      <c r="B8622" s="3">
        <v>43271</v>
      </c>
      <c r="C8622" s="3">
        <v>43271</v>
      </c>
      <c r="D8622" t="s">
        <v>131</v>
      </c>
      <c r="E8622" t="s">
        <v>134</v>
      </c>
      <c r="F8622" t="s">
        <v>132</v>
      </c>
    </row>
    <row r="8623" spans="1:6" x14ac:dyDescent="0.25">
      <c r="A8623">
        <v>1228</v>
      </c>
      <c r="B8623" s="3">
        <v>43272</v>
      </c>
      <c r="C8623" s="3">
        <v>43297</v>
      </c>
      <c r="D8623" t="s">
        <v>131</v>
      </c>
      <c r="E8623" t="s">
        <v>134</v>
      </c>
      <c r="F8623" t="s">
        <v>132</v>
      </c>
    </row>
    <row r="8624" spans="1:6" x14ac:dyDescent="0.25">
      <c r="A8624">
        <v>1228</v>
      </c>
      <c r="B8624" s="3">
        <v>43297</v>
      </c>
      <c r="C8624" s="3">
        <v>43320</v>
      </c>
      <c r="D8624" t="s">
        <v>131</v>
      </c>
      <c r="E8624" t="s">
        <v>134</v>
      </c>
      <c r="F8624" t="s">
        <v>132</v>
      </c>
    </row>
    <row r="8625" spans="1:6" x14ac:dyDescent="0.25">
      <c r="A8625">
        <v>1228</v>
      </c>
      <c r="B8625" s="3">
        <v>43320</v>
      </c>
      <c r="C8625" s="3">
        <v>43320</v>
      </c>
      <c r="D8625" t="s">
        <v>131</v>
      </c>
      <c r="E8625" t="s">
        <v>134</v>
      </c>
      <c r="F8625" t="s">
        <v>132</v>
      </c>
    </row>
    <row r="8626" spans="1:6" x14ac:dyDescent="0.25">
      <c r="A8626">
        <v>1228</v>
      </c>
      <c r="B8626" s="3">
        <v>43320</v>
      </c>
      <c r="C8626" s="3">
        <v>43662</v>
      </c>
      <c r="D8626" t="s">
        <v>131</v>
      </c>
      <c r="E8626" t="s">
        <v>134</v>
      </c>
      <c r="F8626" t="s">
        <v>132</v>
      </c>
    </row>
    <row r="8627" spans="1:6" x14ac:dyDescent="0.25">
      <c r="A8627">
        <v>1228</v>
      </c>
      <c r="B8627" s="3">
        <v>43662</v>
      </c>
      <c r="C8627" s="3">
        <v>43662</v>
      </c>
      <c r="D8627" t="s">
        <v>131</v>
      </c>
      <c r="E8627" t="s">
        <v>134</v>
      </c>
      <c r="F8627" t="s">
        <v>132</v>
      </c>
    </row>
    <row r="8628" spans="1:6" x14ac:dyDescent="0.25">
      <c r="A8628">
        <v>1228</v>
      </c>
      <c r="B8628" s="3">
        <v>43663</v>
      </c>
      <c r="C8628" s="3">
        <v>43713</v>
      </c>
      <c r="D8628" t="s">
        <v>131</v>
      </c>
      <c r="E8628" t="s">
        <v>134</v>
      </c>
      <c r="F8628" t="s">
        <v>132</v>
      </c>
    </row>
    <row r="8629" spans="1:6" x14ac:dyDescent="0.25">
      <c r="A8629">
        <v>1228</v>
      </c>
      <c r="B8629" s="3">
        <v>43713</v>
      </c>
      <c r="C8629" s="3">
        <v>43714</v>
      </c>
      <c r="D8629" t="s">
        <v>131</v>
      </c>
      <c r="E8629" t="s">
        <v>134</v>
      </c>
      <c r="F8629" t="s">
        <v>132</v>
      </c>
    </row>
    <row r="8630" spans="1:6" x14ac:dyDescent="0.25">
      <c r="A8630">
        <v>1228</v>
      </c>
      <c r="B8630" s="3">
        <v>43715</v>
      </c>
      <c r="C8630" s="3">
        <v>43867</v>
      </c>
      <c r="D8630" t="s">
        <v>131</v>
      </c>
      <c r="E8630" t="s">
        <v>134</v>
      </c>
      <c r="F8630" t="s">
        <v>132</v>
      </c>
    </row>
    <row r="8631" spans="1:6" x14ac:dyDescent="0.25">
      <c r="A8631">
        <v>1228</v>
      </c>
      <c r="B8631" s="3">
        <v>43867</v>
      </c>
      <c r="C8631" s="3">
        <v>43868</v>
      </c>
      <c r="D8631" t="s">
        <v>131</v>
      </c>
      <c r="E8631" t="s">
        <v>134</v>
      </c>
      <c r="F8631" t="s">
        <v>132</v>
      </c>
    </row>
    <row r="8632" spans="1:6" x14ac:dyDescent="0.25">
      <c r="A8632">
        <v>1228</v>
      </c>
      <c r="B8632" s="3">
        <v>43869</v>
      </c>
      <c r="C8632" s="3">
        <v>44075</v>
      </c>
      <c r="D8632" t="s">
        <v>131</v>
      </c>
      <c r="E8632" t="s">
        <v>134</v>
      </c>
      <c r="F8632" t="s">
        <v>132</v>
      </c>
    </row>
    <row r="8633" spans="1:6" x14ac:dyDescent="0.25">
      <c r="A8633">
        <v>1228</v>
      </c>
      <c r="B8633" s="3">
        <v>44075</v>
      </c>
      <c r="C8633" s="3">
        <v>44075</v>
      </c>
      <c r="D8633" t="s">
        <v>131</v>
      </c>
      <c r="E8633" t="s">
        <v>216</v>
      </c>
      <c r="F8633" t="s">
        <v>132</v>
      </c>
    </row>
    <row r="8634" spans="1:6" x14ac:dyDescent="0.25">
      <c r="A8634">
        <v>1228</v>
      </c>
      <c r="B8634" s="3">
        <v>44075</v>
      </c>
      <c r="C8634" s="3">
        <v>44165</v>
      </c>
      <c r="D8634" t="s">
        <v>131</v>
      </c>
      <c r="E8634" t="s">
        <v>216</v>
      </c>
      <c r="F8634" t="s">
        <v>132</v>
      </c>
    </row>
    <row r="8635" spans="1:6" x14ac:dyDescent="0.25">
      <c r="A8635">
        <v>1228</v>
      </c>
      <c r="B8635" s="3">
        <v>44166</v>
      </c>
      <c r="C8635" s="3">
        <v>44166</v>
      </c>
      <c r="D8635" t="s">
        <v>131</v>
      </c>
      <c r="E8635" t="s">
        <v>217</v>
      </c>
      <c r="F8635" t="s">
        <v>132</v>
      </c>
    </row>
    <row r="8636" spans="1:6" x14ac:dyDescent="0.25">
      <c r="A8636">
        <v>1228</v>
      </c>
      <c r="B8636" s="3">
        <v>44166</v>
      </c>
      <c r="C8636" s="3"/>
      <c r="D8636" t="s">
        <v>131</v>
      </c>
      <c r="E8636" t="s">
        <v>217</v>
      </c>
      <c r="F8636" t="s">
        <v>132</v>
      </c>
    </row>
    <row r="8637" spans="1:6" x14ac:dyDescent="0.25">
      <c r="A8637">
        <v>1229</v>
      </c>
      <c r="B8637" s="3">
        <v>39104</v>
      </c>
      <c r="C8637" s="3">
        <v>43290</v>
      </c>
      <c r="D8637" t="s">
        <v>131</v>
      </c>
      <c r="E8637" t="s">
        <v>125</v>
      </c>
      <c r="F8637" t="s">
        <v>133</v>
      </c>
    </row>
    <row r="8638" spans="1:6" x14ac:dyDescent="0.25">
      <c r="A8638">
        <v>1229</v>
      </c>
      <c r="B8638" s="3">
        <v>43290</v>
      </c>
      <c r="C8638" s="3">
        <v>43303</v>
      </c>
      <c r="D8638" t="s">
        <v>131</v>
      </c>
      <c r="E8638" t="s">
        <v>125</v>
      </c>
      <c r="F8638" t="s">
        <v>133</v>
      </c>
    </row>
    <row r="8639" spans="1:6" x14ac:dyDescent="0.25">
      <c r="A8639">
        <v>1229</v>
      </c>
      <c r="B8639" s="3">
        <v>43303</v>
      </c>
      <c r="C8639" s="3">
        <v>43307</v>
      </c>
      <c r="D8639" t="s">
        <v>131</v>
      </c>
      <c r="E8639" t="s">
        <v>125</v>
      </c>
      <c r="F8639" t="s">
        <v>133</v>
      </c>
    </row>
    <row r="8640" spans="1:6" x14ac:dyDescent="0.25">
      <c r="A8640">
        <v>1229</v>
      </c>
      <c r="B8640" s="3">
        <v>43307</v>
      </c>
      <c r="C8640" s="3">
        <v>43326</v>
      </c>
      <c r="D8640" t="s">
        <v>131</v>
      </c>
      <c r="E8640" t="s">
        <v>125</v>
      </c>
      <c r="F8640" t="s">
        <v>133</v>
      </c>
    </row>
    <row r="8641" spans="1:6" x14ac:dyDescent="0.25">
      <c r="A8641">
        <v>1229</v>
      </c>
      <c r="B8641" s="3">
        <v>43326</v>
      </c>
      <c r="C8641" s="3">
        <v>43734</v>
      </c>
      <c r="D8641" t="s">
        <v>131</v>
      </c>
      <c r="E8641" t="s">
        <v>125</v>
      </c>
      <c r="F8641" t="s">
        <v>133</v>
      </c>
    </row>
    <row r="8642" spans="1:6" x14ac:dyDescent="0.25">
      <c r="A8642">
        <v>1229</v>
      </c>
      <c r="B8642" s="3">
        <v>43326</v>
      </c>
      <c r="C8642" s="3">
        <v>43326</v>
      </c>
      <c r="D8642" t="s">
        <v>131</v>
      </c>
      <c r="E8642" t="s">
        <v>125</v>
      </c>
      <c r="F8642" t="s">
        <v>133</v>
      </c>
    </row>
    <row r="8643" spans="1:6" x14ac:dyDescent="0.25">
      <c r="A8643">
        <v>1229</v>
      </c>
      <c r="B8643" s="3">
        <v>43734</v>
      </c>
      <c r="C8643" s="3">
        <v>43737</v>
      </c>
      <c r="D8643" t="s">
        <v>131</v>
      </c>
      <c r="E8643" t="s">
        <v>125</v>
      </c>
      <c r="F8643" t="s">
        <v>133</v>
      </c>
    </row>
    <row r="8644" spans="1:6" x14ac:dyDescent="0.25">
      <c r="A8644">
        <v>1229</v>
      </c>
      <c r="B8644" s="3">
        <v>43738</v>
      </c>
      <c r="C8644" s="3">
        <v>43738</v>
      </c>
      <c r="D8644" t="s">
        <v>131</v>
      </c>
      <c r="E8644" t="s">
        <v>125</v>
      </c>
      <c r="F8644" t="s">
        <v>133</v>
      </c>
    </row>
    <row r="8645" spans="1:6" x14ac:dyDescent="0.25">
      <c r="A8645">
        <v>1229</v>
      </c>
      <c r="B8645" s="3">
        <v>43738</v>
      </c>
      <c r="C8645" s="3">
        <v>43744</v>
      </c>
      <c r="D8645" t="s">
        <v>131</v>
      </c>
      <c r="E8645" t="s">
        <v>125</v>
      </c>
      <c r="F8645" t="s">
        <v>133</v>
      </c>
    </row>
    <row r="8646" spans="1:6" x14ac:dyDescent="0.25">
      <c r="A8646">
        <v>1229</v>
      </c>
      <c r="B8646" s="3">
        <v>43745</v>
      </c>
      <c r="C8646" s="3">
        <v>43745</v>
      </c>
      <c r="D8646" t="s">
        <v>131</v>
      </c>
      <c r="E8646" t="s">
        <v>125</v>
      </c>
      <c r="F8646" t="s">
        <v>133</v>
      </c>
    </row>
    <row r="8647" spans="1:6" x14ac:dyDescent="0.25">
      <c r="A8647">
        <v>1229</v>
      </c>
      <c r="B8647" s="3">
        <v>43745</v>
      </c>
      <c r="C8647" s="3">
        <v>43751</v>
      </c>
      <c r="D8647" t="s">
        <v>131</v>
      </c>
      <c r="E8647" t="s">
        <v>125</v>
      </c>
      <c r="F8647" t="s">
        <v>133</v>
      </c>
    </row>
    <row r="8648" spans="1:6" x14ac:dyDescent="0.25">
      <c r="A8648">
        <v>1229</v>
      </c>
      <c r="B8648" s="3">
        <v>43752</v>
      </c>
      <c r="C8648" s="3">
        <v>43752</v>
      </c>
      <c r="D8648" t="s">
        <v>131</v>
      </c>
      <c r="E8648" t="s">
        <v>125</v>
      </c>
      <c r="F8648" t="s">
        <v>133</v>
      </c>
    </row>
    <row r="8649" spans="1:6" x14ac:dyDescent="0.25">
      <c r="A8649">
        <v>1229</v>
      </c>
      <c r="B8649" s="3">
        <v>43752</v>
      </c>
      <c r="C8649" s="3">
        <v>43753</v>
      </c>
      <c r="D8649" t="s">
        <v>131</v>
      </c>
      <c r="E8649" t="s">
        <v>125</v>
      </c>
      <c r="F8649" t="s">
        <v>133</v>
      </c>
    </row>
    <row r="8650" spans="1:6" x14ac:dyDescent="0.25">
      <c r="A8650">
        <v>1229</v>
      </c>
      <c r="B8650" s="3">
        <v>43754</v>
      </c>
      <c r="C8650" s="3">
        <v>43788</v>
      </c>
      <c r="D8650" t="s">
        <v>131</v>
      </c>
      <c r="E8650" t="s">
        <v>125</v>
      </c>
      <c r="F8650" t="s">
        <v>133</v>
      </c>
    </row>
    <row r="8651" spans="1:6" x14ac:dyDescent="0.25">
      <c r="A8651">
        <v>1229</v>
      </c>
      <c r="B8651" s="3">
        <v>43788</v>
      </c>
      <c r="C8651" s="3">
        <v>43790</v>
      </c>
      <c r="D8651" t="s">
        <v>131</v>
      </c>
      <c r="E8651" t="s">
        <v>125</v>
      </c>
      <c r="F8651" t="s">
        <v>133</v>
      </c>
    </row>
    <row r="8652" spans="1:6" x14ac:dyDescent="0.25">
      <c r="A8652">
        <v>1229</v>
      </c>
      <c r="B8652" s="3">
        <v>43791</v>
      </c>
      <c r="C8652" s="3">
        <v>43791</v>
      </c>
      <c r="D8652" t="s">
        <v>131</v>
      </c>
      <c r="E8652" t="s">
        <v>125</v>
      </c>
      <c r="F8652" t="s">
        <v>133</v>
      </c>
    </row>
    <row r="8653" spans="1:6" x14ac:dyDescent="0.25">
      <c r="A8653">
        <v>1229</v>
      </c>
      <c r="B8653" s="3">
        <v>43791</v>
      </c>
      <c r="C8653" s="3"/>
      <c r="D8653" t="s">
        <v>131</v>
      </c>
      <c r="E8653" t="s">
        <v>125</v>
      </c>
      <c r="F8653" t="s">
        <v>133</v>
      </c>
    </row>
    <row r="8654" spans="1:6" x14ac:dyDescent="0.25">
      <c r="A8654">
        <v>1230</v>
      </c>
      <c r="B8654" s="3">
        <v>42522</v>
      </c>
      <c r="C8654" s="3">
        <v>43125</v>
      </c>
      <c r="D8654" t="s">
        <v>131</v>
      </c>
      <c r="E8654" t="s">
        <v>128</v>
      </c>
      <c r="F8654" t="s">
        <v>133</v>
      </c>
    </row>
    <row r="8655" spans="1:6" x14ac:dyDescent="0.25">
      <c r="A8655">
        <v>1230</v>
      </c>
      <c r="B8655" s="3">
        <v>43126</v>
      </c>
      <c r="C8655" s="3">
        <v>43140</v>
      </c>
      <c r="D8655" t="s">
        <v>131</v>
      </c>
      <c r="E8655" t="s">
        <v>128</v>
      </c>
      <c r="F8655" t="s">
        <v>133</v>
      </c>
    </row>
    <row r="8656" spans="1:6" x14ac:dyDescent="0.25">
      <c r="A8656">
        <v>1230</v>
      </c>
      <c r="B8656" s="3">
        <v>43141</v>
      </c>
      <c r="C8656" s="3">
        <v>43448</v>
      </c>
      <c r="D8656" t="s">
        <v>131</v>
      </c>
      <c r="E8656" t="s">
        <v>128</v>
      </c>
      <c r="F8656" t="s">
        <v>133</v>
      </c>
    </row>
    <row r="8657" spans="1:6" x14ac:dyDescent="0.25">
      <c r="A8657">
        <v>1230</v>
      </c>
      <c r="B8657" s="3">
        <v>43448</v>
      </c>
      <c r="C8657" s="3">
        <v>43448</v>
      </c>
      <c r="D8657" t="s">
        <v>131</v>
      </c>
      <c r="E8657" t="s">
        <v>128</v>
      </c>
      <c r="F8657" t="s">
        <v>133</v>
      </c>
    </row>
    <row r="8658" spans="1:6" x14ac:dyDescent="0.25">
      <c r="A8658">
        <v>1230</v>
      </c>
      <c r="B8658" s="3">
        <v>43449</v>
      </c>
      <c r="C8658" s="3">
        <v>43732</v>
      </c>
      <c r="D8658" t="s">
        <v>131</v>
      </c>
      <c r="E8658" t="s">
        <v>128</v>
      </c>
      <c r="F8658" t="s">
        <v>133</v>
      </c>
    </row>
    <row r="8659" spans="1:6" x14ac:dyDescent="0.25">
      <c r="A8659">
        <v>1230</v>
      </c>
      <c r="B8659" s="3">
        <v>43732</v>
      </c>
      <c r="C8659" s="3">
        <v>43770</v>
      </c>
      <c r="D8659" t="s">
        <v>131</v>
      </c>
      <c r="E8659" t="s">
        <v>128</v>
      </c>
      <c r="F8659" t="s">
        <v>133</v>
      </c>
    </row>
    <row r="8660" spans="1:6" x14ac:dyDescent="0.25">
      <c r="A8660">
        <v>1230</v>
      </c>
      <c r="B8660" s="3">
        <v>43770</v>
      </c>
      <c r="C8660" s="3">
        <v>43785</v>
      </c>
      <c r="D8660" t="s">
        <v>131</v>
      </c>
      <c r="E8660" t="s">
        <v>128</v>
      </c>
      <c r="F8660" t="s">
        <v>133</v>
      </c>
    </row>
    <row r="8661" spans="1:6" x14ac:dyDescent="0.25">
      <c r="A8661">
        <v>1230</v>
      </c>
      <c r="B8661" s="3">
        <v>43770</v>
      </c>
      <c r="C8661" s="3">
        <v>43843</v>
      </c>
      <c r="D8661" t="s">
        <v>131</v>
      </c>
      <c r="E8661" t="s">
        <v>134</v>
      </c>
      <c r="F8661" t="s">
        <v>133</v>
      </c>
    </row>
    <row r="8662" spans="1:6" x14ac:dyDescent="0.25">
      <c r="A8662">
        <v>1230</v>
      </c>
      <c r="B8662" s="3">
        <v>43843</v>
      </c>
      <c r="C8662" s="3">
        <v>44203</v>
      </c>
      <c r="D8662" t="s">
        <v>131</v>
      </c>
      <c r="E8662" t="s">
        <v>134</v>
      </c>
      <c r="F8662" t="s">
        <v>133</v>
      </c>
    </row>
    <row r="8663" spans="1:6" x14ac:dyDescent="0.25">
      <c r="A8663">
        <v>1230</v>
      </c>
      <c r="B8663" s="3">
        <v>44203</v>
      </c>
      <c r="C8663" s="3">
        <v>44204</v>
      </c>
      <c r="D8663" t="s">
        <v>131</v>
      </c>
      <c r="E8663" t="s">
        <v>134</v>
      </c>
      <c r="F8663" t="s">
        <v>133</v>
      </c>
    </row>
    <row r="8664" spans="1:6" x14ac:dyDescent="0.25">
      <c r="A8664">
        <v>1230</v>
      </c>
      <c r="B8664" s="3">
        <v>44205</v>
      </c>
      <c r="C8664" s="3">
        <v>44242</v>
      </c>
      <c r="D8664" t="s">
        <v>131</v>
      </c>
      <c r="E8664" t="s">
        <v>134</v>
      </c>
      <c r="F8664" t="s">
        <v>133</v>
      </c>
    </row>
    <row r="8665" spans="1:6" x14ac:dyDescent="0.25">
      <c r="A8665">
        <v>1230</v>
      </c>
      <c r="B8665" s="3">
        <v>44242</v>
      </c>
      <c r="C8665" s="3">
        <v>44246</v>
      </c>
      <c r="D8665" t="s">
        <v>131</v>
      </c>
      <c r="E8665" t="s">
        <v>134</v>
      </c>
      <c r="F8665" t="s">
        <v>133</v>
      </c>
    </row>
    <row r="8666" spans="1:6" x14ac:dyDescent="0.25">
      <c r="A8666">
        <v>1230</v>
      </c>
      <c r="B8666" s="3">
        <v>44247</v>
      </c>
      <c r="C8666" s="3">
        <v>44578</v>
      </c>
      <c r="D8666" t="s">
        <v>131</v>
      </c>
      <c r="E8666" t="s">
        <v>134</v>
      </c>
      <c r="F8666" t="s">
        <v>133</v>
      </c>
    </row>
    <row r="8667" spans="1:6" x14ac:dyDescent="0.25">
      <c r="A8667">
        <v>1230</v>
      </c>
      <c r="B8667" s="3">
        <v>44578</v>
      </c>
      <c r="C8667" s="3">
        <v>44582</v>
      </c>
      <c r="D8667" t="s">
        <v>131</v>
      </c>
      <c r="E8667" t="s">
        <v>134</v>
      </c>
      <c r="F8667" t="s">
        <v>133</v>
      </c>
    </row>
    <row r="8668" spans="1:6" x14ac:dyDescent="0.25">
      <c r="A8668">
        <v>1230</v>
      </c>
      <c r="B8668" s="3">
        <v>44583</v>
      </c>
      <c r="C8668" s="3"/>
      <c r="D8668" t="s">
        <v>131</v>
      </c>
      <c r="E8668" t="s">
        <v>134</v>
      </c>
      <c r="F8668" t="s">
        <v>133</v>
      </c>
    </row>
    <row r="8669" spans="1:6" x14ac:dyDescent="0.25">
      <c r="A8669">
        <v>1231</v>
      </c>
      <c r="B8669" s="3">
        <v>42917</v>
      </c>
      <c r="C8669" s="3">
        <v>43353</v>
      </c>
      <c r="D8669" t="s">
        <v>131</v>
      </c>
      <c r="E8669" t="s">
        <v>166</v>
      </c>
      <c r="F8669" t="s">
        <v>132</v>
      </c>
    </row>
    <row r="8670" spans="1:6" x14ac:dyDescent="0.25">
      <c r="A8670">
        <v>1231</v>
      </c>
      <c r="B8670" s="3">
        <v>43353</v>
      </c>
      <c r="C8670" s="3">
        <v>43353</v>
      </c>
      <c r="D8670" t="s">
        <v>131</v>
      </c>
      <c r="E8670" t="s">
        <v>166</v>
      </c>
      <c r="F8670" t="s">
        <v>132</v>
      </c>
    </row>
    <row r="8671" spans="1:6" x14ac:dyDescent="0.25">
      <c r="A8671">
        <v>1231</v>
      </c>
      <c r="B8671" s="3">
        <v>43354</v>
      </c>
      <c r="C8671" s="3">
        <v>43585</v>
      </c>
      <c r="D8671" t="s">
        <v>131</v>
      </c>
      <c r="E8671" t="s">
        <v>166</v>
      </c>
      <c r="F8671" t="s">
        <v>132</v>
      </c>
    </row>
    <row r="8672" spans="1:6" x14ac:dyDescent="0.25">
      <c r="A8672">
        <v>1231</v>
      </c>
      <c r="B8672" s="3">
        <v>43585</v>
      </c>
      <c r="C8672" s="3">
        <v>43585</v>
      </c>
      <c r="D8672" t="s">
        <v>131</v>
      </c>
      <c r="E8672" t="s">
        <v>166</v>
      </c>
      <c r="F8672" t="s">
        <v>132</v>
      </c>
    </row>
    <row r="8673" spans="1:6" x14ac:dyDescent="0.25">
      <c r="A8673">
        <v>1231</v>
      </c>
      <c r="B8673" s="3">
        <v>43586</v>
      </c>
      <c r="C8673" s="3">
        <v>43588</v>
      </c>
      <c r="D8673" t="s">
        <v>131</v>
      </c>
      <c r="E8673" t="s">
        <v>166</v>
      </c>
      <c r="F8673" t="s">
        <v>132</v>
      </c>
    </row>
    <row r="8674" spans="1:6" x14ac:dyDescent="0.25">
      <c r="A8674">
        <v>1231</v>
      </c>
      <c r="B8674" s="3">
        <v>43588</v>
      </c>
      <c r="C8674" s="3">
        <v>43588</v>
      </c>
      <c r="D8674" t="s">
        <v>131</v>
      </c>
      <c r="E8674" t="s">
        <v>166</v>
      </c>
      <c r="F8674" t="s">
        <v>132</v>
      </c>
    </row>
    <row r="8675" spans="1:6" x14ac:dyDescent="0.25">
      <c r="A8675">
        <v>1231</v>
      </c>
      <c r="B8675" s="3">
        <v>43589</v>
      </c>
      <c r="C8675" s="3">
        <v>43880</v>
      </c>
      <c r="D8675" t="s">
        <v>131</v>
      </c>
      <c r="E8675" t="s">
        <v>166</v>
      </c>
      <c r="F8675" t="s">
        <v>132</v>
      </c>
    </row>
    <row r="8676" spans="1:6" x14ac:dyDescent="0.25">
      <c r="A8676">
        <v>1231</v>
      </c>
      <c r="B8676" s="3">
        <v>43880</v>
      </c>
      <c r="C8676" s="3">
        <v>43881</v>
      </c>
      <c r="D8676" t="s">
        <v>131</v>
      </c>
      <c r="E8676" t="s">
        <v>166</v>
      </c>
      <c r="F8676" t="s">
        <v>132</v>
      </c>
    </row>
    <row r="8677" spans="1:6" x14ac:dyDescent="0.25">
      <c r="A8677">
        <v>1231</v>
      </c>
      <c r="B8677" s="3">
        <v>43882</v>
      </c>
      <c r="C8677" s="3">
        <v>44037</v>
      </c>
      <c r="D8677" t="s">
        <v>131</v>
      </c>
      <c r="E8677" t="s">
        <v>166</v>
      </c>
      <c r="F8677" t="s">
        <v>132</v>
      </c>
    </row>
    <row r="8678" spans="1:6" x14ac:dyDescent="0.25">
      <c r="A8678">
        <v>1231</v>
      </c>
      <c r="B8678" s="3">
        <v>44030</v>
      </c>
      <c r="C8678" s="3">
        <v>44060</v>
      </c>
      <c r="D8678" t="s">
        <v>131</v>
      </c>
      <c r="E8678" t="s">
        <v>166</v>
      </c>
      <c r="F8678" t="s">
        <v>132</v>
      </c>
    </row>
    <row r="8679" spans="1:6" x14ac:dyDescent="0.25">
      <c r="A8679">
        <v>1231</v>
      </c>
      <c r="B8679" s="3">
        <v>44061</v>
      </c>
      <c r="C8679" s="3">
        <v>44061</v>
      </c>
      <c r="D8679" t="s">
        <v>131</v>
      </c>
      <c r="E8679" t="s">
        <v>166</v>
      </c>
      <c r="F8679" t="s">
        <v>132</v>
      </c>
    </row>
    <row r="8680" spans="1:6" x14ac:dyDescent="0.25">
      <c r="A8680">
        <v>1231</v>
      </c>
      <c r="B8680" s="3">
        <v>44061</v>
      </c>
      <c r="C8680" s="3">
        <v>44075</v>
      </c>
      <c r="D8680" t="s">
        <v>131</v>
      </c>
      <c r="E8680" t="s">
        <v>166</v>
      </c>
      <c r="F8680" t="s">
        <v>132</v>
      </c>
    </row>
    <row r="8681" spans="1:6" x14ac:dyDescent="0.25">
      <c r="A8681">
        <v>1231</v>
      </c>
      <c r="B8681" s="3">
        <v>44076</v>
      </c>
      <c r="C8681" s="3">
        <v>44076</v>
      </c>
      <c r="D8681" t="s">
        <v>131</v>
      </c>
      <c r="E8681" t="s">
        <v>166</v>
      </c>
      <c r="F8681" t="s">
        <v>132</v>
      </c>
    </row>
    <row r="8682" spans="1:6" x14ac:dyDescent="0.25">
      <c r="A8682">
        <v>1231</v>
      </c>
      <c r="B8682" s="3">
        <v>44076</v>
      </c>
      <c r="C8682" s="3">
        <v>44076</v>
      </c>
      <c r="D8682" t="s">
        <v>131</v>
      </c>
      <c r="E8682" t="s">
        <v>166</v>
      </c>
      <c r="F8682" t="s">
        <v>132</v>
      </c>
    </row>
    <row r="8683" spans="1:6" x14ac:dyDescent="0.25">
      <c r="A8683">
        <v>1231</v>
      </c>
      <c r="B8683" s="3">
        <v>44076</v>
      </c>
      <c r="C8683" s="3">
        <v>44531</v>
      </c>
      <c r="D8683" t="s">
        <v>131</v>
      </c>
      <c r="E8683" t="s">
        <v>166</v>
      </c>
      <c r="F8683" t="s">
        <v>132</v>
      </c>
    </row>
    <row r="8684" spans="1:6" x14ac:dyDescent="0.25">
      <c r="A8684">
        <v>1231</v>
      </c>
      <c r="B8684" s="3">
        <v>44531</v>
      </c>
      <c r="C8684" s="3">
        <v>44544</v>
      </c>
      <c r="D8684" t="s">
        <v>131</v>
      </c>
      <c r="E8684" t="s">
        <v>166</v>
      </c>
      <c r="F8684" t="s">
        <v>132</v>
      </c>
    </row>
    <row r="8685" spans="1:6" x14ac:dyDescent="0.25">
      <c r="A8685">
        <v>1231</v>
      </c>
      <c r="B8685" s="3">
        <v>44545</v>
      </c>
      <c r="C8685" s="3">
        <v>44774</v>
      </c>
      <c r="D8685" t="s">
        <v>131</v>
      </c>
      <c r="E8685" t="s">
        <v>166</v>
      </c>
      <c r="F8685" t="s">
        <v>132</v>
      </c>
    </row>
    <row r="8686" spans="1:6" x14ac:dyDescent="0.25">
      <c r="A8686">
        <v>1231</v>
      </c>
      <c r="B8686" s="3">
        <v>44742</v>
      </c>
      <c r="C8686" s="3">
        <v>44743</v>
      </c>
      <c r="D8686" t="s">
        <v>131</v>
      </c>
      <c r="E8686" t="s">
        <v>166</v>
      </c>
      <c r="F8686" t="s">
        <v>132</v>
      </c>
    </row>
    <row r="8687" spans="1:6" x14ac:dyDescent="0.25">
      <c r="A8687">
        <v>1231</v>
      </c>
      <c r="B8687" s="3">
        <v>44744</v>
      </c>
      <c r="C8687" s="3">
        <v>44755</v>
      </c>
      <c r="D8687" t="s">
        <v>131</v>
      </c>
      <c r="E8687" t="s">
        <v>166</v>
      </c>
      <c r="F8687" t="s">
        <v>132</v>
      </c>
    </row>
    <row r="8688" spans="1:6" x14ac:dyDescent="0.25">
      <c r="A8688">
        <v>1231</v>
      </c>
      <c r="B8688" s="3">
        <v>44746</v>
      </c>
      <c r="C8688" s="3">
        <v>44747</v>
      </c>
      <c r="D8688" t="s">
        <v>131</v>
      </c>
      <c r="E8688" t="s">
        <v>166</v>
      </c>
      <c r="F8688" t="s">
        <v>132</v>
      </c>
    </row>
    <row r="8689" spans="1:6" x14ac:dyDescent="0.25">
      <c r="A8689">
        <v>1231</v>
      </c>
      <c r="B8689" s="3">
        <v>44748</v>
      </c>
      <c r="C8689" s="3"/>
      <c r="D8689" t="s">
        <v>131</v>
      </c>
      <c r="E8689" t="s">
        <v>166</v>
      </c>
      <c r="F8689" t="s">
        <v>132</v>
      </c>
    </row>
    <row r="8690" spans="1:6" x14ac:dyDescent="0.25">
      <c r="A8690">
        <v>1231</v>
      </c>
      <c r="B8690" s="3">
        <v>44755</v>
      </c>
      <c r="C8690" s="3">
        <v>44757</v>
      </c>
      <c r="D8690" t="s">
        <v>131</v>
      </c>
      <c r="E8690" t="s">
        <v>166</v>
      </c>
      <c r="F8690" t="s">
        <v>132</v>
      </c>
    </row>
    <row r="8691" spans="1:6" x14ac:dyDescent="0.25">
      <c r="A8691">
        <v>1231</v>
      </c>
      <c r="B8691" s="3">
        <v>44758</v>
      </c>
      <c r="C8691" s="3"/>
      <c r="D8691" t="s">
        <v>131</v>
      </c>
      <c r="E8691" t="s">
        <v>166</v>
      </c>
      <c r="F8691" t="s">
        <v>132</v>
      </c>
    </row>
    <row r="8692" spans="1:6" x14ac:dyDescent="0.25">
      <c r="A8692">
        <v>1231</v>
      </c>
      <c r="B8692" s="3">
        <v>44774</v>
      </c>
      <c r="C8692" s="3">
        <v>45138</v>
      </c>
      <c r="D8692" t="s">
        <v>131</v>
      </c>
      <c r="E8692" t="s">
        <v>166</v>
      </c>
      <c r="F8692" t="s">
        <v>132</v>
      </c>
    </row>
    <row r="8693" spans="1:6" x14ac:dyDescent="0.25">
      <c r="A8693">
        <v>1231</v>
      </c>
      <c r="B8693" s="3">
        <v>44774</v>
      </c>
      <c r="C8693" s="3"/>
      <c r="D8693" t="s">
        <v>131</v>
      </c>
      <c r="E8693" t="s">
        <v>166</v>
      </c>
      <c r="F8693" t="s">
        <v>132</v>
      </c>
    </row>
    <row r="8694" spans="1:6" x14ac:dyDescent="0.25">
      <c r="A8694">
        <v>1231</v>
      </c>
      <c r="B8694" s="3">
        <v>45139</v>
      </c>
      <c r="C8694" s="3"/>
      <c r="D8694" t="s">
        <v>131</v>
      </c>
      <c r="E8694" t="s">
        <v>166</v>
      </c>
      <c r="F8694" t="s">
        <v>132</v>
      </c>
    </row>
    <row r="8695" spans="1:6" x14ac:dyDescent="0.25">
      <c r="A8695">
        <v>1232</v>
      </c>
      <c r="B8695" s="3">
        <v>38950</v>
      </c>
      <c r="C8695" s="3">
        <v>38998</v>
      </c>
      <c r="D8695" t="s">
        <v>131</v>
      </c>
      <c r="E8695" t="s">
        <v>170</v>
      </c>
      <c r="F8695" t="s">
        <v>133</v>
      </c>
    </row>
    <row r="8696" spans="1:6" x14ac:dyDescent="0.25">
      <c r="A8696">
        <v>1232</v>
      </c>
      <c r="B8696" s="3">
        <v>42444</v>
      </c>
      <c r="C8696" s="3">
        <v>43528</v>
      </c>
      <c r="D8696" t="s">
        <v>131</v>
      </c>
      <c r="E8696" t="s">
        <v>93</v>
      </c>
      <c r="F8696" t="s">
        <v>133</v>
      </c>
    </row>
    <row r="8697" spans="1:6" x14ac:dyDescent="0.25">
      <c r="A8697">
        <v>1232</v>
      </c>
      <c r="B8697" s="3">
        <v>43528</v>
      </c>
      <c r="C8697" s="3">
        <v>43528</v>
      </c>
      <c r="D8697" t="s">
        <v>131</v>
      </c>
      <c r="E8697" t="s">
        <v>93</v>
      </c>
      <c r="F8697" t="s">
        <v>133</v>
      </c>
    </row>
    <row r="8698" spans="1:6" x14ac:dyDescent="0.25">
      <c r="A8698">
        <v>1232</v>
      </c>
      <c r="B8698" s="3">
        <v>43528</v>
      </c>
      <c r="C8698" s="3">
        <v>44312</v>
      </c>
      <c r="D8698" t="s">
        <v>131</v>
      </c>
      <c r="E8698" t="s">
        <v>93</v>
      </c>
      <c r="F8698" t="s">
        <v>133</v>
      </c>
    </row>
    <row r="8699" spans="1:6" x14ac:dyDescent="0.25">
      <c r="A8699">
        <v>1232</v>
      </c>
      <c r="B8699" s="3">
        <v>43528</v>
      </c>
      <c r="C8699" s="3">
        <v>43528</v>
      </c>
      <c r="D8699" t="s">
        <v>131</v>
      </c>
      <c r="E8699" t="s">
        <v>93</v>
      </c>
      <c r="F8699" t="s">
        <v>133</v>
      </c>
    </row>
    <row r="8700" spans="1:6" x14ac:dyDescent="0.25">
      <c r="A8700">
        <v>1232</v>
      </c>
      <c r="B8700" s="3">
        <v>44312</v>
      </c>
      <c r="C8700" s="3">
        <v>44312</v>
      </c>
      <c r="D8700" t="s">
        <v>131</v>
      </c>
      <c r="E8700" t="s">
        <v>93</v>
      </c>
      <c r="F8700" t="s">
        <v>133</v>
      </c>
    </row>
    <row r="8701" spans="1:6" x14ac:dyDescent="0.25">
      <c r="A8701">
        <v>1232</v>
      </c>
      <c r="B8701" s="3">
        <v>44312</v>
      </c>
      <c r="C8701" s="3">
        <v>44312</v>
      </c>
      <c r="D8701" t="s">
        <v>131</v>
      </c>
      <c r="E8701" t="s">
        <v>93</v>
      </c>
      <c r="F8701" t="s">
        <v>133</v>
      </c>
    </row>
    <row r="8702" spans="1:6" x14ac:dyDescent="0.25">
      <c r="A8702">
        <v>1232</v>
      </c>
      <c r="B8702" s="3">
        <v>44312</v>
      </c>
      <c r="C8702" s="3">
        <v>44312</v>
      </c>
      <c r="D8702" t="s">
        <v>131</v>
      </c>
      <c r="E8702" t="s">
        <v>93</v>
      </c>
      <c r="F8702" t="s">
        <v>133</v>
      </c>
    </row>
    <row r="8703" spans="1:6" x14ac:dyDescent="0.25">
      <c r="A8703">
        <v>1232</v>
      </c>
      <c r="B8703" s="3">
        <v>44312</v>
      </c>
      <c r="C8703" s="3"/>
      <c r="D8703" t="s">
        <v>131</v>
      </c>
      <c r="E8703" t="s">
        <v>93</v>
      </c>
      <c r="F8703" t="s">
        <v>133</v>
      </c>
    </row>
    <row r="8704" spans="1:6" x14ac:dyDescent="0.25">
      <c r="A8704">
        <v>1234</v>
      </c>
      <c r="B8704" s="3">
        <v>41003</v>
      </c>
      <c r="C8704" s="3">
        <v>43983</v>
      </c>
      <c r="D8704" t="s">
        <v>131</v>
      </c>
      <c r="E8704" t="s">
        <v>129</v>
      </c>
      <c r="F8704" t="s">
        <v>133</v>
      </c>
    </row>
    <row r="8705" spans="1:6" x14ac:dyDescent="0.25">
      <c r="A8705">
        <v>1234</v>
      </c>
      <c r="B8705" s="3">
        <v>43983</v>
      </c>
      <c r="C8705" s="3">
        <v>43983</v>
      </c>
      <c r="D8705" t="s">
        <v>131</v>
      </c>
      <c r="E8705" t="s">
        <v>129</v>
      </c>
      <c r="F8705" t="s">
        <v>133</v>
      </c>
    </row>
    <row r="8706" spans="1:6" x14ac:dyDescent="0.25">
      <c r="A8706">
        <v>1234</v>
      </c>
      <c r="B8706" s="3">
        <v>43983</v>
      </c>
      <c r="C8706" s="3">
        <v>44202</v>
      </c>
      <c r="D8706" t="s">
        <v>131</v>
      </c>
      <c r="E8706" t="s">
        <v>118</v>
      </c>
      <c r="F8706" t="s">
        <v>133</v>
      </c>
    </row>
    <row r="8707" spans="1:6" x14ac:dyDescent="0.25">
      <c r="A8707">
        <v>1234</v>
      </c>
      <c r="B8707" s="3">
        <v>44202</v>
      </c>
      <c r="C8707" s="3">
        <v>44204</v>
      </c>
      <c r="D8707" t="s">
        <v>131</v>
      </c>
      <c r="E8707" t="s">
        <v>118</v>
      </c>
      <c r="F8707" t="s">
        <v>133</v>
      </c>
    </row>
    <row r="8708" spans="1:6" x14ac:dyDescent="0.25">
      <c r="A8708">
        <v>1234</v>
      </c>
      <c r="B8708" s="3">
        <v>44205</v>
      </c>
      <c r="C8708" s="3">
        <v>44277</v>
      </c>
      <c r="D8708" t="s">
        <v>131</v>
      </c>
      <c r="E8708" t="s">
        <v>118</v>
      </c>
      <c r="F8708" t="s">
        <v>133</v>
      </c>
    </row>
    <row r="8709" spans="1:6" x14ac:dyDescent="0.25">
      <c r="A8709">
        <v>1234</v>
      </c>
      <c r="B8709" s="3">
        <v>44277</v>
      </c>
      <c r="C8709" s="3">
        <v>44281</v>
      </c>
      <c r="D8709" t="s">
        <v>131</v>
      </c>
      <c r="E8709" t="s">
        <v>118</v>
      </c>
      <c r="F8709" t="s">
        <v>133</v>
      </c>
    </row>
    <row r="8710" spans="1:6" x14ac:dyDescent="0.25">
      <c r="A8710">
        <v>1234</v>
      </c>
      <c r="B8710" s="3">
        <v>44282</v>
      </c>
      <c r="C8710" s="3">
        <v>44328</v>
      </c>
      <c r="D8710" t="s">
        <v>131</v>
      </c>
      <c r="E8710" t="s">
        <v>118</v>
      </c>
      <c r="F8710" t="s">
        <v>133</v>
      </c>
    </row>
    <row r="8711" spans="1:6" x14ac:dyDescent="0.25">
      <c r="A8711">
        <v>1234</v>
      </c>
      <c r="B8711" s="3">
        <v>44328</v>
      </c>
      <c r="C8711" s="3">
        <v>44329</v>
      </c>
      <c r="D8711" t="s">
        <v>131</v>
      </c>
      <c r="E8711" t="s">
        <v>118</v>
      </c>
      <c r="F8711" t="s">
        <v>133</v>
      </c>
    </row>
    <row r="8712" spans="1:6" x14ac:dyDescent="0.25">
      <c r="A8712">
        <v>1234</v>
      </c>
      <c r="B8712" s="3">
        <v>44330</v>
      </c>
      <c r="C8712" s="3"/>
      <c r="D8712" t="s">
        <v>131</v>
      </c>
      <c r="E8712" t="s">
        <v>118</v>
      </c>
      <c r="F8712" t="s">
        <v>133</v>
      </c>
    </row>
    <row r="8713" spans="1:6" x14ac:dyDescent="0.25">
      <c r="A8713">
        <v>1235</v>
      </c>
      <c r="B8713" s="3">
        <v>42590</v>
      </c>
      <c r="C8713" s="3">
        <v>44138</v>
      </c>
      <c r="D8713" t="s">
        <v>131</v>
      </c>
      <c r="E8713" t="s">
        <v>94</v>
      </c>
      <c r="F8713" t="s">
        <v>133</v>
      </c>
    </row>
    <row r="8714" spans="1:6" x14ac:dyDescent="0.25">
      <c r="A8714">
        <v>1235</v>
      </c>
      <c r="B8714" s="3">
        <v>44138</v>
      </c>
      <c r="C8714" s="3">
        <v>44235</v>
      </c>
      <c r="D8714" t="s">
        <v>131</v>
      </c>
      <c r="E8714" t="s">
        <v>94</v>
      </c>
      <c r="F8714" t="s">
        <v>133</v>
      </c>
    </row>
    <row r="8715" spans="1:6" x14ac:dyDescent="0.25">
      <c r="A8715">
        <v>1235</v>
      </c>
      <c r="B8715" s="3">
        <v>44236</v>
      </c>
      <c r="C8715" s="3">
        <v>44279</v>
      </c>
      <c r="D8715" t="s">
        <v>131</v>
      </c>
      <c r="E8715" t="s">
        <v>94</v>
      </c>
      <c r="F8715" t="s">
        <v>133</v>
      </c>
    </row>
    <row r="8716" spans="1:6" x14ac:dyDescent="0.25">
      <c r="A8716">
        <v>1235</v>
      </c>
      <c r="B8716" s="3">
        <v>44279</v>
      </c>
      <c r="C8716" s="3">
        <v>44279</v>
      </c>
      <c r="D8716" t="s">
        <v>131</v>
      </c>
      <c r="E8716" t="s">
        <v>94</v>
      </c>
      <c r="F8716" t="s">
        <v>133</v>
      </c>
    </row>
    <row r="8717" spans="1:6" x14ac:dyDescent="0.25">
      <c r="A8717">
        <v>1235</v>
      </c>
      <c r="B8717" s="3">
        <v>44279</v>
      </c>
      <c r="C8717" s="3">
        <v>44279</v>
      </c>
      <c r="D8717" t="s">
        <v>131</v>
      </c>
      <c r="E8717" t="s">
        <v>94</v>
      </c>
      <c r="F8717" t="s">
        <v>133</v>
      </c>
    </row>
    <row r="8718" spans="1:6" x14ac:dyDescent="0.25">
      <c r="A8718">
        <v>1235</v>
      </c>
      <c r="B8718" s="3">
        <v>44279</v>
      </c>
      <c r="C8718" s="3"/>
      <c r="D8718" t="s">
        <v>131</v>
      </c>
      <c r="E8718" t="s">
        <v>94</v>
      </c>
      <c r="F8718" t="s">
        <v>133</v>
      </c>
    </row>
    <row r="8719" spans="1:6" x14ac:dyDescent="0.25">
      <c r="A8719">
        <v>1236</v>
      </c>
      <c r="B8719" s="3">
        <v>41711</v>
      </c>
      <c r="C8719" s="3">
        <v>43297</v>
      </c>
      <c r="D8719" t="s">
        <v>131</v>
      </c>
      <c r="E8719" t="s">
        <v>185</v>
      </c>
      <c r="F8719" t="s">
        <v>133</v>
      </c>
    </row>
    <row r="8720" spans="1:6" x14ac:dyDescent="0.25">
      <c r="A8720">
        <v>1236</v>
      </c>
      <c r="B8720" s="3">
        <v>43297</v>
      </c>
      <c r="C8720" s="3">
        <v>43605</v>
      </c>
      <c r="D8720" t="s">
        <v>131</v>
      </c>
      <c r="E8720" t="s">
        <v>185</v>
      </c>
      <c r="F8720" t="s">
        <v>133</v>
      </c>
    </row>
    <row r="8721" spans="1:6" x14ac:dyDescent="0.25">
      <c r="A8721">
        <v>1236</v>
      </c>
      <c r="B8721" s="3">
        <v>43605</v>
      </c>
      <c r="C8721" s="3">
        <v>43609</v>
      </c>
      <c r="D8721" t="s">
        <v>131</v>
      </c>
      <c r="E8721" t="s">
        <v>185</v>
      </c>
      <c r="F8721" t="s">
        <v>133</v>
      </c>
    </row>
    <row r="8722" spans="1:6" x14ac:dyDescent="0.25">
      <c r="A8722">
        <v>1236</v>
      </c>
      <c r="B8722" s="3">
        <v>43610</v>
      </c>
      <c r="C8722" s="3">
        <v>43626</v>
      </c>
      <c r="D8722" t="s">
        <v>131</v>
      </c>
      <c r="E8722" t="s">
        <v>185</v>
      </c>
      <c r="F8722" t="s">
        <v>133</v>
      </c>
    </row>
    <row r="8723" spans="1:6" x14ac:dyDescent="0.25">
      <c r="A8723">
        <v>1236</v>
      </c>
      <c r="B8723" s="3">
        <v>43626</v>
      </c>
      <c r="C8723" s="3">
        <v>43630</v>
      </c>
      <c r="D8723" t="s">
        <v>131</v>
      </c>
      <c r="E8723" t="s">
        <v>185</v>
      </c>
      <c r="F8723" t="s">
        <v>133</v>
      </c>
    </row>
    <row r="8724" spans="1:6" x14ac:dyDescent="0.25">
      <c r="A8724">
        <v>1236</v>
      </c>
      <c r="B8724" s="3">
        <v>43631</v>
      </c>
      <c r="C8724" s="3">
        <v>44105</v>
      </c>
      <c r="D8724" t="s">
        <v>131</v>
      </c>
      <c r="E8724" t="s">
        <v>185</v>
      </c>
      <c r="F8724" t="s">
        <v>133</v>
      </c>
    </row>
    <row r="8725" spans="1:6" x14ac:dyDescent="0.25">
      <c r="A8725">
        <v>1236</v>
      </c>
      <c r="B8725" s="3">
        <v>44105</v>
      </c>
      <c r="C8725" s="3">
        <v>44105</v>
      </c>
      <c r="D8725" t="s">
        <v>131</v>
      </c>
      <c r="E8725" t="s">
        <v>185</v>
      </c>
      <c r="F8725" t="s">
        <v>133</v>
      </c>
    </row>
    <row r="8726" spans="1:6" x14ac:dyDescent="0.25">
      <c r="A8726">
        <v>1236</v>
      </c>
      <c r="B8726" s="3">
        <v>44105</v>
      </c>
      <c r="C8726" s="3">
        <v>44105</v>
      </c>
      <c r="D8726" t="s">
        <v>131</v>
      </c>
      <c r="E8726" t="s">
        <v>185</v>
      </c>
      <c r="F8726" t="s">
        <v>133</v>
      </c>
    </row>
    <row r="8727" spans="1:6" x14ac:dyDescent="0.25">
      <c r="A8727">
        <v>1236</v>
      </c>
      <c r="B8727" s="3">
        <v>44105</v>
      </c>
      <c r="C8727" s="3">
        <v>44227</v>
      </c>
      <c r="D8727" t="s">
        <v>131</v>
      </c>
      <c r="E8727" t="s">
        <v>185</v>
      </c>
      <c r="F8727" t="s">
        <v>133</v>
      </c>
    </row>
    <row r="8728" spans="1:6" x14ac:dyDescent="0.25">
      <c r="A8728">
        <v>1236</v>
      </c>
      <c r="B8728" s="3">
        <v>44228</v>
      </c>
      <c r="C8728" s="3">
        <v>44228</v>
      </c>
      <c r="D8728" t="s">
        <v>131</v>
      </c>
      <c r="E8728" t="s">
        <v>134</v>
      </c>
      <c r="F8728" t="s">
        <v>133</v>
      </c>
    </row>
    <row r="8729" spans="1:6" x14ac:dyDescent="0.25">
      <c r="A8729">
        <v>1236</v>
      </c>
      <c r="B8729" s="3">
        <v>44228</v>
      </c>
      <c r="D8729" t="s">
        <v>131</v>
      </c>
      <c r="E8729" t="s">
        <v>134</v>
      </c>
      <c r="F8729" t="s">
        <v>133</v>
      </c>
    </row>
    <row r="8730" spans="1:6" x14ac:dyDescent="0.25">
      <c r="A8730">
        <v>1237</v>
      </c>
      <c r="B8730" s="3">
        <v>39995</v>
      </c>
      <c r="C8730" s="3">
        <v>43069</v>
      </c>
      <c r="D8730" t="s">
        <v>131</v>
      </c>
      <c r="E8730" t="s">
        <v>187</v>
      </c>
      <c r="F8730" t="s">
        <v>133</v>
      </c>
    </row>
    <row r="8731" spans="1:6" x14ac:dyDescent="0.25">
      <c r="A8731">
        <v>1237</v>
      </c>
      <c r="B8731" s="3">
        <v>43070</v>
      </c>
      <c r="C8731" s="3">
        <v>43069</v>
      </c>
      <c r="D8731" t="s">
        <v>131</v>
      </c>
      <c r="E8731" t="s">
        <v>187</v>
      </c>
      <c r="F8731" t="s">
        <v>133</v>
      </c>
    </row>
    <row r="8732" spans="1:6" x14ac:dyDescent="0.25">
      <c r="A8732">
        <v>1237</v>
      </c>
      <c r="B8732" s="3">
        <v>43070</v>
      </c>
      <c r="C8732" s="3">
        <v>43410</v>
      </c>
      <c r="D8732" t="s">
        <v>131</v>
      </c>
      <c r="E8732" t="s">
        <v>169</v>
      </c>
      <c r="F8732" t="s">
        <v>133</v>
      </c>
    </row>
    <row r="8733" spans="1:6" x14ac:dyDescent="0.25">
      <c r="A8733">
        <v>1237</v>
      </c>
      <c r="B8733" s="3">
        <v>43410</v>
      </c>
      <c r="C8733" s="3">
        <v>43588</v>
      </c>
      <c r="D8733" t="s">
        <v>131</v>
      </c>
      <c r="E8733" t="s">
        <v>169</v>
      </c>
      <c r="F8733" t="s">
        <v>133</v>
      </c>
    </row>
    <row r="8734" spans="1:6" x14ac:dyDescent="0.25">
      <c r="A8734">
        <v>1237</v>
      </c>
      <c r="B8734" s="3">
        <v>43588</v>
      </c>
      <c r="C8734" s="3">
        <v>43588</v>
      </c>
      <c r="D8734" t="s">
        <v>131</v>
      </c>
      <c r="E8734" t="s">
        <v>169</v>
      </c>
      <c r="F8734" t="s">
        <v>133</v>
      </c>
    </row>
    <row r="8735" spans="1:6" x14ac:dyDescent="0.25">
      <c r="A8735">
        <v>1237</v>
      </c>
      <c r="B8735" s="3">
        <v>43589</v>
      </c>
      <c r="C8735" s="3">
        <v>43790</v>
      </c>
      <c r="D8735" t="s">
        <v>131</v>
      </c>
      <c r="E8735" t="s">
        <v>169</v>
      </c>
      <c r="F8735" t="s">
        <v>133</v>
      </c>
    </row>
    <row r="8736" spans="1:6" x14ac:dyDescent="0.25">
      <c r="A8736">
        <v>1237</v>
      </c>
      <c r="B8736" s="3">
        <v>43790</v>
      </c>
      <c r="C8736" s="3">
        <v>43791</v>
      </c>
      <c r="D8736" t="s">
        <v>131</v>
      </c>
      <c r="E8736" t="s">
        <v>169</v>
      </c>
      <c r="F8736" t="s">
        <v>133</v>
      </c>
    </row>
    <row r="8737" spans="1:6" x14ac:dyDescent="0.25">
      <c r="A8737">
        <v>1237</v>
      </c>
      <c r="B8737" s="3">
        <v>43792</v>
      </c>
      <c r="C8737" s="3">
        <v>44012</v>
      </c>
      <c r="D8737" t="s">
        <v>131</v>
      </c>
      <c r="E8737" t="s">
        <v>169</v>
      </c>
      <c r="F8737" t="s">
        <v>133</v>
      </c>
    </row>
    <row r="8738" spans="1:6" x14ac:dyDescent="0.25">
      <c r="A8738">
        <v>1237</v>
      </c>
      <c r="B8738" s="3">
        <v>44012</v>
      </c>
      <c r="C8738" s="3">
        <v>44016</v>
      </c>
      <c r="D8738" t="s">
        <v>131</v>
      </c>
      <c r="E8738" t="s">
        <v>169</v>
      </c>
      <c r="F8738" t="s">
        <v>133</v>
      </c>
    </row>
    <row r="8739" spans="1:6" x14ac:dyDescent="0.25">
      <c r="A8739">
        <v>1237</v>
      </c>
      <c r="B8739" s="3">
        <v>44017</v>
      </c>
      <c r="C8739" s="3">
        <v>44017</v>
      </c>
      <c r="D8739" t="s">
        <v>131</v>
      </c>
      <c r="E8739" t="s">
        <v>169</v>
      </c>
      <c r="F8739" t="s">
        <v>133</v>
      </c>
    </row>
    <row r="8740" spans="1:6" x14ac:dyDescent="0.25">
      <c r="A8740">
        <v>1237</v>
      </c>
      <c r="B8740" s="3">
        <v>44017</v>
      </c>
      <c r="C8740" s="3">
        <v>44026</v>
      </c>
      <c r="D8740" t="s">
        <v>131</v>
      </c>
      <c r="E8740" t="s">
        <v>169</v>
      </c>
      <c r="F8740" t="s">
        <v>133</v>
      </c>
    </row>
    <row r="8741" spans="1:6" x14ac:dyDescent="0.25">
      <c r="A8741">
        <v>1237</v>
      </c>
      <c r="B8741" s="3">
        <v>44027</v>
      </c>
      <c r="C8741" s="3">
        <v>44027</v>
      </c>
      <c r="D8741" t="s">
        <v>131</v>
      </c>
      <c r="E8741" t="s">
        <v>169</v>
      </c>
      <c r="F8741" t="s">
        <v>133</v>
      </c>
    </row>
    <row r="8742" spans="1:6" x14ac:dyDescent="0.25">
      <c r="A8742">
        <v>1237</v>
      </c>
      <c r="B8742" s="3">
        <v>44027</v>
      </c>
      <c r="C8742" s="3">
        <v>44041</v>
      </c>
      <c r="D8742" t="s">
        <v>131</v>
      </c>
      <c r="E8742" t="s">
        <v>169</v>
      </c>
      <c r="F8742" t="s">
        <v>133</v>
      </c>
    </row>
    <row r="8743" spans="1:6" x14ac:dyDescent="0.25">
      <c r="A8743">
        <v>1237</v>
      </c>
      <c r="B8743" s="3">
        <v>44042</v>
      </c>
      <c r="C8743" s="3">
        <v>44042</v>
      </c>
      <c r="D8743" t="s">
        <v>131</v>
      </c>
      <c r="E8743" t="s">
        <v>169</v>
      </c>
      <c r="F8743" t="s">
        <v>133</v>
      </c>
    </row>
    <row r="8744" spans="1:6" x14ac:dyDescent="0.25">
      <c r="A8744">
        <v>1237</v>
      </c>
      <c r="B8744" s="3">
        <v>44042</v>
      </c>
      <c r="C8744" s="3">
        <v>44056</v>
      </c>
      <c r="D8744" t="s">
        <v>131</v>
      </c>
      <c r="E8744" t="s">
        <v>169</v>
      </c>
      <c r="F8744" t="s">
        <v>133</v>
      </c>
    </row>
    <row r="8745" spans="1:6" x14ac:dyDescent="0.25">
      <c r="A8745">
        <v>1237</v>
      </c>
      <c r="B8745" s="3">
        <v>44057</v>
      </c>
      <c r="C8745" s="3">
        <v>44057</v>
      </c>
      <c r="D8745" t="s">
        <v>131</v>
      </c>
      <c r="E8745" t="s">
        <v>169</v>
      </c>
      <c r="F8745" t="s">
        <v>133</v>
      </c>
    </row>
    <row r="8746" spans="1:6" x14ac:dyDescent="0.25">
      <c r="A8746">
        <v>1237</v>
      </c>
      <c r="B8746" s="3">
        <v>44057</v>
      </c>
      <c r="C8746" s="3">
        <v>44071</v>
      </c>
      <c r="D8746" t="s">
        <v>131</v>
      </c>
      <c r="E8746" t="s">
        <v>169</v>
      </c>
      <c r="F8746" t="s">
        <v>133</v>
      </c>
    </row>
    <row r="8747" spans="1:6" x14ac:dyDescent="0.25">
      <c r="A8747">
        <v>1237</v>
      </c>
      <c r="B8747" s="3">
        <v>44072</v>
      </c>
      <c r="C8747" s="3">
        <v>44072</v>
      </c>
      <c r="D8747" t="s">
        <v>131</v>
      </c>
      <c r="E8747" t="s">
        <v>169</v>
      </c>
      <c r="F8747" t="s">
        <v>133</v>
      </c>
    </row>
    <row r="8748" spans="1:6" x14ac:dyDescent="0.25">
      <c r="A8748">
        <v>1237</v>
      </c>
      <c r="B8748" s="3">
        <v>44072</v>
      </c>
      <c r="C8748" s="3">
        <v>44101</v>
      </c>
      <c r="D8748" t="s">
        <v>131</v>
      </c>
      <c r="E8748" t="s">
        <v>169</v>
      </c>
      <c r="F8748" t="s">
        <v>133</v>
      </c>
    </row>
    <row r="8749" spans="1:6" x14ac:dyDescent="0.25">
      <c r="A8749">
        <v>1237</v>
      </c>
      <c r="B8749" s="3">
        <v>44102</v>
      </c>
      <c r="C8749" s="3">
        <v>44102</v>
      </c>
      <c r="D8749" t="s">
        <v>131</v>
      </c>
      <c r="E8749" t="s">
        <v>169</v>
      </c>
      <c r="F8749" t="s">
        <v>133</v>
      </c>
    </row>
    <row r="8750" spans="1:6" x14ac:dyDescent="0.25">
      <c r="A8750">
        <v>1237</v>
      </c>
      <c r="B8750" s="3">
        <v>44102</v>
      </c>
      <c r="C8750" s="3">
        <v>44116</v>
      </c>
      <c r="D8750" t="s">
        <v>131</v>
      </c>
      <c r="E8750" t="s">
        <v>169</v>
      </c>
      <c r="F8750" t="s">
        <v>133</v>
      </c>
    </row>
    <row r="8751" spans="1:6" x14ac:dyDescent="0.25">
      <c r="A8751">
        <v>1237</v>
      </c>
      <c r="B8751" s="3">
        <v>44117</v>
      </c>
      <c r="C8751" s="3">
        <v>44117</v>
      </c>
      <c r="D8751" t="s">
        <v>131</v>
      </c>
      <c r="E8751" t="s">
        <v>169</v>
      </c>
      <c r="F8751" t="s">
        <v>133</v>
      </c>
    </row>
    <row r="8752" spans="1:6" x14ac:dyDescent="0.25">
      <c r="A8752">
        <v>1237</v>
      </c>
      <c r="B8752" s="3">
        <v>44117</v>
      </c>
      <c r="C8752" s="3">
        <v>44131</v>
      </c>
      <c r="D8752" t="s">
        <v>131</v>
      </c>
      <c r="E8752" t="s">
        <v>169</v>
      </c>
      <c r="F8752" t="s">
        <v>133</v>
      </c>
    </row>
    <row r="8753" spans="1:6" x14ac:dyDescent="0.25">
      <c r="A8753">
        <v>1237</v>
      </c>
      <c r="B8753" s="3">
        <v>44132</v>
      </c>
      <c r="C8753" s="3">
        <v>44132</v>
      </c>
      <c r="D8753" t="s">
        <v>131</v>
      </c>
      <c r="E8753" t="s">
        <v>169</v>
      </c>
      <c r="F8753" t="s">
        <v>133</v>
      </c>
    </row>
    <row r="8754" spans="1:6" x14ac:dyDescent="0.25">
      <c r="A8754">
        <v>1237</v>
      </c>
      <c r="B8754" s="3">
        <v>44132</v>
      </c>
      <c r="C8754" s="3">
        <v>44140</v>
      </c>
      <c r="D8754" t="s">
        <v>131</v>
      </c>
      <c r="E8754" t="s">
        <v>169</v>
      </c>
      <c r="F8754" t="s">
        <v>133</v>
      </c>
    </row>
    <row r="8755" spans="1:6" x14ac:dyDescent="0.25">
      <c r="A8755">
        <v>1237</v>
      </c>
      <c r="B8755" s="3">
        <v>44141</v>
      </c>
      <c r="C8755" s="3">
        <v>44263</v>
      </c>
      <c r="D8755" t="s">
        <v>131</v>
      </c>
      <c r="E8755" t="s">
        <v>169</v>
      </c>
      <c r="F8755" t="s">
        <v>133</v>
      </c>
    </row>
    <row r="8756" spans="1:6" x14ac:dyDescent="0.25">
      <c r="A8756">
        <v>1237</v>
      </c>
      <c r="B8756" s="3">
        <v>44263</v>
      </c>
      <c r="C8756" s="3">
        <v>44264</v>
      </c>
      <c r="D8756" t="s">
        <v>131</v>
      </c>
      <c r="E8756" t="s">
        <v>169</v>
      </c>
      <c r="F8756" t="s">
        <v>133</v>
      </c>
    </row>
    <row r="8757" spans="1:6" x14ac:dyDescent="0.25">
      <c r="A8757">
        <v>1237</v>
      </c>
      <c r="B8757" s="3">
        <v>44265</v>
      </c>
      <c r="C8757" s="3">
        <v>44408</v>
      </c>
      <c r="D8757" t="s">
        <v>131</v>
      </c>
      <c r="E8757" t="s">
        <v>169</v>
      </c>
      <c r="F8757" t="s">
        <v>133</v>
      </c>
    </row>
    <row r="8758" spans="1:6" x14ac:dyDescent="0.25">
      <c r="A8758">
        <v>1237</v>
      </c>
      <c r="B8758" s="3">
        <v>44409</v>
      </c>
      <c r="C8758" s="3">
        <v>44409</v>
      </c>
      <c r="D8758" t="s">
        <v>131</v>
      </c>
      <c r="E8758" t="s">
        <v>199</v>
      </c>
      <c r="F8758" t="s">
        <v>133</v>
      </c>
    </row>
    <row r="8759" spans="1:6" x14ac:dyDescent="0.25">
      <c r="A8759">
        <v>1237</v>
      </c>
      <c r="B8759" s="3">
        <v>44409</v>
      </c>
      <c r="C8759" s="3">
        <v>44469</v>
      </c>
      <c r="D8759" t="s">
        <v>131</v>
      </c>
      <c r="E8759" t="s">
        <v>199</v>
      </c>
      <c r="F8759" t="s">
        <v>133</v>
      </c>
    </row>
    <row r="8760" spans="1:6" x14ac:dyDescent="0.25">
      <c r="A8760">
        <v>1237</v>
      </c>
      <c r="B8760" s="3">
        <v>44469</v>
      </c>
      <c r="C8760" s="3">
        <v>44470</v>
      </c>
      <c r="D8760" t="s">
        <v>131</v>
      </c>
      <c r="E8760" t="s">
        <v>199</v>
      </c>
      <c r="F8760" t="s">
        <v>133</v>
      </c>
    </row>
    <row r="8761" spans="1:6" x14ac:dyDescent="0.25">
      <c r="A8761">
        <v>1237</v>
      </c>
      <c r="B8761" s="3">
        <v>44471</v>
      </c>
      <c r="C8761" s="3">
        <v>44708</v>
      </c>
      <c r="D8761" t="s">
        <v>131</v>
      </c>
      <c r="E8761" t="s">
        <v>199</v>
      </c>
      <c r="F8761" t="s">
        <v>133</v>
      </c>
    </row>
    <row r="8762" spans="1:6" x14ac:dyDescent="0.25">
      <c r="A8762">
        <v>1237</v>
      </c>
      <c r="B8762" s="3">
        <v>44708</v>
      </c>
      <c r="C8762" s="3">
        <v>44712</v>
      </c>
      <c r="D8762" t="s">
        <v>131</v>
      </c>
      <c r="E8762" t="s">
        <v>199</v>
      </c>
      <c r="F8762" t="s">
        <v>133</v>
      </c>
    </row>
    <row r="8763" spans="1:6" x14ac:dyDescent="0.25">
      <c r="A8763">
        <v>1237</v>
      </c>
      <c r="B8763" s="3">
        <v>44713</v>
      </c>
      <c r="C8763" s="3">
        <v>44725</v>
      </c>
      <c r="D8763" t="s">
        <v>131</v>
      </c>
      <c r="E8763" t="s">
        <v>199</v>
      </c>
      <c r="F8763" t="s">
        <v>133</v>
      </c>
    </row>
    <row r="8764" spans="1:6" x14ac:dyDescent="0.25">
      <c r="A8764">
        <v>1238</v>
      </c>
      <c r="B8764" s="3">
        <v>39479</v>
      </c>
      <c r="C8764" s="3">
        <v>43206</v>
      </c>
      <c r="D8764" t="s">
        <v>131</v>
      </c>
      <c r="E8764" t="s">
        <v>115</v>
      </c>
      <c r="F8764" t="s">
        <v>133</v>
      </c>
    </row>
    <row r="8765" spans="1:6" x14ac:dyDescent="0.25">
      <c r="A8765">
        <v>1238</v>
      </c>
      <c r="B8765" s="3">
        <v>43207</v>
      </c>
      <c r="C8765" s="3">
        <v>43296</v>
      </c>
      <c r="D8765" t="s">
        <v>131</v>
      </c>
      <c r="E8765" t="s">
        <v>115</v>
      </c>
      <c r="F8765" t="s">
        <v>133</v>
      </c>
    </row>
    <row r="8766" spans="1:6" x14ac:dyDescent="0.25">
      <c r="A8766">
        <v>1238</v>
      </c>
      <c r="B8766" s="3">
        <v>43297</v>
      </c>
      <c r="C8766" s="3">
        <v>44256</v>
      </c>
      <c r="D8766" t="s">
        <v>131</v>
      </c>
      <c r="E8766" t="s">
        <v>115</v>
      </c>
      <c r="F8766" t="s">
        <v>133</v>
      </c>
    </row>
    <row r="8767" spans="1:6" x14ac:dyDescent="0.25">
      <c r="A8767">
        <v>1238</v>
      </c>
      <c r="B8767" s="3">
        <v>44256</v>
      </c>
      <c r="C8767" s="3">
        <v>44326</v>
      </c>
      <c r="D8767" t="s">
        <v>131</v>
      </c>
      <c r="E8767" t="s">
        <v>115</v>
      </c>
      <c r="F8767" t="s">
        <v>133</v>
      </c>
    </row>
    <row r="8768" spans="1:6" x14ac:dyDescent="0.25">
      <c r="A8768">
        <v>1238</v>
      </c>
      <c r="B8768" s="3">
        <v>44326</v>
      </c>
      <c r="C8768" s="3">
        <v>44326</v>
      </c>
      <c r="D8768" t="s">
        <v>131</v>
      </c>
      <c r="E8768" t="s">
        <v>115</v>
      </c>
      <c r="F8768" t="s">
        <v>133</v>
      </c>
    </row>
    <row r="8769" spans="1:6" x14ac:dyDescent="0.25">
      <c r="A8769">
        <v>1238</v>
      </c>
      <c r="B8769" s="3">
        <v>44327</v>
      </c>
      <c r="C8769" s="3"/>
      <c r="D8769" t="s">
        <v>131</v>
      </c>
      <c r="E8769" t="s">
        <v>115</v>
      </c>
      <c r="F8769" t="s">
        <v>133</v>
      </c>
    </row>
    <row r="8770" spans="1:6" x14ac:dyDescent="0.25">
      <c r="A8770">
        <v>1239</v>
      </c>
      <c r="B8770" s="3">
        <v>41944</v>
      </c>
      <c r="C8770" s="3">
        <v>43297</v>
      </c>
      <c r="D8770" t="s">
        <v>131</v>
      </c>
      <c r="E8770" t="s">
        <v>185</v>
      </c>
      <c r="F8770" t="s">
        <v>133</v>
      </c>
    </row>
    <row r="8771" spans="1:6" x14ac:dyDescent="0.25">
      <c r="A8771">
        <v>1239</v>
      </c>
      <c r="B8771" s="3">
        <v>43297</v>
      </c>
      <c r="C8771" s="3">
        <v>43693</v>
      </c>
      <c r="D8771" t="s">
        <v>131</v>
      </c>
      <c r="E8771" t="s">
        <v>185</v>
      </c>
      <c r="F8771" t="s">
        <v>133</v>
      </c>
    </row>
    <row r="8772" spans="1:6" x14ac:dyDescent="0.25">
      <c r="A8772">
        <v>1239</v>
      </c>
      <c r="B8772" s="3">
        <v>43297</v>
      </c>
      <c r="C8772" s="3">
        <v>43297</v>
      </c>
      <c r="D8772" t="s">
        <v>131</v>
      </c>
      <c r="E8772" t="s">
        <v>185</v>
      </c>
      <c r="F8772" t="s">
        <v>133</v>
      </c>
    </row>
    <row r="8773" spans="1:6" x14ac:dyDescent="0.25">
      <c r="A8773">
        <v>1239</v>
      </c>
      <c r="B8773" s="3">
        <v>43693</v>
      </c>
      <c r="C8773" s="3">
        <v>43723</v>
      </c>
      <c r="D8773" t="s">
        <v>131</v>
      </c>
      <c r="E8773" t="s">
        <v>185</v>
      </c>
      <c r="F8773" t="s">
        <v>133</v>
      </c>
    </row>
    <row r="8774" spans="1:6" x14ac:dyDescent="0.25">
      <c r="A8774">
        <v>1239</v>
      </c>
      <c r="B8774" s="3">
        <v>43724</v>
      </c>
      <c r="C8774" s="3">
        <v>43724</v>
      </c>
      <c r="D8774" t="s">
        <v>131</v>
      </c>
      <c r="E8774" t="s">
        <v>185</v>
      </c>
      <c r="F8774" t="s">
        <v>133</v>
      </c>
    </row>
    <row r="8775" spans="1:6" x14ac:dyDescent="0.25">
      <c r="A8775">
        <v>1239</v>
      </c>
      <c r="B8775" s="3">
        <v>43724</v>
      </c>
      <c r="C8775" s="3">
        <v>44013</v>
      </c>
      <c r="D8775" t="s">
        <v>131</v>
      </c>
      <c r="E8775" t="s">
        <v>185</v>
      </c>
      <c r="F8775" t="s">
        <v>133</v>
      </c>
    </row>
    <row r="8776" spans="1:6" x14ac:dyDescent="0.25">
      <c r="A8776">
        <v>1239</v>
      </c>
      <c r="B8776" s="3">
        <v>44013</v>
      </c>
      <c r="C8776" s="3">
        <v>44013</v>
      </c>
      <c r="D8776" t="s">
        <v>131</v>
      </c>
      <c r="E8776" t="s">
        <v>185</v>
      </c>
      <c r="F8776" t="s">
        <v>133</v>
      </c>
    </row>
    <row r="8777" spans="1:6" x14ac:dyDescent="0.25">
      <c r="A8777">
        <v>1239</v>
      </c>
      <c r="B8777" s="3">
        <v>44013</v>
      </c>
      <c r="C8777" s="3">
        <v>44013</v>
      </c>
      <c r="D8777" t="s">
        <v>131</v>
      </c>
      <c r="E8777" t="s">
        <v>185</v>
      </c>
      <c r="F8777" t="s">
        <v>133</v>
      </c>
    </row>
    <row r="8778" spans="1:6" x14ac:dyDescent="0.25">
      <c r="A8778">
        <v>1239</v>
      </c>
      <c r="B8778" s="3">
        <v>44013</v>
      </c>
      <c r="C8778" s="3">
        <v>44608</v>
      </c>
      <c r="D8778" t="s">
        <v>131</v>
      </c>
      <c r="E8778" t="s">
        <v>135</v>
      </c>
      <c r="F8778" t="s">
        <v>133</v>
      </c>
    </row>
    <row r="8779" spans="1:6" x14ac:dyDescent="0.25">
      <c r="A8779">
        <v>1239</v>
      </c>
      <c r="B8779" s="3">
        <v>44608</v>
      </c>
      <c r="C8779" s="3"/>
      <c r="D8779" t="s">
        <v>131</v>
      </c>
      <c r="E8779" t="s">
        <v>135</v>
      </c>
      <c r="F8779" t="s">
        <v>133</v>
      </c>
    </row>
    <row r="8780" spans="1:6" x14ac:dyDescent="0.25">
      <c r="A8780">
        <v>1240</v>
      </c>
      <c r="B8780" s="3">
        <v>42795</v>
      </c>
      <c r="C8780" s="3">
        <v>43555</v>
      </c>
      <c r="D8780" t="s">
        <v>131</v>
      </c>
      <c r="E8780" t="s">
        <v>113</v>
      </c>
      <c r="F8780" t="s">
        <v>132</v>
      </c>
    </row>
    <row r="8781" spans="1:6" x14ac:dyDescent="0.25">
      <c r="A8781">
        <v>1240</v>
      </c>
      <c r="B8781" s="3">
        <v>43556</v>
      </c>
      <c r="C8781" s="3">
        <v>43556</v>
      </c>
      <c r="D8781" t="s">
        <v>131</v>
      </c>
      <c r="E8781" t="s">
        <v>113</v>
      </c>
      <c r="F8781" t="s">
        <v>132</v>
      </c>
    </row>
    <row r="8782" spans="1:6" x14ac:dyDescent="0.25">
      <c r="A8782">
        <v>1240</v>
      </c>
      <c r="B8782" s="3">
        <v>43556</v>
      </c>
      <c r="C8782" s="3">
        <v>44285</v>
      </c>
      <c r="D8782" t="s">
        <v>131</v>
      </c>
      <c r="E8782" t="s">
        <v>113</v>
      </c>
      <c r="F8782" t="s">
        <v>132</v>
      </c>
    </row>
    <row r="8783" spans="1:6" x14ac:dyDescent="0.25">
      <c r="A8783">
        <v>1240</v>
      </c>
      <c r="B8783" s="3">
        <v>44285</v>
      </c>
      <c r="C8783" s="3">
        <v>44300</v>
      </c>
      <c r="D8783" t="s">
        <v>131</v>
      </c>
      <c r="E8783" t="s">
        <v>113</v>
      </c>
      <c r="F8783" t="s">
        <v>132</v>
      </c>
    </row>
    <row r="8784" spans="1:6" x14ac:dyDescent="0.25">
      <c r="A8784">
        <v>1240</v>
      </c>
      <c r="B8784" s="3">
        <v>44301</v>
      </c>
      <c r="C8784" s="3">
        <v>44302</v>
      </c>
      <c r="D8784" t="s">
        <v>131</v>
      </c>
      <c r="E8784" t="s">
        <v>113</v>
      </c>
      <c r="F8784" t="s">
        <v>132</v>
      </c>
    </row>
    <row r="8785" spans="1:6" x14ac:dyDescent="0.25">
      <c r="A8785">
        <v>1240</v>
      </c>
      <c r="B8785" s="3">
        <v>44302</v>
      </c>
      <c r="C8785" s="3">
        <v>44440</v>
      </c>
      <c r="D8785" t="s">
        <v>131</v>
      </c>
      <c r="E8785" t="s">
        <v>113</v>
      </c>
      <c r="F8785" t="s">
        <v>132</v>
      </c>
    </row>
    <row r="8786" spans="1:6" x14ac:dyDescent="0.25">
      <c r="A8786">
        <v>1240</v>
      </c>
      <c r="B8786" s="3">
        <v>44440</v>
      </c>
      <c r="C8786" s="3">
        <v>44445</v>
      </c>
      <c r="D8786" t="s">
        <v>131</v>
      </c>
      <c r="E8786" t="s">
        <v>113</v>
      </c>
      <c r="F8786" t="s">
        <v>132</v>
      </c>
    </row>
    <row r="8787" spans="1:6" x14ac:dyDescent="0.25">
      <c r="A8787">
        <v>1240</v>
      </c>
      <c r="B8787" s="3">
        <v>44445</v>
      </c>
      <c r="C8787" s="3">
        <v>44542</v>
      </c>
      <c r="D8787" t="s">
        <v>131</v>
      </c>
      <c r="E8787" t="s">
        <v>113</v>
      </c>
      <c r="F8787" t="s">
        <v>132</v>
      </c>
    </row>
    <row r="8788" spans="1:6" x14ac:dyDescent="0.25">
      <c r="A8788">
        <v>1240</v>
      </c>
      <c r="B8788" s="3">
        <v>44543</v>
      </c>
      <c r="C8788" s="3">
        <v>44545</v>
      </c>
      <c r="D8788" t="s">
        <v>131</v>
      </c>
      <c r="E8788" t="s">
        <v>113</v>
      </c>
      <c r="F8788" t="s">
        <v>132</v>
      </c>
    </row>
    <row r="8789" spans="1:6" x14ac:dyDescent="0.25">
      <c r="A8789">
        <v>1240</v>
      </c>
      <c r="B8789" s="3">
        <v>44546</v>
      </c>
      <c r="C8789" s="3">
        <v>44661</v>
      </c>
      <c r="D8789" t="s">
        <v>131</v>
      </c>
      <c r="E8789" t="s">
        <v>113</v>
      </c>
      <c r="F8789" t="s">
        <v>132</v>
      </c>
    </row>
    <row r="8790" spans="1:6" x14ac:dyDescent="0.25">
      <c r="A8790">
        <v>1240</v>
      </c>
      <c r="B8790" s="3">
        <v>44662</v>
      </c>
      <c r="C8790" s="3">
        <v>44664</v>
      </c>
      <c r="D8790" t="s">
        <v>131</v>
      </c>
      <c r="E8790" t="s">
        <v>113</v>
      </c>
      <c r="F8790" t="s">
        <v>132</v>
      </c>
    </row>
    <row r="8791" spans="1:6" x14ac:dyDescent="0.25">
      <c r="A8791">
        <v>1240</v>
      </c>
      <c r="B8791" s="3">
        <v>44665</v>
      </c>
      <c r="C8791" s="3"/>
      <c r="D8791" t="s">
        <v>131</v>
      </c>
      <c r="E8791" t="s">
        <v>113</v>
      </c>
      <c r="F8791" t="s">
        <v>132</v>
      </c>
    </row>
    <row r="8792" spans="1:6" x14ac:dyDescent="0.25">
      <c r="A8792">
        <v>1241</v>
      </c>
      <c r="B8792" s="3">
        <v>41214</v>
      </c>
      <c r="C8792" s="3">
        <v>43150</v>
      </c>
      <c r="D8792" t="s">
        <v>131</v>
      </c>
      <c r="E8792" t="s">
        <v>118</v>
      </c>
      <c r="F8792" t="s">
        <v>133</v>
      </c>
    </row>
    <row r="8793" spans="1:6" x14ac:dyDescent="0.25">
      <c r="A8793">
        <v>1241</v>
      </c>
      <c r="B8793" s="3">
        <v>43150</v>
      </c>
      <c r="D8793" t="s">
        <v>131</v>
      </c>
      <c r="E8793" t="s">
        <v>118</v>
      </c>
      <c r="F8793" t="s">
        <v>133</v>
      </c>
    </row>
    <row r="8794" spans="1:6" x14ac:dyDescent="0.25">
      <c r="A8794">
        <v>1242</v>
      </c>
      <c r="B8794" s="3">
        <v>42795</v>
      </c>
      <c r="C8794" s="3">
        <v>43350</v>
      </c>
      <c r="D8794" t="s">
        <v>131</v>
      </c>
      <c r="E8794" t="s">
        <v>115</v>
      </c>
      <c r="F8794" t="s">
        <v>133</v>
      </c>
    </row>
    <row r="8795" spans="1:6" x14ac:dyDescent="0.25">
      <c r="A8795">
        <v>1242</v>
      </c>
      <c r="B8795" s="3">
        <v>43147</v>
      </c>
      <c r="C8795" s="3">
        <v>43147</v>
      </c>
      <c r="D8795" t="s">
        <v>131</v>
      </c>
      <c r="E8795" t="s">
        <v>115</v>
      </c>
      <c r="F8795" t="s">
        <v>133</v>
      </c>
    </row>
    <row r="8796" spans="1:6" x14ac:dyDescent="0.25">
      <c r="A8796">
        <v>1242</v>
      </c>
      <c r="B8796" s="3">
        <v>43350</v>
      </c>
      <c r="C8796" s="3">
        <v>43350</v>
      </c>
      <c r="D8796" t="s">
        <v>131</v>
      </c>
      <c r="E8796" t="s">
        <v>115</v>
      </c>
      <c r="F8796" t="s">
        <v>133</v>
      </c>
    </row>
    <row r="8797" spans="1:6" x14ac:dyDescent="0.25">
      <c r="A8797">
        <v>1242</v>
      </c>
      <c r="B8797" s="3">
        <v>43351</v>
      </c>
      <c r="C8797" s="3">
        <v>43460</v>
      </c>
      <c r="D8797" t="s">
        <v>131</v>
      </c>
      <c r="E8797" t="s">
        <v>115</v>
      </c>
      <c r="F8797" t="s">
        <v>133</v>
      </c>
    </row>
    <row r="8798" spans="1:6" x14ac:dyDescent="0.25">
      <c r="A8798">
        <v>1242</v>
      </c>
      <c r="B8798" s="3">
        <v>43460</v>
      </c>
      <c r="C8798" s="3">
        <v>43557</v>
      </c>
      <c r="D8798" t="s">
        <v>131</v>
      </c>
      <c r="E8798" t="s">
        <v>115</v>
      </c>
      <c r="F8798" t="s">
        <v>133</v>
      </c>
    </row>
    <row r="8799" spans="1:6" x14ac:dyDescent="0.25">
      <c r="A8799">
        <v>1242</v>
      </c>
      <c r="B8799" s="3">
        <v>43558</v>
      </c>
      <c r="C8799" s="3">
        <v>43629</v>
      </c>
      <c r="D8799" t="s">
        <v>131</v>
      </c>
      <c r="E8799" t="s">
        <v>115</v>
      </c>
      <c r="F8799" t="s">
        <v>133</v>
      </c>
    </row>
    <row r="8800" spans="1:6" x14ac:dyDescent="0.25">
      <c r="A8800">
        <v>1242</v>
      </c>
      <c r="B8800" s="3">
        <v>43629</v>
      </c>
      <c r="C8800" s="3">
        <v>43629</v>
      </c>
      <c r="D8800" t="s">
        <v>131</v>
      </c>
      <c r="E8800" t="s">
        <v>115</v>
      </c>
      <c r="F8800" t="s">
        <v>133</v>
      </c>
    </row>
    <row r="8801" spans="1:6" x14ac:dyDescent="0.25">
      <c r="A8801">
        <v>1242</v>
      </c>
      <c r="B8801" s="3">
        <v>43630</v>
      </c>
      <c r="C8801" s="3">
        <v>43690</v>
      </c>
      <c r="D8801" t="s">
        <v>131</v>
      </c>
      <c r="E8801" t="s">
        <v>115</v>
      </c>
      <c r="F8801" t="s">
        <v>133</v>
      </c>
    </row>
    <row r="8802" spans="1:6" x14ac:dyDescent="0.25">
      <c r="A8802">
        <v>1242</v>
      </c>
      <c r="B8802" s="3">
        <v>43690</v>
      </c>
      <c r="C8802" s="3">
        <v>43691</v>
      </c>
      <c r="D8802" t="s">
        <v>131</v>
      </c>
      <c r="E8802" t="s">
        <v>115</v>
      </c>
      <c r="F8802" t="s">
        <v>133</v>
      </c>
    </row>
    <row r="8803" spans="1:6" x14ac:dyDescent="0.25">
      <c r="A8803">
        <v>1242</v>
      </c>
      <c r="B8803" s="3">
        <v>43692</v>
      </c>
      <c r="C8803" s="3">
        <v>43692</v>
      </c>
      <c r="D8803" t="s">
        <v>131</v>
      </c>
      <c r="E8803" t="s">
        <v>115</v>
      </c>
      <c r="F8803" t="s">
        <v>133</v>
      </c>
    </row>
    <row r="8804" spans="1:6" x14ac:dyDescent="0.25">
      <c r="A8804">
        <v>1242</v>
      </c>
      <c r="B8804" s="3">
        <v>43692</v>
      </c>
      <c r="C8804" s="3">
        <v>43693</v>
      </c>
      <c r="D8804" t="s">
        <v>131</v>
      </c>
      <c r="E8804" t="s">
        <v>115</v>
      </c>
      <c r="F8804" t="s">
        <v>133</v>
      </c>
    </row>
    <row r="8805" spans="1:6" x14ac:dyDescent="0.25">
      <c r="A8805">
        <v>1242</v>
      </c>
      <c r="B8805" s="3">
        <v>43694</v>
      </c>
      <c r="C8805" s="3">
        <v>43754</v>
      </c>
      <c r="D8805" t="s">
        <v>131</v>
      </c>
      <c r="E8805" t="s">
        <v>115</v>
      </c>
      <c r="F8805" t="s">
        <v>133</v>
      </c>
    </row>
    <row r="8806" spans="1:6" x14ac:dyDescent="0.25">
      <c r="A8806">
        <v>1242</v>
      </c>
      <c r="B8806" s="3">
        <v>43754</v>
      </c>
      <c r="C8806" s="3">
        <v>43755</v>
      </c>
      <c r="D8806" t="s">
        <v>131</v>
      </c>
      <c r="E8806" t="s">
        <v>115</v>
      </c>
      <c r="F8806" t="s">
        <v>133</v>
      </c>
    </row>
    <row r="8807" spans="1:6" x14ac:dyDescent="0.25">
      <c r="A8807">
        <v>1242</v>
      </c>
      <c r="B8807" s="3">
        <v>43756</v>
      </c>
      <c r="C8807" s="3">
        <v>43758</v>
      </c>
      <c r="D8807" t="s">
        <v>131</v>
      </c>
      <c r="E8807" t="s">
        <v>115</v>
      </c>
      <c r="F8807" t="s">
        <v>133</v>
      </c>
    </row>
    <row r="8808" spans="1:6" x14ac:dyDescent="0.25">
      <c r="A8808">
        <v>1242</v>
      </c>
      <c r="B8808" s="3">
        <v>43758</v>
      </c>
      <c r="C8808" s="3">
        <v>43759</v>
      </c>
      <c r="D8808" t="s">
        <v>131</v>
      </c>
      <c r="E8808" t="s">
        <v>115</v>
      </c>
      <c r="F8808" t="s">
        <v>133</v>
      </c>
    </row>
    <row r="8809" spans="1:6" x14ac:dyDescent="0.25">
      <c r="A8809">
        <v>1242</v>
      </c>
      <c r="B8809" s="3">
        <v>43760</v>
      </c>
      <c r="C8809" s="3">
        <v>43811</v>
      </c>
      <c r="D8809" t="s">
        <v>131</v>
      </c>
      <c r="E8809" t="s">
        <v>115</v>
      </c>
      <c r="F8809" t="s">
        <v>133</v>
      </c>
    </row>
    <row r="8810" spans="1:6" x14ac:dyDescent="0.25">
      <c r="A8810">
        <v>1242</v>
      </c>
      <c r="B8810" s="3">
        <v>43811</v>
      </c>
      <c r="C8810" s="3">
        <v>43811</v>
      </c>
      <c r="D8810" t="s">
        <v>131</v>
      </c>
      <c r="E8810" t="s">
        <v>115</v>
      </c>
      <c r="F8810" t="s">
        <v>133</v>
      </c>
    </row>
    <row r="8811" spans="1:6" x14ac:dyDescent="0.25">
      <c r="A8811">
        <v>1242</v>
      </c>
      <c r="B8811" s="3">
        <v>43812</v>
      </c>
      <c r="C8811" s="3">
        <v>43858</v>
      </c>
      <c r="D8811" t="s">
        <v>131</v>
      </c>
      <c r="E8811" t="s">
        <v>115</v>
      </c>
      <c r="F8811" t="s">
        <v>133</v>
      </c>
    </row>
    <row r="8812" spans="1:6" x14ac:dyDescent="0.25">
      <c r="A8812">
        <v>1242</v>
      </c>
      <c r="B8812" s="3">
        <v>43858</v>
      </c>
      <c r="C8812" s="3">
        <v>43859</v>
      </c>
      <c r="D8812" t="s">
        <v>131</v>
      </c>
      <c r="E8812" t="s">
        <v>115</v>
      </c>
      <c r="F8812" t="s">
        <v>133</v>
      </c>
    </row>
    <row r="8813" spans="1:6" x14ac:dyDescent="0.25">
      <c r="A8813">
        <v>1242</v>
      </c>
      <c r="B8813" s="3">
        <v>43860</v>
      </c>
      <c r="C8813" s="3">
        <v>43860</v>
      </c>
      <c r="D8813" t="s">
        <v>131</v>
      </c>
      <c r="E8813" t="s">
        <v>115</v>
      </c>
      <c r="F8813" t="s">
        <v>133</v>
      </c>
    </row>
    <row r="8814" spans="1:6" x14ac:dyDescent="0.25">
      <c r="A8814">
        <v>1242</v>
      </c>
      <c r="B8814" s="3">
        <v>43860</v>
      </c>
      <c r="C8814" s="3">
        <v>43861</v>
      </c>
      <c r="D8814" t="s">
        <v>131</v>
      </c>
      <c r="E8814" t="s">
        <v>115</v>
      </c>
      <c r="F8814" t="s">
        <v>133</v>
      </c>
    </row>
    <row r="8815" spans="1:6" x14ac:dyDescent="0.25">
      <c r="A8815">
        <v>1242</v>
      </c>
      <c r="B8815" s="3">
        <v>43862</v>
      </c>
      <c r="C8815" s="3">
        <v>43901</v>
      </c>
      <c r="D8815" t="s">
        <v>131</v>
      </c>
      <c r="E8815" t="s">
        <v>115</v>
      </c>
      <c r="F8815" t="s">
        <v>133</v>
      </c>
    </row>
    <row r="8816" spans="1:6" x14ac:dyDescent="0.25">
      <c r="A8816">
        <v>1242</v>
      </c>
      <c r="B8816" s="3">
        <v>43901</v>
      </c>
      <c r="C8816" s="3">
        <v>43901</v>
      </c>
      <c r="D8816" t="s">
        <v>131</v>
      </c>
      <c r="E8816" t="s">
        <v>115</v>
      </c>
      <c r="F8816" t="s">
        <v>133</v>
      </c>
    </row>
    <row r="8817" spans="1:6" x14ac:dyDescent="0.25">
      <c r="A8817">
        <v>1242</v>
      </c>
      <c r="B8817" s="3">
        <v>43902</v>
      </c>
      <c r="C8817" s="3">
        <v>44165</v>
      </c>
      <c r="D8817" t="s">
        <v>131</v>
      </c>
      <c r="E8817" t="s">
        <v>115</v>
      </c>
      <c r="F8817" t="s">
        <v>133</v>
      </c>
    </row>
    <row r="8818" spans="1:6" x14ac:dyDescent="0.25">
      <c r="A8818">
        <v>1242</v>
      </c>
      <c r="B8818" s="3">
        <v>44166</v>
      </c>
      <c r="C8818" s="3">
        <v>44168</v>
      </c>
      <c r="D8818" t="s">
        <v>131</v>
      </c>
      <c r="E8818" t="s">
        <v>115</v>
      </c>
      <c r="F8818" t="s">
        <v>133</v>
      </c>
    </row>
    <row r="8819" spans="1:6" x14ac:dyDescent="0.25">
      <c r="A8819">
        <v>1242</v>
      </c>
      <c r="B8819" s="3">
        <v>44169</v>
      </c>
      <c r="C8819" s="3">
        <v>44386</v>
      </c>
      <c r="D8819" t="s">
        <v>131</v>
      </c>
      <c r="E8819" t="s">
        <v>115</v>
      </c>
      <c r="F8819" t="s">
        <v>133</v>
      </c>
    </row>
    <row r="8820" spans="1:6" x14ac:dyDescent="0.25">
      <c r="A8820">
        <v>1242</v>
      </c>
      <c r="B8820" s="3">
        <v>44386</v>
      </c>
      <c r="C8820" s="3">
        <v>44388</v>
      </c>
      <c r="D8820" t="s">
        <v>131</v>
      </c>
      <c r="E8820" t="s">
        <v>115</v>
      </c>
      <c r="F8820" t="s">
        <v>133</v>
      </c>
    </row>
    <row r="8821" spans="1:6" x14ac:dyDescent="0.25">
      <c r="A8821">
        <v>1242</v>
      </c>
      <c r="B8821" s="3">
        <v>44389</v>
      </c>
      <c r="C8821" s="3">
        <v>44389</v>
      </c>
      <c r="D8821" t="s">
        <v>131</v>
      </c>
      <c r="E8821" t="s">
        <v>115</v>
      </c>
      <c r="F8821" t="s">
        <v>133</v>
      </c>
    </row>
    <row r="8822" spans="1:6" x14ac:dyDescent="0.25">
      <c r="A8822">
        <v>1242</v>
      </c>
      <c r="B8822" s="3">
        <v>44389</v>
      </c>
      <c r="C8822" s="3">
        <v>44391</v>
      </c>
      <c r="D8822" t="s">
        <v>131</v>
      </c>
      <c r="E8822" t="s">
        <v>115</v>
      </c>
      <c r="F8822" t="s">
        <v>133</v>
      </c>
    </row>
    <row r="8823" spans="1:6" x14ac:dyDescent="0.25">
      <c r="A8823">
        <v>1242</v>
      </c>
      <c r="B8823" s="3">
        <v>44392</v>
      </c>
      <c r="C8823" s="3">
        <v>44440</v>
      </c>
      <c r="D8823" t="s">
        <v>131</v>
      </c>
      <c r="E8823" t="s">
        <v>115</v>
      </c>
      <c r="F8823" t="s">
        <v>133</v>
      </c>
    </row>
    <row r="8824" spans="1:6" x14ac:dyDescent="0.25">
      <c r="A8824">
        <v>1242</v>
      </c>
      <c r="B8824" s="3">
        <v>44440</v>
      </c>
      <c r="C8824" s="3"/>
      <c r="D8824" t="s">
        <v>131</v>
      </c>
      <c r="E8824" t="s">
        <v>115</v>
      </c>
      <c r="F8824" t="s">
        <v>133</v>
      </c>
    </row>
    <row r="8825" spans="1:6" x14ac:dyDescent="0.25">
      <c r="A8825">
        <v>1243</v>
      </c>
      <c r="B8825" s="3">
        <v>42374</v>
      </c>
      <c r="C8825" s="3">
        <v>43522</v>
      </c>
      <c r="D8825" t="s">
        <v>131</v>
      </c>
      <c r="E8825" t="s">
        <v>169</v>
      </c>
      <c r="F8825" t="s">
        <v>133</v>
      </c>
    </row>
    <row r="8826" spans="1:6" x14ac:dyDescent="0.25">
      <c r="A8826">
        <v>1243</v>
      </c>
      <c r="B8826" s="3">
        <v>43522</v>
      </c>
      <c r="C8826" s="3">
        <v>43544</v>
      </c>
      <c r="D8826" t="s">
        <v>131</v>
      </c>
      <c r="E8826" t="s">
        <v>169</v>
      </c>
      <c r="F8826" t="s">
        <v>133</v>
      </c>
    </row>
    <row r="8827" spans="1:6" x14ac:dyDescent="0.25">
      <c r="A8827">
        <v>1243</v>
      </c>
      <c r="B8827" s="3">
        <v>43545</v>
      </c>
      <c r="C8827" s="3">
        <v>43545</v>
      </c>
      <c r="D8827" t="s">
        <v>131</v>
      </c>
      <c r="E8827" t="s">
        <v>169</v>
      </c>
      <c r="F8827" t="s">
        <v>133</v>
      </c>
    </row>
    <row r="8828" spans="1:6" x14ac:dyDescent="0.25">
      <c r="A8828">
        <v>1243</v>
      </c>
      <c r="B8828" s="3">
        <v>43545</v>
      </c>
      <c r="C8828" s="3">
        <v>43546</v>
      </c>
      <c r="D8828" t="s">
        <v>131</v>
      </c>
      <c r="E8828" t="s">
        <v>169</v>
      </c>
      <c r="F8828" t="s">
        <v>133</v>
      </c>
    </row>
    <row r="8829" spans="1:6" x14ac:dyDescent="0.25">
      <c r="A8829">
        <v>1243</v>
      </c>
      <c r="B8829" s="3">
        <v>43547</v>
      </c>
      <c r="C8829" s="3">
        <v>43647</v>
      </c>
      <c r="D8829" t="s">
        <v>131</v>
      </c>
      <c r="E8829" t="s">
        <v>169</v>
      </c>
      <c r="F8829" t="s">
        <v>133</v>
      </c>
    </row>
    <row r="8830" spans="1:6" x14ac:dyDescent="0.25">
      <c r="A8830">
        <v>1243</v>
      </c>
      <c r="B8830" s="3">
        <v>43647</v>
      </c>
      <c r="C8830" s="3">
        <v>43861</v>
      </c>
      <c r="D8830" t="s">
        <v>131</v>
      </c>
      <c r="E8830" t="s">
        <v>169</v>
      </c>
      <c r="F8830" t="s">
        <v>133</v>
      </c>
    </row>
    <row r="8831" spans="1:6" x14ac:dyDescent="0.25">
      <c r="A8831">
        <v>1243</v>
      </c>
      <c r="B8831" s="3">
        <v>43861</v>
      </c>
      <c r="C8831" s="3">
        <v>43890</v>
      </c>
      <c r="D8831" t="s">
        <v>131</v>
      </c>
      <c r="E8831" t="s">
        <v>169</v>
      </c>
      <c r="F8831" t="s">
        <v>133</v>
      </c>
    </row>
    <row r="8832" spans="1:6" x14ac:dyDescent="0.25">
      <c r="A8832">
        <v>1243</v>
      </c>
      <c r="B8832" s="3">
        <v>43891</v>
      </c>
      <c r="C8832" s="3">
        <v>43891</v>
      </c>
      <c r="D8832" t="s">
        <v>131</v>
      </c>
      <c r="E8832" t="s">
        <v>169</v>
      </c>
      <c r="F8832" t="s">
        <v>133</v>
      </c>
    </row>
    <row r="8833" spans="1:6" x14ac:dyDescent="0.25">
      <c r="A8833">
        <v>1243</v>
      </c>
      <c r="B8833" s="3">
        <v>43891</v>
      </c>
      <c r="C8833" s="3">
        <v>43891</v>
      </c>
      <c r="D8833" t="s">
        <v>131</v>
      </c>
      <c r="E8833" t="s">
        <v>134</v>
      </c>
      <c r="F8833" t="s">
        <v>133</v>
      </c>
    </row>
    <row r="8834" spans="1:6" x14ac:dyDescent="0.25">
      <c r="A8834">
        <v>1243</v>
      </c>
      <c r="B8834" s="3">
        <v>43891</v>
      </c>
      <c r="C8834" s="3">
        <v>43983</v>
      </c>
      <c r="D8834" t="s">
        <v>131</v>
      </c>
      <c r="E8834" t="s">
        <v>134</v>
      </c>
      <c r="F8834" t="s">
        <v>133</v>
      </c>
    </row>
    <row r="8835" spans="1:6" x14ac:dyDescent="0.25">
      <c r="A8835">
        <v>1243</v>
      </c>
      <c r="B8835" s="3">
        <v>43983</v>
      </c>
      <c r="C8835" s="3">
        <v>44102</v>
      </c>
      <c r="D8835" t="s">
        <v>131</v>
      </c>
      <c r="E8835" t="s">
        <v>174</v>
      </c>
      <c r="F8835" t="s">
        <v>133</v>
      </c>
    </row>
    <row r="8836" spans="1:6" x14ac:dyDescent="0.25">
      <c r="A8836">
        <v>1243</v>
      </c>
      <c r="B8836" s="3">
        <v>43983</v>
      </c>
      <c r="C8836" s="3">
        <v>43983</v>
      </c>
      <c r="D8836" t="s">
        <v>131</v>
      </c>
      <c r="E8836" t="s">
        <v>174</v>
      </c>
      <c r="F8836" t="s">
        <v>133</v>
      </c>
    </row>
    <row r="8837" spans="1:6" x14ac:dyDescent="0.25">
      <c r="A8837">
        <v>1243</v>
      </c>
      <c r="B8837" s="3">
        <v>43983</v>
      </c>
      <c r="C8837" s="3">
        <v>43983</v>
      </c>
      <c r="D8837" t="s">
        <v>131</v>
      </c>
      <c r="E8837" t="s">
        <v>134</v>
      </c>
      <c r="F8837" t="s">
        <v>133</v>
      </c>
    </row>
    <row r="8838" spans="1:6" x14ac:dyDescent="0.25">
      <c r="A8838">
        <v>1243</v>
      </c>
      <c r="B8838" s="3">
        <v>43983</v>
      </c>
      <c r="C8838" s="3">
        <v>43983</v>
      </c>
      <c r="D8838" t="s">
        <v>131</v>
      </c>
      <c r="E8838" t="s">
        <v>134</v>
      </c>
      <c r="F8838" t="s">
        <v>133</v>
      </c>
    </row>
    <row r="8839" spans="1:6" x14ac:dyDescent="0.25">
      <c r="A8839">
        <v>1243</v>
      </c>
      <c r="B8839" s="3">
        <v>44102</v>
      </c>
      <c r="C8839" s="3">
        <v>44131</v>
      </c>
      <c r="D8839" t="s">
        <v>131</v>
      </c>
      <c r="E8839" t="s">
        <v>174</v>
      </c>
      <c r="F8839" t="s">
        <v>133</v>
      </c>
    </row>
    <row r="8840" spans="1:6" x14ac:dyDescent="0.25">
      <c r="A8840">
        <v>1243</v>
      </c>
      <c r="B8840" s="3">
        <v>44132</v>
      </c>
      <c r="C8840" s="3">
        <v>44133</v>
      </c>
      <c r="D8840" t="s">
        <v>131</v>
      </c>
      <c r="E8840" t="s">
        <v>174</v>
      </c>
      <c r="F8840" t="s">
        <v>133</v>
      </c>
    </row>
    <row r="8841" spans="1:6" x14ac:dyDescent="0.25">
      <c r="A8841">
        <v>1243</v>
      </c>
      <c r="B8841" s="3">
        <v>44133</v>
      </c>
      <c r="C8841" s="3">
        <v>44162</v>
      </c>
      <c r="D8841" t="s">
        <v>131</v>
      </c>
      <c r="E8841" t="s">
        <v>174</v>
      </c>
      <c r="F8841" t="s">
        <v>133</v>
      </c>
    </row>
    <row r="8842" spans="1:6" x14ac:dyDescent="0.25">
      <c r="A8842">
        <v>1243</v>
      </c>
      <c r="B8842" s="3">
        <v>44163</v>
      </c>
      <c r="C8842" s="3">
        <v>44165</v>
      </c>
      <c r="D8842" t="s">
        <v>131</v>
      </c>
      <c r="E8842" t="s">
        <v>174</v>
      </c>
      <c r="F8842" t="s">
        <v>133</v>
      </c>
    </row>
    <row r="8843" spans="1:6" x14ac:dyDescent="0.25">
      <c r="A8843">
        <v>1243</v>
      </c>
      <c r="B8843" s="3">
        <v>44165</v>
      </c>
      <c r="C8843" s="3">
        <v>44194</v>
      </c>
      <c r="D8843" t="s">
        <v>131</v>
      </c>
      <c r="E8843" t="s">
        <v>174</v>
      </c>
      <c r="F8843" t="s">
        <v>133</v>
      </c>
    </row>
    <row r="8844" spans="1:6" x14ac:dyDescent="0.25">
      <c r="A8844">
        <v>1243</v>
      </c>
      <c r="B8844" s="3">
        <v>44195</v>
      </c>
      <c r="C8844" s="3">
        <v>44197</v>
      </c>
      <c r="D8844" t="s">
        <v>131</v>
      </c>
      <c r="E8844" t="s">
        <v>174</v>
      </c>
      <c r="F8844" t="s">
        <v>133</v>
      </c>
    </row>
    <row r="8845" spans="1:6" x14ac:dyDescent="0.25">
      <c r="A8845">
        <v>1243</v>
      </c>
      <c r="B8845" s="3">
        <v>44197</v>
      </c>
      <c r="C8845" s="3">
        <v>44286</v>
      </c>
      <c r="D8845" t="s">
        <v>131</v>
      </c>
      <c r="E8845" t="s">
        <v>174</v>
      </c>
      <c r="F8845" t="s">
        <v>133</v>
      </c>
    </row>
    <row r="8846" spans="1:6" x14ac:dyDescent="0.25">
      <c r="A8846">
        <v>1243</v>
      </c>
      <c r="B8846" s="3">
        <v>44287</v>
      </c>
      <c r="C8846" s="3">
        <v>44476</v>
      </c>
      <c r="D8846" t="s">
        <v>131</v>
      </c>
      <c r="E8846" t="s">
        <v>174</v>
      </c>
      <c r="F8846" t="s">
        <v>133</v>
      </c>
    </row>
    <row r="8847" spans="1:6" x14ac:dyDescent="0.25">
      <c r="A8847">
        <v>1243</v>
      </c>
      <c r="B8847" s="3">
        <v>44476</v>
      </c>
      <c r="C8847" s="3">
        <v>44505</v>
      </c>
      <c r="D8847" t="s">
        <v>131</v>
      </c>
      <c r="E8847" t="s">
        <v>174</v>
      </c>
      <c r="F8847" t="s">
        <v>133</v>
      </c>
    </row>
    <row r="8848" spans="1:6" x14ac:dyDescent="0.25">
      <c r="A8848">
        <v>1243</v>
      </c>
      <c r="B8848" s="3">
        <v>44506</v>
      </c>
      <c r="C8848" s="3"/>
      <c r="D8848" t="s">
        <v>131</v>
      </c>
      <c r="E8848" t="s">
        <v>174</v>
      </c>
      <c r="F8848" t="s">
        <v>133</v>
      </c>
    </row>
    <row r="8849" spans="1:6" x14ac:dyDescent="0.25">
      <c r="A8849">
        <v>1244</v>
      </c>
      <c r="B8849" s="3">
        <v>40878</v>
      </c>
      <c r="C8849" s="3">
        <v>43100</v>
      </c>
      <c r="D8849" t="s">
        <v>131</v>
      </c>
      <c r="E8849" t="s">
        <v>115</v>
      </c>
      <c r="F8849" t="s">
        <v>133</v>
      </c>
    </row>
    <row r="8850" spans="1:6" x14ac:dyDescent="0.25">
      <c r="A8850">
        <v>1244</v>
      </c>
      <c r="B8850" s="3">
        <v>43100</v>
      </c>
      <c r="C8850" s="3">
        <v>43101</v>
      </c>
      <c r="D8850" t="s">
        <v>131</v>
      </c>
      <c r="E8850" t="s">
        <v>115</v>
      </c>
      <c r="F8850" t="s">
        <v>133</v>
      </c>
    </row>
    <row r="8851" spans="1:6" x14ac:dyDescent="0.25">
      <c r="A8851">
        <v>1244</v>
      </c>
      <c r="B8851" s="3">
        <v>43101</v>
      </c>
      <c r="C8851" s="3">
        <v>43267</v>
      </c>
      <c r="D8851" t="s">
        <v>131</v>
      </c>
      <c r="E8851" t="s">
        <v>115</v>
      </c>
      <c r="F8851" t="s">
        <v>133</v>
      </c>
    </row>
    <row r="8852" spans="1:6" x14ac:dyDescent="0.25">
      <c r="A8852">
        <v>1244</v>
      </c>
      <c r="B8852" s="3">
        <v>43267</v>
      </c>
      <c r="C8852" s="3">
        <v>43267</v>
      </c>
      <c r="D8852" t="s">
        <v>131</v>
      </c>
      <c r="E8852" t="s">
        <v>115</v>
      </c>
      <c r="F8852" t="s">
        <v>133</v>
      </c>
    </row>
    <row r="8853" spans="1:6" x14ac:dyDescent="0.25">
      <c r="A8853">
        <v>1244</v>
      </c>
      <c r="B8853" s="3">
        <v>43267</v>
      </c>
      <c r="C8853" s="3">
        <v>43267</v>
      </c>
      <c r="D8853" t="s">
        <v>131</v>
      </c>
      <c r="E8853" t="s">
        <v>115</v>
      </c>
      <c r="F8853" t="s">
        <v>133</v>
      </c>
    </row>
    <row r="8854" spans="1:6" x14ac:dyDescent="0.25">
      <c r="A8854">
        <v>1244</v>
      </c>
      <c r="B8854" s="3">
        <v>43267</v>
      </c>
      <c r="C8854" s="3">
        <v>43267</v>
      </c>
      <c r="D8854" t="s">
        <v>131</v>
      </c>
      <c r="E8854" t="s">
        <v>115</v>
      </c>
      <c r="F8854" t="s">
        <v>133</v>
      </c>
    </row>
    <row r="8855" spans="1:6" x14ac:dyDescent="0.25">
      <c r="A8855">
        <v>1244</v>
      </c>
      <c r="B8855" s="3">
        <v>43267</v>
      </c>
      <c r="C8855" s="3">
        <v>43267</v>
      </c>
      <c r="D8855" t="s">
        <v>131</v>
      </c>
      <c r="E8855" t="s">
        <v>115</v>
      </c>
      <c r="F8855" t="s">
        <v>133</v>
      </c>
    </row>
    <row r="8856" spans="1:6" x14ac:dyDescent="0.25">
      <c r="A8856">
        <v>1244</v>
      </c>
      <c r="B8856" s="3">
        <v>43267</v>
      </c>
      <c r="C8856" s="3">
        <v>43267</v>
      </c>
      <c r="D8856" t="s">
        <v>131</v>
      </c>
      <c r="E8856" t="s">
        <v>115</v>
      </c>
      <c r="F8856" t="s">
        <v>133</v>
      </c>
    </row>
    <row r="8857" spans="1:6" x14ac:dyDescent="0.25">
      <c r="A8857">
        <v>1244</v>
      </c>
      <c r="B8857" s="3">
        <v>43267</v>
      </c>
      <c r="C8857" s="3">
        <v>43267</v>
      </c>
      <c r="D8857" t="s">
        <v>131</v>
      </c>
      <c r="E8857" t="s">
        <v>115</v>
      </c>
      <c r="F8857" t="s">
        <v>133</v>
      </c>
    </row>
    <row r="8858" spans="1:6" x14ac:dyDescent="0.25">
      <c r="A8858">
        <v>1244</v>
      </c>
      <c r="B8858" s="3">
        <v>43267</v>
      </c>
      <c r="C8858" s="3">
        <v>43267</v>
      </c>
      <c r="D8858" t="s">
        <v>131</v>
      </c>
      <c r="E8858" t="s">
        <v>115</v>
      </c>
      <c r="F8858" t="s">
        <v>133</v>
      </c>
    </row>
    <row r="8859" spans="1:6" x14ac:dyDescent="0.25">
      <c r="A8859">
        <v>1244</v>
      </c>
      <c r="B8859" s="3">
        <v>43267</v>
      </c>
      <c r="C8859" s="3">
        <v>43267</v>
      </c>
      <c r="D8859" t="s">
        <v>131</v>
      </c>
      <c r="E8859" t="s">
        <v>115</v>
      </c>
      <c r="F8859" t="s">
        <v>133</v>
      </c>
    </row>
    <row r="8860" spans="1:6" x14ac:dyDescent="0.25">
      <c r="A8860">
        <v>1244</v>
      </c>
      <c r="B8860" s="3">
        <v>43267</v>
      </c>
      <c r="C8860" s="3">
        <v>43267</v>
      </c>
      <c r="D8860" t="s">
        <v>131</v>
      </c>
      <c r="E8860" t="s">
        <v>115</v>
      </c>
      <c r="F8860" t="s">
        <v>133</v>
      </c>
    </row>
    <row r="8861" spans="1:6" x14ac:dyDescent="0.25">
      <c r="A8861">
        <v>1244</v>
      </c>
      <c r="B8861" s="3">
        <v>43267</v>
      </c>
      <c r="C8861" s="3">
        <v>43267</v>
      </c>
      <c r="D8861" t="s">
        <v>131</v>
      </c>
      <c r="E8861" t="s">
        <v>115</v>
      </c>
      <c r="F8861" t="s">
        <v>133</v>
      </c>
    </row>
    <row r="8862" spans="1:6" x14ac:dyDescent="0.25">
      <c r="A8862">
        <v>1244</v>
      </c>
      <c r="B8862" s="3">
        <v>43267</v>
      </c>
      <c r="C8862" s="3">
        <v>43267</v>
      </c>
      <c r="D8862" t="s">
        <v>131</v>
      </c>
      <c r="E8862" t="s">
        <v>115</v>
      </c>
      <c r="F8862" t="s">
        <v>133</v>
      </c>
    </row>
    <row r="8863" spans="1:6" x14ac:dyDescent="0.25">
      <c r="A8863">
        <v>1244</v>
      </c>
      <c r="B8863" s="3">
        <v>43267</v>
      </c>
      <c r="C8863" s="3">
        <v>43409</v>
      </c>
      <c r="D8863" t="s">
        <v>131</v>
      </c>
      <c r="E8863" t="s">
        <v>115</v>
      </c>
      <c r="F8863" t="s">
        <v>133</v>
      </c>
    </row>
    <row r="8864" spans="1:6" x14ac:dyDescent="0.25">
      <c r="A8864">
        <v>1244</v>
      </c>
      <c r="B8864" s="3">
        <v>43409</v>
      </c>
      <c r="C8864" s="3">
        <v>43409</v>
      </c>
      <c r="D8864" t="s">
        <v>131</v>
      </c>
      <c r="E8864" t="s">
        <v>145</v>
      </c>
      <c r="F8864" t="s">
        <v>133</v>
      </c>
    </row>
    <row r="8865" spans="1:6" x14ac:dyDescent="0.25">
      <c r="A8865">
        <v>1244</v>
      </c>
      <c r="B8865" s="3">
        <v>43409</v>
      </c>
      <c r="C8865" s="3">
        <v>43479</v>
      </c>
      <c r="D8865" t="s">
        <v>131</v>
      </c>
      <c r="E8865" t="s">
        <v>145</v>
      </c>
      <c r="F8865" t="s">
        <v>133</v>
      </c>
    </row>
    <row r="8866" spans="1:6" x14ac:dyDescent="0.25">
      <c r="A8866">
        <v>1244</v>
      </c>
      <c r="B8866" s="3">
        <v>43409</v>
      </c>
      <c r="C8866" s="3">
        <v>43409</v>
      </c>
      <c r="D8866" t="s">
        <v>131</v>
      </c>
      <c r="E8866" t="s">
        <v>115</v>
      </c>
      <c r="F8866" t="s">
        <v>133</v>
      </c>
    </row>
    <row r="8867" spans="1:6" x14ac:dyDescent="0.25">
      <c r="A8867">
        <v>1244</v>
      </c>
      <c r="B8867" s="3">
        <v>43479</v>
      </c>
      <c r="C8867" s="3">
        <v>43479</v>
      </c>
      <c r="D8867" t="s">
        <v>131</v>
      </c>
      <c r="E8867" t="s">
        <v>145</v>
      </c>
      <c r="F8867" t="s">
        <v>133</v>
      </c>
    </row>
    <row r="8868" spans="1:6" x14ac:dyDescent="0.25">
      <c r="A8868">
        <v>1244</v>
      </c>
      <c r="B8868" s="3">
        <v>43479</v>
      </c>
      <c r="C8868" s="3">
        <v>43479</v>
      </c>
      <c r="D8868" t="s">
        <v>131</v>
      </c>
      <c r="E8868" t="s">
        <v>145</v>
      </c>
      <c r="F8868" t="s">
        <v>133</v>
      </c>
    </row>
    <row r="8869" spans="1:6" x14ac:dyDescent="0.25">
      <c r="A8869">
        <v>1244</v>
      </c>
      <c r="B8869" s="3">
        <v>43479</v>
      </c>
      <c r="C8869" s="3">
        <v>43479</v>
      </c>
      <c r="D8869" t="s">
        <v>131</v>
      </c>
      <c r="E8869" t="s">
        <v>98</v>
      </c>
      <c r="F8869" t="s">
        <v>133</v>
      </c>
    </row>
    <row r="8870" spans="1:6" x14ac:dyDescent="0.25">
      <c r="A8870">
        <v>1244</v>
      </c>
      <c r="B8870" s="3">
        <v>43479</v>
      </c>
      <c r="C8870" s="3">
        <v>43481</v>
      </c>
      <c r="D8870" t="s">
        <v>131</v>
      </c>
      <c r="E8870" t="s">
        <v>98</v>
      </c>
      <c r="F8870" t="s">
        <v>133</v>
      </c>
    </row>
    <row r="8871" spans="1:6" x14ac:dyDescent="0.25">
      <c r="A8871">
        <v>1244</v>
      </c>
      <c r="B8871" s="3">
        <v>43482</v>
      </c>
      <c r="C8871" s="3">
        <v>43482</v>
      </c>
      <c r="D8871" t="s">
        <v>131</v>
      </c>
      <c r="E8871" t="s">
        <v>98</v>
      </c>
      <c r="F8871" t="s">
        <v>133</v>
      </c>
    </row>
    <row r="8872" spans="1:6" x14ac:dyDescent="0.25">
      <c r="A8872">
        <v>1244</v>
      </c>
      <c r="B8872" s="3">
        <v>43482</v>
      </c>
      <c r="C8872" s="3">
        <v>43579</v>
      </c>
      <c r="D8872" t="s">
        <v>131</v>
      </c>
      <c r="E8872" t="s">
        <v>98</v>
      </c>
      <c r="F8872" t="s">
        <v>133</v>
      </c>
    </row>
    <row r="8873" spans="1:6" x14ac:dyDescent="0.25">
      <c r="A8873">
        <v>1244</v>
      </c>
      <c r="B8873" s="3">
        <v>43580</v>
      </c>
      <c r="C8873" s="3">
        <v>43601</v>
      </c>
      <c r="D8873" t="s">
        <v>131</v>
      </c>
      <c r="E8873" t="s">
        <v>98</v>
      </c>
      <c r="F8873" t="s">
        <v>133</v>
      </c>
    </row>
    <row r="8874" spans="1:6" x14ac:dyDescent="0.25">
      <c r="A8874">
        <v>1244</v>
      </c>
      <c r="B8874" s="3">
        <v>43601</v>
      </c>
      <c r="C8874" s="3">
        <v>43693</v>
      </c>
      <c r="D8874" t="s">
        <v>131</v>
      </c>
      <c r="E8874" t="s">
        <v>98</v>
      </c>
      <c r="F8874" t="s">
        <v>133</v>
      </c>
    </row>
    <row r="8875" spans="1:6" x14ac:dyDescent="0.25">
      <c r="A8875">
        <v>1244</v>
      </c>
      <c r="B8875" s="3">
        <v>43601</v>
      </c>
      <c r="C8875" s="3">
        <v>44490</v>
      </c>
      <c r="D8875" t="s">
        <v>131</v>
      </c>
      <c r="E8875" t="s">
        <v>90</v>
      </c>
      <c r="F8875" t="s">
        <v>133</v>
      </c>
    </row>
    <row r="8876" spans="1:6" x14ac:dyDescent="0.25">
      <c r="A8876">
        <v>1244</v>
      </c>
      <c r="B8876" s="3">
        <v>44490</v>
      </c>
      <c r="C8876" s="3"/>
      <c r="D8876" t="s">
        <v>131</v>
      </c>
      <c r="E8876" t="s">
        <v>90</v>
      </c>
      <c r="F8876" t="s">
        <v>133</v>
      </c>
    </row>
    <row r="8877" spans="1:6" x14ac:dyDescent="0.25">
      <c r="A8877">
        <v>1245</v>
      </c>
      <c r="B8877" s="3">
        <v>42005</v>
      </c>
      <c r="C8877" s="3">
        <v>43405</v>
      </c>
      <c r="D8877" t="s">
        <v>131</v>
      </c>
      <c r="E8877" t="s">
        <v>204</v>
      </c>
      <c r="F8877" t="s">
        <v>133</v>
      </c>
    </row>
    <row r="8878" spans="1:6" x14ac:dyDescent="0.25">
      <c r="A8878">
        <v>1245</v>
      </c>
      <c r="B8878" s="3">
        <v>43405</v>
      </c>
      <c r="C8878" s="3">
        <v>43646</v>
      </c>
      <c r="D8878" t="s">
        <v>131</v>
      </c>
      <c r="E8878" t="s">
        <v>204</v>
      </c>
      <c r="F8878" t="s">
        <v>133</v>
      </c>
    </row>
    <row r="8879" spans="1:6" x14ac:dyDescent="0.25">
      <c r="A8879">
        <v>1245</v>
      </c>
      <c r="B8879" s="3">
        <v>43647</v>
      </c>
      <c r="C8879" s="3">
        <v>43647</v>
      </c>
      <c r="D8879" t="s">
        <v>131</v>
      </c>
      <c r="E8879" t="s">
        <v>204</v>
      </c>
      <c r="F8879" t="s">
        <v>133</v>
      </c>
    </row>
    <row r="8880" spans="1:6" x14ac:dyDescent="0.25">
      <c r="A8880">
        <v>1245</v>
      </c>
      <c r="B8880" s="3">
        <v>43647</v>
      </c>
      <c r="C8880" s="3">
        <v>44518</v>
      </c>
      <c r="D8880" t="s">
        <v>131</v>
      </c>
      <c r="E8880" t="s">
        <v>204</v>
      </c>
      <c r="F8880" t="s">
        <v>133</v>
      </c>
    </row>
    <row r="8881" spans="1:6" x14ac:dyDescent="0.25">
      <c r="A8881">
        <v>1245</v>
      </c>
      <c r="B8881" s="3">
        <v>44518</v>
      </c>
      <c r="C8881" s="3">
        <v>44547</v>
      </c>
      <c r="D8881" t="s">
        <v>131</v>
      </c>
      <c r="E8881" t="s">
        <v>204</v>
      </c>
      <c r="F8881" t="s">
        <v>133</v>
      </c>
    </row>
    <row r="8882" spans="1:6" x14ac:dyDescent="0.25">
      <c r="A8882">
        <v>1245</v>
      </c>
      <c r="B8882" s="3">
        <v>44548</v>
      </c>
      <c r="C8882" s="3">
        <v>44738</v>
      </c>
      <c r="D8882" t="s">
        <v>131</v>
      </c>
      <c r="E8882" t="s">
        <v>204</v>
      </c>
      <c r="F8882" t="s">
        <v>133</v>
      </c>
    </row>
    <row r="8883" spans="1:6" x14ac:dyDescent="0.25">
      <c r="A8883">
        <v>1245</v>
      </c>
      <c r="B8883" s="3">
        <v>44738</v>
      </c>
      <c r="C8883" s="3">
        <v>44740</v>
      </c>
      <c r="D8883" t="s">
        <v>131</v>
      </c>
      <c r="E8883" t="s">
        <v>204</v>
      </c>
      <c r="F8883" t="s">
        <v>133</v>
      </c>
    </row>
    <row r="8884" spans="1:6" x14ac:dyDescent="0.25">
      <c r="A8884">
        <v>1245</v>
      </c>
      <c r="B8884" s="3">
        <v>44741</v>
      </c>
      <c r="D8884" t="s">
        <v>131</v>
      </c>
      <c r="E8884" t="s">
        <v>204</v>
      </c>
      <c r="F8884" t="s">
        <v>133</v>
      </c>
    </row>
    <row r="8885" spans="1:6" x14ac:dyDescent="0.25">
      <c r="A8885">
        <v>1247</v>
      </c>
      <c r="B8885" s="3">
        <v>42704</v>
      </c>
      <c r="C8885" s="3">
        <v>44403</v>
      </c>
      <c r="D8885" t="s">
        <v>131</v>
      </c>
      <c r="E8885" t="s">
        <v>115</v>
      </c>
      <c r="F8885" t="s">
        <v>133</v>
      </c>
    </row>
    <row r="8886" spans="1:6" x14ac:dyDescent="0.25">
      <c r="A8886">
        <v>1247</v>
      </c>
      <c r="B8886" s="3">
        <v>44403</v>
      </c>
      <c r="C8886" s="3">
        <v>44416</v>
      </c>
      <c r="D8886" t="s">
        <v>131</v>
      </c>
      <c r="E8886" t="s">
        <v>115</v>
      </c>
      <c r="F8886" t="s">
        <v>133</v>
      </c>
    </row>
    <row r="8887" spans="1:6" x14ac:dyDescent="0.25">
      <c r="A8887">
        <v>1247</v>
      </c>
      <c r="B8887" s="3">
        <v>44417</v>
      </c>
      <c r="C8887" s="3">
        <v>44578</v>
      </c>
      <c r="D8887" t="s">
        <v>131</v>
      </c>
      <c r="E8887" t="s">
        <v>115</v>
      </c>
      <c r="F8887" t="s">
        <v>133</v>
      </c>
    </row>
    <row r="8888" spans="1:6" x14ac:dyDescent="0.25">
      <c r="A8888">
        <v>1247</v>
      </c>
      <c r="B8888" s="3">
        <v>44578</v>
      </c>
      <c r="C8888" s="3">
        <v>44584</v>
      </c>
      <c r="D8888" t="s">
        <v>131</v>
      </c>
      <c r="E8888" t="s">
        <v>115</v>
      </c>
      <c r="F8888" t="s">
        <v>133</v>
      </c>
    </row>
    <row r="8889" spans="1:6" x14ac:dyDescent="0.25">
      <c r="A8889">
        <v>1247</v>
      </c>
      <c r="B8889" s="3">
        <v>44585</v>
      </c>
      <c r="C8889" s="3">
        <v>44585</v>
      </c>
      <c r="D8889" t="s">
        <v>131</v>
      </c>
      <c r="E8889" t="s">
        <v>115</v>
      </c>
      <c r="F8889" t="s">
        <v>133</v>
      </c>
    </row>
    <row r="8890" spans="1:6" x14ac:dyDescent="0.25">
      <c r="A8890">
        <v>1247</v>
      </c>
      <c r="B8890" s="3">
        <v>44585</v>
      </c>
      <c r="C8890" s="3">
        <v>44589</v>
      </c>
      <c r="D8890" t="s">
        <v>131</v>
      </c>
      <c r="E8890" t="s">
        <v>115</v>
      </c>
      <c r="F8890" t="s">
        <v>133</v>
      </c>
    </row>
    <row r="8891" spans="1:6" x14ac:dyDescent="0.25">
      <c r="A8891">
        <v>1247</v>
      </c>
      <c r="B8891" s="3">
        <v>44590</v>
      </c>
      <c r="C8891" s="3">
        <v>44592</v>
      </c>
      <c r="D8891" t="s">
        <v>131</v>
      </c>
      <c r="E8891" t="s">
        <v>115</v>
      </c>
      <c r="F8891" t="s">
        <v>133</v>
      </c>
    </row>
    <row r="8892" spans="1:6" x14ac:dyDescent="0.25">
      <c r="A8892">
        <v>1247</v>
      </c>
      <c r="B8892" s="3">
        <v>44592</v>
      </c>
      <c r="C8892" s="3">
        <v>44596</v>
      </c>
      <c r="D8892" t="s">
        <v>131</v>
      </c>
      <c r="E8892" t="s">
        <v>115</v>
      </c>
      <c r="F8892" t="s">
        <v>133</v>
      </c>
    </row>
    <row r="8893" spans="1:6" x14ac:dyDescent="0.25">
      <c r="A8893">
        <v>1247</v>
      </c>
      <c r="B8893" s="3">
        <v>44597</v>
      </c>
      <c r="C8893" s="3"/>
      <c r="D8893" t="s">
        <v>131</v>
      </c>
      <c r="E8893" t="s">
        <v>115</v>
      </c>
      <c r="F8893" t="s">
        <v>133</v>
      </c>
    </row>
    <row r="8894" spans="1:6" x14ac:dyDescent="0.25">
      <c r="A8894">
        <v>1248</v>
      </c>
      <c r="B8894" s="3">
        <v>39192</v>
      </c>
      <c r="C8894" s="3">
        <v>43190</v>
      </c>
      <c r="D8894" t="s">
        <v>131</v>
      </c>
      <c r="E8894" t="s">
        <v>115</v>
      </c>
      <c r="F8894" t="s">
        <v>133</v>
      </c>
    </row>
    <row r="8895" spans="1:6" x14ac:dyDescent="0.25">
      <c r="A8895">
        <v>1248</v>
      </c>
      <c r="B8895" s="3">
        <v>43190</v>
      </c>
      <c r="C8895" s="3">
        <v>43190</v>
      </c>
      <c r="D8895" t="s">
        <v>131</v>
      </c>
      <c r="E8895" t="s">
        <v>115</v>
      </c>
      <c r="F8895" t="s">
        <v>133</v>
      </c>
    </row>
    <row r="8896" spans="1:6" x14ac:dyDescent="0.25">
      <c r="A8896">
        <v>1249</v>
      </c>
      <c r="B8896" s="3">
        <v>42217</v>
      </c>
      <c r="C8896" s="3">
        <v>42422</v>
      </c>
      <c r="D8896" t="s">
        <v>131</v>
      </c>
      <c r="E8896" t="s">
        <v>185</v>
      </c>
      <c r="F8896" t="s">
        <v>133</v>
      </c>
    </row>
    <row r="8897" spans="1:6" x14ac:dyDescent="0.25">
      <c r="A8897">
        <v>1249</v>
      </c>
      <c r="B8897" s="3">
        <v>42422</v>
      </c>
      <c r="C8897" s="3">
        <v>43739</v>
      </c>
      <c r="D8897" t="s">
        <v>131</v>
      </c>
      <c r="E8897" t="s">
        <v>185</v>
      </c>
      <c r="F8897" t="s">
        <v>133</v>
      </c>
    </row>
    <row r="8898" spans="1:6" x14ac:dyDescent="0.25">
      <c r="A8898">
        <v>1249</v>
      </c>
      <c r="B8898" s="3">
        <v>43739</v>
      </c>
      <c r="C8898" s="3">
        <v>43739</v>
      </c>
      <c r="D8898" t="s">
        <v>131</v>
      </c>
      <c r="E8898" t="s">
        <v>185</v>
      </c>
      <c r="F8898" t="s">
        <v>133</v>
      </c>
    </row>
    <row r="8899" spans="1:6" x14ac:dyDescent="0.25">
      <c r="A8899">
        <v>1249</v>
      </c>
      <c r="B8899" s="3">
        <v>43739</v>
      </c>
      <c r="C8899" s="3">
        <v>44591</v>
      </c>
      <c r="D8899" t="s">
        <v>131</v>
      </c>
      <c r="E8899" t="s">
        <v>128</v>
      </c>
      <c r="F8899" t="s">
        <v>133</v>
      </c>
    </row>
    <row r="8900" spans="1:6" x14ac:dyDescent="0.25">
      <c r="A8900">
        <v>1249</v>
      </c>
      <c r="B8900" s="3">
        <v>44586</v>
      </c>
      <c r="C8900" s="3">
        <v>44590</v>
      </c>
      <c r="D8900" t="s">
        <v>131</v>
      </c>
      <c r="E8900" t="s">
        <v>128</v>
      </c>
      <c r="F8900" t="s">
        <v>133</v>
      </c>
    </row>
    <row r="8901" spans="1:6" x14ac:dyDescent="0.25">
      <c r="A8901">
        <v>1249</v>
      </c>
      <c r="B8901" s="3">
        <v>44591</v>
      </c>
      <c r="C8901" s="3">
        <v>44594</v>
      </c>
      <c r="D8901" t="s">
        <v>131</v>
      </c>
      <c r="E8901" t="s">
        <v>128</v>
      </c>
      <c r="F8901" t="s">
        <v>133</v>
      </c>
    </row>
    <row r="8902" spans="1:6" x14ac:dyDescent="0.25">
      <c r="A8902">
        <v>1249</v>
      </c>
      <c r="B8902" s="3">
        <v>44595</v>
      </c>
      <c r="C8902" s="3"/>
      <c r="D8902" t="s">
        <v>131</v>
      </c>
      <c r="E8902" t="s">
        <v>128</v>
      </c>
      <c r="F8902" t="s">
        <v>133</v>
      </c>
    </row>
    <row r="8903" spans="1:6" x14ac:dyDescent="0.25">
      <c r="A8903">
        <v>1250</v>
      </c>
      <c r="B8903" s="3">
        <v>42217</v>
      </c>
      <c r="C8903" s="3">
        <v>43631</v>
      </c>
      <c r="D8903" t="s">
        <v>131</v>
      </c>
      <c r="E8903" t="s">
        <v>185</v>
      </c>
      <c r="F8903" t="s">
        <v>133</v>
      </c>
    </row>
    <row r="8904" spans="1:6" x14ac:dyDescent="0.25">
      <c r="A8904">
        <v>1250</v>
      </c>
      <c r="B8904" s="3">
        <v>43632</v>
      </c>
      <c r="C8904" s="3">
        <v>43632</v>
      </c>
      <c r="D8904" t="s">
        <v>131</v>
      </c>
      <c r="E8904" t="s">
        <v>169</v>
      </c>
      <c r="F8904" t="s">
        <v>133</v>
      </c>
    </row>
    <row r="8905" spans="1:6" x14ac:dyDescent="0.25">
      <c r="A8905">
        <v>1250</v>
      </c>
      <c r="B8905" s="3">
        <v>43632</v>
      </c>
      <c r="C8905" s="3">
        <v>44299</v>
      </c>
      <c r="D8905" t="s">
        <v>131</v>
      </c>
      <c r="E8905" t="s">
        <v>169</v>
      </c>
      <c r="F8905" t="s">
        <v>133</v>
      </c>
    </row>
    <row r="8906" spans="1:6" x14ac:dyDescent="0.25">
      <c r="A8906">
        <v>1250</v>
      </c>
      <c r="B8906" s="3">
        <v>44299</v>
      </c>
      <c r="C8906" s="3">
        <v>44301</v>
      </c>
      <c r="D8906" t="s">
        <v>131</v>
      </c>
      <c r="E8906" t="s">
        <v>169</v>
      </c>
      <c r="F8906" t="s">
        <v>133</v>
      </c>
    </row>
    <row r="8907" spans="1:6" x14ac:dyDescent="0.25">
      <c r="A8907">
        <v>1250</v>
      </c>
      <c r="B8907" s="3">
        <v>44302</v>
      </c>
      <c r="C8907" s="3">
        <v>44302</v>
      </c>
      <c r="D8907" t="s">
        <v>131</v>
      </c>
      <c r="E8907" t="s">
        <v>169</v>
      </c>
      <c r="F8907" t="s">
        <v>133</v>
      </c>
    </row>
    <row r="8908" spans="1:6" x14ac:dyDescent="0.25">
      <c r="A8908">
        <v>1250</v>
      </c>
      <c r="B8908" s="3">
        <v>44302</v>
      </c>
      <c r="C8908" s="3">
        <v>44302</v>
      </c>
      <c r="D8908" t="s">
        <v>131</v>
      </c>
      <c r="E8908" t="s">
        <v>169</v>
      </c>
      <c r="F8908" t="s">
        <v>133</v>
      </c>
    </row>
    <row r="8909" spans="1:6" x14ac:dyDescent="0.25">
      <c r="A8909">
        <v>1250</v>
      </c>
      <c r="B8909" s="3">
        <v>44303</v>
      </c>
      <c r="C8909" s="3"/>
      <c r="D8909" t="s">
        <v>131</v>
      </c>
      <c r="E8909" t="s">
        <v>169</v>
      </c>
      <c r="F8909" t="s">
        <v>133</v>
      </c>
    </row>
    <row r="8910" spans="1:6" x14ac:dyDescent="0.25">
      <c r="A8910">
        <v>1251</v>
      </c>
      <c r="B8910" s="3">
        <v>39814</v>
      </c>
      <c r="C8910" s="3">
        <v>43143</v>
      </c>
      <c r="D8910" t="s">
        <v>131</v>
      </c>
      <c r="E8910" t="s">
        <v>116</v>
      </c>
      <c r="F8910" t="s">
        <v>133</v>
      </c>
    </row>
    <row r="8911" spans="1:6" x14ac:dyDescent="0.25">
      <c r="A8911">
        <v>1251</v>
      </c>
      <c r="B8911" s="3">
        <v>43144</v>
      </c>
      <c r="C8911" s="3">
        <v>43146</v>
      </c>
      <c r="D8911" t="s">
        <v>131</v>
      </c>
      <c r="E8911" t="s">
        <v>116</v>
      </c>
      <c r="F8911" t="s">
        <v>133</v>
      </c>
    </row>
    <row r="8912" spans="1:6" x14ac:dyDescent="0.25">
      <c r="A8912">
        <v>1251</v>
      </c>
      <c r="B8912" s="3">
        <v>43147</v>
      </c>
      <c r="C8912" s="3">
        <v>43322</v>
      </c>
      <c r="D8912" t="s">
        <v>131</v>
      </c>
      <c r="E8912" t="s">
        <v>116</v>
      </c>
      <c r="F8912" t="s">
        <v>133</v>
      </c>
    </row>
    <row r="8913" spans="1:6" x14ac:dyDescent="0.25">
      <c r="A8913">
        <v>1251</v>
      </c>
      <c r="B8913" s="3">
        <v>43322</v>
      </c>
      <c r="C8913" s="3">
        <v>43324</v>
      </c>
      <c r="D8913" t="s">
        <v>131</v>
      </c>
      <c r="E8913" t="s">
        <v>116</v>
      </c>
      <c r="F8913" t="s">
        <v>133</v>
      </c>
    </row>
    <row r="8914" spans="1:6" x14ac:dyDescent="0.25">
      <c r="A8914">
        <v>1251</v>
      </c>
      <c r="B8914" s="3">
        <v>43324</v>
      </c>
      <c r="C8914" s="3">
        <v>43325</v>
      </c>
      <c r="D8914" t="s">
        <v>131</v>
      </c>
      <c r="E8914" t="s">
        <v>116</v>
      </c>
      <c r="F8914" t="s">
        <v>133</v>
      </c>
    </row>
    <row r="8915" spans="1:6" x14ac:dyDescent="0.25">
      <c r="A8915">
        <v>1251</v>
      </c>
      <c r="B8915" s="3">
        <v>43325</v>
      </c>
      <c r="C8915" s="3">
        <v>43327</v>
      </c>
      <c r="D8915" t="s">
        <v>131</v>
      </c>
      <c r="E8915" t="s">
        <v>116</v>
      </c>
      <c r="F8915" t="s">
        <v>133</v>
      </c>
    </row>
    <row r="8916" spans="1:6" x14ac:dyDescent="0.25">
      <c r="A8916">
        <v>1251</v>
      </c>
      <c r="B8916" s="3">
        <v>43327</v>
      </c>
      <c r="C8916" s="3">
        <v>43602</v>
      </c>
      <c r="D8916" t="s">
        <v>131</v>
      </c>
      <c r="E8916" t="s">
        <v>116</v>
      </c>
      <c r="F8916" t="s">
        <v>133</v>
      </c>
    </row>
    <row r="8917" spans="1:6" x14ac:dyDescent="0.25">
      <c r="A8917">
        <v>1251</v>
      </c>
      <c r="B8917" s="3">
        <v>43602</v>
      </c>
      <c r="C8917" s="3">
        <v>43602</v>
      </c>
      <c r="D8917" t="s">
        <v>131</v>
      </c>
      <c r="E8917" t="s">
        <v>116</v>
      </c>
      <c r="F8917" t="s">
        <v>133</v>
      </c>
    </row>
    <row r="8918" spans="1:6" x14ac:dyDescent="0.25">
      <c r="A8918">
        <v>1251</v>
      </c>
      <c r="B8918" s="3">
        <v>43603</v>
      </c>
      <c r="C8918" s="3">
        <v>43647</v>
      </c>
      <c r="D8918" t="s">
        <v>131</v>
      </c>
      <c r="E8918" t="s">
        <v>116</v>
      </c>
      <c r="F8918" t="s">
        <v>133</v>
      </c>
    </row>
    <row r="8919" spans="1:6" x14ac:dyDescent="0.25">
      <c r="A8919">
        <v>1251</v>
      </c>
      <c r="B8919" s="3">
        <v>43647</v>
      </c>
      <c r="C8919" s="3">
        <v>43648</v>
      </c>
      <c r="D8919" t="s">
        <v>131</v>
      </c>
      <c r="E8919" t="s">
        <v>116</v>
      </c>
      <c r="F8919" t="s">
        <v>133</v>
      </c>
    </row>
    <row r="8920" spans="1:6" x14ac:dyDescent="0.25">
      <c r="A8920">
        <v>1251</v>
      </c>
      <c r="B8920" s="3">
        <v>43649</v>
      </c>
      <c r="C8920" s="3">
        <v>43649</v>
      </c>
      <c r="D8920" t="s">
        <v>131</v>
      </c>
      <c r="E8920" t="s">
        <v>116</v>
      </c>
      <c r="F8920" t="s">
        <v>133</v>
      </c>
    </row>
    <row r="8921" spans="1:6" x14ac:dyDescent="0.25">
      <c r="A8921">
        <v>1251</v>
      </c>
      <c r="B8921" s="3">
        <v>43649</v>
      </c>
      <c r="C8921" s="3">
        <v>43649</v>
      </c>
      <c r="D8921" t="s">
        <v>131</v>
      </c>
      <c r="E8921" t="s">
        <v>116</v>
      </c>
      <c r="F8921" t="s">
        <v>133</v>
      </c>
    </row>
    <row r="8922" spans="1:6" x14ac:dyDescent="0.25">
      <c r="A8922">
        <v>1251</v>
      </c>
      <c r="B8922" s="3">
        <v>43650</v>
      </c>
      <c r="C8922" s="3">
        <v>43712</v>
      </c>
      <c r="D8922" t="s">
        <v>131</v>
      </c>
      <c r="E8922" t="s">
        <v>116</v>
      </c>
      <c r="F8922" t="s">
        <v>133</v>
      </c>
    </row>
    <row r="8923" spans="1:6" x14ac:dyDescent="0.25">
      <c r="A8923">
        <v>1251</v>
      </c>
      <c r="B8923" s="3">
        <v>43712</v>
      </c>
      <c r="C8923" s="3">
        <v>43712</v>
      </c>
      <c r="D8923" t="s">
        <v>131</v>
      </c>
      <c r="E8923" t="s">
        <v>116</v>
      </c>
      <c r="F8923" t="s">
        <v>133</v>
      </c>
    </row>
    <row r="8924" spans="1:6" x14ac:dyDescent="0.25">
      <c r="A8924">
        <v>1251</v>
      </c>
      <c r="B8924" s="3">
        <v>43713</v>
      </c>
      <c r="C8924" s="3">
        <v>43713</v>
      </c>
      <c r="D8924" t="s">
        <v>131</v>
      </c>
      <c r="E8924" t="s">
        <v>116</v>
      </c>
      <c r="F8924" t="s">
        <v>133</v>
      </c>
    </row>
    <row r="8925" spans="1:6" x14ac:dyDescent="0.25">
      <c r="A8925">
        <v>1251</v>
      </c>
      <c r="B8925" s="3">
        <v>43713</v>
      </c>
      <c r="C8925" s="3">
        <v>43714</v>
      </c>
      <c r="D8925" t="s">
        <v>131</v>
      </c>
      <c r="E8925" t="s">
        <v>116</v>
      </c>
      <c r="F8925" t="s">
        <v>133</v>
      </c>
    </row>
    <row r="8926" spans="1:6" x14ac:dyDescent="0.25">
      <c r="A8926">
        <v>1251</v>
      </c>
      <c r="B8926" s="3">
        <v>43715</v>
      </c>
      <c r="C8926" s="3">
        <v>43717</v>
      </c>
      <c r="D8926" t="s">
        <v>131</v>
      </c>
      <c r="E8926" t="s">
        <v>116</v>
      </c>
      <c r="F8926" t="s">
        <v>133</v>
      </c>
    </row>
    <row r="8927" spans="1:6" x14ac:dyDescent="0.25">
      <c r="A8927">
        <v>1251</v>
      </c>
      <c r="B8927" s="3">
        <v>43717</v>
      </c>
      <c r="C8927" s="3">
        <v>43719</v>
      </c>
      <c r="D8927" t="s">
        <v>131</v>
      </c>
      <c r="E8927" t="s">
        <v>116</v>
      </c>
      <c r="F8927" t="s">
        <v>133</v>
      </c>
    </row>
    <row r="8928" spans="1:6" x14ac:dyDescent="0.25">
      <c r="A8928">
        <v>1251</v>
      </c>
      <c r="B8928" s="3">
        <v>43720</v>
      </c>
      <c r="C8928" s="3">
        <v>43847</v>
      </c>
      <c r="D8928" t="s">
        <v>131</v>
      </c>
      <c r="E8928" t="s">
        <v>116</v>
      </c>
      <c r="F8928" t="s">
        <v>133</v>
      </c>
    </row>
    <row r="8929" spans="1:6" x14ac:dyDescent="0.25">
      <c r="A8929">
        <v>1251</v>
      </c>
      <c r="B8929" s="3">
        <v>43847</v>
      </c>
      <c r="C8929" s="3">
        <v>43847</v>
      </c>
      <c r="D8929" t="s">
        <v>131</v>
      </c>
      <c r="E8929" t="s">
        <v>116</v>
      </c>
      <c r="F8929" t="s">
        <v>133</v>
      </c>
    </row>
    <row r="8930" spans="1:6" x14ac:dyDescent="0.25">
      <c r="A8930">
        <v>1251</v>
      </c>
      <c r="B8930" s="3">
        <v>43848</v>
      </c>
      <c r="C8930" s="3">
        <v>44048</v>
      </c>
      <c r="D8930" t="s">
        <v>131</v>
      </c>
      <c r="E8930" t="s">
        <v>116</v>
      </c>
      <c r="F8930" t="s">
        <v>133</v>
      </c>
    </row>
    <row r="8931" spans="1:6" x14ac:dyDescent="0.25">
      <c r="A8931">
        <v>1251</v>
      </c>
      <c r="B8931" s="3">
        <v>44048</v>
      </c>
      <c r="C8931" s="3">
        <v>44054</v>
      </c>
      <c r="D8931" t="s">
        <v>131</v>
      </c>
      <c r="E8931" t="s">
        <v>116</v>
      </c>
      <c r="F8931" t="s">
        <v>133</v>
      </c>
    </row>
    <row r="8932" spans="1:6" x14ac:dyDescent="0.25">
      <c r="A8932">
        <v>1251</v>
      </c>
      <c r="B8932" s="3">
        <v>44055</v>
      </c>
      <c r="C8932" s="3">
        <v>44055</v>
      </c>
      <c r="D8932" t="s">
        <v>131</v>
      </c>
      <c r="E8932" t="s">
        <v>116</v>
      </c>
      <c r="F8932" t="s">
        <v>133</v>
      </c>
    </row>
    <row r="8933" spans="1:6" x14ac:dyDescent="0.25">
      <c r="A8933">
        <v>1251</v>
      </c>
      <c r="B8933" s="3">
        <v>44055</v>
      </c>
      <c r="C8933" s="3">
        <v>44061</v>
      </c>
      <c r="D8933" t="s">
        <v>131</v>
      </c>
      <c r="E8933" t="s">
        <v>116</v>
      </c>
      <c r="F8933" t="s">
        <v>133</v>
      </c>
    </row>
    <row r="8934" spans="1:6" x14ac:dyDescent="0.25">
      <c r="A8934">
        <v>1251</v>
      </c>
      <c r="B8934" s="3">
        <v>44062</v>
      </c>
      <c r="C8934" s="3">
        <v>44062</v>
      </c>
      <c r="D8934" t="s">
        <v>131</v>
      </c>
      <c r="E8934" t="s">
        <v>116</v>
      </c>
      <c r="F8934" t="s">
        <v>133</v>
      </c>
    </row>
    <row r="8935" spans="1:6" x14ac:dyDescent="0.25">
      <c r="A8935">
        <v>1251</v>
      </c>
      <c r="B8935" s="3">
        <v>44062</v>
      </c>
      <c r="C8935" s="3">
        <v>44068</v>
      </c>
      <c r="D8935" t="s">
        <v>131</v>
      </c>
      <c r="E8935" t="s">
        <v>116</v>
      </c>
      <c r="F8935" t="s">
        <v>133</v>
      </c>
    </row>
    <row r="8936" spans="1:6" x14ac:dyDescent="0.25">
      <c r="A8936">
        <v>1251</v>
      </c>
      <c r="B8936" s="3">
        <v>44069</v>
      </c>
      <c r="C8936" s="3">
        <v>44069</v>
      </c>
      <c r="D8936" t="s">
        <v>131</v>
      </c>
      <c r="E8936" t="s">
        <v>116</v>
      </c>
      <c r="F8936" t="s">
        <v>133</v>
      </c>
    </row>
    <row r="8937" spans="1:6" x14ac:dyDescent="0.25">
      <c r="A8937">
        <v>1251</v>
      </c>
      <c r="B8937" s="3">
        <v>44069</v>
      </c>
      <c r="C8937" s="3">
        <v>44075</v>
      </c>
      <c r="D8937" t="s">
        <v>131</v>
      </c>
      <c r="E8937" t="s">
        <v>116</v>
      </c>
      <c r="F8937" t="s">
        <v>133</v>
      </c>
    </row>
    <row r="8938" spans="1:6" x14ac:dyDescent="0.25">
      <c r="A8938">
        <v>1251</v>
      </c>
      <c r="B8938" s="3">
        <v>44076</v>
      </c>
      <c r="C8938" s="3">
        <v>44076</v>
      </c>
      <c r="D8938" t="s">
        <v>131</v>
      </c>
      <c r="E8938" t="s">
        <v>116</v>
      </c>
      <c r="F8938" t="s">
        <v>133</v>
      </c>
    </row>
    <row r="8939" spans="1:6" x14ac:dyDescent="0.25">
      <c r="A8939">
        <v>1251</v>
      </c>
      <c r="B8939" s="3">
        <v>44076</v>
      </c>
      <c r="C8939" s="3">
        <v>44078</v>
      </c>
      <c r="D8939" t="s">
        <v>131</v>
      </c>
      <c r="E8939" t="s">
        <v>116</v>
      </c>
      <c r="F8939" t="s">
        <v>133</v>
      </c>
    </row>
    <row r="8940" spans="1:6" x14ac:dyDescent="0.25">
      <c r="A8940">
        <v>1251</v>
      </c>
      <c r="B8940" s="3">
        <v>44079</v>
      </c>
      <c r="C8940" s="3">
        <v>44079</v>
      </c>
      <c r="D8940" t="s">
        <v>131</v>
      </c>
      <c r="E8940" t="s">
        <v>116</v>
      </c>
      <c r="F8940" t="s">
        <v>133</v>
      </c>
    </row>
    <row r="8941" spans="1:6" x14ac:dyDescent="0.25">
      <c r="A8941">
        <v>1251</v>
      </c>
      <c r="B8941" s="3">
        <v>44079</v>
      </c>
      <c r="C8941" s="3">
        <v>44106</v>
      </c>
      <c r="D8941" t="s">
        <v>131</v>
      </c>
      <c r="E8941" t="s">
        <v>116</v>
      </c>
      <c r="F8941" t="s">
        <v>133</v>
      </c>
    </row>
    <row r="8942" spans="1:6" x14ac:dyDescent="0.25">
      <c r="A8942">
        <v>1251</v>
      </c>
      <c r="B8942" s="3">
        <v>44107</v>
      </c>
      <c r="C8942" s="3">
        <v>44107</v>
      </c>
      <c r="D8942" t="s">
        <v>131</v>
      </c>
      <c r="E8942" t="s">
        <v>116</v>
      </c>
      <c r="F8942" t="s">
        <v>133</v>
      </c>
    </row>
    <row r="8943" spans="1:6" x14ac:dyDescent="0.25">
      <c r="A8943">
        <v>1251</v>
      </c>
      <c r="B8943" s="3">
        <v>44107</v>
      </c>
      <c r="C8943" s="3">
        <v>44136</v>
      </c>
      <c r="D8943" t="s">
        <v>131</v>
      </c>
      <c r="E8943" t="s">
        <v>116</v>
      </c>
      <c r="F8943" t="s">
        <v>133</v>
      </c>
    </row>
    <row r="8944" spans="1:6" x14ac:dyDescent="0.25">
      <c r="A8944">
        <v>1251</v>
      </c>
      <c r="B8944" s="3">
        <v>44137</v>
      </c>
      <c r="C8944" s="3">
        <v>44137</v>
      </c>
      <c r="D8944" t="s">
        <v>131</v>
      </c>
      <c r="E8944" t="s">
        <v>116</v>
      </c>
      <c r="F8944" t="s">
        <v>133</v>
      </c>
    </row>
    <row r="8945" spans="1:6" x14ac:dyDescent="0.25">
      <c r="A8945">
        <v>1251</v>
      </c>
      <c r="B8945" s="3">
        <v>44137</v>
      </c>
      <c r="C8945" s="3">
        <v>44164</v>
      </c>
      <c r="D8945" t="s">
        <v>131</v>
      </c>
      <c r="E8945" t="s">
        <v>116</v>
      </c>
      <c r="F8945" t="s">
        <v>133</v>
      </c>
    </row>
    <row r="8946" spans="1:6" x14ac:dyDescent="0.25">
      <c r="A8946">
        <v>1251</v>
      </c>
      <c r="B8946" s="3">
        <v>44165</v>
      </c>
      <c r="C8946" s="3">
        <v>44165</v>
      </c>
      <c r="D8946" t="s">
        <v>131</v>
      </c>
      <c r="E8946" t="s">
        <v>116</v>
      </c>
      <c r="F8946" t="s">
        <v>133</v>
      </c>
    </row>
    <row r="8947" spans="1:6" x14ac:dyDescent="0.25">
      <c r="A8947">
        <v>1251</v>
      </c>
      <c r="B8947" s="3">
        <v>44165</v>
      </c>
      <c r="C8947" s="3">
        <v>44194</v>
      </c>
      <c r="D8947" t="s">
        <v>131</v>
      </c>
      <c r="E8947" t="s">
        <v>116</v>
      </c>
      <c r="F8947" t="s">
        <v>133</v>
      </c>
    </row>
    <row r="8948" spans="1:6" x14ac:dyDescent="0.25">
      <c r="A8948">
        <v>1251</v>
      </c>
      <c r="B8948" s="3">
        <v>44195</v>
      </c>
      <c r="C8948" s="3">
        <v>44195</v>
      </c>
      <c r="D8948" t="s">
        <v>131</v>
      </c>
      <c r="E8948" t="s">
        <v>116</v>
      </c>
      <c r="F8948" t="s">
        <v>133</v>
      </c>
    </row>
    <row r="8949" spans="1:6" x14ac:dyDescent="0.25">
      <c r="A8949">
        <v>1251</v>
      </c>
      <c r="B8949" s="3">
        <v>44195</v>
      </c>
      <c r="C8949" s="3">
        <v>44224</v>
      </c>
      <c r="D8949" t="s">
        <v>131</v>
      </c>
      <c r="E8949" t="s">
        <v>116</v>
      </c>
      <c r="F8949" t="s">
        <v>133</v>
      </c>
    </row>
    <row r="8950" spans="1:6" x14ac:dyDescent="0.25">
      <c r="A8950">
        <v>1251</v>
      </c>
      <c r="B8950" s="3">
        <v>44225</v>
      </c>
      <c r="C8950" s="3">
        <v>44225</v>
      </c>
      <c r="D8950" t="s">
        <v>131</v>
      </c>
      <c r="E8950" t="s">
        <v>116</v>
      </c>
      <c r="F8950" t="s">
        <v>133</v>
      </c>
    </row>
    <row r="8951" spans="1:6" x14ac:dyDescent="0.25">
      <c r="A8951">
        <v>1251</v>
      </c>
      <c r="B8951" s="3">
        <v>44225</v>
      </c>
      <c r="C8951" s="3">
        <v>44254</v>
      </c>
      <c r="D8951" t="s">
        <v>131</v>
      </c>
      <c r="E8951" t="s">
        <v>116</v>
      </c>
      <c r="F8951" t="s">
        <v>133</v>
      </c>
    </row>
    <row r="8952" spans="1:6" x14ac:dyDescent="0.25">
      <c r="A8952">
        <v>1251</v>
      </c>
      <c r="B8952" s="3">
        <v>44255</v>
      </c>
      <c r="C8952" s="3">
        <v>44255</v>
      </c>
      <c r="D8952" t="s">
        <v>131</v>
      </c>
      <c r="E8952" t="s">
        <v>116</v>
      </c>
      <c r="F8952" t="s">
        <v>133</v>
      </c>
    </row>
    <row r="8953" spans="1:6" x14ac:dyDescent="0.25">
      <c r="A8953">
        <v>1251</v>
      </c>
      <c r="B8953" s="3">
        <v>44255</v>
      </c>
      <c r="C8953" s="3">
        <v>44284</v>
      </c>
      <c r="D8953" t="s">
        <v>131</v>
      </c>
      <c r="E8953" t="s">
        <v>116</v>
      </c>
      <c r="F8953" t="s">
        <v>133</v>
      </c>
    </row>
    <row r="8954" spans="1:6" x14ac:dyDescent="0.25">
      <c r="A8954">
        <v>1251</v>
      </c>
      <c r="B8954" s="3">
        <v>44285</v>
      </c>
      <c r="C8954" s="3">
        <v>44285</v>
      </c>
      <c r="D8954" t="s">
        <v>131</v>
      </c>
      <c r="E8954" t="s">
        <v>116</v>
      </c>
      <c r="F8954" t="s">
        <v>133</v>
      </c>
    </row>
    <row r="8955" spans="1:6" x14ac:dyDescent="0.25">
      <c r="A8955">
        <v>1251</v>
      </c>
      <c r="B8955" s="3">
        <v>44285</v>
      </c>
      <c r="C8955" s="3">
        <v>44314</v>
      </c>
      <c r="D8955" t="s">
        <v>131</v>
      </c>
      <c r="E8955" t="s">
        <v>116</v>
      </c>
      <c r="F8955" t="s">
        <v>133</v>
      </c>
    </row>
    <row r="8956" spans="1:6" x14ac:dyDescent="0.25">
      <c r="A8956">
        <v>1251</v>
      </c>
      <c r="B8956" s="3">
        <v>44315</v>
      </c>
      <c r="C8956" s="3">
        <v>44315</v>
      </c>
      <c r="D8956" t="s">
        <v>131</v>
      </c>
      <c r="E8956" t="s">
        <v>116</v>
      </c>
      <c r="F8956" t="s">
        <v>133</v>
      </c>
    </row>
    <row r="8957" spans="1:6" x14ac:dyDescent="0.25">
      <c r="A8957">
        <v>1251</v>
      </c>
      <c r="B8957" s="3">
        <v>44315</v>
      </c>
      <c r="C8957" s="3">
        <v>44344</v>
      </c>
      <c r="D8957" t="s">
        <v>131</v>
      </c>
      <c r="E8957" t="s">
        <v>116</v>
      </c>
      <c r="F8957" t="s">
        <v>133</v>
      </c>
    </row>
    <row r="8958" spans="1:6" x14ac:dyDescent="0.25">
      <c r="A8958">
        <v>1251</v>
      </c>
      <c r="B8958" s="3">
        <v>44344</v>
      </c>
      <c r="C8958" s="3">
        <v>44373</v>
      </c>
      <c r="D8958" t="s">
        <v>131</v>
      </c>
      <c r="E8958" t="s">
        <v>116</v>
      </c>
      <c r="F8958" t="s">
        <v>133</v>
      </c>
    </row>
    <row r="8959" spans="1:6" x14ac:dyDescent="0.25">
      <c r="A8959">
        <v>1251</v>
      </c>
      <c r="B8959" s="3">
        <v>44374</v>
      </c>
      <c r="C8959" s="3">
        <v>44403</v>
      </c>
      <c r="D8959" t="s">
        <v>131</v>
      </c>
      <c r="E8959" t="s">
        <v>116</v>
      </c>
      <c r="F8959" t="s">
        <v>133</v>
      </c>
    </row>
    <row r="8960" spans="1:6" x14ac:dyDescent="0.25">
      <c r="A8960">
        <v>1251</v>
      </c>
      <c r="B8960" s="3">
        <v>44404</v>
      </c>
      <c r="C8960" s="3">
        <v>44404</v>
      </c>
      <c r="D8960" t="s">
        <v>131</v>
      </c>
      <c r="E8960" t="s">
        <v>116</v>
      </c>
      <c r="F8960" t="s">
        <v>133</v>
      </c>
    </row>
    <row r="8961" spans="1:6" x14ac:dyDescent="0.25">
      <c r="A8961">
        <v>1251</v>
      </c>
      <c r="B8961" s="3">
        <v>44404</v>
      </c>
      <c r="C8961" s="3">
        <v>44425</v>
      </c>
      <c r="D8961" t="s">
        <v>131</v>
      </c>
      <c r="E8961" t="s">
        <v>116</v>
      </c>
      <c r="F8961" t="s">
        <v>133</v>
      </c>
    </row>
    <row r="8962" spans="1:6" x14ac:dyDescent="0.25">
      <c r="A8962">
        <v>1251</v>
      </c>
      <c r="B8962" s="3">
        <v>44426</v>
      </c>
      <c r="C8962" s="3">
        <v>44426</v>
      </c>
      <c r="D8962" t="s">
        <v>131</v>
      </c>
      <c r="E8962" t="s">
        <v>116</v>
      </c>
      <c r="F8962" t="s">
        <v>133</v>
      </c>
    </row>
    <row r="8963" spans="1:6" x14ac:dyDescent="0.25">
      <c r="A8963">
        <v>1251</v>
      </c>
      <c r="B8963" s="3">
        <v>44426</v>
      </c>
      <c r="C8963" s="3">
        <v>44455</v>
      </c>
      <c r="D8963" t="s">
        <v>131</v>
      </c>
      <c r="E8963" t="s">
        <v>116</v>
      </c>
      <c r="F8963" t="s">
        <v>133</v>
      </c>
    </row>
    <row r="8964" spans="1:6" x14ac:dyDescent="0.25">
      <c r="A8964">
        <v>1251</v>
      </c>
      <c r="B8964" s="3">
        <v>44455</v>
      </c>
      <c r="C8964" s="3">
        <v>44484</v>
      </c>
      <c r="D8964" t="s">
        <v>131</v>
      </c>
      <c r="E8964" t="s">
        <v>116</v>
      </c>
      <c r="F8964" t="s">
        <v>133</v>
      </c>
    </row>
    <row r="8965" spans="1:6" x14ac:dyDescent="0.25">
      <c r="A8965">
        <v>1251</v>
      </c>
      <c r="B8965" s="3">
        <v>44456</v>
      </c>
      <c r="C8965" s="3">
        <v>44579</v>
      </c>
      <c r="D8965" t="s">
        <v>131</v>
      </c>
      <c r="E8965" t="s">
        <v>116</v>
      </c>
      <c r="F8965" t="s">
        <v>133</v>
      </c>
    </row>
    <row r="8966" spans="1:6" x14ac:dyDescent="0.25">
      <c r="A8966">
        <v>1251</v>
      </c>
      <c r="B8966" s="3">
        <v>44485</v>
      </c>
      <c r="C8966" s="3">
        <v>44485</v>
      </c>
      <c r="D8966" t="s">
        <v>131</v>
      </c>
      <c r="E8966" t="s">
        <v>116</v>
      </c>
      <c r="F8966" t="s">
        <v>133</v>
      </c>
    </row>
    <row r="8967" spans="1:6" x14ac:dyDescent="0.25">
      <c r="A8967">
        <v>1251</v>
      </c>
      <c r="B8967" s="3">
        <v>44485</v>
      </c>
      <c r="C8967" s="3">
        <v>44514</v>
      </c>
      <c r="D8967" t="s">
        <v>131</v>
      </c>
      <c r="E8967" t="s">
        <v>116</v>
      </c>
      <c r="F8967" t="s">
        <v>133</v>
      </c>
    </row>
    <row r="8968" spans="1:6" x14ac:dyDescent="0.25">
      <c r="A8968">
        <v>1251</v>
      </c>
      <c r="B8968" s="3">
        <v>44515</v>
      </c>
      <c r="C8968" s="3">
        <v>44515</v>
      </c>
      <c r="D8968" t="s">
        <v>131</v>
      </c>
      <c r="E8968" t="s">
        <v>116</v>
      </c>
      <c r="F8968" t="s">
        <v>133</v>
      </c>
    </row>
    <row r="8969" spans="1:6" x14ac:dyDescent="0.25">
      <c r="A8969">
        <v>1251</v>
      </c>
      <c r="B8969" s="3">
        <v>44515</v>
      </c>
      <c r="C8969" s="3">
        <v>44544</v>
      </c>
      <c r="D8969" t="s">
        <v>131</v>
      </c>
      <c r="E8969" t="s">
        <v>116</v>
      </c>
      <c r="F8969" t="s">
        <v>133</v>
      </c>
    </row>
    <row r="8970" spans="1:6" x14ac:dyDescent="0.25">
      <c r="A8970">
        <v>1251</v>
      </c>
      <c r="B8970" s="3">
        <v>44545</v>
      </c>
      <c r="C8970" s="3">
        <v>44545</v>
      </c>
      <c r="D8970" t="s">
        <v>131</v>
      </c>
      <c r="E8970" t="s">
        <v>116</v>
      </c>
      <c r="F8970" t="s">
        <v>133</v>
      </c>
    </row>
    <row r="8971" spans="1:6" x14ac:dyDescent="0.25">
      <c r="A8971">
        <v>1251</v>
      </c>
      <c r="B8971" s="3">
        <v>44545</v>
      </c>
      <c r="C8971" s="3">
        <v>44574</v>
      </c>
      <c r="D8971" t="s">
        <v>131</v>
      </c>
      <c r="E8971" t="s">
        <v>116</v>
      </c>
      <c r="F8971" t="s">
        <v>133</v>
      </c>
    </row>
    <row r="8972" spans="1:6" x14ac:dyDescent="0.25">
      <c r="A8972">
        <v>1251</v>
      </c>
      <c r="B8972" s="3">
        <v>44546</v>
      </c>
      <c r="C8972" s="3">
        <v>44579</v>
      </c>
      <c r="D8972" t="s">
        <v>131</v>
      </c>
      <c r="E8972" t="s">
        <v>116</v>
      </c>
      <c r="F8972" t="s">
        <v>133</v>
      </c>
    </row>
    <row r="8973" spans="1:6" x14ac:dyDescent="0.25">
      <c r="A8973">
        <v>1251</v>
      </c>
      <c r="B8973" s="3">
        <v>44575</v>
      </c>
      <c r="C8973" s="3">
        <v>44579</v>
      </c>
      <c r="D8973" t="s">
        <v>131</v>
      </c>
      <c r="E8973" t="s">
        <v>116</v>
      </c>
      <c r="F8973" t="s">
        <v>133</v>
      </c>
    </row>
    <row r="8974" spans="1:6" x14ac:dyDescent="0.25">
      <c r="A8974">
        <v>1252</v>
      </c>
      <c r="B8974" s="3">
        <v>42370</v>
      </c>
      <c r="C8974" s="3">
        <v>43402</v>
      </c>
      <c r="D8974" t="s">
        <v>131</v>
      </c>
      <c r="E8974" t="s">
        <v>169</v>
      </c>
      <c r="F8974" t="s">
        <v>133</v>
      </c>
    </row>
    <row r="8975" spans="1:6" x14ac:dyDescent="0.25">
      <c r="A8975">
        <v>1252</v>
      </c>
      <c r="B8975" s="3">
        <v>43402</v>
      </c>
      <c r="C8975" s="3">
        <v>43413</v>
      </c>
      <c r="D8975" t="s">
        <v>131</v>
      </c>
      <c r="E8975" t="s">
        <v>169</v>
      </c>
      <c r="F8975" t="s">
        <v>133</v>
      </c>
    </row>
    <row r="8976" spans="1:6" x14ac:dyDescent="0.25">
      <c r="A8976">
        <v>1252</v>
      </c>
      <c r="B8976" s="3">
        <v>43414</v>
      </c>
      <c r="C8976" s="3">
        <v>44135</v>
      </c>
      <c r="D8976" t="s">
        <v>131</v>
      </c>
      <c r="E8976" t="s">
        <v>169</v>
      </c>
      <c r="F8976" t="s">
        <v>133</v>
      </c>
    </row>
    <row r="8977" spans="1:6" x14ac:dyDescent="0.25">
      <c r="A8977">
        <v>1252</v>
      </c>
      <c r="B8977" s="3">
        <v>44136</v>
      </c>
      <c r="C8977" s="3">
        <v>44136</v>
      </c>
      <c r="D8977" t="s">
        <v>131</v>
      </c>
      <c r="E8977" t="s">
        <v>134</v>
      </c>
      <c r="F8977" t="s">
        <v>133</v>
      </c>
    </row>
    <row r="8978" spans="1:6" x14ac:dyDescent="0.25">
      <c r="A8978">
        <v>1252</v>
      </c>
      <c r="B8978" s="3">
        <v>44136</v>
      </c>
      <c r="C8978" s="3">
        <v>44572</v>
      </c>
      <c r="D8978" t="s">
        <v>131</v>
      </c>
      <c r="E8978" t="s">
        <v>134</v>
      </c>
      <c r="F8978" t="s">
        <v>133</v>
      </c>
    </row>
    <row r="8979" spans="1:6" x14ac:dyDescent="0.25">
      <c r="A8979">
        <v>1252</v>
      </c>
      <c r="B8979" s="3">
        <v>44572</v>
      </c>
      <c r="C8979" s="3">
        <v>44578</v>
      </c>
      <c r="D8979" t="s">
        <v>131</v>
      </c>
      <c r="E8979" t="s">
        <v>134</v>
      </c>
      <c r="F8979" t="s">
        <v>133</v>
      </c>
    </row>
    <row r="8980" spans="1:6" x14ac:dyDescent="0.25">
      <c r="A8980">
        <v>1252</v>
      </c>
      <c r="B8980" s="3">
        <v>44579</v>
      </c>
      <c r="C8980" s="3"/>
      <c r="D8980" t="s">
        <v>131</v>
      </c>
      <c r="E8980" t="s">
        <v>134</v>
      </c>
      <c r="F8980" t="s">
        <v>133</v>
      </c>
    </row>
    <row r="8981" spans="1:6" x14ac:dyDescent="0.25">
      <c r="A8981">
        <v>1253</v>
      </c>
      <c r="B8981" s="3">
        <v>42537</v>
      </c>
      <c r="C8981" s="3">
        <v>43651</v>
      </c>
      <c r="D8981" t="s">
        <v>131</v>
      </c>
      <c r="E8981" t="s">
        <v>169</v>
      </c>
      <c r="F8981" t="s">
        <v>133</v>
      </c>
    </row>
    <row r="8982" spans="1:6" x14ac:dyDescent="0.25">
      <c r="A8982">
        <v>1253</v>
      </c>
      <c r="B8982" s="3">
        <v>43651</v>
      </c>
      <c r="C8982" s="3">
        <v>43680</v>
      </c>
      <c r="D8982" t="s">
        <v>131</v>
      </c>
      <c r="E8982" t="s">
        <v>169</v>
      </c>
      <c r="F8982" t="s">
        <v>133</v>
      </c>
    </row>
    <row r="8983" spans="1:6" x14ac:dyDescent="0.25">
      <c r="A8983">
        <v>1253</v>
      </c>
      <c r="B8983" s="3">
        <v>43681</v>
      </c>
      <c r="C8983" s="3">
        <v>43681</v>
      </c>
      <c r="D8983" t="s">
        <v>131</v>
      </c>
      <c r="E8983" t="s">
        <v>169</v>
      </c>
      <c r="F8983" t="s">
        <v>133</v>
      </c>
    </row>
    <row r="8984" spans="1:6" x14ac:dyDescent="0.25">
      <c r="A8984">
        <v>1253</v>
      </c>
      <c r="B8984" s="3">
        <v>43681</v>
      </c>
      <c r="C8984" s="3">
        <v>43695</v>
      </c>
      <c r="D8984" t="s">
        <v>131</v>
      </c>
      <c r="E8984" t="s">
        <v>169</v>
      </c>
      <c r="F8984" t="s">
        <v>133</v>
      </c>
    </row>
    <row r="8985" spans="1:6" x14ac:dyDescent="0.25">
      <c r="A8985">
        <v>1253</v>
      </c>
      <c r="B8985" s="3">
        <v>43696</v>
      </c>
      <c r="C8985" s="3">
        <v>43696</v>
      </c>
      <c r="D8985" t="s">
        <v>131</v>
      </c>
      <c r="E8985" t="s">
        <v>169</v>
      </c>
      <c r="F8985" t="s">
        <v>133</v>
      </c>
    </row>
    <row r="8986" spans="1:6" x14ac:dyDescent="0.25">
      <c r="A8986">
        <v>1253</v>
      </c>
      <c r="B8986" s="3">
        <v>43696</v>
      </c>
      <c r="C8986" s="3">
        <v>43707</v>
      </c>
      <c r="D8986" t="s">
        <v>131</v>
      </c>
      <c r="E8986" t="s">
        <v>169</v>
      </c>
      <c r="F8986" t="s">
        <v>133</v>
      </c>
    </row>
    <row r="8987" spans="1:6" x14ac:dyDescent="0.25">
      <c r="A8987">
        <v>1253</v>
      </c>
      <c r="B8987" s="3">
        <v>43708</v>
      </c>
      <c r="C8987" s="3">
        <v>43746</v>
      </c>
      <c r="D8987" t="s">
        <v>131</v>
      </c>
      <c r="E8987" t="s">
        <v>169</v>
      </c>
      <c r="F8987" t="s">
        <v>133</v>
      </c>
    </row>
    <row r="8988" spans="1:6" x14ac:dyDescent="0.25">
      <c r="A8988">
        <v>1253</v>
      </c>
      <c r="B8988" s="3">
        <v>43746</v>
      </c>
      <c r="C8988" s="3">
        <v>43746</v>
      </c>
      <c r="D8988" t="s">
        <v>131</v>
      </c>
      <c r="E8988" t="s">
        <v>169</v>
      </c>
      <c r="F8988" t="s">
        <v>133</v>
      </c>
    </row>
    <row r="8989" spans="1:6" x14ac:dyDescent="0.25">
      <c r="A8989">
        <v>1253</v>
      </c>
      <c r="B8989" s="3">
        <v>43747</v>
      </c>
      <c r="C8989" s="3">
        <v>44135</v>
      </c>
      <c r="D8989" t="s">
        <v>131</v>
      </c>
      <c r="E8989" t="s">
        <v>169</v>
      </c>
      <c r="F8989" t="s">
        <v>133</v>
      </c>
    </row>
    <row r="8990" spans="1:6" x14ac:dyDescent="0.25">
      <c r="A8990">
        <v>1253</v>
      </c>
      <c r="B8990" s="3">
        <v>44136</v>
      </c>
      <c r="C8990" s="3">
        <v>44136</v>
      </c>
      <c r="D8990" t="s">
        <v>131</v>
      </c>
      <c r="E8990" t="s">
        <v>134</v>
      </c>
      <c r="F8990" t="s">
        <v>133</v>
      </c>
    </row>
    <row r="8991" spans="1:6" x14ac:dyDescent="0.25">
      <c r="A8991">
        <v>1253</v>
      </c>
      <c r="B8991" s="3">
        <v>44136</v>
      </c>
      <c r="C8991" s="3">
        <v>44236</v>
      </c>
      <c r="D8991" t="s">
        <v>131</v>
      </c>
      <c r="E8991" t="s">
        <v>134</v>
      </c>
      <c r="F8991" t="s">
        <v>133</v>
      </c>
    </row>
    <row r="8992" spans="1:6" x14ac:dyDescent="0.25">
      <c r="A8992">
        <v>1253</v>
      </c>
      <c r="B8992" s="3">
        <v>44236</v>
      </c>
      <c r="C8992" s="3">
        <v>44239</v>
      </c>
      <c r="D8992" t="s">
        <v>131</v>
      </c>
      <c r="E8992" t="s">
        <v>134</v>
      </c>
      <c r="F8992" t="s">
        <v>133</v>
      </c>
    </row>
    <row r="8993" spans="1:6" x14ac:dyDescent="0.25">
      <c r="A8993">
        <v>1253</v>
      </c>
      <c r="B8993" s="3">
        <v>44240</v>
      </c>
      <c r="C8993" s="3">
        <v>44545</v>
      </c>
      <c r="D8993" t="s">
        <v>131</v>
      </c>
      <c r="E8993" t="s">
        <v>134</v>
      </c>
      <c r="F8993" t="s">
        <v>133</v>
      </c>
    </row>
    <row r="8994" spans="1:6" x14ac:dyDescent="0.25">
      <c r="A8994">
        <v>1253</v>
      </c>
      <c r="B8994" s="3">
        <v>44545</v>
      </c>
      <c r="C8994" s="3">
        <v>44546</v>
      </c>
      <c r="D8994" t="s">
        <v>131</v>
      </c>
      <c r="E8994" t="s">
        <v>134</v>
      </c>
      <c r="F8994" t="s">
        <v>133</v>
      </c>
    </row>
    <row r="8995" spans="1:6" x14ac:dyDescent="0.25">
      <c r="A8995">
        <v>1253</v>
      </c>
      <c r="B8995" s="3">
        <v>44547</v>
      </c>
      <c r="C8995" s="3">
        <v>44592</v>
      </c>
      <c r="D8995" t="s">
        <v>131</v>
      </c>
      <c r="E8995" t="s">
        <v>134</v>
      </c>
      <c r="F8995" t="s">
        <v>133</v>
      </c>
    </row>
    <row r="8996" spans="1:6" x14ac:dyDescent="0.25">
      <c r="A8996">
        <v>1253</v>
      </c>
      <c r="B8996" s="3">
        <v>44592</v>
      </c>
      <c r="C8996" s="3">
        <v>44594</v>
      </c>
      <c r="D8996" t="s">
        <v>131</v>
      </c>
      <c r="E8996" t="s">
        <v>134</v>
      </c>
      <c r="F8996" t="s">
        <v>133</v>
      </c>
    </row>
    <row r="8997" spans="1:6" x14ac:dyDescent="0.25">
      <c r="A8997">
        <v>1253</v>
      </c>
      <c r="B8997" s="3">
        <v>44595</v>
      </c>
      <c r="C8997" s="3"/>
      <c r="D8997" t="s">
        <v>131</v>
      </c>
      <c r="E8997" t="s">
        <v>134</v>
      </c>
      <c r="F8997" t="s">
        <v>133</v>
      </c>
    </row>
    <row r="8998" spans="1:6" x14ac:dyDescent="0.25">
      <c r="A8998">
        <v>1255</v>
      </c>
      <c r="B8998" s="3">
        <v>42795</v>
      </c>
      <c r="C8998" s="3">
        <v>43571</v>
      </c>
      <c r="D8998" t="s">
        <v>131</v>
      </c>
      <c r="E8998" t="s">
        <v>125</v>
      </c>
      <c r="F8998" t="s">
        <v>133</v>
      </c>
    </row>
    <row r="8999" spans="1:6" x14ac:dyDescent="0.25">
      <c r="A8999">
        <v>1255</v>
      </c>
      <c r="B8999" s="3">
        <v>43571</v>
      </c>
      <c r="C8999" s="3">
        <v>43576</v>
      </c>
      <c r="D8999" t="s">
        <v>131</v>
      </c>
      <c r="E8999" t="s">
        <v>125</v>
      </c>
      <c r="F8999" t="s">
        <v>133</v>
      </c>
    </row>
    <row r="9000" spans="1:6" x14ac:dyDescent="0.25">
      <c r="A9000">
        <v>1255</v>
      </c>
      <c r="B9000" s="3">
        <v>43577</v>
      </c>
      <c r="C9000" s="3">
        <v>43757</v>
      </c>
      <c r="D9000" t="s">
        <v>131</v>
      </c>
      <c r="E9000" t="s">
        <v>125</v>
      </c>
      <c r="F9000" t="s">
        <v>133</v>
      </c>
    </row>
    <row r="9001" spans="1:6" x14ac:dyDescent="0.25">
      <c r="A9001">
        <v>1255</v>
      </c>
      <c r="B9001" s="3">
        <v>43757</v>
      </c>
      <c r="C9001" s="3">
        <v>44706</v>
      </c>
      <c r="D9001" t="s">
        <v>131</v>
      </c>
      <c r="E9001" t="s">
        <v>125</v>
      </c>
      <c r="F9001" t="s">
        <v>133</v>
      </c>
    </row>
    <row r="9002" spans="1:6" x14ac:dyDescent="0.25">
      <c r="A9002">
        <v>1255</v>
      </c>
      <c r="B9002" s="3">
        <v>44706</v>
      </c>
      <c r="C9002" s="3">
        <v>44735</v>
      </c>
      <c r="D9002" t="s">
        <v>131</v>
      </c>
      <c r="E9002" t="s">
        <v>125</v>
      </c>
      <c r="F9002" t="s">
        <v>133</v>
      </c>
    </row>
    <row r="9003" spans="1:6" x14ac:dyDescent="0.25">
      <c r="A9003">
        <v>1255</v>
      </c>
      <c r="B9003" s="3">
        <v>44736</v>
      </c>
      <c r="C9003" s="3">
        <v>44736</v>
      </c>
      <c r="D9003" t="s">
        <v>131</v>
      </c>
      <c r="E9003" t="s">
        <v>125</v>
      </c>
      <c r="F9003" t="s">
        <v>133</v>
      </c>
    </row>
    <row r="9004" spans="1:6" x14ac:dyDescent="0.25">
      <c r="A9004">
        <v>1255</v>
      </c>
      <c r="B9004" s="3">
        <v>44736</v>
      </c>
      <c r="C9004" s="3">
        <v>44765</v>
      </c>
      <c r="D9004" t="s">
        <v>131</v>
      </c>
      <c r="E9004" t="s">
        <v>125</v>
      </c>
      <c r="F9004" t="s">
        <v>133</v>
      </c>
    </row>
    <row r="9005" spans="1:6" x14ac:dyDescent="0.25">
      <c r="A9005">
        <v>1255</v>
      </c>
      <c r="B9005" s="3">
        <v>44766</v>
      </c>
      <c r="C9005" s="3"/>
      <c r="D9005" t="s">
        <v>131</v>
      </c>
      <c r="E9005" t="s">
        <v>125</v>
      </c>
      <c r="F9005" t="s">
        <v>133</v>
      </c>
    </row>
    <row r="9006" spans="1:6" x14ac:dyDescent="0.25">
      <c r="A9006">
        <v>1256</v>
      </c>
      <c r="B9006" s="3">
        <v>38993</v>
      </c>
      <c r="C9006" s="3">
        <v>39431</v>
      </c>
      <c r="D9006" t="s">
        <v>131</v>
      </c>
      <c r="E9006" t="s">
        <v>167</v>
      </c>
      <c r="F9006" t="s">
        <v>133</v>
      </c>
    </row>
    <row r="9007" spans="1:6" x14ac:dyDescent="0.25">
      <c r="A9007">
        <v>1256</v>
      </c>
      <c r="B9007" s="3">
        <v>42963</v>
      </c>
      <c r="C9007" s="3">
        <v>44132</v>
      </c>
      <c r="D9007" t="s">
        <v>131</v>
      </c>
      <c r="E9007" t="s">
        <v>169</v>
      </c>
      <c r="F9007" t="s">
        <v>133</v>
      </c>
    </row>
    <row r="9008" spans="1:6" x14ac:dyDescent="0.25">
      <c r="A9008">
        <v>1256</v>
      </c>
      <c r="B9008" s="3">
        <v>44132</v>
      </c>
      <c r="C9008" s="3">
        <v>44138</v>
      </c>
      <c r="D9008" t="s">
        <v>131</v>
      </c>
      <c r="E9008" t="s">
        <v>169</v>
      </c>
      <c r="F9008" t="s">
        <v>133</v>
      </c>
    </row>
    <row r="9009" spans="1:6" x14ac:dyDescent="0.25">
      <c r="A9009">
        <v>1256</v>
      </c>
      <c r="B9009" s="3">
        <v>44139</v>
      </c>
      <c r="D9009" t="s">
        <v>131</v>
      </c>
      <c r="E9009" t="s">
        <v>169</v>
      </c>
      <c r="F9009" t="s">
        <v>133</v>
      </c>
    </row>
    <row r="9010" spans="1:6" x14ac:dyDescent="0.25">
      <c r="A9010">
        <v>1257</v>
      </c>
      <c r="B9010" s="3">
        <v>40544</v>
      </c>
      <c r="C9010" s="3">
        <v>43378</v>
      </c>
      <c r="D9010" t="s">
        <v>131</v>
      </c>
      <c r="E9010" t="s">
        <v>115</v>
      </c>
      <c r="F9010" t="s">
        <v>133</v>
      </c>
    </row>
    <row r="9011" spans="1:6" x14ac:dyDescent="0.25">
      <c r="A9011">
        <v>1257</v>
      </c>
      <c r="B9011" s="3">
        <v>43378</v>
      </c>
      <c r="C9011" s="3">
        <v>43398</v>
      </c>
      <c r="D9011" t="s">
        <v>131</v>
      </c>
      <c r="E9011" t="s">
        <v>115</v>
      </c>
      <c r="F9011" t="s">
        <v>133</v>
      </c>
    </row>
    <row r="9012" spans="1:6" x14ac:dyDescent="0.25">
      <c r="A9012">
        <v>1257</v>
      </c>
      <c r="B9012" s="3">
        <v>43399</v>
      </c>
      <c r="C9012" s="3">
        <v>43640</v>
      </c>
      <c r="D9012" t="s">
        <v>131</v>
      </c>
      <c r="E9012" t="s">
        <v>115</v>
      </c>
      <c r="F9012" t="s">
        <v>133</v>
      </c>
    </row>
    <row r="9013" spans="1:6" x14ac:dyDescent="0.25">
      <c r="A9013">
        <v>1257</v>
      </c>
      <c r="B9013" s="3">
        <v>43640</v>
      </c>
      <c r="C9013" s="3">
        <v>43737</v>
      </c>
      <c r="D9013" t="s">
        <v>131</v>
      </c>
      <c r="E9013" t="s">
        <v>115</v>
      </c>
      <c r="F9013" t="s">
        <v>133</v>
      </c>
    </row>
    <row r="9014" spans="1:6" x14ac:dyDescent="0.25">
      <c r="A9014">
        <v>1257</v>
      </c>
      <c r="B9014" s="3">
        <v>43738</v>
      </c>
      <c r="C9014" s="3"/>
      <c r="D9014" t="s">
        <v>131</v>
      </c>
      <c r="E9014" t="s">
        <v>115</v>
      </c>
      <c r="F9014" t="s">
        <v>133</v>
      </c>
    </row>
    <row r="9015" spans="1:6" x14ac:dyDescent="0.25">
      <c r="A9015">
        <v>1259</v>
      </c>
      <c r="B9015" s="3">
        <v>42835</v>
      </c>
      <c r="C9015" s="3">
        <v>43713</v>
      </c>
      <c r="D9015" t="s">
        <v>131</v>
      </c>
      <c r="E9015" t="s">
        <v>96</v>
      </c>
      <c r="F9015" t="s">
        <v>133</v>
      </c>
    </row>
    <row r="9016" spans="1:6" x14ac:dyDescent="0.25">
      <c r="A9016">
        <v>1259</v>
      </c>
      <c r="B9016" s="3">
        <v>43713</v>
      </c>
      <c r="C9016" s="3">
        <v>43713</v>
      </c>
      <c r="D9016" t="s">
        <v>131</v>
      </c>
      <c r="E9016" t="s">
        <v>96</v>
      </c>
      <c r="F9016" t="s">
        <v>133</v>
      </c>
    </row>
    <row r="9017" spans="1:6" x14ac:dyDescent="0.25">
      <c r="A9017">
        <v>1259</v>
      </c>
      <c r="B9017" s="3">
        <v>43713</v>
      </c>
      <c r="C9017" s="3">
        <v>44279</v>
      </c>
      <c r="D9017" t="s">
        <v>131</v>
      </c>
      <c r="E9017" t="s">
        <v>93</v>
      </c>
      <c r="F9017" t="s">
        <v>133</v>
      </c>
    </row>
    <row r="9018" spans="1:6" x14ac:dyDescent="0.25">
      <c r="A9018">
        <v>1259</v>
      </c>
      <c r="B9018" s="3">
        <v>44279</v>
      </c>
      <c r="C9018" s="3">
        <v>44536</v>
      </c>
      <c r="D9018" t="s">
        <v>131</v>
      </c>
      <c r="E9018" t="s">
        <v>93</v>
      </c>
      <c r="F9018" t="s">
        <v>133</v>
      </c>
    </row>
    <row r="9019" spans="1:6" x14ac:dyDescent="0.25">
      <c r="A9019">
        <v>1259</v>
      </c>
      <c r="B9019" s="3">
        <v>44536</v>
      </c>
      <c r="C9019" s="3">
        <v>44725</v>
      </c>
      <c r="D9019" t="s">
        <v>131</v>
      </c>
      <c r="E9019" t="s">
        <v>93</v>
      </c>
      <c r="F9019" t="s">
        <v>133</v>
      </c>
    </row>
    <row r="9020" spans="1:6" x14ac:dyDescent="0.25">
      <c r="A9020">
        <v>1259</v>
      </c>
      <c r="B9020" s="3">
        <v>44725</v>
      </c>
      <c r="D9020" t="s">
        <v>131</v>
      </c>
      <c r="E9020" t="s">
        <v>93</v>
      </c>
      <c r="F9020" t="s">
        <v>133</v>
      </c>
    </row>
    <row r="9021" spans="1:6" x14ac:dyDescent="0.25">
      <c r="A9021">
        <v>1261</v>
      </c>
      <c r="B9021" s="3">
        <v>42643</v>
      </c>
      <c r="C9021" s="3">
        <v>43550</v>
      </c>
      <c r="D9021" t="s">
        <v>131</v>
      </c>
      <c r="E9021" t="s">
        <v>93</v>
      </c>
      <c r="F9021" t="s">
        <v>132</v>
      </c>
    </row>
    <row r="9022" spans="1:6" x14ac:dyDescent="0.25">
      <c r="A9022">
        <v>1261</v>
      </c>
      <c r="B9022" s="3">
        <v>43550</v>
      </c>
      <c r="C9022" s="3"/>
      <c r="D9022" t="s">
        <v>131</v>
      </c>
      <c r="E9022" t="s">
        <v>93</v>
      </c>
      <c r="F9022" t="s">
        <v>133</v>
      </c>
    </row>
    <row r="9023" spans="1:6" x14ac:dyDescent="0.25">
      <c r="A9023">
        <v>1262</v>
      </c>
      <c r="B9023" s="3">
        <v>42283</v>
      </c>
      <c r="C9023" s="3">
        <v>43170</v>
      </c>
      <c r="D9023" t="s">
        <v>131</v>
      </c>
      <c r="E9023" t="s">
        <v>167</v>
      </c>
      <c r="F9023" t="s">
        <v>133</v>
      </c>
    </row>
    <row r="9024" spans="1:6" x14ac:dyDescent="0.25">
      <c r="A9024">
        <v>1262</v>
      </c>
      <c r="B9024" s="3">
        <v>43171</v>
      </c>
      <c r="C9024" s="3">
        <v>43200</v>
      </c>
      <c r="D9024" t="s">
        <v>131</v>
      </c>
      <c r="E9024" t="s">
        <v>167</v>
      </c>
      <c r="F9024" t="s">
        <v>133</v>
      </c>
    </row>
    <row r="9025" spans="1:6" x14ac:dyDescent="0.25">
      <c r="A9025">
        <v>1262</v>
      </c>
      <c r="B9025" s="3">
        <v>43201</v>
      </c>
      <c r="C9025" s="3">
        <v>43200</v>
      </c>
      <c r="D9025" t="s">
        <v>131</v>
      </c>
      <c r="E9025" t="s">
        <v>167</v>
      </c>
      <c r="F9025" t="s">
        <v>133</v>
      </c>
    </row>
    <row r="9026" spans="1:6" x14ac:dyDescent="0.25">
      <c r="A9026">
        <v>1262</v>
      </c>
      <c r="B9026" s="3">
        <v>43201</v>
      </c>
      <c r="C9026" s="3">
        <v>43260</v>
      </c>
      <c r="D9026" t="s">
        <v>131</v>
      </c>
      <c r="E9026" t="s">
        <v>167</v>
      </c>
      <c r="F9026" t="s">
        <v>133</v>
      </c>
    </row>
    <row r="9027" spans="1:6" x14ac:dyDescent="0.25">
      <c r="A9027">
        <v>1262</v>
      </c>
      <c r="B9027" s="3">
        <v>43261</v>
      </c>
      <c r="C9027" s="3">
        <v>43261</v>
      </c>
      <c r="D9027" t="s">
        <v>131</v>
      </c>
      <c r="E9027" t="s">
        <v>167</v>
      </c>
      <c r="F9027" t="s">
        <v>133</v>
      </c>
    </row>
    <row r="9028" spans="1:6" x14ac:dyDescent="0.25">
      <c r="A9028">
        <v>1262</v>
      </c>
      <c r="B9028" s="3">
        <v>43261</v>
      </c>
      <c r="C9028" s="3">
        <v>43261</v>
      </c>
      <c r="D9028" t="s">
        <v>131</v>
      </c>
      <c r="E9028" t="s">
        <v>167</v>
      </c>
      <c r="F9028" t="s">
        <v>133</v>
      </c>
    </row>
    <row r="9029" spans="1:6" x14ac:dyDescent="0.25">
      <c r="A9029">
        <v>1262</v>
      </c>
      <c r="B9029" s="3">
        <v>43261</v>
      </c>
      <c r="C9029" s="3">
        <v>43262</v>
      </c>
      <c r="D9029" t="s">
        <v>131</v>
      </c>
      <c r="E9029" t="s">
        <v>167</v>
      </c>
      <c r="F9029" t="s">
        <v>133</v>
      </c>
    </row>
    <row r="9030" spans="1:6" x14ac:dyDescent="0.25">
      <c r="A9030">
        <v>1262</v>
      </c>
      <c r="B9030" s="3">
        <v>43262</v>
      </c>
      <c r="C9030" s="3">
        <v>43297</v>
      </c>
      <c r="D9030" t="s">
        <v>131</v>
      </c>
      <c r="E9030" t="s">
        <v>167</v>
      </c>
      <c r="F9030" t="s">
        <v>133</v>
      </c>
    </row>
    <row r="9031" spans="1:6" x14ac:dyDescent="0.25">
      <c r="A9031">
        <v>1262</v>
      </c>
      <c r="B9031" s="3">
        <v>43297</v>
      </c>
      <c r="C9031" s="3">
        <v>43353</v>
      </c>
      <c r="D9031" t="s">
        <v>131</v>
      </c>
      <c r="E9031" t="s">
        <v>167</v>
      </c>
      <c r="F9031" t="s">
        <v>133</v>
      </c>
    </row>
    <row r="9032" spans="1:6" x14ac:dyDescent="0.25">
      <c r="A9032">
        <v>1262</v>
      </c>
      <c r="B9032" s="3">
        <v>43353</v>
      </c>
      <c r="C9032" s="3">
        <v>43357</v>
      </c>
      <c r="D9032" t="s">
        <v>131</v>
      </c>
      <c r="E9032" t="s">
        <v>167</v>
      </c>
      <c r="F9032" t="s">
        <v>133</v>
      </c>
    </row>
    <row r="9033" spans="1:6" x14ac:dyDescent="0.25">
      <c r="A9033">
        <v>1262</v>
      </c>
      <c r="B9033" s="3">
        <v>43358</v>
      </c>
      <c r="C9033" s="3">
        <v>43402</v>
      </c>
      <c r="D9033" t="s">
        <v>131</v>
      </c>
      <c r="E9033" t="s">
        <v>167</v>
      </c>
      <c r="F9033" t="s">
        <v>133</v>
      </c>
    </row>
    <row r="9034" spans="1:6" x14ac:dyDescent="0.25">
      <c r="A9034">
        <v>1262</v>
      </c>
      <c r="B9034" s="3">
        <v>43402</v>
      </c>
      <c r="C9034" s="3">
        <v>43403</v>
      </c>
      <c r="D9034" t="s">
        <v>131</v>
      </c>
      <c r="E9034" t="s">
        <v>167</v>
      </c>
      <c r="F9034" t="s">
        <v>133</v>
      </c>
    </row>
    <row r="9035" spans="1:6" x14ac:dyDescent="0.25">
      <c r="A9035">
        <v>1262</v>
      </c>
      <c r="B9035" s="3">
        <v>43403</v>
      </c>
      <c r="C9035" s="3">
        <v>43404</v>
      </c>
      <c r="D9035" t="s">
        <v>131</v>
      </c>
      <c r="E9035" t="s">
        <v>167</v>
      </c>
      <c r="F9035" t="s">
        <v>133</v>
      </c>
    </row>
    <row r="9036" spans="1:6" x14ac:dyDescent="0.25">
      <c r="A9036">
        <v>1262</v>
      </c>
      <c r="B9036" s="3">
        <v>43404</v>
      </c>
      <c r="C9036" s="3">
        <v>43619</v>
      </c>
      <c r="D9036" t="s">
        <v>131</v>
      </c>
      <c r="E9036" t="s">
        <v>167</v>
      </c>
      <c r="F9036" t="s">
        <v>133</v>
      </c>
    </row>
    <row r="9037" spans="1:6" x14ac:dyDescent="0.25">
      <c r="A9037">
        <v>1262</v>
      </c>
      <c r="B9037" s="3">
        <v>43404</v>
      </c>
      <c r="C9037" s="3">
        <v>43406</v>
      </c>
      <c r="D9037" t="s">
        <v>131</v>
      </c>
      <c r="E9037" t="s">
        <v>167</v>
      </c>
      <c r="F9037" t="s">
        <v>133</v>
      </c>
    </row>
    <row r="9038" spans="1:6" x14ac:dyDescent="0.25">
      <c r="A9038">
        <v>1262</v>
      </c>
      <c r="B9038" s="3">
        <v>43405</v>
      </c>
      <c r="C9038" s="3">
        <v>43619</v>
      </c>
      <c r="D9038" t="s">
        <v>131</v>
      </c>
      <c r="E9038" t="s">
        <v>167</v>
      </c>
      <c r="F9038" t="s">
        <v>133</v>
      </c>
    </row>
    <row r="9039" spans="1:6" x14ac:dyDescent="0.25">
      <c r="A9039">
        <v>1262</v>
      </c>
      <c r="B9039" s="3">
        <v>43407</v>
      </c>
      <c r="C9039" s="3">
        <v>43619</v>
      </c>
      <c r="D9039" t="s">
        <v>131</v>
      </c>
      <c r="E9039" t="s">
        <v>167</v>
      </c>
      <c r="F9039" t="s">
        <v>133</v>
      </c>
    </row>
    <row r="9040" spans="1:6" x14ac:dyDescent="0.25">
      <c r="A9040">
        <v>1262</v>
      </c>
      <c r="B9040" s="3">
        <v>43619</v>
      </c>
      <c r="C9040" s="3">
        <v>43880</v>
      </c>
      <c r="D9040" t="s">
        <v>131</v>
      </c>
      <c r="E9040" t="s">
        <v>167</v>
      </c>
      <c r="F9040" t="s">
        <v>133</v>
      </c>
    </row>
    <row r="9041" spans="1:6" x14ac:dyDescent="0.25">
      <c r="A9041">
        <v>1262</v>
      </c>
      <c r="B9041" s="3">
        <v>43880</v>
      </c>
      <c r="C9041" s="3">
        <v>43881</v>
      </c>
      <c r="D9041" t="s">
        <v>131</v>
      </c>
      <c r="E9041" t="s">
        <v>167</v>
      </c>
      <c r="F9041" t="s">
        <v>133</v>
      </c>
    </row>
    <row r="9042" spans="1:6" x14ac:dyDescent="0.25">
      <c r="A9042">
        <v>1262</v>
      </c>
      <c r="B9042" s="3">
        <v>43882</v>
      </c>
      <c r="C9042" s="3">
        <v>44076</v>
      </c>
      <c r="D9042" t="s">
        <v>131</v>
      </c>
      <c r="E9042" t="s">
        <v>167</v>
      </c>
      <c r="F9042" t="s">
        <v>133</v>
      </c>
    </row>
    <row r="9043" spans="1:6" x14ac:dyDescent="0.25">
      <c r="A9043">
        <v>1262</v>
      </c>
      <c r="B9043" s="3">
        <v>44076</v>
      </c>
      <c r="C9043" s="3">
        <v>44078</v>
      </c>
      <c r="D9043" t="s">
        <v>131</v>
      </c>
      <c r="E9043" t="s">
        <v>167</v>
      </c>
      <c r="F9043" t="s">
        <v>133</v>
      </c>
    </row>
    <row r="9044" spans="1:6" x14ac:dyDescent="0.25">
      <c r="A9044">
        <v>1262</v>
      </c>
      <c r="B9044" s="3">
        <v>44079</v>
      </c>
      <c r="C9044" s="3">
        <v>44271</v>
      </c>
      <c r="D9044" t="s">
        <v>131</v>
      </c>
      <c r="E9044" t="s">
        <v>167</v>
      </c>
      <c r="F9044" t="s">
        <v>133</v>
      </c>
    </row>
    <row r="9045" spans="1:6" x14ac:dyDescent="0.25">
      <c r="A9045">
        <v>1262</v>
      </c>
      <c r="B9045" s="3">
        <v>44271</v>
      </c>
      <c r="C9045" s="3">
        <v>44271</v>
      </c>
      <c r="D9045" t="s">
        <v>131</v>
      </c>
      <c r="E9045" t="s">
        <v>167</v>
      </c>
      <c r="F9045" t="s">
        <v>133</v>
      </c>
    </row>
    <row r="9046" spans="1:6" x14ac:dyDescent="0.25">
      <c r="A9046">
        <v>1262</v>
      </c>
      <c r="B9046" s="3">
        <v>44271</v>
      </c>
      <c r="D9046" t="s">
        <v>131</v>
      </c>
      <c r="E9046" t="s">
        <v>169</v>
      </c>
      <c r="F9046" t="s">
        <v>133</v>
      </c>
    </row>
    <row r="9047" spans="1:6" x14ac:dyDescent="0.25">
      <c r="A9047">
        <v>1263</v>
      </c>
      <c r="B9047" s="3">
        <v>40969</v>
      </c>
      <c r="C9047" s="3">
        <v>44312</v>
      </c>
      <c r="D9047" t="s">
        <v>131</v>
      </c>
      <c r="E9047" t="s">
        <v>105</v>
      </c>
      <c r="F9047" t="s">
        <v>133</v>
      </c>
    </row>
    <row r="9048" spans="1:6" x14ac:dyDescent="0.25">
      <c r="A9048">
        <v>1263</v>
      </c>
      <c r="B9048" s="3">
        <v>44312</v>
      </c>
      <c r="C9048" s="3">
        <v>44326</v>
      </c>
      <c r="D9048" t="s">
        <v>131</v>
      </c>
      <c r="E9048" t="s">
        <v>105</v>
      </c>
      <c r="F9048" t="s">
        <v>133</v>
      </c>
    </row>
    <row r="9049" spans="1:6" x14ac:dyDescent="0.25">
      <c r="A9049">
        <v>1263</v>
      </c>
      <c r="B9049" s="3">
        <v>44327</v>
      </c>
      <c r="C9049" s="3">
        <v>44327</v>
      </c>
      <c r="D9049" t="s">
        <v>131</v>
      </c>
      <c r="E9049" t="s">
        <v>105</v>
      </c>
      <c r="F9049" t="s">
        <v>133</v>
      </c>
    </row>
    <row r="9050" spans="1:6" x14ac:dyDescent="0.25">
      <c r="A9050">
        <v>1263</v>
      </c>
      <c r="B9050" s="3">
        <v>44327</v>
      </c>
      <c r="C9050" s="3">
        <v>44341</v>
      </c>
      <c r="D9050" t="s">
        <v>131</v>
      </c>
      <c r="E9050" t="s">
        <v>105</v>
      </c>
      <c r="F9050" t="s">
        <v>133</v>
      </c>
    </row>
    <row r="9051" spans="1:6" x14ac:dyDescent="0.25">
      <c r="A9051">
        <v>1263</v>
      </c>
      <c r="B9051" s="3">
        <v>44342</v>
      </c>
      <c r="C9051" s="3"/>
      <c r="D9051" t="s">
        <v>131</v>
      </c>
      <c r="E9051" t="s">
        <v>105</v>
      </c>
      <c r="F9051" t="s">
        <v>133</v>
      </c>
    </row>
    <row r="9052" spans="1:6" x14ac:dyDescent="0.25">
      <c r="A9052">
        <v>1264</v>
      </c>
      <c r="B9052" s="3">
        <v>42370</v>
      </c>
      <c r="C9052" s="3">
        <v>42422</v>
      </c>
      <c r="D9052" t="s">
        <v>131</v>
      </c>
      <c r="E9052" t="s">
        <v>128</v>
      </c>
      <c r="F9052" t="s">
        <v>133</v>
      </c>
    </row>
    <row r="9053" spans="1:6" x14ac:dyDescent="0.25">
      <c r="A9053">
        <v>1264</v>
      </c>
      <c r="B9053" s="3">
        <v>42422</v>
      </c>
      <c r="C9053" s="3">
        <v>43390</v>
      </c>
      <c r="D9053" t="s">
        <v>131</v>
      </c>
      <c r="E9053" t="s">
        <v>128</v>
      </c>
      <c r="F9053" t="s">
        <v>133</v>
      </c>
    </row>
    <row r="9054" spans="1:6" x14ac:dyDescent="0.25">
      <c r="A9054">
        <v>1264</v>
      </c>
      <c r="B9054" s="3">
        <v>43390</v>
      </c>
      <c r="C9054" s="3">
        <v>43419</v>
      </c>
      <c r="D9054" t="s">
        <v>131</v>
      </c>
      <c r="E9054" t="s">
        <v>128</v>
      </c>
      <c r="F9054" t="s">
        <v>133</v>
      </c>
    </row>
    <row r="9055" spans="1:6" x14ac:dyDescent="0.25">
      <c r="A9055">
        <v>1264</v>
      </c>
      <c r="B9055" s="3">
        <v>43420</v>
      </c>
      <c r="C9055" s="3">
        <v>43421</v>
      </c>
      <c r="D9055" t="s">
        <v>131</v>
      </c>
      <c r="E9055" t="s">
        <v>128</v>
      </c>
      <c r="F9055" t="s">
        <v>133</v>
      </c>
    </row>
    <row r="9056" spans="1:6" x14ac:dyDescent="0.25">
      <c r="A9056">
        <v>1264</v>
      </c>
      <c r="B9056" s="3">
        <v>43421</v>
      </c>
      <c r="C9056" s="3">
        <v>43490</v>
      </c>
      <c r="D9056" t="s">
        <v>131</v>
      </c>
      <c r="E9056" t="s">
        <v>128</v>
      </c>
      <c r="F9056" t="s">
        <v>133</v>
      </c>
    </row>
    <row r="9057" spans="1:6" x14ac:dyDescent="0.25">
      <c r="A9057">
        <v>1264</v>
      </c>
      <c r="B9057" s="3">
        <v>43491</v>
      </c>
      <c r="C9057" s="3">
        <v>43739</v>
      </c>
      <c r="D9057" t="s">
        <v>131</v>
      </c>
      <c r="E9057" t="s">
        <v>128</v>
      </c>
      <c r="F9057" t="s">
        <v>133</v>
      </c>
    </row>
    <row r="9058" spans="1:6" x14ac:dyDescent="0.25">
      <c r="A9058">
        <v>1264</v>
      </c>
      <c r="B9058" s="3">
        <v>43739</v>
      </c>
      <c r="C9058" s="3">
        <v>43739</v>
      </c>
      <c r="D9058" t="s">
        <v>131</v>
      </c>
      <c r="E9058" t="s">
        <v>128</v>
      </c>
      <c r="F9058" t="s">
        <v>133</v>
      </c>
    </row>
    <row r="9059" spans="1:6" x14ac:dyDescent="0.25">
      <c r="A9059">
        <v>1264</v>
      </c>
      <c r="B9059" s="3">
        <v>43739</v>
      </c>
      <c r="C9059" s="3">
        <v>44287</v>
      </c>
      <c r="D9059" t="s">
        <v>131</v>
      </c>
      <c r="E9059" t="s">
        <v>168</v>
      </c>
      <c r="F9059" t="s">
        <v>133</v>
      </c>
    </row>
    <row r="9060" spans="1:6" x14ac:dyDescent="0.25">
      <c r="A9060">
        <v>1264</v>
      </c>
      <c r="B9060" s="3">
        <v>44287</v>
      </c>
      <c r="C9060" s="3">
        <v>44302</v>
      </c>
      <c r="D9060" t="s">
        <v>131</v>
      </c>
      <c r="E9060" t="s">
        <v>168</v>
      </c>
      <c r="F9060" t="s">
        <v>133</v>
      </c>
    </row>
    <row r="9061" spans="1:6" x14ac:dyDescent="0.25">
      <c r="A9061">
        <v>1264</v>
      </c>
      <c r="B9061" s="3">
        <v>44287</v>
      </c>
      <c r="C9061" s="3">
        <v>44572</v>
      </c>
      <c r="D9061" t="s">
        <v>131</v>
      </c>
      <c r="E9061" t="s">
        <v>115</v>
      </c>
      <c r="F9061" t="s">
        <v>133</v>
      </c>
    </row>
    <row r="9062" spans="1:6" x14ac:dyDescent="0.25">
      <c r="A9062">
        <v>1264</v>
      </c>
      <c r="B9062" s="3">
        <v>44572</v>
      </c>
      <c r="C9062" s="3">
        <v>44575</v>
      </c>
      <c r="D9062" t="s">
        <v>131</v>
      </c>
      <c r="E9062" t="s">
        <v>115</v>
      </c>
      <c r="F9062" t="s">
        <v>133</v>
      </c>
    </row>
    <row r="9063" spans="1:6" x14ac:dyDescent="0.25">
      <c r="A9063">
        <v>1264</v>
      </c>
      <c r="B9063" s="3">
        <v>44576</v>
      </c>
      <c r="C9063" s="3">
        <v>44578</v>
      </c>
      <c r="D9063" t="s">
        <v>131</v>
      </c>
      <c r="E9063" t="s">
        <v>115</v>
      </c>
      <c r="F9063" t="s">
        <v>133</v>
      </c>
    </row>
    <row r="9064" spans="1:6" x14ac:dyDescent="0.25">
      <c r="A9064">
        <v>1264</v>
      </c>
      <c r="B9064" s="3">
        <v>44578</v>
      </c>
      <c r="C9064" s="3">
        <v>44582</v>
      </c>
      <c r="D9064" t="s">
        <v>131</v>
      </c>
      <c r="E9064" t="s">
        <v>115</v>
      </c>
      <c r="F9064" t="s">
        <v>133</v>
      </c>
    </row>
    <row r="9065" spans="1:6" x14ac:dyDescent="0.25">
      <c r="A9065">
        <v>1264</v>
      </c>
      <c r="B9065" s="3">
        <v>44583</v>
      </c>
      <c r="C9065" s="3">
        <v>44657</v>
      </c>
      <c r="D9065" t="s">
        <v>131</v>
      </c>
      <c r="E9065" t="s">
        <v>115</v>
      </c>
      <c r="F9065" t="s">
        <v>133</v>
      </c>
    </row>
    <row r="9066" spans="1:6" x14ac:dyDescent="0.25">
      <c r="A9066">
        <v>1264</v>
      </c>
      <c r="B9066" s="3">
        <v>44657</v>
      </c>
      <c r="C9066" s="3"/>
      <c r="D9066" t="s">
        <v>131</v>
      </c>
      <c r="E9066" t="s">
        <v>115</v>
      </c>
      <c r="F9066" t="s">
        <v>133</v>
      </c>
    </row>
    <row r="9067" spans="1:6" x14ac:dyDescent="0.25">
      <c r="A9067">
        <v>1265</v>
      </c>
      <c r="B9067" s="3">
        <v>42795</v>
      </c>
      <c r="C9067" s="3">
        <v>43160</v>
      </c>
      <c r="D9067" t="s">
        <v>131</v>
      </c>
      <c r="E9067" t="s">
        <v>92</v>
      </c>
      <c r="F9067" t="s">
        <v>133</v>
      </c>
    </row>
    <row r="9068" spans="1:6" x14ac:dyDescent="0.25">
      <c r="A9068">
        <v>1265</v>
      </c>
      <c r="B9068" s="3">
        <v>43160</v>
      </c>
      <c r="C9068" s="3"/>
      <c r="D9068" t="s">
        <v>131</v>
      </c>
      <c r="E9068" t="s">
        <v>92</v>
      </c>
      <c r="F9068" t="s">
        <v>132</v>
      </c>
    </row>
    <row r="9069" spans="1:6" x14ac:dyDescent="0.25">
      <c r="A9069">
        <v>1266</v>
      </c>
      <c r="B9069" s="3">
        <v>40218</v>
      </c>
      <c r="C9069" s="3">
        <v>44747</v>
      </c>
      <c r="D9069" t="s">
        <v>131</v>
      </c>
      <c r="E9069" t="s">
        <v>125</v>
      </c>
      <c r="F9069" t="s">
        <v>133</v>
      </c>
    </row>
    <row r="9070" spans="1:6" x14ac:dyDescent="0.25">
      <c r="A9070">
        <v>1266</v>
      </c>
      <c r="B9070" s="3">
        <v>44747</v>
      </c>
      <c r="C9070" s="3">
        <v>44750</v>
      </c>
      <c r="D9070" t="s">
        <v>131</v>
      </c>
      <c r="E9070" t="s">
        <v>125</v>
      </c>
      <c r="F9070" t="s">
        <v>133</v>
      </c>
    </row>
    <row r="9071" spans="1:6" x14ac:dyDescent="0.25">
      <c r="A9071">
        <v>1266</v>
      </c>
      <c r="B9071" s="3">
        <v>44751</v>
      </c>
      <c r="C9071" s="3"/>
      <c r="D9071" t="s">
        <v>131</v>
      </c>
      <c r="E9071" t="s">
        <v>125</v>
      </c>
      <c r="F9071" t="s">
        <v>133</v>
      </c>
    </row>
    <row r="9072" spans="1:6" x14ac:dyDescent="0.25">
      <c r="A9072">
        <v>1267</v>
      </c>
      <c r="B9072" s="3">
        <v>41157</v>
      </c>
      <c r="C9072" s="3">
        <v>43696</v>
      </c>
      <c r="D9072" t="s">
        <v>131</v>
      </c>
      <c r="E9072" t="s">
        <v>115</v>
      </c>
      <c r="F9072" t="s">
        <v>133</v>
      </c>
    </row>
    <row r="9073" spans="1:6" x14ac:dyDescent="0.25">
      <c r="A9073">
        <v>1267</v>
      </c>
      <c r="B9073" s="3">
        <v>43696</v>
      </c>
      <c r="C9073" s="3">
        <v>43707</v>
      </c>
      <c r="D9073" t="s">
        <v>131</v>
      </c>
      <c r="E9073" t="s">
        <v>115</v>
      </c>
      <c r="F9073" t="s">
        <v>133</v>
      </c>
    </row>
    <row r="9074" spans="1:6" x14ac:dyDescent="0.25">
      <c r="A9074">
        <v>1267</v>
      </c>
      <c r="B9074" s="3">
        <v>43708</v>
      </c>
      <c r="C9074" s="3">
        <v>43900</v>
      </c>
      <c r="D9074" t="s">
        <v>131</v>
      </c>
      <c r="E9074" t="s">
        <v>115</v>
      </c>
      <c r="F9074" t="s">
        <v>133</v>
      </c>
    </row>
    <row r="9075" spans="1:6" x14ac:dyDescent="0.25">
      <c r="A9075">
        <v>1267</v>
      </c>
      <c r="B9075" s="3">
        <v>43900</v>
      </c>
      <c r="C9075" s="3">
        <v>43905</v>
      </c>
      <c r="D9075" t="s">
        <v>131</v>
      </c>
      <c r="E9075" t="s">
        <v>115</v>
      </c>
      <c r="F9075" t="s">
        <v>133</v>
      </c>
    </row>
    <row r="9076" spans="1:6" x14ac:dyDescent="0.25">
      <c r="A9076">
        <v>1267</v>
      </c>
      <c r="B9076" s="3">
        <v>43906</v>
      </c>
      <c r="C9076" s="3">
        <v>44202</v>
      </c>
      <c r="D9076" t="s">
        <v>131</v>
      </c>
      <c r="E9076" t="s">
        <v>115</v>
      </c>
      <c r="F9076" t="s">
        <v>133</v>
      </c>
    </row>
    <row r="9077" spans="1:6" x14ac:dyDescent="0.25">
      <c r="A9077">
        <v>1267</v>
      </c>
      <c r="B9077" s="3">
        <v>44202</v>
      </c>
      <c r="C9077" s="3">
        <v>44208</v>
      </c>
      <c r="D9077" t="s">
        <v>131</v>
      </c>
      <c r="E9077" t="s">
        <v>115</v>
      </c>
      <c r="F9077" t="s">
        <v>133</v>
      </c>
    </row>
    <row r="9078" spans="1:6" x14ac:dyDescent="0.25">
      <c r="A9078">
        <v>1267</v>
      </c>
      <c r="B9078" s="3">
        <v>44209</v>
      </c>
      <c r="C9078" s="3"/>
      <c r="D9078" t="s">
        <v>131</v>
      </c>
      <c r="E9078" t="s">
        <v>115</v>
      </c>
      <c r="F9078" t="s">
        <v>133</v>
      </c>
    </row>
    <row r="9079" spans="1:6" x14ac:dyDescent="0.25">
      <c r="A9079">
        <v>1268</v>
      </c>
      <c r="B9079" s="3">
        <v>42373</v>
      </c>
      <c r="C9079" s="3">
        <v>43654</v>
      </c>
      <c r="D9079" t="s">
        <v>131</v>
      </c>
      <c r="E9079" t="s">
        <v>129</v>
      </c>
      <c r="F9079" t="s">
        <v>133</v>
      </c>
    </row>
    <row r="9080" spans="1:6" x14ac:dyDescent="0.25">
      <c r="A9080">
        <v>1268</v>
      </c>
      <c r="B9080" s="3">
        <v>43654</v>
      </c>
      <c r="C9080" s="3"/>
      <c r="D9080" t="s">
        <v>131</v>
      </c>
      <c r="E9080" t="s">
        <v>129</v>
      </c>
      <c r="F9080" t="s">
        <v>133</v>
      </c>
    </row>
    <row r="9081" spans="1:6" x14ac:dyDescent="0.25">
      <c r="A9081">
        <v>1269</v>
      </c>
      <c r="B9081" s="3">
        <v>42217</v>
      </c>
      <c r="C9081" s="3">
        <v>43263</v>
      </c>
      <c r="D9081" t="s">
        <v>131</v>
      </c>
      <c r="E9081" t="s">
        <v>185</v>
      </c>
      <c r="F9081" t="s">
        <v>133</v>
      </c>
    </row>
    <row r="9082" spans="1:6" x14ac:dyDescent="0.25">
      <c r="A9082">
        <v>1269</v>
      </c>
      <c r="B9082" s="3">
        <v>43263</v>
      </c>
      <c r="C9082" s="3"/>
      <c r="D9082" t="s">
        <v>131</v>
      </c>
      <c r="E9082" t="s">
        <v>116</v>
      </c>
      <c r="F9082" t="s">
        <v>133</v>
      </c>
    </row>
    <row r="9083" spans="1:6" x14ac:dyDescent="0.25">
      <c r="A9083">
        <v>1269</v>
      </c>
      <c r="B9083" s="3">
        <v>43263</v>
      </c>
      <c r="C9083" s="3">
        <v>43386</v>
      </c>
      <c r="D9083" t="s">
        <v>131</v>
      </c>
      <c r="E9083" t="s">
        <v>185</v>
      </c>
      <c r="F9083" t="s">
        <v>133</v>
      </c>
    </row>
    <row r="9084" spans="1:6" x14ac:dyDescent="0.25">
      <c r="A9084">
        <v>1270</v>
      </c>
      <c r="B9084" s="3">
        <v>42982</v>
      </c>
      <c r="C9084" s="3">
        <v>44279</v>
      </c>
      <c r="D9084" t="s">
        <v>131</v>
      </c>
      <c r="E9084" t="s">
        <v>94</v>
      </c>
      <c r="F9084" t="s">
        <v>133</v>
      </c>
    </row>
    <row r="9085" spans="1:6" x14ac:dyDescent="0.25">
      <c r="A9085">
        <v>1270</v>
      </c>
      <c r="B9085" s="3">
        <v>44279</v>
      </c>
      <c r="C9085" s="3"/>
      <c r="D9085" t="s">
        <v>131</v>
      </c>
      <c r="E9085" t="s">
        <v>94</v>
      </c>
      <c r="F9085" t="s">
        <v>133</v>
      </c>
    </row>
    <row r="9086" spans="1:6" x14ac:dyDescent="0.25">
      <c r="A9086">
        <v>1271</v>
      </c>
      <c r="B9086" s="3">
        <v>42795</v>
      </c>
      <c r="C9086" s="3">
        <v>43654</v>
      </c>
      <c r="D9086" t="s">
        <v>131</v>
      </c>
      <c r="E9086" t="s">
        <v>115</v>
      </c>
      <c r="F9086" t="s">
        <v>133</v>
      </c>
    </row>
    <row r="9087" spans="1:6" x14ac:dyDescent="0.25">
      <c r="A9087">
        <v>1271</v>
      </c>
      <c r="B9087" s="3">
        <v>43654</v>
      </c>
      <c r="C9087" s="3">
        <v>44578</v>
      </c>
      <c r="D9087" t="s">
        <v>131</v>
      </c>
      <c r="E9087" t="s">
        <v>115</v>
      </c>
      <c r="F9087" t="s">
        <v>133</v>
      </c>
    </row>
    <row r="9088" spans="1:6" x14ac:dyDescent="0.25">
      <c r="A9088">
        <v>1271</v>
      </c>
      <c r="B9088" s="3">
        <v>44578</v>
      </c>
      <c r="C9088" s="3">
        <v>44584</v>
      </c>
      <c r="D9088" t="s">
        <v>131</v>
      </c>
      <c r="E9088" t="s">
        <v>115</v>
      </c>
      <c r="F9088" t="s">
        <v>133</v>
      </c>
    </row>
    <row r="9089" spans="1:6" x14ac:dyDescent="0.25">
      <c r="A9089">
        <v>1271</v>
      </c>
      <c r="B9089" s="3">
        <v>44585</v>
      </c>
      <c r="C9089" s="3"/>
      <c r="D9089" t="s">
        <v>131</v>
      </c>
      <c r="E9089" t="s">
        <v>115</v>
      </c>
      <c r="F9089" t="s">
        <v>133</v>
      </c>
    </row>
    <row r="9090" spans="1:6" x14ac:dyDescent="0.25">
      <c r="A9090">
        <v>1272</v>
      </c>
      <c r="B9090" s="3">
        <v>42644</v>
      </c>
      <c r="C9090" s="3">
        <v>43359</v>
      </c>
      <c r="D9090" t="s">
        <v>131</v>
      </c>
      <c r="E9090" t="s">
        <v>118</v>
      </c>
      <c r="F9090" t="s">
        <v>133</v>
      </c>
    </row>
    <row r="9091" spans="1:6" x14ac:dyDescent="0.25">
      <c r="A9091">
        <v>1272</v>
      </c>
      <c r="B9091" s="3">
        <v>43359</v>
      </c>
      <c r="C9091" s="3">
        <v>43359</v>
      </c>
      <c r="D9091" t="s">
        <v>131</v>
      </c>
      <c r="E9091" t="s">
        <v>118</v>
      </c>
      <c r="F9091" t="s">
        <v>133</v>
      </c>
    </row>
    <row r="9092" spans="1:6" x14ac:dyDescent="0.25">
      <c r="A9092">
        <v>1272</v>
      </c>
      <c r="B9092" s="3">
        <v>44123</v>
      </c>
      <c r="C9092" s="3">
        <v>44725</v>
      </c>
      <c r="D9092" t="s">
        <v>131</v>
      </c>
      <c r="E9092" t="s">
        <v>173</v>
      </c>
      <c r="F9092" t="s">
        <v>133</v>
      </c>
    </row>
    <row r="9093" spans="1:6" x14ac:dyDescent="0.25">
      <c r="A9093">
        <v>1272</v>
      </c>
      <c r="B9093" s="3">
        <v>44725</v>
      </c>
      <c r="C9093" s="3"/>
      <c r="D9093" t="s">
        <v>131</v>
      </c>
      <c r="E9093" t="s">
        <v>173</v>
      </c>
      <c r="F9093" t="s">
        <v>133</v>
      </c>
    </row>
    <row r="9094" spans="1:6" x14ac:dyDescent="0.25">
      <c r="A9094">
        <v>1273</v>
      </c>
      <c r="B9094" s="3">
        <v>42522</v>
      </c>
      <c r="C9094" s="3">
        <v>43213</v>
      </c>
      <c r="D9094" t="s">
        <v>131</v>
      </c>
      <c r="E9094" t="s">
        <v>128</v>
      </c>
      <c r="F9094" t="s">
        <v>133</v>
      </c>
    </row>
    <row r="9095" spans="1:6" x14ac:dyDescent="0.25">
      <c r="A9095">
        <v>1273</v>
      </c>
      <c r="B9095" s="3">
        <v>43214</v>
      </c>
      <c r="C9095" s="3">
        <v>43217</v>
      </c>
      <c r="D9095" t="s">
        <v>131</v>
      </c>
      <c r="E9095" t="s">
        <v>128</v>
      </c>
      <c r="F9095" t="s">
        <v>133</v>
      </c>
    </row>
    <row r="9096" spans="1:6" x14ac:dyDescent="0.25">
      <c r="A9096">
        <v>1273</v>
      </c>
      <c r="B9096" s="3">
        <v>43218</v>
      </c>
      <c r="C9096" s="3">
        <v>43231</v>
      </c>
      <c r="D9096" t="s">
        <v>131</v>
      </c>
      <c r="E9096" t="s">
        <v>128</v>
      </c>
      <c r="F9096" t="s">
        <v>133</v>
      </c>
    </row>
    <row r="9097" spans="1:6" x14ac:dyDescent="0.25">
      <c r="A9097">
        <v>1273</v>
      </c>
      <c r="B9097" s="3">
        <v>43231</v>
      </c>
      <c r="C9097" s="3">
        <v>43234</v>
      </c>
      <c r="D9097" t="s">
        <v>131</v>
      </c>
      <c r="E9097" t="s">
        <v>128</v>
      </c>
      <c r="F9097" t="s">
        <v>133</v>
      </c>
    </row>
    <row r="9098" spans="1:6" x14ac:dyDescent="0.25">
      <c r="A9098">
        <v>1273</v>
      </c>
      <c r="B9098" s="3">
        <v>43235</v>
      </c>
      <c r="C9098" s="3">
        <v>43525</v>
      </c>
      <c r="D9098" t="s">
        <v>131</v>
      </c>
      <c r="E9098" t="s">
        <v>128</v>
      </c>
      <c r="F9098" t="s">
        <v>133</v>
      </c>
    </row>
    <row r="9099" spans="1:6" x14ac:dyDescent="0.25">
      <c r="A9099">
        <v>1273</v>
      </c>
      <c r="B9099" s="3">
        <v>43525</v>
      </c>
      <c r="C9099" s="3">
        <v>43525</v>
      </c>
      <c r="D9099" t="s">
        <v>131</v>
      </c>
      <c r="E9099" t="s">
        <v>128</v>
      </c>
      <c r="F9099" t="s">
        <v>133</v>
      </c>
    </row>
    <row r="9100" spans="1:6" x14ac:dyDescent="0.25">
      <c r="A9100">
        <v>1273</v>
      </c>
      <c r="B9100" s="3">
        <v>43525</v>
      </c>
      <c r="C9100" s="3">
        <v>43525</v>
      </c>
      <c r="D9100" t="s">
        <v>131</v>
      </c>
      <c r="E9100" t="s">
        <v>111</v>
      </c>
      <c r="F9100" t="s">
        <v>133</v>
      </c>
    </row>
    <row r="9101" spans="1:6" x14ac:dyDescent="0.25">
      <c r="A9101">
        <v>1273</v>
      </c>
      <c r="B9101" s="3">
        <v>43525</v>
      </c>
      <c r="C9101" s="3">
        <v>43525</v>
      </c>
      <c r="D9101" t="s">
        <v>131</v>
      </c>
      <c r="E9101" t="s">
        <v>146</v>
      </c>
      <c r="F9101" t="s">
        <v>133</v>
      </c>
    </row>
    <row r="9102" spans="1:6" x14ac:dyDescent="0.25">
      <c r="A9102">
        <v>1273</v>
      </c>
      <c r="B9102" s="3">
        <v>43525</v>
      </c>
      <c r="C9102" s="3">
        <v>43647</v>
      </c>
      <c r="D9102" t="s">
        <v>131</v>
      </c>
      <c r="E9102" t="s">
        <v>146</v>
      </c>
      <c r="F9102" t="s">
        <v>133</v>
      </c>
    </row>
    <row r="9103" spans="1:6" x14ac:dyDescent="0.25">
      <c r="A9103">
        <v>1273</v>
      </c>
      <c r="B9103" s="3">
        <v>43648</v>
      </c>
      <c r="C9103" s="3">
        <v>43831</v>
      </c>
      <c r="D9103" t="s">
        <v>131</v>
      </c>
      <c r="E9103" t="s">
        <v>111</v>
      </c>
      <c r="F9103" t="s">
        <v>133</v>
      </c>
    </row>
    <row r="9104" spans="1:6" x14ac:dyDescent="0.25">
      <c r="A9104">
        <v>1273</v>
      </c>
      <c r="B9104" s="3">
        <v>43831</v>
      </c>
      <c r="C9104" s="3">
        <v>43831</v>
      </c>
      <c r="D9104" t="s">
        <v>131</v>
      </c>
      <c r="E9104" t="s">
        <v>146</v>
      </c>
      <c r="F9104" t="s">
        <v>133</v>
      </c>
    </row>
    <row r="9105" spans="1:6" x14ac:dyDescent="0.25">
      <c r="A9105">
        <v>1273</v>
      </c>
      <c r="B9105" s="3">
        <v>43831</v>
      </c>
      <c r="C9105" s="3">
        <v>44220</v>
      </c>
      <c r="D9105" t="s">
        <v>131</v>
      </c>
      <c r="E9105" t="s">
        <v>146</v>
      </c>
      <c r="F9105" t="s">
        <v>133</v>
      </c>
    </row>
    <row r="9106" spans="1:6" x14ac:dyDescent="0.25">
      <c r="A9106">
        <v>1273</v>
      </c>
      <c r="B9106" s="3">
        <v>44220</v>
      </c>
      <c r="C9106" s="3">
        <v>44221</v>
      </c>
      <c r="D9106" t="s">
        <v>131</v>
      </c>
      <c r="E9106" t="s">
        <v>111</v>
      </c>
      <c r="F9106" t="s">
        <v>133</v>
      </c>
    </row>
    <row r="9107" spans="1:6" x14ac:dyDescent="0.25">
      <c r="A9107">
        <v>1273</v>
      </c>
      <c r="B9107" s="3">
        <v>44221</v>
      </c>
      <c r="C9107" s="3">
        <v>44221</v>
      </c>
      <c r="D9107" t="s">
        <v>131</v>
      </c>
      <c r="E9107" t="s">
        <v>143</v>
      </c>
      <c r="F9107" t="s">
        <v>133</v>
      </c>
    </row>
    <row r="9108" spans="1:6" x14ac:dyDescent="0.25">
      <c r="A9108">
        <v>1273</v>
      </c>
      <c r="B9108" s="3">
        <v>44221</v>
      </c>
      <c r="C9108" s="3">
        <v>44237</v>
      </c>
      <c r="D9108" t="s">
        <v>131</v>
      </c>
      <c r="E9108" t="s">
        <v>143</v>
      </c>
      <c r="F9108" t="s">
        <v>133</v>
      </c>
    </row>
    <row r="9109" spans="1:6" x14ac:dyDescent="0.25">
      <c r="A9109">
        <v>1273</v>
      </c>
      <c r="B9109" s="3">
        <v>44237</v>
      </c>
      <c r="C9109" s="3">
        <v>44238</v>
      </c>
      <c r="D9109" t="s">
        <v>131</v>
      </c>
      <c r="E9109" t="s">
        <v>111</v>
      </c>
      <c r="F9109" t="s">
        <v>133</v>
      </c>
    </row>
    <row r="9110" spans="1:6" x14ac:dyDescent="0.25">
      <c r="A9110">
        <v>1273</v>
      </c>
      <c r="B9110" s="3">
        <v>44238</v>
      </c>
      <c r="C9110" s="3">
        <v>44238</v>
      </c>
      <c r="D9110" t="s">
        <v>131</v>
      </c>
      <c r="E9110" t="s">
        <v>146</v>
      </c>
      <c r="F9110" t="s">
        <v>133</v>
      </c>
    </row>
    <row r="9111" spans="1:6" x14ac:dyDescent="0.25">
      <c r="A9111">
        <v>1273</v>
      </c>
      <c r="B9111" s="3">
        <v>44238</v>
      </c>
      <c r="C9111" s="3">
        <v>44644</v>
      </c>
      <c r="D9111" t="s">
        <v>131</v>
      </c>
      <c r="E9111" t="s">
        <v>146</v>
      </c>
      <c r="F9111" t="s">
        <v>133</v>
      </c>
    </row>
    <row r="9112" spans="1:6" x14ac:dyDescent="0.25">
      <c r="A9112">
        <v>1273</v>
      </c>
      <c r="B9112" s="3">
        <v>44644</v>
      </c>
      <c r="C9112" s="3">
        <v>44655</v>
      </c>
      <c r="D9112" t="s">
        <v>131</v>
      </c>
      <c r="E9112" t="s">
        <v>146</v>
      </c>
      <c r="F9112" t="s">
        <v>133</v>
      </c>
    </row>
    <row r="9113" spans="1:6" x14ac:dyDescent="0.25">
      <c r="A9113">
        <v>1273</v>
      </c>
      <c r="B9113" s="3">
        <v>44656</v>
      </c>
      <c r="C9113" s="3"/>
      <c r="D9113" t="s">
        <v>131</v>
      </c>
      <c r="E9113" t="s">
        <v>146</v>
      </c>
      <c r="F9113" t="s">
        <v>133</v>
      </c>
    </row>
    <row r="9114" spans="1:6" x14ac:dyDescent="0.25">
      <c r="A9114">
        <v>1274</v>
      </c>
      <c r="B9114" s="3">
        <v>42522</v>
      </c>
      <c r="C9114" s="3">
        <v>43739</v>
      </c>
      <c r="D9114" t="s">
        <v>131</v>
      </c>
      <c r="E9114" t="s">
        <v>187</v>
      </c>
      <c r="F9114" t="s">
        <v>133</v>
      </c>
    </row>
    <row r="9115" spans="1:6" x14ac:dyDescent="0.25">
      <c r="A9115">
        <v>1274</v>
      </c>
      <c r="B9115" s="3">
        <v>43739</v>
      </c>
      <c r="C9115" s="3">
        <v>43739</v>
      </c>
      <c r="D9115" t="s">
        <v>131</v>
      </c>
      <c r="E9115" t="s">
        <v>187</v>
      </c>
      <c r="F9115" t="s">
        <v>133</v>
      </c>
    </row>
    <row r="9116" spans="1:6" x14ac:dyDescent="0.25">
      <c r="A9116">
        <v>1274</v>
      </c>
      <c r="B9116" s="3">
        <v>43739</v>
      </c>
      <c r="D9116" t="s">
        <v>131</v>
      </c>
      <c r="E9116" t="s">
        <v>185</v>
      </c>
      <c r="F9116" t="s">
        <v>133</v>
      </c>
    </row>
    <row r="9117" spans="1:6" x14ac:dyDescent="0.25">
      <c r="A9117">
        <v>1276</v>
      </c>
      <c r="B9117" s="3">
        <v>40344</v>
      </c>
      <c r="C9117" s="3">
        <v>43220</v>
      </c>
      <c r="D9117" t="s">
        <v>131</v>
      </c>
      <c r="E9117" t="s">
        <v>118</v>
      </c>
      <c r="F9117" t="s">
        <v>133</v>
      </c>
    </row>
    <row r="9118" spans="1:6" x14ac:dyDescent="0.25">
      <c r="A9118">
        <v>1276</v>
      </c>
      <c r="B9118" s="3">
        <v>43220</v>
      </c>
      <c r="C9118" s="3">
        <v>43344</v>
      </c>
      <c r="D9118" t="s">
        <v>131</v>
      </c>
      <c r="E9118" t="s">
        <v>118</v>
      </c>
      <c r="F9118" t="s">
        <v>133</v>
      </c>
    </row>
    <row r="9119" spans="1:6" x14ac:dyDescent="0.25">
      <c r="A9119">
        <v>1276</v>
      </c>
      <c r="B9119" s="3">
        <v>43221</v>
      </c>
      <c r="C9119" s="3"/>
      <c r="D9119" t="s">
        <v>131</v>
      </c>
      <c r="E9119" t="s">
        <v>118</v>
      </c>
      <c r="F9119" t="s">
        <v>133</v>
      </c>
    </row>
    <row r="9120" spans="1:6" x14ac:dyDescent="0.25">
      <c r="A9120">
        <v>1277</v>
      </c>
      <c r="B9120" s="3">
        <v>38916</v>
      </c>
      <c r="C9120" s="3">
        <v>38990</v>
      </c>
      <c r="D9120" t="s">
        <v>131</v>
      </c>
      <c r="E9120" t="s">
        <v>180</v>
      </c>
      <c r="F9120" t="s">
        <v>133</v>
      </c>
    </row>
    <row r="9121" spans="1:6" x14ac:dyDescent="0.25">
      <c r="A9121">
        <v>1277</v>
      </c>
      <c r="B9121" s="3">
        <v>38991</v>
      </c>
      <c r="C9121" s="3">
        <v>39258</v>
      </c>
      <c r="D9121" t="s">
        <v>131</v>
      </c>
      <c r="E9121" t="s">
        <v>167</v>
      </c>
      <c r="F9121" t="s">
        <v>133</v>
      </c>
    </row>
    <row r="9122" spans="1:6" x14ac:dyDescent="0.25">
      <c r="A9122">
        <v>1277</v>
      </c>
      <c r="B9122" s="3">
        <v>40210</v>
      </c>
      <c r="C9122" s="3">
        <v>43267</v>
      </c>
      <c r="D9122" t="s">
        <v>131</v>
      </c>
      <c r="E9122" t="s">
        <v>185</v>
      </c>
      <c r="F9122" t="s">
        <v>133</v>
      </c>
    </row>
    <row r="9123" spans="1:6" x14ac:dyDescent="0.25">
      <c r="A9123">
        <v>1277</v>
      </c>
      <c r="B9123" s="3">
        <v>42513</v>
      </c>
      <c r="C9123" s="3">
        <v>42513</v>
      </c>
      <c r="D9123" t="s">
        <v>131</v>
      </c>
      <c r="E9123" t="s">
        <v>223</v>
      </c>
      <c r="F9123" t="s">
        <v>133</v>
      </c>
    </row>
    <row r="9124" spans="1:6" x14ac:dyDescent="0.25">
      <c r="A9124">
        <v>1277</v>
      </c>
      <c r="B9124" s="3">
        <v>43243</v>
      </c>
      <c r="C9124" s="3">
        <v>43267</v>
      </c>
      <c r="D9124" t="s">
        <v>131</v>
      </c>
      <c r="E9124" t="s">
        <v>223</v>
      </c>
      <c r="F9124" t="s">
        <v>133</v>
      </c>
    </row>
    <row r="9125" spans="1:6" x14ac:dyDescent="0.25">
      <c r="A9125">
        <v>1277</v>
      </c>
      <c r="B9125" s="3">
        <v>43267</v>
      </c>
      <c r="C9125" s="3">
        <v>43267</v>
      </c>
      <c r="D9125" t="s">
        <v>131</v>
      </c>
      <c r="E9125" t="s">
        <v>223</v>
      </c>
      <c r="F9125" t="s">
        <v>133</v>
      </c>
    </row>
    <row r="9126" spans="1:6" x14ac:dyDescent="0.25">
      <c r="A9126">
        <v>1277</v>
      </c>
      <c r="B9126" s="3">
        <v>43267</v>
      </c>
      <c r="C9126" s="3">
        <v>44074</v>
      </c>
      <c r="D9126" t="s">
        <v>131</v>
      </c>
      <c r="E9126" t="s">
        <v>223</v>
      </c>
      <c r="F9126" t="s">
        <v>133</v>
      </c>
    </row>
    <row r="9127" spans="1:6" x14ac:dyDescent="0.25">
      <c r="A9127">
        <v>1277</v>
      </c>
      <c r="B9127" s="3">
        <v>44074</v>
      </c>
      <c r="C9127" s="3">
        <v>44074</v>
      </c>
      <c r="D9127" t="s">
        <v>131</v>
      </c>
      <c r="E9127" t="s">
        <v>185</v>
      </c>
      <c r="F9127" t="s">
        <v>133</v>
      </c>
    </row>
    <row r="9128" spans="1:6" x14ac:dyDescent="0.25">
      <c r="A9128">
        <v>1277</v>
      </c>
      <c r="B9128" s="3">
        <v>44075</v>
      </c>
      <c r="C9128" s="3">
        <v>44075</v>
      </c>
      <c r="D9128" t="s">
        <v>131</v>
      </c>
      <c r="E9128" t="s">
        <v>115</v>
      </c>
      <c r="F9128" t="s">
        <v>133</v>
      </c>
    </row>
    <row r="9129" spans="1:6" x14ac:dyDescent="0.25">
      <c r="A9129">
        <v>1277</v>
      </c>
      <c r="B9129" s="3">
        <v>44075</v>
      </c>
      <c r="C9129" s="3"/>
      <c r="D9129" t="s">
        <v>131</v>
      </c>
      <c r="E9129" t="s">
        <v>115</v>
      </c>
      <c r="F9129" t="s">
        <v>133</v>
      </c>
    </row>
    <row r="9130" spans="1:6" x14ac:dyDescent="0.25">
      <c r="A9130">
        <v>1278</v>
      </c>
      <c r="B9130" s="3">
        <v>42034</v>
      </c>
      <c r="C9130" s="3">
        <v>43142</v>
      </c>
      <c r="D9130" t="s">
        <v>131</v>
      </c>
      <c r="E9130" t="s">
        <v>115</v>
      </c>
      <c r="F9130" t="s">
        <v>133</v>
      </c>
    </row>
    <row r="9131" spans="1:6" x14ac:dyDescent="0.25">
      <c r="A9131">
        <v>1278</v>
      </c>
      <c r="B9131" s="3">
        <v>43143</v>
      </c>
      <c r="C9131" s="3">
        <v>43144</v>
      </c>
      <c r="D9131" t="s">
        <v>131</v>
      </c>
      <c r="E9131" t="s">
        <v>115</v>
      </c>
      <c r="F9131" t="s">
        <v>133</v>
      </c>
    </row>
    <row r="9132" spans="1:6" x14ac:dyDescent="0.25">
      <c r="A9132">
        <v>1278</v>
      </c>
      <c r="B9132" s="3">
        <v>43145</v>
      </c>
      <c r="C9132" s="3">
        <v>43570</v>
      </c>
      <c r="D9132" t="s">
        <v>131</v>
      </c>
      <c r="E9132" t="s">
        <v>115</v>
      </c>
      <c r="F9132" t="s">
        <v>133</v>
      </c>
    </row>
    <row r="9133" spans="1:6" x14ac:dyDescent="0.25">
      <c r="A9133">
        <v>1278</v>
      </c>
      <c r="B9133" s="3">
        <v>43570</v>
      </c>
      <c r="C9133" s="3">
        <v>43572</v>
      </c>
      <c r="D9133" t="s">
        <v>131</v>
      </c>
      <c r="E9133" t="s">
        <v>115</v>
      </c>
      <c r="F9133" t="s">
        <v>133</v>
      </c>
    </row>
    <row r="9134" spans="1:6" x14ac:dyDescent="0.25">
      <c r="A9134">
        <v>1278</v>
      </c>
      <c r="B9134" s="3">
        <v>43573</v>
      </c>
      <c r="C9134" s="3">
        <v>43853</v>
      </c>
      <c r="D9134" t="s">
        <v>131</v>
      </c>
      <c r="E9134" t="s">
        <v>115</v>
      </c>
      <c r="F9134" t="s">
        <v>133</v>
      </c>
    </row>
    <row r="9135" spans="1:6" x14ac:dyDescent="0.25">
      <c r="A9135">
        <v>1278</v>
      </c>
      <c r="B9135" s="3">
        <v>43853</v>
      </c>
      <c r="C9135" s="3">
        <v>43854</v>
      </c>
      <c r="D9135" t="s">
        <v>131</v>
      </c>
      <c r="E9135" t="s">
        <v>115</v>
      </c>
      <c r="F9135" t="s">
        <v>133</v>
      </c>
    </row>
    <row r="9136" spans="1:6" x14ac:dyDescent="0.25">
      <c r="A9136">
        <v>1278</v>
      </c>
      <c r="B9136" s="3">
        <v>43855</v>
      </c>
      <c r="C9136" s="3">
        <v>44382</v>
      </c>
      <c r="D9136" t="s">
        <v>131</v>
      </c>
      <c r="E9136" t="s">
        <v>115</v>
      </c>
      <c r="F9136" t="s">
        <v>133</v>
      </c>
    </row>
    <row r="9137" spans="1:6" x14ac:dyDescent="0.25">
      <c r="A9137">
        <v>1278</v>
      </c>
      <c r="B9137" s="3">
        <v>44382</v>
      </c>
      <c r="C9137" s="3">
        <v>44600</v>
      </c>
      <c r="D9137" t="s">
        <v>131</v>
      </c>
      <c r="E9137" t="s">
        <v>115</v>
      </c>
      <c r="F9137" t="s">
        <v>133</v>
      </c>
    </row>
    <row r="9138" spans="1:6" x14ac:dyDescent="0.25">
      <c r="A9138">
        <v>1278</v>
      </c>
      <c r="B9138" s="3">
        <v>44600</v>
      </c>
      <c r="C9138" s="3">
        <v>44601</v>
      </c>
      <c r="D9138" t="s">
        <v>131</v>
      </c>
      <c r="E9138" t="s">
        <v>115</v>
      </c>
      <c r="F9138" t="s">
        <v>133</v>
      </c>
    </row>
    <row r="9139" spans="1:6" x14ac:dyDescent="0.25">
      <c r="A9139">
        <v>1278</v>
      </c>
      <c r="B9139" s="3">
        <v>44602</v>
      </c>
      <c r="C9139" s="3">
        <v>44602</v>
      </c>
      <c r="D9139" t="s">
        <v>131</v>
      </c>
      <c r="E9139" t="s">
        <v>115</v>
      </c>
      <c r="F9139" t="s">
        <v>133</v>
      </c>
    </row>
    <row r="9140" spans="1:6" x14ac:dyDescent="0.25">
      <c r="A9140">
        <v>1278</v>
      </c>
      <c r="B9140" s="3">
        <v>44602</v>
      </c>
      <c r="C9140" s="3">
        <v>44605</v>
      </c>
      <c r="D9140" t="s">
        <v>131</v>
      </c>
      <c r="E9140" t="s">
        <v>115</v>
      </c>
      <c r="F9140" t="s">
        <v>133</v>
      </c>
    </row>
    <row r="9141" spans="1:6" x14ac:dyDescent="0.25">
      <c r="A9141">
        <v>1278</v>
      </c>
      <c r="B9141" s="3">
        <v>44606</v>
      </c>
      <c r="C9141" s="3">
        <v>44659</v>
      </c>
      <c r="D9141" t="s">
        <v>131</v>
      </c>
      <c r="E9141" t="s">
        <v>115</v>
      </c>
      <c r="F9141" t="s">
        <v>133</v>
      </c>
    </row>
    <row r="9142" spans="1:6" x14ac:dyDescent="0.25">
      <c r="A9142">
        <v>1278</v>
      </c>
      <c r="B9142" s="3">
        <v>44659</v>
      </c>
      <c r="C9142" s="3"/>
      <c r="D9142" t="s">
        <v>131</v>
      </c>
      <c r="E9142" t="s">
        <v>115</v>
      </c>
      <c r="F9142" t="s">
        <v>133</v>
      </c>
    </row>
    <row r="9143" spans="1:6" x14ac:dyDescent="0.25">
      <c r="A9143">
        <v>1279</v>
      </c>
      <c r="B9143" s="3">
        <v>41076</v>
      </c>
      <c r="C9143" s="3">
        <v>43637</v>
      </c>
      <c r="D9143" t="s">
        <v>131</v>
      </c>
      <c r="E9143" t="s">
        <v>115</v>
      </c>
      <c r="F9143" t="s">
        <v>133</v>
      </c>
    </row>
    <row r="9144" spans="1:6" x14ac:dyDescent="0.25">
      <c r="A9144">
        <v>1279</v>
      </c>
      <c r="B9144" s="3">
        <v>43637</v>
      </c>
      <c r="C9144" s="3">
        <v>43762</v>
      </c>
      <c r="D9144" t="s">
        <v>131</v>
      </c>
      <c r="E9144" t="s">
        <v>115</v>
      </c>
      <c r="F9144" t="s">
        <v>133</v>
      </c>
    </row>
    <row r="9145" spans="1:6" x14ac:dyDescent="0.25">
      <c r="A9145">
        <v>1279</v>
      </c>
      <c r="B9145" s="3">
        <v>43762</v>
      </c>
      <c r="C9145" s="3">
        <v>43763</v>
      </c>
      <c r="D9145" t="s">
        <v>131</v>
      </c>
      <c r="E9145" t="s">
        <v>115</v>
      </c>
      <c r="F9145" t="s">
        <v>133</v>
      </c>
    </row>
    <row r="9146" spans="1:6" x14ac:dyDescent="0.25">
      <c r="A9146">
        <v>1279</v>
      </c>
      <c r="B9146" s="3">
        <v>43764</v>
      </c>
      <c r="C9146" s="3">
        <v>44013</v>
      </c>
      <c r="D9146" t="s">
        <v>131</v>
      </c>
      <c r="E9146" t="s">
        <v>115</v>
      </c>
      <c r="F9146" t="s">
        <v>133</v>
      </c>
    </row>
    <row r="9147" spans="1:6" x14ac:dyDescent="0.25">
      <c r="A9147">
        <v>1279</v>
      </c>
      <c r="B9147" s="3">
        <v>44013</v>
      </c>
      <c r="C9147" s="3">
        <v>44026</v>
      </c>
      <c r="D9147" t="s">
        <v>131</v>
      </c>
      <c r="E9147" t="s">
        <v>115</v>
      </c>
      <c r="F9147" t="s">
        <v>133</v>
      </c>
    </row>
    <row r="9148" spans="1:6" x14ac:dyDescent="0.25">
      <c r="A9148">
        <v>1279</v>
      </c>
      <c r="B9148" s="3">
        <v>44027</v>
      </c>
      <c r="C9148" s="3">
        <v>44092</v>
      </c>
      <c r="D9148" t="s">
        <v>131</v>
      </c>
      <c r="E9148" t="s">
        <v>115</v>
      </c>
      <c r="F9148" t="s">
        <v>133</v>
      </c>
    </row>
    <row r="9149" spans="1:6" x14ac:dyDescent="0.25">
      <c r="A9149">
        <v>1279</v>
      </c>
      <c r="B9149" s="3">
        <v>44092</v>
      </c>
      <c r="C9149" s="3">
        <v>44121</v>
      </c>
      <c r="D9149" t="s">
        <v>131</v>
      </c>
      <c r="E9149" t="s">
        <v>115</v>
      </c>
      <c r="F9149" t="s">
        <v>133</v>
      </c>
    </row>
    <row r="9150" spans="1:6" x14ac:dyDescent="0.25">
      <c r="A9150">
        <v>1279</v>
      </c>
      <c r="B9150" s="3">
        <v>44122</v>
      </c>
      <c r="C9150" s="3">
        <v>44164</v>
      </c>
      <c r="D9150" t="s">
        <v>131</v>
      </c>
      <c r="E9150" t="s">
        <v>115</v>
      </c>
      <c r="F9150" t="s">
        <v>133</v>
      </c>
    </row>
    <row r="9151" spans="1:6" x14ac:dyDescent="0.25">
      <c r="A9151">
        <v>1279</v>
      </c>
      <c r="B9151" s="3">
        <v>44152</v>
      </c>
      <c r="C9151" s="3">
        <v>44153</v>
      </c>
      <c r="D9151" t="s">
        <v>131</v>
      </c>
      <c r="E9151" t="s">
        <v>115</v>
      </c>
      <c r="F9151" t="s">
        <v>133</v>
      </c>
    </row>
    <row r="9152" spans="1:6" x14ac:dyDescent="0.25">
      <c r="A9152">
        <v>1279</v>
      </c>
      <c r="B9152" s="3">
        <v>44154</v>
      </c>
      <c r="C9152" s="3">
        <v>44154</v>
      </c>
      <c r="D9152" t="s">
        <v>131</v>
      </c>
      <c r="E9152" t="s">
        <v>115</v>
      </c>
      <c r="F9152" t="s">
        <v>133</v>
      </c>
    </row>
    <row r="9153" spans="1:6" x14ac:dyDescent="0.25">
      <c r="A9153">
        <v>1279</v>
      </c>
      <c r="B9153" s="3">
        <v>44154</v>
      </c>
      <c r="C9153" s="3">
        <v>44158</v>
      </c>
      <c r="D9153" t="s">
        <v>131</v>
      </c>
      <c r="E9153" t="s">
        <v>115</v>
      </c>
      <c r="F9153" t="s">
        <v>133</v>
      </c>
    </row>
    <row r="9154" spans="1:6" x14ac:dyDescent="0.25">
      <c r="A9154">
        <v>1279</v>
      </c>
      <c r="B9154" s="3">
        <v>44159</v>
      </c>
      <c r="C9154" s="3">
        <v>44159</v>
      </c>
      <c r="D9154" t="s">
        <v>131</v>
      </c>
      <c r="E9154" t="s">
        <v>115</v>
      </c>
      <c r="F9154" t="s">
        <v>133</v>
      </c>
    </row>
    <row r="9155" spans="1:6" x14ac:dyDescent="0.25">
      <c r="A9155">
        <v>1279</v>
      </c>
      <c r="B9155" s="3">
        <v>44159</v>
      </c>
      <c r="C9155" s="3">
        <v>44163</v>
      </c>
      <c r="D9155" t="s">
        <v>131</v>
      </c>
      <c r="E9155" t="s">
        <v>115</v>
      </c>
      <c r="F9155" t="s">
        <v>133</v>
      </c>
    </row>
    <row r="9156" spans="1:6" x14ac:dyDescent="0.25">
      <c r="A9156">
        <v>1279</v>
      </c>
      <c r="B9156" s="3">
        <v>44164</v>
      </c>
      <c r="C9156" s="3">
        <v>44170</v>
      </c>
      <c r="D9156" t="s">
        <v>131</v>
      </c>
      <c r="E9156" t="s">
        <v>115</v>
      </c>
      <c r="F9156" t="s">
        <v>133</v>
      </c>
    </row>
    <row r="9157" spans="1:6" x14ac:dyDescent="0.25">
      <c r="A9157">
        <v>1279</v>
      </c>
      <c r="B9157" s="3">
        <v>44164</v>
      </c>
      <c r="C9157" s="3">
        <v>44177</v>
      </c>
      <c r="D9157" t="s">
        <v>131</v>
      </c>
      <c r="E9157" t="s">
        <v>115</v>
      </c>
      <c r="F9157" t="s">
        <v>133</v>
      </c>
    </row>
    <row r="9158" spans="1:6" x14ac:dyDescent="0.25">
      <c r="A9158">
        <v>1279</v>
      </c>
      <c r="B9158" s="3">
        <v>44171</v>
      </c>
      <c r="C9158" s="3">
        <v>44177</v>
      </c>
      <c r="D9158" t="s">
        <v>131</v>
      </c>
      <c r="E9158" t="s">
        <v>115</v>
      </c>
      <c r="F9158" t="s">
        <v>133</v>
      </c>
    </row>
    <row r="9159" spans="1:6" x14ac:dyDescent="0.25">
      <c r="A9159">
        <v>1279</v>
      </c>
      <c r="B9159" s="3">
        <v>44177</v>
      </c>
      <c r="C9159" s="3">
        <v>44183</v>
      </c>
      <c r="D9159" t="s">
        <v>131</v>
      </c>
      <c r="E9159" t="s">
        <v>115</v>
      </c>
      <c r="F9159" t="s">
        <v>133</v>
      </c>
    </row>
    <row r="9160" spans="1:6" x14ac:dyDescent="0.25">
      <c r="A9160">
        <v>1279</v>
      </c>
      <c r="B9160" s="3">
        <v>44184</v>
      </c>
      <c r="C9160" s="3">
        <v>44202</v>
      </c>
      <c r="D9160" t="s">
        <v>131</v>
      </c>
      <c r="E9160" t="s">
        <v>115</v>
      </c>
      <c r="F9160" t="s">
        <v>133</v>
      </c>
    </row>
    <row r="9161" spans="1:6" x14ac:dyDescent="0.25">
      <c r="A9161">
        <v>1279</v>
      </c>
      <c r="B9161" s="3">
        <v>44202</v>
      </c>
      <c r="C9161" s="3">
        <v>44208</v>
      </c>
      <c r="D9161" t="s">
        <v>131</v>
      </c>
      <c r="E9161" t="s">
        <v>115</v>
      </c>
      <c r="F9161" t="s">
        <v>133</v>
      </c>
    </row>
    <row r="9162" spans="1:6" x14ac:dyDescent="0.25">
      <c r="A9162">
        <v>1279</v>
      </c>
      <c r="B9162" s="3">
        <v>44209</v>
      </c>
      <c r="C9162" s="3">
        <v>44209</v>
      </c>
      <c r="D9162" t="s">
        <v>131</v>
      </c>
      <c r="E9162" t="s">
        <v>115</v>
      </c>
      <c r="F9162" t="s">
        <v>133</v>
      </c>
    </row>
    <row r="9163" spans="1:6" x14ac:dyDescent="0.25">
      <c r="A9163">
        <v>1279</v>
      </c>
      <c r="B9163" s="3">
        <v>44209</v>
      </c>
      <c r="C9163" s="3">
        <v>44218</v>
      </c>
      <c r="D9163" t="s">
        <v>131</v>
      </c>
      <c r="E9163" t="s">
        <v>115</v>
      </c>
      <c r="F9163" t="s">
        <v>133</v>
      </c>
    </row>
    <row r="9164" spans="1:6" x14ac:dyDescent="0.25">
      <c r="A9164">
        <v>1279</v>
      </c>
      <c r="B9164" s="3">
        <v>44219</v>
      </c>
      <c r="C9164" s="3">
        <v>44221</v>
      </c>
      <c r="D9164" t="s">
        <v>131</v>
      </c>
      <c r="E9164" t="s">
        <v>115</v>
      </c>
      <c r="F9164" t="s">
        <v>133</v>
      </c>
    </row>
    <row r="9165" spans="1:6" x14ac:dyDescent="0.25">
      <c r="A9165">
        <v>1279</v>
      </c>
      <c r="B9165" s="3">
        <v>44221</v>
      </c>
      <c r="C9165" s="3">
        <v>44250</v>
      </c>
      <c r="D9165" t="s">
        <v>131</v>
      </c>
      <c r="E9165" t="s">
        <v>115</v>
      </c>
      <c r="F9165" t="s">
        <v>133</v>
      </c>
    </row>
    <row r="9166" spans="1:6" x14ac:dyDescent="0.25">
      <c r="A9166">
        <v>1279</v>
      </c>
      <c r="B9166" s="3">
        <v>44251</v>
      </c>
      <c r="C9166" s="3">
        <v>44251</v>
      </c>
      <c r="D9166" t="s">
        <v>131</v>
      </c>
      <c r="E9166" t="s">
        <v>115</v>
      </c>
      <c r="F9166" t="s">
        <v>133</v>
      </c>
    </row>
    <row r="9167" spans="1:6" x14ac:dyDescent="0.25">
      <c r="A9167">
        <v>1279</v>
      </c>
      <c r="B9167" s="3">
        <v>44251</v>
      </c>
      <c r="C9167" s="3">
        <v>44280</v>
      </c>
      <c r="D9167" t="s">
        <v>131</v>
      </c>
      <c r="E9167" t="s">
        <v>115</v>
      </c>
      <c r="F9167" t="s">
        <v>133</v>
      </c>
    </row>
    <row r="9168" spans="1:6" x14ac:dyDescent="0.25">
      <c r="A9168">
        <v>1279</v>
      </c>
      <c r="B9168" s="3">
        <v>44281</v>
      </c>
      <c r="C9168" s="3">
        <v>44281</v>
      </c>
      <c r="D9168" t="s">
        <v>131</v>
      </c>
      <c r="E9168" t="s">
        <v>115</v>
      </c>
      <c r="F9168" t="s">
        <v>133</v>
      </c>
    </row>
    <row r="9169" spans="1:6" x14ac:dyDescent="0.25">
      <c r="A9169">
        <v>1279</v>
      </c>
      <c r="B9169" s="3">
        <v>44281</v>
      </c>
      <c r="C9169" s="3">
        <v>44310</v>
      </c>
      <c r="D9169" t="s">
        <v>131</v>
      </c>
      <c r="E9169" t="s">
        <v>115</v>
      </c>
      <c r="F9169" t="s">
        <v>133</v>
      </c>
    </row>
    <row r="9170" spans="1:6" x14ac:dyDescent="0.25">
      <c r="A9170">
        <v>1279</v>
      </c>
      <c r="B9170" s="3">
        <v>44311</v>
      </c>
      <c r="C9170" s="3">
        <v>44311</v>
      </c>
      <c r="D9170" t="s">
        <v>131</v>
      </c>
      <c r="E9170" t="s">
        <v>115</v>
      </c>
      <c r="F9170" t="s">
        <v>133</v>
      </c>
    </row>
    <row r="9171" spans="1:6" x14ac:dyDescent="0.25">
      <c r="A9171">
        <v>1279</v>
      </c>
      <c r="B9171" s="3">
        <v>44311</v>
      </c>
      <c r="C9171" s="3">
        <v>44340</v>
      </c>
      <c r="D9171" t="s">
        <v>131</v>
      </c>
      <c r="E9171" t="s">
        <v>115</v>
      </c>
      <c r="F9171" t="s">
        <v>133</v>
      </c>
    </row>
    <row r="9172" spans="1:6" x14ac:dyDescent="0.25">
      <c r="A9172">
        <v>1279</v>
      </c>
      <c r="B9172" s="3">
        <v>44341</v>
      </c>
      <c r="C9172" s="3">
        <v>44341</v>
      </c>
      <c r="D9172" t="s">
        <v>131</v>
      </c>
      <c r="E9172" t="s">
        <v>115</v>
      </c>
      <c r="F9172" t="s">
        <v>133</v>
      </c>
    </row>
    <row r="9173" spans="1:6" x14ac:dyDescent="0.25">
      <c r="A9173">
        <v>1279</v>
      </c>
      <c r="B9173" s="3">
        <v>44341</v>
      </c>
      <c r="C9173" s="3">
        <v>44370</v>
      </c>
      <c r="D9173" t="s">
        <v>131</v>
      </c>
      <c r="E9173" t="s">
        <v>115</v>
      </c>
      <c r="F9173" t="s">
        <v>133</v>
      </c>
    </row>
    <row r="9174" spans="1:6" x14ac:dyDescent="0.25">
      <c r="A9174">
        <v>1279</v>
      </c>
      <c r="B9174" s="3">
        <v>44371</v>
      </c>
      <c r="C9174" s="3">
        <v>44400</v>
      </c>
      <c r="D9174" t="s">
        <v>131</v>
      </c>
      <c r="E9174" t="s">
        <v>115</v>
      </c>
      <c r="F9174" t="s">
        <v>133</v>
      </c>
    </row>
    <row r="9175" spans="1:6" x14ac:dyDescent="0.25">
      <c r="A9175">
        <v>1279</v>
      </c>
      <c r="B9175" s="3">
        <v>44400</v>
      </c>
      <c r="C9175" s="3">
        <v>44429</v>
      </c>
      <c r="D9175" t="s">
        <v>131</v>
      </c>
      <c r="E9175" t="s">
        <v>115</v>
      </c>
      <c r="F9175" t="s">
        <v>133</v>
      </c>
    </row>
    <row r="9176" spans="1:6" x14ac:dyDescent="0.25">
      <c r="A9176">
        <v>1279</v>
      </c>
      <c r="B9176" s="3">
        <v>44430</v>
      </c>
      <c r="C9176" s="3">
        <v>44430</v>
      </c>
      <c r="D9176" t="s">
        <v>131</v>
      </c>
      <c r="E9176" t="s">
        <v>115</v>
      </c>
      <c r="F9176" t="s">
        <v>133</v>
      </c>
    </row>
    <row r="9177" spans="1:6" x14ac:dyDescent="0.25">
      <c r="A9177">
        <v>1279</v>
      </c>
      <c r="B9177" s="3">
        <v>44430</v>
      </c>
      <c r="C9177" s="3">
        <v>44459</v>
      </c>
      <c r="D9177" t="s">
        <v>131</v>
      </c>
      <c r="E9177" t="s">
        <v>115</v>
      </c>
      <c r="F9177" t="s">
        <v>133</v>
      </c>
    </row>
    <row r="9178" spans="1:6" x14ac:dyDescent="0.25">
      <c r="A9178">
        <v>1279</v>
      </c>
      <c r="B9178" s="3">
        <v>44460</v>
      </c>
      <c r="C9178" s="3">
        <v>44460</v>
      </c>
      <c r="D9178" t="s">
        <v>131</v>
      </c>
      <c r="E9178" t="s">
        <v>115</v>
      </c>
      <c r="F9178" t="s">
        <v>133</v>
      </c>
    </row>
    <row r="9179" spans="1:6" x14ac:dyDescent="0.25">
      <c r="A9179">
        <v>1279</v>
      </c>
      <c r="B9179" s="3">
        <v>44460</v>
      </c>
      <c r="C9179" s="3">
        <v>44489</v>
      </c>
      <c r="D9179" t="s">
        <v>131</v>
      </c>
      <c r="E9179" t="s">
        <v>115</v>
      </c>
      <c r="F9179" t="s">
        <v>133</v>
      </c>
    </row>
    <row r="9180" spans="1:6" x14ac:dyDescent="0.25">
      <c r="A9180">
        <v>1279</v>
      </c>
      <c r="B9180" s="3">
        <v>44460</v>
      </c>
      <c r="C9180" s="3">
        <v>44460</v>
      </c>
      <c r="D9180" t="s">
        <v>131</v>
      </c>
      <c r="E9180" t="s">
        <v>115</v>
      </c>
      <c r="F9180" t="s">
        <v>133</v>
      </c>
    </row>
    <row r="9181" spans="1:6" x14ac:dyDescent="0.25">
      <c r="A9181">
        <v>1279</v>
      </c>
      <c r="B9181" s="3">
        <v>44490</v>
      </c>
      <c r="C9181" s="3">
        <v>44490</v>
      </c>
      <c r="D9181" t="s">
        <v>131</v>
      </c>
      <c r="E9181" t="s">
        <v>115</v>
      </c>
      <c r="F9181" t="s">
        <v>133</v>
      </c>
    </row>
    <row r="9182" spans="1:6" x14ac:dyDescent="0.25">
      <c r="A9182">
        <v>1279</v>
      </c>
      <c r="B9182" s="3">
        <v>44490</v>
      </c>
      <c r="C9182" s="3">
        <v>44519</v>
      </c>
      <c r="D9182" t="s">
        <v>131</v>
      </c>
      <c r="E9182" t="s">
        <v>115</v>
      </c>
      <c r="F9182" t="s">
        <v>133</v>
      </c>
    </row>
    <row r="9183" spans="1:6" x14ac:dyDescent="0.25">
      <c r="A9183">
        <v>1279</v>
      </c>
      <c r="B9183" s="3">
        <v>44520</v>
      </c>
      <c r="C9183" s="3">
        <v>44572</v>
      </c>
      <c r="D9183" t="s">
        <v>131</v>
      </c>
      <c r="E9183" t="s">
        <v>115</v>
      </c>
      <c r="F9183" t="s">
        <v>133</v>
      </c>
    </row>
    <row r="9184" spans="1:6" x14ac:dyDescent="0.25">
      <c r="A9184">
        <v>1279</v>
      </c>
      <c r="B9184" s="3">
        <v>44572</v>
      </c>
      <c r="C9184" s="3">
        <v>44578</v>
      </c>
      <c r="D9184" t="s">
        <v>131</v>
      </c>
      <c r="E9184" t="s">
        <v>115</v>
      </c>
      <c r="F9184" t="s">
        <v>133</v>
      </c>
    </row>
    <row r="9185" spans="1:6" x14ac:dyDescent="0.25">
      <c r="A9185">
        <v>1279</v>
      </c>
      <c r="B9185" s="3">
        <v>44579</v>
      </c>
      <c r="C9185" s="3">
        <v>44662</v>
      </c>
      <c r="D9185" t="s">
        <v>131</v>
      </c>
      <c r="E9185" t="s">
        <v>115</v>
      </c>
      <c r="F9185" t="s">
        <v>133</v>
      </c>
    </row>
    <row r="9186" spans="1:6" x14ac:dyDescent="0.25">
      <c r="A9186">
        <v>1279</v>
      </c>
      <c r="B9186" s="3">
        <v>44662</v>
      </c>
      <c r="C9186" s="3">
        <v>44663</v>
      </c>
      <c r="D9186" t="s">
        <v>131</v>
      </c>
      <c r="E9186" t="s">
        <v>115</v>
      </c>
      <c r="F9186" t="s">
        <v>133</v>
      </c>
    </row>
    <row r="9187" spans="1:6" x14ac:dyDescent="0.25">
      <c r="A9187">
        <v>1279</v>
      </c>
      <c r="B9187" s="3">
        <v>44664</v>
      </c>
      <c r="C9187" s="3"/>
      <c r="D9187" t="s">
        <v>131</v>
      </c>
      <c r="E9187" t="s">
        <v>115</v>
      </c>
      <c r="F9187" t="s">
        <v>133</v>
      </c>
    </row>
    <row r="9188" spans="1:6" x14ac:dyDescent="0.25">
      <c r="A9188">
        <v>1280</v>
      </c>
      <c r="B9188" s="3">
        <v>42282</v>
      </c>
      <c r="C9188" s="3">
        <v>43366</v>
      </c>
      <c r="D9188" t="s">
        <v>131</v>
      </c>
      <c r="E9188" t="s">
        <v>93</v>
      </c>
      <c r="F9188" t="s">
        <v>133</v>
      </c>
    </row>
    <row r="9189" spans="1:6" x14ac:dyDescent="0.25">
      <c r="A9189">
        <v>1280</v>
      </c>
      <c r="B9189" s="3">
        <v>43366</v>
      </c>
      <c r="C9189" s="3">
        <v>44279</v>
      </c>
      <c r="D9189" t="s">
        <v>131</v>
      </c>
      <c r="E9189" t="s">
        <v>93</v>
      </c>
      <c r="F9189" t="s">
        <v>132</v>
      </c>
    </row>
    <row r="9190" spans="1:6" x14ac:dyDescent="0.25">
      <c r="A9190">
        <v>1280</v>
      </c>
      <c r="B9190" s="3">
        <v>44279</v>
      </c>
      <c r="C9190" s="3">
        <v>44279</v>
      </c>
      <c r="D9190" t="s">
        <v>131</v>
      </c>
      <c r="E9190" t="s">
        <v>93</v>
      </c>
      <c r="F9190" t="s">
        <v>132</v>
      </c>
    </row>
    <row r="9191" spans="1:6" x14ac:dyDescent="0.25">
      <c r="A9191">
        <v>1280</v>
      </c>
      <c r="B9191" s="3">
        <v>44279</v>
      </c>
      <c r="C9191" s="3">
        <v>44279</v>
      </c>
      <c r="D9191" t="s">
        <v>131</v>
      </c>
      <c r="E9191" t="s">
        <v>93</v>
      </c>
      <c r="F9191" t="s">
        <v>132</v>
      </c>
    </row>
    <row r="9192" spans="1:6" x14ac:dyDescent="0.25">
      <c r="A9192">
        <v>1280</v>
      </c>
      <c r="B9192" s="3">
        <v>44279</v>
      </c>
      <c r="C9192" s="3"/>
      <c r="D9192" t="s">
        <v>131</v>
      </c>
      <c r="E9192" t="s">
        <v>93</v>
      </c>
      <c r="F9192" t="s">
        <v>132</v>
      </c>
    </row>
    <row r="9193" spans="1:6" x14ac:dyDescent="0.25">
      <c r="A9193">
        <v>1281</v>
      </c>
      <c r="B9193" s="3">
        <v>42081</v>
      </c>
      <c r="C9193" s="3">
        <v>43517</v>
      </c>
      <c r="D9193" t="s">
        <v>131</v>
      </c>
      <c r="E9193" t="s">
        <v>134</v>
      </c>
      <c r="F9193" t="s">
        <v>132</v>
      </c>
    </row>
    <row r="9194" spans="1:6" x14ac:dyDescent="0.25">
      <c r="A9194">
        <v>1281</v>
      </c>
      <c r="B9194" s="3">
        <v>43517</v>
      </c>
      <c r="C9194" s="3">
        <v>43518</v>
      </c>
      <c r="D9194" t="s">
        <v>131</v>
      </c>
      <c r="E9194" t="s">
        <v>134</v>
      </c>
      <c r="F9194" t="s">
        <v>132</v>
      </c>
    </row>
    <row r="9195" spans="1:6" x14ac:dyDescent="0.25">
      <c r="A9195">
        <v>1281</v>
      </c>
      <c r="B9195" s="3">
        <v>43519</v>
      </c>
      <c r="C9195" s="3">
        <v>43523</v>
      </c>
      <c r="D9195" t="s">
        <v>131</v>
      </c>
      <c r="E9195" t="s">
        <v>134</v>
      </c>
      <c r="F9195" t="s">
        <v>132</v>
      </c>
    </row>
    <row r="9196" spans="1:6" x14ac:dyDescent="0.25">
      <c r="A9196">
        <v>1281</v>
      </c>
      <c r="B9196" s="3">
        <v>43523</v>
      </c>
      <c r="C9196" s="3">
        <v>43524</v>
      </c>
      <c r="D9196" t="s">
        <v>131</v>
      </c>
      <c r="E9196" t="s">
        <v>134</v>
      </c>
      <c r="F9196" t="s">
        <v>132</v>
      </c>
    </row>
    <row r="9197" spans="1:6" x14ac:dyDescent="0.25">
      <c r="A9197">
        <v>1281</v>
      </c>
      <c r="B9197" s="3">
        <v>43525</v>
      </c>
      <c r="C9197" s="3">
        <v>44567</v>
      </c>
      <c r="D9197" t="s">
        <v>131</v>
      </c>
      <c r="E9197" t="s">
        <v>134</v>
      </c>
      <c r="F9197" t="s">
        <v>132</v>
      </c>
    </row>
    <row r="9198" spans="1:6" x14ac:dyDescent="0.25">
      <c r="A9198">
        <v>1281</v>
      </c>
      <c r="B9198" s="3">
        <v>44567</v>
      </c>
      <c r="C9198" s="3">
        <v>44568</v>
      </c>
      <c r="D9198" t="s">
        <v>131</v>
      </c>
      <c r="E9198" t="s">
        <v>134</v>
      </c>
      <c r="F9198" t="s">
        <v>132</v>
      </c>
    </row>
    <row r="9199" spans="1:6" x14ac:dyDescent="0.25">
      <c r="A9199">
        <v>1281</v>
      </c>
      <c r="B9199" s="3">
        <v>44569</v>
      </c>
      <c r="C9199" s="3"/>
      <c r="D9199" t="s">
        <v>131</v>
      </c>
      <c r="E9199" t="s">
        <v>134</v>
      </c>
      <c r="F9199" t="s">
        <v>132</v>
      </c>
    </row>
    <row r="9200" spans="1:6" x14ac:dyDescent="0.25">
      <c r="A9200">
        <v>1282</v>
      </c>
      <c r="B9200" s="3">
        <v>41948</v>
      </c>
      <c r="D9200" t="s">
        <v>131</v>
      </c>
      <c r="E9200" t="s">
        <v>115</v>
      </c>
      <c r="F9200" t="s">
        <v>133</v>
      </c>
    </row>
    <row r="9201" spans="1:6" x14ac:dyDescent="0.25">
      <c r="A9201">
        <v>1283</v>
      </c>
      <c r="B9201" s="3">
        <v>39673</v>
      </c>
      <c r="C9201" s="3">
        <v>43616</v>
      </c>
      <c r="D9201" t="s">
        <v>131</v>
      </c>
      <c r="E9201" t="s">
        <v>185</v>
      </c>
      <c r="F9201" t="s">
        <v>133</v>
      </c>
    </row>
    <row r="9202" spans="1:6" x14ac:dyDescent="0.25">
      <c r="A9202">
        <v>1283</v>
      </c>
      <c r="B9202" s="3">
        <v>43617</v>
      </c>
      <c r="C9202" s="3">
        <v>43617</v>
      </c>
      <c r="D9202" t="s">
        <v>131</v>
      </c>
      <c r="E9202" t="s">
        <v>134</v>
      </c>
      <c r="F9202" t="s">
        <v>133</v>
      </c>
    </row>
    <row r="9203" spans="1:6" x14ac:dyDescent="0.25">
      <c r="A9203">
        <v>1283</v>
      </c>
      <c r="B9203" s="3">
        <v>43617</v>
      </c>
      <c r="C9203" s="3">
        <v>44081</v>
      </c>
      <c r="D9203" t="s">
        <v>131</v>
      </c>
      <c r="E9203" t="s">
        <v>134</v>
      </c>
      <c r="F9203" t="s">
        <v>133</v>
      </c>
    </row>
    <row r="9204" spans="1:6" x14ac:dyDescent="0.25">
      <c r="A9204">
        <v>1283</v>
      </c>
      <c r="B9204" s="3">
        <v>44081</v>
      </c>
      <c r="C9204" s="3">
        <v>44593</v>
      </c>
      <c r="D9204" t="s">
        <v>131</v>
      </c>
      <c r="E9204" t="s">
        <v>134</v>
      </c>
      <c r="F9204" t="s">
        <v>133</v>
      </c>
    </row>
    <row r="9205" spans="1:6" x14ac:dyDescent="0.25">
      <c r="A9205">
        <v>1283</v>
      </c>
      <c r="B9205" s="3">
        <v>44593</v>
      </c>
      <c r="C9205" s="3">
        <v>44596</v>
      </c>
      <c r="D9205" t="s">
        <v>131</v>
      </c>
      <c r="E9205" t="s">
        <v>134</v>
      </c>
      <c r="F9205" t="s">
        <v>133</v>
      </c>
    </row>
    <row r="9206" spans="1:6" x14ac:dyDescent="0.25">
      <c r="A9206">
        <v>1283</v>
      </c>
      <c r="B9206" s="3">
        <v>44597</v>
      </c>
      <c r="C9206" s="3">
        <v>44655</v>
      </c>
      <c r="D9206" t="s">
        <v>131</v>
      </c>
      <c r="E9206" t="s">
        <v>134</v>
      </c>
      <c r="F9206" t="s">
        <v>133</v>
      </c>
    </row>
    <row r="9207" spans="1:6" x14ac:dyDescent="0.25">
      <c r="A9207">
        <v>1283</v>
      </c>
      <c r="B9207" s="3">
        <v>44655</v>
      </c>
      <c r="C9207" s="3">
        <v>44656</v>
      </c>
      <c r="D9207" t="s">
        <v>131</v>
      </c>
      <c r="E9207" t="s">
        <v>134</v>
      </c>
      <c r="F9207" t="s">
        <v>133</v>
      </c>
    </row>
    <row r="9208" spans="1:6" x14ac:dyDescent="0.25">
      <c r="A9208">
        <v>1283</v>
      </c>
      <c r="B9208" s="3">
        <v>44657</v>
      </c>
      <c r="C9208" s="3"/>
      <c r="D9208" t="s">
        <v>131</v>
      </c>
      <c r="E9208" t="s">
        <v>134</v>
      </c>
      <c r="F9208" t="s">
        <v>133</v>
      </c>
    </row>
    <row r="9209" spans="1:6" x14ac:dyDescent="0.25">
      <c r="A9209">
        <v>1284</v>
      </c>
      <c r="B9209" s="3">
        <v>38845</v>
      </c>
      <c r="C9209" s="3">
        <v>38805</v>
      </c>
      <c r="D9209" t="s">
        <v>131</v>
      </c>
      <c r="E9209" t="s">
        <v>177</v>
      </c>
      <c r="F9209" t="s">
        <v>132</v>
      </c>
    </row>
    <row r="9210" spans="1:6" x14ac:dyDescent="0.25">
      <c r="A9210">
        <v>1284</v>
      </c>
      <c r="B9210" s="3">
        <v>42767</v>
      </c>
      <c r="C9210" s="3"/>
      <c r="D9210" t="s">
        <v>131</v>
      </c>
      <c r="E9210" t="s">
        <v>165</v>
      </c>
      <c r="F9210" t="s">
        <v>133</v>
      </c>
    </row>
    <row r="9211" spans="1:6" x14ac:dyDescent="0.25">
      <c r="A9211">
        <v>1285</v>
      </c>
      <c r="B9211" s="3">
        <v>41159</v>
      </c>
      <c r="C9211" s="3">
        <v>43283</v>
      </c>
      <c r="D9211" t="s">
        <v>131</v>
      </c>
      <c r="E9211" t="s">
        <v>135</v>
      </c>
      <c r="F9211" t="s">
        <v>133</v>
      </c>
    </row>
    <row r="9212" spans="1:6" x14ac:dyDescent="0.25">
      <c r="A9212">
        <v>1285</v>
      </c>
      <c r="B9212" s="3">
        <v>43283</v>
      </c>
      <c r="C9212" s="3">
        <v>44562</v>
      </c>
      <c r="D9212" t="s">
        <v>131</v>
      </c>
      <c r="E9212" t="s">
        <v>135</v>
      </c>
      <c r="F9212" t="s">
        <v>133</v>
      </c>
    </row>
    <row r="9213" spans="1:6" x14ac:dyDescent="0.25">
      <c r="A9213">
        <v>1285</v>
      </c>
      <c r="B9213" s="3">
        <v>44562</v>
      </c>
      <c r="C9213" s="3">
        <v>44562</v>
      </c>
      <c r="D9213" t="s">
        <v>131</v>
      </c>
      <c r="E9213" t="s">
        <v>137</v>
      </c>
      <c r="F9213" t="s">
        <v>133</v>
      </c>
    </row>
    <row r="9214" spans="1:6" x14ac:dyDescent="0.25">
      <c r="A9214">
        <v>1285</v>
      </c>
      <c r="B9214" s="3">
        <v>44562</v>
      </c>
      <c r="C9214" s="3"/>
      <c r="D9214" t="s">
        <v>131</v>
      </c>
      <c r="E9214" t="s">
        <v>137</v>
      </c>
      <c r="F9214" t="s">
        <v>133</v>
      </c>
    </row>
    <row r="9215" spans="1:6" x14ac:dyDescent="0.25">
      <c r="A9215">
        <v>1286</v>
      </c>
      <c r="B9215" s="3">
        <v>42278</v>
      </c>
      <c r="C9215" s="3">
        <v>44562</v>
      </c>
      <c r="D9215" t="s">
        <v>131</v>
      </c>
      <c r="E9215" t="s">
        <v>125</v>
      </c>
      <c r="F9215" t="s">
        <v>133</v>
      </c>
    </row>
    <row r="9216" spans="1:6" x14ac:dyDescent="0.25">
      <c r="A9216">
        <v>1286</v>
      </c>
      <c r="B9216" s="3">
        <v>44562</v>
      </c>
      <c r="C9216" s="3">
        <v>44562</v>
      </c>
      <c r="D9216" t="s">
        <v>131</v>
      </c>
      <c r="E9216" t="s">
        <v>152</v>
      </c>
      <c r="F9216" t="s">
        <v>133</v>
      </c>
    </row>
    <row r="9217" spans="1:6" x14ac:dyDescent="0.25">
      <c r="A9217">
        <v>1286</v>
      </c>
      <c r="B9217" s="3">
        <v>44562</v>
      </c>
      <c r="C9217" s="3"/>
      <c r="D9217" t="s">
        <v>131</v>
      </c>
      <c r="E9217" t="s">
        <v>152</v>
      </c>
      <c r="F9217" t="s">
        <v>133</v>
      </c>
    </row>
    <row r="9218" spans="1:6" x14ac:dyDescent="0.25">
      <c r="A9218">
        <v>1289</v>
      </c>
      <c r="B9218" s="3">
        <v>42522</v>
      </c>
      <c r="C9218" s="3">
        <v>43100</v>
      </c>
      <c r="D9218" t="s">
        <v>131</v>
      </c>
      <c r="E9218" t="s">
        <v>124</v>
      </c>
      <c r="F9218" t="s">
        <v>133</v>
      </c>
    </row>
    <row r="9219" spans="1:6" x14ac:dyDescent="0.25">
      <c r="A9219">
        <v>1289</v>
      </c>
      <c r="B9219" s="3">
        <v>43101</v>
      </c>
      <c r="C9219" s="3">
        <v>43100</v>
      </c>
      <c r="D9219" t="s">
        <v>131</v>
      </c>
      <c r="E9219" t="s">
        <v>124</v>
      </c>
      <c r="F9219" t="s">
        <v>133</v>
      </c>
    </row>
    <row r="9220" spans="1:6" x14ac:dyDescent="0.25">
      <c r="A9220">
        <v>1289</v>
      </c>
      <c r="B9220" s="3">
        <v>43101</v>
      </c>
      <c r="C9220" s="3">
        <v>44470</v>
      </c>
      <c r="D9220" t="s">
        <v>131</v>
      </c>
      <c r="E9220" t="s">
        <v>165</v>
      </c>
      <c r="F9220" t="s">
        <v>133</v>
      </c>
    </row>
    <row r="9221" spans="1:6" x14ac:dyDescent="0.25">
      <c r="A9221">
        <v>1289</v>
      </c>
      <c r="B9221" s="3">
        <v>44470</v>
      </c>
      <c r="C9221" s="3">
        <v>44470</v>
      </c>
      <c r="D9221" t="s">
        <v>131</v>
      </c>
      <c r="E9221" t="s">
        <v>165</v>
      </c>
      <c r="F9221" t="s">
        <v>133</v>
      </c>
    </row>
    <row r="9222" spans="1:6" x14ac:dyDescent="0.25">
      <c r="A9222">
        <v>1289</v>
      </c>
      <c r="B9222" s="3">
        <v>44470</v>
      </c>
      <c r="C9222" s="3"/>
      <c r="D9222" t="s">
        <v>131</v>
      </c>
      <c r="E9222" t="s">
        <v>163</v>
      </c>
      <c r="F9222" t="s">
        <v>133</v>
      </c>
    </row>
    <row r="9223" spans="1:6" x14ac:dyDescent="0.25">
      <c r="A9223">
        <v>1289</v>
      </c>
      <c r="B9223" s="3">
        <v>44470</v>
      </c>
      <c r="C9223" s="3">
        <v>44470</v>
      </c>
      <c r="D9223" t="s">
        <v>131</v>
      </c>
      <c r="E9223" t="s">
        <v>163</v>
      </c>
      <c r="F9223" t="s">
        <v>133</v>
      </c>
    </row>
    <row r="9224" spans="1:6" x14ac:dyDescent="0.25">
      <c r="A9224">
        <v>1290</v>
      </c>
      <c r="B9224" s="3">
        <v>40544</v>
      </c>
      <c r="C9224" s="3">
        <v>43149</v>
      </c>
      <c r="D9224" t="s">
        <v>131</v>
      </c>
      <c r="E9224" t="s">
        <v>191</v>
      </c>
      <c r="F9224" t="s">
        <v>132</v>
      </c>
    </row>
    <row r="9225" spans="1:6" x14ac:dyDescent="0.25">
      <c r="A9225">
        <v>1290</v>
      </c>
      <c r="B9225" s="3">
        <v>43150</v>
      </c>
      <c r="C9225" s="3">
        <v>43152</v>
      </c>
      <c r="D9225" t="s">
        <v>131</v>
      </c>
      <c r="E9225" t="s">
        <v>191</v>
      </c>
      <c r="F9225" t="s">
        <v>132</v>
      </c>
    </row>
    <row r="9226" spans="1:6" x14ac:dyDescent="0.25">
      <c r="A9226">
        <v>1290</v>
      </c>
      <c r="B9226" s="3">
        <v>43153</v>
      </c>
      <c r="C9226" s="3">
        <v>43152</v>
      </c>
      <c r="D9226" t="s">
        <v>131</v>
      </c>
      <c r="E9226" t="s">
        <v>191</v>
      </c>
      <c r="F9226" t="s">
        <v>132</v>
      </c>
    </row>
    <row r="9227" spans="1:6" x14ac:dyDescent="0.25">
      <c r="A9227">
        <v>1290</v>
      </c>
      <c r="B9227" s="3">
        <v>43153</v>
      </c>
      <c r="C9227" s="3">
        <v>43166</v>
      </c>
      <c r="D9227" t="s">
        <v>131</v>
      </c>
      <c r="E9227" t="s">
        <v>191</v>
      </c>
      <c r="F9227" t="s">
        <v>132</v>
      </c>
    </row>
    <row r="9228" spans="1:6" x14ac:dyDescent="0.25">
      <c r="A9228">
        <v>1290</v>
      </c>
      <c r="B9228" s="3">
        <v>43167</v>
      </c>
      <c r="C9228" s="3">
        <v>43166</v>
      </c>
      <c r="D9228" t="s">
        <v>131</v>
      </c>
      <c r="E9228" t="s">
        <v>191</v>
      </c>
      <c r="F9228" t="s">
        <v>132</v>
      </c>
    </row>
    <row r="9229" spans="1:6" x14ac:dyDescent="0.25">
      <c r="A9229">
        <v>1290</v>
      </c>
      <c r="B9229" s="3">
        <v>43167</v>
      </c>
      <c r="C9229" s="3">
        <v>43168</v>
      </c>
      <c r="D9229" t="s">
        <v>131</v>
      </c>
      <c r="E9229" t="s">
        <v>191</v>
      </c>
      <c r="F9229" t="s">
        <v>132</v>
      </c>
    </row>
    <row r="9230" spans="1:6" x14ac:dyDescent="0.25">
      <c r="A9230">
        <v>1290</v>
      </c>
      <c r="B9230" s="3">
        <v>43169</v>
      </c>
      <c r="C9230" s="3">
        <v>43557</v>
      </c>
      <c r="D9230" t="s">
        <v>131</v>
      </c>
      <c r="E9230" t="s">
        <v>191</v>
      </c>
      <c r="F9230" t="s">
        <v>132</v>
      </c>
    </row>
    <row r="9231" spans="1:6" x14ac:dyDescent="0.25">
      <c r="A9231">
        <v>1290</v>
      </c>
      <c r="B9231" s="3">
        <v>43557</v>
      </c>
      <c r="C9231" s="3">
        <v>43557</v>
      </c>
      <c r="D9231" t="s">
        <v>131</v>
      </c>
      <c r="E9231" t="s">
        <v>191</v>
      </c>
      <c r="F9231" t="s">
        <v>132</v>
      </c>
    </row>
    <row r="9232" spans="1:6" x14ac:dyDescent="0.25">
      <c r="A9232">
        <v>1290</v>
      </c>
      <c r="B9232" s="3">
        <v>43558</v>
      </c>
      <c r="C9232" s="3">
        <v>43559</v>
      </c>
      <c r="D9232" t="s">
        <v>131</v>
      </c>
      <c r="E9232" t="s">
        <v>191</v>
      </c>
      <c r="F9232" t="s">
        <v>132</v>
      </c>
    </row>
    <row r="9233" spans="1:6" x14ac:dyDescent="0.25">
      <c r="A9233">
        <v>1290</v>
      </c>
      <c r="B9233" s="3">
        <v>43559</v>
      </c>
      <c r="C9233" s="3">
        <v>43559</v>
      </c>
      <c r="D9233" t="s">
        <v>131</v>
      </c>
      <c r="E9233" t="s">
        <v>191</v>
      </c>
      <c r="F9233" t="s">
        <v>132</v>
      </c>
    </row>
    <row r="9234" spans="1:6" x14ac:dyDescent="0.25">
      <c r="A9234">
        <v>1290</v>
      </c>
      <c r="B9234" s="3">
        <v>43560</v>
      </c>
      <c r="C9234" s="3">
        <v>43741</v>
      </c>
      <c r="D9234" t="s">
        <v>131</v>
      </c>
      <c r="E9234" t="s">
        <v>191</v>
      </c>
      <c r="F9234" t="s">
        <v>132</v>
      </c>
    </row>
    <row r="9235" spans="1:6" x14ac:dyDescent="0.25">
      <c r="A9235">
        <v>1290</v>
      </c>
      <c r="B9235" s="3">
        <v>43741</v>
      </c>
      <c r="C9235" s="3">
        <v>43741</v>
      </c>
      <c r="D9235" t="s">
        <v>131</v>
      </c>
      <c r="E9235" t="s">
        <v>191</v>
      </c>
      <c r="F9235" t="s">
        <v>132</v>
      </c>
    </row>
    <row r="9236" spans="1:6" x14ac:dyDescent="0.25">
      <c r="A9236">
        <v>1290</v>
      </c>
      <c r="B9236" s="3">
        <v>43742</v>
      </c>
      <c r="C9236" s="3">
        <v>43851</v>
      </c>
      <c r="D9236" t="s">
        <v>131</v>
      </c>
      <c r="E9236" t="s">
        <v>191</v>
      </c>
      <c r="F9236" t="s">
        <v>132</v>
      </c>
    </row>
    <row r="9237" spans="1:6" x14ac:dyDescent="0.25">
      <c r="A9237">
        <v>1290</v>
      </c>
      <c r="B9237" s="3">
        <v>43851</v>
      </c>
      <c r="C9237" s="3">
        <v>43851</v>
      </c>
      <c r="D9237" t="s">
        <v>131</v>
      </c>
      <c r="E9237" t="s">
        <v>191</v>
      </c>
      <c r="F9237" t="s">
        <v>132</v>
      </c>
    </row>
    <row r="9238" spans="1:6" x14ac:dyDescent="0.25">
      <c r="A9238">
        <v>1290</v>
      </c>
      <c r="B9238" s="3">
        <v>43852</v>
      </c>
      <c r="C9238" s="3">
        <v>43852</v>
      </c>
      <c r="D9238" t="s">
        <v>131</v>
      </c>
      <c r="E9238" t="s">
        <v>191</v>
      </c>
      <c r="F9238" t="s">
        <v>132</v>
      </c>
    </row>
    <row r="9239" spans="1:6" x14ac:dyDescent="0.25">
      <c r="A9239">
        <v>1290</v>
      </c>
      <c r="B9239" s="3">
        <v>43852</v>
      </c>
      <c r="C9239" s="3">
        <v>43852</v>
      </c>
      <c r="D9239" t="s">
        <v>131</v>
      </c>
      <c r="E9239" t="s">
        <v>191</v>
      </c>
      <c r="F9239" t="s">
        <v>132</v>
      </c>
    </row>
    <row r="9240" spans="1:6" x14ac:dyDescent="0.25">
      <c r="A9240">
        <v>1290</v>
      </c>
      <c r="B9240" s="3">
        <v>43852</v>
      </c>
      <c r="C9240" s="3">
        <v>44119</v>
      </c>
      <c r="D9240" t="s">
        <v>131</v>
      </c>
      <c r="E9240" t="s">
        <v>191</v>
      </c>
      <c r="F9240" t="s">
        <v>132</v>
      </c>
    </row>
    <row r="9241" spans="1:6" x14ac:dyDescent="0.25">
      <c r="A9241">
        <v>1290</v>
      </c>
      <c r="B9241" s="3">
        <v>44120</v>
      </c>
      <c r="C9241" s="3">
        <v>44120</v>
      </c>
      <c r="D9241" t="s">
        <v>131</v>
      </c>
      <c r="E9241" t="s">
        <v>191</v>
      </c>
      <c r="F9241" t="s">
        <v>132</v>
      </c>
    </row>
    <row r="9242" spans="1:6" x14ac:dyDescent="0.25">
      <c r="A9242">
        <v>1290</v>
      </c>
      <c r="B9242" s="3">
        <v>44120</v>
      </c>
      <c r="C9242" s="3">
        <v>44336</v>
      </c>
      <c r="D9242" t="s">
        <v>131</v>
      </c>
      <c r="E9242" t="s">
        <v>191</v>
      </c>
      <c r="F9242" t="s">
        <v>132</v>
      </c>
    </row>
    <row r="9243" spans="1:6" x14ac:dyDescent="0.25">
      <c r="A9243">
        <v>1290</v>
      </c>
      <c r="B9243" s="3">
        <v>44336</v>
      </c>
      <c r="C9243" s="3">
        <v>44342</v>
      </c>
      <c r="D9243" t="s">
        <v>131</v>
      </c>
      <c r="E9243" t="s">
        <v>191</v>
      </c>
      <c r="F9243" t="s">
        <v>132</v>
      </c>
    </row>
    <row r="9244" spans="1:6" x14ac:dyDescent="0.25">
      <c r="A9244">
        <v>1290</v>
      </c>
      <c r="B9244" s="3">
        <v>44342</v>
      </c>
      <c r="C9244" s="3">
        <v>44413</v>
      </c>
      <c r="D9244" t="s">
        <v>131</v>
      </c>
      <c r="E9244" t="s">
        <v>191</v>
      </c>
      <c r="F9244" t="s">
        <v>132</v>
      </c>
    </row>
    <row r="9245" spans="1:6" x14ac:dyDescent="0.25">
      <c r="A9245">
        <v>1291</v>
      </c>
      <c r="B9245" s="3">
        <v>42643</v>
      </c>
      <c r="C9245" s="3">
        <v>43206</v>
      </c>
      <c r="D9245" t="s">
        <v>131</v>
      </c>
      <c r="E9245" t="s">
        <v>174</v>
      </c>
      <c r="F9245" t="s">
        <v>133</v>
      </c>
    </row>
    <row r="9246" spans="1:6" x14ac:dyDescent="0.25">
      <c r="A9246">
        <v>1291</v>
      </c>
      <c r="B9246" s="3">
        <v>43206</v>
      </c>
      <c r="C9246" s="3">
        <v>43910</v>
      </c>
      <c r="D9246" t="s">
        <v>131</v>
      </c>
      <c r="E9246" t="s">
        <v>174</v>
      </c>
      <c r="F9246" t="s">
        <v>133</v>
      </c>
    </row>
    <row r="9247" spans="1:6" x14ac:dyDescent="0.25">
      <c r="A9247">
        <v>1291</v>
      </c>
      <c r="B9247" s="3">
        <v>43910</v>
      </c>
      <c r="C9247" s="3">
        <v>44007</v>
      </c>
      <c r="D9247" t="s">
        <v>131</v>
      </c>
      <c r="E9247" t="s">
        <v>174</v>
      </c>
      <c r="F9247" t="s">
        <v>133</v>
      </c>
    </row>
    <row r="9248" spans="1:6" x14ac:dyDescent="0.25">
      <c r="A9248">
        <v>1291</v>
      </c>
      <c r="B9248" s="3">
        <v>44008</v>
      </c>
      <c r="C9248" s="3">
        <v>44578</v>
      </c>
      <c r="D9248" t="s">
        <v>131</v>
      </c>
      <c r="E9248" t="s">
        <v>174</v>
      </c>
      <c r="F9248" t="s">
        <v>133</v>
      </c>
    </row>
    <row r="9249" spans="1:6" x14ac:dyDescent="0.25">
      <c r="A9249">
        <v>1291</v>
      </c>
      <c r="B9249" s="3">
        <v>44578</v>
      </c>
      <c r="C9249" s="3">
        <v>44579</v>
      </c>
      <c r="D9249" t="s">
        <v>131</v>
      </c>
      <c r="E9249" t="s">
        <v>174</v>
      </c>
      <c r="F9249" t="s">
        <v>133</v>
      </c>
    </row>
    <row r="9250" spans="1:6" x14ac:dyDescent="0.25">
      <c r="A9250">
        <v>1291</v>
      </c>
      <c r="B9250" s="3">
        <v>44580</v>
      </c>
      <c r="C9250" s="3">
        <v>44580</v>
      </c>
      <c r="D9250" t="s">
        <v>131</v>
      </c>
      <c r="E9250" t="s">
        <v>174</v>
      </c>
      <c r="F9250" t="s">
        <v>133</v>
      </c>
    </row>
    <row r="9251" spans="1:6" x14ac:dyDescent="0.25">
      <c r="A9251">
        <v>1291</v>
      </c>
      <c r="B9251" s="3">
        <v>44580</v>
      </c>
      <c r="C9251" s="3">
        <v>44582</v>
      </c>
      <c r="D9251" t="s">
        <v>131</v>
      </c>
      <c r="E9251" t="s">
        <v>174</v>
      </c>
      <c r="F9251" t="s">
        <v>133</v>
      </c>
    </row>
    <row r="9252" spans="1:6" x14ac:dyDescent="0.25">
      <c r="A9252">
        <v>1291</v>
      </c>
      <c r="B9252" s="3">
        <v>44583</v>
      </c>
      <c r="C9252" s="3">
        <v>44583</v>
      </c>
      <c r="D9252" t="s">
        <v>131</v>
      </c>
      <c r="E9252" t="s">
        <v>174</v>
      </c>
      <c r="F9252" t="s">
        <v>133</v>
      </c>
    </row>
    <row r="9253" spans="1:6" x14ac:dyDescent="0.25">
      <c r="A9253">
        <v>1291</v>
      </c>
      <c r="B9253" s="3">
        <v>44583</v>
      </c>
      <c r="C9253" s="3">
        <v>44587</v>
      </c>
      <c r="D9253" t="s">
        <v>131</v>
      </c>
      <c r="E9253" t="s">
        <v>174</v>
      </c>
      <c r="F9253" t="s">
        <v>133</v>
      </c>
    </row>
    <row r="9254" spans="1:6" x14ac:dyDescent="0.25">
      <c r="A9254">
        <v>1291</v>
      </c>
      <c r="B9254" s="3">
        <v>44588</v>
      </c>
      <c r="C9254" s="3">
        <v>44588</v>
      </c>
      <c r="D9254" t="s">
        <v>131</v>
      </c>
      <c r="E9254" t="s">
        <v>174</v>
      </c>
      <c r="F9254" t="s">
        <v>133</v>
      </c>
    </row>
    <row r="9255" spans="1:6" x14ac:dyDescent="0.25">
      <c r="A9255">
        <v>1291</v>
      </c>
      <c r="B9255" s="3">
        <v>44588</v>
      </c>
      <c r="C9255" s="3">
        <v>44589</v>
      </c>
      <c r="D9255" t="s">
        <v>131</v>
      </c>
      <c r="E9255" t="s">
        <v>174</v>
      </c>
      <c r="F9255" t="s">
        <v>133</v>
      </c>
    </row>
    <row r="9256" spans="1:6" x14ac:dyDescent="0.25">
      <c r="A9256">
        <v>1291</v>
      </c>
      <c r="B9256" s="3">
        <v>44590</v>
      </c>
      <c r="C9256" s="3">
        <v>44593</v>
      </c>
      <c r="D9256" t="s">
        <v>131</v>
      </c>
      <c r="E9256" t="s">
        <v>174</v>
      </c>
      <c r="F9256" t="s">
        <v>133</v>
      </c>
    </row>
    <row r="9257" spans="1:6" x14ac:dyDescent="0.25">
      <c r="A9257">
        <v>1291</v>
      </c>
      <c r="B9257" s="3">
        <v>44593</v>
      </c>
      <c r="C9257" s="3">
        <v>44599</v>
      </c>
      <c r="D9257" t="s">
        <v>131</v>
      </c>
      <c r="E9257" t="s">
        <v>174</v>
      </c>
      <c r="F9257" t="s">
        <v>133</v>
      </c>
    </row>
    <row r="9258" spans="1:6" x14ac:dyDescent="0.25">
      <c r="A9258">
        <v>1291</v>
      </c>
      <c r="B9258" s="3">
        <v>44600</v>
      </c>
      <c r="C9258" s="3">
        <v>44600</v>
      </c>
      <c r="D9258" t="s">
        <v>131</v>
      </c>
      <c r="E9258" t="s">
        <v>174</v>
      </c>
      <c r="F9258" t="s">
        <v>133</v>
      </c>
    </row>
    <row r="9259" spans="1:6" x14ac:dyDescent="0.25">
      <c r="A9259">
        <v>1291</v>
      </c>
      <c r="B9259" s="3">
        <v>44600</v>
      </c>
      <c r="C9259" s="3">
        <v>44606</v>
      </c>
      <c r="D9259" t="s">
        <v>131</v>
      </c>
      <c r="E9259" t="s">
        <v>174</v>
      </c>
      <c r="F9259" t="s">
        <v>133</v>
      </c>
    </row>
    <row r="9260" spans="1:6" x14ac:dyDescent="0.25">
      <c r="A9260">
        <v>1291</v>
      </c>
      <c r="B9260" s="3">
        <v>44607</v>
      </c>
      <c r="C9260" s="3"/>
      <c r="D9260" t="s">
        <v>131</v>
      </c>
      <c r="E9260" t="s">
        <v>174</v>
      </c>
      <c r="F9260" t="s">
        <v>133</v>
      </c>
    </row>
    <row r="9261" spans="1:6" x14ac:dyDescent="0.25">
      <c r="A9261">
        <v>1292</v>
      </c>
      <c r="B9261" s="3">
        <v>42643</v>
      </c>
      <c r="C9261" s="3">
        <v>43206</v>
      </c>
      <c r="D9261" t="s">
        <v>131</v>
      </c>
      <c r="E9261" t="s">
        <v>111</v>
      </c>
      <c r="F9261" t="s">
        <v>133</v>
      </c>
    </row>
    <row r="9262" spans="1:6" x14ac:dyDescent="0.25">
      <c r="A9262">
        <v>1292</v>
      </c>
      <c r="B9262" s="3">
        <v>43206</v>
      </c>
      <c r="C9262" s="3">
        <v>44302</v>
      </c>
      <c r="D9262" t="s">
        <v>131</v>
      </c>
      <c r="E9262" t="s">
        <v>111</v>
      </c>
      <c r="F9262" t="s">
        <v>133</v>
      </c>
    </row>
    <row r="9263" spans="1:6" x14ac:dyDescent="0.25">
      <c r="A9263">
        <v>1292</v>
      </c>
      <c r="B9263" s="3">
        <v>44302</v>
      </c>
      <c r="C9263" s="3">
        <v>44302</v>
      </c>
      <c r="D9263" t="s">
        <v>131</v>
      </c>
      <c r="E9263" t="s">
        <v>143</v>
      </c>
      <c r="F9263" t="s">
        <v>133</v>
      </c>
    </row>
    <row r="9264" spans="1:6" x14ac:dyDescent="0.25">
      <c r="A9264">
        <v>1292</v>
      </c>
      <c r="B9264" s="3">
        <v>44302</v>
      </c>
      <c r="C9264" s="3">
        <v>44386</v>
      </c>
      <c r="D9264" t="s">
        <v>131</v>
      </c>
      <c r="E9264" t="s">
        <v>143</v>
      </c>
      <c r="F9264" t="s">
        <v>133</v>
      </c>
    </row>
    <row r="9265" spans="1:6" x14ac:dyDescent="0.25">
      <c r="A9265">
        <v>1292</v>
      </c>
      <c r="B9265" s="3">
        <v>44383</v>
      </c>
      <c r="C9265" s="3">
        <v>44385</v>
      </c>
      <c r="D9265" t="s">
        <v>131</v>
      </c>
      <c r="E9265" t="s">
        <v>143</v>
      </c>
      <c r="F9265" t="s">
        <v>133</v>
      </c>
    </row>
    <row r="9266" spans="1:6" x14ac:dyDescent="0.25">
      <c r="A9266">
        <v>1292</v>
      </c>
      <c r="B9266" s="3">
        <v>44386</v>
      </c>
      <c r="C9266" s="3">
        <v>44389</v>
      </c>
      <c r="D9266" t="s">
        <v>131</v>
      </c>
      <c r="E9266" t="s">
        <v>143</v>
      </c>
      <c r="F9266" t="s">
        <v>133</v>
      </c>
    </row>
    <row r="9267" spans="1:6" x14ac:dyDescent="0.25">
      <c r="A9267">
        <v>1292</v>
      </c>
      <c r="B9267" s="3">
        <v>44390</v>
      </c>
      <c r="C9267" s="3">
        <v>44391</v>
      </c>
      <c r="D9267" t="s">
        <v>131</v>
      </c>
      <c r="E9267" t="s">
        <v>143</v>
      </c>
      <c r="F9267" t="s">
        <v>133</v>
      </c>
    </row>
    <row r="9268" spans="1:6" x14ac:dyDescent="0.25">
      <c r="A9268">
        <v>1292</v>
      </c>
      <c r="B9268" s="3">
        <v>44392</v>
      </c>
      <c r="C9268" s="3"/>
      <c r="D9268" t="s">
        <v>131</v>
      </c>
      <c r="E9268" t="s">
        <v>143</v>
      </c>
      <c r="F9268" t="s">
        <v>133</v>
      </c>
    </row>
    <row r="9269" spans="1:6" x14ac:dyDescent="0.25">
      <c r="A9269">
        <v>1293</v>
      </c>
      <c r="B9269" s="3">
        <v>42217</v>
      </c>
      <c r="C9269" s="3">
        <v>43269</v>
      </c>
      <c r="D9269" t="s">
        <v>131</v>
      </c>
      <c r="E9269" t="s">
        <v>185</v>
      </c>
      <c r="F9269" t="s">
        <v>133</v>
      </c>
    </row>
    <row r="9270" spans="1:6" x14ac:dyDescent="0.25">
      <c r="A9270">
        <v>1293</v>
      </c>
      <c r="B9270" s="3">
        <v>43269</v>
      </c>
      <c r="C9270" s="3">
        <v>43280</v>
      </c>
      <c r="D9270" t="s">
        <v>131</v>
      </c>
      <c r="E9270" t="s">
        <v>185</v>
      </c>
      <c r="F9270" t="s">
        <v>133</v>
      </c>
    </row>
    <row r="9271" spans="1:6" x14ac:dyDescent="0.25">
      <c r="A9271">
        <v>1293</v>
      </c>
      <c r="B9271" s="3">
        <v>43280</v>
      </c>
      <c r="C9271" s="3">
        <v>43616</v>
      </c>
      <c r="D9271" t="s">
        <v>131</v>
      </c>
      <c r="E9271" t="s">
        <v>185</v>
      </c>
      <c r="F9271" t="s">
        <v>133</v>
      </c>
    </row>
    <row r="9272" spans="1:6" x14ac:dyDescent="0.25">
      <c r="A9272">
        <v>1293</v>
      </c>
      <c r="B9272" s="3">
        <v>43617</v>
      </c>
      <c r="C9272" s="3">
        <v>43617</v>
      </c>
      <c r="D9272" t="s">
        <v>131</v>
      </c>
      <c r="E9272" t="s">
        <v>169</v>
      </c>
      <c r="F9272" t="s">
        <v>133</v>
      </c>
    </row>
    <row r="9273" spans="1:6" x14ac:dyDescent="0.25">
      <c r="A9273">
        <v>1293</v>
      </c>
      <c r="B9273" s="3">
        <v>43617</v>
      </c>
      <c r="C9273" s="3"/>
      <c r="D9273" t="s">
        <v>131</v>
      </c>
      <c r="E9273" t="s">
        <v>169</v>
      </c>
      <c r="F9273" t="s">
        <v>133</v>
      </c>
    </row>
    <row r="9274" spans="1:6" x14ac:dyDescent="0.25">
      <c r="A9274">
        <v>1295</v>
      </c>
      <c r="B9274" s="3">
        <v>41107</v>
      </c>
      <c r="C9274" s="3">
        <v>44571</v>
      </c>
      <c r="D9274" t="s">
        <v>131</v>
      </c>
      <c r="E9274" t="s">
        <v>125</v>
      </c>
      <c r="F9274" t="s">
        <v>133</v>
      </c>
    </row>
    <row r="9275" spans="1:6" x14ac:dyDescent="0.25">
      <c r="A9275">
        <v>1295</v>
      </c>
      <c r="B9275" s="3">
        <v>44571</v>
      </c>
      <c r="C9275" s="3">
        <v>44577</v>
      </c>
      <c r="D9275" t="s">
        <v>131</v>
      </c>
      <c r="E9275" t="s">
        <v>125</v>
      </c>
      <c r="F9275" t="s">
        <v>133</v>
      </c>
    </row>
    <row r="9276" spans="1:6" x14ac:dyDescent="0.25">
      <c r="A9276">
        <v>1295</v>
      </c>
      <c r="B9276" s="3">
        <v>44578</v>
      </c>
      <c r="C9276" s="3"/>
      <c r="D9276" t="s">
        <v>131</v>
      </c>
      <c r="E9276" t="s">
        <v>125</v>
      </c>
      <c r="F9276" t="s">
        <v>133</v>
      </c>
    </row>
    <row r="9277" spans="1:6" x14ac:dyDescent="0.25">
      <c r="A9277">
        <v>1296</v>
      </c>
      <c r="B9277" s="3">
        <v>41905</v>
      </c>
      <c r="C9277" s="3">
        <v>43136</v>
      </c>
      <c r="D9277" t="s">
        <v>131</v>
      </c>
      <c r="E9277" t="s">
        <v>115</v>
      </c>
      <c r="F9277" t="s">
        <v>133</v>
      </c>
    </row>
    <row r="9278" spans="1:6" x14ac:dyDescent="0.25">
      <c r="A9278">
        <v>1296</v>
      </c>
      <c r="B9278" s="3">
        <v>43137</v>
      </c>
      <c r="C9278" s="3">
        <v>43166</v>
      </c>
      <c r="D9278" t="s">
        <v>131</v>
      </c>
      <c r="E9278" t="s">
        <v>115</v>
      </c>
      <c r="F9278" t="s">
        <v>133</v>
      </c>
    </row>
    <row r="9279" spans="1:6" x14ac:dyDescent="0.25">
      <c r="A9279">
        <v>1296</v>
      </c>
      <c r="B9279" s="3">
        <v>43166</v>
      </c>
      <c r="C9279" s="3">
        <v>43225</v>
      </c>
      <c r="D9279" t="s">
        <v>131</v>
      </c>
      <c r="E9279" t="s">
        <v>115</v>
      </c>
      <c r="F9279" t="s">
        <v>133</v>
      </c>
    </row>
    <row r="9280" spans="1:6" x14ac:dyDescent="0.25">
      <c r="A9280">
        <v>1296</v>
      </c>
      <c r="B9280" s="3">
        <v>43167</v>
      </c>
      <c r="C9280" s="3">
        <v>43165</v>
      </c>
      <c r="D9280" t="s">
        <v>131</v>
      </c>
      <c r="E9280" t="s">
        <v>115</v>
      </c>
      <c r="F9280" t="s">
        <v>133</v>
      </c>
    </row>
    <row r="9281" spans="1:6" x14ac:dyDescent="0.25">
      <c r="A9281">
        <v>1296</v>
      </c>
      <c r="B9281" s="3">
        <v>43226</v>
      </c>
      <c r="C9281" s="3">
        <v>43405</v>
      </c>
      <c r="D9281" t="s">
        <v>131</v>
      </c>
      <c r="E9281" t="s">
        <v>115</v>
      </c>
      <c r="F9281" t="s">
        <v>133</v>
      </c>
    </row>
    <row r="9282" spans="1:6" x14ac:dyDescent="0.25">
      <c r="A9282">
        <v>1296</v>
      </c>
      <c r="B9282" s="3">
        <v>43405</v>
      </c>
      <c r="C9282" s="3">
        <v>43767</v>
      </c>
      <c r="D9282" t="s">
        <v>131</v>
      </c>
      <c r="E9282" t="s">
        <v>115</v>
      </c>
      <c r="F9282" t="s">
        <v>133</v>
      </c>
    </row>
    <row r="9283" spans="1:6" x14ac:dyDescent="0.25">
      <c r="A9283">
        <v>1296</v>
      </c>
      <c r="B9283" s="3">
        <v>43767</v>
      </c>
      <c r="C9283" s="3">
        <v>43769</v>
      </c>
      <c r="D9283" t="s">
        <v>131</v>
      </c>
      <c r="E9283" t="s">
        <v>115</v>
      </c>
      <c r="F9283" t="s">
        <v>133</v>
      </c>
    </row>
    <row r="9284" spans="1:6" x14ac:dyDescent="0.25">
      <c r="A9284">
        <v>1296</v>
      </c>
      <c r="B9284" s="3">
        <v>43770</v>
      </c>
      <c r="C9284" s="3">
        <v>44732</v>
      </c>
      <c r="D9284" t="s">
        <v>131</v>
      </c>
      <c r="E9284" t="s">
        <v>115</v>
      </c>
      <c r="F9284" t="s">
        <v>133</v>
      </c>
    </row>
    <row r="9285" spans="1:6" x14ac:dyDescent="0.25">
      <c r="A9285">
        <v>1296</v>
      </c>
      <c r="B9285" s="3">
        <v>44732</v>
      </c>
      <c r="C9285" s="3">
        <v>44732</v>
      </c>
      <c r="D9285" t="s">
        <v>131</v>
      </c>
      <c r="E9285" t="s">
        <v>115</v>
      </c>
      <c r="F9285" t="s">
        <v>133</v>
      </c>
    </row>
    <row r="9286" spans="1:6" x14ac:dyDescent="0.25">
      <c r="A9286">
        <v>1296</v>
      </c>
      <c r="B9286" s="3">
        <v>44733</v>
      </c>
      <c r="C9286" s="3"/>
      <c r="D9286" t="s">
        <v>131</v>
      </c>
      <c r="E9286" t="s">
        <v>115</v>
      </c>
      <c r="F9286" t="s">
        <v>133</v>
      </c>
    </row>
    <row r="9287" spans="1:6" x14ac:dyDescent="0.25">
      <c r="A9287">
        <v>1298</v>
      </c>
      <c r="B9287" s="3">
        <v>42296</v>
      </c>
      <c r="C9287" s="3">
        <v>43567</v>
      </c>
      <c r="D9287" t="s">
        <v>131</v>
      </c>
      <c r="E9287" t="s">
        <v>115</v>
      </c>
      <c r="F9287" t="s">
        <v>133</v>
      </c>
    </row>
    <row r="9288" spans="1:6" x14ac:dyDescent="0.25">
      <c r="A9288">
        <v>1298</v>
      </c>
      <c r="B9288" s="3">
        <v>43567</v>
      </c>
      <c r="C9288" s="3">
        <v>43567</v>
      </c>
      <c r="D9288" t="s">
        <v>131</v>
      </c>
      <c r="E9288" t="s">
        <v>115</v>
      </c>
      <c r="F9288" t="s">
        <v>133</v>
      </c>
    </row>
    <row r="9289" spans="1:6" x14ac:dyDescent="0.25">
      <c r="A9289">
        <v>1298</v>
      </c>
      <c r="B9289" s="3">
        <v>43568</v>
      </c>
      <c r="C9289" s="3">
        <v>43863</v>
      </c>
      <c r="D9289" t="s">
        <v>131</v>
      </c>
      <c r="E9289" t="s">
        <v>115</v>
      </c>
      <c r="F9289" t="s">
        <v>133</v>
      </c>
    </row>
    <row r="9290" spans="1:6" x14ac:dyDescent="0.25">
      <c r="A9290">
        <v>1298</v>
      </c>
      <c r="B9290" s="3">
        <v>43863</v>
      </c>
      <c r="C9290" s="3">
        <v>43892</v>
      </c>
      <c r="D9290" t="s">
        <v>131</v>
      </c>
      <c r="E9290" t="s">
        <v>115</v>
      </c>
      <c r="F9290" t="s">
        <v>133</v>
      </c>
    </row>
    <row r="9291" spans="1:6" x14ac:dyDescent="0.25">
      <c r="A9291">
        <v>1298</v>
      </c>
      <c r="B9291" s="3">
        <v>43893</v>
      </c>
      <c r="C9291" s="3">
        <v>43922</v>
      </c>
      <c r="D9291" t="s">
        <v>131</v>
      </c>
      <c r="E9291" t="s">
        <v>115</v>
      </c>
      <c r="F9291" t="s">
        <v>133</v>
      </c>
    </row>
    <row r="9292" spans="1:6" x14ac:dyDescent="0.25">
      <c r="A9292">
        <v>1298</v>
      </c>
      <c r="B9292" s="3">
        <v>43923</v>
      </c>
      <c r="C9292" s="3">
        <v>44081</v>
      </c>
      <c r="D9292" t="s">
        <v>131</v>
      </c>
      <c r="E9292" t="s">
        <v>115</v>
      </c>
      <c r="F9292" t="s">
        <v>133</v>
      </c>
    </row>
    <row r="9293" spans="1:6" x14ac:dyDescent="0.25">
      <c r="A9293">
        <v>1298</v>
      </c>
      <c r="B9293" s="3">
        <v>44081</v>
      </c>
      <c r="C9293" s="3">
        <v>44087</v>
      </c>
      <c r="D9293" t="s">
        <v>131</v>
      </c>
      <c r="E9293" t="s">
        <v>115</v>
      </c>
      <c r="F9293" t="s">
        <v>133</v>
      </c>
    </row>
    <row r="9294" spans="1:6" x14ac:dyDescent="0.25">
      <c r="A9294">
        <v>1298</v>
      </c>
      <c r="B9294" s="3">
        <v>44088</v>
      </c>
      <c r="C9294" s="3">
        <v>44522</v>
      </c>
      <c r="D9294" t="s">
        <v>131</v>
      </c>
      <c r="E9294" t="s">
        <v>115</v>
      </c>
      <c r="F9294" t="s">
        <v>133</v>
      </c>
    </row>
    <row r="9295" spans="1:6" x14ac:dyDescent="0.25">
      <c r="A9295">
        <v>1298</v>
      </c>
      <c r="B9295" s="3">
        <v>44522</v>
      </c>
      <c r="C9295" s="3">
        <v>44619</v>
      </c>
      <c r="D9295" t="s">
        <v>131</v>
      </c>
      <c r="E9295" t="s">
        <v>115</v>
      </c>
      <c r="F9295" t="s">
        <v>133</v>
      </c>
    </row>
    <row r="9296" spans="1:6" x14ac:dyDescent="0.25">
      <c r="A9296">
        <v>1298</v>
      </c>
      <c r="B9296" s="3">
        <v>44620</v>
      </c>
      <c r="C9296" s="3">
        <v>44633</v>
      </c>
      <c r="D9296" t="s">
        <v>131</v>
      </c>
      <c r="E9296" t="s">
        <v>115</v>
      </c>
      <c r="F9296" t="s">
        <v>133</v>
      </c>
    </row>
    <row r="9297" spans="1:6" x14ac:dyDescent="0.25">
      <c r="A9297">
        <v>1298</v>
      </c>
      <c r="B9297" s="3">
        <v>44634</v>
      </c>
      <c r="C9297" s="3">
        <v>44725</v>
      </c>
      <c r="D9297" t="s">
        <v>131</v>
      </c>
      <c r="E9297" t="s">
        <v>115</v>
      </c>
      <c r="F9297" t="s">
        <v>133</v>
      </c>
    </row>
    <row r="9298" spans="1:6" x14ac:dyDescent="0.25">
      <c r="A9298">
        <v>1298</v>
      </c>
      <c r="B9298" s="3">
        <v>44726</v>
      </c>
      <c r="C9298" s="3"/>
      <c r="D9298" t="s">
        <v>131</v>
      </c>
      <c r="E9298" t="s">
        <v>115</v>
      </c>
      <c r="F9298" t="s">
        <v>133</v>
      </c>
    </row>
    <row r="9299" spans="1:6" x14ac:dyDescent="0.25">
      <c r="A9299">
        <v>1299</v>
      </c>
      <c r="B9299" s="3">
        <v>41900</v>
      </c>
      <c r="C9299" s="3">
        <v>43387</v>
      </c>
      <c r="D9299" t="s">
        <v>131</v>
      </c>
      <c r="E9299" t="s">
        <v>185</v>
      </c>
      <c r="F9299" t="s">
        <v>133</v>
      </c>
    </row>
    <row r="9300" spans="1:6" x14ac:dyDescent="0.25">
      <c r="A9300">
        <v>1299</v>
      </c>
      <c r="B9300" s="3">
        <v>43374</v>
      </c>
      <c r="C9300" s="3">
        <v>43374</v>
      </c>
      <c r="D9300" t="s">
        <v>131</v>
      </c>
      <c r="E9300" t="s">
        <v>185</v>
      </c>
      <c r="F9300" t="s">
        <v>133</v>
      </c>
    </row>
    <row r="9301" spans="1:6" x14ac:dyDescent="0.25">
      <c r="A9301">
        <v>1299</v>
      </c>
      <c r="B9301" s="3">
        <v>43374</v>
      </c>
      <c r="C9301" s="3">
        <v>43723</v>
      </c>
      <c r="D9301" t="s">
        <v>131</v>
      </c>
      <c r="E9301" t="s">
        <v>185</v>
      </c>
      <c r="F9301" t="s">
        <v>133</v>
      </c>
    </row>
    <row r="9302" spans="1:6" x14ac:dyDescent="0.25">
      <c r="A9302">
        <v>1299</v>
      </c>
      <c r="B9302" s="3">
        <v>43724</v>
      </c>
      <c r="C9302" s="3">
        <v>43724</v>
      </c>
      <c r="D9302" t="s">
        <v>131</v>
      </c>
      <c r="E9302" t="s">
        <v>169</v>
      </c>
      <c r="F9302" t="s">
        <v>133</v>
      </c>
    </row>
    <row r="9303" spans="1:6" x14ac:dyDescent="0.25">
      <c r="A9303">
        <v>1299</v>
      </c>
      <c r="B9303" s="3">
        <v>43724</v>
      </c>
      <c r="C9303" s="3">
        <v>44210</v>
      </c>
      <c r="D9303" t="s">
        <v>131</v>
      </c>
      <c r="E9303" t="s">
        <v>169</v>
      </c>
      <c r="F9303" t="s">
        <v>133</v>
      </c>
    </row>
    <row r="9304" spans="1:6" x14ac:dyDescent="0.25">
      <c r="A9304">
        <v>1299</v>
      </c>
      <c r="B9304" s="3">
        <v>44210</v>
      </c>
      <c r="C9304" s="3">
        <v>44223</v>
      </c>
      <c r="D9304" t="s">
        <v>131</v>
      </c>
      <c r="E9304" t="s">
        <v>169</v>
      </c>
      <c r="F9304" t="s">
        <v>133</v>
      </c>
    </row>
    <row r="9305" spans="1:6" x14ac:dyDescent="0.25">
      <c r="A9305">
        <v>1299</v>
      </c>
      <c r="B9305" s="3">
        <v>44224</v>
      </c>
      <c r="C9305" s="3"/>
      <c r="D9305" t="s">
        <v>131</v>
      </c>
      <c r="E9305" t="s">
        <v>169</v>
      </c>
      <c r="F9305" t="s">
        <v>133</v>
      </c>
    </row>
    <row r="9306" spans="1:6" x14ac:dyDescent="0.25">
      <c r="A9306">
        <v>1300</v>
      </c>
      <c r="B9306" s="3">
        <v>39328</v>
      </c>
      <c r="C9306" s="3">
        <v>43134</v>
      </c>
      <c r="D9306" t="s">
        <v>131</v>
      </c>
      <c r="E9306" t="s">
        <v>129</v>
      </c>
      <c r="F9306" t="s">
        <v>133</v>
      </c>
    </row>
    <row r="9307" spans="1:6" x14ac:dyDescent="0.25">
      <c r="A9307">
        <v>1300</v>
      </c>
      <c r="B9307" s="3">
        <v>43134</v>
      </c>
      <c r="C9307" s="3">
        <v>44198</v>
      </c>
      <c r="D9307" t="s">
        <v>131</v>
      </c>
      <c r="E9307" t="s">
        <v>129</v>
      </c>
      <c r="F9307" t="s">
        <v>133</v>
      </c>
    </row>
    <row r="9308" spans="1:6" x14ac:dyDescent="0.25">
      <c r="A9308">
        <v>1300</v>
      </c>
      <c r="B9308" s="3">
        <v>44179</v>
      </c>
      <c r="C9308" s="3">
        <v>44183</v>
      </c>
      <c r="D9308" t="s">
        <v>131</v>
      </c>
      <c r="E9308" t="s">
        <v>129</v>
      </c>
      <c r="F9308" t="s">
        <v>133</v>
      </c>
    </row>
    <row r="9309" spans="1:6" x14ac:dyDescent="0.25">
      <c r="A9309">
        <v>1300</v>
      </c>
      <c r="B9309" s="3">
        <v>44184</v>
      </c>
      <c r="C9309" s="3">
        <v>44219</v>
      </c>
      <c r="D9309" t="s">
        <v>131</v>
      </c>
      <c r="E9309" t="s">
        <v>129</v>
      </c>
      <c r="F9309" t="s">
        <v>133</v>
      </c>
    </row>
    <row r="9310" spans="1:6" x14ac:dyDescent="0.25">
      <c r="A9310">
        <v>1300</v>
      </c>
      <c r="B9310" s="3">
        <v>44198</v>
      </c>
      <c r="C9310" s="3">
        <v>44204</v>
      </c>
      <c r="D9310" t="s">
        <v>131</v>
      </c>
      <c r="E9310" t="s">
        <v>129</v>
      </c>
      <c r="F9310" t="s">
        <v>133</v>
      </c>
    </row>
    <row r="9311" spans="1:6" x14ac:dyDescent="0.25">
      <c r="A9311">
        <v>1300</v>
      </c>
      <c r="B9311" s="3">
        <v>44205</v>
      </c>
      <c r="C9311" s="3">
        <v>44205</v>
      </c>
      <c r="D9311" t="s">
        <v>131</v>
      </c>
      <c r="E9311" t="s">
        <v>129</v>
      </c>
      <c r="F9311" t="s">
        <v>133</v>
      </c>
    </row>
    <row r="9312" spans="1:6" x14ac:dyDescent="0.25">
      <c r="A9312">
        <v>1300</v>
      </c>
      <c r="B9312" s="3">
        <v>44205</v>
      </c>
      <c r="C9312" s="3">
        <v>44214</v>
      </c>
      <c r="D9312" t="s">
        <v>131</v>
      </c>
      <c r="E9312" t="s">
        <v>129</v>
      </c>
      <c r="F9312" t="s">
        <v>133</v>
      </c>
    </row>
    <row r="9313" spans="1:6" x14ac:dyDescent="0.25">
      <c r="A9313">
        <v>1300</v>
      </c>
      <c r="B9313" s="3">
        <v>44215</v>
      </c>
      <c r="C9313" s="3">
        <v>44215</v>
      </c>
      <c r="D9313" t="s">
        <v>131</v>
      </c>
      <c r="E9313" t="s">
        <v>129</v>
      </c>
      <c r="F9313" t="s">
        <v>133</v>
      </c>
    </row>
    <row r="9314" spans="1:6" x14ac:dyDescent="0.25">
      <c r="A9314">
        <v>1300</v>
      </c>
      <c r="B9314" s="3">
        <v>44215</v>
      </c>
      <c r="C9314" s="3">
        <v>44218</v>
      </c>
      <c r="D9314" t="s">
        <v>131</v>
      </c>
      <c r="E9314" t="s">
        <v>129</v>
      </c>
      <c r="F9314" t="s">
        <v>133</v>
      </c>
    </row>
    <row r="9315" spans="1:6" x14ac:dyDescent="0.25">
      <c r="A9315">
        <v>1300</v>
      </c>
      <c r="B9315" s="3">
        <v>44219</v>
      </c>
      <c r="C9315" s="3">
        <v>44219</v>
      </c>
      <c r="D9315" t="s">
        <v>131</v>
      </c>
      <c r="E9315" t="s">
        <v>129</v>
      </c>
      <c r="F9315" t="s">
        <v>133</v>
      </c>
    </row>
    <row r="9316" spans="1:6" x14ac:dyDescent="0.25">
      <c r="A9316">
        <v>1300</v>
      </c>
      <c r="B9316" s="3">
        <v>44219</v>
      </c>
      <c r="C9316" s="3">
        <v>44225</v>
      </c>
      <c r="D9316" t="s">
        <v>131</v>
      </c>
      <c r="E9316" t="s">
        <v>129</v>
      </c>
      <c r="F9316" t="s">
        <v>133</v>
      </c>
    </row>
    <row r="9317" spans="1:6" x14ac:dyDescent="0.25">
      <c r="A9317">
        <v>1300</v>
      </c>
      <c r="B9317" s="3">
        <v>44226</v>
      </c>
      <c r="C9317" s="3">
        <v>44727</v>
      </c>
      <c r="D9317" t="s">
        <v>131</v>
      </c>
      <c r="E9317" t="s">
        <v>129</v>
      </c>
      <c r="F9317" t="s">
        <v>133</v>
      </c>
    </row>
    <row r="9318" spans="1:6" x14ac:dyDescent="0.25">
      <c r="A9318">
        <v>1300</v>
      </c>
      <c r="B9318" s="3">
        <v>44727</v>
      </c>
      <c r="C9318" s="3">
        <v>44727</v>
      </c>
      <c r="D9318" t="s">
        <v>131</v>
      </c>
      <c r="E9318" t="s">
        <v>129</v>
      </c>
      <c r="F9318" t="s">
        <v>133</v>
      </c>
    </row>
    <row r="9319" spans="1:6" x14ac:dyDescent="0.25">
      <c r="A9319">
        <v>1300</v>
      </c>
      <c r="B9319" s="3">
        <v>44728</v>
      </c>
      <c r="C9319" s="3"/>
      <c r="D9319" t="s">
        <v>131</v>
      </c>
      <c r="E9319" t="s">
        <v>129</v>
      </c>
      <c r="F9319" t="s">
        <v>133</v>
      </c>
    </row>
    <row r="9320" spans="1:6" x14ac:dyDescent="0.25">
      <c r="A9320">
        <v>1301</v>
      </c>
      <c r="B9320" s="3">
        <v>39358</v>
      </c>
      <c r="C9320" s="3">
        <v>43600</v>
      </c>
      <c r="D9320" t="s">
        <v>131</v>
      </c>
      <c r="E9320" t="s">
        <v>110</v>
      </c>
      <c r="F9320" t="s">
        <v>133</v>
      </c>
    </row>
    <row r="9321" spans="1:6" x14ac:dyDescent="0.25">
      <c r="A9321">
        <v>1301</v>
      </c>
      <c r="B9321" s="3">
        <v>43600</v>
      </c>
      <c r="C9321" s="3">
        <v>43600</v>
      </c>
      <c r="D9321" t="s">
        <v>131</v>
      </c>
      <c r="E9321" t="s">
        <v>147</v>
      </c>
      <c r="F9321" t="s">
        <v>133</v>
      </c>
    </row>
    <row r="9322" spans="1:6" x14ac:dyDescent="0.25">
      <c r="A9322">
        <v>1301</v>
      </c>
      <c r="B9322" s="3">
        <v>43600</v>
      </c>
      <c r="C9322" s="3">
        <v>44058</v>
      </c>
      <c r="D9322" t="s">
        <v>131</v>
      </c>
      <c r="E9322" t="s">
        <v>147</v>
      </c>
      <c r="F9322" t="s">
        <v>133</v>
      </c>
    </row>
    <row r="9323" spans="1:6" x14ac:dyDescent="0.25">
      <c r="A9323">
        <v>1301</v>
      </c>
      <c r="B9323" s="3">
        <v>44058</v>
      </c>
      <c r="C9323" s="3">
        <v>44058</v>
      </c>
      <c r="D9323" t="s">
        <v>131</v>
      </c>
      <c r="E9323" t="s">
        <v>110</v>
      </c>
      <c r="F9323" t="s">
        <v>133</v>
      </c>
    </row>
    <row r="9324" spans="1:6" x14ac:dyDescent="0.25">
      <c r="A9324">
        <v>1301</v>
      </c>
      <c r="B9324" s="3">
        <v>44059</v>
      </c>
      <c r="C9324" s="3">
        <v>44059</v>
      </c>
      <c r="D9324" t="s">
        <v>131</v>
      </c>
      <c r="E9324" t="s">
        <v>118</v>
      </c>
      <c r="F9324" t="s">
        <v>133</v>
      </c>
    </row>
    <row r="9325" spans="1:6" x14ac:dyDescent="0.25">
      <c r="A9325">
        <v>1301</v>
      </c>
      <c r="B9325" s="3">
        <v>44059</v>
      </c>
      <c r="C9325" s="3"/>
      <c r="D9325" t="s">
        <v>131</v>
      </c>
      <c r="E9325" t="s">
        <v>118</v>
      </c>
      <c r="F9325" t="s">
        <v>133</v>
      </c>
    </row>
    <row r="9326" spans="1:6" x14ac:dyDescent="0.25">
      <c r="A9326">
        <v>1302</v>
      </c>
      <c r="B9326" s="3">
        <v>42795</v>
      </c>
      <c r="C9326" s="3">
        <v>43376</v>
      </c>
      <c r="D9326" t="s">
        <v>131</v>
      </c>
      <c r="E9326" t="s">
        <v>105</v>
      </c>
      <c r="F9326" t="s">
        <v>133</v>
      </c>
    </row>
    <row r="9327" spans="1:6" x14ac:dyDescent="0.25">
      <c r="A9327">
        <v>1302</v>
      </c>
      <c r="B9327" s="3">
        <v>43376</v>
      </c>
      <c r="C9327" s="3">
        <v>43396</v>
      </c>
      <c r="D9327" t="s">
        <v>131</v>
      </c>
      <c r="E9327" t="s">
        <v>105</v>
      </c>
      <c r="F9327" t="s">
        <v>133</v>
      </c>
    </row>
    <row r="9328" spans="1:6" x14ac:dyDescent="0.25">
      <c r="A9328">
        <v>1302</v>
      </c>
      <c r="B9328" s="3">
        <v>43397</v>
      </c>
      <c r="C9328" s="3">
        <v>43550</v>
      </c>
      <c r="D9328" t="s">
        <v>131</v>
      </c>
      <c r="E9328" t="s">
        <v>105</v>
      </c>
      <c r="F9328" t="s">
        <v>133</v>
      </c>
    </row>
    <row r="9329" spans="1:6" x14ac:dyDescent="0.25">
      <c r="A9329">
        <v>1302</v>
      </c>
      <c r="B9329" s="3">
        <v>43550</v>
      </c>
      <c r="C9329" s="3">
        <v>43551</v>
      </c>
      <c r="D9329" t="s">
        <v>131</v>
      </c>
      <c r="E9329" t="s">
        <v>105</v>
      </c>
      <c r="F9329" t="s">
        <v>133</v>
      </c>
    </row>
    <row r="9330" spans="1:6" x14ac:dyDescent="0.25">
      <c r="A9330">
        <v>1302</v>
      </c>
      <c r="B9330" s="3">
        <v>43552</v>
      </c>
      <c r="C9330" s="3"/>
      <c r="D9330" t="s">
        <v>131</v>
      </c>
      <c r="E9330" t="s">
        <v>105</v>
      </c>
      <c r="F9330" t="s">
        <v>133</v>
      </c>
    </row>
    <row r="9331" spans="1:6" x14ac:dyDescent="0.25">
      <c r="A9331">
        <v>1303</v>
      </c>
      <c r="B9331" s="3">
        <v>42303</v>
      </c>
      <c r="C9331" s="3">
        <v>43479</v>
      </c>
      <c r="D9331" t="s">
        <v>131</v>
      </c>
      <c r="E9331" t="s">
        <v>135</v>
      </c>
      <c r="F9331" t="s">
        <v>133</v>
      </c>
    </row>
    <row r="9332" spans="1:6" x14ac:dyDescent="0.25">
      <c r="A9332">
        <v>1303</v>
      </c>
      <c r="B9332" s="3">
        <v>43479</v>
      </c>
      <c r="C9332" s="3">
        <v>43483</v>
      </c>
      <c r="D9332" t="s">
        <v>131</v>
      </c>
      <c r="E9332" t="s">
        <v>135</v>
      </c>
      <c r="F9332" t="s">
        <v>133</v>
      </c>
    </row>
    <row r="9333" spans="1:6" x14ac:dyDescent="0.25">
      <c r="A9333">
        <v>1303</v>
      </c>
      <c r="B9333" s="3">
        <v>43484</v>
      </c>
      <c r="C9333" s="3">
        <v>43486</v>
      </c>
      <c r="D9333" t="s">
        <v>131</v>
      </c>
      <c r="E9333" t="s">
        <v>135</v>
      </c>
      <c r="F9333" t="s">
        <v>133</v>
      </c>
    </row>
    <row r="9334" spans="1:6" x14ac:dyDescent="0.25">
      <c r="A9334">
        <v>1303</v>
      </c>
      <c r="B9334" s="3">
        <v>43486</v>
      </c>
      <c r="C9334" s="3">
        <v>43490</v>
      </c>
      <c r="D9334" t="s">
        <v>131</v>
      </c>
      <c r="E9334" t="s">
        <v>135</v>
      </c>
      <c r="F9334" t="s">
        <v>133</v>
      </c>
    </row>
    <row r="9335" spans="1:6" x14ac:dyDescent="0.25">
      <c r="A9335">
        <v>1303</v>
      </c>
      <c r="B9335" s="3">
        <v>43491</v>
      </c>
      <c r="C9335" s="3">
        <v>44525</v>
      </c>
      <c r="D9335" t="s">
        <v>131</v>
      </c>
      <c r="E9335" t="s">
        <v>135</v>
      </c>
      <c r="F9335" t="s">
        <v>133</v>
      </c>
    </row>
    <row r="9336" spans="1:6" x14ac:dyDescent="0.25">
      <c r="A9336">
        <v>1303</v>
      </c>
      <c r="B9336" s="3">
        <v>44525</v>
      </c>
      <c r="C9336" s="3">
        <v>44526</v>
      </c>
      <c r="D9336" t="s">
        <v>131</v>
      </c>
      <c r="E9336" t="s">
        <v>135</v>
      </c>
      <c r="F9336" t="s">
        <v>133</v>
      </c>
    </row>
    <row r="9337" spans="1:6" x14ac:dyDescent="0.25">
      <c r="A9337">
        <v>1303</v>
      </c>
      <c r="B9337" s="3">
        <v>44527</v>
      </c>
      <c r="C9337" s="3">
        <v>44699</v>
      </c>
      <c r="D9337" t="s">
        <v>131</v>
      </c>
      <c r="E9337" t="s">
        <v>135</v>
      </c>
      <c r="F9337" t="s">
        <v>133</v>
      </c>
    </row>
    <row r="9338" spans="1:6" x14ac:dyDescent="0.25">
      <c r="A9338">
        <v>1303</v>
      </c>
      <c r="B9338" s="3">
        <v>44699</v>
      </c>
      <c r="C9338" s="3">
        <v>44700</v>
      </c>
      <c r="D9338" t="s">
        <v>131</v>
      </c>
      <c r="E9338" t="s">
        <v>135</v>
      </c>
      <c r="F9338" t="s">
        <v>133</v>
      </c>
    </row>
    <row r="9339" spans="1:6" x14ac:dyDescent="0.25">
      <c r="A9339">
        <v>1303</v>
      </c>
      <c r="B9339" s="3">
        <v>44701</v>
      </c>
      <c r="C9339" s="3"/>
      <c r="D9339" t="s">
        <v>131</v>
      </c>
      <c r="E9339" t="s">
        <v>135</v>
      </c>
      <c r="F9339" t="s">
        <v>133</v>
      </c>
    </row>
    <row r="9340" spans="1:6" x14ac:dyDescent="0.25">
      <c r="A9340">
        <v>1304</v>
      </c>
      <c r="B9340" s="3">
        <v>40548</v>
      </c>
      <c r="C9340" s="3">
        <v>43235</v>
      </c>
      <c r="D9340" t="s">
        <v>131</v>
      </c>
      <c r="E9340" t="s">
        <v>115</v>
      </c>
      <c r="F9340" t="s">
        <v>133</v>
      </c>
    </row>
    <row r="9341" spans="1:6" x14ac:dyDescent="0.25">
      <c r="A9341">
        <v>1304</v>
      </c>
      <c r="B9341" s="3">
        <v>43235</v>
      </c>
      <c r="C9341" s="3">
        <v>43236</v>
      </c>
      <c r="D9341" t="s">
        <v>131</v>
      </c>
      <c r="E9341" t="s">
        <v>115</v>
      </c>
      <c r="F9341" t="s">
        <v>133</v>
      </c>
    </row>
    <row r="9342" spans="1:6" x14ac:dyDescent="0.25">
      <c r="A9342">
        <v>1304</v>
      </c>
      <c r="B9342" s="3">
        <v>43237</v>
      </c>
      <c r="C9342" s="3">
        <v>43803</v>
      </c>
      <c r="D9342" t="s">
        <v>131</v>
      </c>
      <c r="E9342" t="s">
        <v>115</v>
      </c>
      <c r="F9342" t="s">
        <v>133</v>
      </c>
    </row>
    <row r="9343" spans="1:6" x14ac:dyDescent="0.25">
      <c r="A9343">
        <v>1304</v>
      </c>
      <c r="B9343" s="3">
        <v>43803</v>
      </c>
      <c r="C9343" s="3">
        <v>43804</v>
      </c>
      <c r="D9343" t="s">
        <v>131</v>
      </c>
      <c r="E9343" t="s">
        <v>115</v>
      </c>
      <c r="F9343" t="s">
        <v>133</v>
      </c>
    </row>
    <row r="9344" spans="1:6" x14ac:dyDescent="0.25">
      <c r="A9344">
        <v>1304</v>
      </c>
      <c r="B9344" s="3">
        <v>43805</v>
      </c>
      <c r="C9344" s="3">
        <v>43805</v>
      </c>
      <c r="D9344" t="s">
        <v>131</v>
      </c>
      <c r="E9344" t="s">
        <v>115</v>
      </c>
      <c r="F9344" t="s">
        <v>133</v>
      </c>
    </row>
    <row r="9345" spans="1:6" x14ac:dyDescent="0.25">
      <c r="A9345">
        <v>1304</v>
      </c>
      <c r="B9345" s="3">
        <v>43805</v>
      </c>
      <c r="C9345" s="3">
        <v>43805</v>
      </c>
      <c r="D9345" t="s">
        <v>131</v>
      </c>
      <c r="E9345" t="s">
        <v>115</v>
      </c>
      <c r="F9345" t="s">
        <v>133</v>
      </c>
    </row>
    <row r="9346" spans="1:6" x14ac:dyDescent="0.25">
      <c r="A9346">
        <v>1304</v>
      </c>
      <c r="B9346" s="3">
        <v>43806</v>
      </c>
      <c r="C9346" s="3">
        <v>44102</v>
      </c>
      <c r="D9346" t="s">
        <v>131</v>
      </c>
      <c r="E9346" t="s">
        <v>115</v>
      </c>
      <c r="F9346" t="s">
        <v>133</v>
      </c>
    </row>
    <row r="9347" spans="1:6" x14ac:dyDescent="0.25">
      <c r="A9347">
        <v>1304</v>
      </c>
      <c r="B9347" s="3">
        <v>44102</v>
      </c>
      <c r="C9347" s="3">
        <v>44104</v>
      </c>
      <c r="D9347" t="s">
        <v>131</v>
      </c>
      <c r="E9347" t="s">
        <v>115</v>
      </c>
      <c r="F9347" t="s">
        <v>133</v>
      </c>
    </row>
    <row r="9348" spans="1:6" x14ac:dyDescent="0.25">
      <c r="A9348">
        <v>1304</v>
      </c>
      <c r="B9348" s="3">
        <v>44105</v>
      </c>
      <c r="C9348" s="3">
        <v>44343</v>
      </c>
      <c r="D9348" t="s">
        <v>131</v>
      </c>
      <c r="E9348" t="s">
        <v>115</v>
      </c>
      <c r="F9348" t="s">
        <v>133</v>
      </c>
    </row>
    <row r="9349" spans="1:6" x14ac:dyDescent="0.25">
      <c r="A9349">
        <v>1304</v>
      </c>
      <c r="B9349" s="3">
        <v>44334</v>
      </c>
      <c r="C9349" s="3">
        <v>44335</v>
      </c>
      <c r="D9349" t="s">
        <v>131</v>
      </c>
      <c r="E9349" t="s">
        <v>115</v>
      </c>
      <c r="F9349" t="s">
        <v>133</v>
      </c>
    </row>
    <row r="9350" spans="1:6" x14ac:dyDescent="0.25">
      <c r="A9350">
        <v>1304</v>
      </c>
      <c r="B9350" s="3">
        <v>44336</v>
      </c>
      <c r="C9350" s="3">
        <v>44337</v>
      </c>
      <c r="D9350" t="s">
        <v>131</v>
      </c>
      <c r="E9350" t="s">
        <v>115</v>
      </c>
      <c r="F9350" t="s">
        <v>133</v>
      </c>
    </row>
    <row r="9351" spans="1:6" x14ac:dyDescent="0.25">
      <c r="A9351">
        <v>1304</v>
      </c>
      <c r="B9351" s="3">
        <v>44338</v>
      </c>
      <c r="C9351" s="3">
        <v>44342</v>
      </c>
      <c r="D9351" t="s">
        <v>131</v>
      </c>
      <c r="E9351" t="s">
        <v>115</v>
      </c>
      <c r="F9351" t="s">
        <v>133</v>
      </c>
    </row>
    <row r="9352" spans="1:6" x14ac:dyDescent="0.25">
      <c r="A9352">
        <v>1304</v>
      </c>
      <c r="B9352" s="3">
        <v>44343</v>
      </c>
      <c r="C9352" s="3">
        <v>44351</v>
      </c>
      <c r="D9352" t="s">
        <v>131</v>
      </c>
      <c r="E9352" t="s">
        <v>115</v>
      </c>
      <c r="F9352" t="s">
        <v>133</v>
      </c>
    </row>
    <row r="9353" spans="1:6" x14ac:dyDescent="0.25">
      <c r="A9353">
        <v>1304</v>
      </c>
      <c r="B9353" s="3">
        <v>44352</v>
      </c>
      <c r="C9353" s="3"/>
      <c r="D9353" t="s">
        <v>131</v>
      </c>
      <c r="E9353" t="s">
        <v>115</v>
      </c>
      <c r="F9353" t="s">
        <v>133</v>
      </c>
    </row>
    <row r="9354" spans="1:6" x14ac:dyDescent="0.25">
      <c r="A9354">
        <v>1305</v>
      </c>
      <c r="B9354" s="3">
        <v>42779</v>
      </c>
      <c r="C9354" s="3">
        <v>43619</v>
      </c>
      <c r="D9354" t="s">
        <v>131</v>
      </c>
      <c r="E9354" t="s">
        <v>129</v>
      </c>
      <c r="F9354" t="s">
        <v>133</v>
      </c>
    </row>
    <row r="9355" spans="1:6" x14ac:dyDescent="0.25">
      <c r="A9355">
        <v>1305</v>
      </c>
      <c r="B9355" s="3">
        <v>43619</v>
      </c>
      <c r="C9355" s="3">
        <v>43865</v>
      </c>
      <c r="D9355" t="s">
        <v>131</v>
      </c>
      <c r="E9355" t="s">
        <v>129</v>
      </c>
      <c r="F9355" t="s">
        <v>133</v>
      </c>
    </row>
    <row r="9356" spans="1:6" x14ac:dyDescent="0.25">
      <c r="A9356">
        <v>1305</v>
      </c>
      <c r="B9356" s="3">
        <v>43865</v>
      </c>
      <c r="C9356" s="3">
        <v>43865</v>
      </c>
      <c r="D9356" t="s">
        <v>131</v>
      </c>
      <c r="E9356" t="s">
        <v>148</v>
      </c>
      <c r="F9356" t="s">
        <v>133</v>
      </c>
    </row>
    <row r="9357" spans="1:6" x14ac:dyDescent="0.25">
      <c r="A9357">
        <v>1305</v>
      </c>
      <c r="B9357" s="3">
        <v>43865</v>
      </c>
      <c r="C9357" s="3">
        <v>44058</v>
      </c>
      <c r="D9357" t="s">
        <v>131</v>
      </c>
      <c r="E9357" t="s">
        <v>148</v>
      </c>
      <c r="F9357" t="s">
        <v>133</v>
      </c>
    </row>
    <row r="9358" spans="1:6" x14ac:dyDescent="0.25">
      <c r="A9358">
        <v>1305</v>
      </c>
      <c r="B9358" s="3">
        <v>44058</v>
      </c>
      <c r="C9358" s="3">
        <v>44058</v>
      </c>
      <c r="D9358" t="s">
        <v>131</v>
      </c>
      <c r="E9358" t="s">
        <v>129</v>
      </c>
      <c r="F9358" t="s">
        <v>133</v>
      </c>
    </row>
    <row r="9359" spans="1:6" x14ac:dyDescent="0.25">
      <c r="A9359">
        <v>1305</v>
      </c>
      <c r="B9359" s="3">
        <v>44059</v>
      </c>
      <c r="C9359" s="3">
        <v>44059</v>
      </c>
      <c r="D9359" t="s">
        <v>131</v>
      </c>
      <c r="E9359" t="s">
        <v>118</v>
      </c>
      <c r="F9359" t="s">
        <v>133</v>
      </c>
    </row>
    <row r="9360" spans="1:6" x14ac:dyDescent="0.25">
      <c r="A9360">
        <v>1305</v>
      </c>
      <c r="B9360" s="3">
        <v>44059</v>
      </c>
      <c r="C9360" s="3"/>
      <c r="D9360" t="s">
        <v>131</v>
      </c>
      <c r="E9360" t="s">
        <v>118</v>
      </c>
      <c r="F9360" t="s">
        <v>133</v>
      </c>
    </row>
    <row r="9361" spans="1:6" x14ac:dyDescent="0.25">
      <c r="A9361">
        <v>1306</v>
      </c>
      <c r="B9361" s="3">
        <v>42505</v>
      </c>
      <c r="C9361" s="3">
        <v>43117</v>
      </c>
      <c r="D9361" t="s">
        <v>131</v>
      </c>
      <c r="E9361" t="s">
        <v>135</v>
      </c>
      <c r="F9361" t="s">
        <v>133</v>
      </c>
    </row>
    <row r="9362" spans="1:6" x14ac:dyDescent="0.25">
      <c r="A9362">
        <v>1306</v>
      </c>
      <c r="B9362" s="3">
        <v>43117</v>
      </c>
      <c r="C9362" s="3">
        <v>43176</v>
      </c>
      <c r="D9362" t="s">
        <v>131</v>
      </c>
      <c r="E9362" t="s">
        <v>135</v>
      </c>
      <c r="F9362" t="s">
        <v>133</v>
      </c>
    </row>
    <row r="9363" spans="1:6" x14ac:dyDescent="0.25">
      <c r="A9363">
        <v>1306</v>
      </c>
      <c r="B9363" s="3">
        <v>43177</v>
      </c>
      <c r="C9363" s="3">
        <v>43286</v>
      </c>
      <c r="D9363" t="s">
        <v>131</v>
      </c>
      <c r="E9363" t="s">
        <v>135</v>
      </c>
      <c r="F9363" t="s">
        <v>133</v>
      </c>
    </row>
    <row r="9364" spans="1:6" x14ac:dyDescent="0.25">
      <c r="A9364">
        <v>1306</v>
      </c>
      <c r="B9364" s="3">
        <v>43286</v>
      </c>
      <c r="C9364" s="3">
        <v>43377</v>
      </c>
      <c r="D9364" t="s">
        <v>131</v>
      </c>
      <c r="E9364" t="s">
        <v>135</v>
      </c>
      <c r="F9364" t="s">
        <v>133</v>
      </c>
    </row>
    <row r="9365" spans="1:6" x14ac:dyDescent="0.25">
      <c r="A9365">
        <v>1306</v>
      </c>
      <c r="B9365" s="3">
        <v>43378</v>
      </c>
      <c r="C9365" s="3">
        <v>43552</v>
      </c>
      <c r="D9365" t="s">
        <v>131</v>
      </c>
      <c r="E9365" t="s">
        <v>135</v>
      </c>
      <c r="F9365" t="s">
        <v>133</v>
      </c>
    </row>
    <row r="9366" spans="1:6" x14ac:dyDescent="0.25">
      <c r="A9366">
        <v>1306</v>
      </c>
      <c r="B9366" s="3">
        <v>43552</v>
      </c>
      <c r="C9366" s="3">
        <v>43552</v>
      </c>
      <c r="D9366" t="s">
        <v>131</v>
      </c>
      <c r="E9366" t="s">
        <v>135</v>
      </c>
      <c r="F9366" t="s">
        <v>133</v>
      </c>
    </row>
    <row r="9367" spans="1:6" x14ac:dyDescent="0.25">
      <c r="A9367">
        <v>1306</v>
      </c>
      <c r="B9367" s="3">
        <v>43553</v>
      </c>
      <c r="C9367" s="3">
        <v>43717</v>
      </c>
      <c r="D9367" t="s">
        <v>131</v>
      </c>
      <c r="E9367" t="s">
        <v>135</v>
      </c>
      <c r="F9367" t="s">
        <v>133</v>
      </c>
    </row>
    <row r="9368" spans="1:6" x14ac:dyDescent="0.25">
      <c r="A9368">
        <v>1306</v>
      </c>
      <c r="B9368" s="3">
        <v>43717</v>
      </c>
      <c r="C9368" s="3">
        <v>43718</v>
      </c>
      <c r="D9368" t="s">
        <v>131</v>
      </c>
      <c r="E9368" t="s">
        <v>135</v>
      </c>
      <c r="F9368" t="s">
        <v>133</v>
      </c>
    </row>
    <row r="9369" spans="1:6" x14ac:dyDescent="0.25">
      <c r="A9369">
        <v>1306</v>
      </c>
      <c r="B9369" s="3">
        <v>43719</v>
      </c>
      <c r="C9369" s="3">
        <v>43894</v>
      </c>
      <c r="D9369" t="s">
        <v>131</v>
      </c>
      <c r="E9369" t="s">
        <v>135</v>
      </c>
      <c r="F9369" t="s">
        <v>133</v>
      </c>
    </row>
    <row r="9370" spans="1:6" x14ac:dyDescent="0.25">
      <c r="A9370">
        <v>1306</v>
      </c>
      <c r="B9370" s="3">
        <v>43894</v>
      </c>
      <c r="C9370" s="3">
        <v>43896</v>
      </c>
      <c r="D9370" t="s">
        <v>131</v>
      </c>
      <c r="E9370" t="s">
        <v>135</v>
      </c>
      <c r="F9370" t="s">
        <v>133</v>
      </c>
    </row>
    <row r="9371" spans="1:6" x14ac:dyDescent="0.25">
      <c r="A9371">
        <v>1306</v>
      </c>
      <c r="B9371" s="3">
        <v>43897</v>
      </c>
      <c r="C9371" s="3">
        <v>44311</v>
      </c>
      <c r="D9371" t="s">
        <v>131</v>
      </c>
      <c r="E9371" t="s">
        <v>135</v>
      </c>
      <c r="F9371" t="s">
        <v>133</v>
      </c>
    </row>
    <row r="9372" spans="1:6" x14ac:dyDescent="0.25">
      <c r="A9372">
        <v>1306</v>
      </c>
      <c r="B9372" s="3">
        <v>44311</v>
      </c>
      <c r="C9372" s="3">
        <v>44313</v>
      </c>
      <c r="D9372" t="s">
        <v>131</v>
      </c>
      <c r="E9372" t="s">
        <v>135</v>
      </c>
      <c r="F9372" t="s">
        <v>133</v>
      </c>
    </row>
    <row r="9373" spans="1:6" x14ac:dyDescent="0.25">
      <c r="A9373">
        <v>1306</v>
      </c>
      <c r="B9373" s="3">
        <v>44314</v>
      </c>
      <c r="C9373" s="3">
        <v>44549</v>
      </c>
      <c r="D9373" t="s">
        <v>131</v>
      </c>
      <c r="E9373" t="s">
        <v>135</v>
      </c>
      <c r="F9373" t="s">
        <v>133</v>
      </c>
    </row>
    <row r="9374" spans="1:6" x14ac:dyDescent="0.25">
      <c r="A9374">
        <v>1306</v>
      </c>
      <c r="B9374" s="3">
        <v>44549</v>
      </c>
      <c r="C9374" s="3">
        <v>44556</v>
      </c>
      <c r="D9374" t="s">
        <v>131</v>
      </c>
      <c r="E9374" t="s">
        <v>135</v>
      </c>
      <c r="F9374" t="s">
        <v>133</v>
      </c>
    </row>
    <row r="9375" spans="1:6" x14ac:dyDescent="0.25">
      <c r="A9375">
        <v>1306</v>
      </c>
      <c r="B9375" s="3">
        <v>44557</v>
      </c>
      <c r="C9375" s="3">
        <v>44557</v>
      </c>
      <c r="D9375" t="s">
        <v>131</v>
      </c>
      <c r="E9375" t="s">
        <v>135</v>
      </c>
      <c r="F9375" t="s">
        <v>133</v>
      </c>
    </row>
    <row r="9376" spans="1:6" x14ac:dyDescent="0.25">
      <c r="A9376">
        <v>1306</v>
      </c>
      <c r="B9376" s="3">
        <v>44557</v>
      </c>
      <c r="C9376" s="3">
        <v>44558</v>
      </c>
      <c r="D9376" t="s">
        <v>131</v>
      </c>
      <c r="E9376" t="s">
        <v>135</v>
      </c>
      <c r="F9376" t="s">
        <v>133</v>
      </c>
    </row>
    <row r="9377" spans="1:6" x14ac:dyDescent="0.25">
      <c r="A9377">
        <v>1306</v>
      </c>
      <c r="B9377" s="3">
        <v>44559</v>
      </c>
      <c r="C9377" s="3"/>
      <c r="D9377" t="s">
        <v>131</v>
      </c>
      <c r="E9377" t="s">
        <v>135</v>
      </c>
      <c r="F9377" t="s">
        <v>133</v>
      </c>
    </row>
    <row r="9378" spans="1:6" x14ac:dyDescent="0.25">
      <c r="A9378">
        <v>1307</v>
      </c>
      <c r="B9378" s="3">
        <v>41045</v>
      </c>
      <c r="C9378" s="3">
        <v>43879</v>
      </c>
      <c r="D9378" t="s">
        <v>131</v>
      </c>
      <c r="E9378" t="s">
        <v>171</v>
      </c>
      <c r="F9378" t="s">
        <v>133</v>
      </c>
    </row>
    <row r="9379" spans="1:6" x14ac:dyDescent="0.25">
      <c r="A9379">
        <v>1307</v>
      </c>
      <c r="B9379" s="3">
        <v>43879</v>
      </c>
      <c r="C9379" s="3">
        <v>43880</v>
      </c>
      <c r="D9379" t="s">
        <v>131</v>
      </c>
      <c r="E9379" t="s">
        <v>171</v>
      </c>
      <c r="F9379" t="s">
        <v>133</v>
      </c>
    </row>
    <row r="9380" spans="1:6" x14ac:dyDescent="0.25">
      <c r="A9380">
        <v>1307</v>
      </c>
      <c r="B9380" s="3">
        <v>43881</v>
      </c>
      <c r="C9380" s="3">
        <v>44152</v>
      </c>
      <c r="D9380" t="s">
        <v>131</v>
      </c>
      <c r="E9380" t="s">
        <v>171</v>
      </c>
      <c r="F9380" t="s">
        <v>133</v>
      </c>
    </row>
    <row r="9381" spans="1:6" x14ac:dyDescent="0.25">
      <c r="A9381">
        <v>1307</v>
      </c>
      <c r="B9381" s="3">
        <v>43881</v>
      </c>
      <c r="C9381" s="3">
        <v>43881</v>
      </c>
      <c r="D9381" t="s">
        <v>131</v>
      </c>
      <c r="E9381" t="s">
        <v>175</v>
      </c>
      <c r="F9381" t="s">
        <v>133</v>
      </c>
    </row>
    <row r="9382" spans="1:6" x14ac:dyDescent="0.25">
      <c r="A9382">
        <v>1307</v>
      </c>
      <c r="B9382" s="3">
        <v>43881</v>
      </c>
      <c r="C9382" s="3">
        <v>44152</v>
      </c>
      <c r="D9382" t="s">
        <v>131</v>
      </c>
      <c r="E9382" t="s">
        <v>175</v>
      </c>
      <c r="F9382" t="s">
        <v>133</v>
      </c>
    </row>
    <row r="9383" spans="1:6" x14ac:dyDescent="0.25">
      <c r="A9383">
        <v>1307</v>
      </c>
      <c r="B9383" s="3">
        <v>44152</v>
      </c>
      <c r="C9383" s="3">
        <v>44158</v>
      </c>
      <c r="D9383" t="s">
        <v>131</v>
      </c>
      <c r="E9383" t="s">
        <v>175</v>
      </c>
      <c r="F9383" t="s">
        <v>133</v>
      </c>
    </row>
    <row r="9384" spans="1:6" x14ac:dyDescent="0.25">
      <c r="A9384">
        <v>1307</v>
      </c>
      <c r="B9384" s="3">
        <v>44159</v>
      </c>
      <c r="C9384" s="3">
        <v>44468</v>
      </c>
      <c r="D9384" t="s">
        <v>131</v>
      </c>
      <c r="E9384" t="s">
        <v>175</v>
      </c>
      <c r="F9384" t="s">
        <v>133</v>
      </c>
    </row>
    <row r="9385" spans="1:6" x14ac:dyDescent="0.25">
      <c r="A9385">
        <v>1307</v>
      </c>
      <c r="B9385" s="3">
        <v>44469</v>
      </c>
      <c r="C9385" s="3">
        <v>44471</v>
      </c>
      <c r="D9385" t="s">
        <v>131</v>
      </c>
      <c r="E9385" t="s">
        <v>175</v>
      </c>
      <c r="F9385" t="s">
        <v>133</v>
      </c>
    </row>
    <row r="9386" spans="1:6" x14ac:dyDescent="0.25">
      <c r="A9386">
        <v>1307</v>
      </c>
      <c r="B9386" s="3">
        <v>44472</v>
      </c>
      <c r="C9386" s="3">
        <v>44523</v>
      </c>
      <c r="D9386" t="s">
        <v>131</v>
      </c>
      <c r="E9386" t="s">
        <v>175</v>
      </c>
      <c r="F9386" t="s">
        <v>133</v>
      </c>
    </row>
    <row r="9387" spans="1:6" x14ac:dyDescent="0.25">
      <c r="A9387">
        <v>1307</v>
      </c>
      <c r="B9387" s="3">
        <v>44524</v>
      </c>
      <c r="C9387" s="3">
        <v>44531</v>
      </c>
      <c r="D9387" t="s">
        <v>131</v>
      </c>
      <c r="E9387" t="s">
        <v>175</v>
      </c>
      <c r="F9387" t="s">
        <v>133</v>
      </c>
    </row>
    <row r="9388" spans="1:6" x14ac:dyDescent="0.25">
      <c r="A9388">
        <v>1307</v>
      </c>
      <c r="B9388" s="3">
        <v>44532</v>
      </c>
      <c r="C9388" s="3"/>
      <c r="D9388" t="s">
        <v>131</v>
      </c>
      <c r="E9388" t="s">
        <v>175</v>
      </c>
      <c r="F9388" t="s">
        <v>133</v>
      </c>
    </row>
    <row r="9389" spans="1:6" x14ac:dyDescent="0.25">
      <c r="A9389">
        <v>1308</v>
      </c>
      <c r="B9389" s="3">
        <v>40299</v>
      </c>
      <c r="C9389" s="3">
        <v>43160</v>
      </c>
      <c r="D9389" t="s">
        <v>131</v>
      </c>
      <c r="E9389" t="s">
        <v>111</v>
      </c>
      <c r="F9389" t="s">
        <v>133</v>
      </c>
    </row>
    <row r="9390" spans="1:6" x14ac:dyDescent="0.25">
      <c r="A9390">
        <v>1308</v>
      </c>
      <c r="B9390" s="3">
        <v>43160</v>
      </c>
      <c r="C9390" s="3">
        <v>43160</v>
      </c>
      <c r="D9390" t="s">
        <v>131</v>
      </c>
      <c r="E9390" t="s">
        <v>143</v>
      </c>
      <c r="F9390" t="s">
        <v>133</v>
      </c>
    </row>
    <row r="9391" spans="1:6" x14ac:dyDescent="0.25">
      <c r="A9391">
        <v>1308</v>
      </c>
      <c r="B9391" s="3">
        <v>43160</v>
      </c>
      <c r="C9391" s="3">
        <v>43335</v>
      </c>
      <c r="D9391" t="s">
        <v>131</v>
      </c>
      <c r="E9391" t="s">
        <v>143</v>
      </c>
      <c r="F9391" t="s">
        <v>133</v>
      </c>
    </row>
    <row r="9392" spans="1:6" x14ac:dyDescent="0.25">
      <c r="A9392">
        <v>1308</v>
      </c>
      <c r="B9392" s="3">
        <v>43335</v>
      </c>
      <c r="C9392" s="3">
        <v>43365</v>
      </c>
      <c r="D9392" t="s">
        <v>131</v>
      </c>
      <c r="E9392" t="s">
        <v>143</v>
      </c>
      <c r="F9392" t="s">
        <v>133</v>
      </c>
    </row>
    <row r="9393" spans="1:6" x14ac:dyDescent="0.25">
      <c r="A9393">
        <v>1308</v>
      </c>
      <c r="B9393" s="3">
        <v>43366</v>
      </c>
      <c r="C9393" s="3">
        <v>43557</v>
      </c>
      <c r="D9393" t="s">
        <v>131</v>
      </c>
      <c r="E9393" t="s">
        <v>143</v>
      </c>
      <c r="F9393" t="s">
        <v>133</v>
      </c>
    </row>
    <row r="9394" spans="1:6" x14ac:dyDescent="0.25">
      <c r="A9394">
        <v>1308</v>
      </c>
      <c r="B9394" s="3">
        <v>43557</v>
      </c>
      <c r="C9394" s="3">
        <v>43559</v>
      </c>
      <c r="D9394" t="s">
        <v>131</v>
      </c>
      <c r="E9394" t="s">
        <v>143</v>
      </c>
      <c r="F9394" t="s">
        <v>133</v>
      </c>
    </row>
    <row r="9395" spans="1:6" x14ac:dyDescent="0.25">
      <c r="A9395">
        <v>1308</v>
      </c>
      <c r="B9395" s="3">
        <v>43560</v>
      </c>
      <c r="C9395" s="3">
        <v>44058</v>
      </c>
      <c r="D9395" t="s">
        <v>131</v>
      </c>
      <c r="E9395" t="s">
        <v>143</v>
      </c>
      <c r="F9395" t="s">
        <v>133</v>
      </c>
    </row>
    <row r="9396" spans="1:6" x14ac:dyDescent="0.25">
      <c r="A9396">
        <v>1308</v>
      </c>
      <c r="B9396" s="3">
        <v>44059</v>
      </c>
      <c r="C9396" s="3">
        <v>44059</v>
      </c>
      <c r="D9396" t="s">
        <v>131</v>
      </c>
      <c r="E9396" t="s">
        <v>149</v>
      </c>
      <c r="F9396" t="s">
        <v>133</v>
      </c>
    </row>
    <row r="9397" spans="1:6" x14ac:dyDescent="0.25">
      <c r="A9397">
        <v>1308</v>
      </c>
      <c r="B9397" s="3">
        <v>44059</v>
      </c>
      <c r="C9397" s="3"/>
      <c r="D9397" t="s">
        <v>131</v>
      </c>
      <c r="E9397" t="s">
        <v>149</v>
      </c>
      <c r="F9397" t="s">
        <v>133</v>
      </c>
    </row>
    <row r="9398" spans="1:6" x14ac:dyDescent="0.25">
      <c r="A9398">
        <v>1309</v>
      </c>
      <c r="B9398" s="3">
        <v>41168</v>
      </c>
      <c r="C9398" s="3">
        <v>43163</v>
      </c>
      <c r="D9398" t="s">
        <v>131</v>
      </c>
      <c r="E9398" t="s">
        <v>185</v>
      </c>
      <c r="F9398" t="s">
        <v>133</v>
      </c>
    </row>
    <row r="9399" spans="1:6" x14ac:dyDescent="0.25">
      <c r="A9399">
        <v>1309</v>
      </c>
      <c r="B9399" s="3">
        <v>43143</v>
      </c>
      <c r="C9399" s="3">
        <v>43154</v>
      </c>
      <c r="D9399" t="s">
        <v>131</v>
      </c>
      <c r="E9399" t="s">
        <v>185</v>
      </c>
      <c r="F9399" t="s">
        <v>133</v>
      </c>
    </row>
    <row r="9400" spans="1:6" x14ac:dyDescent="0.25">
      <c r="A9400">
        <v>1309</v>
      </c>
      <c r="B9400" s="3">
        <v>43155</v>
      </c>
      <c r="C9400" s="3">
        <v>43297</v>
      </c>
      <c r="D9400" t="s">
        <v>131</v>
      </c>
      <c r="E9400" t="s">
        <v>185</v>
      </c>
      <c r="F9400" t="s">
        <v>133</v>
      </c>
    </row>
    <row r="9401" spans="1:6" x14ac:dyDescent="0.25">
      <c r="A9401">
        <v>1309</v>
      </c>
      <c r="B9401" s="3">
        <v>43164</v>
      </c>
      <c r="C9401" s="3">
        <v>43164</v>
      </c>
      <c r="D9401" t="s">
        <v>131</v>
      </c>
      <c r="E9401" t="s">
        <v>185</v>
      </c>
      <c r="F9401" t="s">
        <v>133</v>
      </c>
    </row>
    <row r="9402" spans="1:6" x14ac:dyDescent="0.25">
      <c r="A9402">
        <v>1309</v>
      </c>
      <c r="B9402" s="3">
        <v>43165</v>
      </c>
      <c r="C9402" s="3">
        <v>43165</v>
      </c>
      <c r="D9402" t="s">
        <v>131</v>
      </c>
      <c r="E9402" t="s">
        <v>185</v>
      </c>
      <c r="F9402" t="s">
        <v>133</v>
      </c>
    </row>
    <row r="9403" spans="1:6" x14ac:dyDescent="0.25">
      <c r="A9403">
        <v>1309</v>
      </c>
      <c r="B9403" s="3">
        <v>43166</v>
      </c>
      <c r="C9403" s="3">
        <v>43166</v>
      </c>
      <c r="D9403" t="s">
        <v>131</v>
      </c>
      <c r="E9403" t="s">
        <v>185</v>
      </c>
      <c r="F9403" t="s">
        <v>133</v>
      </c>
    </row>
    <row r="9404" spans="1:6" x14ac:dyDescent="0.25">
      <c r="A9404">
        <v>1309</v>
      </c>
      <c r="B9404" s="3">
        <v>43167</v>
      </c>
      <c r="C9404" s="3">
        <v>43166</v>
      </c>
      <c r="D9404" t="s">
        <v>131</v>
      </c>
      <c r="E9404" t="s">
        <v>185</v>
      </c>
      <c r="F9404" t="s">
        <v>133</v>
      </c>
    </row>
    <row r="9405" spans="1:6" x14ac:dyDescent="0.25">
      <c r="A9405">
        <v>1309</v>
      </c>
      <c r="B9405" s="3">
        <v>43167</v>
      </c>
      <c r="C9405" s="3">
        <v>43167</v>
      </c>
      <c r="D9405" t="s">
        <v>131</v>
      </c>
      <c r="E9405" t="s">
        <v>185</v>
      </c>
      <c r="F9405" t="s">
        <v>133</v>
      </c>
    </row>
    <row r="9406" spans="1:6" x14ac:dyDescent="0.25">
      <c r="A9406">
        <v>1309</v>
      </c>
      <c r="B9406" s="3">
        <v>43168</v>
      </c>
      <c r="C9406" s="3">
        <v>43142</v>
      </c>
      <c r="D9406" t="s">
        <v>131</v>
      </c>
      <c r="E9406" t="s">
        <v>185</v>
      </c>
      <c r="F9406" t="s">
        <v>133</v>
      </c>
    </row>
    <row r="9407" spans="1:6" x14ac:dyDescent="0.25">
      <c r="A9407">
        <v>1309</v>
      </c>
      <c r="B9407" s="3">
        <v>43297</v>
      </c>
      <c r="C9407" s="3">
        <v>43525</v>
      </c>
      <c r="D9407" t="s">
        <v>131</v>
      </c>
      <c r="E9407" t="s">
        <v>185</v>
      </c>
      <c r="F9407" t="s">
        <v>133</v>
      </c>
    </row>
    <row r="9408" spans="1:6" x14ac:dyDescent="0.25">
      <c r="A9408">
        <v>1309</v>
      </c>
      <c r="B9408" s="3">
        <v>43525</v>
      </c>
      <c r="C9408" s="3">
        <v>43831</v>
      </c>
      <c r="D9408" t="s">
        <v>131</v>
      </c>
      <c r="E9408" t="s">
        <v>185</v>
      </c>
      <c r="F9408" t="s">
        <v>133</v>
      </c>
    </row>
    <row r="9409" spans="1:6" x14ac:dyDescent="0.25">
      <c r="A9409">
        <v>1309</v>
      </c>
      <c r="B9409" s="3">
        <v>43525</v>
      </c>
      <c r="C9409" s="3">
        <v>43557</v>
      </c>
      <c r="D9409" t="s">
        <v>131</v>
      </c>
      <c r="E9409" t="s">
        <v>116</v>
      </c>
      <c r="F9409" t="s">
        <v>133</v>
      </c>
    </row>
    <row r="9410" spans="1:6" x14ac:dyDescent="0.25">
      <c r="A9410">
        <v>1309</v>
      </c>
      <c r="B9410" s="3">
        <v>43557</v>
      </c>
      <c r="C9410" s="3">
        <v>43558</v>
      </c>
      <c r="D9410" t="s">
        <v>131</v>
      </c>
      <c r="E9410" t="s">
        <v>116</v>
      </c>
      <c r="F9410" t="s">
        <v>133</v>
      </c>
    </row>
    <row r="9411" spans="1:6" x14ac:dyDescent="0.25">
      <c r="A9411">
        <v>1309</v>
      </c>
      <c r="B9411" s="3">
        <v>43559</v>
      </c>
      <c r="C9411" s="3">
        <v>43677</v>
      </c>
      <c r="D9411" t="s">
        <v>131</v>
      </c>
      <c r="E9411" t="s">
        <v>116</v>
      </c>
      <c r="F9411" t="s">
        <v>133</v>
      </c>
    </row>
    <row r="9412" spans="1:6" x14ac:dyDescent="0.25">
      <c r="A9412">
        <v>1309</v>
      </c>
      <c r="B9412" s="3">
        <v>43677</v>
      </c>
      <c r="C9412" s="3">
        <v>43678</v>
      </c>
      <c r="D9412" t="s">
        <v>131</v>
      </c>
      <c r="E9412" t="s">
        <v>116</v>
      </c>
      <c r="F9412" t="s">
        <v>133</v>
      </c>
    </row>
    <row r="9413" spans="1:6" x14ac:dyDescent="0.25">
      <c r="A9413">
        <v>1309</v>
      </c>
      <c r="B9413" s="3">
        <v>43679</v>
      </c>
      <c r="C9413" s="3">
        <v>43752</v>
      </c>
      <c r="D9413" t="s">
        <v>131</v>
      </c>
      <c r="E9413" t="s">
        <v>116</v>
      </c>
      <c r="F9413" t="s">
        <v>133</v>
      </c>
    </row>
    <row r="9414" spans="1:6" x14ac:dyDescent="0.25">
      <c r="A9414">
        <v>1309</v>
      </c>
      <c r="B9414" s="3">
        <v>43752</v>
      </c>
      <c r="C9414" s="3">
        <v>43752</v>
      </c>
      <c r="D9414" t="s">
        <v>131</v>
      </c>
      <c r="E9414" t="s">
        <v>116</v>
      </c>
      <c r="F9414" t="s">
        <v>133</v>
      </c>
    </row>
    <row r="9415" spans="1:6" x14ac:dyDescent="0.25">
      <c r="A9415">
        <v>1309</v>
      </c>
      <c r="B9415" s="3">
        <v>43753</v>
      </c>
      <c r="C9415" s="3">
        <v>44358</v>
      </c>
      <c r="D9415" t="s">
        <v>131</v>
      </c>
      <c r="E9415" t="s">
        <v>116</v>
      </c>
      <c r="F9415" t="s">
        <v>133</v>
      </c>
    </row>
    <row r="9416" spans="1:6" x14ac:dyDescent="0.25">
      <c r="A9416">
        <v>1309</v>
      </c>
      <c r="B9416" s="3">
        <v>44358</v>
      </c>
      <c r="C9416" s="3">
        <v>44358</v>
      </c>
      <c r="D9416" t="s">
        <v>131</v>
      </c>
      <c r="E9416" t="s">
        <v>116</v>
      </c>
      <c r="F9416" t="s">
        <v>133</v>
      </c>
    </row>
    <row r="9417" spans="1:6" x14ac:dyDescent="0.25">
      <c r="A9417">
        <v>1309</v>
      </c>
      <c r="B9417" s="3">
        <v>44359</v>
      </c>
      <c r="C9417" s="3"/>
      <c r="D9417" t="s">
        <v>131</v>
      </c>
      <c r="E9417" t="s">
        <v>116</v>
      </c>
      <c r="F9417" t="s">
        <v>133</v>
      </c>
    </row>
    <row r="9418" spans="1:6" x14ac:dyDescent="0.25">
      <c r="A9418">
        <v>1310</v>
      </c>
      <c r="B9418" s="3">
        <v>41760</v>
      </c>
      <c r="C9418" s="3">
        <v>43073</v>
      </c>
      <c r="D9418" t="s">
        <v>131</v>
      </c>
      <c r="E9418" t="s">
        <v>134</v>
      </c>
      <c r="F9418" t="s">
        <v>132</v>
      </c>
    </row>
    <row r="9419" spans="1:6" x14ac:dyDescent="0.25">
      <c r="A9419">
        <v>1310</v>
      </c>
      <c r="B9419" s="3">
        <v>43073</v>
      </c>
      <c r="C9419" s="3">
        <v>43073</v>
      </c>
      <c r="D9419" t="s">
        <v>131</v>
      </c>
      <c r="E9419" t="s">
        <v>134</v>
      </c>
      <c r="F9419" t="s">
        <v>132</v>
      </c>
    </row>
    <row r="9420" spans="1:6" x14ac:dyDescent="0.25">
      <c r="A9420">
        <v>1310</v>
      </c>
      <c r="B9420" s="3">
        <v>43073</v>
      </c>
      <c r="C9420" s="3">
        <v>43374</v>
      </c>
      <c r="D9420" t="s">
        <v>131</v>
      </c>
      <c r="E9420" t="s">
        <v>134</v>
      </c>
      <c r="F9420" t="s">
        <v>132</v>
      </c>
    </row>
    <row r="9421" spans="1:6" x14ac:dyDescent="0.25">
      <c r="A9421">
        <v>1310</v>
      </c>
      <c r="B9421" s="3">
        <v>43374</v>
      </c>
      <c r="C9421" s="3">
        <v>43649</v>
      </c>
      <c r="D9421" t="s">
        <v>131</v>
      </c>
      <c r="E9421" t="s">
        <v>134</v>
      </c>
      <c r="F9421" t="s">
        <v>132</v>
      </c>
    </row>
    <row r="9422" spans="1:6" x14ac:dyDescent="0.25">
      <c r="A9422">
        <v>1310</v>
      </c>
      <c r="B9422" s="3">
        <v>43649</v>
      </c>
      <c r="C9422" s="3">
        <v>43651</v>
      </c>
      <c r="D9422" t="s">
        <v>131</v>
      </c>
      <c r="E9422" t="s">
        <v>134</v>
      </c>
      <c r="F9422" t="s">
        <v>132</v>
      </c>
    </row>
    <row r="9423" spans="1:6" x14ac:dyDescent="0.25">
      <c r="A9423">
        <v>1310</v>
      </c>
      <c r="B9423" s="3">
        <v>43652</v>
      </c>
      <c r="C9423" s="3">
        <v>43812</v>
      </c>
      <c r="D9423" t="s">
        <v>131</v>
      </c>
      <c r="E9423" t="s">
        <v>134</v>
      </c>
      <c r="F9423" t="s">
        <v>132</v>
      </c>
    </row>
    <row r="9424" spans="1:6" x14ac:dyDescent="0.25">
      <c r="A9424">
        <v>1310</v>
      </c>
      <c r="B9424" s="3">
        <v>43812</v>
      </c>
      <c r="C9424" s="3">
        <v>43909</v>
      </c>
      <c r="D9424" t="s">
        <v>131</v>
      </c>
      <c r="E9424" t="s">
        <v>134</v>
      </c>
      <c r="F9424" t="s">
        <v>132</v>
      </c>
    </row>
    <row r="9425" spans="1:6" x14ac:dyDescent="0.25">
      <c r="A9425">
        <v>1310</v>
      </c>
      <c r="B9425" s="3">
        <v>43910</v>
      </c>
      <c r="C9425" s="3"/>
      <c r="D9425" t="s">
        <v>131</v>
      </c>
      <c r="E9425" t="s">
        <v>134</v>
      </c>
      <c r="F9425" t="s">
        <v>132</v>
      </c>
    </row>
    <row r="9426" spans="1:6" x14ac:dyDescent="0.25">
      <c r="A9426">
        <v>1311</v>
      </c>
      <c r="B9426" s="3">
        <v>42158</v>
      </c>
      <c r="C9426" s="3">
        <v>43374</v>
      </c>
      <c r="D9426" t="s">
        <v>131</v>
      </c>
      <c r="E9426" t="s">
        <v>115</v>
      </c>
      <c r="F9426" t="s">
        <v>133</v>
      </c>
    </row>
    <row r="9427" spans="1:6" x14ac:dyDescent="0.25">
      <c r="A9427">
        <v>1311</v>
      </c>
      <c r="B9427" s="3">
        <v>43374</v>
      </c>
      <c r="C9427" s="3">
        <v>43626</v>
      </c>
      <c r="D9427" t="s">
        <v>131</v>
      </c>
      <c r="E9427" t="s">
        <v>115</v>
      </c>
      <c r="F9427" t="s">
        <v>133</v>
      </c>
    </row>
    <row r="9428" spans="1:6" x14ac:dyDescent="0.25">
      <c r="A9428">
        <v>1311</v>
      </c>
      <c r="B9428" s="3">
        <v>43374</v>
      </c>
      <c r="C9428" s="3">
        <v>43374</v>
      </c>
      <c r="D9428" t="s">
        <v>131</v>
      </c>
      <c r="E9428" t="s">
        <v>115</v>
      </c>
      <c r="F9428" t="s">
        <v>133</v>
      </c>
    </row>
    <row r="9429" spans="1:6" x14ac:dyDescent="0.25">
      <c r="A9429">
        <v>1311</v>
      </c>
      <c r="B9429" s="3">
        <v>43626</v>
      </c>
      <c r="C9429" s="3">
        <v>43640</v>
      </c>
      <c r="D9429" t="s">
        <v>131</v>
      </c>
      <c r="E9429" t="s">
        <v>115</v>
      </c>
      <c r="F9429" t="s">
        <v>133</v>
      </c>
    </row>
    <row r="9430" spans="1:6" x14ac:dyDescent="0.25">
      <c r="A9430">
        <v>1311</v>
      </c>
      <c r="B9430" s="3">
        <v>43641</v>
      </c>
      <c r="C9430" s="3">
        <v>43641</v>
      </c>
      <c r="D9430" t="s">
        <v>131</v>
      </c>
      <c r="E9430" t="s">
        <v>115</v>
      </c>
      <c r="F9430" t="s">
        <v>133</v>
      </c>
    </row>
    <row r="9431" spans="1:6" x14ac:dyDescent="0.25">
      <c r="A9431">
        <v>1311</v>
      </c>
      <c r="B9431" s="3">
        <v>43641</v>
      </c>
      <c r="C9431" s="3">
        <v>43646</v>
      </c>
      <c r="D9431" t="s">
        <v>131</v>
      </c>
      <c r="E9431" t="s">
        <v>115</v>
      </c>
      <c r="F9431" t="s">
        <v>133</v>
      </c>
    </row>
    <row r="9432" spans="1:6" x14ac:dyDescent="0.25">
      <c r="A9432">
        <v>1311</v>
      </c>
      <c r="B9432" s="3">
        <v>43647</v>
      </c>
      <c r="C9432" s="3">
        <v>43648</v>
      </c>
      <c r="D9432" t="s">
        <v>131</v>
      </c>
      <c r="E9432" t="s">
        <v>115</v>
      </c>
      <c r="F9432" t="s">
        <v>133</v>
      </c>
    </row>
    <row r="9433" spans="1:6" x14ac:dyDescent="0.25">
      <c r="A9433">
        <v>1311</v>
      </c>
      <c r="B9433" s="3">
        <v>43648</v>
      </c>
      <c r="C9433" s="3">
        <v>43653</v>
      </c>
      <c r="D9433" t="s">
        <v>131</v>
      </c>
      <c r="E9433" t="s">
        <v>115</v>
      </c>
      <c r="F9433" t="s">
        <v>133</v>
      </c>
    </row>
    <row r="9434" spans="1:6" x14ac:dyDescent="0.25">
      <c r="A9434">
        <v>1311</v>
      </c>
      <c r="B9434" s="3">
        <v>43654</v>
      </c>
      <c r="C9434" s="3">
        <v>43739</v>
      </c>
      <c r="D9434" t="s">
        <v>131</v>
      </c>
      <c r="E9434" t="s">
        <v>115</v>
      </c>
      <c r="F9434" t="s">
        <v>133</v>
      </c>
    </row>
    <row r="9435" spans="1:6" x14ac:dyDescent="0.25">
      <c r="A9435">
        <v>1311</v>
      </c>
      <c r="B9435" s="3">
        <v>43739</v>
      </c>
      <c r="C9435" s="3">
        <v>44350</v>
      </c>
      <c r="D9435" t="s">
        <v>131</v>
      </c>
      <c r="E9435" t="s">
        <v>115</v>
      </c>
      <c r="F9435" t="s">
        <v>133</v>
      </c>
    </row>
    <row r="9436" spans="1:6" x14ac:dyDescent="0.25">
      <c r="A9436">
        <v>1311</v>
      </c>
      <c r="B9436" s="3">
        <v>43739</v>
      </c>
      <c r="C9436" s="3">
        <v>43739</v>
      </c>
      <c r="D9436" t="s">
        <v>131</v>
      </c>
      <c r="E9436" t="s">
        <v>115</v>
      </c>
      <c r="F9436" t="s">
        <v>133</v>
      </c>
    </row>
    <row r="9437" spans="1:6" x14ac:dyDescent="0.25">
      <c r="A9437">
        <v>1311</v>
      </c>
      <c r="B9437" s="3">
        <v>44350</v>
      </c>
      <c r="C9437" s="3">
        <v>44565</v>
      </c>
      <c r="D9437" t="s">
        <v>131</v>
      </c>
      <c r="E9437" t="s">
        <v>115</v>
      </c>
      <c r="F9437" t="s">
        <v>133</v>
      </c>
    </row>
    <row r="9438" spans="1:6" x14ac:dyDescent="0.25">
      <c r="A9438">
        <v>1311</v>
      </c>
      <c r="B9438" s="3">
        <v>44565</v>
      </c>
      <c r="C9438" s="3">
        <v>44572</v>
      </c>
      <c r="D9438" t="s">
        <v>131</v>
      </c>
      <c r="E9438" t="s">
        <v>115</v>
      </c>
      <c r="F9438" t="s">
        <v>133</v>
      </c>
    </row>
    <row r="9439" spans="1:6" x14ac:dyDescent="0.25">
      <c r="A9439">
        <v>1311</v>
      </c>
      <c r="B9439" s="3">
        <v>44573</v>
      </c>
      <c r="C9439" s="3"/>
      <c r="D9439" t="s">
        <v>131</v>
      </c>
      <c r="E9439" t="s">
        <v>115</v>
      </c>
      <c r="F9439" t="s">
        <v>133</v>
      </c>
    </row>
    <row r="9440" spans="1:6" x14ac:dyDescent="0.25">
      <c r="A9440">
        <v>1312</v>
      </c>
      <c r="B9440" s="3">
        <v>42795</v>
      </c>
      <c r="C9440" s="3">
        <v>44562</v>
      </c>
      <c r="D9440" t="s">
        <v>131</v>
      </c>
      <c r="E9440" t="s">
        <v>115</v>
      </c>
      <c r="F9440" t="s">
        <v>133</v>
      </c>
    </row>
    <row r="9441" spans="1:6" x14ac:dyDescent="0.25">
      <c r="A9441">
        <v>1312</v>
      </c>
      <c r="B9441" s="3">
        <v>44562</v>
      </c>
      <c r="C9441" s="3"/>
      <c r="D9441" t="s">
        <v>131</v>
      </c>
      <c r="E9441" t="s">
        <v>92</v>
      </c>
      <c r="F9441" t="s">
        <v>133</v>
      </c>
    </row>
    <row r="9442" spans="1:6" x14ac:dyDescent="0.25">
      <c r="A9442">
        <v>1312</v>
      </c>
      <c r="B9442" s="3">
        <v>44562</v>
      </c>
      <c r="C9442" s="3">
        <v>44562</v>
      </c>
      <c r="D9442" t="s">
        <v>131</v>
      </c>
      <c r="E9442" t="s">
        <v>115</v>
      </c>
      <c r="F9442" t="s">
        <v>133</v>
      </c>
    </row>
    <row r="9443" spans="1:6" x14ac:dyDescent="0.25">
      <c r="A9443">
        <v>1312</v>
      </c>
      <c r="B9443" s="3">
        <v>44562</v>
      </c>
      <c r="C9443" s="3">
        <v>44562</v>
      </c>
      <c r="D9443" t="s">
        <v>131</v>
      </c>
      <c r="E9443" t="s">
        <v>115</v>
      </c>
      <c r="F9443" t="s">
        <v>133</v>
      </c>
    </row>
    <row r="9444" spans="1:6" x14ac:dyDescent="0.25">
      <c r="A9444">
        <v>1312</v>
      </c>
      <c r="B9444" s="3">
        <v>44562</v>
      </c>
      <c r="C9444" s="3">
        <v>44562</v>
      </c>
      <c r="D9444" t="s">
        <v>131</v>
      </c>
      <c r="E9444" t="s">
        <v>115</v>
      </c>
      <c r="F9444" t="s">
        <v>133</v>
      </c>
    </row>
    <row r="9445" spans="1:6" x14ac:dyDescent="0.25">
      <c r="A9445">
        <v>1313</v>
      </c>
      <c r="B9445" s="3">
        <v>42346</v>
      </c>
      <c r="C9445" s="3">
        <v>43150</v>
      </c>
      <c r="D9445" t="s">
        <v>131</v>
      </c>
      <c r="E9445" t="s">
        <v>115</v>
      </c>
      <c r="F9445" t="s">
        <v>133</v>
      </c>
    </row>
    <row r="9446" spans="1:6" x14ac:dyDescent="0.25">
      <c r="A9446">
        <v>1313</v>
      </c>
      <c r="B9446" s="3">
        <v>43150</v>
      </c>
      <c r="C9446" s="3"/>
      <c r="D9446" t="s">
        <v>131</v>
      </c>
      <c r="E9446" t="s">
        <v>115</v>
      </c>
      <c r="F9446" t="s">
        <v>133</v>
      </c>
    </row>
    <row r="9447" spans="1:6" x14ac:dyDescent="0.25">
      <c r="A9447">
        <v>1314</v>
      </c>
      <c r="B9447" s="3">
        <v>41030</v>
      </c>
      <c r="C9447" s="3">
        <v>44160</v>
      </c>
      <c r="D9447" t="s">
        <v>131</v>
      </c>
      <c r="E9447" t="s">
        <v>118</v>
      </c>
      <c r="F9447" t="s">
        <v>133</v>
      </c>
    </row>
    <row r="9448" spans="1:6" x14ac:dyDescent="0.25">
      <c r="A9448">
        <v>1314</v>
      </c>
      <c r="B9448" s="3">
        <v>44160</v>
      </c>
      <c r="C9448" s="3">
        <v>44162</v>
      </c>
      <c r="D9448" t="s">
        <v>131</v>
      </c>
      <c r="E9448" t="s">
        <v>118</v>
      </c>
      <c r="F9448" t="s">
        <v>133</v>
      </c>
    </row>
    <row r="9449" spans="1:6" x14ac:dyDescent="0.25">
      <c r="A9449">
        <v>1314</v>
      </c>
      <c r="B9449" s="3">
        <v>44163</v>
      </c>
      <c r="C9449" s="3">
        <v>44163</v>
      </c>
      <c r="D9449" t="s">
        <v>131</v>
      </c>
      <c r="E9449" t="s">
        <v>118</v>
      </c>
      <c r="F9449" t="s">
        <v>133</v>
      </c>
    </row>
    <row r="9450" spans="1:6" x14ac:dyDescent="0.25">
      <c r="A9450">
        <v>1314</v>
      </c>
      <c r="B9450" s="3">
        <v>44163</v>
      </c>
      <c r="C9450" s="3">
        <v>44173</v>
      </c>
      <c r="D9450" t="s">
        <v>131</v>
      </c>
      <c r="E9450" t="s">
        <v>118</v>
      </c>
      <c r="F9450" t="s">
        <v>133</v>
      </c>
    </row>
    <row r="9451" spans="1:6" x14ac:dyDescent="0.25">
      <c r="A9451">
        <v>1314</v>
      </c>
      <c r="B9451" s="3">
        <v>44174</v>
      </c>
      <c r="C9451" s="3">
        <v>44174</v>
      </c>
      <c r="D9451" t="s">
        <v>131</v>
      </c>
      <c r="E9451" t="s">
        <v>118</v>
      </c>
      <c r="F9451" t="s">
        <v>133</v>
      </c>
    </row>
    <row r="9452" spans="1:6" x14ac:dyDescent="0.25">
      <c r="A9452">
        <v>1314</v>
      </c>
      <c r="B9452" s="3">
        <v>44174</v>
      </c>
      <c r="C9452" s="3">
        <v>44176</v>
      </c>
      <c r="D9452" t="s">
        <v>131</v>
      </c>
      <c r="E9452" t="s">
        <v>118</v>
      </c>
      <c r="F9452" t="s">
        <v>133</v>
      </c>
    </row>
    <row r="9453" spans="1:6" x14ac:dyDescent="0.25">
      <c r="A9453">
        <v>1314</v>
      </c>
      <c r="B9453" s="3">
        <v>44177</v>
      </c>
      <c r="C9453" s="3">
        <v>44203</v>
      </c>
      <c r="D9453" t="s">
        <v>131</v>
      </c>
      <c r="E9453" t="s">
        <v>118</v>
      </c>
      <c r="F9453" t="s">
        <v>133</v>
      </c>
    </row>
    <row r="9454" spans="1:6" x14ac:dyDescent="0.25">
      <c r="A9454">
        <v>1314</v>
      </c>
      <c r="B9454" s="3">
        <v>44203</v>
      </c>
      <c r="C9454" s="3">
        <v>44212</v>
      </c>
      <c r="D9454" t="s">
        <v>131</v>
      </c>
      <c r="E9454" t="s">
        <v>118</v>
      </c>
      <c r="F9454" t="s">
        <v>133</v>
      </c>
    </row>
    <row r="9455" spans="1:6" x14ac:dyDescent="0.25">
      <c r="A9455">
        <v>1314</v>
      </c>
      <c r="B9455" s="3">
        <v>44213</v>
      </c>
      <c r="C9455" s="3"/>
      <c r="D9455" t="s">
        <v>131</v>
      </c>
      <c r="E9455" t="s">
        <v>118</v>
      </c>
      <c r="F9455" t="s">
        <v>133</v>
      </c>
    </row>
    <row r="9456" spans="1:6" x14ac:dyDescent="0.25">
      <c r="A9456">
        <v>1315</v>
      </c>
      <c r="B9456" s="3">
        <v>42795</v>
      </c>
      <c r="C9456" s="3">
        <v>43643</v>
      </c>
      <c r="D9456" t="s">
        <v>131</v>
      </c>
      <c r="E9456" t="s">
        <v>118</v>
      </c>
      <c r="F9456" t="s">
        <v>133</v>
      </c>
    </row>
    <row r="9457" spans="1:6" x14ac:dyDescent="0.25">
      <c r="A9457">
        <v>1315</v>
      </c>
      <c r="B9457" s="3">
        <v>43643</v>
      </c>
      <c r="C9457" s="3"/>
      <c r="D9457" t="s">
        <v>131</v>
      </c>
      <c r="E9457" t="s">
        <v>118</v>
      </c>
      <c r="F9457" t="s">
        <v>133</v>
      </c>
    </row>
    <row r="9458" spans="1:6" x14ac:dyDescent="0.25">
      <c r="A9458">
        <v>1316</v>
      </c>
      <c r="B9458" s="3">
        <v>38999</v>
      </c>
      <c r="C9458" s="3">
        <v>39568</v>
      </c>
      <c r="D9458" t="s">
        <v>131</v>
      </c>
      <c r="E9458" t="s">
        <v>170</v>
      </c>
      <c r="F9458" t="s">
        <v>133</v>
      </c>
    </row>
    <row r="9459" spans="1:6" x14ac:dyDescent="0.25">
      <c r="A9459">
        <v>1316</v>
      </c>
      <c r="B9459" s="3">
        <v>42513</v>
      </c>
      <c r="C9459" s="3">
        <v>43237</v>
      </c>
      <c r="D9459" t="s">
        <v>131</v>
      </c>
      <c r="E9459" t="s">
        <v>93</v>
      </c>
      <c r="F9459" t="s">
        <v>133</v>
      </c>
    </row>
    <row r="9460" spans="1:6" x14ac:dyDescent="0.25">
      <c r="A9460">
        <v>1316</v>
      </c>
      <c r="B9460" s="3">
        <v>43237</v>
      </c>
      <c r="C9460" s="3">
        <v>43732</v>
      </c>
      <c r="D9460" t="s">
        <v>131</v>
      </c>
      <c r="E9460" t="s">
        <v>93</v>
      </c>
      <c r="F9460" t="s">
        <v>133</v>
      </c>
    </row>
    <row r="9461" spans="1:6" x14ac:dyDescent="0.25">
      <c r="A9461">
        <v>1316</v>
      </c>
      <c r="B9461" s="3">
        <v>43732</v>
      </c>
      <c r="C9461" s="3">
        <v>43843</v>
      </c>
      <c r="D9461" t="s">
        <v>131</v>
      </c>
      <c r="E9461" t="s">
        <v>93</v>
      </c>
      <c r="F9461" t="s">
        <v>133</v>
      </c>
    </row>
    <row r="9462" spans="1:6" x14ac:dyDescent="0.25">
      <c r="A9462">
        <v>1316</v>
      </c>
      <c r="B9462" s="3">
        <v>43843</v>
      </c>
      <c r="C9462" s="3">
        <v>44279</v>
      </c>
      <c r="D9462" t="s">
        <v>131</v>
      </c>
      <c r="E9462" t="s">
        <v>93</v>
      </c>
      <c r="F9462" t="s">
        <v>133</v>
      </c>
    </row>
    <row r="9463" spans="1:6" x14ac:dyDescent="0.25">
      <c r="A9463">
        <v>1316</v>
      </c>
      <c r="B9463" s="3">
        <v>44279</v>
      </c>
      <c r="C9463" s="3">
        <v>44279</v>
      </c>
      <c r="D9463" t="s">
        <v>131</v>
      </c>
      <c r="E9463" t="s">
        <v>93</v>
      </c>
      <c r="F9463" t="s">
        <v>133</v>
      </c>
    </row>
    <row r="9464" spans="1:6" x14ac:dyDescent="0.25">
      <c r="A9464">
        <v>1316</v>
      </c>
      <c r="B9464" s="3">
        <v>44279</v>
      </c>
      <c r="C9464" s="3">
        <v>44279</v>
      </c>
      <c r="D9464" t="s">
        <v>131</v>
      </c>
      <c r="E9464" t="s">
        <v>93</v>
      </c>
      <c r="F9464" t="s">
        <v>133</v>
      </c>
    </row>
    <row r="9465" spans="1:6" x14ac:dyDescent="0.25">
      <c r="A9465">
        <v>1316</v>
      </c>
      <c r="B9465" s="3">
        <v>44279</v>
      </c>
      <c r="C9465" s="3">
        <v>44571</v>
      </c>
      <c r="D9465" t="s">
        <v>131</v>
      </c>
      <c r="E9465" t="s">
        <v>93</v>
      </c>
      <c r="F9465" t="s">
        <v>133</v>
      </c>
    </row>
    <row r="9466" spans="1:6" x14ac:dyDescent="0.25">
      <c r="A9466">
        <v>1316</v>
      </c>
      <c r="B9466" s="3">
        <v>44571</v>
      </c>
      <c r="C9466" s="3">
        <v>44577</v>
      </c>
      <c r="D9466" t="s">
        <v>131</v>
      </c>
      <c r="E9466" t="s">
        <v>93</v>
      </c>
      <c r="F9466" t="s">
        <v>133</v>
      </c>
    </row>
    <row r="9467" spans="1:6" x14ac:dyDescent="0.25">
      <c r="A9467">
        <v>1316</v>
      </c>
      <c r="B9467" s="3">
        <v>44578</v>
      </c>
      <c r="C9467" s="3">
        <v>44669</v>
      </c>
      <c r="D9467" t="s">
        <v>131</v>
      </c>
      <c r="E9467" t="s">
        <v>93</v>
      </c>
      <c r="F9467" t="s">
        <v>133</v>
      </c>
    </row>
    <row r="9468" spans="1:6" x14ac:dyDescent="0.25">
      <c r="A9468">
        <v>1316</v>
      </c>
      <c r="B9468" s="3">
        <v>44669</v>
      </c>
      <c r="C9468" s="3">
        <v>44669</v>
      </c>
      <c r="D9468" t="s">
        <v>131</v>
      </c>
      <c r="E9468" t="s">
        <v>93</v>
      </c>
      <c r="F9468" t="s">
        <v>133</v>
      </c>
    </row>
    <row r="9469" spans="1:6" x14ac:dyDescent="0.25">
      <c r="A9469">
        <v>1316</v>
      </c>
      <c r="B9469" s="3">
        <v>44670</v>
      </c>
      <c r="C9469" s="3"/>
      <c r="D9469" t="s">
        <v>131</v>
      </c>
      <c r="E9469" t="s">
        <v>93</v>
      </c>
      <c r="F9469" t="s">
        <v>133</v>
      </c>
    </row>
    <row r="9470" spans="1:6" x14ac:dyDescent="0.25">
      <c r="A9470">
        <v>1318</v>
      </c>
      <c r="B9470" s="3">
        <v>41904</v>
      </c>
      <c r="C9470" s="3">
        <v>43482</v>
      </c>
      <c r="D9470" t="s">
        <v>131</v>
      </c>
      <c r="E9470" t="s">
        <v>116</v>
      </c>
      <c r="F9470" t="s">
        <v>133</v>
      </c>
    </row>
    <row r="9471" spans="1:6" x14ac:dyDescent="0.25">
      <c r="A9471">
        <v>1318</v>
      </c>
      <c r="B9471" s="3">
        <v>43482</v>
      </c>
      <c r="C9471" s="3">
        <v>43484</v>
      </c>
      <c r="D9471" t="s">
        <v>131</v>
      </c>
      <c r="E9471" t="s">
        <v>116</v>
      </c>
      <c r="F9471" t="s">
        <v>133</v>
      </c>
    </row>
    <row r="9472" spans="1:6" x14ac:dyDescent="0.25">
      <c r="A9472">
        <v>1318</v>
      </c>
      <c r="B9472" s="3">
        <v>43485</v>
      </c>
      <c r="C9472" s="3">
        <v>43486</v>
      </c>
      <c r="D9472" t="s">
        <v>131</v>
      </c>
      <c r="E9472" t="s">
        <v>116</v>
      </c>
      <c r="F9472" t="s">
        <v>133</v>
      </c>
    </row>
    <row r="9473" spans="1:6" x14ac:dyDescent="0.25">
      <c r="A9473">
        <v>1318</v>
      </c>
      <c r="B9473" s="3">
        <v>43486</v>
      </c>
      <c r="C9473" s="3">
        <v>43495</v>
      </c>
      <c r="D9473" t="s">
        <v>131</v>
      </c>
      <c r="E9473" t="s">
        <v>116</v>
      </c>
      <c r="F9473" t="s">
        <v>133</v>
      </c>
    </row>
    <row r="9474" spans="1:6" x14ac:dyDescent="0.25">
      <c r="A9474">
        <v>1318</v>
      </c>
      <c r="B9474" s="3">
        <v>43496</v>
      </c>
      <c r="C9474" s="3">
        <v>43521</v>
      </c>
      <c r="D9474" t="s">
        <v>131</v>
      </c>
      <c r="E9474" t="s">
        <v>116</v>
      </c>
      <c r="F9474" t="s">
        <v>133</v>
      </c>
    </row>
    <row r="9475" spans="1:6" x14ac:dyDescent="0.25">
      <c r="A9475">
        <v>1318</v>
      </c>
      <c r="B9475" s="3">
        <v>43521</v>
      </c>
      <c r="C9475" s="3">
        <v>43535</v>
      </c>
      <c r="D9475" t="s">
        <v>131</v>
      </c>
      <c r="E9475" t="s">
        <v>116</v>
      </c>
      <c r="F9475" t="s">
        <v>133</v>
      </c>
    </row>
    <row r="9476" spans="1:6" x14ac:dyDescent="0.25">
      <c r="A9476">
        <v>1318</v>
      </c>
      <c r="B9476" s="3">
        <v>43536</v>
      </c>
      <c r="C9476" s="3">
        <v>43536</v>
      </c>
      <c r="D9476" t="s">
        <v>131</v>
      </c>
      <c r="E9476" t="s">
        <v>116</v>
      </c>
      <c r="F9476" t="s">
        <v>133</v>
      </c>
    </row>
    <row r="9477" spans="1:6" x14ac:dyDescent="0.25">
      <c r="A9477">
        <v>1318</v>
      </c>
      <c r="B9477" s="3">
        <v>43536</v>
      </c>
      <c r="C9477" s="3">
        <v>43536</v>
      </c>
      <c r="D9477" t="s">
        <v>131</v>
      </c>
      <c r="E9477" t="s">
        <v>116</v>
      </c>
      <c r="F9477" t="s">
        <v>133</v>
      </c>
    </row>
    <row r="9478" spans="1:6" x14ac:dyDescent="0.25">
      <c r="A9478">
        <v>1318</v>
      </c>
      <c r="B9478" s="3">
        <v>43537</v>
      </c>
      <c r="C9478" s="3">
        <v>43537</v>
      </c>
      <c r="D9478" t="s">
        <v>131</v>
      </c>
      <c r="E9478" t="s">
        <v>116</v>
      </c>
      <c r="F9478" t="s">
        <v>133</v>
      </c>
    </row>
    <row r="9479" spans="1:6" x14ac:dyDescent="0.25">
      <c r="A9479">
        <v>1318</v>
      </c>
      <c r="B9479" s="3">
        <v>43537</v>
      </c>
      <c r="C9479" s="3">
        <v>43550</v>
      </c>
      <c r="D9479" t="s">
        <v>131</v>
      </c>
      <c r="E9479" t="s">
        <v>116</v>
      </c>
      <c r="F9479" t="s">
        <v>133</v>
      </c>
    </row>
    <row r="9480" spans="1:6" x14ac:dyDescent="0.25">
      <c r="A9480">
        <v>1318</v>
      </c>
      <c r="B9480" s="3">
        <v>43551</v>
      </c>
      <c r="C9480" s="3">
        <v>43692</v>
      </c>
      <c r="D9480" t="s">
        <v>131</v>
      </c>
      <c r="E9480" t="s">
        <v>116</v>
      </c>
      <c r="F9480" t="s">
        <v>133</v>
      </c>
    </row>
    <row r="9481" spans="1:6" x14ac:dyDescent="0.25">
      <c r="A9481">
        <v>1318</v>
      </c>
      <c r="B9481" s="3">
        <v>43692</v>
      </c>
      <c r="C9481" s="3">
        <v>43693</v>
      </c>
      <c r="D9481" t="s">
        <v>131</v>
      </c>
      <c r="E9481" t="s">
        <v>116</v>
      </c>
      <c r="F9481" t="s">
        <v>133</v>
      </c>
    </row>
    <row r="9482" spans="1:6" x14ac:dyDescent="0.25">
      <c r="A9482">
        <v>1318</v>
      </c>
      <c r="B9482" s="3">
        <v>43694</v>
      </c>
      <c r="C9482" s="3">
        <v>43731</v>
      </c>
      <c r="D9482" t="s">
        <v>131</v>
      </c>
      <c r="E9482" t="s">
        <v>116</v>
      </c>
      <c r="F9482" t="s">
        <v>133</v>
      </c>
    </row>
    <row r="9483" spans="1:6" x14ac:dyDescent="0.25">
      <c r="A9483">
        <v>1318</v>
      </c>
      <c r="B9483" s="3">
        <v>43731</v>
      </c>
      <c r="C9483" s="3">
        <v>43733</v>
      </c>
      <c r="D9483" t="s">
        <v>131</v>
      </c>
      <c r="E9483" t="s">
        <v>116</v>
      </c>
      <c r="F9483" t="s">
        <v>133</v>
      </c>
    </row>
    <row r="9484" spans="1:6" x14ac:dyDescent="0.25">
      <c r="A9484">
        <v>1318</v>
      </c>
      <c r="B9484" s="3">
        <v>43734</v>
      </c>
      <c r="C9484" s="3">
        <v>44249</v>
      </c>
      <c r="D9484" t="s">
        <v>131</v>
      </c>
      <c r="E9484" t="s">
        <v>116</v>
      </c>
      <c r="F9484" t="s">
        <v>133</v>
      </c>
    </row>
    <row r="9485" spans="1:6" x14ac:dyDescent="0.25">
      <c r="A9485">
        <v>1318</v>
      </c>
      <c r="B9485" s="3">
        <v>44249</v>
      </c>
      <c r="C9485" s="3">
        <v>44255</v>
      </c>
      <c r="D9485" t="s">
        <v>131</v>
      </c>
      <c r="E9485" t="s">
        <v>116</v>
      </c>
      <c r="F9485" t="s">
        <v>133</v>
      </c>
    </row>
    <row r="9486" spans="1:6" x14ac:dyDescent="0.25">
      <c r="A9486">
        <v>1318</v>
      </c>
      <c r="B9486" s="3">
        <v>44256</v>
      </c>
      <c r="C9486" s="3">
        <v>44256</v>
      </c>
      <c r="D9486" t="s">
        <v>131</v>
      </c>
      <c r="E9486" t="s">
        <v>116</v>
      </c>
      <c r="F9486" t="s">
        <v>133</v>
      </c>
    </row>
    <row r="9487" spans="1:6" x14ac:dyDescent="0.25">
      <c r="A9487">
        <v>1318</v>
      </c>
      <c r="B9487" s="3">
        <v>44256</v>
      </c>
      <c r="C9487" s="3">
        <v>44262</v>
      </c>
      <c r="D9487" t="s">
        <v>131</v>
      </c>
      <c r="E9487" t="s">
        <v>116</v>
      </c>
      <c r="F9487" t="s">
        <v>133</v>
      </c>
    </row>
    <row r="9488" spans="1:6" x14ac:dyDescent="0.25">
      <c r="A9488">
        <v>1318</v>
      </c>
      <c r="B9488" s="3">
        <v>44263</v>
      </c>
      <c r="C9488" s="3">
        <v>44293</v>
      </c>
      <c r="D9488" t="s">
        <v>131</v>
      </c>
      <c r="E9488" t="s">
        <v>116</v>
      </c>
      <c r="F9488" t="s">
        <v>133</v>
      </c>
    </row>
    <row r="9489" spans="1:6" x14ac:dyDescent="0.25">
      <c r="A9489">
        <v>1318</v>
      </c>
      <c r="B9489" s="3">
        <v>44293</v>
      </c>
      <c r="C9489" s="3">
        <v>44383</v>
      </c>
      <c r="D9489" t="s">
        <v>131</v>
      </c>
      <c r="E9489" t="s">
        <v>116</v>
      </c>
      <c r="F9489" t="s">
        <v>133</v>
      </c>
    </row>
    <row r="9490" spans="1:6" x14ac:dyDescent="0.25">
      <c r="A9490">
        <v>1318</v>
      </c>
      <c r="B9490" s="3">
        <v>44384</v>
      </c>
      <c r="C9490" s="3">
        <v>44637</v>
      </c>
      <c r="D9490" t="s">
        <v>131</v>
      </c>
      <c r="E9490" t="s">
        <v>116</v>
      </c>
      <c r="F9490" t="s">
        <v>133</v>
      </c>
    </row>
    <row r="9491" spans="1:6" x14ac:dyDescent="0.25">
      <c r="A9491">
        <v>1318</v>
      </c>
      <c r="B9491" s="3">
        <v>44637</v>
      </c>
      <c r="C9491" s="3">
        <v>44638</v>
      </c>
      <c r="D9491" t="s">
        <v>131</v>
      </c>
      <c r="E9491" t="s">
        <v>116</v>
      </c>
      <c r="F9491" t="s">
        <v>133</v>
      </c>
    </row>
    <row r="9492" spans="1:6" x14ac:dyDescent="0.25">
      <c r="A9492">
        <v>1318</v>
      </c>
      <c r="B9492" s="3">
        <v>44639</v>
      </c>
      <c r="C9492" s="3"/>
      <c r="D9492" t="s">
        <v>131</v>
      </c>
      <c r="E9492" t="s">
        <v>116</v>
      </c>
      <c r="F9492" t="s">
        <v>133</v>
      </c>
    </row>
    <row r="9493" spans="1:6" x14ac:dyDescent="0.25">
      <c r="A9493">
        <v>1320</v>
      </c>
      <c r="B9493" s="3">
        <v>39539</v>
      </c>
      <c r="C9493" s="3">
        <v>43194</v>
      </c>
      <c r="D9493" t="s">
        <v>131</v>
      </c>
      <c r="E9493" t="s">
        <v>167</v>
      </c>
      <c r="F9493" t="s">
        <v>132</v>
      </c>
    </row>
    <row r="9494" spans="1:6" x14ac:dyDescent="0.25">
      <c r="A9494">
        <v>1321</v>
      </c>
      <c r="B9494" s="3">
        <v>42964</v>
      </c>
      <c r="C9494" s="3">
        <v>43491</v>
      </c>
      <c r="D9494" t="s">
        <v>131</v>
      </c>
      <c r="E9494" t="s">
        <v>105</v>
      </c>
      <c r="F9494" t="s">
        <v>133</v>
      </c>
    </row>
    <row r="9495" spans="1:6" x14ac:dyDescent="0.25">
      <c r="A9495">
        <v>1321</v>
      </c>
      <c r="B9495" s="3">
        <v>43491</v>
      </c>
      <c r="C9495" s="3">
        <v>43495</v>
      </c>
      <c r="D9495" t="s">
        <v>131</v>
      </c>
      <c r="E9495" t="s">
        <v>105</v>
      </c>
      <c r="F9495" t="s">
        <v>133</v>
      </c>
    </row>
    <row r="9496" spans="1:6" x14ac:dyDescent="0.25">
      <c r="A9496">
        <v>1321</v>
      </c>
      <c r="B9496" s="3">
        <v>43491</v>
      </c>
      <c r="C9496" s="3">
        <v>43539</v>
      </c>
      <c r="D9496" t="s">
        <v>131</v>
      </c>
      <c r="E9496" t="s">
        <v>115</v>
      </c>
      <c r="F9496" t="s">
        <v>133</v>
      </c>
    </row>
    <row r="9497" spans="1:6" x14ac:dyDescent="0.25">
      <c r="A9497">
        <v>1321</v>
      </c>
      <c r="B9497" s="3">
        <v>43539</v>
      </c>
      <c r="C9497" s="3">
        <v>43558</v>
      </c>
      <c r="D9497" t="s">
        <v>131</v>
      </c>
      <c r="E9497" t="s">
        <v>115</v>
      </c>
      <c r="F9497" t="s">
        <v>133</v>
      </c>
    </row>
    <row r="9498" spans="1:6" x14ac:dyDescent="0.25">
      <c r="A9498">
        <v>1321</v>
      </c>
      <c r="B9498" s="3">
        <v>43559</v>
      </c>
      <c r="C9498" s="3">
        <v>43594</v>
      </c>
      <c r="D9498" t="s">
        <v>131</v>
      </c>
      <c r="E9498" t="s">
        <v>115</v>
      </c>
      <c r="F9498" t="s">
        <v>133</v>
      </c>
    </row>
    <row r="9499" spans="1:6" x14ac:dyDescent="0.25">
      <c r="A9499">
        <v>1321</v>
      </c>
      <c r="B9499" s="3">
        <v>43594</v>
      </c>
      <c r="C9499" s="3">
        <v>43731</v>
      </c>
      <c r="D9499" t="s">
        <v>131</v>
      </c>
      <c r="E9499" t="s">
        <v>115</v>
      </c>
      <c r="F9499" t="s">
        <v>133</v>
      </c>
    </row>
    <row r="9500" spans="1:6" x14ac:dyDescent="0.25">
      <c r="A9500">
        <v>1321</v>
      </c>
      <c r="B9500" s="3">
        <v>43731</v>
      </c>
      <c r="C9500" s="3"/>
      <c r="D9500" t="s">
        <v>131</v>
      </c>
      <c r="E9500" t="s">
        <v>115</v>
      </c>
      <c r="F9500" t="s">
        <v>133</v>
      </c>
    </row>
    <row r="9501" spans="1:6" x14ac:dyDescent="0.25">
      <c r="A9501">
        <v>1322</v>
      </c>
      <c r="B9501" s="3">
        <v>39576</v>
      </c>
      <c r="C9501" s="3">
        <v>39607</v>
      </c>
      <c r="D9501" t="s">
        <v>131</v>
      </c>
      <c r="E9501" t="s">
        <v>173</v>
      </c>
      <c r="F9501" t="s">
        <v>133</v>
      </c>
    </row>
    <row r="9502" spans="1:6" x14ac:dyDescent="0.25">
      <c r="A9502">
        <v>1322</v>
      </c>
      <c r="B9502" s="3">
        <v>42752</v>
      </c>
      <c r="C9502" s="3">
        <v>43528</v>
      </c>
      <c r="D9502" t="s">
        <v>131</v>
      </c>
      <c r="E9502" t="s">
        <v>96</v>
      </c>
      <c r="F9502" t="s">
        <v>133</v>
      </c>
    </row>
    <row r="9503" spans="1:6" x14ac:dyDescent="0.25">
      <c r="A9503">
        <v>1322</v>
      </c>
      <c r="B9503" s="3">
        <v>43528</v>
      </c>
      <c r="C9503" s="3">
        <v>43528</v>
      </c>
      <c r="D9503" t="s">
        <v>131</v>
      </c>
      <c r="E9503" t="s">
        <v>96</v>
      </c>
      <c r="F9503" t="s">
        <v>133</v>
      </c>
    </row>
    <row r="9504" spans="1:6" x14ac:dyDescent="0.25">
      <c r="A9504">
        <v>1322</v>
      </c>
      <c r="B9504" s="3">
        <v>43528</v>
      </c>
      <c r="C9504" s="3">
        <v>43878</v>
      </c>
      <c r="D9504" t="s">
        <v>131</v>
      </c>
      <c r="E9504" t="s">
        <v>96</v>
      </c>
      <c r="F9504" t="s">
        <v>133</v>
      </c>
    </row>
    <row r="9505" spans="1:6" x14ac:dyDescent="0.25">
      <c r="A9505">
        <v>1322</v>
      </c>
      <c r="B9505" s="3">
        <v>43878</v>
      </c>
      <c r="C9505" s="3">
        <v>44136</v>
      </c>
      <c r="D9505" t="s">
        <v>131</v>
      </c>
      <c r="E9505" t="s">
        <v>93</v>
      </c>
      <c r="F9505" t="s">
        <v>133</v>
      </c>
    </row>
    <row r="9506" spans="1:6" x14ac:dyDescent="0.25">
      <c r="A9506">
        <v>1322</v>
      </c>
      <c r="B9506" s="3">
        <v>44136</v>
      </c>
      <c r="C9506" s="3">
        <v>44271</v>
      </c>
      <c r="D9506" t="s">
        <v>131</v>
      </c>
      <c r="E9506" t="s">
        <v>93</v>
      </c>
      <c r="F9506" t="s">
        <v>133</v>
      </c>
    </row>
    <row r="9507" spans="1:6" x14ac:dyDescent="0.25">
      <c r="A9507">
        <v>1322</v>
      </c>
      <c r="B9507" s="3">
        <v>44136</v>
      </c>
      <c r="C9507" s="3">
        <v>44136</v>
      </c>
      <c r="D9507" t="s">
        <v>131</v>
      </c>
      <c r="E9507" t="s">
        <v>93</v>
      </c>
      <c r="F9507" t="s">
        <v>133</v>
      </c>
    </row>
    <row r="9508" spans="1:6" x14ac:dyDescent="0.25">
      <c r="A9508">
        <v>1322</v>
      </c>
      <c r="B9508" s="3">
        <v>44271</v>
      </c>
      <c r="C9508" s="3">
        <v>44271</v>
      </c>
      <c r="D9508" t="s">
        <v>131</v>
      </c>
      <c r="E9508" t="s">
        <v>93</v>
      </c>
      <c r="F9508" t="s">
        <v>133</v>
      </c>
    </row>
    <row r="9509" spans="1:6" x14ac:dyDescent="0.25">
      <c r="A9509">
        <v>1322</v>
      </c>
      <c r="B9509" s="3">
        <v>44271</v>
      </c>
      <c r="C9509" s="3">
        <v>44279</v>
      </c>
      <c r="D9509" t="s">
        <v>131</v>
      </c>
      <c r="E9509" t="s">
        <v>93</v>
      </c>
      <c r="F9509" t="s">
        <v>133</v>
      </c>
    </row>
    <row r="9510" spans="1:6" x14ac:dyDescent="0.25">
      <c r="A9510">
        <v>1322</v>
      </c>
      <c r="B9510" s="3">
        <v>44271</v>
      </c>
      <c r="C9510" s="3">
        <v>44271</v>
      </c>
      <c r="D9510" t="s">
        <v>131</v>
      </c>
      <c r="E9510" t="s">
        <v>93</v>
      </c>
      <c r="F9510" t="s">
        <v>133</v>
      </c>
    </row>
    <row r="9511" spans="1:6" x14ac:dyDescent="0.25">
      <c r="A9511">
        <v>1322</v>
      </c>
      <c r="B9511" s="3">
        <v>44279</v>
      </c>
      <c r="C9511" s="3"/>
      <c r="D9511" t="s">
        <v>131</v>
      </c>
      <c r="E9511" t="s">
        <v>93</v>
      </c>
      <c r="F9511" t="s">
        <v>133</v>
      </c>
    </row>
    <row r="9512" spans="1:6" x14ac:dyDescent="0.25">
      <c r="A9512">
        <v>1323</v>
      </c>
      <c r="B9512" s="3">
        <v>42864</v>
      </c>
      <c r="C9512" s="3">
        <v>43552</v>
      </c>
      <c r="D9512" t="s">
        <v>131</v>
      </c>
      <c r="E9512" t="s">
        <v>187</v>
      </c>
      <c r="F9512" t="s">
        <v>133</v>
      </c>
    </row>
    <row r="9513" spans="1:6" x14ac:dyDescent="0.25">
      <c r="A9513">
        <v>1323</v>
      </c>
      <c r="B9513" s="3">
        <v>43552</v>
      </c>
      <c r="C9513" s="3">
        <v>43552</v>
      </c>
      <c r="D9513" t="s">
        <v>131</v>
      </c>
      <c r="E9513" t="s">
        <v>187</v>
      </c>
      <c r="F9513" t="s">
        <v>133</v>
      </c>
    </row>
    <row r="9514" spans="1:6" x14ac:dyDescent="0.25">
      <c r="A9514">
        <v>1323</v>
      </c>
      <c r="B9514" s="3">
        <v>43553</v>
      </c>
      <c r="C9514" s="3">
        <v>43553</v>
      </c>
      <c r="D9514" t="s">
        <v>131</v>
      </c>
      <c r="E9514" t="s">
        <v>187</v>
      </c>
      <c r="F9514" t="s">
        <v>133</v>
      </c>
    </row>
    <row r="9515" spans="1:6" x14ac:dyDescent="0.25">
      <c r="A9515">
        <v>1323</v>
      </c>
      <c r="B9515" s="3">
        <v>43553</v>
      </c>
      <c r="C9515" s="3">
        <v>43553</v>
      </c>
      <c r="D9515" t="s">
        <v>131</v>
      </c>
      <c r="E9515" t="s">
        <v>187</v>
      </c>
      <c r="F9515" t="s">
        <v>133</v>
      </c>
    </row>
    <row r="9516" spans="1:6" x14ac:dyDescent="0.25">
      <c r="A9516">
        <v>1323</v>
      </c>
      <c r="B9516" s="3">
        <v>43554</v>
      </c>
      <c r="C9516" s="3">
        <v>43607</v>
      </c>
      <c r="D9516" t="s">
        <v>131</v>
      </c>
      <c r="E9516" t="s">
        <v>187</v>
      </c>
      <c r="F9516" t="s">
        <v>133</v>
      </c>
    </row>
    <row r="9517" spans="1:6" x14ac:dyDescent="0.25">
      <c r="A9517">
        <v>1323</v>
      </c>
      <c r="B9517" s="3">
        <v>43607</v>
      </c>
      <c r="C9517" s="3">
        <v>43608</v>
      </c>
      <c r="D9517" t="s">
        <v>131</v>
      </c>
      <c r="E9517" t="s">
        <v>187</v>
      </c>
      <c r="F9517" t="s">
        <v>133</v>
      </c>
    </row>
    <row r="9518" spans="1:6" x14ac:dyDescent="0.25">
      <c r="A9518">
        <v>1323</v>
      </c>
      <c r="B9518" s="3">
        <v>43609</v>
      </c>
      <c r="C9518" s="3">
        <v>44053</v>
      </c>
      <c r="D9518" t="s">
        <v>131</v>
      </c>
      <c r="E9518" t="s">
        <v>187</v>
      </c>
      <c r="F9518" t="s">
        <v>133</v>
      </c>
    </row>
    <row r="9519" spans="1:6" x14ac:dyDescent="0.25">
      <c r="A9519">
        <v>1323</v>
      </c>
      <c r="B9519" s="3">
        <v>44053</v>
      </c>
      <c r="C9519" s="3">
        <v>44053</v>
      </c>
      <c r="D9519" t="s">
        <v>131</v>
      </c>
      <c r="E9519" t="s">
        <v>187</v>
      </c>
      <c r="F9519" t="s">
        <v>133</v>
      </c>
    </row>
    <row r="9520" spans="1:6" x14ac:dyDescent="0.25">
      <c r="A9520">
        <v>1323</v>
      </c>
      <c r="B9520" s="3">
        <v>44054</v>
      </c>
      <c r="C9520" s="3">
        <v>44097</v>
      </c>
      <c r="D9520" t="s">
        <v>131</v>
      </c>
      <c r="E9520" t="s">
        <v>187</v>
      </c>
      <c r="F9520" t="s">
        <v>133</v>
      </c>
    </row>
    <row r="9521" spans="1:6" x14ac:dyDescent="0.25">
      <c r="A9521">
        <v>1323</v>
      </c>
      <c r="B9521" s="3">
        <v>44097</v>
      </c>
      <c r="C9521" s="3">
        <v>44111</v>
      </c>
      <c r="D9521" t="s">
        <v>131</v>
      </c>
      <c r="E9521" t="s">
        <v>187</v>
      </c>
      <c r="F9521" t="s">
        <v>133</v>
      </c>
    </row>
    <row r="9522" spans="1:6" x14ac:dyDescent="0.25">
      <c r="A9522">
        <v>1323</v>
      </c>
      <c r="B9522" s="3">
        <v>44112</v>
      </c>
      <c r="C9522" s="3">
        <v>44391</v>
      </c>
      <c r="D9522" t="s">
        <v>131</v>
      </c>
      <c r="E9522" t="s">
        <v>187</v>
      </c>
      <c r="F9522" t="s">
        <v>133</v>
      </c>
    </row>
    <row r="9523" spans="1:6" x14ac:dyDescent="0.25">
      <c r="A9523">
        <v>1323</v>
      </c>
      <c r="B9523" s="3">
        <v>44391</v>
      </c>
      <c r="C9523" s="3">
        <v>44393</v>
      </c>
      <c r="D9523" t="s">
        <v>131</v>
      </c>
      <c r="E9523" t="s">
        <v>187</v>
      </c>
      <c r="F9523" t="s">
        <v>133</v>
      </c>
    </row>
    <row r="9524" spans="1:6" x14ac:dyDescent="0.25">
      <c r="A9524">
        <v>1323</v>
      </c>
      <c r="B9524" s="3">
        <v>44394</v>
      </c>
      <c r="C9524" s="3">
        <v>44469</v>
      </c>
      <c r="D9524" t="s">
        <v>131</v>
      </c>
      <c r="E9524" t="s">
        <v>187</v>
      </c>
      <c r="F9524" t="s">
        <v>133</v>
      </c>
    </row>
    <row r="9525" spans="1:6" x14ac:dyDescent="0.25">
      <c r="A9525">
        <v>1323</v>
      </c>
      <c r="B9525" s="3">
        <v>44469</v>
      </c>
      <c r="C9525" s="3">
        <v>44471</v>
      </c>
      <c r="D9525" t="s">
        <v>131</v>
      </c>
      <c r="E9525" t="s">
        <v>187</v>
      </c>
      <c r="F9525" t="s">
        <v>133</v>
      </c>
    </row>
    <row r="9526" spans="1:6" x14ac:dyDescent="0.25">
      <c r="A9526">
        <v>1323</v>
      </c>
      <c r="B9526" s="3">
        <v>44472</v>
      </c>
      <c r="C9526" s="3">
        <v>44516</v>
      </c>
      <c r="D9526" t="s">
        <v>131</v>
      </c>
      <c r="E9526" t="s">
        <v>187</v>
      </c>
      <c r="F9526" t="s">
        <v>133</v>
      </c>
    </row>
    <row r="9527" spans="1:6" x14ac:dyDescent="0.25">
      <c r="A9527">
        <v>1323</v>
      </c>
      <c r="B9527" s="3">
        <v>44516</v>
      </c>
      <c r="C9527" s="3">
        <v>44516</v>
      </c>
      <c r="D9527" t="s">
        <v>131</v>
      </c>
      <c r="E9527" t="s">
        <v>187</v>
      </c>
      <c r="F9527" t="s">
        <v>133</v>
      </c>
    </row>
    <row r="9528" spans="1:6" x14ac:dyDescent="0.25">
      <c r="A9528">
        <v>1323</v>
      </c>
      <c r="B9528" s="3">
        <v>44517</v>
      </c>
      <c r="C9528" s="3">
        <v>44648</v>
      </c>
      <c r="D9528" t="s">
        <v>131</v>
      </c>
      <c r="E9528" t="s">
        <v>187</v>
      </c>
      <c r="F9528" t="s">
        <v>133</v>
      </c>
    </row>
    <row r="9529" spans="1:6" x14ac:dyDescent="0.25">
      <c r="A9529">
        <v>1323</v>
      </c>
      <c r="B9529" s="3">
        <v>44648</v>
      </c>
      <c r="C9529" s="3">
        <v>44650</v>
      </c>
      <c r="D9529" t="s">
        <v>131</v>
      </c>
      <c r="E9529" t="s">
        <v>187</v>
      </c>
      <c r="F9529" t="s">
        <v>133</v>
      </c>
    </row>
    <row r="9530" spans="1:6" x14ac:dyDescent="0.25">
      <c r="A9530">
        <v>1323</v>
      </c>
      <c r="B9530" s="3">
        <v>44651</v>
      </c>
      <c r="C9530" s="3">
        <v>44662</v>
      </c>
      <c r="D9530" t="s">
        <v>131</v>
      </c>
      <c r="E9530" t="s">
        <v>187</v>
      </c>
      <c r="F9530" t="s">
        <v>133</v>
      </c>
    </row>
    <row r="9531" spans="1:6" x14ac:dyDescent="0.25">
      <c r="A9531">
        <v>1323</v>
      </c>
      <c r="B9531" s="3">
        <v>44662</v>
      </c>
      <c r="C9531" s="3">
        <v>44662</v>
      </c>
      <c r="D9531" t="s">
        <v>131</v>
      </c>
      <c r="E9531" t="s">
        <v>187</v>
      </c>
      <c r="F9531" t="s">
        <v>133</v>
      </c>
    </row>
    <row r="9532" spans="1:6" x14ac:dyDescent="0.25">
      <c r="A9532">
        <v>1323</v>
      </c>
      <c r="B9532" s="3">
        <v>44663</v>
      </c>
      <c r="C9532" s="3">
        <v>44663</v>
      </c>
      <c r="D9532" t="s">
        <v>131</v>
      </c>
      <c r="E9532" t="s">
        <v>187</v>
      </c>
      <c r="F9532" t="s">
        <v>133</v>
      </c>
    </row>
    <row r="9533" spans="1:6" x14ac:dyDescent="0.25">
      <c r="A9533">
        <v>1323</v>
      </c>
      <c r="B9533" s="3">
        <v>44663</v>
      </c>
      <c r="C9533" s="3">
        <v>44664</v>
      </c>
      <c r="D9533" t="s">
        <v>131</v>
      </c>
      <c r="E9533" t="s">
        <v>187</v>
      </c>
      <c r="F9533" t="s">
        <v>133</v>
      </c>
    </row>
    <row r="9534" spans="1:6" x14ac:dyDescent="0.25">
      <c r="A9534">
        <v>1323</v>
      </c>
      <c r="B9534" s="3">
        <v>44665</v>
      </c>
      <c r="C9534" s="3">
        <v>44670</v>
      </c>
      <c r="D9534" t="s">
        <v>131</v>
      </c>
      <c r="E9534" t="s">
        <v>187</v>
      </c>
      <c r="F9534" t="s">
        <v>133</v>
      </c>
    </row>
    <row r="9535" spans="1:6" x14ac:dyDescent="0.25">
      <c r="A9535">
        <v>1323</v>
      </c>
      <c r="B9535" s="3">
        <v>44670</v>
      </c>
      <c r="C9535" s="3">
        <v>44682</v>
      </c>
      <c r="D9535" t="s">
        <v>131</v>
      </c>
      <c r="E9535" t="s">
        <v>187</v>
      </c>
      <c r="F9535" t="s">
        <v>133</v>
      </c>
    </row>
    <row r="9536" spans="1:6" x14ac:dyDescent="0.25">
      <c r="A9536">
        <v>1323</v>
      </c>
      <c r="B9536" s="3">
        <v>44683</v>
      </c>
      <c r="C9536" s="3">
        <v>44683</v>
      </c>
      <c r="D9536" t="s">
        <v>131</v>
      </c>
      <c r="E9536" t="s">
        <v>187</v>
      </c>
      <c r="F9536" t="s">
        <v>133</v>
      </c>
    </row>
    <row r="9537" spans="1:6" x14ac:dyDescent="0.25">
      <c r="A9537">
        <v>1323</v>
      </c>
      <c r="B9537" s="3">
        <v>44683</v>
      </c>
      <c r="C9537" s="3">
        <v>44689</v>
      </c>
      <c r="D9537" t="s">
        <v>131</v>
      </c>
      <c r="E9537" t="s">
        <v>187</v>
      </c>
      <c r="F9537" t="s">
        <v>133</v>
      </c>
    </row>
    <row r="9538" spans="1:6" x14ac:dyDescent="0.25">
      <c r="A9538">
        <v>1323</v>
      </c>
      <c r="B9538" s="3">
        <v>44690</v>
      </c>
      <c r="C9538" s="3"/>
      <c r="D9538" t="s">
        <v>131</v>
      </c>
      <c r="E9538" t="s">
        <v>187</v>
      </c>
      <c r="F9538" t="s">
        <v>133</v>
      </c>
    </row>
    <row r="9539" spans="1:6" x14ac:dyDescent="0.25">
      <c r="A9539">
        <v>1324</v>
      </c>
      <c r="B9539" s="3">
        <v>42234</v>
      </c>
      <c r="C9539" s="3">
        <v>43557</v>
      </c>
      <c r="D9539" t="s">
        <v>131</v>
      </c>
      <c r="E9539" t="s">
        <v>169</v>
      </c>
      <c r="F9539" t="s">
        <v>133</v>
      </c>
    </row>
    <row r="9540" spans="1:6" x14ac:dyDescent="0.25">
      <c r="A9540">
        <v>1324</v>
      </c>
      <c r="B9540" s="3">
        <v>43557</v>
      </c>
      <c r="C9540" s="3">
        <v>43557</v>
      </c>
      <c r="D9540" t="s">
        <v>131</v>
      </c>
      <c r="E9540" t="s">
        <v>169</v>
      </c>
      <c r="F9540" t="s">
        <v>133</v>
      </c>
    </row>
    <row r="9541" spans="1:6" x14ac:dyDescent="0.25">
      <c r="A9541">
        <v>1324</v>
      </c>
      <c r="B9541" s="3">
        <v>43558</v>
      </c>
      <c r="C9541" s="3">
        <v>43689</v>
      </c>
      <c r="D9541" t="s">
        <v>131</v>
      </c>
      <c r="E9541" t="s">
        <v>169</v>
      </c>
      <c r="F9541" t="s">
        <v>133</v>
      </c>
    </row>
    <row r="9542" spans="1:6" x14ac:dyDescent="0.25">
      <c r="A9542">
        <v>1324</v>
      </c>
      <c r="B9542" s="3">
        <v>43689</v>
      </c>
      <c r="C9542" s="3">
        <v>43690</v>
      </c>
      <c r="D9542" t="s">
        <v>131</v>
      </c>
      <c r="E9542" t="s">
        <v>169</v>
      </c>
      <c r="F9542" t="s">
        <v>133</v>
      </c>
    </row>
    <row r="9543" spans="1:6" x14ac:dyDescent="0.25">
      <c r="A9543">
        <v>1324</v>
      </c>
      <c r="B9543" s="3">
        <v>43691</v>
      </c>
      <c r="C9543" s="3">
        <v>43808</v>
      </c>
      <c r="D9543" t="s">
        <v>131</v>
      </c>
      <c r="E9543" t="s">
        <v>169</v>
      </c>
      <c r="F9543" t="s">
        <v>133</v>
      </c>
    </row>
    <row r="9544" spans="1:6" x14ac:dyDescent="0.25">
      <c r="A9544">
        <v>1324</v>
      </c>
      <c r="B9544" s="3">
        <v>43808</v>
      </c>
      <c r="C9544" s="3">
        <v>43808</v>
      </c>
      <c r="D9544" t="s">
        <v>131</v>
      </c>
      <c r="E9544" t="s">
        <v>169</v>
      </c>
      <c r="F9544" t="s">
        <v>133</v>
      </c>
    </row>
    <row r="9545" spans="1:6" x14ac:dyDescent="0.25">
      <c r="A9545">
        <v>1324</v>
      </c>
      <c r="B9545" s="3">
        <v>43809</v>
      </c>
      <c r="C9545" s="3">
        <v>43851</v>
      </c>
      <c r="D9545" t="s">
        <v>131</v>
      </c>
      <c r="E9545" t="s">
        <v>169</v>
      </c>
      <c r="F9545" t="s">
        <v>133</v>
      </c>
    </row>
    <row r="9546" spans="1:6" x14ac:dyDescent="0.25">
      <c r="A9546">
        <v>1324</v>
      </c>
      <c r="B9546" s="3">
        <v>43851</v>
      </c>
      <c r="C9546" s="3">
        <v>43852</v>
      </c>
      <c r="D9546" t="s">
        <v>131</v>
      </c>
      <c r="E9546" t="s">
        <v>169</v>
      </c>
      <c r="F9546" t="s">
        <v>133</v>
      </c>
    </row>
    <row r="9547" spans="1:6" x14ac:dyDescent="0.25">
      <c r="A9547">
        <v>1324</v>
      </c>
      <c r="B9547" s="3">
        <v>43853</v>
      </c>
      <c r="C9547" s="3">
        <v>44363</v>
      </c>
      <c r="D9547" t="s">
        <v>131</v>
      </c>
      <c r="E9547" t="s">
        <v>169</v>
      </c>
      <c r="F9547" t="s">
        <v>133</v>
      </c>
    </row>
    <row r="9548" spans="1:6" x14ac:dyDescent="0.25">
      <c r="A9548">
        <v>1324</v>
      </c>
      <c r="B9548" s="3">
        <v>44340</v>
      </c>
      <c r="C9548" s="3">
        <v>44377</v>
      </c>
      <c r="D9548" t="s">
        <v>131</v>
      </c>
      <c r="E9548" t="s">
        <v>219</v>
      </c>
      <c r="F9548" t="s">
        <v>133</v>
      </c>
    </row>
    <row r="9549" spans="1:6" x14ac:dyDescent="0.25">
      <c r="A9549">
        <v>1324</v>
      </c>
      <c r="B9549" s="3">
        <v>44377</v>
      </c>
      <c r="C9549" s="3">
        <v>44377</v>
      </c>
      <c r="D9549" t="s">
        <v>131</v>
      </c>
      <c r="E9549" t="s">
        <v>219</v>
      </c>
      <c r="F9549" t="s">
        <v>133</v>
      </c>
    </row>
    <row r="9550" spans="1:6" x14ac:dyDescent="0.25">
      <c r="A9550">
        <v>1324</v>
      </c>
      <c r="B9550" s="3">
        <v>44377</v>
      </c>
      <c r="C9550" s="3">
        <v>44378</v>
      </c>
      <c r="D9550" t="s">
        <v>131</v>
      </c>
      <c r="E9550" t="s">
        <v>169</v>
      </c>
      <c r="F9550" t="s">
        <v>133</v>
      </c>
    </row>
    <row r="9551" spans="1:6" x14ac:dyDescent="0.25">
      <c r="A9551">
        <v>1324</v>
      </c>
      <c r="B9551" s="3">
        <v>44378</v>
      </c>
      <c r="C9551" s="3">
        <v>44378</v>
      </c>
      <c r="D9551" t="s">
        <v>131</v>
      </c>
      <c r="E9551" t="s">
        <v>169</v>
      </c>
      <c r="F9551" t="s">
        <v>133</v>
      </c>
    </row>
    <row r="9552" spans="1:6" x14ac:dyDescent="0.25">
      <c r="A9552">
        <v>1324</v>
      </c>
      <c r="B9552" s="3">
        <v>44378</v>
      </c>
      <c r="C9552" s="3"/>
      <c r="D9552" t="s">
        <v>131</v>
      </c>
      <c r="E9552" t="s">
        <v>136</v>
      </c>
      <c r="F9552" t="s">
        <v>133</v>
      </c>
    </row>
    <row r="9553" spans="1:6" x14ac:dyDescent="0.25">
      <c r="A9553">
        <v>1325</v>
      </c>
      <c r="B9553" s="3">
        <v>41852</v>
      </c>
      <c r="C9553" s="3">
        <v>43486</v>
      </c>
      <c r="D9553" t="s">
        <v>131</v>
      </c>
      <c r="E9553" t="s">
        <v>118</v>
      </c>
      <c r="F9553" t="s">
        <v>133</v>
      </c>
    </row>
    <row r="9554" spans="1:6" x14ac:dyDescent="0.25">
      <c r="A9554">
        <v>1325</v>
      </c>
      <c r="B9554" s="3">
        <v>43486</v>
      </c>
      <c r="C9554" s="3">
        <v>43497</v>
      </c>
      <c r="D9554" t="s">
        <v>131</v>
      </c>
      <c r="E9554" t="s">
        <v>118</v>
      </c>
      <c r="F9554" t="s">
        <v>133</v>
      </c>
    </row>
    <row r="9555" spans="1:6" x14ac:dyDescent="0.25">
      <c r="A9555">
        <v>1325</v>
      </c>
      <c r="B9555" s="3">
        <v>43498</v>
      </c>
      <c r="C9555" s="3">
        <v>43619</v>
      </c>
      <c r="D9555" t="s">
        <v>131</v>
      </c>
      <c r="E9555" t="s">
        <v>118</v>
      </c>
      <c r="F9555" t="s">
        <v>133</v>
      </c>
    </row>
    <row r="9556" spans="1:6" x14ac:dyDescent="0.25">
      <c r="A9556">
        <v>1325</v>
      </c>
      <c r="B9556" s="3">
        <v>43619</v>
      </c>
      <c r="C9556" s="3"/>
      <c r="D9556" t="s">
        <v>131</v>
      </c>
      <c r="E9556" t="s">
        <v>118</v>
      </c>
      <c r="F9556" t="s">
        <v>133</v>
      </c>
    </row>
    <row r="9557" spans="1:6" x14ac:dyDescent="0.25">
      <c r="A9557">
        <v>1326</v>
      </c>
      <c r="B9557" s="3">
        <v>42948</v>
      </c>
      <c r="C9557" s="3">
        <v>43206</v>
      </c>
      <c r="D9557" t="s">
        <v>131</v>
      </c>
      <c r="E9557" t="s">
        <v>97</v>
      </c>
      <c r="F9557" t="s">
        <v>133</v>
      </c>
    </row>
    <row r="9558" spans="1:6" x14ac:dyDescent="0.25">
      <c r="A9558">
        <v>1326</v>
      </c>
      <c r="B9558" s="3">
        <v>43206</v>
      </c>
      <c r="C9558" s="3">
        <v>43318</v>
      </c>
      <c r="D9558" t="s">
        <v>131</v>
      </c>
      <c r="E9558" t="s">
        <v>97</v>
      </c>
      <c r="F9558" t="s">
        <v>133</v>
      </c>
    </row>
    <row r="9559" spans="1:6" x14ac:dyDescent="0.25">
      <c r="A9559">
        <v>1326</v>
      </c>
      <c r="B9559" s="3">
        <v>43318</v>
      </c>
      <c r="C9559" s="3">
        <v>43409</v>
      </c>
      <c r="D9559" t="s">
        <v>131</v>
      </c>
      <c r="E9559" t="s">
        <v>97</v>
      </c>
      <c r="F9559" t="s">
        <v>133</v>
      </c>
    </row>
    <row r="9560" spans="1:6" x14ac:dyDescent="0.25">
      <c r="A9560">
        <v>1326</v>
      </c>
      <c r="B9560" s="3">
        <v>43318</v>
      </c>
      <c r="C9560" s="3">
        <v>43318</v>
      </c>
      <c r="D9560" t="s">
        <v>131</v>
      </c>
      <c r="E9560" t="s">
        <v>97</v>
      </c>
      <c r="F9560" t="s">
        <v>133</v>
      </c>
    </row>
    <row r="9561" spans="1:6" x14ac:dyDescent="0.25">
      <c r="A9561">
        <v>1326</v>
      </c>
      <c r="B9561" s="3">
        <v>43409</v>
      </c>
      <c r="C9561" s="3">
        <v>43479</v>
      </c>
      <c r="D9561" t="s">
        <v>131</v>
      </c>
      <c r="E9561" t="s">
        <v>97</v>
      </c>
      <c r="F9561" t="s">
        <v>133</v>
      </c>
    </row>
    <row r="9562" spans="1:6" x14ac:dyDescent="0.25">
      <c r="A9562">
        <v>1326</v>
      </c>
      <c r="B9562" s="3">
        <v>43479</v>
      </c>
      <c r="C9562" s="3">
        <v>43766</v>
      </c>
      <c r="D9562" t="s">
        <v>131</v>
      </c>
      <c r="E9562" t="s">
        <v>96</v>
      </c>
      <c r="F9562" t="s">
        <v>133</v>
      </c>
    </row>
    <row r="9563" spans="1:6" x14ac:dyDescent="0.25">
      <c r="A9563">
        <v>1326</v>
      </c>
      <c r="B9563" s="3">
        <v>43479</v>
      </c>
      <c r="C9563" s="3">
        <v>43479</v>
      </c>
      <c r="D9563" t="s">
        <v>131</v>
      </c>
      <c r="E9563" t="s">
        <v>97</v>
      </c>
      <c r="F9563" t="s">
        <v>133</v>
      </c>
    </row>
    <row r="9564" spans="1:6" x14ac:dyDescent="0.25">
      <c r="A9564">
        <v>1326</v>
      </c>
      <c r="B9564" s="3">
        <v>43479</v>
      </c>
      <c r="C9564" s="3">
        <v>43479</v>
      </c>
      <c r="D9564" t="s">
        <v>131</v>
      </c>
      <c r="E9564" t="s">
        <v>97</v>
      </c>
      <c r="F9564" t="s">
        <v>133</v>
      </c>
    </row>
    <row r="9565" spans="1:6" x14ac:dyDescent="0.25">
      <c r="A9565">
        <v>1326</v>
      </c>
      <c r="B9565" s="3">
        <v>43766</v>
      </c>
      <c r="C9565" s="3">
        <v>43858</v>
      </c>
      <c r="D9565" t="s">
        <v>131</v>
      </c>
      <c r="E9565" t="s">
        <v>96</v>
      </c>
      <c r="F9565" t="s">
        <v>133</v>
      </c>
    </row>
    <row r="9566" spans="1:6" x14ac:dyDescent="0.25">
      <c r="A9566">
        <v>1326</v>
      </c>
      <c r="B9566" s="3">
        <v>43766</v>
      </c>
      <c r="C9566" s="3">
        <v>43922</v>
      </c>
      <c r="D9566" t="s">
        <v>131</v>
      </c>
      <c r="E9566" t="s">
        <v>93</v>
      </c>
      <c r="F9566" t="s">
        <v>133</v>
      </c>
    </row>
    <row r="9567" spans="1:6" x14ac:dyDescent="0.25">
      <c r="A9567">
        <v>1326</v>
      </c>
      <c r="B9567" s="3">
        <v>43922</v>
      </c>
      <c r="C9567" s="3">
        <v>43922</v>
      </c>
      <c r="D9567" t="s">
        <v>131</v>
      </c>
      <c r="E9567" t="s">
        <v>93</v>
      </c>
      <c r="F9567" t="s">
        <v>133</v>
      </c>
    </row>
    <row r="9568" spans="1:6" x14ac:dyDescent="0.25">
      <c r="A9568">
        <v>1326</v>
      </c>
      <c r="B9568" s="3">
        <v>43922</v>
      </c>
      <c r="C9568" s="3">
        <v>44046</v>
      </c>
      <c r="D9568" t="s">
        <v>131</v>
      </c>
      <c r="E9568" t="s">
        <v>93</v>
      </c>
      <c r="F9568" t="s">
        <v>133</v>
      </c>
    </row>
    <row r="9569" spans="1:6" x14ac:dyDescent="0.25">
      <c r="A9569">
        <v>1326</v>
      </c>
      <c r="B9569" s="3">
        <v>44046</v>
      </c>
      <c r="C9569" s="3">
        <v>44303</v>
      </c>
      <c r="D9569" t="s">
        <v>131</v>
      </c>
      <c r="E9569" t="s">
        <v>93</v>
      </c>
      <c r="F9569" t="s">
        <v>133</v>
      </c>
    </row>
    <row r="9570" spans="1:6" x14ac:dyDescent="0.25">
      <c r="A9570">
        <v>1326</v>
      </c>
      <c r="B9570" s="3">
        <v>44303</v>
      </c>
      <c r="C9570" s="3">
        <v>44305</v>
      </c>
      <c r="D9570" t="s">
        <v>131</v>
      </c>
      <c r="E9570" t="s">
        <v>93</v>
      </c>
      <c r="F9570" t="s">
        <v>133</v>
      </c>
    </row>
    <row r="9571" spans="1:6" x14ac:dyDescent="0.25">
      <c r="A9571">
        <v>1326</v>
      </c>
      <c r="B9571" s="3">
        <v>44306</v>
      </c>
      <c r="C9571" s="3">
        <v>44306</v>
      </c>
      <c r="D9571" t="s">
        <v>131</v>
      </c>
      <c r="E9571" t="s">
        <v>93</v>
      </c>
      <c r="F9571" t="s">
        <v>133</v>
      </c>
    </row>
    <row r="9572" spans="1:6" x14ac:dyDescent="0.25">
      <c r="A9572">
        <v>1326</v>
      </c>
      <c r="B9572" s="3">
        <v>44306</v>
      </c>
      <c r="C9572" s="3">
        <v>44306</v>
      </c>
      <c r="D9572" t="s">
        <v>131</v>
      </c>
      <c r="E9572" t="s">
        <v>93</v>
      </c>
      <c r="F9572" t="s">
        <v>133</v>
      </c>
    </row>
    <row r="9573" spans="1:6" x14ac:dyDescent="0.25">
      <c r="A9573">
        <v>1326</v>
      </c>
      <c r="B9573" s="3">
        <v>44307</v>
      </c>
      <c r="C9573" s="3">
        <v>44307</v>
      </c>
      <c r="D9573" t="s">
        <v>131</v>
      </c>
      <c r="E9573" t="s">
        <v>93</v>
      </c>
      <c r="F9573" t="s">
        <v>133</v>
      </c>
    </row>
    <row r="9574" spans="1:6" x14ac:dyDescent="0.25">
      <c r="A9574">
        <v>1326</v>
      </c>
      <c r="B9574" s="3">
        <v>44307</v>
      </c>
      <c r="C9574" s="3">
        <v>44612</v>
      </c>
      <c r="D9574" t="s">
        <v>131</v>
      </c>
      <c r="E9574" t="s">
        <v>93</v>
      </c>
      <c r="F9574" t="s">
        <v>133</v>
      </c>
    </row>
    <row r="9575" spans="1:6" x14ac:dyDescent="0.25">
      <c r="A9575">
        <v>1326</v>
      </c>
      <c r="B9575" s="3">
        <v>44612</v>
      </c>
      <c r="C9575" s="3">
        <v>44613</v>
      </c>
      <c r="D9575" t="s">
        <v>131</v>
      </c>
      <c r="E9575" t="s">
        <v>93</v>
      </c>
      <c r="F9575" t="s">
        <v>133</v>
      </c>
    </row>
    <row r="9576" spans="1:6" x14ac:dyDescent="0.25">
      <c r="A9576">
        <v>1326</v>
      </c>
      <c r="B9576" s="3">
        <v>44614</v>
      </c>
      <c r="C9576" s="3">
        <v>44614</v>
      </c>
      <c r="D9576" t="s">
        <v>131</v>
      </c>
      <c r="E9576" t="s">
        <v>93</v>
      </c>
      <c r="F9576" t="s">
        <v>133</v>
      </c>
    </row>
    <row r="9577" spans="1:6" x14ac:dyDescent="0.25">
      <c r="A9577">
        <v>1326</v>
      </c>
      <c r="B9577" s="3">
        <v>44614</v>
      </c>
      <c r="C9577" s="3">
        <v>44614</v>
      </c>
      <c r="D9577" t="s">
        <v>131</v>
      </c>
      <c r="E9577" t="s">
        <v>93</v>
      </c>
      <c r="F9577" t="s">
        <v>133</v>
      </c>
    </row>
    <row r="9578" spans="1:6" x14ac:dyDescent="0.25">
      <c r="A9578">
        <v>1326</v>
      </c>
      <c r="B9578" s="3">
        <v>44615</v>
      </c>
      <c r="C9578" s="3">
        <v>44671</v>
      </c>
      <c r="D9578" t="s">
        <v>131</v>
      </c>
      <c r="E9578" t="s">
        <v>93</v>
      </c>
      <c r="F9578" t="s">
        <v>133</v>
      </c>
    </row>
    <row r="9579" spans="1:6" x14ac:dyDescent="0.25">
      <c r="A9579">
        <v>1326</v>
      </c>
      <c r="B9579" s="3">
        <v>44671</v>
      </c>
      <c r="C9579" s="3"/>
      <c r="D9579" t="s">
        <v>131</v>
      </c>
      <c r="E9579" t="s">
        <v>93</v>
      </c>
      <c r="F9579" t="s">
        <v>133</v>
      </c>
    </row>
    <row r="9580" spans="1:6" x14ac:dyDescent="0.25">
      <c r="A9580">
        <v>1327</v>
      </c>
      <c r="B9580" s="3">
        <v>42217</v>
      </c>
      <c r="C9580" s="3">
        <v>43146</v>
      </c>
      <c r="D9580" t="s">
        <v>131</v>
      </c>
      <c r="E9580" t="s">
        <v>128</v>
      </c>
      <c r="F9580" t="s">
        <v>133</v>
      </c>
    </row>
    <row r="9581" spans="1:6" x14ac:dyDescent="0.25">
      <c r="A9581">
        <v>1327</v>
      </c>
      <c r="B9581" s="3">
        <v>43147</v>
      </c>
      <c r="C9581" s="3">
        <v>43161</v>
      </c>
      <c r="D9581" t="s">
        <v>131</v>
      </c>
      <c r="E9581" t="s">
        <v>128</v>
      </c>
      <c r="F9581" t="s">
        <v>133</v>
      </c>
    </row>
    <row r="9582" spans="1:6" x14ac:dyDescent="0.25">
      <c r="A9582">
        <v>1327</v>
      </c>
      <c r="B9582" s="3">
        <v>43147</v>
      </c>
      <c r="C9582" s="3">
        <v>43161</v>
      </c>
      <c r="D9582" t="s">
        <v>131</v>
      </c>
      <c r="E9582" t="s">
        <v>128</v>
      </c>
      <c r="F9582" t="s">
        <v>133</v>
      </c>
    </row>
    <row r="9583" spans="1:6" x14ac:dyDescent="0.25">
      <c r="A9583">
        <v>1327</v>
      </c>
      <c r="B9583" s="3">
        <v>43162</v>
      </c>
      <c r="C9583" s="3">
        <v>43146</v>
      </c>
      <c r="D9583" t="s">
        <v>131</v>
      </c>
      <c r="E9583" t="s">
        <v>128</v>
      </c>
      <c r="F9583" t="s">
        <v>133</v>
      </c>
    </row>
    <row r="9584" spans="1:6" x14ac:dyDescent="0.25">
      <c r="A9584">
        <v>1327</v>
      </c>
      <c r="B9584" s="3">
        <v>43162</v>
      </c>
      <c r="C9584" s="3">
        <v>43234</v>
      </c>
      <c r="D9584" t="s">
        <v>131</v>
      </c>
      <c r="E9584" t="s">
        <v>128</v>
      </c>
      <c r="F9584" t="s">
        <v>133</v>
      </c>
    </row>
    <row r="9585" spans="1:6" x14ac:dyDescent="0.25">
      <c r="A9585">
        <v>1327</v>
      </c>
      <c r="B9585" s="3">
        <v>43234</v>
      </c>
      <c r="C9585" s="3">
        <v>43252</v>
      </c>
      <c r="D9585" t="s">
        <v>131</v>
      </c>
      <c r="E9585" t="s">
        <v>128</v>
      </c>
      <c r="F9585" t="s">
        <v>133</v>
      </c>
    </row>
    <row r="9586" spans="1:6" x14ac:dyDescent="0.25">
      <c r="A9586">
        <v>1327</v>
      </c>
      <c r="B9586" s="3">
        <v>43234</v>
      </c>
      <c r="C9586" s="3">
        <v>44153</v>
      </c>
      <c r="D9586" t="s">
        <v>131</v>
      </c>
      <c r="E9586" t="s">
        <v>115</v>
      </c>
      <c r="F9586" t="s">
        <v>133</v>
      </c>
    </row>
    <row r="9587" spans="1:6" x14ac:dyDescent="0.25">
      <c r="A9587">
        <v>1327</v>
      </c>
      <c r="B9587" s="3">
        <v>44153</v>
      </c>
      <c r="C9587" s="3">
        <v>44250</v>
      </c>
      <c r="D9587" t="s">
        <v>131</v>
      </c>
      <c r="E9587" t="s">
        <v>115</v>
      </c>
      <c r="F9587" t="s">
        <v>133</v>
      </c>
    </row>
    <row r="9588" spans="1:6" x14ac:dyDescent="0.25">
      <c r="A9588">
        <v>1327</v>
      </c>
      <c r="B9588" s="3">
        <v>44251</v>
      </c>
      <c r="C9588" s="3">
        <v>44252</v>
      </c>
      <c r="D9588" t="s">
        <v>131</v>
      </c>
      <c r="E9588" t="s">
        <v>115</v>
      </c>
      <c r="F9588" t="s">
        <v>133</v>
      </c>
    </row>
    <row r="9589" spans="1:6" x14ac:dyDescent="0.25">
      <c r="A9589">
        <v>1327</v>
      </c>
      <c r="B9589" s="3">
        <v>44252</v>
      </c>
      <c r="C9589" s="3">
        <v>44265</v>
      </c>
      <c r="D9589" t="s">
        <v>131</v>
      </c>
      <c r="E9589" t="s">
        <v>115</v>
      </c>
      <c r="F9589" t="s">
        <v>133</v>
      </c>
    </row>
    <row r="9590" spans="1:6" x14ac:dyDescent="0.25">
      <c r="A9590">
        <v>1327</v>
      </c>
      <c r="B9590" s="3">
        <v>44266</v>
      </c>
      <c r="C9590" s="3"/>
      <c r="D9590" t="s">
        <v>131</v>
      </c>
      <c r="E9590" t="s">
        <v>115</v>
      </c>
      <c r="F9590" t="s">
        <v>133</v>
      </c>
    </row>
    <row r="9591" spans="1:6" x14ac:dyDescent="0.25">
      <c r="A9591">
        <v>1328</v>
      </c>
      <c r="B9591" s="3">
        <v>42643</v>
      </c>
      <c r="C9591" s="3">
        <v>43586</v>
      </c>
      <c r="D9591" t="s">
        <v>131</v>
      </c>
      <c r="E9591" t="s">
        <v>115</v>
      </c>
      <c r="F9591" t="s">
        <v>133</v>
      </c>
    </row>
    <row r="9592" spans="1:6" x14ac:dyDescent="0.25">
      <c r="A9592">
        <v>1328</v>
      </c>
      <c r="B9592" s="3">
        <v>43586</v>
      </c>
      <c r="C9592" s="3">
        <v>43677</v>
      </c>
      <c r="D9592" t="s">
        <v>131</v>
      </c>
      <c r="E9592" t="s">
        <v>115</v>
      </c>
      <c r="F9592" t="s">
        <v>133</v>
      </c>
    </row>
    <row r="9593" spans="1:6" x14ac:dyDescent="0.25">
      <c r="A9593">
        <v>1328</v>
      </c>
      <c r="B9593" s="3">
        <v>43678</v>
      </c>
      <c r="C9593" s="3">
        <v>43738</v>
      </c>
      <c r="D9593" t="s">
        <v>131</v>
      </c>
      <c r="E9593" t="s">
        <v>115</v>
      </c>
      <c r="F9593" t="s">
        <v>133</v>
      </c>
    </row>
    <row r="9594" spans="1:6" x14ac:dyDescent="0.25">
      <c r="A9594">
        <v>1328</v>
      </c>
      <c r="B9594" s="3">
        <v>43738</v>
      </c>
      <c r="C9594" s="3">
        <v>43838</v>
      </c>
      <c r="D9594" t="s">
        <v>131</v>
      </c>
      <c r="E9594" t="s">
        <v>115</v>
      </c>
      <c r="F9594" t="s">
        <v>133</v>
      </c>
    </row>
    <row r="9595" spans="1:6" x14ac:dyDescent="0.25">
      <c r="A9595">
        <v>1328</v>
      </c>
      <c r="B9595" s="3">
        <v>43838</v>
      </c>
      <c r="C9595" s="3">
        <v>43935</v>
      </c>
      <c r="D9595" t="s">
        <v>131</v>
      </c>
      <c r="E9595" t="s">
        <v>115</v>
      </c>
      <c r="F9595" t="s">
        <v>133</v>
      </c>
    </row>
    <row r="9596" spans="1:6" x14ac:dyDescent="0.25">
      <c r="A9596">
        <v>1328</v>
      </c>
      <c r="B9596" s="3">
        <v>43936</v>
      </c>
      <c r="C9596" s="3">
        <v>44350</v>
      </c>
      <c r="D9596" t="s">
        <v>131</v>
      </c>
      <c r="E9596" t="s">
        <v>115</v>
      </c>
      <c r="F9596" t="s">
        <v>133</v>
      </c>
    </row>
    <row r="9597" spans="1:6" x14ac:dyDescent="0.25">
      <c r="A9597">
        <v>1328</v>
      </c>
      <c r="B9597" s="3">
        <v>44350</v>
      </c>
      <c r="C9597" s="3">
        <v>44531</v>
      </c>
      <c r="D9597" t="s">
        <v>131</v>
      </c>
      <c r="E9597" t="s">
        <v>115</v>
      </c>
      <c r="F9597" t="s">
        <v>133</v>
      </c>
    </row>
    <row r="9598" spans="1:6" x14ac:dyDescent="0.25">
      <c r="A9598">
        <v>1328</v>
      </c>
      <c r="B9598" s="3">
        <v>44531</v>
      </c>
      <c r="C9598" s="3">
        <v>44628</v>
      </c>
      <c r="D9598" t="s">
        <v>131</v>
      </c>
      <c r="E9598" t="s">
        <v>115</v>
      </c>
      <c r="F9598" t="s">
        <v>133</v>
      </c>
    </row>
    <row r="9599" spans="1:6" x14ac:dyDescent="0.25">
      <c r="A9599">
        <v>1328</v>
      </c>
      <c r="B9599" s="3">
        <v>44629</v>
      </c>
      <c r="C9599" s="3"/>
      <c r="D9599" t="s">
        <v>131</v>
      </c>
      <c r="E9599" t="s">
        <v>115</v>
      </c>
      <c r="F9599" t="s">
        <v>133</v>
      </c>
    </row>
    <row r="9600" spans="1:6" x14ac:dyDescent="0.25">
      <c r="A9600">
        <v>1330</v>
      </c>
      <c r="B9600" s="3">
        <v>42779</v>
      </c>
      <c r="C9600" s="3">
        <v>43619</v>
      </c>
      <c r="D9600" t="s">
        <v>131</v>
      </c>
      <c r="E9600" t="s">
        <v>177</v>
      </c>
      <c r="F9600" t="s">
        <v>133</v>
      </c>
    </row>
    <row r="9601" spans="1:6" x14ac:dyDescent="0.25">
      <c r="A9601">
        <v>1330</v>
      </c>
      <c r="B9601" s="3">
        <v>43619</v>
      </c>
      <c r="C9601" s="3">
        <v>43894</v>
      </c>
      <c r="D9601" t="s">
        <v>131</v>
      </c>
      <c r="E9601" t="s">
        <v>177</v>
      </c>
      <c r="F9601" t="s">
        <v>133</v>
      </c>
    </row>
    <row r="9602" spans="1:6" x14ac:dyDescent="0.25">
      <c r="A9602">
        <v>1330</v>
      </c>
      <c r="B9602" s="3">
        <v>43894</v>
      </c>
      <c r="C9602" s="3">
        <v>43896</v>
      </c>
      <c r="D9602" t="s">
        <v>131</v>
      </c>
      <c r="E9602" t="s">
        <v>177</v>
      </c>
      <c r="F9602" t="s">
        <v>133</v>
      </c>
    </row>
    <row r="9603" spans="1:6" x14ac:dyDescent="0.25">
      <c r="A9603">
        <v>1330</v>
      </c>
      <c r="B9603" s="3">
        <v>43897</v>
      </c>
      <c r="C9603" s="3"/>
      <c r="D9603" t="s">
        <v>131</v>
      </c>
      <c r="E9603" t="s">
        <v>177</v>
      </c>
      <c r="F9603" t="s">
        <v>133</v>
      </c>
    </row>
    <row r="9604" spans="1:6" x14ac:dyDescent="0.25">
      <c r="A9604">
        <v>1331</v>
      </c>
      <c r="B9604" s="3">
        <v>42077</v>
      </c>
      <c r="C9604" s="3">
        <v>43348</v>
      </c>
      <c r="D9604" t="s">
        <v>131</v>
      </c>
      <c r="E9604" t="s">
        <v>125</v>
      </c>
      <c r="F9604" t="s">
        <v>133</v>
      </c>
    </row>
    <row r="9605" spans="1:6" x14ac:dyDescent="0.25">
      <c r="A9605">
        <v>1331</v>
      </c>
      <c r="B9605" s="3">
        <v>43348</v>
      </c>
      <c r="C9605" s="3">
        <v>43349</v>
      </c>
      <c r="D9605" t="s">
        <v>131</v>
      </c>
      <c r="E9605" t="s">
        <v>125</v>
      </c>
      <c r="F9605" t="s">
        <v>133</v>
      </c>
    </row>
    <row r="9606" spans="1:6" x14ac:dyDescent="0.25">
      <c r="A9606">
        <v>1331</v>
      </c>
      <c r="B9606" s="3">
        <v>43350</v>
      </c>
      <c r="C9606" s="3">
        <v>43815</v>
      </c>
      <c r="D9606" t="s">
        <v>131</v>
      </c>
      <c r="E9606" t="s">
        <v>125</v>
      </c>
      <c r="F9606" t="s">
        <v>133</v>
      </c>
    </row>
    <row r="9607" spans="1:6" x14ac:dyDescent="0.25">
      <c r="A9607">
        <v>1331</v>
      </c>
      <c r="B9607" s="3">
        <v>43815</v>
      </c>
      <c r="C9607" s="3">
        <v>44154</v>
      </c>
      <c r="D9607" t="s">
        <v>131</v>
      </c>
      <c r="E9607" t="s">
        <v>125</v>
      </c>
      <c r="F9607" t="s">
        <v>133</v>
      </c>
    </row>
    <row r="9608" spans="1:6" x14ac:dyDescent="0.25">
      <c r="A9608">
        <v>1331</v>
      </c>
      <c r="B9608" s="3">
        <v>44154</v>
      </c>
      <c r="C9608" s="3">
        <v>44156</v>
      </c>
      <c r="D9608" t="s">
        <v>131</v>
      </c>
      <c r="E9608" t="s">
        <v>125</v>
      </c>
      <c r="F9608" t="s">
        <v>133</v>
      </c>
    </row>
    <row r="9609" spans="1:6" x14ac:dyDescent="0.25">
      <c r="A9609">
        <v>1331</v>
      </c>
      <c r="B9609" s="3">
        <v>44157</v>
      </c>
      <c r="C9609" s="3">
        <v>44157</v>
      </c>
      <c r="D9609" t="s">
        <v>131</v>
      </c>
      <c r="E9609" t="s">
        <v>125</v>
      </c>
      <c r="F9609" t="s">
        <v>133</v>
      </c>
    </row>
    <row r="9610" spans="1:6" x14ac:dyDescent="0.25">
      <c r="A9610">
        <v>1331</v>
      </c>
      <c r="B9610" s="3">
        <v>44157</v>
      </c>
      <c r="C9610" s="3">
        <v>44158</v>
      </c>
      <c r="D9610" t="s">
        <v>131</v>
      </c>
      <c r="E9610" t="s">
        <v>125</v>
      </c>
      <c r="F9610" t="s">
        <v>133</v>
      </c>
    </row>
    <row r="9611" spans="1:6" x14ac:dyDescent="0.25">
      <c r="A9611">
        <v>1331</v>
      </c>
      <c r="B9611" s="3">
        <v>44159</v>
      </c>
      <c r="C9611" s="3">
        <v>44159</v>
      </c>
      <c r="D9611" t="s">
        <v>131</v>
      </c>
      <c r="E9611" t="s">
        <v>125</v>
      </c>
      <c r="F9611" t="s">
        <v>133</v>
      </c>
    </row>
    <row r="9612" spans="1:6" x14ac:dyDescent="0.25">
      <c r="A9612">
        <v>1331</v>
      </c>
      <c r="B9612" s="3">
        <v>44159</v>
      </c>
      <c r="C9612" s="3">
        <v>44161</v>
      </c>
      <c r="D9612" t="s">
        <v>131</v>
      </c>
      <c r="E9612" t="s">
        <v>125</v>
      </c>
      <c r="F9612" t="s">
        <v>133</v>
      </c>
    </row>
    <row r="9613" spans="1:6" x14ac:dyDescent="0.25">
      <c r="A9613">
        <v>1331</v>
      </c>
      <c r="B9613" s="3">
        <v>44162</v>
      </c>
      <c r="C9613" s="3">
        <v>44228</v>
      </c>
      <c r="D9613" t="s">
        <v>131</v>
      </c>
      <c r="E9613" t="s">
        <v>125</v>
      </c>
      <c r="F9613" t="s">
        <v>133</v>
      </c>
    </row>
    <row r="9614" spans="1:6" x14ac:dyDescent="0.25">
      <c r="A9614">
        <v>1331</v>
      </c>
      <c r="B9614" s="3">
        <v>44228</v>
      </c>
      <c r="C9614" s="3"/>
      <c r="D9614" t="s">
        <v>131</v>
      </c>
      <c r="E9614" t="s">
        <v>125</v>
      </c>
      <c r="F9614" t="s">
        <v>133</v>
      </c>
    </row>
    <row r="9615" spans="1:6" x14ac:dyDescent="0.25">
      <c r="A9615">
        <v>1332</v>
      </c>
      <c r="B9615" s="3">
        <v>38838</v>
      </c>
      <c r="C9615" s="3">
        <v>40159</v>
      </c>
      <c r="D9615" t="s">
        <v>131</v>
      </c>
      <c r="E9615" t="s">
        <v>167</v>
      </c>
      <c r="F9615" t="s">
        <v>133</v>
      </c>
    </row>
    <row r="9616" spans="1:6" x14ac:dyDescent="0.25">
      <c r="A9616">
        <v>1332</v>
      </c>
      <c r="B9616" s="3">
        <v>41883</v>
      </c>
      <c r="D9616" t="s">
        <v>131</v>
      </c>
      <c r="E9616" t="s">
        <v>115</v>
      </c>
      <c r="F9616" t="s">
        <v>133</v>
      </c>
    </row>
    <row r="9617" spans="1:6" x14ac:dyDescent="0.25">
      <c r="A9617">
        <v>1333</v>
      </c>
      <c r="B9617" s="3">
        <v>42445</v>
      </c>
      <c r="C9617" s="3">
        <v>43142</v>
      </c>
      <c r="D9617" t="s">
        <v>131</v>
      </c>
      <c r="E9617" t="s">
        <v>118</v>
      </c>
      <c r="F9617" t="s">
        <v>133</v>
      </c>
    </row>
    <row r="9618" spans="1:6" x14ac:dyDescent="0.25">
      <c r="A9618">
        <v>1333</v>
      </c>
      <c r="B9618" s="3">
        <v>43143</v>
      </c>
      <c r="C9618" s="3">
        <v>43145</v>
      </c>
      <c r="D9618" t="s">
        <v>131</v>
      </c>
      <c r="E9618" t="s">
        <v>118</v>
      </c>
      <c r="F9618" t="s">
        <v>133</v>
      </c>
    </row>
    <row r="9619" spans="1:6" x14ac:dyDescent="0.25">
      <c r="A9619">
        <v>1333</v>
      </c>
      <c r="B9619" s="3">
        <v>43143</v>
      </c>
      <c r="C9619" s="3">
        <v>43405</v>
      </c>
      <c r="D9619" t="s">
        <v>131</v>
      </c>
      <c r="E9619" t="s">
        <v>118</v>
      </c>
      <c r="F9619" t="s">
        <v>133</v>
      </c>
    </row>
    <row r="9620" spans="1:6" x14ac:dyDescent="0.25">
      <c r="A9620">
        <v>1333</v>
      </c>
      <c r="B9620" s="3">
        <v>43405</v>
      </c>
      <c r="C9620" s="3">
        <v>44462</v>
      </c>
      <c r="D9620" t="s">
        <v>131</v>
      </c>
      <c r="E9620" t="s">
        <v>118</v>
      </c>
      <c r="F9620" t="s">
        <v>133</v>
      </c>
    </row>
    <row r="9621" spans="1:6" x14ac:dyDescent="0.25">
      <c r="A9621">
        <v>1333</v>
      </c>
      <c r="B9621" s="3">
        <v>44462</v>
      </c>
      <c r="C9621" s="3">
        <v>44463</v>
      </c>
      <c r="D9621" t="s">
        <v>131</v>
      </c>
      <c r="E9621" t="s">
        <v>118</v>
      </c>
      <c r="F9621" t="s">
        <v>133</v>
      </c>
    </row>
    <row r="9622" spans="1:6" x14ac:dyDescent="0.25">
      <c r="A9622">
        <v>1333</v>
      </c>
      <c r="B9622" s="3">
        <v>44464</v>
      </c>
      <c r="C9622" s="3">
        <v>44617</v>
      </c>
      <c r="D9622" t="s">
        <v>131</v>
      </c>
      <c r="E9622" t="s">
        <v>118</v>
      </c>
      <c r="F9622" t="s">
        <v>133</v>
      </c>
    </row>
    <row r="9623" spans="1:6" x14ac:dyDescent="0.25">
      <c r="A9623">
        <v>1333</v>
      </c>
      <c r="B9623" s="3">
        <v>44617</v>
      </c>
      <c r="C9623" s="3">
        <v>44617</v>
      </c>
      <c r="D9623" t="s">
        <v>131</v>
      </c>
      <c r="E9623" t="s">
        <v>118</v>
      </c>
      <c r="F9623" t="s">
        <v>133</v>
      </c>
    </row>
    <row r="9624" spans="1:6" x14ac:dyDescent="0.25">
      <c r="A9624">
        <v>1333</v>
      </c>
      <c r="B9624" s="3">
        <v>44618</v>
      </c>
      <c r="C9624" s="3">
        <v>44649</v>
      </c>
      <c r="D9624" t="s">
        <v>131</v>
      </c>
      <c r="E9624" t="s">
        <v>118</v>
      </c>
      <c r="F9624" t="s">
        <v>133</v>
      </c>
    </row>
    <row r="9625" spans="1:6" x14ac:dyDescent="0.25">
      <c r="A9625">
        <v>1333</v>
      </c>
      <c r="B9625" s="3">
        <v>44649</v>
      </c>
      <c r="C9625" s="3">
        <v>44652</v>
      </c>
      <c r="D9625" t="s">
        <v>131</v>
      </c>
      <c r="E9625" t="s">
        <v>118</v>
      </c>
      <c r="F9625" t="s">
        <v>133</v>
      </c>
    </row>
    <row r="9626" spans="1:6" x14ac:dyDescent="0.25">
      <c r="A9626">
        <v>1333</v>
      </c>
      <c r="B9626" s="3">
        <v>44653</v>
      </c>
      <c r="C9626" s="3">
        <v>44735</v>
      </c>
      <c r="D9626" t="s">
        <v>131</v>
      </c>
      <c r="E9626" t="s">
        <v>118</v>
      </c>
      <c r="F9626" t="s">
        <v>133</v>
      </c>
    </row>
    <row r="9627" spans="1:6" x14ac:dyDescent="0.25">
      <c r="A9627">
        <v>1333</v>
      </c>
      <c r="B9627" s="3">
        <v>44735</v>
      </c>
      <c r="C9627" s="3">
        <v>44741</v>
      </c>
      <c r="D9627" t="s">
        <v>131</v>
      </c>
      <c r="E9627" t="s">
        <v>118</v>
      </c>
      <c r="F9627" t="s">
        <v>133</v>
      </c>
    </row>
    <row r="9628" spans="1:6" x14ac:dyDescent="0.25">
      <c r="A9628">
        <v>1333</v>
      </c>
      <c r="B9628" s="3">
        <v>44742</v>
      </c>
      <c r="C9628" s="3"/>
      <c r="D9628" t="s">
        <v>131</v>
      </c>
      <c r="E9628" t="s">
        <v>118</v>
      </c>
      <c r="F9628" t="s">
        <v>133</v>
      </c>
    </row>
    <row r="9629" spans="1:6" x14ac:dyDescent="0.25">
      <c r="A9629">
        <v>1334</v>
      </c>
      <c r="B9629" s="3">
        <v>42828</v>
      </c>
      <c r="C9629" s="3">
        <v>44074</v>
      </c>
      <c r="D9629" t="s">
        <v>131</v>
      </c>
      <c r="E9629" t="s">
        <v>102</v>
      </c>
      <c r="F9629" t="s">
        <v>133</v>
      </c>
    </row>
    <row r="9630" spans="1:6" x14ac:dyDescent="0.25">
      <c r="A9630">
        <v>1334</v>
      </c>
      <c r="B9630" s="3">
        <v>44075</v>
      </c>
      <c r="C9630" s="3">
        <v>44724</v>
      </c>
      <c r="D9630" t="s">
        <v>131</v>
      </c>
      <c r="E9630" t="s">
        <v>96</v>
      </c>
      <c r="F9630" t="s">
        <v>133</v>
      </c>
    </row>
    <row r="9631" spans="1:6" x14ac:dyDescent="0.25">
      <c r="A9631">
        <v>1334</v>
      </c>
      <c r="B9631" s="3">
        <v>44075</v>
      </c>
      <c r="C9631" s="3">
        <v>44075</v>
      </c>
      <c r="D9631" t="s">
        <v>131</v>
      </c>
      <c r="E9631" t="s">
        <v>96</v>
      </c>
      <c r="F9631" t="s">
        <v>133</v>
      </c>
    </row>
    <row r="9632" spans="1:6" x14ac:dyDescent="0.25">
      <c r="A9632">
        <v>1334</v>
      </c>
      <c r="B9632" s="3">
        <v>44075</v>
      </c>
      <c r="C9632" s="3">
        <v>44075</v>
      </c>
      <c r="D9632" t="s">
        <v>131</v>
      </c>
      <c r="E9632" t="s">
        <v>96</v>
      </c>
      <c r="F9632" t="s">
        <v>133</v>
      </c>
    </row>
    <row r="9633" spans="1:6" x14ac:dyDescent="0.25">
      <c r="A9633">
        <v>1334</v>
      </c>
      <c r="B9633" s="3">
        <v>44724</v>
      </c>
      <c r="C9633" s="3">
        <v>44725</v>
      </c>
      <c r="D9633" t="s">
        <v>131</v>
      </c>
      <c r="E9633" t="s">
        <v>96</v>
      </c>
      <c r="F9633" t="s">
        <v>133</v>
      </c>
    </row>
    <row r="9634" spans="1:6" x14ac:dyDescent="0.25">
      <c r="A9634">
        <v>1334</v>
      </c>
      <c r="B9634" s="3">
        <v>44725</v>
      </c>
      <c r="C9634" s="3">
        <v>44725</v>
      </c>
      <c r="D9634" t="s">
        <v>131</v>
      </c>
      <c r="E9634" t="s">
        <v>144</v>
      </c>
      <c r="F9634" t="s">
        <v>133</v>
      </c>
    </row>
    <row r="9635" spans="1:6" x14ac:dyDescent="0.25">
      <c r="A9635">
        <v>1334</v>
      </c>
      <c r="B9635" s="3">
        <v>44725</v>
      </c>
      <c r="C9635" s="3"/>
      <c r="D9635" t="s">
        <v>131</v>
      </c>
      <c r="E9635" t="s">
        <v>144</v>
      </c>
      <c r="F9635" t="s">
        <v>133</v>
      </c>
    </row>
    <row r="9636" spans="1:6" x14ac:dyDescent="0.25">
      <c r="A9636">
        <v>1334</v>
      </c>
      <c r="B9636" s="3">
        <v>44725</v>
      </c>
      <c r="C9636" s="3">
        <v>44725</v>
      </c>
      <c r="D9636" t="s">
        <v>131</v>
      </c>
      <c r="E9636" t="s">
        <v>96</v>
      </c>
      <c r="F9636" t="s">
        <v>133</v>
      </c>
    </row>
    <row r="9637" spans="1:6" x14ac:dyDescent="0.25">
      <c r="A9637">
        <v>1336</v>
      </c>
      <c r="B9637" s="3">
        <v>41306</v>
      </c>
      <c r="C9637" s="3">
        <v>43228</v>
      </c>
      <c r="D9637" t="s">
        <v>131</v>
      </c>
      <c r="E9637" t="s">
        <v>176</v>
      </c>
      <c r="F9637" t="s">
        <v>133</v>
      </c>
    </row>
    <row r="9638" spans="1:6" x14ac:dyDescent="0.25">
      <c r="A9638">
        <v>1336</v>
      </c>
      <c r="B9638" s="3">
        <v>43228</v>
      </c>
      <c r="C9638" s="3">
        <v>43257</v>
      </c>
      <c r="D9638" t="s">
        <v>131</v>
      </c>
      <c r="E9638" t="s">
        <v>176</v>
      </c>
      <c r="F9638" t="s">
        <v>133</v>
      </c>
    </row>
    <row r="9639" spans="1:6" x14ac:dyDescent="0.25">
      <c r="A9639">
        <v>1336</v>
      </c>
      <c r="B9639" s="3">
        <v>43258</v>
      </c>
      <c r="C9639" s="3">
        <v>43258</v>
      </c>
      <c r="D9639" t="s">
        <v>131</v>
      </c>
      <c r="E9639" t="s">
        <v>176</v>
      </c>
      <c r="F9639" t="s">
        <v>133</v>
      </c>
    </row>
    <row r="9640" spans="1:6" x14ac:dyDescent="0.25">
      <c r="A9640">
        <v>1336</v>
      </c>
      <c r="B9640" s="3">
        <v>43258</v>
      </c>
      <c r="C9640" s="3">
        <v>43287</v>
      </c>
      <c r="D9640" t="s">
        <v>131</v>
      </c>
      <c r="E9640" t="s">
        <v>176</v>
      </c>
      <c r="F9640" t="s">
        <v>133</v>
      </c>
    </row>
    <row r="9641" spans="1:6" x14ac:dyDescent="0.25">
      <c r="A9641">
        <v>1336</v>
      </c>
      <c r="B9641" s="3">
        <v>43288</v>
      </c>
      <c r="C9641" s="3">
        <v>43616</v>
      </c>
      <c r="D9641" t="s">
        <v>131</v>
      </c>
      <c r="E9641" t="s">
        <v>176</v>
      </c>
      <c r="F9641" t="s">
        <v>133</v>
      </c>
    </row>
    <row r="9642" spans="1:6" x14ac:dyDescent="0.25">
      <c r="A9642">
        <v>1336</v>
      </c>
      <c r="B9642" s="3">
        <v>43617</v>
      </c>
      <c r="C9642" s="3">
        <v>43617</v>
      </c>
      <c r="D9642" t="s">
        <v>131</v>
      </c>
      <c r="E9642" t="s">
        <v>176</v>
      </c>
      <c r="F9642" t="s">
        <v>133</v>
      </c>
    </row>
    <row r="9643" spans="1:6" x14ac:dyDescent="0.25">
      <c r="A9643">
        <v>1336</v>
      </c>
      <c r="B9643" s="3">
        <v>43617</v>
      </c>
      <c r="C9643" s="3">
        <v>43871</v>
      </c>
      <c r="D9643" t="s">
        <v>131</v>
      </c>
      <c r="E9643" t="s">
        <v>176</v>
      </c>
      <c r="F9643" t="s">
        <v>133</v>
      </c>
    </row>
    <row r="9644" spans="1:6" x14ac:dyDescent="0.25">
      <c r="A9644">
        <v>1336</v>
      </c>
      <c r="B9644" s="3">
        <v>43871</v>
      </c>
      <c r="C9644" s="3">
        <v>43922</v>
      </c>
      <c r="D9644" t="s">
        <v>131</v>
      </c>
      <c r="E9644" t="s">
        <v>176</v>
      </c>
      <c r="F9644" t="s">
        <v>133</v>
      </c>
    </row>
    <row r="9645" spans="1:6" x14ac:dyDescent="0.25">
      <c r="A9645">
        <v>1336</v>
      </c>
      <c r="B9645" s="3">
        <v>43871</v>
      </c>
      <c r="C9645" s="3">
        <v>44657</v>
      </c>
      <c r="D9645" t="s">
        <v>131</v>
      </c>
      <c r="E9645" t="s">
        <v>116</v>
      </c>
      <c r="F9645" t="s">
        <v>133</v>
      </c>
    </row>
    <row r="9646" spans="1:6" x14ac:dyDescent="0.25">
      <c r="A9646">
        <v>1336</v>
      </c>
      <c r="B9646" s="3">
        <v>43892</v>
      </c>
      <c r="C9646" s="3">
        <v>43921</v>
      </c>
      <c r="D9646" t="s">
        <v>131</v>
      </c>
      <c r="E9646" t="s">
        <v>176</v>
      </c>
      <c r="F9646" t="s">
        <v>133</v>
      </c>
    </row>
    <row r="9647" spans="1:6" x14ac:dyDescent="0.25">
      <c r="A9647">
        <v>1336</v>
      </c>
      <c r="B9647" s="3">
        <v>43922</v>
      </c>
      <c r="C9647" s="3">
        <v>43922</v>
      </c>
      <c r="D9647" t="s">
        <v>131</v>
      </c>
      <c r="E9647" t="s">
        <v>176</v>
      </c>
      <c r="F9647" t="s">
        <v>133</v>
      </c>
    </row>
    <row r="9648" spans="1:6" x14ac:dyDescent="0.25">
      <c r="A9648">
        <v>1336</v>
      </c>
      <c r="B9648" s="3">
        <v>44657</v>
      </c>
      <c r="C9648" s="3"/>
      <c r="D9648" t="s">
        <v>131</v>
      </c>
      <c r="E9648" t="s">
        <v>116</v>
      </c>
      <c r="F9648" t="s">
        <v>133</v>
      </c>
    </row>
    <row r="9649" spans="1:6" x14ac:dyDescent="0.25">
      <c r="A9649">
        <v>1337</v>
      </c>
      <c r="B9649" s="3">
        <v>42491</v>
      </c>
      <c r="C9649" s="3">
        <v>43718</v>
      </c>
      <c r="D9649" t="s">
        <v>131</v>
      </c>
      <c r="E9649" t="s">
        <v>128</v>
      </c>
      <c r="F9649" t="s">
        <v>133</v>
      </c>
    </row>
    <row r="9650" spans="1:6" x14ac:dyDescent="0.25">
      <c r="A9650">
        <v>1337</v>
      </c>
      <c r="B9650" s="3">
        <v>43718</v>
      </c>
      <c r="C9650" s="3">
        <v>43718</v>
      </c>
      <c r="D9650" t="s">
        <v>131</v>
      </c>
      <c r="E9650" t="s">
        <v>128</v>
      </c>
      <c r="F9650" t="s">
        <v>133</v>
      </c>
    </row>
    <row r="9651" spans="1:6" x14ac:dyDescent="0.25">
      <c r="A9651">
        <v>1337</v>
      </c>
      <c r="B9651" s="3">
        <v>43719</v>
      </c>
      <c r="C9651" s="3">
        <v>44119</v>
      </c>
      <c r="D9651" t="s">
        <v>131</v>
      </c>
      <c r="E9651" t="s">
        <v>128</v>
      </c>
      <c r="F9651" t="s">
        <v>133</v>
      </c>
    </row>
    <row r="9652" spans="1:6" x14ac:dyDescent="0.25">
      <c r="A9652">
        <v>1337</v>
      </c>
      <c r="B9652" s="3">
        <v>44120</v>
      </c>
      <c r="C9652" s="3">
        <v>44120</v>
      </c>
      <c r="D9652" t="s">
        <v>131</v>
      </c>
      <c r="E9652" t="s">
        <v>128</v>
      </c>
      <c r="F9652" t="s">
        <v>133</v>
      </c>
    </row>
    <row r="9653" spans="1:6" x14ac:dyDescent="0.25">
      <c r="A9653">
        <v>1337</v>
      </c>
      <c r="B9653" s="3">
        <v>44120</v>
      </c>
      <c r="C9653" s="3">
        <v>44158</v>
      </c>
      <c r="D9653" t="s">
        <v>131</v>
      </c>
      <c r="E9653" t="s">
        <v>128</v>
      </c>
      <c r="F9653" t="s">
        <v>133</v>
      </c>
    </row>
    <row r="9654" spans="1:6" x14ac:dyDescent="0.25">
      <c r="A9654">
        <v>1337</v>
      </c>
      <c r="B9654" s="3">
        <v>44158</v>
      </c>
      <c r="C9654" s="3">
        <v>44161</v>
      </c>
      <c r="D9654" t="s">
        <v>131</v>
      </c>
      <c r="E9654" t="s">
        <v>128</v>
      </c>
      <c r="F9654" t="s">
        <v>133</v>
      </c>
    </row>
    <row r="9655" spans="1:6" x14ac:dyDescent="0.25">
      <c r="A9655">
        <v>1337</v>
      </c>
      <c r="B9655" s="3">
        <v>44162</v>
      </c>
      <c r="C9655" s="3">
        <v>44302</v>
      </c>
      <c r="D9655" t="s">
        <v>131</v>
      </c>
      <c r="E9655" t="s">
        <v>128</v>
      </c>
      <c r="F9655" t="s">
        <v>133</v>
      </c>
    </row>
    <row r="9656" spans="1:6" x14ac:dyDescent="0.25">
      <c r="A9656">
        <v>1337</v>
      </c>
      <c r="B9656" s="3">
        <v>44302</v>
      </c>
      <c r="C9656" s="3">
        <v>44585</v>
      </c>
      <c r="D9656" t="s">
        <v>131</v>
      </c>
      <c r="E9656" t="s">
        <v>128</v>
      </c>
      <c r="F9656" t="s">
        <v>133</v>
      </c>
    </row>
    <row r="9657" spans="1:6" x14ac:dyDescent="0.25">
      <c r="A9657">
        <v>1337</v>
      </c>
      <c r="B9657" s="3">
        <v>44585</v>
      </c>
      <c r="C9657" s="3">
        <v>44587</v>
      </c>
      <c r="D9657" t="s">
        <v>131</v>
      </c>
      <c r="E9657" t="s">
        <v>128</v>
      </c>
      <c r="F9657" t="s">
        <v>133</v>
      </c>
    </row>
    <row r="9658" spans="1:6" x14ac:dyDescent="0.25">
      <c r="A9658">
        <v>1337</v>
      </c>
      <c r="B9658" s="3">
        <v>44588</v>
      </c>
      <c r="C9658" s="3">
        <v>44588</v>
      </c>
      <c r="D9658" t="s">
        <v>131</v>
      </c>
      <c r="E9658" t="s">
        <v>128</v>
      </c>
      <c r="F9658" t="s">
        <v>133</v>
      </c>
    </row>
    <row r="9659" spans="1:6" x14ac:dyDescent="0.25">
      <c r="A9659">
        <v>1337</v>
      </c>
      <c r="B9659" s="3">
        <v>44588</v>
      </c>
      <c r="C9659" s="3">
        <v>44591</v>
      </c>
      <c r="D9659" t="s">
        <v>131</v>
      </c>
      <c r="E9659" t="s">
        <v>128</v>
      </c>
      <c r="F9659" t="s">
        <v>133</v>
      </c>
    </row>
    <row r="9660" spans="1:6" x14ac:dyDescent="0.25">
      <c r="A9660">
        <v>1337</v>
      </c>
      <c r="B9660" s="3">
        <v>44592</v>
      </c>
      <c r="C9660" s="3"/>
      <c r="D9660" t="s">
        <v>131</v>
      </c>
      <c r="E9660" t="s">
        <v>128</v>
      </c>
      <c r="F9660" t="s">
        <v>133</v>
      </c>
    </row>
    <row r="9661" spans="1:6" x14ac:dyDescent="0.25">
      <c r="A9661">
        <v>1338</v>
      </c>
      <c r="B9661" s="3">
        <v>42228</v>
      </c>
      <c r="C9661" s="3">
        <v>43815</v>
      </c>
      <c r="D9661" t="s">
        <v>131</v>
      </c>
      <c r="E9661" t="s">
        <v>115</v>
      </c>
      <c r="F9661" t="s">
        <v>133</v>
      </c>
    </row>
    <row r="9662" spans="1:6" x14ac:dyDescent="0.25">
      <c r="A9662">
        <v>1338</v>
      </c>
      <c r="B9662" s="3">
        <v>43815</v>
      </c>
      <c r="C9662" s="3">
        <v>44405</v>
      </c>
      <c r="D9662" t="s">
        <v>131</v>
      </c>
      <c r="E9662" t="s">
        <v>115</v>
      </c>
      <c r="F9662" t="s">
        <v>133</v>
      </c>
    </row>
    <row r="9663" spans="1:6" x14ac:dyDescent="0.25">
      <c r="A9663">
        <v>1338</v>
      </c>
      <c r="B9663" s="3">
        <v>44405</v>
      </c>
      <c r="C9663" s="3">
        <v>44502</v>
      </c>
      <c r="D9663" t="s">
        <v>131</v>
      </c>
      <c r="E9663" t="s">
        <v>115</v>
      </c>
      <c r="F9663" t="s">
        <v>133</v>
      </c>
    </row>
    <row r="9664" spans="1:6" x14ac:dyDescent="0.25">
      <c r="A9664">
        <v>1338</v>
      </c>
      <c r="B9664" s="3">
        <v>44503</v>
      </c>
      <c r="C9664" s="3"/>
      <c r="D9664" t="s">
        <v>131</v>
      </c>
      <c r="E9664" t="s">
        <v>115</v>
      </c>
      <c r="F9664" t="s">
        <v>133</v>
      </c>
    </row>
    <row r="9665" spans="1:6" x14ac:dyDescent="0.25">
      <c r="A9665">
        <v>1339</v>
      </c>
      <c r="B9665" s="3">
        <v>42217</v>
      </c>
      <c r="C9665" s="3">
        <v>43256</v>
      </c>
      <c r="D9665" t="s">
        <v>131</v>
      </c>
      <c r="E9665" t="s">
        <v>172</v>
      </c>
      <c r="F9665" t="s">
        <v>132</v>
      </c>
    </row>
    <row r="9666" spans="1:6" x14ac:dyDescent="0.25">
      <c r="A9666">
        <v>1339</v>
      </c>
      <c r="B9666" s="3">
        <v>43256</v>
      </c>
      <c r="C9666" s="3">
        <v>43283</v>
      </c>
      <c r="D9666" t="s">
        <v>131</v>
      </c>
      <c r="E9666" t="s">
        <v>172</v>
      </c>
      <c r="F9666" t="s">
        <v>132</v>
      </c>
    </row>
    <row r="9667" spans="1:6" x14ac:dyDescent="0.25">
      <c r="A9667">
        <v>1339</v>
      </c>
      <c r="B9667" s="3">
        <v>43283</v>
      </c>
      <c r="C9667" s="3">
        <v>43364</v>
      </c>
      <c r="D9667" t="s">
        <v>131</v>
      </c>
      <c r="E9667" t="s">
        <v>172</v>
      </c>
      <c r="F9667" t="s">
        <v>132</v>
      </c>
    </row>
    <row r="9668" spans="1:6" x14ac:dyDescent="0.25">
      <c r="A9668">
        <v>1340</v>
      </c>
      <c r="B9668" s="3">
        <v>41827</v>
      </c>
      <c r="C9668" s="3">
        <v>44153</v>
      </c>
      <c r="D9668" t="s">
        <v>131</v>
      </c>
      <c r="E9668" t="s">
        <v>115</v>
      </c>
      <c r="F9668" t="s">
        <v>133</v>
      </c>
    </row>
    <row r="9669" spans="1:6" x14ac:dyDescent="0.25">
      <c r="A9669">
        <v>1340</v>
      </c>
      <c r="B9669" s="3">
        <v>44153</v>
      </c>
      <c r="C9669" s="3">
        <v>44159</v>
      </c>
      <c r="D9669" t="s">
        <v>131</v>
      </c>
      <c r="E9669" t="s">
        <v>115</v>
      </c>
      <c r="F9669" t="s">
        <v>133</v>
      </c>
    </row>
    <row r="9670" spans="1:6" x14ac:dyDescent="0.25">
      <c r="A9670">
        <v>1340</v>
      </c>
      <c r="B9670" s="3">
        <v>44160</v>
      </c>
      <c r="C9670" s="3">
        <v>44161</v>
      </c>
      <c r="D9670" t="s">
        <v>131</v>
      </c>
      <c r="E9670" t="s">
        <v>115</v>
      </c>
      <c r="F9670" t="s">
        <v>133</v>
      </c>
    </row>
    <row r="9671" spans="1:6" x14ac:dyDescent="0.25">
      <c r="A9671">
        <v>1340</v>
      </c>
      <c r="B9671" s="3">
        <v>44161</v>
      </c>
      <c r="C9671" s="3">
        <v>44180</v>
      </c>
      <c r="D9671" t="s">
        <v>131</v>
      </c>
      <c r="E9671" t="s">
        <v>115</v>
      </c>
      <c r="F9671" t="s">
        <v>133</v>
      </c>
    </row>
    <row r="9672" spans="1:6" x14ac:dyDescent="0.25">
      <c r="A9672">
        <v>1340</v>
      </c>
      <c r="B9672" s="3">
        <v>44181</v>
      </c>
      <c r="C9672" s="3">
        <v>44198</v>
      </c>
      <c r="D9672" t="s">
        <v>131</v>
      </c>
      <c r="E9672" t="s">
        <v>115</v>
      </c>
      <c r="F9672" t="s">
        <v>133</v>
      </c>
    </row>
    <row r="9673" spans="1:6" x14ac:dyDescent="0.25">
      <c r="A9673">
        <v>1340</v>
      </c>
      <c r="B9673" s="3">
        <v>44198</v>
      </c>
      <c r="C9673" s="3">
        <v>44295</v>
      </c>
      <c r="D9673" t="s">
        <v>131</v>
      </c>
      <c r="E9673" t="s">
        <v>115</v>
      </c>
      <c r="F9673" t="s">
        <v>133</v>
      </c>
    </row>
    <row r="9674" spans="1:6" x14ac:dyDescent="0.25">
      <c r="A9674">
        <v>1340</v>
      </c>
      <c r="B9674" s="3">
        <v>44296</v>
      </c>
      <c r="C9674" s="3">
        <v>44298</v>
      </c>
      <c r="D9674" t="s">
        <v>131</v>
      </c>
      <c r="E9674" t="s">
        <v>115</v>
      </c>
      <c r="F9674" t="s">
        <v>133</v>
      </c>
    </row>
    <row r="9675" spans="1:6" x14ac:dyDescent="0.25">
      <c r="A9675">
        <v>1340</v>
      </c>
      <c r="B9675" s="3">
        <v>44298</v>
      </c>
      <c r="C9675" s="3">
        <v>44358</v>
      </c>
      <c r="D9675" t="s">
        <v>131</v>
      </c>
      <c r="E9675" t="s">
        <v>115</v>
      </c>
      <c r="F9675" t="s">
        <v>133</v>
      </c>
    </row>
    <row r="9676" spans="1:6" x14ac:dyDescent="0.25">
      <c r="A9676">
        <v>1340</v>
      </c>
      <c r="B9676" s="3">
        <v>44359</v>
      </c>
      <c r="C9676" s="3"/>
      <c r="D9676" t="s">
        <v>131</v>
      </c>
      <c r="E9676" t="s">
        <v>115</v>
      </c>
      <c r="F9676" t="s">
        <v>133</v>
      </c>
    </row>
    <row r="9677" spans="1:6" x14ac:dyDescent="0.25">
      <c r="A9677">
        <v>1341</v>
      </c>
      <c r="B9677" s="3">
        <v>42339</v>
      </c>
      <c r="C9677" s="3">
        <v>43325</v>
      </c>
      <c r="D9677" t="s">
        <v>131</v>
      </c>
      <c r="E9677" t="s">
        <v>128</v>
      </c>
      <c r="F9677" t="s">
        <v>133</v>
      </c>
    </row>
    <row r="9678" spans="1:6" x14ac:dyDescent="0.25">
      <c r="A9678">
        <v>1341</v>
      </c>
      <c r="B9678" s="3">
        <v>43325</v>
      </c>
      <c r="C9678" s="3">
        <v>43327</v>
      </c>
      <c r="D9678" t="s">
        <v>131</v>
      </c>
      <c r="E9678" t="s">
        <v>128</v>
      </c>
      <c r="F9678" t="s">
        <v>133</v>
      </c>
    </row>
    <row r="9679" spans="1:6" x14ac:dyDescent="0.25">
      <c r="A9679">
        <v>1341</v>
      </c>
      <c r="B9679" s="3">
        <v>43327</v>
      </c>
      <c r="C9679" s="3">
        <v>43616</v>
      </c>
      <c r="D9679" t="s">
        <v>131</v>
      </c>
      <c r="E9679" t="s">
        <v>128</v>
      </c>
      <c r="F9679" t="s">
        <v>133</v>
      </c>
    </row>
    <row r="9680" spans="1:6" x14ac:dyDescent="0.25">
      <c r="A9680">
        <v>1341</v>
      </c>
      <c r="B9680" s="3">
        <v>43617</v>
      </c>
      <c r="C9680" s="3">
        <v>43617</v>
      </c>
      <c r="D9680" t="s">
        <v>131</v>
      </c>
      <c r="E9680" t="s">
        <v>128</v>
      </c>
      <c r="F9680" t="s">
        <v>133</v>
      </c>
    </row>
    <row r="9681" spans="1:6" x14ac:dyDescent="0.25">
      <c r="A9681">
        <v>1341</v>
      </c>
      <c r="B9681" s="3">
        <v>43617</v>
      </c>
      <c r="C9681" s="3">
        <v>44055</v>
      </c>
      <c r="D9681" t="s">
        <v>131</v>
      </c>
      <c r="E9681" t="s">
        <v>128</v>
      </c>
      <c r="F9681" t="s">
        <v>133</v>
      </c>
    </row>
    <row r="9682" spans="1:6" x14ac:dyDescent="0.25">
      <c r="A9682">
        <v>1341</v>
      </c>
      <c r="B9682" s="3">
        <v>44055</v>
      </c>
      <c r="C9682" s="3">
        <v>44057</v>
      </c>
      <c r="D9682" t="s">
        <v>131</v>
      </c>
      <c r="E9682" t="s">
        <v>128</v>
      </c>
      <c r="F9682" t="s">
        <v>133</v>
      </c>
    </row>
    <row r="9683" spans="1:6" x14ac:dyDescent="0.25">
      <c r="A9683">
        <v>1341</v>
      </c>
      <c r="B9683" s="3">
        <v>44058</v>
      </c>
      <c r="C9683" s="3"/>
      <c r="D9683" t="s">
        <v>131</v>
      </c>
      <c r="E9683" t="s">
        <v>128</v>
      </c>
      <c r="F9683" t="s">
        <v>133</v>
      </c>
    </row>
    <row r="9684" spans="1:6" x14ac:dyDescent="0.25">
      <c r="A9684">
        <v>1342</v>
      </c>
      <c r="B9684" s="3">
        <v>42217</v>
      </c>
      <c r="C9684" s="3">
        <v>43616</v>
      </c>
      <c r="D9684" t="s">
        <v>131</v>
      </c>
      <c r="E9684" t="s">
        <v>185</v>
      </c>
      <c r="F9684" t="s">
        <v>133</v>
      </c>
    </row>
    <row r="9685" spans="1:6" x14ac:dyDescent="0.25">
      <c r="A9685">
        <v>1342</v>
      </c>
      <c r="B9685" s="3">
        <v>43617</v>
      </c>
      <c r="C9685" s="3">
        <v>43617</v>
      </c>
      <c r="D9685" t="s">
        <v>131</v>
      </c>
      <c r="E9685" t="s">
        <v>169</v>
      </c>
      <c r="F9685" t="s">
        <v>133</v>
      </c>
    </row>
    <row r="9686" spans="1:6" x14ac:dyDescent="0.25">
      <c r="A9686">
        <v>1342</v>
      </c>
      <c r="B9686" s="3">
        <v>43617</v>
      </c>
      <c r="C9686" s="3">
        <v>43830</v>
      </c>
      <c r="D9686" t="s">
        <v>131</v>
      </c>
      <c r="E9686" t="s">
        <v>169</v>
      </c>
      <c r="F9686" t="s">
        <v>133</v>
      </c>
    </row>
    <row r="9687" spans="1:6" x14ac:dyDescent="0.25">
      <c r="A9687">
        <v>1342</v>
      </c>
      <c r="B9687" s="3">
        <v>43831</v>
      </c>
      <c r="C9687" s="3">
        <v>43831</v>
      </c>
      <c r="D9687" t="s">
        <v>131</v>
      </c>
      <c r="E9687" t="s">
        <v>220</v>
      </c>
      <c r="F9687" t="s">
        <v>133</v>
      </c>
    </row>
    <row r="9688" spans="1:6" x14ac:dyDescent="0.25">
      <c r="A9688">
        <v>1342</v>
      </c>
      <c r="B9688" s="3">
        <v>43831</v>
      </c>
      <c r="C9688" s="3">
        <v>44052</v>
      </c>
      <c r="D9688" t="s">
        <v>131</v>
      </c>
      <c r="E9688" t="s">
        <v>220</v>
      </c>
      <c r="F9688" t="s">
        <v>133</v>
      </c>
    </row>
    <row r="9689" spans="1:6" x14ac:dyDescent="0.25">
      <c r="A9689">
        <v>1342</v>
      </c>
      <c r="B9689" s="3">
        <v>44053</v>
      </c>
      <c r="C9689" s="3">
        <v>44057</v>
      </c>
      <c r="D9689" t="s">
        <v>131</v>
      </c>
      <c r="E9689" t="s">
        <v>169</v>
      </c>
      <c r="F9689" t="s">
        <v>133</v>
      </c>
    </row>
    <row r="9690" spans="1:6" x14ac:dyDescent="0.25">
      <c r="A9690">
        <v>1342</v>
      </c>
      <c r="B9690" s="3">
        <v>44058</v>
      </c>
      <c r="C9690" s="3"/>
      <c r="D9690" t="s">
        <v>131</v>
      </c>
      <c r="E9690" t="s">
        <v>220</v>
      </c>
      <c r="F9690" t="s">
        <v>133</v>
      </c>
    </row>
    <row r="9691" spans="1:6" x14ac:dyDescent="0.25">
      <c r="A9691">
        <v>1343</v>
      </c>
      <c r="B9691" s="3">
        <v>42005</v>
      </c>
      <c r="C9691" s="3">
        <v>43703</v>
      </c>
      <c r="D9691" t="s">
        <v>131</v>
      </c>
      <c r="E9691" t="s">
        <v>169</v>
      </c>
      <c r="F9691" t="s">
        <v>133</v>
      </c>
    </row>
    <row r="9692" spans="1:6" x14ac:dyDescent="0.25">
      <c r="A9692">
        <v>1343</v>
      </c>
      <c r="B9692" s="3">
        <v>43703</v>
      </c>
      <c r="C9692" s="3">
        <v>43707</v>
      </c>
      <c r="D9692" t="s">
        <v>131</v>
      </c>
      <c r="E9692" t="s">
        <v>169</v>
      </c>
      <c r="F9692" t="s">
        <v>133</v>
      </c>
    </row>
    <row r="9693" spans="1:6" x14ac:dyDescent="0.25">
      <c r="A9693">
        <v>1343</v>
      </c>
      <c r="B9693" s="3">
        <v>43708</v>
      </c>
      <c r="C9693" s="3">
        <v>43815</v>
      </c>
      <c r="D9693" t="s">
        <v>131</v>
      </c>
      <c r="E9693" t="s">
        <v>169</v>
      </c>
      <c r="F9693" t="s">
        <v>133</v>
      </c>
    </row>
    <row r="9694" spans="1:6" x14ac:dyDescent="0.25">
      <c r="A9694">
        <v>1343</v>
      </c>
      <c r="B9694" s="3">
        <v>43815</v>
      </c>
      <c r="C9694" s="3">
        <v>43983</v>
      </c>
      <c r="D9694" t="s">
        <v>131</v>
      </c>
      <c r="E9694" t="s">
        <v>169</v>
      </c>
      <c r="F9694" t="s">
        <v>133</v>
      </c>
    </row>
    <row r="9695" spans="1:6" x14ac:dyDescent="0.25">
      <c r="A9695">
        <v>1343</v>
      </c>
      <c r="B9695" s="3">
        <v>43983</v>
      </c>
      <c r="C9695" s="3">
        <v>43983</v>
      </c>
      <c r="D9695" t="s">
        <v>131</v>
      </c>
      <c r="E9695" t="s">
        <v>169</v>
      </c>
      <c r="F9695" t="s">
        <v>133</v>
      </c>
    </row>
    <row r="9696" spans="1:6" x14ac:dyDescent="0.25">
      <c r="A9696">
        <v>1343</v>
      </c>
      <c r="B9696" s="3">
        <v>43983</v>
      </c>
      <c r="C9696" s="3">
        <v>44159</v>
      </c>
      <c r="D9696" t="s">
        <v>131</v>
      </c>
      <c r="E9696" t="s">
        <v>128</v>
      </c>
      <c r="F9696" t="s">
        <v>133</v>
      </c>
    </row>
    <row r="9697" spans="1:6" x14ac:dyDescent="0.25">
      <c r="A9697">
        <v>1343</v>
      </c>
      <c r="B9697" s="3">
        <v>44159</v>
      </c>
      <c r="C9697" s="3">
        <v>44166</v>
      </c>
      <c r="D9697" t="s">
        <v>131</v>
      </c>
      <c r="E9697" t="s">
        <v>128</v>
      </c>
      <c r="F9697" t="s">
        <v>133</v>
      </c>
    </row>
    <row r="9698" spans="1:6" x14ac:dyDescent="0.25">
      <c r="A9698">
        <v>1343</v>
      </c>
      <c r="B9698" s="3">
        <v>44167</v>
      </c>
      <c r="C9698" s="3">
        <v>44414</v>
      </c>
      <c r="D9698" t="s">
        <v>131</v>
      </c>
      <c r="E9698" t="s">
        <v>128</v>
      </c>
      <c r="F9698" t="s">
        <v>133</v>
      </c>
    </row>
    <row r="9699" spans="1:6" x14ac:dyDescent="0.25">
      <c r="A9699">
        <v>1343</v>
      </c>
      <c r="B9699" s="3">
        <v>44414</v>
      </c>
      <c r="C9699" s="3">
        <v>44428</v>
      </c>
      <c r="D9699" t="s">
        <v>131</v>
      </c>
      <c r="E9699" t="s">
        <v>128</v>
      </c>
      <c r="F9699" t="s">
        <v>133</v>
      </c>
    </row>
    <row r="9700" spans="1:6" x14ac:dyDescent="0.25">
      <c r="A9700">
        <v>1343</v>
      </c>
      <c r="B9700" s="3">
        <v>44429</v>
      </c>
      <c r="C9700" s="3">
        <v>44509</v>
      </c>
      <c r="D9700" t="s">
        <v>131</v>
      </c>
      <c r="E9700" t="s">
        <v>128</v>
      </c>
      <c r="F9700" t="s">
        <v>133</v>
      </c>
    </row>
    <row r="9701" spans="1:6" x14ac:dyDescent="0.25">
      <c r="A9701">
        <v>1343</v>
      </c>
      <c r="B9701" s="3">
        <v>44509</v>
      </c>
      <c r="C9701" s="3">
        <v>44509</v>
      </c>
      <c r="D9701" t="s">
        <v>131</v>
      </c>
      <c r="E9701" t="s">
        <v>128</v>
      </c>
      <c r="F9701" t="s">
        <v>133</v>
      </c>
    </row>
    <row r="9702" spans="1:6" x14ac:dyDescent="0.25">
      <c r="A9702">
        <v>1343</v>
      </c>
      <c r="B9702" s="3">
        <v>44510</v>
      </c>
      <c r="C9702" s="3">
        <v>44564</v>
      </c>
      <c r="D9702" t="s">
        <v>131</v>
      </c>
      <c r="E9702" t="s">
        <v>128</v>
      </c>
      <c r="F9702" t="s">
        <v>133</v>
      </c>
    </row>
    <row r="9703" spans="1:6" x14ac:dyDescent="0.25">
      <c r="A9703">
        <v>1343</v>
      </c>
      <c r="B9703" s="3">
        <v>44564</v>
      </c>
      <c r="C9703" s="3">
        <v>44569</v>
      </c>
      <c r="D9703" t="s">
        <v>131</v>
      </c>
      <c r="E9703" t="s">
        <v>128</v>
      </c>
      <c r="F9703" t="s">
        <v>133</v>
      </c>
    </row>
    <row r="9704" spans="1:6" x14ac:dyDescent="0.25">
      <c r="A9704">
        <v>1343</v>
      </c>
      <c r="B9704" s="3">
        <v>44570</v>
      </c>
      <c r="C9704" s="3">
        <v>44570</v>
      </c>
      <c r="D9704" t="s">
        <v>131</v>
      </c>
      <c r="E9704" t="s">
        <v>128</v>
      </c>
      <c r="F9704" t="s">
        <v>133</v>
      </c>
    </row>
    <row r="9705" spans="1:6" x14ac:dyDescent="0.25">
      <c r="A9705">
        <v>1343</v>
      </c>
      <c r="B9705" s="3">
        <v>44570</v>
      </c>
      <c r="C9705" s="3">
        <v>44573</v>
      </c>
      <c r="D9705" t="s">
        <v>131</v>
      </c>
      <c r="E9705" t="s">
        <v>128</v>
      </c>
      <c r="F9705" t="s">
        <v>133</v>
      </c>
    </row>
    <row r="9706" spans="1:6" x14ac:dyDescent="0.25">
      <c r="A9706">
        <v>1343</v>
      </c>
      <c r="B9706" s="3">
        <v>44574</v>
      </c>
      <c r="C9706" s="3"/>
      <c r="D9706" t="s">
        <v>131</v>
      </c>
      <c r="E9706" t="s">
        <v>128</v>
      </c>
      <c r="F9706" t="s">
        <v>133</v>
      </c>
    </row>
    <row r="9707" spans="1:6" x14ac:dyDescent="0.25">
      <c r="A9707">
        <v>1344</v>
      </c>
      <c r="B9707" s="3">
        <v>42612</v>
      </c>
      <c r="C9707" s="3">
        <v>43206</v>
      </c>
      <c r="D9707" t="s">
        <v>131</v>
      </c>
      <c r="E9707" t="s">
        <v>135</v>
      </c>
      <c r="F9707" t="s">
        <v>133</v>
      </c>
    </row>
    <row r="9708" spans="1:6" x14ac:dyDescent="0.25">
      <c r="A9708">
        <v>1344</v>
      </c>
      <c r="B9708" s="3">
        <v>43206</v>
      </c>
      <c r="C9708" s="3">
        <v>43636</v>
      </c>
      <c r="D9708" t="s">
        <v>131</v>
      </c>
      <c r="E9708" t="s">
        <v>135</v>
      </c>
      <c r="F9708" t="s">
        <v>133</v>
      </c>
    </row>
    <row r="9709" spans="1:6" x14ac:dyDescent="0.25">
      <c r="A9709">
        <v>1344</v>
      </c>
      <c r="B9709" s="3">
        <v>43636</v>
      </c>
      <c r="C9709" s="3">
        <v>43637</v>
      </c>
      <c r="D9709" t="s">
        <v>131</v>
      </c>
      <c r="E9709" t="s">
        <v>135</v>
      </c>
      <c r="F9709" t="s">
        <v>133</v>
      </c>
    </row>
    <row r="9710" spans="1:6" x14ac:dyDescent="0.25">
      <c r="A9710">
        <v>1344</v>
      </c>
      <c r="B9710" s="3">
        <v>43638</v>
      </c>
      <c r="C9710" s="3">
        <v>43727</v>
      </c>
      <c r="D9710" t="s">
        <v>131</v>
      </c>
      <c r="E9710" t="s">
        <v>135</v>
      </c>
      <c r="F9710" t="s">
        <v>133</v>
      </c>
    </row>
    <row r="9711" spans="1:6" x14ac:dyDescent="0.25">
      <c r="A9711">
        <v>1344</v>
      </c>
      <c r="B9711" s="3">
        <v>43727</v>
      </c>
      <c r="C9711" s="3">
        <v>43745</v>
      </c>
      <c r="D9711" t="s">
        <v>131</v>
      </c>
      <c r="E9711" t="s">
        <v>135</v>
      </c>
      <c r="F9711" t="s">
        <v>133</v>
      </c>
    </row>
    <row r="9712" spans="1:6" x14ac:dyDescent="0.25">
      <c r="A9712">
        <v>1344</v>
      </c>
      <c r="B9712" s="3">
        <v>43727</v>
      </c>
      <c r="C9712" s="3">
        <v>43788</v>
      </c>
      <c r="D9712" t="s">
        <v>131</v>
      </c>
      <c r="E9712" t="s">
        <v>111</v>
      </c>
      <c r="F9712" t="s">
        <v>133</v>
      </c>
    </row>
    <row r="9713" spans="1:6" x14ac:dyDescent="0.25">
      <c r="A9713">
        <v>1344</v>
      </c>
      <c r="B9713" s="3">
        <v>43788</v>
      </c>
      <c r="C9713" s="3">
        <v>43788</v>
      </c>
      <c r="D9713" t="s">
        <v>131</v>
      </c>
      <c r="E9713" t="s">
        <v>111</v>
      </c>
      <c r="F9713" t="s">
        <v>133</v>
      </c>
    </row>
    <row r="9714" spans="1:6" x14ac:dyDescent="0.25">
      <c r="A9714">
        <v>1344</v>
      </c>
      <c r="B9714" s="3">
        <v>43789</v>
      </c>
      <c r="C9714" s="3">
        <v>43865</v>
      </c>
      <c r="D9714" t="s">
        <v>131</v>
      </c>
      <c r="E9714" t="s">
        <v>111</v>
      </c>
      <c r="F9714" t="s">
        <v>133</v>
      </c>
    </row>
    <row r="9715" spans="1:6" x14ac:dyDescent="0.25">
      <c r="A9715">
        <v>1344</v>
      </c>
      <c r="B9715" s="3">
        <v>43865</v>
      </c>
      <c r="C9715" s="3"/>
      <c r="D9715" t="s">
        <v>131</v>
      </c>
      <c r="E9715" t="s">
        <v>111</v>
      </c>
      <c r="F9715" t="s">
        <v>133</v>
      </c>
    </row>
    <row r="9716" spans="1:6" x14ac:dyDescent="0.25">
      <c r="A9716">
        <v>1345</v>
      </c>
      <c r="B9716" s="3">
        <v>42720</v>
      </c>
      <c r="C9716" s="3">
        <v>43360</v>
      </c>
      <c r="D9716" t="s">
        <v>131</v>
      </c>
      <c r="E9716" t="s">
        <v>175</v>
      </c>
      <c r="F9716" t="s">
        <v>133</v>
      </c>
    </row>
    <row r="9717" spans="1:6" x14ac:dyDescent="0.25">
      <c r="A9717">
        <v>1345</v>
      </c>
      <c r="B9717" s="3">
        <v>43360</v>
      </c>
      <c r="C9717" s="3">
        <v>43555</v>
      </c>
      <c r="D9717" t="s">
        <v>131</v>
      </c>
      <c r="E9717" t="s">
        <v>175</v>
      </c>
      <c r="F9717" t="s">
        <v>133</v>
      </c>
    </row>
    <row r="9718" spans="1:6" x14ac:dyDescent="0.25">
      <c r="A9718">
        <v>1345</v>
      </c>
      <c r="B9718" s="3">
        <v>43556</v>
      </c>
      <c r="C9718" s="3">
        <v>43556</v>
      </c>
      <c r="D9718" t="s">
        <v>131</v>
      </c>
      <c r="E9718" t="s">
        <v>165</v>
      </c>
      <c r="F9718" t="s">
        <v>133</v>
      </c>
    </row>
    <row r="9719" spans="1:6" x14ac:dyDescent="0.25">
      <c r="A9719">
        <v>1345</v>
      </c>
      <c r="B9719" s="3">
        <v>43556</v>
      </c>
      <c r="C9719" s="3"/>
      <c r="D9719" t="s">
        <v>131</v>
      </c>
      <c r="E9719" t="s">
        <v>165</v>
      </c>
      <c r="F9719" t="s">
        <v>133</v>
      </c>
    </row>
    <row r="9720" spans="1:6" x14ac:dyDescent="0.25">
      <c r="A9720">
        <v>1346</v>
      </c>
      <c r="B9720" s="3">
        <v>41760</v>
      </c>
      <c r="C9720" s="3">
        <v>43850</v>
      </c>
      <c r="D9720" t="s">
        <v>131</v>
      </c>
      <c r="E9720" t="s">
        <v>135</v>
      </c>
      <c r="F9720" t="s">
        <v>133</v>
      </c>
    </row>
    <row r="9721" spans="1:6" x14ac:dyDescent="0.25">
      <c r="A9721">
        <v>1346</v>
      </c>
      <c r="B9721" s="3">
        <v>43850</v>
      </c>
      <c r="C9721" s="3">
        <v>43851</v>
      </c>
      <c r="D9721" t="s">
        <v>131</v>
      </c>
      <c r="E9721" t="s">
        <v>135</v>
      </c>
      <c r="F9721" t="s">
        <v>133</v>
      </c>
    </row>
    <row r="9722" spans="1:6" x14ac:dyDescent="0.25">
      <c r="A9722">
        <v>1346</v>
      </c>
      <c r="B9722" s="3">
        <v>43852</v>
      </c>
      <c r="C9722" s="3">
        <v>43853</v>
      </c>
      <c r="D9722" t="s">
        <v>131</v>
      </c>
      <c r="E9722" t="s">
        <v>135</v>
      </c>
      <c r="F9722" t="s">
        <v>133</v>
      </c>
    </row>
    <row r="9723" spans="1:6" x14ac:dyDescent="0.25">
      <c r="A9723">
        <v>1346</v>
      </c>
      <c r="B9723" s="3">
        <v>43853</v>
      </c>
      <c r="C9723" s="3">
        <v>43854</v>
      </c>
      <c r="D9723" t="s">
        <v>131</v>
      </c>
      <c r="E9723" t="s">
        <v>135</v>
      </c>
      <c r="F9723" t="s">
        <v>133</v>
      </c>
    </row>
    <row r="9724" spans="1:6" x14ac:dyDescent="0.25">
      <c r="A9724">
        <v>1346</v>
      </c>
      <c r="B9724" s="3">
        <v>43855</v>
      </c>
      <c r="C9724" s="3">
        <v>44235</v>
      </c>
      <c r="D9724" t="s">
        <v>131</v>
      </c>
      <c r="E9724" t="s">
        <v>135</v>
      </c>
      <c r="F9724" t="s">
        <v>133</v>
      </c>
    </row>
    <row r="9725" spans="1:6" x14ac:dyDescent="0.25">
      <c r="A9725">
        <v>1346</v>
      </c>
      <c r="B9725" s="3">
        <v>44235</v>
      </c>
      <c r="C9725" s="3">
        <v>44740</v>
      </c>
      <c r="D9725" t="s">
        <v>131</v>
      </c>
      <c r="E9725" t="s">
        <v>135</v>
      </c>
      <c r="F9725" t="s">
        <v>133</v>
      </c>
    </row>
    <row r="9726" spans="1:6" x14ac:dyDescent="0.25">
      <c r="A9726">
        <v>1346</v>
      </c>
      <c r="B9726" s="3">
        <v>44740</v>
      </c>
      <c r="C9726" s="3">
        <v>44741</v>
      </c>
      <c r="D9726" t="s">
        <v>131</v>
      </c>
      <c r="E9726" t="s">
        <v>135</v>
      </c>
      <c r="F9726" t="s">
        <v>133</v>
      </c>
    </row>
    <row r="9727" spans="1:6" x14ac:dyDescent="0.25">
      <c r="A9727">
        <v>1346</v>
      </c>
      <c r="B9727" s="3">
        <v>44742</v>
      </c>
      <c r="C9727" s="3"/>
      <c r="D9727" t="s">
        <v>131</v>
      </c>
      <c r="E9727" t="s">
        <v>135</v>
      </c>
      <c r="F9727" t="s">
        <v>133</v>
      </c>
    </row>
    <row r="9728" spans="1:6" x14ac:dyDescent="0.25">
      <c r="A9728">
        <v>1347</v>
      </c>
      <c r="B9728" s="3">
        <v>42948</v>
      </c>
      <c r="C9728" s="3">
        <v>43206</v>
      </c>
      <c r="D9728" t="s">
        <v>131</v>
      </c>
      <c r="E9728" t="s">
        <v>88</v>
      </c>
      <c r="F9728" t="s">
        <v>133</v>
      </c>
    </row>
    <row r="9729" spans="1:6" x14ac:dyDescent="0.25">
      <c r="A9729">
        <v>1347</v>
      </c>
      <c r="B9729" s="3">
        <v>43206</v>
      </c>
      <c r="C9729" s="3">
        <v>43318</v>
      </c>
      <c r="D9729" t="s">
        <v>131</v>
      </c>
      <c r="E9729" t="s">
        <v>88</v>
      </c>
      <c r="F9729" t="s">
        <v>133</v>
      </c>
    </row>
    <row r="9730" spans="1:6" x14ac:dyDescent="0.25">
      <c r="A9730">
        <v>1347</v>
      </c>
      <c r="B9730" s="3">
        <v>43318</v>
      </c>
      <c r="C9730" s="3">
        <v>43318</v>
      </c>
      <c r="D9730" t="s">
        <v>131</v>
      </c>
      <c r="E9730" t="s">
        <v>88</v>
      </c>
      <c r="F9730" t="s">
        <v>133</v>
      </c>
    </row>
    <row r="9731" spans="1:6" x14ac:dyDescent="0.25">
      <c r="A9731">
        <v>1347</v>
      </c>
      <c r="B9731" s="3">
        <v>43318</v>
      </c>
      <c r="C9731" s="3">
        <v>43600</v>
      </c>
      <c r="D9731" t="s">
        <v>131</v>
      </c>
      <c r="E9731" t="s">
        <v>97</v>
      </c>
      <c r="F9731" t="s">
        <v>133</v>
      </c>
    </row>
    <row r="9732" spans="1:6" x14ac:dyDescent="0.25">
      <c r="A9732">
        <v>1347</v>
      </c>
      <c r="B9732" s="3">
        <v>43600</v>
      </c>
      <c r="C9732" s="3">
        <v>43630</v>
      </c>
      <c r="D9732" t="s">
        <v>131</v>
      </c>
      <c r="E9732" t="s">
        <v>97</v>
      </c>
      <c r="F9732" t="s">
        <v>133</v>
      </c>
    </row>
    <row r="9733" spans="1:6" x14ac:dyDescent="0.25">
      <c r="A9733">
        <v>1347</v>
      </c>
      <c r="B9733" s="3">
        <v>43631</v>
      </c>
      <c r="C9733" s="3">
        <v>44637</v>
      </c>
      <c r="D9733" t="s">
        <v>131</v>
      </c>
      <c r="E9733" t="s">
        <v>97</v>
      </c>
      <c r="F9733" t="s">
        <v>133</v>
      </c>
    </row>
    <row r="9734" spans="1:6" x14ac:dyDescent="0.25">
      <c r="A9734">
        <v>1347</v>
      </c>
      <c r="B9734" s="3">
        <v>44637</v>
      </c>
      <c r="C9734" s="3">
        <v>44637</v>
      </c>
      <c r="D9734" t="s">
        <v>131</v>
      </c>
      <c r="E9734" t="s">
        <v>97</v>
      </c>
      <c r="F9734" t="s">
        <v>133</v>
      </c>
    </row>
    <row r="9735" spans="1:6" x14ac:dyDescent="0.25">
      <c r="A9735">
        <v>1347</v>
      </c>
      <c r="B9735" s="3">
        <v>44637</v>
      </c>
      <c r="C9735" s="3"/>
      <c r="D9735" t="s">
        <v>131</v>
      </c>
      <c r="E9735" t="s">
        <v>97</v>
      </c>
      <c r="F9735" t="s">
        <v>133</v>
      </c>
    </row>
    <row r="9736" spans="1:6" x14ac:dyDescent="0.25">
      <c r="A9736">
        <v>1348</v>
      </c>
      <c r="B9736" s="3">
        <v>40564</v>
      </c>
      <c r="C9736" s="3">
        <v>43779</v>
      </c>
      <c r="D9736" t="s">
        <v>131</v>
      </c>
      <c r="E9736" t="s">
        <v>116</v>
      </c>
      <c r="F9736" t="s">
        <v>133</v>
      </c>
    </row>
    <row r="9737" spans="1:6" x14ac:dyDescent="0.25">
      <c r="A9737">
        <v>1348</v>
      </c>
      <c r="B9737" s="3">
        <v>43779</v>
      </c>
      <c r="C9737" s="3">
        <v>43780</v>
      </c>
      <c r="D9737" t="s">
        <v>131</v>
      </c>
      <c r="E9737" t="s">
        <v>116</v>
      </c>
      <c r="F9737" t="s">
        <v>133</v>
      </c>
    </row>
    <row r="9738" spans="1:6" x14ac:dyDescent="0.25">
      <c r="A9738">
        <v>1348</v>
      </c>
      <c r="B9738" s="3">
        <v>43781</v>
      </c>
      <c r="C9738" s="3">
        <v>44578</v>
      </c>
      <c r="D9738" t="s">
        <v>131</v>
      </c>
      <c r="E9738" t="s">
        <v>116</v>
      </c>
      <c r="F9738" t="s">
        <v>133</v>
      </c>
    </row>
    <row r="9739" spans="1:6" x14ac:dyDescent="0.25">
      <c r="A9739">
        <v>1348</v>
      </c>
      <c r="B9739" s="3">
        <v>44578</v>
      </c>
      <c r="C9739" s="3">
        <v>44584</v>
      </c>
      <c r="D9739" t="s">
        <v>131</v>
      </c>
      <c r="E9739" t="s">
        <v>116</v>
      </c>
      <c r="F9739" t="s">
        <v>133</v>
      </c>
    </row>
    <row r="9740" spans="1:6" x14ac:dyDescent="0.25">
      <c r="A9740">
        <v>1348</v>
      </c>
      <c r="B9740" s="3">
        <v>44585</v>
      </c>
      <c r="C9740" s="3"/>
      <c r="D9740" t="s">
        <v>131</v>
      </c>
      <c r="E9740" t="s">
        <v>116</v>
      </c>
      <c r="F9740" t="s">
        <v>133</v>
      </c>
    </row>
    <row r="9741" spans="1:6" x14ac:dyDescent="0.25">
      <c r="A9741">
        <v>1349</v>
      </c>
      <c r="B9741" s="3">
        <v>42005</v>
      </c>
      <c r="C9741" s="3">
        <v>43150</v>
      </c>
      <c r="D9741" t="s">
        <v>131</v>
      </c>
      <c r="E9741" t="s">
        <v>185</v>
      </c>
      <c r="F9741" t="s">
        <v>133</v>
      </c>
    </row>
    <row r="9742" spans="1:6" x14ac:dyDescent="0.25">
      <c r="A9742">
        <v>1349</v>
      </c>
      <c r="B9742" s="3">
        <v>43150</v>
      </c>
      <c r="C9742" s="3">
        <v>43753</v>
      </c>
      <c r="D9742" t="s">
        <v>131</v>
      </c>
      <c r="E9742" t="s">
        <v>185</v>
      </c>
      <c r="F9742" t="s">
        <v>133</v>
      </c>
    </row>
    <row r="9743" spans="1:6" x14ac:dyDescent="0.25">
      <c r="A9743">
        <v>1349</v>
      </c>
      <c r="B9743" s="3">
        <v>43754</v>
      </c>
      <c r="C9743" s="3">
        <v>43754</v>
      </c>
      <c r="D9743" t="s">
        <v>131</v>
      </c>
      <c r="E9743" t="s">
        <v>185</v>
      </c>
      <c r="F9743" t="s">
        <v>133</v>
      </c>
    </row>
    <row r="9744" spans="1:6" x14ac:dyDescent="0.25">
      <c r="A9744">
        <v>1349</v>
      </c>
      <c r="B9744" s="3">
        <v>43754</v>
      </c>
      <c r="C9744" s="3">
        <v>43846</v>
      </c>
      <c r="D9744" t="s">
        <v>131</v>
      </c>
      <c r="E9744" t="s">
        <v>185</v>
      </c>
      <c r="F9744" t="s">
        <v>133</v>
      </c>
    </row>
    <row r="9745" spans="1:6" x14ac:dyDescent="0.25">
      <c r="A9745">
        <v>1349</v>
      </c>
      <c r="B9745" s="3">
        <v>43846</v>
      </c>
      <c r="C9745" s="3">
        <v>43846</v>
      </c>
      <c r="D9745" t="s">
        <v>131</v>
      </c>
      <c r="E9745" t="s">
        <v>185</v>
      </c>
      <c r="F9745" t="s">
        <v>133</v>
      </c>
    </row>
    <row r="9746" spans="1:6" x14ac:dyDescent="0.25">
      <c r="A9746">
        <v>1349</v>
      </c>
      <c r="B9746" s="3">
        <v>43846</v>
      </c>
      <c r="C9746" s="3">
        <v>44350</v>
      </c>
      <c r="D9746" t="s">
        <v>131</v>
      </c>
      <c r="E9746" t="s">
        <v>128</v>
      </c>
      <c r="F9746" t="s">
        <v>133</v>
      </c>
    </row>
    <row r="9747" spans="1:6" x14ac:dyDescent="0.25">
      <c r="A9747">
        <v>1349</v>
      </c>
      <c r="B9747" s="3">
        <v>44350</v>
      </c>
      <c r="C9747" s="3">
        <v>44437</v>
      </c>
      <c r="D9747" t="s">
        <v>131</v>
      </c>
      <c r="E9747" t="s">
        <v>128</v>
      </c>
      <c r="F9747" t="s">
        <v>133</v>
      </c>
    </row>
    <row r="9748" spans="1:6" x14ac:dyDescent="0.25">
      <c r="A9748">
        <v>1349</v>
      </c>
      <c r="B9748" s="3">
        <v>44438</v>
      </c>
      <c r="C9748" s="3">
        <v>44467</v>
      </c>
      <c r="D9748" t="s">
        <v>131</v>
      </c>
      <c r="E9748" t="s">
        <v>128</v>
      </c>
      <c r="F9748" t="s">
        <v>133</v>
      </c>
    </row>
    <row r="9749" spans="1:6" x14ac:dyDescent="0.25">
      <c r="A9749">
        <v>1349</v>
      </c>
      <c r="B9749" s="3">
        <v>44468</v>
      </c>
      <c r="C9749" s="3">
        <v>44697</v>
      </c>
      <c r="D9749" t="s">
        <v>131</v>
      </c>
      <c r="E9749" t="s">
        <v>128</v>
      </c>
      <c r="F9749" t="s">
        <v>133</v>
      </c>
    </row>
    <row r="9750" spans="1:6" x14ac:dyDescent="0.25">
      <c r="A9750">
        <v>1349</v>
      </c>
      <c r="B9750" s="3">
        <v>44697</v>
      </c>
      <c r="C9750" s="3">
        <v>44697</v>
      </c>
      <c r="D9750" t="s">
        <v>131</v>
      </c>
      <c r="E9750" t="s">
        <v>128</v>
      </c>
      <c r="F9750" t="s">
        <v>133</v>
      </c>
    </row>
    <row r="9751" spans="1:6" x14ac:dyDescent="0.25">
      <c r="A9751">
        <v>1349</v>
      </c>
      <c r="B9751" s="3">
        <v>44697</v>
      </c>
      <c r="C9751" s="3"/>
      <c r="D9751" t="s">
        <v>131</v>
      </c>
      <c r="E9751" t="s">
        <v>134</v>
      </c>
      <c r="F9751" t="s">
        <v>133</v>
      </c>
    </row>
    <row r="9752" spans="1:6" x14ac:dyDescent="0.25">
      <c r="A9752">
        <v>1350</v>
      </c>
      <c r="B9752" s="3">
        <v>42758</v>
      </c>
      <c r="C9752" s="3">
        <v>43292</v>
      </c>
      <c r="D9752" t="s">
        <v>131</v>
      </c>
      <c r="E9752" t="s">
        <v>129</v>
      </c>
      <c r="F9752" t="s">
        <v>133</v>
      </c>
    </row>
    <row r="9753" spans="1:6" x14ac:dyDescent="0.25">
      <c r="A9753">
        <v>1350</v>
      </c>
      <c r="B9753" s="3">
        <v>43292</v>
      </c>
      <c r="C9753" s="3">
        <v>43292</v>
      </c>
      <c r="D9753" t="s">
        <v>131</v>
      </c>
      <c r="E9753" t="s">
        <v>129</v>
      </c>
      <c r="F9753" t="s">
        <v>133</v>
      </c>
    </row>
    <row r="9754" spans="1:6" x14ac:dyDescent="0.25">
      <c r="A9754">
        <v>1351</v>
      </c>
      <c r="B9754" s="3">
        <v>42551</v>
      </c>
      <c r="C9754" s="3">
        <v>43227</v>
      </c>
      <c r="D9754" t="s">
        <v>131</v>
      </c>
      <c r="E9754" t="s">
        <v>118</v>
      </c>
      <c r="F9754" t="s">
        <v>133</v>
      </c>
    </row>
    <row r="9755" spans="1:6" x14ac:dyDescent="0.25">
      <c r="A9755">
        <v>1351</v>
      </c>
      <c r="B9755" s="3">
        <v>43227</v>
      </c>
      <c r="C9755" s="3">
        <v>43410</v>
      </c>
      <c r="D9755" t="s">
        <v>131</v>
      </c>
      <c r="E9755" t="s">
        <v>118</v>
      </c>
      <c r="F9755" t="s">
        <v>133</v>
      </c>
    </row>
    <row r="9756" spans="1:6" x14ac:dyDescent="0.25">
      <c r="A9756">
        <v>1351</v>
      </c>
      <c r="B9756" s="3">
        <v>43411</v>
      </c>
      <c r="C9756" s="3">
        <v>43411</v>
      </c>
      <c r="D9756" t="s">
        <v>131</v>
      </c>
      <c r="E9756" t="s">
        <v>118</v>
      </c>
      <c r="F9756" t="s">
        <v>133</v>
      </c>
    </row>
    <row r="9757" spans="1:6" x14ac:dyDescent="0.25">
      <c r="A9757">
        <v>1351</v>
      </c>
      <c r="B9757" s="3">
        <v>43411</v>
      </c>
      <c r="C9757" s="3">
        <v>43584</v>
      </c>
      <c r="D9757" t="s">
        <v>131</v>
      </c>
      <c r="E9757" t="s">
        <v>118</v>
      </c>
      <c r="F9757" t="s">
        <v>133</v>
      </c>
    </row>
    <row r="9758" spans="1:6" x14ac:dyDescent="0.25">
      <c r="A9758">
        <v>1351</v>
      </c>
      <c r="B9758" s="3">
        <v>43585</v>
      </c>
      <c r="C9758" s="3">
        <v>43585</v>
      </c>
      <c r="D9758" t="s">
        <v>131</v>
      </c>
      <c r="E9758" t="s">
        <v>118</v>
      </c>
      <c r="F9758" t="s">
        <v>133</v>
      </c>
    </row>
    <row r="9759" spans="1:6" x14ac:dyDescent="0.25">
      <c r="A9759">
        <v>1351</v>
      </c>
      <c r="B9759" s="3">
        <v>43585</v>
      </c>
      <c r="C9759" s="3">
        <v>43592</v>
      </c>
      <c r="D9759" t="s">
        <v>131</v>
      </c>
      <c r="E9759" t="s">
        <v>118</v>
      </c>
      <c r="F9759" t="s">
        <v>133</v>
      </c>
    </row>
    <row r="9760" spans="1:6" x14ac:dyDescent="0.25">
      <c r="A9760">
        <v>1352</v>
      </c>
      <c r="B9760" s="3">
        <v>42736</v>
      </c>
      <c r="C9760" s="3">
        <v>43236</v>
      </c>
      <c r="D9760" t="s">
        <v>131</v>
      </c>
      <c r="E9760" t="s">
        <v>115</v>
      </c>
      <c r="F9760" t="s">
        <v>133</v>
      </c>
    </row>
    <row r="9761" spans="1:6" x14ac:dyDescent="0.25">
      <c r="A9761">
        <v>1352</v>
      </c>
      <c r="B9761" s="3">
        <v>43236</v>
      </c>
      <c r="C9761" s="3">
        <v>43256</v>
      </c>
      <c r="D9761" t="s">
        <v>131</v>
      </c>
      <c r="E9761" t="s">
        <v>115</v>
      </c>
      <c r="F9761" t="s">
        <v>133</v>
      </c>
    </row>
    <row r="9762" spans="1:6" x14ac:dyDescent="0.25">
      <c r="A9762">
        <v>1352</v>
      </c>
      <c r="B9762" s="3">
        <v>43257</v>
      </c>
      <c r="C9762" s="3">
        <v>44144</v>
      </c>
      <c r="D9762" t="s">
        <v>131</v>
      </c>
      <c r="E9762" t="s">
        <v>115</v>
      </c>
      <c r="F9762" t="s">
        <v>133</v>
      </c>
    </row>
    <row r="9763" spans="1:6" x14ac:dyDescent="0.25">
      <c r="A9763">
        <v>1352</v>
      </c>
      <c r="B9763" s="3">
        <v>44144</v>
      </c>
      <c r="C9763" s="3">
        <v>44148</v>
      </c>
      <c r="D9763" t="s">
        <v>131</v>
      </c>
      <c r="E9763" t="s">
        <v>115</v>
      </c>
      <c r="F9763" t="s">
        <v>133</v>
      </c>
    </row>
    <row r="9764" spans="1:6" x14ac:dyDescent="0.25">
      <c r="A9764">
        <v>1352</v>
      </c>
      <c r="B9764" s="3">
        <v>44149</v>
      </c>
      <c r="C9764" s="3">
        <v>44151</v>
      </c>
      <c r="D9764" t="s">
        <v>131</v>
      </c>
      <c r="E9764" t="s">
        <v>115</v>
      </c>
      <c r="F9764" t="s">
        <v>133</v>
      </c>
    </row>
    <row r="9765" spans="1:6" x14ac:dyDescent="0.25">
      <c r="A9765">
        <v>1352</v>
      </c>
      <c r="B9765" s="3">
        <v>44151</v>
      </c>
      <c r="C9765" s="3">
        <v>44154</v>
      </c>
      <c r="D9765" t="s">
        <v>131</v>
      </c>
      <c r="E9765" t="s">
        <v>115</v>
      </c>
      <c r="F9765" t="s">
        <v>133</v>
      </c>
    </row>
    <row r="9766" spans="1:6" x14ac:dyDescent="0.25">
      <c r="A9766">
        <v>1352</v>
      </c>
      <c r="B9766" s="3">
        <v>44155</v>
      </c>
      <c r="C9766" s="3">
        <v>44562</v>
      </c>
      <c r="D9766" t="s">
        <v>131</v>
      </c>
      <c r="E9766" t="s">
        <v>115</v>
      </c>
      <c r="F9766" t="s">
        <v>133</v>
      </c>
    </row>
    <row r="9767" spans="1:6" x14ac:dyDescent="0.25">
      <c r="A9767">
        <v>1352</v>
      </c>
      <c r="B9767" s="3">
        <v>44562</v>
      </c>
      <c r="C9767" s="3">
        <v>44562</v>
      </c>
      <c r="D9767" t="s">
        <v>131</v>
      </c>
      <c r="E9767" t="s">
        <v>139</v>
      </c>
      <c r="F9767" t="s">
        <v>133</v>
      </c>
    </row>
    <row r="9768" spans="1:6" x14ac:dyDescent="0.25">
      <c r="A9768">
        <v>1352</v>
      </c>
      <c r="B9768" s="3">
        <v>44562</v>
      </c>
      <c r="C9768" s="3"/>
      <c r="D9768" t="s">
        <v>131</v>
      </c>
      <c r="E9768" t="s">
        <v>139</v>
      </c>
      <c r="F9768" t="s">
        <v>133</v>
      </c>
    </row>
    <row r="9769" spans="1:6" x14ac:dyDescent="0.25">
      <c r="A9769">
        <v>1353</v>
      </c>
      <c r="B9769" s="3">
        <v>41030</v>
      </c>
      <c r="C9769" s="3">
        <v>43698</v>
      </c>
      <c r="D9769" t="s">
        <v>131</v>
      </c>
      <c r="E9769" t="s">
        <v>118</v>
      </c>
      <c r="F9769" t="s">
        <v>133</v>
      </c>
    </row>
    <row r="9770" spans="1:6" x14ac:dyDescent="0.25">
      <c r="A9770">
        <v>1353</v>
      </c>
      <c r="B9770" s="3">
        <v>43698</v>
      </c>
      <c r="C9770" s="3">
        <v>43698</v>
      </c>
      <c r="D9770" t="s">
        <v>131</v>
      </c>
      <c r="E9770" t="s">
        <v>118</v>
      </c>
      <c r="F9770" t="s">
        <v>133</v>
      </c>
    </row>
    <row r="9771" spans="1:6" x14ac:dyDescent="0.25">
      <c r="A9771">
        <v>1353</v>
      </c>
      <c r="B9771" s="3">
        <v>43698</v>
      </c>
      <c r="C9771" s="3">
        <v>44466</v>
      </c>
      <c r="D9771" t="s">
        <v>131</v>
      </c>
      <c r="E9771" t="s">
        <v>118</v>
      </c>
      <c r="F9771" t="s">
        <v>133</v>
      </c>
    </row>
    <row r="9772" spans="1:6" x14ac:dyDescent="0.25">
      <c r="A9772">
        <v>1353</v>
      </c>
      <c r="B9772" s="3">
        <v>44466</v>
      </c>
      <c r="C9772" s="3"/>
      <c r="D9772" t="s">
        <v>131</v>
      </c>
      <c r="E9772" t="s">
        <v>96</v>
      </c>
      <c r="F9772" t="s">
        <v>133</v>
      </c>
    </row>
    <row r="9773" spans="1:6" x14ac:dyDescent="0.25">
      <c r="A9773">
        <v>1353</v>
      </c>
      <c r="B9773" s="3">
        <v>44466</v>
      </c>
      <c r="C9773" s="3">
        <v>44501</v>
      </c>
      <c r="D9773" t="s">
        <v>131</v>
      </c>
      <c r="E9773" t="s">
        <v>118</v>
      </c>
      <c r="F9773" t="s">
        <v>133</v>
      </c>
    </row>
    <row r="9774" spans="1:6" x14ac:dyDescent="0.25">
      <c r="A9774">
        <v>1355</v>
      </c>
      <c r="B9774" s="3">
        <v>42953</v>
      </c>
      <c r="C9774" s="3">
        <v>44025</v>
      </c>
      <c r="D9774" t="s">
        <v>131</v>
      </c>
      <c r="E9774" t="s">
        <v>118</v>
      </c>
      <c r="F9774" t="s">
        <v>133</v>
      </c>
    </row>
    <row r="9775" spans="1:6" x14ac:dyDescent="0.25">
      <c r="A9775">
        <v>1355</v>
      </c>
      <c r="B9775" s="3">
        <v>44025</v>
      </c>
      <c r="C9775" s="3">
        <v>44097</v>
      </c>
      <c r="D9775" t="s">
        <v>131</v>
      </c>
      <c r="E9775" t="s">
        <v>118</v>
      </c>
      <c r="F9775" t="s">
        <v>133</v>
      </c>
    </row>
    <row r="9776" spans="1:6" x14ac:dyDescent="0.25">
      <c r="A9776">
        <v>1355</v>
      </c>
      <c r="B9776" s="3">
        <v>44097</v>
      </c>
      <c r="C9776" s="3">
        <v>44365</v>
      </c>
      <c r="D9776" t="s">
        <v>131</v>
      </c>
      <c r="E9776" t="s">
        <v>118</v>
      </c>
      <c r="F9776" t="s">
        <v>133</v>
      </c>
    </row>
    <row r="9777" spans="1:6" x14ac:dyDescent="0.25">
      <c r="A9777">
        <v>1355</v>
      </c>
      <c r="B9777" s="3">
        <v>44365</v>
      </c>
      <c r="C9777" s="3">
        <v>44370</v>
      </c>
      <c r="D9777" t="s">
        <v>131</v>
      </c>
      <c r="E9777" t="s">
        <v>118</v>
      </c>
      <c r="F9777" t="s">
        <v>133</v>
      </c>
    </row>
    <row r="9778" spans="1:6" x14ac:dyDescent="0.25">
      <c r="A9778">
        <v>1355</v>
      </c>
      <c r="B9778" s="3">
        <v>44371</v>
      </c>
      <c r="C9778" s="3">
        <v>44439</v>
      </c>
      <c r="D9778" t="s">
        <v>131</v>
      </c>
      <c r="E9778" t="s">
        <v>118</v>
      </c>
      <c r="F9778" t="s">
        <v>133</v>
      </c>
    </row>
    <row r="9779" spans="1:6" x14ac:dyDescent="0.25">
      <c r="A9779">
        <v>1355</v>
      </c>
      <c r="B9779" s="3">
        <v>44439</v>
      </c>
      <c r="C9779" s="3">
        <v>44440</v>
      </c>
      <c r="D9779" t="s">
        <v>131</v>
      </c>
      <c r="E9779" t="s">
        <v>118</v>
      </c>
      <c r="F9779" t="s">
        <v>133</v>
      </c>
    </row>
    <row r="9780" spans="1:6" x14ac:dyDescent="0.25">
      <c r="A9780">
        <v>1355</v>
      </c>
      <c r="B9780" s="3">
        <v>44440</v>
      </c>
      <c r="C9780" s="3">
        <v>44746</v>
      </c>
      <c r="D9780" t="s">
        <v>131</v>
      </c>
      <c r="E9780" t="s">
        <v>118</v>
      </c>
      <c r="F9780" t="s">
        <v>133</v>
      </c>
    </row>
    <row r="9781" spans="1:6" x14ac:dyDescent="0.25">
      <c r="A9781">
        <v>1355</v>
      </c>
      <c r="B9781" s="3">
        <v>44746</v>
      </c>
      <c r="C9781" s="3">
        <v>44750</v>
      </c>
      <c r="D9781" t="s">
        <v>131</v>
      </c>
      <c r="E9781" t="s">
        <v>118</v>
      </c>
      <c r="F9781" t="s">
        <v>133</v>
      </c>
    </row>
    <row r="9782" spans="1:6" x14ac:dyDescent="0.25">
      <c r="A9782">
        <v>1355</v>
      </c>
      <c r="B9782" s="3">
        <v>44751</v>
      </c>
      <c r="C9782" s="3"/>
      <c r="D9782" t="s">
        <v>131</v>
      </c>
      <c r="E9782" t="s">
        <v>118</v>
      </c>
      <c r="F9782" t="s">
        <v>133</v>
      </c>
    </row>
    <row r="9783" spans="1:6" x14ac:dyDescent="0.25">
      <c r="A9783">
        <v>1356</v>
      </c>
      <c r="B9783" s="3">
        <v>42217</v>
      </c>
      <c r="C9783" s="3">
        <v>43333</v>
      </c>
      <c r="D9783" t="s">
        <v>131</v>
      </c>
      <c r="E9783" t="s">
        <v>170</v>
      </c>
      <c r="F9783" t="s">
        <v>132</v>
      </c>
    </row>
    <row r="9784" spans="1:6" x14ac:dyDescent="0.25">
      <c r="A9784">
        <v>1356</v>
      </c>
      <c r="B9784" s="3">
        <v>43333</v>
      </c>
      <c r="C9784" s="3">
        <v>43334</v>
      </c>
      <c r="D9784" t="s">
        <v>131</v>
      </c>
      <c r="E9784" t="s">
        <v>170</v>
      </c>
      <c r="F9784" t="s">
        <v>132</v>
      </c>
    </row>
    <row r="9785" spans="1:6" x14ac:dyDescent="0.25">
      <c r="A9785">
        <v>1356</v>
      </c>
      <c r="B9785" s="3">
        <v>43334</v>
      </c>
      <c r="C9785" s="3">
        <v>43616</v>
      </c>
      <c r="D9785" t="s">
        <v>131</v>
      </c>
      <c r="E9785" t="s">
        <v>170</v>
      </c>
      <c r="F9785" t="s">
        <v>132</v>
      </c>
    </row>
    <row r="9786" spans="1:6" x14ac:dyDescent="0.25">
      <c r="A9786">
        <v>1356</v>
      </c>
      <c r="B9786" s="3">
        <v>43617</v>
      </c>
      <c r="C9786" s="3">
        <v>43617</v>
      </c>
      <c r="D9786" t="s">
        <v>131</v>
      </c>
      <c r="E9786" t="s">
        <v>170</v>
      </c>
      <c r="F9786" t="s">
        <v>132</v>
      </c>
    </row>
    <row r="9787" spans="1:6" x14ac:dyDescent="0.25">
      <c r="A9787">
        <v>1356</v>
      </c>
      <c r="B9787" s="3">
        <v>43617</v>
      </c>
      <c r="C9787" s="3">
        <v>44120</v>
      </c>
      <c r="D9787" t="s">
        <v>131</v>
      </c>
      <c r="E9787" t="s">
        <v>170</v>
      </c>
      <c r="F9787" t="s">
        <v>132</v>
      </c>
    </row>
    <row r="9788" spans="1:6" x14ac:dyDescent="0.25">
      <c r="A9788">
        <v>1356</v>
      </c>
      <c r="B9788" s="3">
        <v>44120</v>
      </c>
      <c r="C9788" s="3">
        <v>44120</v>
      </c>
      <c r="D9788" t="s">
        <v>131</v>
      </c>
      <c r="E9788" t="s">
        <v>170</v>
      </c>
      <c r="F9788" t="s">
        <v>133</v>
      </c>
    </row>
    <row r="9789" spans="1:6" x14ac:dyDescent="0.25">
      <c r="A9789">
        <v>1356</v>
      </c>
      <c r="B9789" s="3">
        <v>44120</v>
      </c>
      <c r="C9789" s="3">
        <v>44494</v>
      </c>
      <c r="D9789" t="s">
        <v>131</v>
      </c>
      <c r="E9789" t="s">
        <v>170</v>
      </c>
      <c r="F9789" t="s">
        <v>132</v>
      </c>
    </row>
    <row r="9790" spans="1:6" x14ac:dyDescent="0.25">
      <c r="A9790">
        <v>1356</v>
      </c>
      <c r="B9790" s="3">
        <v>44120</v>
      </c>
      <c r="C9790" s="3">
        <v>44120</v>
      </c>
      <c r="D9790" t="s">
        <v>131</v>
      </c>
      <c r="E9790" t="s">
        <v>170</v>
      </c>
      <c r="F9790" t="s">
        <v>132</v>
      </c>
    </row>
    <row r="9791" spans="1:6" x14ac:dyDescent="0.25">
      <c r="A9791">
        <v>1356</v>
      </c>
      <c r="B9791" s="3">
        <v>44494</v>
      </c>
      <c r="C9791" s="3">
        <v>44508</v>
      </c>
      <c r="D9791" t="s">
        <v>131</v>
      </c>
      <c r="E9791" t="s">
        <v>170</v>
      </c>
      <c r="F9791" t="s">
        <v>132</v>
      </c>
    </row>
    <row r="9792" spans="1:6" x14ac:dyDescent="0.25">
      <c r="A9792">
        <v>1356</v>
      </c>
      <c r="B9792" s="3">
        <v>44509</v>
      </c>
      <c r="C9792" s="3"/>
      <c r="D9792" t="s">
        <v>131</v>
      </c>
      <c r="E9792" t="s">
        <v>170</v>
      </c>
      <c r="F9792" t="s">
        <v>132</v>
      </c>
    </row>
    <row r="9793" spans="1:6" x14ac:dyDescent="0.25">
      <c r="A9793">
        <v>1357</v>
      </c>
      <c r="B9793" s="3">
        <v>43009</v>
      </c>
      <c r="C9793" s="3">
        <v>43335</v>
      </c>
      <c r="D9793" t="s">
        <v>131</v>
      </c>
      <c r="E9793" t="s">
        <v>185</v>
      </c>
      <c r="F9793" t="s">
        <v>133</v>
      </c>
    </row>
    <row r="9794" spans="1:6" x14ac:dyDescent="0.25">
      <c r="A9794">
        <v>1357</v>
      </c>
      <c r="B9794" s="3">
        <v>43335</v>
      </c>
      <c r="C9794" s="3">
        <v>43336</v>
      </c>
      <c r="D9794" t="s">
        <v>131</v>
      </c>
      <c r="E9794" t="s">
        <v>185</v>
      </c>
      <c r="F9794" t="s">
        <v>133</v>
      </c>
    </row>
    <row r="9795" spans="1:6" x14ac:dyDescent="0.25">
      <c r="A9795">
        <v>1357</v>
      </c>
      <c r="B9795" s="3">
        <v>43336</v>
      </c>
      <c r="C9795" s="3">
        <v>43374</v>
      </c>
      <c r="D9795" t="s">
        <v>131</v>
      </c>
      <c r="E9795" t="s">
        <v>185</v>
      </c>
      <c r="F9795" t="s">
        <v>133</v>
      </c>
    </row>
    <row r="9796" spans="1:6" x14ac:dyDescent="0.25">
      <c r="A9796">
        <v>1357</v>
      </c>
      <c r="B9796" s="3">
        <v>43374</v>
      </c>
      <c r="C9796" s="3">
        <v>43374</v>
      </c>
      <c r="D9796" t="s">
        <v>131</v>
      </c>
      <c r="E9796" t="s">
        <v>185</v>
      </c>
      <c r="F9796" t="s">
        <v>133</v>
      </c>
    </row>
    <row r="9797" spans="1:6" x14ac:dyDescent="0.25">
      <c r="A9797">
        <v>1357</v>
      </c>
      <c r="B9797" s="3">
        <v>43374</v>
      </c>
      <c r="C9797" s="3">
        <v>43445</v>
      </c>
      <c r="D9797" t="s">
        <v>131</v>
      </c>
      <c r="E9797" t="s">
        <v>134</v>
      </c>
      <c r="F9797" t="s">
        <v>133</v>
      </c>
    </row>
    <row r="9798" spans="1:6" x14ac:dyDescent="0.25">
      <c r="A9798">
        <v>1357</v>
      </c>
      <c r="B9798" s="3">
        <v>43445</v>
      </c>
      <c r="C9798" s="3">
        <v>43445</v>
      </c>
      <c r="D9798" t="s">
        <v>131</v>
      </c>
      <c r="E9798" t="s">
        <v>134</v>
      </c>
      <c r="F9798" t="s">
        <v>133</v>
      </c>
    </row>
    <row r="9799" spans="1:6" x14ac:dyDescent="0.25">
      <c r="A9799">
        <v>1357</v>
      </c>
      <c r="B9799" s="3">
        <v>43446</v>
      </c>
      <c r="C9799" s="3">
        <v>43747</v>
      </c>
      <c r="D9799" t="s">
        <v>131</v>
      </c>
      <c r="E9799" t="s">
        <v>134</v>
      </c>
      <c r="F9799" t="s">
        <v>133</v>
      </c>
    </row>
    <row r="9800" spans="1:6" x14ac:dyDescent="0.25">
      <c r="A9800">
        <v>1357</v>
      </c>
      <c r="B9800" s="3">
        <v>43747</v>
      </c>
      <c r="C9800" s="3">
        <v>43748</v>
      </c>
      <c r="D9800" t="s">
        <v>131</v>
      </c>
      <c r="E9800" t="s">
        <v>134</v>
      </c>
      <c r="F9800" t="s">
        <v>133</v>
      </c>
    </row>
    <row r="9801" spans="1:6" x14ac:dyDescent="0.25">
      <c r="A9801">
        <v>1357</v>
      </c>
      <c r="B9801" s="3">
        <v>43749</v>
      </c>
      <c r="C9801" s="3">
        <v>43902</v>
      </c>
      <c r="D9801" t="s">
        <v>131</v>
      </c>
      <c r="E9801" t="s">
        <v>134</v>
      </c>
      <c r="F9801" t="s">
        <v>133</v>
      </c>
    </row>
    <row r="9802" spans="1:6" x14ac:dyDescent="0.25">
      <c r="A9802">
        <v>1357</v>
      </c>
      <c r="B9802" s="3">
        <v>43902</v>
      </c>
      <c r="C9802" s="3">
        <v>43903</v>
      </c>
      <c r="D9802" t="s">
        <v>131</v>
      </c>
      <c r="E9802" t="s">
        <v>134</v>
      </c>
      <c r="F9802" t="s">
        <v>133</v>
      </c>
    </row>
    <row r="9803" spans="1:6" x14ac:dyDescent="0.25">
      <c r="A9803">
        <v>1357</v>
      </c>
      <c r="B9803" s="3">
        <v>43904</v>
      </c>
      <c r="C9803" s="3">
        <v>44301</v>
      </c>
      <c r="D9803" t="s">
        <v>131</v>
      </c>
      <c r="E9803" t="s">
        <v>134</v>
      </c>
      <c r="F9803" t="s">
        <v>133</v>
      </c>
    </row>
    <row r="9804" spans="1:6" x14ac:dyDescent="0.25">
      <c r="A9804">
        <v>1357</v>
      </c>
      <c r="B9804" s="3">
        <v>44301</v>
      </c>
      <c r="C9804" s="3">
        <v>44301</v>
      </c>
      <c r="D9804" t="s">
        <v>131</v>
      </c>
      <c r="E9804" t="s">
        <v>134</v>
      </c>
      <c r="F9804" t="s">
        <v>133</v>
      </c>
    </row>
    <row r="9805" spans="1:6" x14ac:dyDescent="0.25">
      <c r="A9805">
        <v>1357</v>
      </c>
      <c r="B9805" s="3">
        <v>44302</v>
      </c>
      <c r="C9805" s="3">
        <v>44438</v>
      </c>
      <c r="D9805" t="s">
        <v>131</v>
      </c>
      <c r="E9805" t="s">
        <v>134</v>
      </c>
      <c r="F9805" t="s">
        <v>133</v>
      </c>
    </row>
    <row r="9806" spans="1:6" x14ac:dyDescent="0.25">
      <c r="A9806">
        <v>1357</v>
      </c>
      <c r="B9806" s="3">
        <v>44440</v>
      </c>
      <c r="C9806" s="3">
        <v>44698</v>
      </c>
      <c r="D9806" t="s">
        <v>131</v>
      </c>
      <c r="E9806" t="s">
        <v>134</v>
      </c>
      <c r="F9806" t="s">
        <v>133</v>
      </c>
    </row>
    <row r="9807" spans="1:6" x14ac:dyDescent="0.25">
      <c r="A9807">
        <v>1357</v>
      </c>
      <c r="B9807" s="3">
        <v>44698</v>
      </c>
      <c r="C9807" s="3">
        <v>44699</v>
      </c>
      <c r="D9807" t="s">
        <v>131</v>
      </c>
      <c r="E9807" t="s">
        <v>134</v>
      </c>
      <c r="F9807" t="s">
        <v>133</v>
      </c>
    </row>
    <row r="9808" spans="1:6" x14ac:dyDescent="0.25">
      <c r="A9808">
        <v>1357</v>
      </c>
      <c r="B9808" s="3">
        <v>44700</v>
      </c>
      <c r="D9808" t="s">
        <v>131</v>
      </c>
      <c r="E9808" t="s">
        <v>134</v>
      </c>
      <c r="F9808" t="s">
        <v>133</v>
      </c>
    </row>
    <row r="9809" spans="1:6" x14ac:dyDescent="0.25">
      <c r="A9809">
        <v>1358</v>
      </c>
      <c r="B9809" s="3">
        <v>42491</v>
      </c>
      <c r="C9809" s="3"/>
      <c r="D9809" t="s">
        <v>131</v>
      </c>
      <c r="E9809" t="s">
        <v>90</v>
      </c>
      <c r="F9809" t="s">
        <v>133</v>
      </c>
    </row>
    <row r="9810" spans="1:6" x14ac:dyDescent="0.25">
      <c r="A9810">
        <v>1359</v>
      </c>
      <c r="B9810" s="3">
        <v>42217</v>
      </c>
      <c r="C9810" s="3">
        <v>43149</v>
      </c>
      <c r="D9810" t="s">
        <v>131</v>
      </c>
      <c r="E9810" t="s">
        <v>169</v>
      </c>
      <c r="F9810" t="s">
        <v>132</v>
      </c>
    </row>
    <row r="9811" spans="1:6" x14ac:dyDescent="0.25">
      <c r="A9811">
        <v>1359</v>
      </c>
      <c r="B9811" s="3">
        <v>43150</v>
      </c>
      <c r="C9811" s="3">
        <v>43179</v>
      </c>
      <c r="D9811" t="s">
        <v>131</v>
      </c>
      <c r="E9811" t="s">
        <v>169</v>
      </c>
      <c r="F9811" t="s">
        <v>132</v>
      </c>
    </row>
    <row r="9812" spans="1:6" x14ac:dyDescent="0.25">
      <c r="A9812">
        <v>1359</v>
      </c>
      <c r="B9812" s="3">
        <v>43180</v>
      </c>
      <c r="C9812" s="3">
        <v>43209</v>
      </c>
      <c r="D9812" t="s">
        <v>131</v>
      </c>
      <c r="E9812" t="s">
        <v>169</v>
      </c>
      <c r="F9812" t="s">
        <v>132</v>
      </c>
    </row>
    <row r="9813" spans="1:6" x14ac:dyDescent="0.25">
      <c r="A9813">
        <v>1359</v>
      </c>
      <c r="B9813" s="3">
        <v>43210</v>
      </c>
      <c r="C9813" s="3">
        <v>43238</v>
      </c>
      <c r="D9813" t="s">
        <v>131</v>
      </c>
      <c r="E9813" t="s">
        <v>169</v>
      </c>
      <c r="F9813" t="s">
        <v>132</v>
      </c>
    </row>
    <row r="9814" spans="1:6" x14ac:dyDescent="0.25">
      <c r="A9814">
        <v>1359</v>
      </c>
      <c r="B9814" s="3">
        <v>43239</v>
      </c>
      <c r="C9814" s="3">
        <v>43576</v>
      </c>
      <c r="D9814" t="s">
        <v>131</v>
      </c>
      <c r="E9814" t="s">
        <v>169</v>
      </c>
      <c r="F9814" t="s">
        <v>132</v>
      </c>
    </row>
    <row r="9815" spans="1:6" x14ac:dyDescent="0.25">
      <c r="A9815">
        <v>1359</v>
      </c>
      <c r="B9815" s="3">
        <v>43577</v>
      </c>
      <c r="C9815" s="3">
        <v>43578</v>
      </c>
      <c r="D9815" t="s">
        <v>131</v>
      </c>
      <c r="E9815" t="s">
        <v>169</v>
      </c>
      <c r="F9815" t="s">
        <v>132</v>
      </c>
    </row>
    <row r="9816" spans="1:6" x14ac:dyDescent="0.25">
      <c r="A9816">
        <v>1359</v>
      </c>
      <c r="B9816" s="3">
        <v>43579</v>
      </c>
      <c r="C9816" s="3">
        <v>43598</v>
      </c>
      <c r="D9816" t="s">
        <v>131</v>
      </c>
      <c r="E9816" t="s">
        <v>169</v>
      </c>
      <c r="F9816" t="s">
        <v>132</v>
      </c>
    </row>
    <row r="9817" spans="1:6" x14ac:dyDescent="0.25">
      <c r="A9817">
        <v>1359</v>
      </c>
      <c r="B9817" s="3">
        <v>43598</v>
      </c>
      <c r="C9817" s="3">
        <v>43598</v>
      </c>
      <c r="D9817" t="s">
        <v>131</v>
      </c>
      <c r="E9817" t="s">
        <v>169</v>
      </c>
      <c r="F9817" t="s">
        <v>132</v>
      </c>
    </row>
    <row r="9818" spans="1:6" x14ac:dyDescent="0.25">
      <c r="A9818">
        <v>1359</v>
      </c>
      <c r="B9818" s="3">
        <v>43599</v>
      </c>
      <c r="C9818" s="3">
        <v>43633</v>
      </c>
      <c r="D9818" t="s">
        <v>131</v>
      </c>
      <c r="E9818" t="s">
        <v>169</v>
      </c>
      <c r="F9818" t="s">
        <v>132</v>
      </c>
    </row>
    <row r="9819" spans="1:6" x14ac:dyDescent="0.25">
      <c r="A9819">
        <v>1359</v>
      </c>
      <c r="B9819" s="3">
        <v>43633</v>
      </c>
      <c r="C9819" s="3">
        <v>43633</v>
      </c>
      <c r="D9819" t="s">
        <v>131</v>
      </c>
      <c r="E9819" t="s">
        <v>169</v>
      </c>
      <c r="F9819" t="s">
        <v>132</v>
      </c>
    </row>
    <row r="9820" spans="1:6" x14ac:dyDescent="0.25">
      <c r="A9820">
        <v>1359</v>
      </c>
      <c r="B9820" s="3">
        <v>43634</v>
      </c>
      <c r="C9820" s="3">
        <v>43696</v>
      </c>
      <c r="D9820" t="s">
        <v>131</v>
      </c>
      <c r="E9820" t="s">
        <v>169</v>
      </c>
      <c r="F9820" t="s">
        <v>132</v>
      </c>
    </row>
    <row r="9821" spans="1:6" x14ac:dyDescent="0.25">
      <c r="A9821">
        <v>1359</v>
      </c>
      <c r="B9821" s="3">
        <v>43696</v>
      </c>
      <c r="C9821" s="3">
        <v>43700</v>
      </c>
      <c r="D9821" t="s">
        <v>131</v>
      </c>
      <c r="E9821" t="s">
        <v>169</v>
      </c>
      <c r="F9821" t="s">
        <v>132</v>
      </c>
    </row>
    <row r="9822" spans="1:6" x14ac:dyDescent="0.25">
      <c r="A9822">
        <v>1359</v>
      </c>
      <c r="B9822" s="3">
        <v>43701</v>
      </c>
      <c r="C9822" s="3">
        <v>43717</v>
      </c>
      <c r="D9822" t="s">
        <v>131</v>
      </c>
      <c r="E9822" t="s">
        <v>169</v>
      </c>
      <c r="F9822" t="s">
        <v>132</v>
      </c>
    </row>
    <row r="9823" spans="1:6" x14ac:dyDescent="0.25">
      <c r="A9823">
        <v>1359</v>
      </c>
      <c r="B9823" s="3">
        <v>43717</v>
      </c>
      <c r="C9823" s="3">
        <v>43717</v>
      </c>
      <c r="D9823" t="s">
        <v>131</v>
      </c>
      <c r="E9823" t="s">
        <v>169</v>
      </c>
      <c r="F9823" t="s">
        <v>132</v>
      </c>
    </row>
    <row r="9824" spans="1:6" x14ac:dyDescent="0.25">
      <c r="A9824">
        <v>1359</v>
      </c>
      <c r="B9824" s="3">
        <v>43718</v>
      </c>
      <c r="C9824" s="3">
        <v>43738</v>
      </c>
      <c r="D9824" t="s">
        <v>131</v>
      </c>
      <c r="E9824" t="s">
        <v>169</v>
      </c>
      <c r="F9824" t="s">
        <v>132</v>
      </c>
    </row>
    <row r="9825" spans="1:6" x14ac:dyDescent="0.25">
      <c r="A9825">
        <v>1359</v>
      </c>
      <c r="B9825" s="3">
        <v>43738</v>
      </c>
      <c r="C9825" s="3">
        <v>43738</v>
      </c>
      <c r="D9825" t="s">
        <v>131</v>
      </c>
      <c r="E9825" t="s">
        <v>169</v>
      </c>
      <c r="F9825" t="s">
        <v>132</v>
      </c>
    </row>
    <row r="9826" spans="1:6" x14ac:dyDescent="0.25">
      <c r="A9826">
        <v>1359</v>
      </c>
      <c r="B9826" s="3">
        <v>43739</v>
      </c>
      <c r="C9826" s="3">
        <v>43766</v>
      </c>
      <c r="D9826" t="s">
        <v>131</v>
      </c>
      <c r="E9826" t="s">
        <v>169</v>
      </c>
      <c r="F9826" t="s">
        <v>132</v>
      </c>
    </row>
    <row r="9827" spans="1:6" x14ac:dyDescent="0.25">
      <c r="A9827">
        <v>1359</v>
      </c>
      <c r="B9827" s="3">
        <v>43766</v>
      </c>
      <c r="C9827" s="3">
        <v>43766</v>
      </c>
      <c r="D9827" t="s">
        <v>131</v>
      </c>
      <c r="E9827" t="s">
        <v>169</v>
      </c>
      <c r="F9827" t="s">
        <v>132</v>
      </c>
    </row>
    <row r="9828" spans="1:6" x14ac:dyDescent="0.25">
      <c r="A9828">
        <v>1359</v>
      </c>
      <c r="B9828" s="3">
        <v>43767</v>
      </c>
      <c r="C9828" s="3">
        <v>43773</v>
      </c>
      <c r="D9828" t="s">
        <v>131</v>
      </c>
      <c r="E9828" t="s">
        <v>169</v>
      </c>
      <c r="F9828" t="s">
        <v>132</v>
      </c>
    </row>
    <row r="9829" spans="1:6" x14ac:dyDescent="0.25">
      <c r="A9829">
        <v>1359</v>
      </c>
      <c r="B9829" s="3">
        <v>43773</v>
      </c>
      <c r="C9829" s="3">
        <v>43773</v>
      </c>
      <c r="D9829" t="s">
        <v>131</v>
      </c>
      <c r="E9829" t="s">
        <v>169</v>
      </c>
      <c r="F9829" t="s">
        <v>132</v>
      </c>
    </row>
    <row r="9830" spans="1:6" x14ac:dyDescent="0.25">
      <c r="A9830">
        <v>1359</v>
      </c>
      <c r="B9830" s="3">
        <v>43774</v>
      </c>
      <c r="C9830" s="3">
        <v>43871</v>
      </c>
      <c r="D9830" t="s">
        <v>131</v>
      </c>
      <c r="E9830" t="s">
        <v>169</v>
      </c>
      <c r="F9830" t="s">
        <v>132</v>
      </c>
    </row>
    <row r="9831" spans="1:6" x14ac:dyDescent="0.25">
      <c r="A9831">
        <v>1359</v>
      </c>
      <c r="B9831" s="3">
        <v>43871</v>
      </c>
      <c r="C9831" s="3">
        <v>43875</v>
      </c>
      <c r="D9831" t="s">
        <v>131</v>
      </c>
      <c r="E9831" t="s">
        <v>169</v>
      </c>
      <c r="F9831" t="s">
        <v>132</v>
      </c>
    </row>
    <row r="9832" spans="1:6" x14ac:dyDescent="0.25">
      <c r="A9832">
        <v>1359</v>
      </c>
      <c r="B9832" s="3">
        <v>43876</v>
      </c>
      <c r="C9832" s="3">
        <v>44135</v>
      </c>
      <c r="D9832" t="s">
        <v>131</v>
      </c>
      <c r="E9832" t="s">
        <v>169</v>
      </c>
      <c r="F9832" t="s">
        <v>132</v>
      </c>
    </row>
    <row r="9833" spans="1:6" x14ac:dyDescent="0.25">
      <c r="A9833">
        <v>1359</v>
      </c>
      <c r="B9833" s="3">
        <v>44136</v>
      </c>
      <c r="C9833" s="3">
        <v>44136</v>
      </c>
      <c r="D9833" t="s">
        <v>131</v>
      </c>
      <c r="E9833" t="s">
        <v>169</v>
      </c>
      <c r="F9833" t="s">
        <v>132</v>
      </c>
    </row>
    <row r="9834" spans="1:6" x14ac:dyDescent="0.25">
      <c r="A9834">
        <v>1359</v>
      </c>
      <c r="B9834" s="3">
        <v>44136</v>
      </c>
      <c r="C9834" s="3">
        <v>44411</v>
      </c>
      <c r="D9834" t="s">
        <v>131</v>
      </c>
      <c r="E9834" t="s">
        <v>169</v>
      </c>
      <c r="F9834" t="s">
        <v>132</v>
      </c>
    </row>
    <row r="9835" spans="1:6" x14ac:dyDescent="0.25">
      <c r="A9835">
        <v>1359</v>
      </c>
      <c r="B9835" s="3">
        <v>44411</v>
      </c>
      <c r="C9835" s="3">
        <v>44411</v>
      </c>
      <c r="D9835" t="s">
        <v>131</v>
      </c>
      <c r="E9835" t="s">
        <v>169</v>
      </c>
      <c r="F9835" t="s">
        <v>132</v>
      </c>
    </row>
    <row r="9836" spans="1:6" x14ac:dyDescent="0.25">
      <c r="A9836">
        <v>1359</v>
      </c>
      <c r="B9836" s="3">
        <v>44412</v>
      </c>
      <c r="C9836" s="3">
        <v>44669</v>
      </c>
      <c r="D9836" t="s">
        <v>131</v>
      </c>
      <c r="E9836" t="s">
        <v>169</v>
      </c>
      <c r="F9836" t="s">
        <v>132</v>
      </c>
    </row>
    <row r="9837" spans="1:6" x14ac:dyDescent="0.25">
      <c r="A9837">
        <v>1359</v>
      </c>
      <c r="B9837" s="3">
        <v>44669</v>
      </c>
      <c r="C9837" s="3">
        <v>44671</v>
      </c>
      <c r="D9837" t="s">
        <v>131</v>
      </c>
      <c r="E9837" t="s">
        <v>169</v>
      </c>
      <c r="F9837" t="s">
        <v>132</v>
      </c>
    </row>
    <row r="9838" spans="1:6" x14ac:dyDescent="0.25">
      <c r="A9838">
        <v>1359</v>
      </c>
      <c r="B9838" s="3">
        <v>44672</v>
      </c>
      <c r="C9838" s="3">
        <v>44676</v>
      </c>
      <c r="D9838" t="s">
        <v>131</v>
      </c>
      <c r="E9838" t="s">
        <v>169</v>
      </c>
      <c r="F9838" t="s">
        <v>132</v>
      </c>
    </row>
    <row r="9839" spans="1:6" x14ac:dyDescent="0.25">
      <c r="A9839">
        <v>1359</v>
      </c>
      <c r="B9839" s="3">
        <v>44676</v>
      </c>
      <c r="C9839" s="3">
        <v>44678</v>
      </c>
      <c r="D9839" t="s">
        <v>131</v>
      </c>
      <c r="E9839" t="s">
        <v>169</v>
      </c>
      <c r="F9839" t="s">
        <v>132</v>
      </c>
    </row>
    <row r="9840" spans="1:6" x14ac:dyDescent="0.25">
      <c r="A9840">
        <v>1359</v>
      </c>
      <c r="B9840" s="3">
        <v>44679</v>
      </c>
      <c r="C9840" s="3">
        <v>44728</v>
      </c>
      <c r="D9840" t="s">
        <v>131</v>
      </c>
      <c r="E9840" t="s">
        <v>169</v>
      </c>
      <c r="F9840" t="s">
        <v>132</v>
      </c>
    </row>
    <row r="9841" spans="1:6" x14ac:dyDescent="0.25">
      <c r="A9841">
        <v>1359</v>
      </c>
      <c r="B9841" s="3">
        <v>44728</v>
      </c>
      <c r="C9841" s="3">
        <v>44728</v>
      </c>
      <c r="D9841" t="s">
        <v>131</v>
      </c>
      <c r="E9841" t="s">
        <v>169</v>
      </c>
      <c r="F9841" t="s">
        <v>132</v>
      </c>
    </row>
    <row r="9842" spans="1:6" x14ac:dyDescent="0.25">
      <c r="A9842">
        <v>1359</v>
      </c>
      <c r="B9842" s="3">
        <v>44729</v>
      </c>
      <c r="C9842" s="3">
        <v>44737</v>
      </c>
      <c r="D9842" t="s">
        <v>131</v>
      </c>
      <c r="E9842" t="s">
        <v>169</v>
      </c>
      <c r="F9842" t="s">
        <v>132</v>
      </c>
    </row>
    <row r="9843" spans="1:6" x14ac:dyDescent="0.25">
      <c r="A9843">
        <v>1359</v>
      </c>
      <c r="B9843" s="3">
        <v>44737</v>
      </c>
      <c r="C9843" s="3">
        <v>44743</v>
      </c>
      <c r="D9843" t="s">
        <v>131</v>
      </c>
      <c r="E9843" t="s">
        <v>169</v>
      </c>
      <c r="F9843" t="s">
        <v>132</v>
      </c>
    </row>
    <row r="9844" spans="1:6" x14ac:dyDescent="0.25">
      <c r="A9844">
        <v>1359</v>
      </c>
      <c r="B9844" s="3">
        <v>44744</v>
      </c>
      <c r="C9844" s="3"/>
      <c r="D9844" t="s">
        <v>131</v>
      </c>
      <c r="E9844" t="s">
        <v>169</v>
      </c>
      <c r="F9844" t="s">
        <v>132</v>
      </c>
    </row>
    <row r="9845" spans="1:6" x14ac:dyDescent="0.25">
      <c r="A9845">
        <v>1360</v>
      </c>
      <c r="B9845" s="3">
        <v>42826</v>
      </c>
      <c r="C9845" s="3">
        <v>43405</v>
      </c>
      <c r="D9845" t="s">
        <v>131</v>
      </c>
      <c r="E9845" t="s">
        <v>92</v>
      </c>
      <c r="F9845" t="s">
        <v>133</v>
      </c>
    </row>
    <row r="9846" spans="1:6" x14ac:dyDescent="0.25">
      <c r="A9846">
        <v>1360</v>
      </c>
      <c r="B9846" s="3">
        <v>43699</v>
      </c>
      <c r="C9846" s="3">
        <v>43699</v>
      </c>
      <c r="D9846" t="s">
        <v>131</v>
      </c>
      <c r="E9846" t="s">
        <v>92</v>
      </c>
      <c r="F9846" t="s">
        <v>133</v>
      </c>
    </row>
    <row r="9847" spans="1:6" x14ac:dyDescent="0.25">
      <c r="A9847">
        <v>1360</v>
      </c>
      <c r="B9847" s="3">
        <v>43699</v>
      </c>
      <c r="C9847" s="3">
        <v>44130</v>
      </c>
      <c r="D9847" t="s">
        <v>131</v>
      </c>
      <c r="E9847" t="s">
        <v>94</v>
      </c>
      <c r="F9847" t="s">
        <v>133</v>
      </c>
    </row>
    <row r="9848" spans="1:6" x14ac:dyDescent="0.25">
      <c r="A9848">
        <v>1360</v>
      </c>
      <c r="B9848" s="3">
        <v>44130</v>
      </c>
      <c r="C9848" s="3">
        <v>44227</v>
      </c>
      <c r="D9848" t="s">
        <v>131</v>
      </c>
      <c r="E9848" t="s">
        <v>94</v>
      </c>
      <c r="F9848" t="s">
        <v>133</v>
      </c>
    </row>
    <row r="9849" spans="1:6" x14ac:dyDescent="0.25">
      <c r="A9849">
        <v>1360</v>
      </c>
      <c r="B9849" s="3">
        <v>44228</v>
      </c>
      <c r="C9849" s="3">
        <v>44279</v>
      </c>
      <c r="D9849" t="s">
        <v>131</v>
      </c>
      <c r="E9849" t="s">
        <v>94</v>
      </c>
      <c r="F9849" t="s">
        <v>133</v>
      </c>
    </row>
    <row r="9850" spans="1:6" x14ac:dyDescent="0.25">
      <c r="A9850">
        <v>1360</v>
      </c>
      <c r="B9850" s="3">
        <v>44279</v>
      </c>
      <c r="C9850" s="3">
        <v>44585</v>
      </c>
      <c r="D9850" t="s">
        <v>131</v>
      </c>
      <c r="E9850" t="s">
        <v>94</v>
      </c>
      <c r="F9850" t="s">
        <v>133</v>
      </c>
    </row>
    <row r="9851" spans="1:6" x14ac:dyDescent="0.25">
      <c r="A9851">
        <v>1360</v>
      </c>
      <c r="B9851" s="3">
        <v>44585</v>
      </c>
      <c r="C9851" s="3">
        <v>44585</v>
      </c>
      <c r="D9851" t="s">
        <v>131</v>
      </c>
      <c r="E9851" t="s">
        <v>94</v>
      </c>
      <c r="F9851" t="s">
        <v>133</v>
      </c>
    </row>
    <row r="9852" spans="1:6" x14ac:dyDescent="0.25">
      <c r="A9852">
        <v>1360</v>
      </c>
      <c r="B9852" s="3">
        <v>44586</v>
      </c>
      <c r="C9852" s="3">
        <v>44586</v>
      </c>
      <c r="D9852" t="s">
        <v>131</v>
      </c>
      <c r="E9852" t="s">
        <v>94</v>
      </c>
      <c r="F9852" t="s">
        <v>133</v>
      </c>
    </row>
    <row r="9853" spans="1:6" x14ac:dyDescent="0.25">
      <c r="A9853">
        <v>1360</v>
      </c>
      <c r="B9853" s="3">
        <v>44586</v>
      </c>
      <c r="C9853" s="3">
        <v>44587</v>
      </c>
      <c r="D9853" t="s">
        <v>131</v>
      </c>
      <c r="E9853" t="s">
        <v>94</v>
      </c>
      <c r="F9853" t="s">
        <v>133</v>
      </c>
    </row>
    <row r="9854" spans="1:6" x14ac:dyDescent="0.25">
      <c r="A9854">
        <v>1360</v>
      </c>
      <c r="B9854" s="3">
        <v>44588</v>
      </c>
      <c r="C9854" s="3"/>
      <c r="D9854" t="s">
        <v>131</v>
      </c>
      <c r="E9854" t="s">
        <v>94</v>
      </c>
      <c r="F9854" t="s">
        <v>133</v>
      </c>
    </row>
    <row r="9855" spans="1:6" x14ac:dyDescent="0.25">
      <c r="A9855">
        <v>1361</v>
      </c>
      <c r="B9855" s="3">
        <v>42552</v>
      </c>
      <c r="C9855" s="3">
        <v>43163</v>
      </c>
      <c r="D9855" t="s">
        <v>131</v>
      </c>
      <c r="E9855" t="s">
        <v>118</v>
      </c>
      <c r="F9855" t="s">
        <v>133</v>
      </c>
    </row>
    <row r="9856" spans="1:6" x14ac:dyDescent="0.25">
      <c r="A9856">
        <v>1361</v>
      </c>
      <c r="B9856" s="3">
        <v>43163</v>
      </c>
      <c r="C9856" s="3">
        <v>43164</v>
      </c>
      <c r="D9856" t="s">
        <v>131</v>
      </c>
      <c r="E9856" t="s">
        <v>118</v>
      </c>
      <c r="F9856" t="s">
        <v>133</v>
      </c>
    </row>
    <row r="9857" spans="1:6" x14ac:dyDescent="0.25">
      <c r="A9857">
        <v>1361</v>
      </c>
      <c r="B9857" s="3">
        <v>43164</v>
      </c>
      <c r="C9857" s="3">
        <v>43374</v>
      </c>
      <c r="D9857" t="s">
        <v>131</v>
      </c>
      <c r="E9857" t="s">
        <v>129</v>
      </c>
      <c r="F9857" t="s">
        <v>133</v>
      </c>
    </row>
    <row r="9858" spans="1:6" x14ac:dyDescent="0.25">
      <c r="A9858">
        <v>1361</v>
      </c>
      <c r="B9858" s="3">
        <v>43374</v>
      </c>
      <c r="C9858" s="3">
        <v>43375</v>
      </c>
      <c r="D9858" t="s">
        <v>131</v>
      </c>
      <c r="E9858" t="s">
        <v>129</v>
      </c>
      <c r="F9858" t="s">
        <v>133</v>
      </c>
    </row>
    <row r="9859" spans="1:6" x14ac:dyDescent="0.25">
      <c r="A9859">
        <v>1361</v>
      </c>
      <c r="B9859" s="3">
        <v>43376</v>
      </c>
      <c r="C9859" s="3">
        <v>43416</v>
      </c>
      <c r="D9859" t="s">
        <v>131</v>
      </c>
      <c r="E9859" t="s">
        <v>129</v>
      </c>
      <c r="F9859" t="s">
        <v>133</v>
      </c>
    </row>
    <row r="9860" spans="1:6" x14ac:dyDescent="0.25">
      <c r="A9860">
        <v>1361</v>
      </c>
      <c r="B9860" s="3">
        <v>43416</v>
      </c>
      <c r="C9860" s="3">
        <v>43429</v>
      </c>
      <c r="D9860" t="s">
        <v>131</v>
      </c>
      <c r="E9860" t="s">
        <v>129</v>
      </c>
      <c r="F9860" t="s">
        <v>133</v>
      </c>
    </row>
    <row r="9861" spans="1:6" x14ac:dyDescent="0.25">
      <c r="A9861">
        <v>1361</v>
      </c>
      <c r="B9861" s="3">
        <v>43430</v>
      </c>
      <c r="C9861" s="3">
        <v>43486</v>
      </c>
      <c r="D9861" t="s">
        <v>131</v>
      </c>
      <c r="E9861" t="s">
        <v>129</v>
      </c>
      <c r="F9861" t="s">
        <v>133</v>
      </c>
    </row>
    <row r="9862" spans="1:6" x14ac:dyDescent="0.25">
      <c r="A9862">
        <v>1361</v>
      </c>
      <c r="B9862" s="3">
        <v>43486</v>
      </c>
      <c r="C9862" s="3">
        <v>43531</v>
      </c>
      <c r="D9862" t="s">
        <v>131</v>
      </c>
      <c r="E9862" t="s">
        <v>129</v>
      </c>
      <c r="F9862" t="s">
        <v>133</v>
      </c>
    </row>
    <row r="9863" spans="1:6" x14ac:dyDescent="0.25">
      <c r="A9863">
        <v>1361</v>
      </c>
      <c r="B9863" s="3">
        <v>43532</v>
      </c>
      <c r="C9863" s="3">
        <v>43532</v>
      </c>
      <c r="D9863" t="s">
        <v>131</v>
      </c>
      <c r="E9863" t="s">
        <v>129</v>
      </c>
      <c r="F9863" t="s">
        <v>133</v>
      </c>
    </row>
    <row r="9864" spans="1:6" x14ac:dyDescent="0.25">
      <c r="A9864">
        <v>1361</v>
      </c>
      <c r="B9864" s="3">
        <v>43532</v>
      </c>
      <c r="C9864" s="3">
        <v>43697</v>
      </c>
      <c r="D9864" t="s">
        <v>131</v>
      </c>
      <c r="E9864" t="s">
        <v>129</v>
      </c>
      <c r="F9864" t="s">
        <v>133</v>
      </c>
    </row>
    <row r="9865" spans="1:6" x14ac:dyDescent="0.25">
      <c r="A9865">
        <v>1361</v>
      </c>
      <c r="B9865" s="3">
        <v>43698</v>
      </c>
      <c r="C9865" s="3">
        <v>43698</v>
      </c>
      <c r="D9865" t="s">
        <v>131</v>
      </c>
      <c r="E9865" t="s">
        <v>129</v>
      </c>
      <c r="F9865" t="s">
        <v>133</v>
      </c>
    </row>
    <row r="9866" spans="1:6" x14ac:dyDescent="0.25">
      <c r="A9866">
        <v>1361</v>
      </c>
      <c r="B9866" s="3">
        <v>43698</v>
      </c>
      <c r="C9866" s="3">
        <v>43739</v>
      </c>
      <c r="D9866" t="s">
        <v>131</v>
      </c>
      <c r="E9866" t="s">
        <v>129</v>
      </c>
      <c r="F9866" t="s">
        <v>133</v>
      </c>
    </row>
    <row r="9867" spans="1:6" x14ac:dyDescent="0.25">
      <c r="A9867">
        <v>1362</v>
      </c>
      <c r="B9867" s="3">
        <v>42736</v>
      </c>
      <c r="C9867" s="3">
        <v>43204</v>
      </c>
      <c r="D9867" t="s">
        <v>131</v>
      </c>
      <c r="E9867" t="s">
        <v>115</v>
      </c>
      <c r="F9867" t="s">
        <v>133</v>
      </c>
    </row>
    <row r="9868" spans="1:6" x14ac:dyDescent="0.25">
      <c r="A9868">
        <v>1362</v>
      </c>
      <c r="B9868" s="3">
        <v>43204</v>
      </c>
      <c r="C9868" s="3">
        <v>43205</v>
      </c>
      <c r="D9868" t="s">
        <v>131</v>
      </c>
      <c r="E9868" t="s">
        <v>115</v>
      </c>
      <c r="F9868" t="s">
        <v>133</v>
      </c>
    </row>
    <row r="9869" spans="1:6" x14ac:dyDescent="0.25">
      <c r="A9869">
        <v>1362</v>
      </c>
      <c r="B9869" s="3">
        <v>43206</v>
      </c>
      <c r="C9869" s="3">
        <v>43598</v>
      </c>
      <c r="D9869" t="s">
        <v>131</v>
      </c>
      <c r="E9869" t="s">
        <v>115</v>
      </c>
      <c r="F9869" t="s">
        <v>133</v>
      </c>
    </row>
    <row r="9870" spans="1:6" x14ac:dyDescent="0.25">
      <c r="A9870">
        <v>1362</v>
      </c>
      <c r="B9870" s="3">
        <v>43598</v>
      </c>
      <c r="C9870" s="3"/>
      <c r="D9870" t="s">
        <v>131</v>
      </c>
      <c r="E9870" t="s">
        <v>115</v>
      </c>
      <c r="F9870" t="s">
        <v>133</v>
      </c>
    </row>
    <row r="9871" spans="1:6" x14ac:dyDescent="0.25">
      <c r="A9871">
        <v>1363</v>
      </c>
      <c r="B9871" s="3">
        <v>42051</v>
      </c>
      <c r="C9871" s="3">
        <v>44573</v>
      </c>
      <c r="D9871" t="s">
        <v>131</v>
      </c>
      <c r="E9871" t="s">
        <v>118</v>
      </c>
      <c r="F9871" t="s">
        <v>133</v>
      </c>
    </row>
    <row r="9872" spans="1:6" x14ac:dyDescent="0.25">
      <c r="A9872">
        <v>1363</v>
      </c>
      <c r="B9872" s="3">
        <v>44573</v>
      </c>
      <c r="C9872" s="3">
        <v>44577</v>
      </c>
      <c r="D9872" t="s">
        <v>131</v>
      </c>
      <c r="E9872" t="s">
        <v>118</v>
      </c>
      <c r="F9872" t="s">
        <v>133</v>
      </c>
    </row>
    <row r="9873" spans="1:6" x14ac:dyDescent="0.25">
      <c r="A9873">
        <v>1363</v>
      </c>
      <c r="B9873" s="3">
        <v>44578</v>
      </c>
      <c r="C9873" s="3">
        <v>44578</v>
      </c>
      <c r="D9873" t="s">
        <v>131</v>
      </c>
      <c r="E9873" t="s">
        <v>118</v>
      </c>
      <c r="F9873" t="s">
        <v>133</v>
      </c>
    </row>
    <row r="9874" spans="1:6" x14ac:dyDescent="0.25">
      <c r="A9874">
        <v>1363</v>
      </c>
      <c r="B9874" s="3">
        <v>44578</v>
      </c>
      <c r="C9874" s="3">
        <v>44582</v>
      </c>
      <c r="D9874" t="s">
        <v>131</v>
      </c>
      <c r="E9874" t="s">
        <v>118</v>
      </c>
      <c r="F9874" t="s">
        <v>133</v>
      </c>
    </row>
    <row r="9875" spans="1:6" x14ac:dyDescent="0.25">
      <c r="A9875">
        <v>1363</v>
      </c>
      <c r="B9875" s="3">
        <v>44583</v>
      </c>
      <c r="C9875" s="3">
        <v>44628</v>
      </c>
      <c r="D9875" t="s">
        <v>131</v>
      </c>
      <c r="E9875" t="s">
        <v>118</v>
      </c>
      <c r="F9875" t="s">
        <v>133</v>
      </c>
    </row>
    <row r="9876" spans="1:6" x14ac:dyDescent="0.25">
      <c r="A9876">
        <v>1363</v>
      </c>
      <c r="B9876" s="3">
        <v>44628</v>
      </c>
      <c r="C9876" s="3">
        <v>44714</v>
      </c>
      <c r="D9876" t="s">
        <v>131</v>
      </c>
      <c r="E9876" t="s">
        <v>118</v>
      </c>
      <c r="F9876" t="s">
        <v>133</v>
      </c>
    </row>
    <row r="9877" spans="1:6" x14ac:dyDescent="0.25">
      <c r="A9877">
        <v>1363</v>
      </c>
      <c r="B9877" s="3">
        <v>44715</v>
      </c>
      <c r="C9877" s="3">
        <v>44715</v>
      </c>
      <c r="D9877" t="s">
        <v>131</v>
      </c>
      <c r="E9877" t="s">
        <v>118</v>
      </c>
      <c r="F9877" t="s">
        <v>133</v>
      </c>
    </row>
    <row r="9878" spans="1:6" x14ac:dyDescent="0.25">
      <c r="A9878">
        <v>1363</v>
      </c>
      <c r="B9878" s="3">
        <v>44715</v>
      </c>
      <c r="C9878" s="3">
        <v>44715</v>
      </c>
      <c r="D9878" t="s">
        <v>131</v>
      </c>
      <c r="E9878" t="s">
        <v>118</v>
      </c>
      <c r="F9878" t="s">
        <v>133</v>
      </c>
    </row>
    <row r="9879" spans="1:6" x14ac:dyDescent="0.25">
      <c r="A9879">
        <v>1364</v>
      </c>
      <c r="B9879" s="3">
        <v>43409</v>
      </c>
      <c r="C9879" s="3"/>
      <c r="D9879" t="s">
        <v>131</v>
      </c>
      <c r="E9879" t="s">
        <v>97</v>
      </c>
      <c r="F9879" t="s">
        <v>132</v>
      </c>
    </row>
    <row r="9880" spans="1:6" x14ac:dyDescent="0.25">
      <c r="A9880">
        <v>1364</v>
      </c>
      <c r="B9880" s="3">
        <v>43409</v>
      </c>
      <c r="C9880" s="3">
        <v>43409</v>
      </c>
      <c r="D9880" t="s">
        <v>131</v>
      </c>
      <c r="E9880" t="s">
        <v>97</v>
      </c>
      <c r="F9880" t="s">
        <v>133</v>
      </c>
    </row>
    <row r="9881" spans="1:6" x14ac:dyDescent="0.25">
      <c r="A9881">
        <v>1366</v>
      </c>
      <c r="B9881" s="3">
        <v>42217</v>
      </c>
      <c r="C9881" s="3">
        <v>43252</v>
      </c>
      <c r="D9881" t="s">
        <v>131</v>
      </c>
      <c r="E9881" t="s">
        <v>185</v>
      </c>
      <c r="F9881" t="s">
        <v>133</v>
      </c>
    </row>
    <row r="9882" spans="1:6" x14ac:dyDescent="0.25">
      <c r="A9882">
        <v>1366</v>
      </c>
      <c r="B9882" s="3">
        <v>43252</v>
      </c>
      <c r="C9882" s="3">
        <v>43549</v>
      </c>
      <c r="D9882" t="s">
        <v>131</v>
      </c>
      <c r="E9882" t="s">
        <v>169</v>
      </c>
      <c r="F9882" t="s">
        <v>133</v>
      </c>
    </row>
    <row r="9883" spans="1:6" x14ac:dyDescent="0.25">
      <c r="A9883">
        <v>1366</v>
      </c>
      <c r="B9883" s="3">
        <v>43252</v>
      </c>
      <c r="C9883" s="3">
        <v>43252</v>
      </c>
      <c r="D9883" t="s">
        <v>131</v>
      </c>
      <c r="E9883" t="s">
        <v>185</v>
      </c>
      <c r="F9883" t="s">
        <v>133</v>
      </c>
    </row>
    <row r="9884" spans="1:6" x14ac:dyDescent="0.25">
      <c r="A9884">
        <v>1366</v>
      </c>
      <c r="B9884" s="3">
        <v>43532</v>
      </c>
      <c r="C9884" s="3">
        <v>43532</v>
      </c>
      <c r="D9884" t="s">
        <v>131</v>
      </c>
      <c r="E9884" t="s">
        <v>169</v>
      </c>
      <c r="F9884" t="s">
        <v>133</v>
      </c>
    </row>
    <row r="9885" spans="1:6" x14ac:dyDescent="0.25">
      <c r="A9885">
        <v>1366</v>
      </c>
      <c r="B9885" s="3">
        <v>43533</v>
      </c>
      <c r="C9885" s="3">
        <v>44578</v>
      </c>
      <c r="D9885" t="s">
        <v>131</v>
      </c>
      <c r="E9885" t="s">
        <v>169</v>
      </c>
      <c r="F9885" t="s">
        <v>133</v>
      </c>
    </row>
    <row r="9886" spans="1:6" x14ac:dyDescent="0.25">
      <c r="A9886">
        <v>1366</v>
      </c>
      <c r="B9886" s="3">
        <v>43549</v>
      </c>
      <c r="C9886" s="3">
        <v>43560</v>
      </c>
      <c r="D9886" t="s">
        <v>131</v>
      </c>
      <c r="E9886" t="s">
        <v>169</v>
      </c>
      <c r="F9886" t="s">
        <v>133</v>
      </c>
    </row>
    <row r="9887" spans="1:6" x14ac:dyDescent="0.25">
      <c r="A9887">
        <v>1366</v>
      </c>
      <c r="B9887" s="3">
        <v>44578</v>
      </c>
      <c r="C9887" s="3">
        <v>44584</v>
      </c>
      <c r="D9887" t="s">
        <v>131</v>
      </c>
      <c r="E9887" t="s">
        <v>169</v>
      </c>
      <c r="F9887" t="s">
        <v>133</v>
      </c>
    </row>
    <row r="9888" spans="1:6" x14ac:dyDescent="0.25">
      <c r="A9888">
        <v>1366</v>
      </c>
      <c r="B9888" s="3">
        <v>44585</v>
      </c>
      <c r="C9888" s="3"/>
      <c r="D9888" t="s">
        <v>131</v>
      </c>
      <c r="E9888" t="s">
        <v>169</v>
      </c>
      <c r="F9888" t="s">
        <v>133</v>
      </c>
    </row>
    <row r="9889" spans="1:6" x14ac:dyDescent="0.25">
      <c r="A9889">
        <v>1367</v>
      </c>
      <c r="B9889" s="3">
        <v>42217</v>
      </c>
      <c r="C9889" s="3">
        <v>43100</v>
      </c>
      <c r="D9889" t="s">
        <v>131</v>
      </c>
      <c r="E9889" t="s">
        <v>185</v>
      </c>
      <c r="F9889" t="s">
        <v>133</v>
      </c>
    </row>
    <row r="9890" spans="1:6" x14ac:dyDescent="0.25">
      <c r="A9890">
        <v>1367</v>
      </c>
      <c r="B9890" s="3">
        <v>43101</v>
      </c>
      <c r="C9890" s="3">
        <v>43101</v>
      </c>
      <c r="D9890" t="s">
        <v>131</v>
      </c>
      <c r="E9890" t="s">
        <v>185</v>
      </c>
      <c r="F9890" t="s">
        <v>133</v>
      </c>
    </row>
    <row r="9891" spans="1:6" x14ac:dyDescent="0.25">
      <c r="A9891">
        <v>1367</v>
      </c>
      <c r="B9891" s="3">
        <v>43101</v>
      </c>
      <c r="C9891" s="3">
        <v>43430</v>
      </c>
      <c r="D9891" t="s">
        <v>131</v>
      </c>
      <c r="E9891" t="s">
        <v>168</v>
      </c>
      <c r="F9891" t="s">
        <v>133</v>
      </c>
    </row>
    <row r="9892" spans="1:6" x14ac:dyDescent="0.25">
      <c r="A9892">
        <v>1367</v>
      </c>
      <c r="B9892" s="3">
        <v>43430</v>
      </c>
      <c r="C9892" s="3">
        <v>43431</v>
      </c>
      <c r="D9892" t="s">
        <v>131</v>
      </c>
      <c r="E9892" t="s">
        <v>168</v>
      </c>
      <c r="F9892" t="s">
        <v>133</v>
      </c>
    </row>
    <row r="9893" spans="1:6" x14ac:dyDescent="0.25">
      <c r="A9893">
        <v>1367</v>
      </c>
      <c r="B9893" s="3">
        <v>43432</v>
      </c>
      <c r="C9893" s="3">
        <v>43434</v>
      </c>
      <c r="D9893" t="s">
        <v>131</v>
      </c>
      <c r="E9893" t="s">
        <v>168</v>
      </c>
      <c r="F9893" t="s">
        <v>133</v>
      </c>
    </row>
    <row r="9894" spans="1:6" x14ac:dyDescent="0.25">
      <c r="A9894">
        <v>1367</v>
      </c>
      <c r="B9894" s="3">
        <v>43434</v>
      </c>
      <c r="C9894" s="3">
        <v>43434</v>
      </c>
      <c r="D9894" t="s">
        <v>131</v>
      </c>
      <c r="E9894" t="s">
        <v>168</v>
      </c>
      <c r="F9894" t="s">
        <v>133</v>
      </c>
    </row>
    <row r="9895" spans="1:6" x14ac:dyDescent="0.25">
      <c r="A9895">
        <v>1367</v>
      </c>
      <c r="B9895" s="3">
        <v>43435</v>
      </c>
      <c r="C9895" s="3">
        <v>43486</v>
      </c>
      <c r="D9895" t="s">
        <v>131</v>
      </c>
      <c r="E9895" t="s">
        <v>168</v>
      </c>
      <c r="F9895" t="s">
        <v>133</v>
      </c>
    </row>
    <row r="9896" spans="1:6" x14ac:dyDescent="0.25">
      <c r="A9896">
        <v>1367</v>
      </c>
      <c r="B9896" s="3">
        <v>43486</v>
      </c>
      <c r="C9896" s="3">
        <v>43497</v>
      </c>
      <c r="D9896" t="s">
        <v>131</v>
      </c>
      <c r="E9896" t="s">
        <v>168</v>
      </c>
      <c r="F9896" t="s">
        <v>133</v>
      </c>
    </row>
    <row r="9897" spans="1:6" x14ac:dyDescent="0.25">
      <c r="A9897">
        <v>1367</v>
      </c>
      <c r="B9897" s="3">
        <v>43498</v>
      </c>
      <c r="C9897" s="3">
        <v>43654</v>
      </c>
      <c r="D9897" t="s">
        <v>131</v>
      </c>
      <c r="E9897" t="s">
        <v>168</v>
      </c>
      <c r="F9897" t="s">
        <v>133</v>
      </c>
    </row>
    <row r="9898" spans="1:6" x14ac:dyDescent="0.25">
      <c r="A9898">
        <v>1367</v>
      </c>
      <c r="B9898" s="3">
        <v>43654</v>
      </c>
      <c r="C9898" s="3">
        <v>44357</v>
      </c>
      <c r="D9898" t="s">
        <v>131</v>
      </c>
      <c r="E9898" t="s">
        <v>168</v>
      </c>
      <c r="F9898" t="s">
        <v>133</v>
      </c>
    </row>
    <row r="9899" spans="1:6" x14ac:dyDescent="0.25">
      <c r="A9899">
        <v>1367</v>
      </c>
      <c r="B9899" s="3">
        <v>44357</v>
      </c>
      <c r="C9899" s="3">
        <v>44358</v>
      </c>
      <c r="D9899" t="s">
        <v>131</v>
      </c>
      <c r="E9899" t="s">
        <v>168</v>
      </c>
      <c r="F9899" t="s">
        <v>133</v>
      </c>
    </row>
    <row r="9900" spans="1:6" x14ac:dyDescent="0.25">
      <c r="A9900">
        <v>1367</v>
      </c>
      <c r="B9900" s="3">
        <v>44359</v>
      </c>
      <c r="C9900" s="3">
        <v>44662</v>
      </c>
      <c r="D9900" t="s">
        <v>131</v>
      </c>
      <c r="E9900" t="s">
        <v>168</v>
      </c>
      <c r="F9900" t="s">
        <v>133</v>
      </c>
    </row>
    <row r="9901" spans="1:6" x14ac:dyDescent="0.25">
      <c r="A9901">
        <v>1367</v>
      </c>
      <c r="B9901" s="3">
        <v>44662</v>
      </c>
      <c r="C9901" s="3">
        <v>44664</v>
      </c>
      <c r="D9901" t="s">
        <v>131</v>
      </c>
      <c r="E9901" t="s">
        <v>168</v>
      </c>
      <c r="F9901" t="s">
        <v>133</v>
      </c>
    </row>
    <row r="9902" spans="1:6" x14ac:dyDescent="0.25">
      <c r="A9902">
        <v>1367</v>
      </c>
      <c r="B9902" s="3">
        <v>44665</v>
      </c>
      <c r="C9902" s="3"/>
      <c r="D9902" t="s">
        <v>131</v>
      </c>
      <c r="E9902" t="s">
        <v>168</v>
      </c>
      <c r="F9902" t="s">
        <v>133</v>
      </c>
    </row>
    <row r="9903" spans="1:6" x14ac:dyDescent="0.25">
      <c r="A9903">
        <v>1369</v>
      </c>
      <c r="B9903" s="3">
        <v>42385</v>
      </c>
      <c r="C9903" s="3">
        <v>43724</v>
      </c>
      <c r="D9903" t="s">
        <v>131</v>
      </c>
      <c r="E9903" t="s">
        <v>115</v>
      </c>
      <c r="F9903" t="s">
        <v>133</v>
      </c>
    </row>
    <row r="9904" spans="1:6" x14ac:dyDescent="0.25">
      <c r="A9904">
        <v>1369</v>
      </c>
      <c r="B9904" s="3">
        <v>43724</v>
      </c>
      <c r="C9904" s="3">
        <v>44089</v>
      </c>
      <c r="D9904" t="s">
        <v>131</v>
      </c>
      <c r="E9904" t="s">
        <v>115</v>
      </c>
      <c r="F9904" t="s">
        <v>133</v>
      </c>
    </row>
    <row r="9905" spans="1:6" x14ac:dyDescent="0.25">
      <c r="A9905">
        <v>1369</v>
      </c>
      <c r="B9905" s="3">
        <v>44090</v>
      </c>
      <c r="C9905" s="3">
        <v>44279</v>
      </c>
      <c r="D9905" t="s">
        <v>131</v>
      </c>
      <c r="E9905" t="s">
        <v>115</v>
      </c>
      <c r="F9905" t="s">
        <v>133</v>
      </c>
    </row>
    <row r="9906" spans="1:6" x14ac:dyDescent="0.25">
      <c r="A9906">
        <v>1369</v>
      </c>
      <c r="B9906" s="3">
        <v>44280</v>
      </c>
      <c r="C9906" s="3">
        <v>44516</v>
      </c>
      <c r="D9906" t="s">
        <v>131</v>
      </c>
      <c r="E9906" t="s">
        <v>115</v>
      </c>
      <c r="F9906" t="s">
        <v>133</v>
      </c>
    </row>
    <row r="9907" spans="1:6" x14ac:dyDescent="0.25">
      <c r="A9907">
        <v>1369</v>
      </c>
      <c r="B9907" s="3">
        <v>44517</v>
      </c>
      <c r="C9907" s="3">
        <v>44517</v>
      </c>
      <c r="D9907" t="s">
        <v>131</v>
      </c>
      <c r="E9907" t="s">
        <v>115</v>
      </c>
      <c r="F9907" t="s">
        <v>133</v>
      </c>
    </row>
    <row r="9908" spans="1:6" x14ac:dyDescent="0.25">
      <c r="A9908">
        <v>1369</v>
      </c>
      <c r="B9908" s="3">
        <v>44517</v>
      </c>
      <c r="D9908" t="s">
        <v>131</v>
      </c>
      <c r="E9908" t="s">
        <v>115</v>
      </c>
      <c r="F9908" t="s">
        <v>133</v>
      </c>
    </row>
    <row r="9909" spans="1:6" x14ac:dyDescent="0.25">
      <c r="A9909">
        <v>1372</v>
      </c>
      <c r="B9909" s="3">
        <v>42286</v>
      </c>
      <c r="C9909" s="3">
        <v>43320</v>
      </c>
      <c r="D9909" t="s">
        <v>131</v>
      </c>
      <c r="E9909" t="s">
        <v>185</v>
      </c>
      <c r="F9909" t="s">
        <v>133</v>
      </c>
    </row>
    <row r="9910" spans="1:6" x14ac:dyDescent="0.25">
      <c r="A9910">
        <v>1372</v>
      </c>
      <c r="B9910" s="3">
        <v>43320</v>
      </c>
      <c r="C9910" s="3">
        <v>43325</v>
      </c>
      <c r="D9910" t="s">
        <v>131</v>
      </c>
      <c r="E9910" t="s">
        <v>185</v>
      </c>
      <c r="F9910" t="s">
        <v>133</v>
      </c>
    </row>
    <row r="9911" spans="1:6" x14ac:dyDescent="0.25">
      <c r="A9911">
        <v>1372</v>
      </c>
      <c r="B9911" s="3">
        <v>43320</v>
      </c>
      <c r="C9911" s="3">
        <v>43320</v>
      </c>
      <c r="D9911" t="s">
        <v>131</v>
      </c>
      <c r="E9911" t="s">
        <v>185</v>
      </c>
      <c r="F9911" t="s">
        <v>133</v>
      </c>
    </row>
    <row r="9912" spans="1:6" x14ac:dyDescent="0.25">
      <c r="A9912">
        <v>1372</v>
      </c>
      <c r="B9912" s="3">
        <v>43325</v>
      </c>
      <c r="C9912" s="3">
        <v>43631</v>
      </c>
      <c r="D9912" t="s">
        <v>131</v>
      </c>
      <c r="E9912" t="s">
        <v>185</v>
      </c>
      <c r="F9912" t="s">
        <v>133</v>
      </c>
    </row>
    <row r="9913" spans="1:6" x14ac:dyDescent="0.25">
      <c r="A9913">
        <v>1372</v>
      </c>
      <c r="B9913" s="3">
        <v>43632</v>
      </c>
      <c r="C9913" s="3">
        <v>43632</v>
      </c>
      <c r="D9913" t="s">
        <v>131</v>
      </c>
      <c r="E9913" t="s">
        <v>185</v>
      </c>
      <c r="F9913" t="s">
        <v>133</v>
      </c>
    </row>
    <row r="9914" spans="1:6" x14ac:dyDescent="0.25">
      <c r="A9914">
        <v>1372</v>
      </c>
      <c r="B9914" s="3">
        <v>43632</v>
      </c>
      <c r="C9914" s="3">
        <v>43789</v>
      </c>
      <c r="D9914" t="s">
        <v>131</v>
      </c>
      <c r="E9914" t="s">
        <v>185</v>
      </c>
      <c r="F9914" t="s">
        <v>133</v>
      </c>
    </row>
    <row r="9915" spans="1:6" x14ac:dyDescent="0.25">
      <c r="A9915">
        <v>1372</v>
      </c>
      <c r="B9915" s="3">
        <v>43789</v>
      </c>
      <c r="C9915" s="3">
        <v>43789</v>
      </c>
      <c r="D9915" t="s">
        <v>131</v>
      </c>
      <c r="E9915" t="s">
        <v>185</v>
      </c>
      <c r="F9915" t="s">
        <v>133</v>
      </c>
    </row>
    <row r="9916" spans="1:6" x14ac:dyDescent="0.25">
      <c r="A9916">
        <v>1372</v>
      </c>
      <c r="B9916" s="3">
        <v>43790</v>
      </c>
      <c r="C9916" s="3">
        <v>44028</v>
      </c>
      <c r="D9916" t="s">
        <v>131</v>
      </c>
      <c r="E9916" t="s">
        <v>185</v>
      </c>
      <c r="F9916" t="s">
        <v>133</v>
      </c>
    </row>
    <row r="9917" spans="1:6" x14ac:dyDescent="0.25">
      <c r="A9917">
        <v>1372</v>
      </c>
      <c r="B9917" s="3">
        <v>44028</v>
      </c>
      <c r="C9917" s="3">
        <v>44028</v>
      </c>
      <c r="D9917" t="s">
        <v>131</v>
      </c>
      <c r="E9917" t="s">
        <v>185</v>
      </c>
      <c r="F9917" t="s">
        <v>133</v>
      </c>
    </row>
    <row r="9918" spans="1:6" x14ac:dyDescent="0.25">
      <c r="A9918">
        <v>1372</v>
      </c>
      <c r="B9918" s="3">
        <v>44028</v>
      </c>
      <c r="C9918" s="3">
        <v>44357</v>
      </c>
      <c r="D9918" t="s">
        <v>131</v>
      </c>
      <c r="E9918" t="s">
        <v>115</v>
      </c>
      <c r="F9918" t="s">
        <v>133</v>
      </c>
    </row>
    <row r="9919" spans="1:6" x14ac:dyDescent="0.25">
      <c r="A9919">
        <v>1372</v>
      </c>
      <c r="B9919" s="3">
        <v>44357</v>
      </c>
      <c r="C9919" s="3">
        <v>44454</v>
      </c>
      <c r="D9919" t="s">
        <v>131</v>
      </c>
      <c r="E9919" t="s">
        <v>115</v>
      </c>
      <c r="F9919" t="s">
        <v>133</v>
      </c>
    </row>
    <row r="9920" spans="1:6" x14ac:dyDescent="0.25">
      <c r="A9920">
        <v>1372</v>
      </c>
      <c r="B9920" s="3">
        <v>44455</v>
      </c>
      <c r="C9920" s="3">
        <v>44580</v>
      </c>
      <c r="D9920" t="s">
        <v>131</v>
      </c>
      <c r="E9920" t="s">
        <v>115</v>
      </c>
      <c r="F9920" t="s">
        <v>133</v>
      </c>
    </row>
    <row r="9921" spans="1:6" x14ac:dyDescent="0.25">
      <c r="A9921">
        <v>1372</v>
      </c>
      <c r="B9921" s="3">
        <v>44580</v>
      </c>
      <c r="C9921" s="3">
        <v>44582</v>
      </c>
      <c r="D9921" t="s">
        <v>131</v>
      </c>
      <c r="E9921" t="s">
        <v>115</v>
      </c>
      <c r="F9921" t="s">
        <v>133</v>
      </c>
    </row>
    <row r="9922" spans="1:6" x14ac:dyDescent="0.25">
      <c r="A9922">
        <v>1372</v>
      </c>
      <c r="B9922" s="3">
        <v>44583</v>
      </c>
      <c r="C9922" s="3"/>
      <c r="D9922" t="s">
        <v>131</v>
      </c>
      <c r="E9922" t="s">
        <v>115</v>
      </c>
      <c r="F9922" t="s">
        <v>133</v>
      </c>
    </row>
    <row r="9923" spans="1:6" x14ac:dyDescent="0.25">
      <c r="A9923">
        <v>1373</v>
      </c>
      <c r="B9923" s="3">
        <v>43006</v>
      </c>
      <c r="C9923" s="3">
        <v>43122</v>
      </c>
      <c r="D9923" t="s">
        <v>131</v>
      </c>
      <c r="E9923" t="s">
        <v>118</v>
      </c>
      <c r="F9923" t="s">
        <v>133</v>
      </c>
    </row>
    <row r="9924" spans="1:6" x14ac:dyDescent="0.25">
      <c r="A9924">
        <v>1373</v>
      </c>
      <c r="B9924" s="3">
        <v>43122</v>
      </c>
      <c r="C9924" s="3">
        <v>43151</v>
      </c>
      <c r="D9924" t="s">
        <v>131</v>
      </c>
      <c r="E9924" t="s">
        <v>118</v>
      </c>
      <c r="F9924" t="s">
        <v>133</v>
      </c>
    </row>
    <row r="9925" spans="1:6" x14ac:dyDescent="0.25">
      <c r="A9925">
        <v>1373</v>
      </c>
      <c r="B9925" s="3">
        <v>43152</v>
      </c>
      <c r="C9925" s="3">
        <v>43152</v>
      </c>
      <c r="D9925" t="s">
        <v>131</v>
      </c>
      <c r="E9925" t="s">
        <v>118</v>
      </c>
      <c r="F9925" t="s">
        <v>133</v>
      </c>
    </row>
    <row r="9926" spans="1:6" x14ac:dyDescent="0.25">
      <c r="A9926">
        <v>1373</v>
      </c>
      <c r="B9926" s="3">
        <v>43153</v>
      </c>
      <c r="C9926" s="3">
        <v>43182</v>
      </c>
      <c r="D9926" t="s">
        <v>131</v>
      </c>
      <c r="E9926" t="s">
        <v>118</v>
      </c>
      <c r="F9926" t="s">
        <v>133</v>
      </c>
    </row>
    <row r="9927" spans="1:6" x14ac:dyDescent="0.25">
      <c r="A9927">
        <v>1373</v>
      </c>
      <c r="B9927" s="3">
        <v>43183</v>
      </c>
      <c r="C9927" s="3">
        <v>43182</v>
      </c>
      <c r="D9927" t="s">
        <v>131</v>
      </c>
      <c r="E9927" t="s">
        <v>118</v>
      </c>
      <c r="F9927" t="s">
        <v>133</v>
      </c>
    </row>
    <row r="9928" spans="1:6" x14ac:dyDescent="0.25">
      <c r="A9928">
        <v>1373</v>
      </c>
      <c r="B9928" s="3">
        <v>43183</v>
      </c>
      <c r="C9928" s="3">
        <v>43212</v>
      </c>
      <c r="D9928" t="s">
        <v>131</v>
      </c>
      <c r="E9928" t="s">
        <v>118</v>
      </c>
      <c r="F9928" t="s">
        <v>133</v>
      </c>
    </row>
    <row r="9929" spans="1:6" x14ac:dyDescent="0.25">
      <c r="A9929">
        <v>1373</v>
      </c>
      <c r="B9929" s="3">
        <v>43213</v>
      </c>
      <c r="C9929" s="3">
        <v>43759</v>
      </c>
      <c r="D9929" t="s">
        <v>131</v>
      </c>
      <c r="E9929" t="s">
        <v>118</v>
      </c>
      <c r="F9929" t="s">
        <v>133</v>
      </c>
    </row>
    <row r="9930" spans="1:6" x14ac:dyDescent="0.25">
      <c r="A9930">
        <v>1373</v>
      </c>
      <c r="B9930" s="3">
        <v>43759</v>
      </c>
      <c r="C9930" s="3">
        <v>43761</v>
      </c>
      <c r="D9930" t="s">
        <v>131</v>
      </c>
      <c r="E9930" t="s">
        <v>118</v>
      </c>
      <c r="F9930" t="s">
        <v>133</v>
      </c>
    </row>
    <row r="9931" spans="1:6" x14ac:dyDescent="0.25">
      <c r="A9931">
        <v>1373</v>
      </c>
      <c r="B9931" s="3">
        <v>43762</v>
      </c>
      <c r="C9931" s="3"/>
      <c r="D9931" t="s">
        <v>131</v>
      </c>
      <c r="E9931" t="s">
        <v>118</v>
      </c>
      <c r="F9931" t="s">
        <v>133</v>
      </c>
    </row>
    <row r="9932" spans="1:6" x14ac:dyDescent="0.25">
      <c r="A9932">
        <v>1374</v>
      </c>
      <c r="B9932" s="3">
        <v>42217</v>
      </c>
      <c r="C9932" s="3">
        <v>43616</v>
      </c>
      <c r="D9932" t="s">
        <v>131</v>
      </c>
      <c r="E9932" t="s">
        <v>170</v>
      </c>
      <c r="F9932" t="s">
        <v>133</v>
      </c>
    </row>
    <row r="9933" spans="1:6" x14ac:dyDescent="0.25">
      <c r="A9933">
        <v>1374</v>
      </c>
      <c r="B9933" s="3">
        <v>43617</v>
      </c>
      <c r="C9933" s="3">
        <v>43617</v>
      </c>
      <c r="D9933" t="s">
        <v>131</v>
      </c>
      <c r="E9933" t="s">
        <v>170</v>
      </c>
      <c r="F9933" t="s">
        <v>133</v>
      </c>
    </row>
    <row r="9934" spans="1:6" x14ac:dyDescent="0.25">
      <c r="A9934">
        <v>1374</v>
      </c>
      <c r="B9934" s="3">
        <v>43617</v>
      </c>
      <c r="C9934" s="3">
        <v>43838</v>
      </c>
      <c r="D9934" t="s">
        <v>131</v>
      </c>
      <c r="E9934" t="s">
        <v>170</v>
      </c>
      <c r="F9934" t="s">
        <v>133</v>
      </c>
    </row>
    <row r="9935" spans="1:6" x14ac:dyDescent="0.25">
      <c r="A9935">
        <v>1374</v>
      </c>
      <c r="B9935" s="3">
        <v>43838</v>
      </c>
      <c r="C9935" s="3">
        <v>43851</v>
      </c>
      <c r="D9935" t="s">
        <v>131</v>
      </c>
      <c r="E9935" t="s">
        <v>170</v>
      </c>
      <c r="F9935" t="s">
        <v>133</v>
      </c>
    </row>
    <row r="9936" spans="1:6" x14ac:dyDescent="0.25">
      <c r="A9936">
        <v>1374</v>
      </c>
      <c r="B9936" s="3">
        <v>43852</v>
      </c>
      <c r="C9936" s="3">
        <v>43983</v>
      </c>
      <c r="D9936" t="s">
        <v>131</v>
      </c>
      <c r="E9936" t="s">
        <v>170</v>
      </c>
      <c r="F9936" t="s">
        <v>133</v>
      </c>
    </row>
    <row r="9937" spans="1:6" x14ac:dyDescent="0.25">
      <c r="A9937">
        <v>1374</v>
      </c>
      <c r="B9937" s="3">
        <v>43983</v>
      </c>
      <c r="C9937" s="3">
        <v>43983</v>
      </c>
      <c r="D9937" t="s">
        <v>131</v>
      </c>
      <c r="E9937" t="s">
        <v>129</v>
      </c>
      <c r="F9937" t="s">
        <v>133</v>
      </c>
    </row>
    <row r="9938" spans="1:6" x14ac:dyDescent="0.25">
      <c r="A9938">
        <v>1374</v>
      </c>
      <c r="B9938" s="3">
        <v>43983</v>
      </c>
      <c r="C9938" s="3">
        <v>43983</v>
      </c>
      <c r="D9938" t="s">
        <v>131</v>
      </c>
      <c r="E9938" t="s">
        <v>170</v>
      </c>
      <c r="F9938" t="s">
        <v>133</v>
      </c>
    </row>
    <row r="9939" spans="1:6" x14ac:dyDescent="0.25">
      <c r="A9939">
        <v>1374</v>
      </c>
      <c r="B9939" s="3">
        <v>43983</v>
      </c>
      <c r="C9939" s="3"/>
      <c r="D9939" t="s">
        <v>131</v>
      </c>
      <c r="E9939" t="s">
        <v>129</v>
      </c>
      <c r="F9939" t="s">
        <v>133</v>
      </c>
    </row>
    <row r="9940" spans="1:6" x14ac:dyDescent="0.25">
      <c r="A9940">
        <v>1375</v>
      </c>
      <c r="B9940" s="3">
        <v>42217</v>
      </c>
      <c r="C9940" s="3">
        <v>43539</v>
      </c>
      <c r="D9940" t="s">
        <v>131</v>
      </c>
      <c r="E9940" t="s">
        <v>170</v>
      </c>
      <c r="F9940" t="s">
        <v>133</v>
      </c>
    </row>
    <row r="9941" spans="1:6" x14ac:dyDescent="0.25">
      <c r="A9941">
        <v>1375</v>
      </c>
      <c r="B9941" s="3">
        <v>43539</v>
      </c>
      <c r="C9941" s="3">
        <v>43540</v>
      </c>
      <c r="D9941" t="s">
        <v>131</v>
      </c>
      <c r="E9941" t="s">
        <v>170</v>
      </c>
      <c r="F9941" t="s">
        <v>133</v>
      </c>
    </row>
    <row r="9942" spans="1:6" x14ac:dyDescent="0.25">
      <c r="A9942">
        <v>1375</v>
      </c>
      <c r="B9942" s="3">
        <v>43541</v>
      </c>
      <c r="C9942" s="3">
        <v>43585</v>
      </c>
      <c r="D9942" t="s">
        <v>131</v>
      </c>
      <c r="E9942" t="s">
        <v>170</v>
      </c>
      <c r="F9942" t="s">
        <v>133</v>
      </c>
    </row>
    <row r="9943" spans="1:6" x14ac:dyDescent="0.25">
      <c r="A9943">
        <v>1375</v>
      </c>
      <c r="B9943" s="3">
        <v>43586</v>
      </c>
      <c r="C9943" s="3">
        <v>43586</v>
      </c>
      <c r="D9943" t="s">
        <v>131</v>
      </c>
      <c r="E9943" t="s">
        <v>170</v>
      </c>
      <c r="F9943" t="s">
        <v>133</v>
      </c>
    </row>
    <row r="9944" spans="1:6" x14ac:dyDescent="0.25">
      <c r="A9944">
        <v>1375</v>
      </c>
      <c r="B9944" s="3">
        <v>43586</v>
      </c>
      <c r="C9944" s="3">
        <v>43815</v>
      </c>
      <c r="D9944" t="s">
        <v>131</v>
      </c>
      <c r="E9944" t="s">
        <v>170</v>
      </c>
      <c r="F9944" t="s">
        <v>133</v>
      </c>
    </row>
    <row r="9945" spans="1:6" x14ac:dyDescent="0.25">
      <c r="A9945">
        <v>1375</v>
      </c>
      <c r="B9945" s="3">
        <v>43815</v>
      </c>
      <c r="C9945" s="3">
        <v>43983</v>
      </c>
      <c r="D9945" t="s">
        <v>131</v>
      </c>
      <c r="E9945" t="s">
        <v>170</v>
      </c>
      <c r="F9945" t="s">
        <v>133</v>
      </c>
    </row>
    <row r="9946" spans="1:6" x14ac:dyDescent="0.25">
      <c r="A9946">
        <v>1375</v>
      </c>
      <c r="B9946" s="3">
        <v>43983</v>
      </c>
      <c r="C9946" s="3">
        <v>43983</v>
      </c>
      <c r="D9946" t="s">
        <v>131</v>
      </c>
      <c r="E9946" t="s">
        <v>170</v>
      </c>
      <c r="F9946" t="s">
        <v>133</v>
      </c>
    </row>
    <row r="9947" spans="1:6" x14ac:dyDescent="0.25">
      <c r="A9947">
        <v>1375</v>
      </c>
      <c r="B9947" s="3">
        <v>43983</v>
      </c>
      <c r="C9947" s="3">
        <v>44652</v>
      </c>
      <c r="D9947" t="s">
        <v>131</v>
      </c>
      <c r="E9947" t="s">
        <v>175</v>
      </c>
      <c r="F9947" t="s">
        <v>133</v>
      </c>
    </row>
    <row r="9948" spans="1:6" x14ac:dyDescent="0.25">
      <c r="A9948">
        <v>1375</v>
      </c>
      <c r="B9948" s="3">
        <v>44652</v>
      </c>
      <c r="C9948" s="3">
        <v>44652</v>
      </c>
      <c r="D9948" t="s">
        <v>131</v>
      </c>
      <c r="E9948" t="s">
        <v>175</v>
      </c>
      <c r="F9948" t="s">
        <v>133</v>
      </c>
    </row>
    <row r="9949" spans="1:6" x14ac:dyDescent="0.25">
      <c r="A9949">
        <v>1375</v>
      </c>
      <c r="B9949" s="3">
        <v>44652</v>
      </c>
      <c r="C9949" s="3"/>
      <c r="D9949" t="s">
        <v>131</v>
      </c>
      <c r="E9949" t="s">
        <v>110</v>
      </c>
      <c r="F9949" t="s">
        <v>133</v>
      </c>
    </row>
    <row r="9950" spans="1:6" x14ac:dyDescent="0.25">
      <c r="A9950">
        <v>1376</v>
      </c>
      <c r="B9950" s="3">
        <v>42551</v>
      </c>
      <c r="C9950" s="3">
        <v>43003</v>
      </c>
      <c r="D9950" t="s">
        <v>131</v>
      </c>
      <c r="E9950" t="s">
        <v>118</v>
      </c>
      <c r="F9950" t="s">
        <v>133</v>
      </c>
    </row>
    <row r="9951" spans="1:6" x14ac:dyDescent="0.25">
      <c r="A9951">
        <v>1376</v>
      </c>
      <c r="B9951" s="3">
        <v>43003</v>
      </c>
      <c r="C9951" s="3">
        <v>44207</v>
      </c>
      <c r="D9951" t="s">
        <v>131</v>
      </c>
      <c r="E9951" t="s">
        <v>118</v>
      </c>
      <c r="F9951" t="s">
        <v>133</v>
      </c>
    </row>
    <row r="9952" spans="1:6" x14ac:dyDescent="0.25">
      <c r="A9952">
        <v>1376</v>
      </c>
      <c r="B9952" s="3">
        <v>44207</v>
      </c>
      <c r="C9952" s="3">
        <v>44209</v>
      </c>
      <c r="D9952" t="s">
        <v>131</v>
      </c>
      <c r="E9952" t="s">
        <v>118</v>
      </c>
      <c r="F9952" t="s">
        <v>133</v>
      </c>
    </row>
    <row r="9953" spans="1:6" x14ac:dyDescent="0.25">
      <c r="A9953">
        <v>1376</v>
      </c>
      <c r="B9953" s="3">
        <v>44210</v>
      </c>
      <c r="C9953" s="3"/>
      <c r="D9953" t="s">
        <v>131</v>
      </c>
      <c r="E9953" t="s">
        <v>118</v>
      </c>
      <c r="F9953" t="s">
        <v>133</v>
      </c>
    </row>
    <row r="9954" spans="1:6" x14ac:dyDescent="0.25">
      <c r="A9954">
        <v>1377</v>
      </c>
      <c r="B9954" s="3">
        <v>42959</v>
      </c>
      <c r="C9954" s="3">
        <v>43206</v>
      </c>
      <c r="D9954" t="s">
        <v>131</v>
      </c>
      <c r="E9954" t="s">
        <v>111</v>
      </c>
      <c r="F9954" t="s">
        <v>133</v>
      </c>
    </row>
    <row r="9955" spans="1:6" x14ac:dyDescent="0.25">
      <c r="A9955">
        <v>1377</v>
      </c>
      <c r="B9955" s="3">
        <v>43206</v>
      </c>
      <c r="C9955" s="3">
        <v>44748</v>
      </c>
      <c r="D9955" t="s">
        <v>131</v>
      </c>
      <c r="E9955" t="s">
        <v>111</v>
      </c>
      <c r="F9955" t="s">
        <v>133</v>
      </c>
    </row>
    <row r="9956" spans="1:6" x14ac:dyDescent="0.25">
      <c r="A9956">
        <v>1377</v>
      </c>
      <c r="B9956" s="3">
        <v>44748</v>
      </c>
      <c r="C9956" s="3">
        <v>44750</v>
      </c>
      <c r="D9956" t="s">
        <v>131</v>
      </c>
      <c r="E9956" t="s">
        <v>111</v>
      </c>
      <c r="F9956" t="s">
        <v>133</v>
      </c>
    </row>
    <row r="9957" spans="1:6" x14ac:dyDescent="0.25">
      <c r="A9957">
        <v>1377</v>
      </c>
      <c r="B9957" s="3">
        <v>44751</v>
      </c>
      <c r="C9957" s="3"/>
      <c r="D9957" t="s">
        <v>131</v>
      </c>
      <c r="E9957" t="s">
        <v>111</v>
      </c>
      <c r="F9957" t="s">
        <v>133</v>
      </c>
    </row>
    <row r="9958" spans="1:6" x14ac:dyDescent="0.25">
      <c r="A9958">
        <v>1378</v>
      </c>
      <c r="B9958" s="3">
        <v>42217</v>
      </c>
      <c r="C9958" s="3">
        <v>43585</v>
      </c>
      <c r="D9958" t="s">
        <v>131</v>
      </c>
      <c r="E9958" t="s">
        <v>170</v>
      </c>
      <c r="F9958" t="s">
        <v>132</v>
      </c>
    </row>
    <row r="9959" spans="1:6" x14ac:dyDescent="0.25">
      <c r="A9959">
        <v>1378</v>
      </c>
      <c r="B9959" s="3">
        <v>43586</v>
      </c>
      <c r="C9959" s="3">
        <v>43586</v>
      </c>
      <c r="D9959" t="s">
        <v>131</v>
      </c>
      <c r="E9959" t="s">
        <v>170</v>
      </c>
      <c r="F9959" t="s">
        <v>132</v>
      </c>
    </row>
    <row r="9960" spans="1:6" x14ac:dyDescent="0.25">
      <c r="A9960">
        <v>1378</v>
      </c>
      <c r="B9960" s="3">
        <v>43586</v>
      </c>
      <c r="C9960" s="3">
        <v>43839</v>
      </c>
      <c r="D9960" t="s">
        <v>131</v>
      </c>
      <c r="E9960" t="s">
        <v>170</v>
      </c>
      <c r="F9960" t="s">
        <v>132</v>
      </c>
    </row>
    <row r="9961" spans="1:6" x14ac:dyDescent="0.25">
      <c r="A9961">
        <v>1378</v>
      </c>
      <c r="B9961" s="3">
        <v>43839</v>
      </c>
      <c r="C9961" s="3">
        <v>43852</v>
      </c>
      <c r="D9961" t="s">
        <v>131</v>
      </c>
      <c r="E9961" t="s">
        <v>170</v>
      </c>
      <c r="F9961" t="s">
        <v>132</v>
      </c>
    </row>
    <row r="9962" spans="1:6" x14ac:dyDescent="0.25">
      <c r="A9962">
        <v>1378</v>
      </c>
      <c r="B9962" s="3">
        <v>43853</v>
      </c>
      <c r="C9962" s="3">
        <v>43901</v>
      </c>
      <c r="D9962" t="s">
        <v>131</v>
      </c>
      <c r="E9962" t="s">
        <v>170</v>
      </c>
      <c r="F9962" t="s">
        <v>132</v>
      </c>
    </row>
    <row r="9963" spans="1:6" x14ac:dyDescent="0.25">
      <c r="A9963">
        <v>1378</v>
      </c>
      <c r="B9963" s="3">
        <v>43901</v>
      </c>
      <c r="C9963" s="3">
        <v>43907</v>
      </c>
      <c r="D9963" t="s">
        <v>131</v>
      </c>
      <c r="E9963" t="s">
        <v>170</v>
      </c>
      <c r="F9963" t="s">
        <v>132</v>
      </c>
    </row>
    <row r="9964" spans="1:6" x14ac:dyDescent="0.25">
      <c r="A9964">
        <v>1378</v>
      </c>
      <c r="B9964" s="3">
        <v>43908</v>
      </c>
      <c r="C9964" s="3">
        <v>44014</v>
      </c>
      <c r="D9964" t="s">
        <v>131</v>
      </c>
      <c r="E9964" t="s">
        <v>170</v>
      </c>
      <c r="F9964" t="s">
        <v>132</v>
      </c>
    </row>
    <row r="9965" spans="1:6" x14ac:dyDescent="0.25">
      <c r="A9965">
        <v>1378</v>
      </c>
      <c r="B9965" s="3">
        <v>44014</v>
      </c>
      <c r="C9965" s="3">
        <v>44017</v>
      </c>
      <c r="D9965" t="s">
        <v>131</v>
      </c>
      <c r="E9965" t="s">
        <v>170</v>
      </c>
      <c r="F9965" t="s">
        <v>132</v>
      </c>
    </row>
    <row r="9966" spans="1:6" x14ac:dyDescent="0.25">
      <c r="A9966">
        <v>1378</v>
      </c>
      <c r="B9966" s="3">
        <v>44018</v>
      </c>
      <c r="C9966" s="3">
        <v>44018</v>
      </c>
      <c r="D9966" t="s">
        <v>131</v>
      </c>
      <c r="E9966" t="s">
        <v>170</v>
      </c>
      <c r="F9966" t="s">
        <v>132</v>
      </c>
    </row>
    <row r="9967" spans="1:6" x14ac:dyDescent="0.25">
      <c r="A9967">
        <v>1378</v>
      </c>
      <c r="B9967" s="3">
        <v>44018</v>
      </c>
      <c r="C9967" s="3">
        <v>44024</v>
      </c>
      <c r="D9967" t="s">
        <v>131</v>
      </c>
      <c r="E9967" t="s">
        <v>170</v>
      </c>
      <c r="F9967" t="s">
        <v>132</v>
      </c>
    </row>
    <row r="9968" spans="1:6" x14ac:dyDescent="0.25">
      <c r="A9968">
        <v>1378</v>
      </c>
      <c r="B9968" s="3">
        <v>44025</v>
      </c>
      <c r="C9968" s="3">
        <v>44095</v>
      </c>
      <c r="D9968" t="s">
        <v>131</v>
      </c>
      <c r="E9968" t="s">
        <v>170</v>
      </c>
      <c r="F9968" t="s">
        <v>132</v>
      </c>
    </row>
    <row r="9969" spans="1:6" x14ac:dyDescent="0.25">
      <c r="A9969">
        <v>1378</v>
      </c>
      <c r="B9969" s="3">
        <v>44095</v>
      </c>
      <c r="C9969" s="3">
        <v>44099</v>
      </c>
      <c r="D9969" t="s">
        <v>131</v>
      </c>
      <c r="E9969" t="s">
        <v>170</v>
      </c>
      <c r="F9969" t="s">
        <v>132</v>
      </c>
    </row>
    <row r="9970" spans="1:6" x14ac:dyDescent="0.25">
      <c r="A9970">
        <v>1378</v>
      </c>
      <c r="B9970" s="3">
        <v>44100</v>
      </c>
      <c r="C9970" s="3">
        <v>44152</v>
      </c>
      <c r="D9970" t="s">
        <v>131</v>
      </c>
      <c r="E9970" t="s">
        <v>170</v>
      </c>
      <c r="F9970" t="s">
        <v>132</v>
      </c>
    </row>
    <row r="9971" spans="1:6" x14ac:dyDescent="0.25">
      <c r="A9971">
        <v>1378</v>
      </c>
      <c r="B9971" s="3">
        <v>44152</v>
      </c>
      <c r="C9971" s="3">
        <v>44158</v>
      </c>
      <c r="D9971" t="s">
        <v>131</v>
      </c>
      <c r="E9971" t="s">
        <v>170</v>
      </c>
      <c r="F9971" t="s">
        <v>132</v>
      </c>
    </row>
    <row r="9972" spans="1:6" x14ac:dyDescent="0.25">
      <c r="A9972">
        <v>1378</v>
      </c>
      <c r="B9972" s="3">
        <v>44159</v>
      </c>
      <c r="C9972" s="3">
        <v>44159</v>
      </c>
      <c r="D9972" t="s">
        <v>131</v>
      </c>
      <c r="E9972" t="s">
        <v>170</v>
      </c>
      <c r="F9972" t="s">
        <v>132</v>
      </c>
    </row>
    <row r="9973" spans="1:6" x14ac:dyDescent="0.25">
      <c r="A9973">
        <v>1378</v>
      </c>
      <c r="B9973" s="3">
        <v>44159</v>
      </c>
      <c r="C9973" s="3">
        <v>44165</v>
      </c>
      <c r="D9973" t="s">
        <v>131</v>
      </c>
      <c r="E9973" t="s">
        <v>170</v>
      </c>
      <c r="F9973" t="s">
        <v>132</v>
      </c>
    </row>
    <row r="9974" spans="1:6" x14ac:dyDescent="0.25">
      <c r="A9974">
        <v>1378</v>
      </c>
      <c r="B9974" s="3">
        <v>44166</v>
      </c>
      <c r="C9974" s="3">
        <v>44167</v>
      </c>
      <c r="D9974" t="s">
        <v>131</v>
      </c>
      <c r="E9974" t="s">
        <v>170</v>
      </c>
      <c r="F9974" t="s">
        <v>132</v>
      </c>
    </row>
    <row r="9975" spans="1:6" x14ac:dyDescent="0.25">
      <c r="A9975">
        <v>1378</v>
      </c>
      <c r="B9975" s="3">
        <v>44167</v>
      </c>
      <c r="C9975" s="3">
        <v>44180</v>
      </c>
      <c r="D9975" t="s">
        <v>131</v>
      </c>
      <c r="E9975" t="s">
        <v>170</v>
      </c>
      <c r="F9975" t="s">
        <v>132</v>
      </c>
    </row>
    <row r="9976" spans="1:6" x14ac:dyDescent="0.25">
      <c r="A9976">
        <v>1378</v>
      </c>
      <c r="B9976" s="3">
        <v>44181</v>
      </c>
      <c r="C9976" s="3">
        <v>44368</v>
      </c>
      <c r="D9976" t="s">
        <v>131</v>
      </c>
      <c r="E9976" t="s">
        <v>170</v>
      </c>
      <c r="F9976" t="s">
        <v>132</v>
      </c>
    </row>
    <row r="9977" spans="1:6" x14ac:dyDescent="0.25">
      <c r="A9977">
        <v>1378</v>
      </c>
      <c r="B9977" s="3">
        <v>44368</v>
      </c>
      <c r="C9977" s="3">
        <v>44380</v>
      </c>
      <c r="D9977" t="s">
        <v>131</v>
      </c>
      <c r="E9977" t="s">
        <v>170</v>
      </c>
      <c r="F9977" t="s">
        <v>132</v>
      </c>
    </row>
    <row r="9978" spans="1:6" x14ac:dyDescent="0.25">
      <c r="A9978">
        <v>1378</v>
      </c>
      <c r="B9978" s="3">
        <v>44381</v>
      </c>
      <c r="C9978" s="3">
        <v>44648</v>
      </c>
      <c r="D9978" t="s">
        <v>131</v>
      </c>
      <c r="E9978" t="s">
        <v>170</v>
      </c>
      <c r="F9978" t="s">
        <v>132</v>
      </c>
    </row>
    <row r="9979" spans="1:6" x14ac:dyDescent="0.25">
      <c r="A9979">
        <v>1378</v>
      </c>
      <c r="B9979" s="3">
        <v>44648</v>
      </c>
      <c r="C9979" s="3">
        <v>44652</v>
      </c>
      <c r="D9979" t="s">
        <v>131</v>
      </c>
      <c r="E9979" t="s">
        <v>170</v>
      </c>
      <c r="F9979" t="s">
        <v>132</v>
      </c>
    </row>
    <row r="9980" spans="1:6" x14ac:dyDescent="0.25">
      <c r="A9980">
        <v>1378</v>
      </c>
      <c r="B9980" s="3">
        <v>44653</v>
      </c>
      <c r="C9980" s="3"/>
      <c r="D9980" t="s">
        <v>131</v>
      </c>
      <c r="E9980" t="s">
        <v>170</v>
      </c>
      <c r="F9980" t="s">
        <v>132</v>
      </c>
    </row>
    <row r="9981" spans="1:6" x14ac:dyDescent="0.25">
      <c r="A9981">
        <v>1379</v>
      </c>
      <c r="B9981" s="3">
        <v>42217</v>
      </c>
      <c r="C9981" s="3">
        <v>43144</v>
      </c>
      <c r="D9981" t="s">
        <v>131</v>
      </c>
      <c r="E9981" t="s">
        <v>185</v>
      </c>
      <c r="F9981" t="s">
        <v>133</v>
      </c>
    </row>
    <row r="9982" spans="1:6" x14ac:dyDescent="0.25">
      <c r="A9982">
        <v>1379</v>
      </c>
      <c r="B9982" s="3">
        <v>43145</v>
      </c>
      <c r="C9982" s="3">
        <v>43164</v>
      </c>
      <c r="D9982" t="s">
        <v>131</v>
      </c>
      <c r="E9982" t="s">
        <v>185</v>
      </c>
      <c r="F9982" t="s">
        <v>133</v>
      </c>
    </row>
    <row r="9983" spans="1:6" x14ac:dyDescent="0.25">
      <c r="A9983">
        <v>1379</v>
      </c>
      <c r="B9983" s="3">
        <v>43165</v>
      </c>
      <c r="C9983" s="3">
        <v>43170</v>
      </c>
      <c r="D9983" t="s">
        <v>131</v>
      </c>
      <c r="E9983" t="s">
        <v>185</v>
      </c>
      <c r="F9983" t="s">
        <v>133</v>
      </c>
    </row>
    <row r="9984" spans="1:6" x14ac:dyDescent="0.25">
      <c r="A9984">
        <v>1379</v>
      </c>
      <c r="B9984" s="3">
        <v>43171</v>
      </c>
      <c r="C9984" s="3">
        <v>43173</v>
      </c>
      <c r="D9984" t="s">
        <v>131</v>
      </c>
      <c r="E9984" t="s">
        <v>185</v>
      </c>
      <c r="F9984" t="s">
        <v>133</v>
      </c>
    </row>
    <row r="9985" spans="1:6" x14ac:dyDescent="0.25">
      <c r="A9985">
        <v>1379</v>
      </c>
      <c r="B9985" s="3">
        <v>43174</v>
      </c>
      <c r="C9985" s="3">
        <v>43585</v>
      </c>
      <c r="D9985" t="s">
        <v>131</v>
      </c>
      <c r="E9985" t="s">
        <v>185</v>
      </c>
      <c r="F9985" t="s">
        <v>133</v>
      </c>
    </row>
    <row r="9986" spans="1:6" x14ac:dyDescent="0.25">
      <c r="A9986">
        <v>1379</v>
      </c>
      <c r="B9986" s="3">
        <v>43586</v>
      </c>
      <c r="C9986" s="3">
        <v>43586</v>
      </c>
      <c r="D9986" t="s">
        <v>131</v>
      </c>
      <c r="E9986" t="s">
        <v>185</v>
      </c>
      <c r="F9986" t="s">
        <v>133</v>
      </c>
    </row>
    <row r="9987" spans="1:6" x14ac:dyDescent="0.25">
      <c r="A9987">
        <v>1379</v>
      </c>
      <c r="B9987" s="3">
        <v>43586</v>
      </c>
      <c r="C9987" s="3">
        <v>44579</v>
      </c>
      <c r="D9987" t="s">
        <v>131</v>
      </c>
      <c r="E9987" t="s">
        <v>185</v>
      </c>
      <c r="F9987" t="s">
        <v>133</v>
      </c>
    </row>
    <row r="9988" spans="1:6" x14ac:dyDescent="0.25">
      <c r="A9988">
        <v>1379</v>
      </c>
      <c r="B9988" s="3">
        <v>44579</v>
      </c>
      <c r="C9988" s="3">
        <v>44579</v>
      </c>
      <c r="D9988" t="s">
        <v>131</v>
      </c>
      <c r="E9988" t="s">
        <v>169</v>
      </c>
      <c r="F9988" t="s">
        <v>133</v>
      </c>
    </row>
    <row r="9989" spans="1:6" x14ac:dyDescent="0.25">
      <c r="A9989">
        <v>1379</v>
      </c>
      <c r="B9989" s="3">
        <v>44579</v>
      </c>
      <c r="C9989" s="3">
        <v>44579</v>
      </c>
      <c r="D9989" t="s">
        <v>131</v>
      </c>
      <c r="E9989" t="s">
        <v>185</v>
      </c>
      <c r="F9989" t="s">
        <v>133</v>
      </c>
    </row>
    <row r="9990" spans="1:6" x14ac:dyDescent="0.25">
      <c r="A9990">
        <v>1379</v>
      </c>
      <c r="B9990" s="3">
        <v>44579</v>
      </c>
      <c r="C9990" s="3">
        <v>44579</v>
      </c>
      <c r="D9990" t="s">
        <v>131</v>
      </c>
      <c r="E9990" t="s">
        <v>185</v>
      </c>
      <c r="F9990" t="s">
        <v>133</v>
      </c>
    </row>
    <row r="9991" spans="1:6" x14ac:dyDescent="0.25">
      <c r="A9991">
        <v>1379</v>
      </c>
      <c r="B9991" s="3">
        <v>44579</v>
      </c>
      <c r="C9991" s="3"/>
      <c r="D9991" t="s">
        <v>131</v>
      </c>
      <c r="E9991" t="s">
        <v>128</v>
      </c>
      <c r="F9991" t="s">
        <v>133</v>
      </c>
    </row>
    <row r="9992" spans="1:6" x14ac:dyDescent="0.25">
      <c r="A9992">
        <v>1380</v>
      </c>
      <c r="B9992" s="3">
        <v>41760</v>
      </c>
      <c r="C9992" s="3">
        <v>43268</v>
      </c>
      <c r="D9992" t="s">
        <v>131</v>
      </c>
      <c r="E9992" t="s">
        <v>134</v>
      </c>
      <c r="F9992" t="s">
        <v>133</v>
      </c>
    </row>
    <row r="9993" spans="1:6" x14ac:dyDescent="0.25">
      <c r="A9993">
        <v>1380</v>
      </c>
      <c r="B9993" s="3">
        <v>43268</v>
      </c>
      <c r="C9993" s="3">
        <v>43268</v>
      </c>
      <c r="D9993" t="s">
        <v>131</v>
      </c>
      <c r="E9993" t="s">
        <v>134</v>
      </c>
      <c r="F9993" t="s">
        <v>133</v>
      </c>
    </row>
    <row r="9994" spans="1:6" x14ac:dyDescent="0.25">
      <c r="A9994">
        <v>1380</v>
      </c>
      <c r="B9994" s="3">
        <v>43268</v>
      </c>
      <c r="C9994" s="3">
        <v>43519</v>
      </c>
      <c r="D9994" t="s">
        <v>131</v>
      </c>
      <c r="E9994" t="s">
        <v>134</v>
      </c>
      <c r="F9994" t="s">
        <v>133</v>
      </c>
    </row>
    <row r="9995" spans="1:6" x14ac:dyDescent="0.25">
      <c r="A9995">
        <v>1380</v>
      </c>
      <c r="B9995" s="3">
        <v>43519</v>
      </c>
      <c r="C9995" s="3">
        <v>43519</v>
      </c>
      <c r="D9995" t="s">
        <v>131</v>
      </c>
      <c r="E9995" t="s">
        <v>134</v>
      </c>
      <c r="F9995" t="s">
        <v>133</v>
      </c>
    </row>
    <row r="9996" spans="1:6" x14ac:dyDescent="0.25">
      <c r="A9996">
        <v>1380</v>
      </c>
      <c r="B9996" s="3">
        <v>43519</v>
      </c>
      <c r="C9996" s="3">
        <v>44355</v>
      </c>
      <c r="D9996" t="s">
        <v>131</v>
      </c>
      <c r="E9996" t="s">
        <v>134</v>
      </c>
      <c r="F9996" t="s">
        <v>133</v>
      </c>
    </row>
    <row r="9997" spans="1:6" x14ac:dyDescent="0.25">
      <c r="A9997">
        <v>1380</v>
      </c>
      <c r="B9997" s="3">
        <v>44355</v>
      </c>
      <c r="C9997" s="3"/>
      <c r="D9997" t="s">
        <v>131</v>
      </c>
      <c r="E9997" t="s">
        <v>92</v>
      </c>
      <c r="F9997" t="s">
        <v>133</v>
      </c>
    </row>
    <row r="9998" spans="1:6" x14ac:dyDescent="0.25">
      <c r="A9998">
        <v>1381</v>
      </c>
      <c r="B9998" s="3">
        <v>42339</v>
      </c>
      <c r="C9998" s="3">
        <v>43539</v>
      </c>
      <c r="D9998" t="s">
        <v>131</v>
      </c>
      <c r="E9998" t="s">
        <v>165</v>
      </c>
      <c r="F9998" t="s">
        <v>132</v>
      </c>
    </row>
    <row r="9999" spans="1:6" x14ac:dyDescent="0.25">
      <c r="A9999">
        <v>1381</v>
      </c>
      <c r="B9999" s="3">
        <v>43540</v>
      </c>
      <c r="C9999" s="3">
        <v>43540</v>
      </c>
      <c r="D9999" t="s">
        <v>131</v>
      </c>
      <c r="E9999" t="s">
        <v>112</v>
      </c>
      <c r="F9999" t="s">
        <v>132</v>
      </c>
    </row>
    <row r="10000" spans="1:6" x14ac:dyDescent="0.25">
      <c r="A10000">
        <v>1381</v>
      </c>
      <c r="B10000" s="3">
        <v>43540</v>
      </c>
      <c r="C10000" s="3">
        <v>43878</v>
      </c>
      <c r="D10000" t="s">
        <v>131</v>
      </c>
      <c r="E10000" t="s">
        <v>112</v>
      </c>
      <c r="F10000" t="s">
        <v>132</v>
      </c>
    </row>
    <row r="10001" spans="1:6" x14ac:dyDescent="0.25">
      <c r="A10001">
        <v>1381</v>
      </c>
      <c r="B10001" s="3">
        <v>43878</v>
      </c>
      <c r="C10001" s="3">
        <v>44525</v>
      </c>
      <c r="D10001" t="s">
        <v>131</v>
      </c>
      <c r="E10001" t="s">
        <v>112</v>
      </c>
      <c r="F10001" t="s">
        <v>133</v>
      </c>
    </row>
    <row r="10002" spans="1:6" x14ac:dyDescent="0.25">
      <c r="A10002">
        <v>1381</v>
      </c>
      <c r="B10002" s="3">
        <v>44525</v>
      </c>
      <c r="C10002" s="3">
        <v>44525</v>
      </c>
      <c r="D10002" t="s">
        <v>131</v>
      </c>
      <c r="E10002" t="s">
        <v>112</v>
      </c>
      <c r="F10002" t="s">
        <v>132</v>
      </c>
    </row>
    <row r="10003" spans="1:6" x14ac:dyDescent="0.25">
      <c r="A10003">
        <v>1381</v>
      </c>
      <c r="B10003" s="3">
        <v>44525</v>
      </c>
      <c r="C10003" s="3">
        <v>44565</v>
      </c>
      <c r="D10003" t="s">
        <v>131</v>
      </c>
      <c r="E10003" t="s">
        <v>112</v>
      </c>
      <c r="F10003" t="s">
        <v>132</v>
      </c>
    </row>
    <row r="10004" spans="1:6" x14ac:dyDescent="0.25">
      <c r="A10004">
        <v>1381</v>
      </c>
      <c r="B10004" s="3">
        <v>44565</v>
      </c>
      <c r="C10004" s="3">
        <v>44568</v>
      </c>
      <c r="D10004" t="s">
        <v>131</v>
      </c>
      <c r="E10004" t="s">
        <v>112</v>
      </c>
      <c r="F10004" t="s">
        <v>132</v>
      </c>
    </row>
    <row r="10005" spans="1:6" x14ac:dyDescent="0.25">
      <c r="A10005">
        <v>1381</v>
      </c>
      <c r="B10005" s="3">
        <v>44569</v>
      </c>
      <c r="C10005" s="3"/>
      <c r="D10005" t="s">
        <v>131</v>
      </c>
      <c r="E10005" t="s">
        <v>112</v>
      </c>
      <c r="F10005" t="s">
        <v>133</v>
      </c>
    </row>
    <row r="10006" spans="1:6" x14ac:dyDescent="0.25">
      <c r="A10006">
        <v>1381</v>
      </c>
      <c r="B10006" s="3">
        <v>44569</v>
      </c>
      <c r="C10006" s="3">
        <v>44569</v>
      </c>
      <c r="D10006" t="s">
        <v>131</v>
      </c>
      <c r="E10006" t="s">
        <v>112</v>
      </c>
      <c r="F10006" t="s">
        <v>132</v>
      </c>
    </row>
    <row r="10007" spans="1:6" x14ac:dyDescent="0.25">
      <c r="A10007">
        <v>1382</v>
      </c>
      <c r="B10007" s="3">
        <v>42795</v>
      </c>
      <c r="C10007" s="3">
        <v>44546</v>
      </c>
      <c r="D10007" t="s">
        <v>131</v>
      </c>
      <c r="E10007" t="s">
        <v>105</v>
      </c>
      <c r="F10007" t="s">
        <v>133</v>
      </c>
    </row>
    <row r="10008" spans="1:6" x14ac:dyDescent="0.25">
      <c r="A10008">
        <v>1382</v>
      </c>
      <c r="B10008" s="3">
        <v>44546</v>
      </c>
      <c r="C10008" s="3">
        <v>44546</v>
      </c>
      <c r="D10008" t="s">
        <v>131</v>
      </c>
      <c r="E10008" t="s">
        <v>105</v>
      </c>
      <c r="F10008" t="s">
        <v>133</v>
      </c>
    </row>
    <row r="10009" spans="1:6" x14ac:dyDescent="0.25">
      <c r="A10009">
        <v>1382</v>
      </c>
      <c r="B10009" s="3">
        <v>44547</v>
      </c>
      <c r="C10009" s="3"/>
      <c r="D10009" t="s">
        <v>131</v>
      </c>
      <c r="E10009" t="s">
        <v>105</v>
      </c>
      <c r="F10009" t="s">
        <v>133</v>
      </c>
    </row>
    <row r="10010" spans="1:6" x14ac:dyDescent="0.25">
      <c r="A10010">
        <v>1383</v>
      </c>
      <c r="B10010" s="3">
        <v>40210</v>
      </c>
      <c r="C10010" s="3">
        <v>43409</v>
      </c>
      <c r="D10010" t="s">
        <v>131</v>
      </c>
      <c r="E10010" t="s">
        <v>115</v>
      </c>
      <c r="F10010" t="s">
        <v>133</v>
      </c>
    </row>
    <row r="10011" spans="1:6" x14ac:dyDescent="0.25">
      <c r="A10011">
        <v>1383</v>
      </c>
      <c r="B10011" s="3">
        <v>43409</v>
      </c>
      <c r="C10011" s="3"/>
      <c r="D10011" t="s">
        <v>131</v>
      </c>
      <c r="E10011" t="s">
        <v>115</v>
      </c>
      <c r="F10011" t="s">
        <v>133</v>
      </c>
    </row>
    <row r="10012" spans="1:6" x14ac:dyDescent="0.25">
      <c r="A10012">
        <v>1383</v>
      </c>
      <c r="B10012" s="3">
        <v>43409</v>
      </c>
      <c r="C10012" s="3">
        <v>43619</v>
      </c>
      <c r="D10012" t="s">
        <v>131</v>
      </c>
      <c r="E10012" t="s">
        <v>115</v>
      </c>
      <c r="F10012" t="s">
        <v>133</v>
      </c>
    </row>
    <row r="10013" spans="1:6" x14ac:dyDescent="0.25">
      <c r="A10013">
        <v>1383</v>
      </c>
      <c r="B10013" s="3">
        <v>43619</v>
      </c>
      <c r="C10013" s="3">
        <v>43630</v>
      </c>
      <c r="D10013" t="s">
        <v>131</v>
      </c>
      <c r="E10013" t="s">
        <v>115</v>
      </c>
      <c r="F10013" t="s">
        <v>133</v>
      </c>
    </row>
    <row r="10014" spans="1:6" x14ac:dyDescent="0.25">
      <c r="A10014">
        <v>1383</v>
      </c>
      <c r="B10014" s="3">
        <v>43631</v>
      </c>
      <c r="C10014" s="3">
        <v>43732</v>
      </c>
      <c r="D10014" t="s">
        <v>131</v>
      </c>
      <c r="E10014" t="s">
        <v>115</v>
      </c>
      <c r="F10014" t="s">
        <v>133</v>
      </c>
    </row>
    <row r="10015" spans="1:6" x14ac:dyDescent="0.25">
      <c r="A10015">
        <v>1383</v>
      </c>
      <c r="B10015" s="3">
        <v>43732</v>
      </c>
      <c r="C10015" s="3">
        <v>44039</v>
      </c>
      <c r="D10015" t="s">
        <v>131</v>
      </c>
      <c r="E10015" t="s">
        <v>115</v>
      </c>
      <c r="F10015" t="s">
        <v>133</v>
      </c>
    </row>
    <row r="10016" spans="1:6" x14ac:dyDescent="0.25">
      <c r="A10016">
        <v>1383</v>
      </c>
      <c r="B10016" s="3">
        <v>44039</v>
      </c>
      <c r="C10016" s="3">
        <v>44136</v>
      </c>
      <c r="D10016" t="s">
        <v>131</v>
      </c>
      <c r="E10016" t="s">
        <v>115</v>
      </c>
      <c r="F10016" t="s">
        <v>133</v>
      </c>
    </row>
    <row r="10017" spans="1:6" x14ac:dyDescent="0.25">
      <c r="A10017">
        <v>1383</v>
      </c>
      <c r="B10017" s="3">
        <v>44137</v>
      </c>
      <c r="C10017" s="3">
        <v>44571</v>
      </c>
      <c r="D10017" t="s">
        <v>131</v>
      </c>
      <c r="E10017" t="s">
        <v>115</v>
      </c>
      <c r="F10017" t="s">
        <v>133</v>
      </c>
    </row>
    <row r="10018" spans="1:6" x14ac:dyDescent="0.25">
      <c r="A10018">
        <v>1383</v>
      </c>
      <c r="B10018" s="3">
        <v>44571</v>
      </c>
      <c r="C10018" s="3">
        <v>44573</v>
      </c>
      <c r="D10018" t="s">
        <v>131</v>
      </c>
      <c r="E10018" t="s">
        <v>115</v>
      </c>
      <c r="F10018" t="s">
        <v>133</v>
      </c>
    </row>
    <row r="10019" spans="1:6" x14ac:dyDescent="0.25">
      <c r="A10019">
        <v>1383</v>
      </c>
      <c r="B10019" s="3">
        <v>44574</v>
      </c>
      <c r="C10019" s="3">
        <v>44574</v>
      </c>
      <c r="D10019" t="s">
        <v>131</v>
      </c>
      <c r="E10019" t="s">
        <v>115</v>
      </c>
      <c r="F10019" t="s">
        <v>133</v>
      </c>
    </row>
    <row r="10020" spans="1:6" x14ac:dyDescent="0.25">
      <c r="A10020">
        <v>1383</v>
      </c>
      <c r="B10020" s="3">
        <v>44574</v>
      </c>
      <c r="C10020" s="3">
        <v>44575</v>
      </c>
      <c r="D10020" t="s">
        <v>131</v>
      </c>
      <c r="E10020" t="s">
        <v>115</v>
      </c>
      <c r="F10020" t="s">
        <v>133</v>
      </c>
    </row>
    <row r="10021" spans="1:6" x14ac:dyDescent="0.25">
      <c r="A10021">
        <v>1383</v>
      </c>
      <c r="B10021" s="3">
        <v>44576</v>
      </c>
      <c r="C10021" s="3"/>
      <c r="D10021" t="s">
        <v>131</v>
      </c>
      <c r="E10021" t="s">
        <v>115</v>
      </c>
      <c r="F10021" t="s">
        <v>133</v>
      </c>
    </row>
    <row r="10022" spans="1:6" x14ac:dyDescent="0.25">
      <c r="A10022">
        <v>1385</v>
      </c>
      <c r="B10022" s="3">
        <v>42705</v>
      </c>
      <c r="C10022" s="3">
        <v>44408</v>
      </c>
      <c r="D10022" t="s">
        <v>131</v>
      </c>
      <c r="E10022" t="s">
        <v>124</v>
      </c>
      <c r="F10022" t="s">
        <v>133</v>
      </c>
    </row>
    <row r="10023" spans="1:6" x14ac:dyDescent="0.25">
      <c r="A10023">
        <v>1385</v>
      </c>
      <c r="B10023" s="3">
        <v>44409</v>
      </c>
      <c r="C10023" s="3">
        <v>44409</v>
      </c>
      <c r="D10023" t="s">
        <v>131</v>
      </c>
      <c r="E10023" t="s">
        <v>168</v>
      </c>
      <c r="F10023" t="s">
        <v>133</v>
      </c>
    </row>
    <row r="10024" spans="1:6" x14ac:dyDescent="0.25">
      <c r="A10024">
        <v>1385</v>
      </c>
      <c r="B10024" s="3">
        <v>44409</v>
      </c>
      <c r="C10024" s="3">
        <v>44602</v>
      </c>
      <c r="D10024" t="s">
        <v>131</v>
      </c>
      <c r="E10024" t="s">
        <v>168</v>
      </c>
      <c r="F10024" t="s">
        <v>133</v>
      </c>
    </row>
    <row r="10025" spans="1:6" x14ac:dyDescent="0.25">
      <c r="A10025">
        <v>1385</v>
      </c>
      <c r="B10025" s="3">
        <v>44602</v>
      </c>
      <c r="C10025" s="3">
        <v>44602</v>
      </c>
      <c r="D10025" t="s">
        <v>131</v>
      </c>
      <c r="E10025" t="s">
        <v>168</v>
      </c>
      <c r="F10025" t="s">
        <v>133</v>
      </c>
    </row>
    <row r="10026" spans="1:6" x14ac:dyDescent="0.25">
      <c r="A10026">
        <v>1385</v>
      </c>
      <c r="B10026" s="3">
        <v>44602</v>
      </c>
      <c r="C10026" s="3">
        <v>44602</v>
      </c>
      <c r="D10026" t="s">
        <v>131</v>
      </c>
      <c r="E10026" t="s">
        <v>168</v>
      </c>
      <c r="F10026" t="s">
        <v>133</v>
      </c>
    </row>
    <row r="10027" spans="1:6" x14ac:dyDescent="0.25">
      <c r="A10027">
        <v>1385</v>
      </c>
      <c r="B10027" s="3">
        <v>44602</v>
      </c>
      <c r="C10027" s="3">
        <v>44602</v>
      </c>
      <c r="D10027" t="s">
        <v>131</v>
      </c>
      <c r="E10027" t="s">
        <v>168</v>
      </c>
      <c r="F10027" t="s">
        <v>133</v>
      </c>
    </row>
    <row r="10028" spans="1:6" x14ac:dyDescent="0.25">
      <c r="A10028">
        <v>1386</v>
      </c>
      <c r="B10028" s="3">
        <v>42644</v>
      </c>
      <c r="C10028" s="3">
        <v>43328</v>
      </c>
      <c r="D10028" t="s">
        <v>131</v>
      </c>
      <c r="E10028" t="s">
        <v>115</v>
      </c>
      <c r="F10028" t="s">
        <v>133</v>
      </c>
    </row>
    <row r="10029" spans="1:6" x14ac:dyDescent="0.25">
      <c r="A10029">
        <v>1386</v>
      </c>
      <c r="B10029" s="3">
        <v>43328</v>
      </c>
      <c r="C10029" s="3">
        <v>43328</v>
      </c>
      <c r="D10029" t="s">
        <v>131</v>
      </c>
      <c r="E10029" t="s">
        <v>115</v>
      </c>
      <c r="F10029" t="s">
        <v>133</v>
      </c>
    </row>
    <row r="10030" spans="1:6" x14ac:dyDescent="0.25">
      <c r="A10030">
        <v>1386</v>
      </c>
      <c r="B10030" s="3">
        <v>43329</v>
      </c>
      <c r="C10030" s="3">
        <v>43329</v>
      </c>
      <c r="D10030" t="s">
        <v>131</v>
      </c>
      <c r="E10030" t="s">
        <v>115</v>
      </c>
      <c r="F10030" t="s">
        <v>133</v>
      </c>
    </row>
    <row r="10031" spans="1:6" x14ac:dyDescent="0.25">
      <c r="A10031">
        <v>1386</v>
      </c>
      <c r="B10031" s="3">
        <v>43329</v>
      </c>
      <c r="C10031" s="3">
        <v>43329</v>
      </c>
      <c r="D10031" t="s">
        <v>131</v>
      </c>
      <c r="E10031" t="s">
        <v>115</v>
      </c>
      <c r="F10031" t="s">
        <v>133</v>
      </c>
    </row>
    <row r="10032" spans="1:6" x14ac:dyDescent="0.25">
      <c r="A10032">
        <v>1386</v>
      </c>
      <c r="B10032" s="3">
        <v>43330</v>
      </c>
      <c r="C10032" s="3">
        <v>43333</v>
      </c>
      <c r="D10032" t="s">
        <v>131</v>
      </c>
      <c r="E10032" t="s">
        <v>115</v>
      </c>
      <c r="F10032" t="s">
        <v>133</v>
      </c>
    </row>
    <row r="10033" spans="1:6" x14ac:dyDescent="0.25">
      <c r="A10033">
        <v>1386</v>
      </c>
      <c r="B10033" s="3">
        <v>43333</v>
      </c>
      <c r="C10033" s="3">
        <v>43334</v>
      </c>
      <c r="D10033" t="s">
        <v>131</v>
      </c>
      <c r="E10033" t="s">
        <v>115</v>
      </c>
      <c r="F10033" t="s">
        <v>133</v>
      </c>
    </row>
    <row r="10034" spans="1:6" x14ac:dyDescent="0.25">
      <c r="A10034">
        <v>1386</v>
      </c>
      <c r="B10034" s="3">
        <v>43335</v>
      </c>
      <c r="C10034" s="3">
        <v>43501</v>
      </c>
      <c r="D10034" t="s">
        <v>131</v>
      </c>
      <c r="E10034" t="s">
        <v>115</v>
      </c>
      <c r="F10034" t="s">
        <v>133</v>
      </c>
    </row>
    <row r="10035" spans="1:6" x14ac:dyDescent="0.25">
      <c r="A10035">
        <v>1386</v>
      </c>
      <c r="B10035" s="3">
        <v>43501</v>
      </c>
      <c r="C10035" s="3">
        <v>43507</v>
      </c>
      <c r="D10035" t="s">
        <v>131</v>
      </c>
      <c r="E10035" t="s">
        <v>115</v>
      </c>
      <c r="F10035" t="s">
        <v>133</v>
      </c>
    </row>
    <row r="10036" spans="1:6" x14ac:dyDescent="0.25">
      <c r="A10036">
        <v>1386</v>
      </c>
      <c r="B10036" s="3">
        <v>43508</v>
      </c>
      <c r="C10036" s="3">
        <v>44202</v>
      </c>
      <c r="D10036" t="s">
        <v>131</v>
      </c>
      <c r="E10036" t="s">
        <v>115</v>
      </c>
      <c r="F10036" t="s">
        <v>133</v>
      </c>
    </row>
    <row r="10037" spans="1:6" x14ac:dyDescent="0.25">
      <c r="A10037">
        <v>1386</v>
      </c>
      <c r="B10037" s="3">
        <v>44202</v>
      </c>
      <c r="C10037" s="3">
        <v>44202</v>
      </c>
      <c r="D10037" t="s">
        <v>131</v>
      </c>
      <c r="E10037" t="s">
        <v>115</v>
      </c>
      <c r="F10037" t="s">
        <v>133</v>
      </c>
    </row>
    <row r="10038" spans="1:6" x14ac:dyDescent="0.25">
      <c r="A10038">
        <v>1386</v>
      </c>
      <c r="B10038" s="3">
        <v>44202</v>
      </c>
      <c r="C10038" s="3">
        <v>44202</v>
      </c>
      <c r="D10038" t="s">
        <v>131</v>
      </c>
      <c r="E10038" t="s">
        <v>115</v>
      </c>
      <c r="F10038" t="s">
        <v>133</v>
      </c>
    </row>
    <row r="10039" spans="1:6" x14ac:dyDescent="0.25">
      <c r="A10039">
        <v>1386</v>
      </c>
      <c r="B10039" s="3">
        <v>44202</v>
      </c>
      <c r="C10039" s="3">
        <v>44501</v>
      </c>
      <c r="D10039" t="s">
        <v>131</v>
      </c>
      <c r="E10039" t="s">
        <v>116</v>
      </c>
      <c r="F10039" t="s">
        <v>133</v>
      </c>
    </row>
    <row r="10040" spans="1:6" x14ac:dyDescent="0.25">
      <c r="A10040">
        <v>1386</v>
      </c>
      <c r="B10040" s="3">
        <v>44202</v>
      </c>
      <c r="C10040" s="3">
        <v>44202</v>
      </c>
      <c r="D10040" t="s">
        <v>131</v>
      </c>
      <c r="E10040" t="s">
        <v>116</v>
      </c>
      <c r="F10040" t="s">
        <v>133</v>
      </c>
    </row>
    <row r="10041" spans="1:6" x14ac:dyDescent="0.25">
      <c r="A10041">
        <v>1386</v>
      </c>
      <c r="B10041" s="3">
        <v>44501</v>
      </c>
      <c r="C10041" s="3">
        <v>44501</v>
      </c>
      <c r="D10041" t="s">
        <v>131</v>
      </c>
      <c r="E10041" t="s">
        <v>116</v>
      </c>
      <c r="F10041" t="s">
        <v>133</v>
      </c>
    </row>
    <row r="10042" spans="1:6" x14ac:dyDescent="0.25">
      <c r="A10042">
        <v>1386</v>
      </c>
      <c r="B10042" s="3">
        <v>44501</v>
      </c>
      <c r="C10042" s="3">
        <v>44635</v>
      </c>
      <c r="D10042" t="s">
        <v>131</v>
      </c>
      <c r="E10042" t="s">
        <v>115</v>
      </c>
      <c r="F10042" t="s">
        <v>133</v>
      </c>
    </row>
    <row r="10043" spans="1:6" x14ac:dyDescent="0.25">
      <c r="A10043">
        <v>1386</v>
      </c>
      <c r="B10043" s="3">
        <v>44635</v>
      </c>
      <c r="C10043" s="3">
        <v>44635</v>
      </c>
      <c r="D10043" t="s">
        <v>131</v>
      </c>
      <c r="E10043" t="s">
        <v>115</v>
      </c>
      <c r="F10043" t="s">
        <v>133</v>
      </c>
    </row>
    <row r="10044" spans="1:6" x14ac:dyDescent="0.25">
      <c r="A10044">
        <v>1386</v>
      </c>
      <c r="B10044" s="3">
        <v>44635</v>
      </c>
      <c r="C10044" s="3">
        <v>44747</v>
      </c>
      <c r="D10044" t="s">
        <v>131</v>
      </c>
      <c r="E10044" t="s">
        <v>116</v>
      </c>
      <c r="F10044" t="s">
        <v>133</v>
      </c>
    </row>
    <row r="10045" spans="1:6" x14ac:dyDescent="0.25">
      <c r="A10045">
        <v>1386</v>
      </c>
      <c r="B10045" s="3">
        <v>44747</v>
      </c>
      <c r="C10045" s="3">
        <v>44748</v>
      </c>
      <c r="D10045" t="s">
        <v>131</v>
      </c>
      <c r="E10045" t="s">
        <v>116</v>
      </c>
      <c r="F10045" t="s">
        <v>133</v>
      </c>
    </row>
    <row r="10046" spans="1:6" x14ac:dyDescent="0.25">
      <c r="A10046">
        <v>1386</v>
      </c>
      <c r="B10046" s="3">
        <v>44749</v>
      </c>
      <c r="C10046" s="3">
        <v>44749</v>
      </c>
      <c r="D10046" t="s">
        <v>131</v>
      </c>
      <c r="E10046" t="s">
        <v>116</v>
      </c>
      <c r="F10046" t="s">
        <v>133</v>
      </c>
    </row>
    <row r="10047" spans="1:6" x14ac:dyDescent="0.25">
      <c r="A10047">
        <v>1386</v>
      </c>
      <c r="B10047" s="3">
        <v>44749</v>
      </c>
      <c r="C10047" s="3">
        <v>44750</v>
      </c>
      <c r="D10047" t="s">
        <v>131</v>
      </c>
      <c r="E10047" t="s">
        <v>116</v>
      </c>
      <c r="F10047" t="s">
        <v>133</v>
      </c>
    </row>
    <row r="10048" spans="1:6" x14ac:dyDescent="0.25">
      <c r="A10048">
        <v>1386</v>
      </c>
      <c r="B10048" s="3">
        <v>44751</v>
      </c>
      <c r="C10048" s="3"/>
      <c r="D10048" t="s">
        <v>131</v>
      </c>
      <c r="E10048" t="s">
        <v>116</v>
      </c>
      <c r="F10048" t="s">
        <v>133</v>
      </c>
    </row>
    <row r="10049" spans="1:6" x14ac:dyDescent="0.25">
      <c r="A10049">
        <v>1387</v>
      </c>
      <c r="B10049" s="3">
        <v>42125</v>
      </c>
      <c r="C10049" s="3">
        <v>43088</v>
      </c>
      <c r="D10049" t="s">
        <v>131</v>
      </c>
      <c r="E10049" t="s">
        <v>125</v>
      </c>
      <c r="F10049" t="s">
        <v>133</v>
      </c>
    </row>
    <row r="10050" spans="1:6" x14ac:dyDescent="0.25">
      <c r="A10050">
        <v>1387</v>
      </c>
      <c r="B10050" s="3">
        <v>43089</v>
      </c>
      <c r="C10050" s="3">
        <v>43150</v>
      </c>
      <c r="D10050" t="s">
        <v>131</v>
      </c>
      <c r="E10050" t="s">
        <v>125</v>
      </c>
      <c r="F10050" t="s">
        <v>133</v>
      </c>
    </row>
    <row r="10051" spans="1:6" x14ac:dyDescent="0.25">
      <c r="A10051">
        <v>1387</v>
      </c>
      <c r="B10051" s="3">
        <v>43151</v>
      </c>
      <c r="C10051" s="3">
        <v>43150</v>
      </c>
      <c r="D10051" t="s">
        <v>131</v>
      </c>
      <c r="E10051" t="s">
        <v>125</v>
      </c>
      <c r="F10051" t="s">
        <v>133</v>
      </c>
    </row>
    <row r="10052" spans="1:6" x14ac:dyDescent="0.25">
      <c r="A10052">
        <v>1387</v>
      </c>
      <c r="B10052" s="3">
        <v>43151</v>
      </c>
      <c r="C10052" s="3">
        <v>43209</v>
      </c>
      <c r="D10052" t="s">
        <v>131</v>
      </c>
      <c r="E10052" t="s">
        <v>125</v>
      </c>
      <c r="F10052" t="s">
        <v>133</v>
      </c>
    </row>
    <row r="10053" spans="1:6" x14ac:dyDescent="0.25">
      <c r="A10053">
        <v>1387</v>
      </c>
      <c r="B10053" s="3">
        <v>43210</v>
      </c>
      <c r="C10053" s="3">
        <v>43209</v>
      </c>
      <c r="D10053" t="s">
        <v>131</v>
      </c>
      <c r="E10053" t="s">
        <v>125</v>
      </c>
      <c r="F10053" t="s">
        <v>133</v>
      </c>
    </row>
    <row r="10054" spans="1:6" x14ac:dyDescent="0.25">
      <c r="A10054">
        <v>1387</v>
      </c>
      <c r="B10054" s="3">
        <v>43210</v>
      </c>
      <c r="C10054" s="3">
        <v>43270</v>
      </c>
      <c r="D10054" t="s">
        <v>131</v>
      </c>
      <c r="E10054" t="s">
        <v>125</v>
      </c>
      <c r="F10054" t="s">
        <v>133</v>
      </c>
    </row>
    <row r="10055" spans="1:6" x14ac:dyDescent="0.25">
      <c r="A10055">
        <v>1387</v>
      </c>
      <c r="B10055" s="3">
        <v>43271</v>
      </c>
      <c r="C10055" s="3">
        <v>43271</v>
      </c>
      <c r="D10055" t="s">
        <v>131</v>
      </c>
      <c r="E10055" t="s">
        <v>125</v>
      </c>
      <c r="F10055" t="s">
        <v>133</v>
      </c>
    </row>
    <row r="10056" spans="1:6" x14ac:dyDescent="0.25">
      <c r="A10056">
        <v>1387</v>
      </c>
      <c r="B10056" s="3">
        <v>43271</v>
      </c>
      <c r="C10056" s="3">
        <v>43271</v>
      </c>
      <c r="D10056" t="s">
        <v>131</v>
      </c>
      <c r="E10056" t="s">
        <v>125</v>
      </c>
      <c r="F10056" t="s">
        <v>133</v>
      </c>
    </row>
    <row r="10057" spans="1:6" x14ac:dyDescent="0.25">
      <c r="A10057">
        <v>1389</v>
      </c>
      <c r="B10057" s="3">
        <v>41760</v>
      </c>
      <c r="C10057" s="3">
        <v>43750</v>
      </c>
      <c r="D10057" t="s">
        <v>131</v>
      </c>
      <c r="E10057" t="s">
        <v>134</v>
      </c>
      <c r="F10057" t="s">
        <v>132</v>
      </c>
    </row>
    <row r="10058" spans="1:6" x14ac:dyDescent="0.25">
      <c r="A10058">
        <v>1389</v>
      </c>
      <c r="B10058" s="3">
        <v>43750</v>
      </c>
      <c r="C10058" s="3">
        <v>43982</v>
      </c>
      <c r="D10058" t="s">
        <v>131</v>
      </c>
      <c r="E10058" t="s">
        <v>134</v>
      </c>
      <c r="F10058" t="s">
        <v>133</v>
      </c>
    </row>
    <row r="10059" spans="1:6" x14ac:dyDescent="0.25">
      <c r="A10059">
        <v>1389</v>
      </c>
      <c r="B10059" s="3">
        <v>43750</v>
      </c>
      <c r="C10059" s="3">
        <v>43750</v>
      </c>
      <c r="D10059" t="s">
        <v>131</v>
      </c>
      <c r="E10059" t="s">
        <v>134</v>
      </c>
      <c r="F10059" t="s">
        <v>133</v>
      </c>
    </row>
    <row r="10060" spans="1:6" x14ac:dyDescent="0.25">
      <c r="A10060">
        <v>1389</v>
      </c>
      <c r="B10060" s="3">
        <v>43750</v>
      </c>
      <c r="C10060" s="3">
        <v>43982</v>
      </c>
      <c r="D10060" t="s">
        <v>131</v>
      </c>
      <c r="E10060" t="s">
        <v>134</v>
      </c>
      <c r="F10060" t="s">
        <v>133</v>
      </c>
    </row>
    <row r="10061" spans="1:6" x14ac:dyDescent="0.25">
      <c r="A10061">
        <v>1389</v>
      </c>
      <c r="B10061" s="3">
        <v>43982</v>
      </c>
      <c r="C10061" s="3">
        <v>44033</v>
      </c>
      <c r="D10061" t="s">
        <v>131</v>
      </c>
      <c r="E10061" t="s">
        <v>134</v>
      </c>
      <c r="F10061" t="s">
        <v>133</v>
      </c>
    </row>
    <row r="10062" spans="1:6" x14ac:dyDescent="0.25">
      <c r="A10062">
        <v>1389</v>
      </c>
      <c r="B10062" s="3">
        <v>44033</v>
      </c>
      <c r="C10062" s="3">
        <v>44059</v>
      </c>
      <c r="D10062" t="s">
        <v>131</v>
      </c>
      <c r="E10062" t="s">
        <v>134</v>
      </c>
      <c r="F10062" t="s">
        <v>133</v>
      </c>
    </row>
    <row r="10063" spans="1:6" x14ac:dyDescent="0.25">
      <c r="A10063">
        <v>1390</v>
      </c>
      <c r="B10063" s="3">
        <v>42767</v>
      </c>
      <c r="C10063" s="3">
        <v>43070</v>
      </c>
      <c r="D10063" t="s">
        <v>131</v>
      </c>
      <c r="E10063" t="s">
        <v>163</v>
      </c>
      <c r="F10063" t="s">
        <v>133</v>
      </c>
    </row>
    <row r="10064" spans="1:6" x14ac:dyDescent="0.25">
      <c r="A10064">
        <v>1390</v>
      </c>
      <c r="B10064" s="3">
        <v>43070</v>
      </c>
      <c r="C10064" s="3">
        <v>43069</v>
      </c>
      <c r="D10064" t="s">
        <v>131</v>
      </c>
      <c r="E10064" t="s">
        <v>163</v>
      </c>
      <c r="F10064" t="s">
        <v>133</v>
      </c>
    </row>
    <row r="10065" spans="1:6" x14ac:dyDescent="0.25">
      <c r="A10065">
        <v>1391</v>
      </c>
      <c r="B10065" s="3">
        <v>39267</v>
      </c>
      <c r="C10065" s="3">
        <v>43157</v>
      </c>
      <c r="D10065" t="s">
        <v>131</v>
      </c>
      <c r="E10065" t="s">
        <v>116</v>
      </c>
      <c r="F10065" t="s">
        <v>133</v>
      </c>
    </row>
    <row r="10066" spans="1:6" x14ac:dyDescent="0.25">
      <c r="A10066">
        <v>1391</v>
      </c>
      <c r="B10066" s="3">
        <v>43158</v>
      </c>
      <c r="C10066" s="3">
        <v>43164</v>
      </c>
      <c r="D10066" t="s">
        <v>131</v>
      </c>
      <c r="E10066" t="s">
        <v>116</v>
      </c>
      <c r="F10066" t="s">
        <v>133</v>
      </c>
    </row>
    <row r="10067" spans="1:6" x14ac:dyDescent="0.25">
      <c r="A10067">
        <v>1391</v>
      </c>
      <c r="B10067" s="3">
        <v>43165</v>
      </c>
      <c r="C10067" s="3">
        <v>43167</v>
      </c>
      <c r="D10067" t="s">
        <v>131</v>
      </c>
      <c r="E10067" t="s">
        <v>116</v>
      </c>
      <c r="F10067" t="s">
        <v>133</v>
      </c>
    </row>
    <row r="10068" spans="1:6" x14ac:dyDescent="0.25">
      <c r="A10068">
        <v>1391</v>
      </c>
      <c r="B10068" s="3">
        <v>43168</v>
      </c>
      <c r="C10068" s="3">
        <v>43195</v>
      </c>
      <c r="D10068" t="s">
        <v>131</v>
      </c>
      <c r="E10068" t="s">
        <v>116</v>
      </c>
      <c r="F10068" t="s">
        <v>133</v>
      </c>
    </row>
    <row r="10069" spans="1:6" x14ac:dyDescent="0.25">
      <c r="A10069">
        <v>1391</v>
      </c>
      <c r="B10069" s="3">
        <v>43196</v>
      </c>
      <c r="C10069" s="3">
        <v>43195</v>
      </c>
      <c r="D10069" t="s">
        <v>131</v>
      </c>
      <c r="E10069" t="s">
        <v>116</v>
      </c>
      <c r="F10069" t="s">
        <v>133</v>
      </c>
    </row>
    <row r="10070" spans="1:6" x14ac:dyDescent="0.25">
      <c r="A10070">
        <v>1391</v>
      </c>
      <c r="B10070" s="3">
        <v>43196</v>
      </c>
      <c r="C10070" s="3">
        <v>43223</v>
      </c>
      <c r="D10070" t="s">
        <v>131</v>
      </c>
      <c r="E10070" t="s">
        <v>116</v>
      </c>
      <c r="F10070" t="s">
        <v>133</v>
      </c>
    </row>
    <row r="10071" spans="1:6" x14ac:dyDescent="0.25">
      <c r="A10071">
        <v>1391</v>
      </c>
      <c r="B10071" s="3">
        <v>43224</v>
      </c>
      <c r="C10071" s="3">
        <v>43280</v>
      </c>
      <c r="D10071" t="s">
        <v>131</v>
      </c>
      <c r="E10071" t="s">
        <v>116</v>
      </c>
      <c r="F10071" t="s">
        <v>133</v>
      </c>
    </row>
    <row r="10072" spans="1:6" x14ac:dyDescent="0.25">
      <c r="A10072">
        <v>1391</v>
      </c>
      <c r="B10072" s="3">
        <v>43280</v>
      </c>
      <c r="C10072" s="3">
        <v>43307</v>
      </c>
      <c r="D10072" t="s">
        <v>131</v>
      </c>
      <c r="E10072" t="s">
        <v>116</v>
      </c>
      <c r="F10072" t="s">
        <v>133</v>
      </c>
    </row>
    <row r="10073" spans="1:6" x14ac:dyDescent="0.25">
      <c r="A10073">
        <v>1391</v>
      </c>
      <c r="B10073" s="3">
        <v>43307</v>
      </c>
      <c r="C10073" s="3">
        <v>43308</v>
      </c>
      <c r="D10073" t="s">
        <v>131</v>
      </c>
      <c r="E10073" t="s">
        <v>116</v>
      </c>
      <c r="F10073" t="s">
        <v>133</v>
      </c>
    </row>
    <row r="10074" spans="1:6" x14ac:dyDescent="0.25">
      <c r="A10074">
        <v>1391</v>
      </c>
      <c r="B10074" s="3">
        <v>43308</v>
      </c>
      <c r="C10074" s="3">
        <v>43335</v>
      </c>
      <c r="D10074" t="s">
        <v>131</v>
      </c>
      <c r="E10074" t="s">
        <v>116</v>
      </c>
      <c r="F10074" t="s">
        <v>133</v>
      </c>
    </row>
    <row r="10075" spans="1:6" x14ac:dyDescent="0.25">
      <c r="A10075">
        <v>1391</v>
      </c>
      <c r="B10075" s="3">
        <v>43335</v>
      </c>
      <c r="C10075" s="3">
        <v>43336</v>
      </c>
      <c r="D10075" t="s">
        <v>131</v>
      </c>
      <c r="E10075" t="s">
        <v>116</v>
      </c>
      <c r="F10075" t="s">
        <v>133</v>
      </c>
    </row>
    <row r="10076" spans="1:6" x14ac:dyDescent="0.25">
      <c r="A10076">
        <v>1391</v>
      </c>
      <c r="B10076" s="3">
        <v>43336</v>
      </c>
      <c r="C10076" s="3">
        <v>43364</v>
      </c>
      <c r="D10076" t="s">
        <v>131</v>
      </c>
      <c r="E10076" t="s">
        <v>116</v>
      </c>
      <c r="F10076" t="s">
        <v>133</v>
      </c>
    </row>
    <row r="10077" spans="1:6" x14ac:dyDescent="0.25">
      <c r="A10077">
        <v>1391</v>
      </c>
      <c r="B10077" s="3">
        <v>43364</v>
      </c>
      <c r="C10077" s="3">
        <v>43364</v>
      </c>
      <c r="D10077" t="s">
        <v>131</v>
      </c>
      <c r="E10077" t="s">
        <v>116</v>
      </c>
      <c r="F10077" t="s">
        <v>133</v>
      </c>
    </row>
    <row r="10078" spans="1:6" x14ac:dyDescent="0.25">
      <c r="A10078">
        <v>1391</v>
      </c>
      <c r="B10078" s="3">
        <v>43364</v>
      </c>
      <c r="C10078" s="3">
        <v>43391</v>
      </c>
      <c r="D10078" t="s">
        <v>131</v>
      </c>
      <c r="E10078" t="s">
        <v>116</v>
      </c>
      <c r="F10078" t="s">
        <v>133</v>
      </c>
    </row>
    <row r="10079" spans="1:6" x14ac:dyDescent="0.25">
      <c r="A10079">
        <v>1391</v>
      </c>
      <c r="B10079" s="3">
        <v>43392</v>
      </c>
      <c r="C10079" s="3">
        <v>43392</v>
      </c>
      <c r="D10079" t="s">
        <v>131</v>
      </c>
      <c r="E10079" t="s">
        <v>116</v>
      </c>
      <c r="F10079" t="s">
        <v>133</v>
      </c>
    </row>
    <row r="10080" spans="1:6" x14ac:dyDescent="0.25">
      <c r="A10080">
        <v>1391</v>
      </c>
      <c r="B10080" s="3">
        <v>43392</v>
      </c>
      <c r="C10080" s="3">
        <v>43419</v>
      </c>
      <c r="D10080" t="s">
        <v>131</v>
      </c>
      <c r="E10080" t="s">
        <v>116</v>
      </c>
      <c r="F10080" t="s">
        <v>133</v>
      </c>
    </row>
    <row r="10081" spans="1:6" x14ac:dyDescent="0.25">
      <c r="A10081">
        <v>1391</v>
      </c>
      <c r="B10081" s="3">
        <v>43420</v>
      </c>
      <c r="C10081" s="3">
        <v>43497</v>
      </c>
      <c r="D10081" t="s">
        <v>131</v>
      </c>
      <c r="E10081" t="s">
        <v>116</v>
      </c>
      <c r="F10081" t="s">
        <v>133</v>
      </c>
    </row>
    <row r="10082" spans="1:6" x14ac:dyDescent="0.25">
      <c r="A10082">
        <v>1391</v>
      </c>
      <c r="B10082" s="3">
        <v>43497</v>
      </c>
      <c r="C10082" s="3">
        <v>43497</v>
      </c>
      <c r="D10082" t="s">
        <v>131</v>
      </c>
      <c r="E10082" t="s">
        <v>116</v>
      </c>
      <c r="F10082" t="s">
        <v>133</v>
      </c>
    </row>
    <row r="10083" spans="1:6" x14ac:dyDescent="0.25">
      <c r="A10083">
        <v>1391</v>
      </c>
      <c r="B10083" s="3">
        <v>43498</v>
      </c>
      <c r="C10083" s="3">
        <v>43656</v>
      </c>
      <c r="D10083" t="s">
        <v>131</v>
      </c>
      <c r="E10083" t="s">
        <v>116</v>
      </c>
      <c r="F10083" t="s">
        <v>133</v>
      </c>
    </row>
    <row r="10084" spans="1:6" x14ac:dyDescent="0.25">
      <c r="A10084">
        <v>1391</v>
      </c>
      <c r="B10084" s="3">
        <v>43654</v>
      </c>
      <c r="C10084" s="3">
        <v>43656</v>
      </c>
      <c r="D10084" t="s">
        <v>131</v>
      </c>
      <c r="E10084" t="s">
        <v>116</v>
      </c>
      <c r="F10084" t="s">
        <v>133</v>
      </c>
    </row>
    <row r="10085" spans="1:6" x14ac:dyDescent="0.25">
      <c r="A10085">
        <v>1391</v>
      </c>
      <c r="B10085" s="3">
        <v>43656</v>
      </c>
      <c r="C10085" s="3">
        <v>43656</v>
      </c>
      <c r="D10085" t="s">
        <v>131</v>
      </c>
      <c r="E10085" t="s">
        <v>116</v>
      </c>
      <c r="F10085" t="s">
        <v>133</v>
      </c>
    </row>
    <row r="10086" spans="1:6" x14ac:dyDescent="0.25">
      <c r="A10086">
        <v>1391</v>
      </c>
      <c r="B10086" s="3">
        <v>43657</v>
      </c>
      <c r="C10086" s="3">
        <v>43781</v>
      </c>
      <c r="D10086" t="s">
        <v>131</v>
      </c>
      <c r="E10086" t="s">
        <v>116</v>
      </c>
      <c r="F10086" t="s">
        <v>133</v>
      </c>
    </row>
    <row r="10087" spans="1:6" x14ac:dyDescent="0.25">
      <c r="A10087">
        <v>1391</v>
      </c>
      <c r="B10087" s="3">
        <v>43781</v>
      </c>
      <c r="C10087" s="3">
        <v>43781</v>
      </c>
      <c r="D10087" t="s">
        <v>131</v>
      </c>
      <c r="E10087" t="s">
        <v>116</v>
      </c>
      <c r="F10087" t="s">
        <v>133</v>
      </c>
    </row>
    <row r="10088" spans="1:6" x14ac:dyDescent="0.25">
      <c r="A10088">
        <v>1391</v>
      </c>
      <c r="B10088" s="3">
        <v>43782</v>
      </c>
      <c r="C10088" s="3">
        <v>44249</v>
      </c>
      <c r="D10088" t="s">
        <v>131</v>
      </c>
      <c r="E10088" t="s">
        <v>116</v>
      </c>
      <c r="F10088" t="s">
        <v>133</v>
      </c>
    </row>
    <row r="10089" spans="1:6" x14ac:dyDescent="0.25">
      <c r="A10089">
        <v>1391</v>
      </c>
      <c r="B10089" s="3">
        <v>44249</v>
      </c>
      <c r="C10089" s="3">
        <v>44253</v>
      </c>
      <c r="D10089" t="s">
        <v>131</v>
      </c>
      <c r="E10089" t="s">
        <v>116</v>
      </c>
      <c r="F10089" t="s">
        <v>133</v>
      </c>
    </row>
    <row r="10090" spans="1:6" x14ac:dyDescent="0.25">
      <c r="A10090">
        <v>1391</v>
      </c>
      <c r="B10090" s="3">
        <v>44254</v>
      </c>
      <c r="C10090" s="3">
        <v>44285</v>
      </c>
      <c r="D10090" t="s">
        <v>131</v>
      </c>
      <c r="E10090" t="s">
        <v>116</v>
      </c>
      <c r="F10090" t="s">
        <v>133</v>
      </c>
    </row>
    <row r="10091" spans="1:6" x14ac:dyDescent="0.25">
      <c r="A10091">
        <v>1391</v>
      </c>
      <c r="B10091" s="3">
        <v>44285</v>
      </c>
      <c r="C10091" s="3">
        <v>44305</v>
      </c>
      <c r="D10091" t="s">
        <v>131</v>
      </c>
      <c r="E10091" t="s">
        <v>116</v>
      </c>
      <c r="F10091" t="s">
        <v>133</v>
      </c>
    </row>
    <row r="10092" spans="1:6" x14ac:dyDescent="0.25">
      <c r="A10092">
        <v>1391</v>
      </c>
      <c r="B10092" s="3">
        <v>44305</v>
      </c>
      <c r="C10092" s="3">
        <v>44329</v>
      </c>
      <c r="D10092" t="s">
        <v>131</v>
      </c>
      <c r="E10092" t="s">
        <v>116</v>
      </c>
      <c r="F10092" t="s">
        <v>133</v>
      </c>
    </row>
    <row r="10093" spans="1:6" x14ac:dyDescent="0.25">
      <c r="A10093">
        <v>1391</v>
      </c>
      <c r="B10093" s="3">
        <v>44306</v>
      </c>
      <c r="C10093" s="3">
        <v>44306</v>
      </c>
      <c r="D10093" t="s">
        <v>131</v>
      </c>
      <c r="E10093" t="s">
        <v>116</v>
      </c>
      <c r="F10093" t="s">
        <v>133</v>
      </c>
    </row>
    <row r="10094" spans="1:6" x14ac:dyDescent="0.25">
      <c r="A10094">
        <v>1391</v>
      </c>
      <c r="B10094" s="3">
        <v>44330</v>
      </c>
      <c r="C10094" s="3">
        <v>44330</v>
      </c>
      <c r="D10094" t="s">
        <v>131</v>
      </c>
      <c r="E10094" t="s">
        <v>116</v>
      </c>
      <c r="F10094" t="s">
        <v>133</v>
      </c>
    </row>
    <row r="10095" spans="1:6" x14ac:dyDescent="0.25">
      <c r="A10095">
        <v>1391</v>
      </c>
      <c r="B10095" s="3">
        <v>44330</v>
      </c>
      <c r="C10095" s="3">
        <v>44357</v>
      </c>
      <c r="D10095" t="s">
        <v>131</v>
      </c>
      <c r="E10095" t="s">
        <v>116</v>
      </c>
      <c r="F10095" t="s">
        <v>133</v>
      </c>
    </row>
    <row r="10096" spans="1:6" x14ac:dyDescent="0.25">
      <c r="A10096">
        <v>1391</v>
      </c>
      <c r="B10096" s="3">
        <v>44358</v>
      </c>
      <c r="C10096" s="3">
        <v>44358</v>
      </c>
      <c r="D10096" t="s">
        <v>131</v>
      </c>
      <c r="E10096" t="s">
        <v>116</v>
      </c>
      <c r="F10096" t="s">
        <v>133</v>
      </c>
    </row>
    <row r="10097" spans="1:6" x14ac:dyDescent="0.25">
      <c r="A10097">
        <v>1391</v>
      </c>
      <c r="B10097" s="3">
        <v>44358</v>
      </c>
      <c r="C10097" s="3">
        <v>44385</v>
      </c>
      <c r="D10097" t="s">
        <v>131</v>
      </c>
      <c r="E10097" t="s">
        <v>116</v>
      </c>
      <c r="F10097" t="s">
        <v>133</v>
      </c>
    </row>
    <row r="10098" spans="1:6" x14ac:dyDescent="0.25">
      <c r="A10098">
        <v>1391</v>
      </c>
      <c r="B10098" s="3">
        <v>44386</v>
      </c>
      <c r="C10098" s="3">
        <v>44386</v>
      </c>
      <c r="D10098" t="s">
        <v>131</v>
      </c>
      <c r="E10098" t="s">
        <v>116</v>
      </c>
      <c r="F10098" t="s">
        <v>133</v>
      </c>
    </row>
    <row r="10099" spans="1:6" x14ac:dyDescent="0.25">
      <c r="A10099">
        <v>1391</v>
      </c>
      <c r="B10099" s="3">
        <v>44386</v>
      </c>
      <c r="C10099" s="3">
        <v>44413</v>
      </c>
      <c r="D10099" t="s">
        <v>131</v>
      </c>
      <c r="E10099" t="s">
        <v>116</v>
      </c>
      <c r="F10099" t="s">
        <v>133</v>
      </c>
    </row>
    <row r="10100" spans="1:6" x14ac:dyDescent="0.25">
      <c r="A10100">
        <v>1391</v>
      </c>
      <c r="B10100" s="3">
        <v>44414</v>
      </c>
      <c r="C10100" s="3">
        <v>44414</v>
      </c>
      <c r="D10100" t="s">
        <v>131</v>
      </c>
      <c r="E10100" t="s">
        <v>116</v>
      </c>
      <c r="F10100" t="s">
        <v>133</v>
      </c>
    </row>
    <row r="10101" spans="1:6" x14ac:dyDescent="0.25">
      <c r="A10101">
        <v>1391</v>
      </c>
      <c r="B10101" s="3">
        <v>44414</v>
      </c>
      <c r="C10101" s="3">
        <v>44441</v>
      </c>
      <c r="D10101" t="s">
        <v>131</v>
      </c>
      <c r="E10101" t="s">
        <v>116</v>
      </c>
      <c r="F10101" t="s">
        <v>133</v>
      </c>
    </row>
    <row r="10102" spans="1:6" x14ac:dyDescent="0.25">
      <c r="A10102">
        <v>1391</v>
      </c>
      <c r="B10102" s="3">
        <v>44442</v>
      </c>
      <c r="C10102" s="3">
        <v>44442</v>
      </c>
      <c r="D10102" t="s">
        <v>131</v>
      </c>
      <c r="E10102" t="s">
        <v>116</v>
      </c>
      <c r="F10102" t="s">
        <v>133</v>
      </c>
    </row>
    <row r="10103" spans="1:6" x14ac:dyDescent="0.25">
      <c r="A10103">
        <v>1391</v>
      </c>
      <c r="B10103" s="3">
        <v>44442</v>
      </c>
      <c r="C10103" s="3">
        <v>44469</v>
      </c>
      <c r="D10103" t="s">
        <v>131</v>
      </c>
      <c r="E10103" t="s">
        <v>116</v>
      </c>
      <c r="F10103" t="s">
        <v>133</v>
      </c>
    </row>
    <row r="10104" spans="1:6" x14ac:dyDescent="0.25">
      <c r="A10104">
        <v>1391</v>
      </c>
      <c r="B10104" s="3">
        <v>44470</v>
      </c>
      <c r="C10104" s="3">
        <v>44623</v>
      </c>
      <c r="D10104" t="s">
        <v>131</v>
      </c>
      <c r="E10104" t="s">
        <v>116</v>
      </c>
      <c r="F10104" t="s">
        <v>133</v>
      </c>
    </row>
    <row r="10105" spans="1:6" x14ac:dyDescent="0.25">
      <c r="A10105">
        <v>1391</v>
      </c>
      <c r="B10105" s="3">
        <v>44623</v>
      </c>
      <c r="C10105" s="3">
        <v>44624</v>
      </c>
      <c r="D10105" t="s">
        <v>131</v>
      </c>
      <c r="E10105" t="s">
        <v>116</v>
      </c>
      <c r="F10105" t="s">
        <v>133</v>
      </c>
    </row>
    <row r="10106" spans="1:6" x14ac:dyDescent="0.25">
      <c r="A10106">
        <v>1391</v>
      </c>
      <c r="B10106" s="3">
        <v>44625</v>
      </c>
      <c r="C10106" s="3">
        <v>44627</v>
      </c>
      <c r="D10106" t="s">
        <v>131</v>
      </c>
      <c r="E10106" t="s">
        <v>116</v>
      </c>
      <c r="F10106" t="s">
        <v>133</v>
      </c>
    </row>
    <row r="10107" spans="1:6" x14ac:dyDescent="0.25">
      <c r="A10107">
        <v>1391</v>
      </c>
      <c r="B10107" s="3">
        <v>44627</v>
      </c>
      <c r="C10107" s="3">
        <v>44628</v>
      </c>
      <c r="D10107" t="s">
        <v>131</v>
      </c>
      <c r="E10107" t="s">
        <v>116</v>
      </c>
      <c r="F10107" t="s">
        <v>133</v>
      </c>
    </row>
    <row r="10108" spans="1:6" x14ac:dyDescent="0.25">
      <c r="A10108">
        <v>1391</v>
      </c>
      <c r="B10108" s="3">
        <v>44629</v>
      </c>
      <c r="C10108" s="3">
        <v>44629</v>
      </c>
      <c r="D10108" t="s">
        <v>131</v>
      </c>
      <c r="E10108" t="s">
        <v>116</v>
      </c>
      <c r="F10108" t="s">
        <v>133</v>
      </c>
    </row>
    <row r="10109" spans="1:6" x14ac:dyDescent="0.25">
      <c r="A10109">
        <v>1391</v>
      </c>
      <c r="B10109" s="3">
        <v>44629</v>
      </c>
      <c r="C10109" s="3">
        <v>44630</v>
      </c>
      <c r="D10109" t="s">
        <v>131</v>
      </c>
      <c r="E10109" t="s">
        <v>116</v>
      </c>
      <c r="F10109" t="s">
        <v>133</v>
      </c>
    </row>
    <row r="10110" spans="1:6" x14ac:dyDescent="0.25">
      <c r="A10110">
        <v>1391</v>
      </c>
      <c r="B10110" s="3">
        <v>44631</v>
      </c>
      <c r="C10110" s="3">
        <v>44683</v>
      </c>
      <c r="D10110" t="s">
        <v>131</v>
      </c>
      <c r="E10110" t="s">
        <v>116</v>
      </c>
      <c r="F10110" t="s">
        <v>133</v>
      </c>
    </row>
    <row r="10111" spans="1:6" x14ac:dyDescent="0.25">
      <c r="A10111">
        <v>1391</v>
      </c>
      <c r="B10111" s="3">
        <v>44683</v>
      </c>
      <c r="C10111" s="3">
        <v>44710</v>
      </c>
      <c r="D10111" t="s">
        <v>131</v>
      </c>
      <c r="E10111" t="s">
        <v>116</v>
      </c>
      <c r="F10111" t="s">
        <v>133</v>
      </c>
    </row>
    <row r="10112" spans="1:6" x14ac:dyDescent="0.25">
      <c r="A10112">
        <v>1391</v>
      </c>
      <c r="B10112" s="3">
        <v>44711</v>
      </c>
      <c r="C10112" s="3">
        <v>44711</v>
      </c>
      <c r="D10112" t="s">
        <v>131</v>
      </c>
      <c r="E10112" t="s">
        <v>116</v>
      </c>
      <c r="F10112" t="s">
        <v>133</v>
      </c>
    </row>
    <row r="10113" spans="1:6" x14ac:dyDescent="0.25">
      <c r="A10113">
        <v>1391</v>
      </c>
      <c r="B10113" s="3">
        <v>44711</v>
      </c>
      <c r="C10113" s="3">
        <v>44735</v>
      </c>
      <c r="D10113" t="s">
        <v>131</v>
      </c>
      <c r="E10113" t="s">
        <v>116</v>
      </c>
      <c r="F10113" t="s">
        <v>133</v>
      </c>
    </row>
    <row r="10114" spans="1:6" x14ac:dyDescent="0.25">
      <c r="A10114">
        <v>1391</v>
      </c>
      <c r="B10114" s="3">
        <v>44736</v>
      </c>
      <c r="C10114" s="3">
        <v>44736</v>
      </c>
      <c r="D10114" t="s">
        <v>131</v>
      </c>
      <c r="E10114" t="s">
        <v>116</v>
      </c>
      <c r="F10114" t="s">
        <v>133</v>
      </c>
    </row>
    <row r="10115" spans="1:6" x14ac:dyDescent="0.25">
      <c r="A10115">
        <v>1391</v>
      </c>
      <c r="B10115" s="3">
        <v>44736</v>
      </c>
      <c r="C10115" s="3">
        <v>44763</v>
      </c>
      <c r="D10115" t="s">
        <v>131</v>
      </c>
      <c r="E10115" t="s">
        <v>116</v>
      </c>
      <c r="F10115" t="s">
        <v>133</v>
      </c>
    </row>
    <row r="10116" spans="1:6" x14ac:dyDescent="0.25">
      <c r="A10116">
        <v>1391</v>
      </c>
      <c r="B10116" s="3">
        <v>44764</v>
      </c>
      <c r="C10116" s="3"/>
      <c r="D10116" t="s">
        <v>131</v>
      </c>
      <c r="E10116" t="s">
        <v>116</v>
      </c>
      <c r="F10116" t="s">
        <v>133</v>
      </c>
    </row>
    <row r="10117" spans="1:6" x14ac:dyDescent="0.25">
      <c r="A10117">
        <v>1392</v>
      </c>
      <c r="B10117" s="3">
        <v>42325</v>
      </c>
      <c r="C10117" s="3">
        <v>43135</v>
      </c>
      <c r="D10117" t="s">
        <v>131</v>
      </c>
      <c r="E10117" t="s">
        <v>129</v>
      </c>
      <c r="F10117" t="s">
        <v>133</v>
      </c>
    </row>
    <row r="10118" spans="1:6" x14ac:dyDescent="0.25">
      <c r="A10118">
        <v>1392</v>
      </c>
      <c r="B10118" s="3">
        <v>43136</v>
      </c>
      <c r="C10118" s="3">
        <v>43136</v>
      </c>
      <c r="D10118" t="s">
        <v>131</v>
      </c>
      <c r="E10118" t="s">
        <v>129</v>
      </c>
      <c r="F10118" t="s">
        <v>133</v>
      </c>
    </row>
    <row r="10119" spans="1:6" x14ac:dyDescent="0.25">
      <c r="A10119">
        <v>1392</v>
      </c>
      <c r="B10119" s="3">
        <v>43137</v>
      </c>
      <c r="C10119" s="3">
        <v>43437</v>
      </c>
      <c r="D10119" t="s">
        <v>131</v>
      </c>
      <c r="E10119" t="s">
        <v>129</v>
      </c>
      <c r="F10119" t="s">
        <v>133</v>
      </c>
    </row>
    <row r="10120" spans="1:6" x14ac:dyDescent="0.25">
      <c r="A10120">
        <v>1392</v>
      </c>
      <c r="B10120" s="3">
        <v>43437</v>
      </c>
      <c r="C10120" s="3">
        <v>43441</v>
      </c>
      <c r="D10120" t="s">
        <v>131</v>
      </c>
      <c r="E10120" t="s">
        <v>129</v>
      </c>
      <c r="F10120" t="s">
        <v>133</v>
      </c>
    </row>
    <row r="10121" spans="1:6" x14ac:dyDescent="0.25">
      <c r="A10121">
        <v>1392</v>
      </c>
      <c r="B10121" s="3">
        <v>43442</v>
      </c>
      <c r="C10121" s="3">
        <v>43566</v>
      </c>
      <c r="D10121" t="s">
        <v>131</v>
      </c>
      <c r="E10121" t="s">
        <v>129</v>
      </c>
      <c r="F10121" t="s">
        <v>133</v>
      </c>
    </row>
    <row r="10122" spans="1:6" x14ac:dyDescent="0.25">
      <c r="A10122">
        <v>1392</v>
      </c>
      <c r="B10122" s="3">
        <v>43442</v>
      </c>
      <c r="C10122" s="3">
        <v>43442</v>
      </c>
      <c r="D10122" t="s">
        <v>131</v>
      </c>
      <c r="E10122" t="s">
        <v>129</v>
      </c>
      <c r="F10122" t="s">
        <v>133</v>
      </c>
    </row>
    <row r="10123" spans="1:6" x14ac:dyDescent="0.25">
      <c r="A10123">
        <v>1392</v>
      </c>
      <c r="B10123" s="3">
        <v>43566</v>
      </c>
      <c r="C10123" s="3">
        <v>43566</v>
      </c>
      <c r="D10123" t="s">
        <v>131</v>
      </c>
      <c r="E10123" t="s">
        <v>129</v>
      </c>
      <c r="F10123" t="s">
        <v>133</v>
      </c>
    </row>
    <row r="10124" spans="1:6" x14ac:dyDescent="0.25">
      <c r="A10124">
        <v>1392</v>
      </c>
      <c r="B10124" s="3">
        <v>43567</v>
      </c>
      <c r="C10124" s="3">
        <v>43752</v>
      </c>
      <c r="D10124" t="s">
        <v>131</v>
      </c>
      <c r="E10124" t="s">
        <v>129</v>
      </c>
      <c r="F10124" t="s">
        <v>133</v>
      </c>
    </row>
    <row r="10125" spans="1:6" x14ac:dyDescent="0.25">
      <c r="A10125">
        <v>1392</v>
      </c>
      <c r="B10125" s="3">
        <v>43752</v>
      </c>
      <c r="C10125" s="3">
        <v>43754</v>
      </c>
      <c r="D10125" t="s">
        <v>131</v>
      </c>
      <c r="E10125" t="s">
        <v>129</v>
      </c>
      <c r="F10125" t="s">
        <v>133</v>
      </c>
    </row>
    <row r="10126" spans="1:6" x14ac:dyDescent="0.25">
      <c r="A10126">
        <v>1392</v>
      </c>
      <c r="B10126" s="3">
        <v>43755</v>
      </c>
      <c r="C10126" s="3">
        <v>44147</v>
      </c>
      <c r="D10126" t="s">
        <v>131</v>
      </c>
      <c r="E10126" t="s">
        <v>129</v>
      </c>
      <c r="F10126" t="s">
        <v>133</v>
      </c>
    </row>
    <row r="10127" spans="1:6" x14ac:dyDescent="0.25">
      <c r="A10127">
        <v>1392</v>
      </c>
      <c r="B10127" s="3">
        <v>44147</v>
      </c>
      <c r="C10127" s="3">
        <v>44149</v>
      </c>
      <c r="D10127" t="s">
        <v>131</v>
      </c>
      <c r="E10127" t="s">
        <v>129</v>
      </c>
      <c r="F10127" t="s">
        <v>133</v>
      </c>
    </row>
    <row r="10128" spans="1:6" x14ac:dyDescent="0.25">
      <c r="A10128">
        <v>1392</v>
      </c>
      <c r="B10128" s="3">
        <v>44150</v>
      </c>
      <c r="C10128" s="3">
        <v>44347</v>
      </c>
      <c r="D10128" t="s">
        <v>131</v>
      </c>
      <c r="E10128" t="s">
        <v>129</v>
      </c>
      <c r="F10128" t="s">
        <v>133</v>
      </c>
    </row>
    <row r="10129" spans="1:6" x14ac:dyDescent="0.25">
      <c r="A10129">
        <v>1392</v>
      </c>
      <c r="B10129" s="3">
        <v>44347</v>
      </c>
      <c r="C10129" s="3">
        <v>44349</v>
      </c>
      <c r="D10129" t="s">
        <v>131</v>
      </c>
      <c r="E10129" t="s">
        <v>129</v>
      </c>
      <c r="F10129" t="s">
        <v>133</v>
      </c>
    </row>
    <row r="10130" spans="1:6" x14ac:dyDescent="0.25">
      <c r="A10130">
        <v>1392</v>
      </c>
      <c r="B10130" s="3">
        <v>44350</v>
      </c>
      <c r="C10130" s="3">
        <v>44469</v>
      </c>
      <c r="D10130" t="s">
        <v>131</v>
      </c>
      <c r="E10130" t="s">
        <v>129</v>
      </c>
      <c r="F10130" t="s">
        <v>133</v>
      </c>
    </row>
    <row r="10131" spans="1:6" x14ac:dyDescent="0.25">
      <c r="A10131">
        <v>1392</v>
      </c>
      <c r="B10131" s="3">
        <v>44469</v>
      </c>
      <c r="C10131" s="3">
        <v>44498</v>
      </c>
      <c r="D10131" t="s">
        <v>131</v>
      </c>
      <c r="E10131" t="s">
        <v>129</v>
      </c>
      <c r="F10131" t="s">
        <v>133</v>
      </c>
    </row>
    <row r="10132" spans="1:6" x14ac:dyDescent="0.25">
      <c r="A10132">
        <v>1392</v>
      </c>
      <c r="B10132" s="3">
        <v>44499</v>
      </c>
      <c r="C10132" s="3">
        <v>44500</v>
      </c>
      <c r="D10132" t="s">
        <v>131</v>
      </c>
      <c r="E10132" t="s">
        <v>129</v>
      </c>
      <c r="F10132" t="s">
        <v>133</v>
      </c>
    </row>
    <row r="10133" spans="1:6" x14ac:dyDescent="0.25">
      <c r="A10133">
        <v>1392</v>
      </c>
      <c r="B10133" s="3">
        <v>44500</v>
      </c>
      <c r="C10133" s="3">
        <v>44529</v>
      </c>
      <c r="D10133" t="s">
        <v>131</v>
      </c>
      <c r="E10133" t="s">
        <v>129</v>
      </c>
      <c r="F10133" t="s">
        <v>133</v>
      </c>
    </row>
    <row r="10134" spans="1:6" x14ac:dyDescent="0.25">
      <c r="A10134">
        <v>1392</v>
      </c>
      <c r="B10134" s="3">
        <v>44530</v>
      </c>
      <c r="C10134" s="3">
        <v>44579</v>
      </c>
      <c r="D10134" t="s">
        <v>131</v>
      </c>
      <c r="E10134" t="s">
        <v>129</v>
      </c>
      <c r="F10134" t="s">
        <v>133</v>
      </c>
    </row>
    <row r="10135" spans="1:6" x14ac:dyDescent="0.25">
      <c r="A10135">
        <v>1392</v>
      </c>
      <c r="B10135" s="3">
        <v>44579</v>
      </c>
      <c r="C10135" s="3">
        <v>44582</v>
      </c>
      <c r="D10135" t="s">
        <v>131</v>
      </c>
      <c r="E10135" t="s">
        <v>129</v>
      </c>
      <c r="F10135" t="s">
        <v>133</v>
      </c>
    </row>
    <row r="10136" spans="1:6" x14ac:dyDescent="0.25">
      <c r="A10136">
        <v>1392</v>
      </c>
      <c r="B10136" s="3">
        <v>44583</v>
      </c>
      <c r="C10136" s="3">
        <v>44676</v>
      </c>
      <c r="D10136" t="s">
        <v>131</v>
      </c>
      <c r="E10136" t="s">
        <v>129</v>
      </c>
      <c r="F10136" t="s">
        <v>133</v>
      </c>
    </row>
    <row r="10137" spans="1:6" x14ac:dyDescent="0.25">
      <c r="A10137">
        <v>1392</v>
      </c>
      <c r="B10137" s="3">
        <v>44676</v>
      </c>
      <c r="C10137" s="3">
        <v>44678</v>
      </c>
      <c r="D10137" t="s">
        <v>131</v>
      </c>
      <c r="E10137" t="s">
        <v>129</v>
      </c>
      <c r="F10137" t="s">
        <v>133</v>
      </c>
    </row>
    <row r="10138" spans="1:6" x14ac:dyDescent="0.25">
      <c r="A10138">
        <v>1392</v>
      </c>
      <c r="B10138" s="3">
        <v>44679</v>
      </c>
      <c r="C10138" s="3">
        <v>44725</v>
      </c>
      <c r="D10138" t="s">
        <v>131</v>
      </c>
      <c r="E10138" t="s">
        <v>129</v>
      </c>
      <c r="F10138" t="s">
        <v>133</v>
      </c>
    </row>
    <row r="10139" spans="1:6" x14ac:dyDescent="0.25">
      <c r="A10139">
        <v>1392</v>
      </c>
      <c r="B10139" s="3">
        <v>44725</v>
      </c>
      <c r="C10139" s="3"/>
      <c r="D10139" t="s">
        <v>131</v>
      </c>
      <c r="E10139" t="s">
        <v>129</v>
      </c>
      <c r="F10139" t="s">
        <v>133</v>
      </c>
    </row>
    <row r="10140" spans="1:6" x14ac:dyDescent="0.25">
      <c r="A10140">
        <v>1393</v>
      </c>
      <c r="B10140" s="3">
        <v>42948</v>
      </c>
      <c r="C10140" s="3">
        <v>43747</v>
      </c>
      <c r="D10140" t="s">
        <v>131</v>
      </c>
      <c r="E10140" t="s">
        <v>116</v>
      </c>
      <c r="F10140" t="s">
        <v>133</v>
      </c>
    </row>
    <row r="10141" spans="1:6" x14ac:dyDescent="0.25">
      <c r="A10141">
        <v>1393</v>
      </c>
      <c r="B10141" s="3">
        <v>43747</v>
      </c>
      <c r="C10141" s="3">
        <v>43747</v>
      </c>
      <c r="D10141" t="s">
        <v>131</v>
      </c>
      <c r="E10141" t="s">
        <v>116</v>
      </c>
      <c r="F10141" t="s">
        <v>133</v>
      </c>
    </row>
    <row r="10142" spans="1:6" x14ac:dyDescent="0.25">
      <c r="A10142">
        <v>1393</v>
      </c>
      <c r="B10142" s="3">
        <v>43747</v>
      </c>
      <c r="C10142" s="3">
        <v>44596</v>
      </c>
      <c r="D10142" t="s">
        <v>131</v>
      </c>
      <c r="E10142" t="s">
        <v>116</v>
      </c>
      <c r="F10142" t="s">
        <v>133</v>
      </c>
    </row>
    <row r="10143" spans="1:6" x14ac:dyDescent="0.25">
      <c r="A10143">
        <v>1393</v>
      </c>
      <c r="B10143" s="3">
        <v>44596</v>
      </c>
      <c r="C10143" s="3">
        <v>44596</v>
      </c>
      <c r="D10143" t="s">
        <v>131</v>
      </c>
      <c r="E10143" t="s">
        <v>116</v>
      </c>
      <c r="F10143" t="s">
        <v>133</v>
      </c>
    </row>
    <row r="10144" spans="1:6" x14ac:dyDescent="0.25">
      <c r="A10144">
        <v>1393</v>
      </c>
      <c r="B10144" s="3">
        <v>44597</v>
      </c>
      <c r="C10144" s="3"/>
      <c r="D10144" t="s">
        <v>131</v>
      </c>
      <c r="E10144" t="s">
        <v>116</v>
      </c>
      <c r="F10144" t="s">
        <v>133</v>
      </c>
    </row>
    <row r="10145" spans="1:6" x14ac:dyDescent="0.25">
      <c r="A10145">
        <v>1394</v>
      </c>
      <c r="B10145" s="3">
        <v>42217</v>
      </c>
      <c r="C10145" s="3">
        <v>43585</v>
      </c>
      <c r="D10145" t="s">
        <v>131</v>
      </c>
      <c r="E10145" t="s">
        <v>185</v>
      </c>
      <c r="F10145" t="s">
        <v>133</v>
      </c>
    </row>
    <row r="10146" spans="1:6" x14ac:dyDescent="0.25">
      <c r="A10146">
        <v>1394</v>
      </c>
      <c r="B10146" s="3">
        <v>43586</v>
      </c>
      <c r="C10146" s="3">
        <v>43586</v>
      </c>
      <c r="D10146" t="s">
        <v>131</v>
      </c>
      <c r="E10146" t="s">
        <v>185</v>
      </c>
      <c r="F10146" t="s">
        <v>133</v>
      </c>
    </row>
    <row r="10147" spans="1:6" x14ac:dyDescent="0.25">
      <c r="A10147">
        <v>1394</v>
      </c>
      <c r="B10147" s="3">
        <v>43586</v>
      </c>
      <c r="C10147" s="3">
        <v>43637</v>
      </c>
      <c r="D10147" t="s">
        <v>131</v>
      </c>
      <c r="E10147" t="s">
        <v>185</v>
      </c>
      <c r="F10147" t="s">
        <v>133</v>
      </c>
    </row>
    <row r="10148" spans="1:6" x14ac:dyDescent="0.25">
      <c r="A10148">
        <v>1394</v>
      </c>
      <c r="B10148" s="3">
        <v>43637</v>
      </c>
      <c r="C10148" s="3">
        <v>43637</v>
      </c>
      <c r="D10148" t="s">
        <v>131</v>
      </c>
      <c r="E10148" t="s">
        <v>185</v>
      </c>
      <c r="F10148" t="s">
        <v>133</v>
      </c>
    </row>
    <row r="10149" spans="1:6" x14ac:dyDescent="0.25">
      <c r="A10149">
        <v>1394</v>
      </c>
      <c r="B10149" s="3">
        <v>43638</v>
      </c>
      <c r="C10149" s="3">
        <v>43766</v>
      </c>
      <c r="D10149" t="s">
        <v>131</v>
      </c>
      <c r="E10149" t="s">
        <v>185</v>
      </c>
      <c r="F10149" t="s">
        <v>133</v>
      </c>
    </row>
    <row r="10150" spans="1:6" x14ac:dyDescent="0.25">
      <c r="A10150">
        <v>1394</v>
      </c>
      <c r="B10150" s="3">
        <v>43766</v>
      </c>
      <c r="C10150" s="3">
        <v>43766</v>
      </c>
      <c r="D10150" t="s">
        <v>131</v>
      </c>
      <c r="E10150" t="s">
        <v>185</v>
      </c>
      <c r="F10150" t="s">
        <v>133</v>
      </c>
    </row>
    <row r="10151" spans="1:6" x14ac:dyDescent="0.25">
      <c r="A10151">
        <v>1394</v>
      </c>
      <c r="B10151" s="3">
        <v>43767</v>
      </c>
      <c r="C10151" s="3">
        <v>43794</v>
      </c>
      <c r="D10151" t="s">
        <v>131</v>
      </c>
      <c r="E10151" t="s">
        <v>185</v>
      </c>
      <c r="F10151" t="s">
        <v>133</v>
      </c>
    </row>
    <row r="10152" spans="1:6" x14ac:dyDescent="0.25">
      <c r="A10152">
        <v>1394</v>
      </c>
      <c r="B10152" s="3">
        <v>43794</v>
      </c>
      <c r="C10152" s="3">
        <v>43886</v>
      </c>
      <c r="D10152" t="s">
        <v>131</v>
      </c>
      <c r="E10152" t="s">
        <v>185</v>
      </c>
      <c r="F10152" t="s">
        <v>133</v>
      </c>
    </row>
    <row r="10153" spans="1:6" x14ac:dyDescent="0.25">
      <c r="A10153">
        <v>1394</v>
      </c>
      <c r="B10153" s="3">
        <v>43887</v>
      </c>
      <c r="C10153" s="3">
        <v>44161</v>
      </c>
      <c r="D10153" t="s">
        <v>131</v>
      </c>
      <c r="E10153" t="s">
        <v>185</v>
      </c>
      <c r="F10153" t="s">
        <v>133</v>
      </c>
    </row>
    <row r="10154" spans="1:6" x14ac:dyDescent="0.25">
      <c r="A10154">
        <v>1394</v>
      </c>
      <c r="B10154" s="3">
        <v>44161</v>
      </c>
      <c r="C10154" s="3">
        <v>44165</v>
      </c>
      <c r="D10154" t="s">
        <v>131</v>
      </c>
      <c r="E10154" t="s">
        <v>185</v>
      </c>
      <c r="F10154" t="s">
        <v>133</v>
      </c>
    </row>
    <row r="10155" spans="1:6" x14ac:dyDescent="0.25">
      <c r="A10155">
        <v>1394</v>
      </c>
      <c r="B10155" s="3">
        <v>44166</v>
      </c>
      <c r="C10155" s="3">
        <v>44166</v>
      </c>
      <c r="D10155" t="s">
        <v>131</v>
      </c>
      <c r="E10155" t="s">
        <v>185</v>
      </c>
      <c r="F10155" t="s">
        <v>133</v>
      </c>
    </row>
    <row r="10156" spans="1:6" x14ac:dyDescent="0.25">
      <c r="A10156">
        <v>1394</v>
      </c>
      <c r="B10156" s="3">
        <v>44166</v>
      </c>
      <c r="C10156" s="3">
        <v>44168</v>
      </c>
      <c r="D10156" t="s">
        <v>131</v>
      </c>
      <c r="E10156" t="s">
        <v>185</v>
      </c>
      <c r="F10156" t="s">
        <v>133</v>
      </c>
    </row>
    <row r="10157" spans="1:6" x14ac:dyDescent="0.25">
      <c r="A10157">
        <v>1394</v>
      </c>
      <c r="B10157" s="3">
        <v>44169</v>
      </c>
      <c r="C10157" s="3">
        <v>44169</v>
      </c>
      <c r="D10157" t="s">
        <v>131</v>
      </c>
      <c r="E10157" t="s">
        <v>185</v>
      </c>
      <c r="F10157" t="s">
        <v>133</v>
      </c>
    </row>
    <row r="10158" spans="1:6" x14ac:dyDescent="0.25">
      <c r="A10158">
        <v>1394</v>
      </c>
      <c r="B10158" s="3">
        <v>44169</v>
      </c>
      <c r="C10158" s="3">
        <v>44174</v>
      </c>
      <c r="D10158" t="s">
        <v>131</v>
      </c>
      <c r="E10158" t="s">
        <v>185</v>
      </c>
      <c r="F10158" t="s">
        <v>133</v>
      </c>
    </row>
    <row r="10159" spans="1:6" x14ac:dyDescent="0.25">
      <c r="A10159">
        <v>1394</v>
      </c>
      <c r="B10159" s="3">
        <v>44175</v>
      </c>
      <c r="C10159" s="3">
        <v>44175</v>
      </c>
      <c r="D10159" t="s">
        <v>131</v>
      </c>
      <c r="E10159" t="s">
        <v>185</v>
      </c>
      <c r="F10159" t="s">
        <v>133</v>
      </c>
    </row>
    <row r="10160" spans="1:6" x14ac:dyDescent="0.25">
      <c r="A10160">
        <v>1394</v>
      </c>
      <c r="B10160" s="3">
        <v>44175</v>
      </c>
      <c r="C10160" s="3">
        <v>44179</v>
      </c>
      <c r="D10160" t="s">
        <v>131</v>
      </c>
      <c r="E10160" t="s">
        <v>185</v>
      </c>
      <c r="F10160" t="s">
        <v>133</v>
      </c>
    </row>
    <row r="10161" spans="1:6" x14ac:dyDescent="0.25">
      <c r="A10161">
        <v>1394</v>
      </c>
      <c r="B10161" s="3">
        <v>44180</v>
      </c>
      <c r="C10161" s="3">
        <v>44180</v>
      </c>
      <c r="D10161" t="s">
        <v>131</v>
      </c>
      <c r="E10161" t="s">
        <v>185</v>
      </c>
      <c r="F10161" t="s">
        <v>133</v>
      </c>
    </row>
    <row r="10162" spans="1:6" x14ac:dyDescent="0.25">
      <c r="A10162">
        <v>1394</v>
      </c>
      <c r="B10162" s="3">
        <v>44180</v>
      </c>
      <c r="C10162" s="3">
        <v>44183</v>
      </c>
      <c r="D10162" t="s">
        <v>131</v>
      </c>
      <c r="E10162" t="s">
        <v>185</v>
      </c>
      <c r="F10162" t="s">
        <v>133</v>
      </c>
    </row>
    <row r="10163" spans="1:6" x14ac:dyDescent="0.25">
      <c r="A10163">
        <v>1394</v>
      </c>
      <c r="B10163" s="3">
        <v>44184</v>
      </c>
      <c r="C10163" s="3">
        <v>44413</v>
      </c>
      <c r="D10163" t="s">
        <v>131</v>
      </c>
      <c r="E10163" t="s">
        <v>185</v>
      </c>
      <c r="F10163" t="s">
        <v>133</v>
      </c>
    </row>
    <row r="10164" spans="1:6" x14ac:dyDescent="0.25">
      <c r="A10164">
        <v>1394</v>
      </c>
      <c r="B10164" s="3">
        <v>44413</v>
      </c>
      <c r="C10164" s="3">
        <v>44414</v>
      </c>
      <c r="D10164" t="s">
        <v>131</v>
      </c>
      <c r="E10164" t="s">
        <v>185</v>
      </c>
      <c r="F10164" t="s">
        <v>133</v>
      </c>
    </row>
    <row r="10165" spans="1:6" x14ac:dyDescent="0.25">
      <c r="A10165">
        <v>1394</v>
      </c>
      <c r="B10165" s="3">
        <v>44415</v>
      </c>
      <c r="C10165" s="3">
        <v>44509</v>
      </c>
      <c r="D10165" t="s">
        <v>131</v>
      </c>
      <c r="E10165" t="s">
        <v>185</v>
      </c>
      <c r="F10165" t="s">
        <v>133</v>
      </c>
    </row>
    <row r="10166" spans="1:6" x14ac:dyDescent="0.25">
      <c r="A10166">
        <v>1394</v>
      </c>
      <c r="B10166" s="3">
        <v>44509</v>
      </c>
      <c r="C10166" s="3">
        <v>44510</v>
      </c>
      <c r="D10166" t="s">
        <v>131</v>
      </c>
      <c r="E10166" t="s">
        <v>185</v>
      </c>
      <c r="F10166" t="s">
        <v>133</v>
      </c>
    </row>
    <row r="10167" spans="1:6" x14ac:dyDescent="0.25">
      <c r="A10167">
        <v>1394</v>
      </c>
      <c r="B10167" s="3">
        <v>44511</v>
      </c>
      <c r="C10167" s="3">
        <v>44567</v>
      </c>
      <c r="D10167" t="s">
        <v>131</v>
      </c>
      <c r="E10167" t="s">
        <v>185</v>
      </c>
      <c r="F10167" t="s">
        <v>133</v>
      </c>
    </row>
    <row r="10168" spans="1:6" x14ac:dyDescent="0.25">
      <c r="A10168">
        <v>1394</v>
      </c>
      <c r="B10168" s="3">
        <v>44567</v>
      </c>
      <c r="C10168" s="3">
        <v>44568</v>
      </c>
      <c r="D10168" t="s">
        <v>131</v>
      </c>
      <c r="E10168" t="s">
        <v>185</v>
      </c>
      <c r="F10168" t="s">
        <v>133</v>
      </c>
    </row>
    <row r="10169" spans="1:6" x14ac:dyDescent="0.25">
      <c r="A10169">
        <v>1394</v>
      </c>
      <c r="B10169" s="3">
        <v>44569</v>
      </c>
      <c r="C10169" s="3">
        <v>44569</v>
      </c>
      <c r="D10169" t="s">
        <v>131</v>
      </c>
      <c r="E10169" t="s">
        <v>185</v>
      </c>
      <c r="F10169" t="s">
        <v>133</v>
      </c>
    </row>
    <row r="10170" spans="1:6" x14ac:dyDescent="0.25">
      <c r="A10170">
        <v>1394</v>
      </c>
      <c r="B10170" s="3">
        <v>44569</v>
      </c>
      <c r="C10170" s="3">
        <v>44575</v>
      </c>
      <c r="D10170" t="s">
        <v>131</v>
      </c>
      <c r="E10170" t="s">
        <v>185</v>
      </c>
      <c r="F10170" t="s">
        <v>133</v>
      </c>
    </row>
    <row r="10171" spans="1:6" x14ac:dyDescent="0.25">
      <c r="A10171">
        <v>1394</v>
      </c>
      <c r="B10171" s="3">
        <v>44576</v>
      </c>
      <c r="C10171" s="3"/>
      <c r="D10171" t="s">
        <v>131</v>
      </c>
      <c r="E10171" t="s">
        <v>185</v>
      </c>
      <c r="F10171" t="s">
        <v>133</v>
      </c>
    </row>
    <row r="10172" spans="1:6" x14ac:dyDescent="0.25">
      <c r="A10172">
        <v>1395</v>
      </c>
      <c r="B10172" s="3">
        <v>42522</v>
      </c>
      <c r="C10172" s="3">
        <v>43202</v>
      </c>
      <c r="D10172" t="s">
        <v>131</v>
      </c>
      <c r="E10172" t="s">
        <v>118</v>
      </c>
      <c r="F10172" t="s">
        <v>133</v>
      </c>
    </row>
    <row r="10173" spans="1:6" x14ac:dyDescent="0.25">
      <c r="A10173">
        <v>1395</v>
      </c>
      <c r="B10173" s="3">
        <v>43202</v>
      </c>
      <c r="C10173" s="3">
        <v>43751</v>
      </c>
      <c r="D10173" t="s">
        <v>131</v>
      </c>
      <c r="E10173" t="s">
        <v>118</v>
      </c>
      <c r="F10173" t="s">
        <v>133</v>
      </c>
    </row>
    <row r="10174" spans="1:6" x14ac:dyDescent="0.25">
      <c r="A10174">
        <v>1395</v>
      </c>
      <c r="B10174" s="3">
        <v>43751</v>
      </c>
      <c r="C10174" s="3">
        <v>43753</v>
      </c>
      <c r="D10174" t="s">
        <v>131</v>
      </c>
      <c r="E10174" t="s">
        <v>118</v>
      </c>
      <c r="F10174" t="s">
        <v>133</v>
      </c>
    </row>
    <row r="10175" spans="1:6" x14ac:dyDescent="0.25">
      <c r="A10175">
        <v>1395</v>
      </c>
      <c r="B10175" s="3">
        <v>43754</v>
      </c>
      <c r="C10175" s="3"/>
      <c r="D10175" t="s">
        <v>131</v>
      </c>
      <c r="E10175" t="s">
        <v>118</v>
      </c>
      <c r="F10175" t="s">
        <v>133</v>
      </c>
    </row>
    <row r="10176" spans="1:6" x14ac:dyDescent="0.25">
      <c r="A10176">
        <v>1396</v>
      </c>
      <c r="B10176" s="3">
        <v>42416</v>
      </c>
      <c r="C10176" s="3">
        <v>44340</v>
      </c>
      <c r="D10176" t="s">
        <v>131</v>
      </c>
      <c r="E10176" t="s">
        <v>109</v>
      </c>
      <c r="F10176" t="s">
        <v>132</v>
      </c>
    </row>
    <row r="10177" spans="1:6" x14ac:dyDescent="0.25">
      <c r="A10177">
        <v>1396</v>
      </c>
      <c r="B10177" s="3">
        <v>44340</v>
      </c>
      <c r="C10177" s="3"/>
      <c r="D10177" t="s">
        <v>131</v>
      </c>
      <c r="E10177" t="s">
        <v>109</v>
      </c>
      <c r="F10177" t="s">
        <v>132</v>
      </c>
    </row>
    <row r="10178" spans="1:6" x14ac:dyDescent="0.25">
      <c r="A10178">
        <v>1397</v>
      </c>
      <c r="B10178" s="3">
        <v>42005</v>
      </c>
      <c r="C10178" s="3">
        <v>43131</v>
      </c>
      <c r="D10178" t="s">
        <v>131</v>
      </c>
      <c r="E10178" t="s">
        <v>172</v>
      </c>
      <c r="F10178" t="s">
        <v>133</v>
      </c>
    </row>
    <row r="10179" spans="1:6" x14ac:dyDescent="0.25">
      <c r="A10179">
        <v>1397</v>
      </c>
      <c r="B10179" s="3">
        <v>43131</v>
      </c>
      <c r="C10179" s="3">
        <v>43723</v>
      </c>
      <c r="D10179" t="s">
        <v>131</v>
      </c>
      <c r="E10179" t="s">
        <v>172</v>
      </c>
      <c r="F10179" t="s">
        <v>133</v>
      </c>
    </row>
    <row r="10180" spans="1:6" x14ac:dyDescent="0.25">
      <c r="A10180">
        <v>1397</v>
      </c>
      <c r="B10180" s="3">
        <v>43724</v>
      </c>
      <c r="C10180" s="3">
        <v>43724</v>
      </c>
      <c r="D10180" t="s">
        <v>131</v>
      </c>
      <c r="E10180" t="s">
        <v>204</v>
      </c>
      <c r="F10180" t="s">
        <v>133</v>
      </c>
    </row>
    <row r="10181" spans="1:6" x14ac:dyDescent="0.25">
      <c r="A10181">
        <v>1397</v>
      </c>
      <c r="B10181" s="3">
        <v>43724</v>
      </c>
      <c r="C10181" s="3">
        <v>44302</v>
      </c>
      <c r="D10181" t="s">
        <v>131</v>
      </c>
      <c r="E10181" t="s">
        <v>204</v>
      </c>
      <c r="F10181" t="s">
        <v>133</v>
      </c>
    </row>
    <row r="10182" spans="1:6" x14ac:dyDescent="0.25">
      <c r="A10182">
        <v>1397</v>
      </c>
      <c r="B10182" s="3">
        <v>44302</v>
      </c>
      <c r="C10182" s="3">
        <v>44302</v>
      </c>
      <c r="D10182" t="s">
        <v>131</v>
      </c>
      <c r="E10182" t="s">
        <v>168</v>
      </c>
      <c r="F10182" t="s">
        <v>133</v>
      </c>
    </row>
    <row r="10183" spans="1:6" x14ac:dyDescent="0.25">
      <c r="A10183">
        <v>1397</v>
      </c>
      <c r="B10183" s="3">
        <v>44302</v>
      </c>
      <c r="C10183" s="3">
        <v>44332</v>
      </c>
      <c r="D10183" t="s">
        <v>131</v>
      </c>
      <c r="E10183" t="s">
        <v>204</v>
      </c>
      <c r="F10183" t="s">
        <v>133</v>
      </c>
    </row>
    <row r="10184" spans="1:6" x14ac:dyDescent="0.25">
      <c r="A10184">
        <v>1397</v>
      </c>
      <c r="B10184" s="3">
        <v>44302</v>
      </c>
      <c r="C10184" s="3"/>
      <c r="D10184" t="s">
        <v>131</v>
      </c>
      <c r="E10184" t="s">
        <v>168</v>
      </c>
      <c r="F10184" t="s">
        <v>133</v>
      </c>
    </row>
    <row r="10185" spans="1:6" x14ac:dyDescent="0.25">
      <c r="A10185">
        <v>1399</v>
      </c>
      <c r="B10185" s="3">
        <v>41913</v>
      </c>
      <c r="C10185" s="3">
        <v>43069</v>
      </c>
      <c r="D10185" t="s">
        <v>131</v>
      </c>
      <c r="E10185" t="s">
        <v>185</v>
      </c>
      <c r="F10185" t="s">
        <v>133</v>
      </c>
    </row>
    <row r="10186" spans="1:6" x14ac:dyDescent="0.25">
      <c r="A10186">
        <v>1399</v>
      </c>
      <c r="B10186" s="3">
        <v>43070</v>
      </c>
      <c r="C10186" s="3">
        <v>43069</v>
      </c>
      <c r="D10186" t="s">
        <v>131</v>
      </c>
      <c r="E10186" t="s">
        <v>185</v>
      </c>
      <c r="F10186" t="s">
        <v>133</v>
      </c>
    </row>
    <row r="10187" spans="1:6" x14ac:dyDescent="0.25">
      <c r="A10187">
        <v>1399</v>
      </c>
      <c r="B10187" s="3">
        <v>43070</v>
      </c>
      <c r="C10187" s="3">
        <v>44084</v>
      </c>
      <c r="D10187" t="s">
        <v>131</v>
      </c>
      <c r="E10187" t="s">
        <v>168</v>
      </c>
      <c r="F10187" t="s">
        <v>133</v>
      </c>
    </row>
    <row r="10188" spans="1:6" x14ac:dyDescent="0.25">
      <c r="A10188">
        <v>1399</v>
      </c>
      <c r="B10188" s="3">
        <v>44084</v>
      </c>
      <c r="C10188" s="3">
        <v>44097</v>
      </c>
      <c r="D10188" t="s">
        <v>131</v>
      </c>
      <c r="E10188" t="s">
        <v>168</v>
      </c>
      <c r="F10188" t="s">
        <v>133</v>
      </c>
    </row>
    <row r="10189" spans="1:6" x14ac:dyDescent="0.25">
      <c r="A10189">
        <v>1399</v>
      </c>
      <c r="B10189" s="3">
        <v>44098</v>
      </c>
      <c r="C10189" s="3">
        <v>44167</v>
      </c>
      <c r="D10189" t="s">
        <v>131</v>
      </c>
      <c r="E10189" t="s">
        <v>168</v>
      </c>
      <c r="F10189" t="s">
        <v>133</v>
      </c>
    </row>
    <row r="10190" spans="1:6" x14ac:dyDescent="0.25">
      <c r="A10190">
        <v>1399</v>
      </c>
      <c r="B10190" s="3">
        <v>44167</v>
      </c>
      <c r="C10190" s="3">
        <v>44173</v>
      </c>
      <c r="D10190" t="s">
        <v>131</v>
      </c>
      <c r="E10190" t="s">
        <v>168</v>
      </c>
      <c r="F10190" t="s">
        <v>133</v>
      </c>
    </row>
    <row r="10191" spans="1:6" x14ac:dyDescent="0.25">
      <c r="A10191">
        <v>1399</v>
      </c>
      <c r="B10191" s="3">
        <v>44174</v>
      </c>
      <c r="C10191" s="3">
        <v>44174</v>
      </c>
      <c r="D10191" t="s">
        <v>131</v>
      </c>
      <c r="E10191" t="s">
        <v>168</v>
      </c>
      <c r="F10191" t="s">
        <v>133</v>
      </c>
    </row>
    <row r="10192" spans="1:6" x14ac:dyDescent="0.25">
      <c r="A10192">
        <v>1399</v>
      </c>
      <c r="B10192" s="3">
        <v>44174</v>
      </c>
      <c r="C10192" s="3">
        <v>44183</v>
      </c>
      <c r="D10192" t="s">
        <v>131</v>
      </c>
      <c r="E10192" t="s">
        <v>168</v>
      </c>
      <c r="F10192" t="s">
        <v>133</v>
      </c>
    </row>
    <row r="10193" spans="1:6" x14ac:dyDescent="0.25">
      <c r="A10193">
        <v>1399</v>
      </c>
      <c r="B10193" s="3">
        <v>44184</v>
      </c>
      <c r="C10193" s="3"/>
      <c r="D10193" t="s">
        <v>131</v>
      </c>
      <c r="E10193" t="s">
        <v>168</v>
      </c>
      <c r="F10193" t="s">
        <v>133</v>
      </c>
    </row>
    <row r="10194" spans="1:6" x14ac:dyDescent="0.25">
      <c r="A10194">
        <v>1400</v>
      </c>
      <c r="B10194" s="3">
        <v>42309</v>
      </c>
      <c r="C10194" s="3"/>
      <c r="D10194" t="s">
        <v>131</v>
      </c>
      <c r="E10194" t="s">
        <v>92</v>
      </c>
      <c r="F10194" t="s">
        <v>133</v>
      </c>
    </row>
    <row r="10195" spans="1:6" x14ac:dyDescent="0.25">
      <c r="A10195">
        <v>1401</v>
      </c>
      <c r="B10195" s="3" t="s">
        <v>222</v>
      </c>
      <c r="C10195" s="3">
        <v>43190</v>
      </c>
      <c r="D10195" t="s">
        <v>131</v>
      </c>
      <c r="E10195" t="s">
        <v>105</v>
      </c>
      <c r="F10195" t="s">
        <v>133</v>
      </c>
    </row>
    <row r="10196" spans="1:6" x14ac:dyDescent="0.25">
      <c r="A10196">
        <v>1401</v>
      </c>
      <c r="B10196" s="3">
        <v>43191</v>
      </c>
      <c r="C10196" s="3">
        <v>43281</v>
      </c>
      <c r="D10196" t="s">
        <v>131</v>
      </c>
      <c r="E10196" t="s">
        <v>105</v>
      </c>
      <c r="F10196" t="s">
        <v>133</v>
      </c>
    </row>
    <row r="10197" spans="1:6" x14ac:dyDescent="0.25">
      <c r="A10197">
        <v>1401</v>
      </c>
      <c r="B10197" s="3">
        <v>43282</v>
      </c>
      <c r="C10197" s="3">
        <v>43282</v>
      </c>
      <c r="D10197" t="s">
        <v>131</v>
      </c>
      <c r="E10197" t="s">
        <v>105</v>
      </c>
      <c r="F10197" t="s">
        <v>133</v>
      </c>
    </row>
    <row r="10198" spans="1:6" x14ac:dyDescent="0.25">
      <c r="A10198">
        <v>1401</v>
      </c>
      <c r="B10198" s="3">
        <v>43282</v>
      </c>
      <c r="C10198" s="3">
        <v>43373</v>
      </c>
      <c r="D10198" t="s">
        <v>131</v>
      </c>
      <c r="E10198" t="s">
        <v>105</v>
      </c>
      <c r="F10198" t="s">
        <v>133</v>
      </c>
    </row>
    <row r="10199" spans="1:6" x14ac:dyDescent="0.25">
      <c r="A10199">
        <v>1401</v>
      </c>
      <c r="B10199" s="3">
        <v>43374</v>
      </c>
      <c r="C10199" s="3">
        <v>43374</v>
      </c>
      <c r="D10199" t="s">
        <v>131</v>
      </c>
      <c r="E10199" t="s">
        <v>105</v>
      </c>
      <c r="F10199" t="s">
        <v>133</v>
      </c>
    </row>
    <row r="10200" spans="1:6" x14ac:dyDescent="0.25">
      <c r="A10200">
        <v>1401</v>
      </c>
      <c r="B10200" s="3">
        <v>43374</v>
      </c>
      <c r="C10200" s="3">
        <v>43465</v>
      </c>
      <c r="D10200" t="s">
        <v>131</v>
      </c>
      <c r="E10200" t="s">
        <v>105</v>
      </c>
      <c r="F10200" t="s">
        <v>133</v>
      </c>
    </row>
    <row r="10201" spans="1:6" x14ac:dyDescent="0.25">
      <c r="A10201">
        <v>1401</v>
      </c>
      <c r="B10201" s="3">
        <v>43466</v>
      </c>
      <c r="C10201" s="3">
        <v>43466</v>
      </c>
      <c r="D10201" t="s">
        <v>131</v>
      </c>
      <c r="E10201" t="s">
        <v>105</v>
      </c>
      <c r="F10201" t="s">
        <v>133</v>
      </c>
    </row>
    <row r="10202" spans="1:6" x14ac:dyDescent="0.25">
      <c r="A10202">
        <v>1401</v>
      </c>
      <c r="B10202" s="3">
        <v>43466</v>
      </c>
      <c r="C10202" s="3">
        <v>43555</v>
      </c>
      <c r="D10202" t="s">
        <v>131</v>
      </c>
      <c r="E10202" t="s">
        <v>105</v>
      </c>
      <c r="F10202" t="s">
        <v>133</v>
      </c>
    </row>
    <row r="10203" spans="1:6" x14ac:dyDescent="0.25">
      <c r="A10203">
        <v>1401</v>
      </c>
      <c r="B10203" s="3">
        <v>43556</v>
      </c>
      <c r="C10203" s="3">
        <v>43556</v>
      </c>
      <c r="D10203" t="s">
        <v>131</v>
      </c>
      <c r="E10203" t="s">
        <v>105</v>
      </c>
      <c r="F10203" t="s">
        <v>133</v>
      </c>
    </row>
    <row r="10204" spans="1:6" x14ac:dyDescent="0.25">
      <c r="A10204">
        <v>1401</v>
      </c>
      <c r="B10204" s="3">
        <v>43556</v>
      </c>
      <c r="C10204" s="3">
        <v>43646</v>
      </c>
      <c r="D10204" t="s">
        <v>131</v>
      </c>
      <c r="E10204" t="s">
        <v>105</v>
      </c>
      <c r="F10204" t="s">
        <v>133</v>
      </c>
    </row>
    <row r="10205" spans="1:6" x14ac:dyDescent="0.25">
      <c r="A10205">
        <v>1401</v>
      </c>
      <c r="B10205" s="3">
        <v>43647</v>
      </c>
      <c r="C10205" s="3">
        <v>44211</v>
      </c>
      <c r="D10205" t="s">
        <v>131</v>
      </c>
      <c r="E10205" t="s">
        <v>105</v>
      </c>
      <c r="F10205" t="s">
        <v>133</v>
      </c>
    </row>
    <row r="10206" spans="1:6" x14ac:dyDescent="0.25">
      <c r="A10206">
        <v>1401</v>
      </c>
      <c r="B10206" s="3">
        <v>44212</v>
      </c>
      <c r="C10206" s="3">
        <v>44577</v>
      </c>
      <c r="D10206" t="s">
        <v>131</v>
      </c>
      <c r="E10206" t="s">
        <v>105</v>
      </c>
      <c r="F10206" t="s">
        <v>133</v>
      </c>
    </row>
    <row r="10207" spans="1:6" x14ac:dyDescent="0.25">
      <c r="A10207">
        <v>1401</v>
      </c>
      <c r="B10207" s="3">
        <v>44577</v>
      </c>
      <c r="C10207" s="3"/>
      <c r="D10207" t="s">
        <v>131</v>
      </c>
      <c r="E10207" t="s">
        <v>105</v>
      </c>
      <c r="F10207" t="s">
        <v>133</v>
      </c>
    </row>
    <row r="10208" spans="1:6" x14ac:dyDescent="0.25">
      <c r="A10208">
        <v>1402</v>
      </c>
      <c r="B10208" s="3">
        <v>41760</v>
      </c>
      <c r="C10208" s="3">
        <v>43143</v>
      </c>
      <c r="D10208" t="s">
        <v>131</v>
      </c>
      <c r="E10208" t="s">
        <v>134</v>
      </c>
      <c r="F10208" t="s">
        <v>133</v>
      </c>
    </row>
    <row r="10209" spans="1:6" x14ac:dyDescent="0.25">
      <c r="A10209">
        <v>1402</v>
      </c>
      <c r="B10209" s="3">
        <v>43143</v>
      </c>
      <c r="C10209" s="3">
        <v>43232</v>
      </c>
      <c r="D10209" t="s">
        <v>131</v>
      </c>
      <c r="E10209" t="s">
        <v>134</v>
      </c>
      <c r="F10209" t="s">
        <v>133</v>
      </c>
    </row>
    <row r="10210" spans="1:6" x14ac:dyDescent="0.25">
      <c r="A10210">
        <v>1402</v>
      </c>
      <c r="B10210" s="3">
        <v>43233</v>
      </c>
      <c r="C10210" s="3">
        <v>43234</v>
      </c>
      <c r="D10210" t="s">
        <v>131</v>
      </c>
      <c r="E10210" t="s">
        <v>134</v>
      </c>
      <c r="F10210" t="s">
        <v>133</v>
      </c>
    </row>
    <row r="10211" spans="1:6" x14ac:dyDescent="0.25">
      <c r="A10211">
        <v>1402</v>
      </c>
      <c r="B10211" s="3">
        <v>43234</v>
      </c>
      <c r="C10211" s="3">
        <v>43264</v>
      </c>
      <c r="D10211" t="s">
        <v>131</v>
      </c>
      <c r="E10211" t="s">
        <v>134</v>
      </c>
      <c r="F10211" t="s">
        <v>133</v>
      </c>
    </row>
    <row r="10212" spans="1:6" x14ac:dyDescent="0.25">
      <c r="A10212">
        <v>1402</v>
      </c>
      <c r="B10212" s="3">
        <v>43265</v>
      </c>
      <c r="C10212" s="3">
        <v>43387</v>
      </c>
      <c r="D10212" t="s">
        <v>131</v>
      </c>
      <c r="E10212" t="s">
        <v>134</v>
      </c>
      <c r="F10212" t="s">
        <v>133</v>
      </c>
    </row>
    <row r="10213" spans="1:6" x14ac:dyDescent="0.25">
      <c r="A10213">
        <v>1402</v>
      </c>
      <c r="B10213" s="3">
        <v>43374</v>
      </c>
      <c r="C10213" s="3">
        <v>43374</v>
      </c>
      <c r="D10213" t="s">
        <v>131</v>
      </c>
      <c r="E10213" t="s">
        <v>134</v>
      </c>
      <c r="F10213" t="s">
        <v>133</v>
      </c>
    </row>
    <row r="10214" spans="1:6" x14ac:dyDescent="0.25">
      <c r="A10214">
        <v>1402</v>
      </c>
      <c r="B10214" s="3">
        <v>43374</v>
      </c>
      <c r="C10214" s="3">
        <v>43529</v>
      </c>
      <c r="D10214" t="s">
        <v>131</v>
      </c>
      <c r="E10214" t="s">
        <v>134</v>
      </c>
      <c r="F10214" t="s">
        <v>133</v>
      </c>
    </row>
    <row r="10215" spans="1:6" x14ac:dyDescent="0.25">
      <c r="A10215">
        <v>1402</v>
      </c>
      <c r="B10215" s="3">
        <v>43529</v>
      </c>
      <c r="C10215" s="3">
        <v>43619</v>
      </c>
      <c r="D10215" t="s">
        <v>131</v>
      </c>
      <c r="E10215" t="s">
        <v>134</v>
      </c>
      <c r="F10215" t="s">
        <v>133</v>
      </c>
    </row>
    <row r="10216" spans="1:6" x14ac:dyDescent="0.25">
      <c r="A10216">
        <v>1402</v>
      </c>
      <c r="B10216" s="3">
        <v>43619</v>
      </c>
      <c r="C10216" s="3">
        <v>43801</v>
      </c>
      <c r="D10216" t="s">
        <v>131</v>
      </c>
      <c r="E10216" t="s">
        <v>134</v>
      </c>
      <c r="F10216" t="s">
        <v>133</v>
      </c>
    </row>
    <row r="10217" spans="1:6" x14ac:dyDescent="0.25">
      <c r="A10217">
        <v>1402</v>
      </c>
      <c r="B10217" s="3">
        <v>43725</v>
      </c>
      <c r="C10217" s="3">
        <v>43725</v>
      </c>
      <c r="D10217" t="s">
        <v>131</v>
      </c>
      <c r="E10217" t="s">
        <v>134</v>
      </c>
      <c r="F10217" t="s">
        <v>133</v>
      </c>
    </row>
    <row r="10218" spans="1:6" x14ac:dyDescent="0.25">
      <c r="A10218">
        <v>1402</v>
      </c>
      <c r="B10218" s="3">
        <v>43802</v>
      </c>
      <c r="C10218" s="3">
        <v>43802</v>
      </c>
      <c r="D10218" t="s">
        <v>131</v>
      </c>
      <c r="E10218" t="s">
        <v>134</v>
      </c>
      <c r="F10218" t="s">
        <v>133</v>
      </c>
    </row>
    <row r="10219" spans="1:6" x14ac:dyDescent="0.25">
      <c r="A10219">
        <v>1402</v>
      </c>
      <c r="B10219" s="3">
        <v>43802</v>
      </c>
      <c r="C10219" s="3">
        <v>43831</v>
      </c>
      <c r="D10219" t="s">
        <v>131</v>
      </c>
      <c r="E10219" t="s">
        <v>134</v>
      </c>
      <c r="F10219" t="s">
        <v>133</v>
      </c>
    </row>
    <row r="10220" spans="1:6" x14ac:dyDescent="0.25">
      <c r="A10220">
        <v>1403</v>
      </c>
      <c r="B10220" s="3">
        <v>41096</v>
      </c>
      <c r="C10220" s="3">
        <v>43739</v>
      </c>
      <c r="D10220" t="s">
        <v>131</v>
      </c>
      <c r="E10220" t="s">
        <v>115</v>
      </c>
      <c r="F10220" t="s">
        <v>133</v>
      </c>
    </row>
    <row r="10221" spans="1:6" x14ac:dyDescent="0.25">
      <c r="A10221">
        <v>1403</v>
      </c>
      <c r="B10221" s="3">
        <v>43739</v>
      </c>
      <c r="C10221" s="3">
        <v>43830</v>
      </c>
      <c r="D10221" t="s">
        <v>131</v>
      </c>
      <c r="E10221" t="s">
        <v>115</v>
      </c>
      <c r="F10221" t="s">
        <v>133</v>
      </c>
    </row>
    <row r="10222" spans="1:6" x14ac:dyDescent="0.25">
      <c r="A10222">
        <v>1403</v>
      </c>
      <c r="B10222" s="3">
        <v>43831</v>
      </c>
      <c r="C10222" s="3">
        <v>44144</v>
      </c>
      <c r="D10222" t="s">
        <v>131</v>
      </c>
      <c r="E10222" t="s">
        <v>115</v>
      </c>
      <c r="F10222" t="s">
        <v>133</v>
      </c>
    </row>
    <row r="10223" spans="1:6" x14ac:dyDescent="0.25">
      <c r="A10223">
        <v>1403</v>
      </c>
      <c r="B10223" s="3">
        <v>44144</v>
      </c>
      <c r="C10223" s="3">
        <v>44153</v>
      </c>
      <c r="D10223" t="s">
        <v>131</v>
      </c>
      <c r="E10223" t="s">
        <v>115</v>
      </c>
      <c r="F10223" t="s">
        <v>133</v>
      </c>
    </row>
    <row r="10224" spans="1:6" x14ac:dyDescent="0.25">
      <c r="A10224">
        <v>1403</v>
      </c>
      <c r="B10224" s="3">
        <v>44154</v>
      </c>
      <c r="C10224" s="3"/>
      <c r="D10224" t="s">
        <v>131</v>
      </c>
      <c r="E10224" t="s">
        <v>115</v>
      </c>
      <c r="F10224" t="s">
        <v>133</v>
      </c>
    </row>
    <row r="10225" spans="1:6" x14ac:dyDescent="0.25">
      <c r="A10225">
        <v>1405</v>
      </c>
      <c r="B10225" s="3">
        <v>41920</v>
      </c>
      <c r="C10225" s="3">
        <v>44469</v>
      </c>
      <c r="D10225" t="s">
        <v>131</v>
      </c>
      <c r="E10225" t="s">
        <v>163</v>
      </c>
      <c r="F10225" t="s">
        <v>133</v>
      </c>
    </row>
    <row r="10226" spans="1:6" x14ac:dyDescent="0.25">
      <c r="A10226">
        <v>1405</v>
      </c>
      <c r="B10226" s="3">
        <v>44469</v>
      </c>
      <c r="C10226" s="3">
        <v>44471</v>
      </c>
      <c r="D10226" t="s">
        <v>131</v>
      </c>
      <c r="E10226" t="s">
        <v>163</v>
      </c>
      <c r="F10226" t="s">
        <v>133</v>
      </c>
    </row>
    <row r="10227" spans="1:6" x14ac:dyDescent="0.25">
      <c r="A10227">
        <v>1405</v>
      </c>
      <c r="B10227" s="3">
        <v>44472</v>
      </c>
      <c r="C10227" s="3"/>
      <c r="D10227" t="s">
        <v>131</v>
      </c>
      <c r="E10227" t="s">
        <v>163</v>
      </c>
      <c r="F10227" t="s">
        <v>133</v>
      </c>
    </row>
    <row r="10228" spans="1:6" x14ac:dyDescent="0.25">
      <c r="A10228">
        <v>1406</v>
      </c>
      <c r="B10228" s="3">
        <v>42278</v>
      </c>
      <c r="C10228" s="3">
        <v>44524</v>
      </c>
      <c r="D10228" t="s">
        <v>131</v>
      </c>
      <c r="E10228" t="s">
        <v>88</v>
      </c>
      <c r="F10228" t="s">
        <v>132</v>
      </c>
    </row>
    <row r="10229" spans="1:6" x14ac:dyDescent="0.25">
      <c r="A10229">
        <v>1406</v>
      </c>
      <c r="B10229" s="3">
        <v>44524</v>
      </c>
      <c r="C10229" s="3">
        <v>44671</v>
      </c>
      <c r="D10229" t="s">
        <v>131</v>
      </c>
      <c r="E10229" t="s">
        <v>88</v>
      </c>
      <c r="F10229" t="s">
        <v>132</v>
      </c>
    </row>
    <row r="10230" spans="1:6" x14ac:dyDescent="0.25">
      <c r="A10230">
        <v>1406</v>
      </c>
      <c r="B10230" s="3">
        <v>44671</v>
      </c>
      <c r="C10230" s="3">
        <v>44673</v>
      </c>
      <c r="D10230" t="s">
        <v>131</v>
      </c>
      <c r="E10230" t="s">
        <v>88</v>
      </c>
      <c r="F10230" t="s">
        <v>132</v>
      </c>
    </row>
    <row r="10231" spans="1:6" x14ac:dyDescent="0.25">
      <c r="A10231">
        <v>1406</v>
      </c>
      <c r="B10231" s="3">
        <v>44674</v>
      </c>
      <c r="C10231" s="3">
        <v>44676</v>
      </c>
      <c r="D10231" t="s">
        <v>131</v>
      </c>
      <c r="E10231" t="s">
        <v>88</v>
      </c>
      <c r="F10231" t="s">
        <v>132</v>
      </c>
    </row>
    <row r="10232" spans="1:6" x14ac:dyDescent="0.25">
      <c r="A10232">
        <v>1406</v>
      </c>
      <c r="B10232" s="3">
        <v>44676</v>
      </c>
      <c r="C10232" s="3">
        <v>44682</v>
      </c>
      <c r="D10232" t="s">
        <v>131</v>
      </c>
      <c r="E10232" t="s">
        <v>88</v>
      </c>
      <c r="F10232" t="s">
        <v>132</v>
      </c>
    </row>
    <row r="10233" spans="1:6" x14ac:dyDescent="0.25">
      <c r="A10233">
        <v>1406</v>
      </c>
      <c r="B10233" s="3">
        <v>44683</v>
      </c>
      <c r="C10233" s="3">
        <v>44684</v>
      </c>
      <c r="D10233" t="s">
        <v>131</v>
      </c>
      <c r="E10233" t="s">
        <v>88</v>
      </c>
      <c r="F10233" t="s">
        <v>132</v>
      </c>
    </row>
    <row r="10234" spans="1:6" x14ac:dyDescent="0.25">
      <c r="A10234">
        <v>1406</v>
      </c>
      <c r="B10234" s="3">
        <v>44684</v>
      </c>
      <c r="C10234" s="3">
        <v>44693</v>
      </c>
      <c r="D10234" t="s">
        <v>131</v>
      </c>
      <c r="E10234" t="s">
        <v>88</v>
      </c>
      <c r="F10234" t="s">
        <v>132</v>
      </c>
    </row>
    <row r="10235" spans="1:6" x14ac:dyDescent="0.25">
      <c r="A10235">
        <v>1406</v>
      </c>
      <c r="B10235" s="3">
        <v>44694</v>
      </c>
      <c r="C10235" s="3">
        <v>44694</v>
      </c>
      <c r="D10235" t="s">
        <v>131</v>
      </c>
      <c r="E10235" t="s">
        <v>88</v>
      </c>
      <c r="F10235" t="s">
        <v>132</v>
      </c>
    </row>
    <row r="10236" spans="1:6" x14ac:dyDescent="0.25">
      <c r="A10236">
        <v>1406</v>
      </c>
      <c r="B10236" s="3">
        <v>44694</v>
      </c>
      <c r="C10236" s="3">
        <v>44700</v>
      </c>
      <c r="D10236" t="s">
        <v>131</v>
      </c>
      <c r="E10236" t="s">
        <v>88</v>
      </c>
      <c r="F10236" t="s">
        <v>132</v>
      </c>
    </row>
    <row r="10237" spans="1:6" x14ac:dyDescent="0.25">
      <c r="A10237">
        <v>1406</v>
      </c>
      <c r="B10237" s="3">
        <v>44701</v>
      </c>
      <c r="C10237" s="3">
        <v>44725</v>
      </c>
      <c r="D10237" t="s">
        <v>131</v>
      </c>
      <c r="E10237" t="s">
        <v>88</v>
      </c>
      <c r="F10237" t="s">
        <v>132</v>
      </c>
    </row>
    <row r="10238" spans="1:6" x14ac:dyDescent="0.25">
      <c r="A10238">
        <v>1406</v>
      </c>
      <c r="B10238" s="3">
        <v>44701</v>
      </c>
      <c r="C10238" s="3">
        <v>44701</v>
      </c>
      <c r="D10238" t="s">
        <v>131</v>
      </c>
      <c r="E10238" t="s">
        <v>88</v>
      </c>
      <c r="F10238" t="s">
        <v>132</v>
      </c>
    </row>
    <row r="10239" spans="1:6" x14ac:dyDescent="0.25">
      <c r="A10239">
        <v>1408</v>
      </c>
      <c r="B10239" s="3">
        <v>42257</v>
      </c>
      <c r="C10239" s="3">
        <v>44491</v>
      </c>
      <c r="D10239" t="s">
        <v>131</v>
      </c>
      <c r="E10239" t="s">
        <v>81</v>
      </c>
      <c r="F10239" t="s">
        <v>133</v>
      </c>
    </row>
    <row r="10240" spans="1:6" x14ac:dyDescent="0.25">
      <c r="A10240">
        <v>1408</v>
      </c>
      <c r="B10240" s="3">
        <v>44491</v>
      </c>
      <c r="C10240" s="3">
        <v>44491</v>
      </c>
      <c r="D10240" t="s">
        <v>131</v>
      </c>
      <c r="E10240" t="s">
        <v>81</v>
      </c>
      <c r="F10240" t="s">
        <v>133</v>
      </c>
    </row>
    <row r="10241" spans="1:6" x14ac:dyDescent="0.25">
      <c r="A10241">
        <v>1408</v>
      </c>
      <c r="B10241" s="3">
        <v>44491</v>
      </c>
      <c r="C10241" s="3">
        <v>44491</v>
      </c>
      <c r="D10241" t="s">
        <v>131</v>
      </c>
      <c r="E10241" t="s">
        <v>81</v>
      </c>
      <c r="F10241" t="s">
        <v>133</v>
      </c>
    </row>
    <row r="10242" spans="1:6" x14ac:dyDescent="0.25">
      <c r="A10242">
        <v>1408</v>
      </c>
      <c r="B10242" s="3">
        <v>44491</v>
      </c>
      <c r="C10242" s="3">
        <v>44494</v>
      </c>
      <c r="D10242" t="s">
        <v>131</v>
      </c>
      <c r="E10242" t="s">
        <v>81</v>
      </c>
      <c r="F10242" t="s">
        <v>133</v>
      </c>
    </row>
    <row r="10243" spans="1:6" x14ac:dyDescent="0.25">
      <c r="A10243">
        <v>1409</v>
      </c>
      <c r="B10243" s="3">
        <v>41803</v>
      </c>
      <c r="C10243" s="3">
        <v>44279</v>
      </c>
      <c r="D10243" t="s">
        <v>131</v>
      </c>
      <c r="E10243" t="s">
        <v>93</v>
      </c>
      <c r="F10243" t="s">
        <v>133</v>
      </c>
    </row>
    <row r="10244" spans="1:6" x14ac:dyDescent="0.25">
      <c r="A10244">
        <v>1409</v>
      </c>
      <c r="B10244" s="3">
        <v>44279</v>
      </c>
      <c r="C10244" s="3"/>
      <c r="D10244" t="s">
        <v>131</v>
      </c>
      <c r="E10244" t="s">
        <v>93</v>
      </c>
      <c r="F10244" t="s">
        <v>133</v>
      </c>
    </row>
    <row r="10245" spans="1:6" x14ac:dyDescent="0.25">
      <c r="A10245">
        <v>1411</v>
      </c>
      <c r="B10245" s="3">
        <v>43009</v>
      </c>
      <c r="C10245" s="3">
        <v>43405</v>
      </c>
      <c r="D10245" t="s">
        <v>131</v>
      </c>
      <c r="E10245" t="s">
        <v>98</v>
      </c>
      <c r="F10245" t="s">
        <v>133</v>
      </c>
    </row>
    <row r="10246" spans="1:6" x14ac:dyDescent="0.25">
      <c r="A10246">
        <v>1411</v>
      </c>
      <c r="B10246" s="3">
        <v>43405</v>
      </c>
      <c r="C10246" s="3">
        <v>44564</v>
      </c>
      <c r="D10246" t="s">
        <v>131</v>
      </c>
      <c r="E10246" t="s">
        <v>98</v>
      </c>
      <c r="F10246" t="s">
        <v>133</v>
      </c>
    </row>
    <row r="10247" spans="1:6" x14ac:dyDescent="0.25">
      <c r="A10247">
        <v>1411</v>
      </c>
      <c r="B10247" s="3">
        <v>44564</v>
      </c>
      <c r="C10247" s="3"/>
      <c r="D10247" t="s">
        <v>131</v>
      </c>
      <c r="E10247" t="s">
        <v>98</v>
      </c>
      <c r="F10247" t="s">
        <v>133</v>
      </c>
    </row>
    <row r="10248" spans="1:6" x14ac:dyDescent="0.25">
      <c r="A10248">
        <v>1412</v>
      </c>
      <c r="B10248" s="3">
        <v>42644</v>
      </c>
      <c r="C10248" s="3">
        <v>43814</v>
      </c>
      <c r="D10248" t="s">
        <v>131</v>
      </c>
      <c r="E10248" t="s">
        <v>105</v>
      </c>
      <c r="F10248" t="s">
        <v>133</v>
      </c>
    </row>
    <row r="10249" spans="1:6" x14ac:dyDescent="0.25">
      <c r="A10249">
        <v>1412</v>
      </c>
      <c r="B10249" s="3">
        <v>43814</v>
      </c>
      <c r="C10249" s="3">
        <v>43820</v>
      </c>
      <c r="D10249" t="s">
        <v>131</v>
      </c>
      <c r="E10249" t="s">
        <v>105</v>
      </c>
      <c r="F10249" t="s">
        <v>133</v>
      </c>
    </row>
    <row r="10250" spans="1:6" x14ac:dyDescent="0.25">
      <c r="A10250">
        <v>1412</v>
      </c>
      <c r="B10250" s="3">
        <v>43821</v>
      </c>
      <c r="C10250" s="3">
        <v>44413</v>
      </c>
      <c r="D10250" t="s">
        <v>131</v>
      </c>
      <c r="E10250" t="s">
        <v>105</v>
      </c>
      <c r="F10250" t="s">
        <v>133</v>
      </c>
    </row>
    <row r="10251" spans="1:6" x14ac:dyDescent="0.25">
      <c r="A10251">
        <v>1412</v>
      </c>
      <c r="B10251" s="3">
        <v>44413</v>
      </c>
      <c r="C10251" s="3"/>
      <c r="D10251" t="s">
        <v>131</v>
      </c>
      <c r="E10251" t="s">
        <v>92</v>
      </c>
      <c r="F10251" t="s">
        <v>133</v>
      </c>
    </row>
    <row r="10252" spans="1:6" x14ac:dyDescent="0.25">
      <c r="A10252">
        <v>1412</v>
      </c>
      <c r="B10252" s="3">
        <v>44413</v>
      </c>
      <c r="C10252" s="3">
        <v>44499</v>
      </c>
      <c r="D10252" t="s">
        <v>131</v>
      </c>
      <c r="E10252" t="s">
        <v>105</v>
      </c>
      <c r="F10252" t="s">
        <v>133</v>
      </c>
    </row>
    <row r="10253" spans="1:6" x14ac:dyDescent="0.25">
      <c r="A10253">
        <v>1413</v>
      </c>
      <c r="B10253" s="3">
        <v>41519</v>
      </c>
      <c r="C10253" s="3">
        <v>43237</v>
      </c>
      <c r="D10253" t="s">
        <v>131</v>
      </c>
      <c r="E10253" t="s">
        <v>93</v>
      </c>
      <c r="F10253" t="s">
        <v>133</v>
      </c>
    </row>
    <row r="10254" spans="1:6" x14ac:dyDescent="0.25">
      <c r="A10254">
        <v>1413</v>
      </c>
      <c r="B10254" s="3">
        <v>43237</v>
      </c>
      <c r="C10254" s="3">
        <v>43605</v>
      </c>
      <c r="D10254" t="s">
        <v>131</v>
      </c>
      <c r="E10254" t="s">
        <v>93</v>
      </c>
      <c r="F10254" t="s">
        <v>133</v>
      </c>
    </row>
    <row r="10255" spans="1:6" x14ac:dyDescent="0.25">
      <c r="A10255">
        <v>1413</v>
      </c>
      <c r="B10255" s="3">
        <v>43605</v>
      </c>
      <c r="C10255" s="3">
        <v>44305</v>
      </c>
      <c r="D10255" t="s">
        <v>131</v>
      </c>
      <c r="E10255" t="s">
        <v>93</v>
      </c>
      <c r="F10255" t="s">
        <v>133</v>
      </c>
    </row>
    <row r="10256" spans="1:6" x14ac:dyDescent="0.25">
      <c r="A10256">
        <v>1413</v>
      </c>
      <c r="B10256" s="3">
        <v>44305</v>
      </c>
      <c r="C10256" s="3"/>
      <c r="D10256" t="s">
        <v>131</v>
      </c>
      <c r="E10256" t="s">
        <v>93</v>
      </c>
      <c r="F10256" t="s">
        <v>133</v>
      </c>
    </row>
    <row r="10257" spans="1:6" x14ac:dyDescent="0.25">
      <c r="A10257">
        <v>1415</v>
      </c>
      <c r="B10257" s="3">
        <v>42612</v>
      </c>
      <c r="C10257" s="3">
        <v>43206</v>
      </c>
      <c r="D10257" t="s">
        <v>131</v>
      </c>
      <c r="E10257" t="s">
        <v>111</v>
      </c>
      <c r="F10257" t="s">
        <v>133</v>
      </c>
    </row>
    <row r="10258" spans="1:6" x14ac:dyDescent="0.25">
      <c r="A10258">
        <v>1415</v>
      </c>
      <c r="B10258" s="3">
        <v>43206</v>
      </c>
      <c r="C10258" s="3">
        <v>43794</v>
      </c>
      <c r="D10258" t="s">
        <v>131</v>
      </c>
      <c r="E10258" t="s">
        <v>111</v>
      </c>
      <c r="F10258" t="s">
        <v>133</v>
      </c>
    </row>
    <row r="10259" spans="1:6" x14ac:dyDescent="0.25">
      <c r="A10259">
        <v>1415</v>
      </c>
      <c r="B10259" s="3">
        <v>43794</v>
      </c>
      <c r="C10259" s="3">
        <v>43891</v>
      </c>
      <c r="D10259" t="s">
        <v>131</v>
      </c>
      <c r="E10259" t="s">
        <v>111</v>
      </c>
      <c r="F10259" t="s">
        <v>133</v>
      </c>
    </row>
    <row r="10260" spans="1:6" x14ac:dyDescent="0.25">
      <c r="A10260">
        <v>1415</v>
      </c>
      <c r="B10260" s="3">
        <v>43892</v>
      </c>
      <c r="C10260" s="3">
        <v>44102</v>
      </c>
      <c r="D10260" t="s">
        <v>131</v>
      </c>
      <c r="E10260" t="s">
        <v>111</v>
      </c>
      <c r="F10260" t="s">
        <v>133</v>
      </c>
    </row>
    <row r="10261" spans="1:6" x14ac:dyDescent="0.25">
      <c r="A10261">
        <v>1415</v>
      </c>
      <c r="B10261" s="3">
        <v>44102</v>
      </c>
      <c r="C10261" s="3">
        <v>44131</v>
      </c>
      <c r="D10261" t="s">
        <v>131</v>
      </c>
      <c r="E10261" t="s">
        <v>111</v>
      </c>
      <c r="F10261" t="s">
        <v>133</v>
      </c>
    </row>
    <row r="10262" spans="1:6" x14ac:dyDescent="0.25">
      <c r="A10262">
        <v>1415</v>
      </c>
      <c r="B10262" s="3">
        <v>44132</v>
      </c>
      <c r="C10262" s="3">
        <v>44133</v>
      </c>
      <c r="D10262" t="s">
        <v>131</v>
      </c>
      <c r="E10262" t="s">
        <v>111</v>
      </c>
      <c r="F10262" t="s">
        <v>133</v>
      </c>
    </row>
    <row r="10263" spans="1:6" x14ac:dyDescent="0.25">
      <c r="A10263">
        <v>1415</v>
      </c>
      <c r="B10263" s="3">
        <v>44133</v>
      </c>
      <c r="C10263" s="3">
        <v>44162</v>
      </c>
      <c r="D10263" t="s">
        <v>131</v>
      </c>
      <c r="E10263" t="s">
        <v>111</v>
      </c>
      <c r="F10263" t="s">
        <v>133</v>
      </c>
    </row>
    <row r="10264" spans="1:6" x14ac:dyDescent="0.25">
      <c r="A10264">
        <v>1415</v>
      </c>
      <c r="B10264" s="3">
        <v>44163</v>
      </c>
      <c r="C10264" s="3">
        <v>44163</v>
      </c>
      <c r="D10264" t="s">
        <v>131</v>
      </c>
      <c r="E10264" t="s">
        <v>111</v>
      </c>
      <c r="F10264" t="s">
        <v>133</v>
      </c>
    </row>
    <row r="10265" spans="1:6" x14ac:dyDescent="0.25">
      <c r="A10265">
        <v>1415</v>
      </c>
      <c r="B10265" s="3">
        <v>44163</v>
      </c>
      <c r="C10265" s="3">
        <v>44259</v>
      </c>
      <c r="D10265" t="s">
        <v>131</v>
      </c>
      <c r="E10265" t="s">
        <v>111</v>
      </c>
      <c r="F10265" t="s">
        <v>133</v>
      </c>
    </row>
    <row r="10266" spans="1:6" x14ac:dyDescent="0.25">
      <c r="A10266">
        <v>1415</v>
      </c>
      <c r="B10266" s="3">
        <v>44260</v>
      </c>
      <c r="C10266" s="3">
        <v>44263</v>
      </c>
      <c r="D10266" t="s">
        <v>131</v>
      </c>
      <c r="E10266" t="s">
        <v>111</v>
      </c>
      <c r="F10266" t="s">
        <v>133</v>
      </c>
    </row>
    <row r="10267" spans="1:6" x14ac:dyDescent="0.25">
      <c r="A10267">
        <v>1415</v>
      </c>
      <c r="B10267" s="3">
        <v>44263</v>
      </c>
      <c r="C10267" s="3">
        <v>44276</v>
      </c>
      <c r="D10267" t="s">
        <v>131</v>
      </c>
      <c r="E10267" t="s">
        <v>111</v>
      </c>
      <c r="F10267" t="s">
        <v>133</v>
      </c>
    </row>
    <row r="10268" spans="1:6" x14ac:dyDescent="0.25">
      <c r="A10268">
        <v>1415</v>
      </c>
      <c r="B10268" s="3">
        <v>44277</v>
      </c>
      <c r="C10268" s="3">
        <v>44595</v>
      </c>
      <c r="D10268" t="s">
        <v>131</v>
      </c>
      <c r="E10268" t="s">
        <v>111</v>
      </c>
      <c r="F10268" t="s">
        <v>133</v>
      </c>
    </row>
    <row r="10269" spans="1:6" x14ac:dyDescent="0.25">
      <c r="A10269">
        <v>1415</v>
      </c>
      <c r="B10269" s="3">
        <v>44595</v>
      </c>
      <c r="C10269" s="3">
        <v>44599</v>
      </c>
      <c r="D10269" t="s">
        <v>131</v>
      </c>
      <c r="E10269" t="s">
        <v>111</v>
      </c>
      <c r="F10269" t="s">
        <v>133</v>
      </c>
    </row>
    <row r="10270" spans="1:6" x14ac:dyDescent="0.25">
      <c r="A10270">
        <v>1415</v>
      </c>
      <c r="B10270" s="3">
        <v>44600</v>
      </c>
      <c r="C10270" s="3"/>
      <c r="D10270" t="s">
        <v>131</v>
      </c>
      <c r="E10270" t="s">
        <v>111</v>
      </c>
      <c r="F10270" t="s">
        <v>133</v>
      </c>
    </row>
    <row r="10271" spans="1:6" x14ac:dyDescent="0.25">
      <c r="A10271">
        <v>1416</v>
      </c>
      <c r="B10271" s="3">
        <v>42795</v>
      </c>
      <c r="C10271" s="3">
        <v>43150</v>
      </c>
      <c r="D10271" t="s">
        <v>131</v>
      </c>
      <c r="E10271" t="s">
        <v>116</v>
      </c>
      <c r="F10271" t="s">
        <v>133</v>
      </c>
    </row>
    <row r="10272" spans="1:6" x14ac:dyDescent="0.25">
      <c r="A10272">
        <v>1416</v>
      </c>
      <c r="B10272" s="3">
        <v>43151</v>
      </c>
      <c r="C10272" s="3">
        <v>43331</v>
      </c>
      <c r="D10272" t="s">
        <v>131</v>
      </c>
      <c r="E10272" t="s">
        <v>116</v>
      </c>
      <c r="F10272" t="s">
        <v>133</v>
      </c>
    </row>
    <row r="10273" spans="1:6" x14ac:dyDescent="0.25">
      <c r="A10273">
        <v>1416</v>
      </c>
      <c r="B10273" s="3">
        <v>43332</v>
      </c>
      <c r="C10273" s="3">
        <v>43689</v>
      </c>
      <c r="D10273" t="s">
        <v>131</v>
      </c>
      <c r="E10273" t="s">
        <v>116</v>
      </c>
      <c r="F10273" t="s">
        <v>133</v>
      </c>
    </row>
    <row r="10274" spans="1:6" x14ac:dyDescent="0.25">
      <c r="A10274">
        <v>1416</v>
      </c>
      <c r="B10274" s="3">
        <v>43689</v>
      </c>
      <c r="C10274" s="3">
        <v>43786</v>
      </c>
      <c r="D10274" t="s">
        <v>131</v>
      </c>
      <c r="E10274" t="s">
        <v>116</v>
      </c>
      <c r="F10274" t="s">
        <v>133</v>
      </c>
    </row>
    <row r="10275" spans="1:6" x14ac:dyDescent="0.25">
      <c r="A10275">
        <v>1416</v>
      </c>
      <c r="B10275" s="3">
        <v>43787</v>
      </c>
      <c r="C10275" s="3">
        <v>43788</v>
      </c>
      <c r="D10275" t="s">
        <v>131</v>
      </c>
      <c r="E10275" t="s">
        <v>116</v>
      </c>
      <c r="F10275" t="s">
        <v>133</v>
      </c>
    </row>
    <row r="10276" spans="1:6" x14ac:dyDescent="0.25">
      <c r="A10276">
        <v>1416</v>
      </c>
      <c r="B10276" s="3">
        <v>43788</v>
      </c>
      <c r="C10276" s="3">
        <v>43817</v>
      </c>
      <c r="D10276" t="s">
        <v>131</v>
      </c>
      <c r="E10276" t="s">
        <v>116</v>
      </c>
      <c r="F10276" t="s">
        <v>133</v>
      </c>
    </row>
    <row r="10277" spans="1:6" x14ac:dyDescent="0.25">
      <c r="A10277">
        <v>1416</v>
      </c>
      <c r="B10277" s="3">
        <v>43818</v>
      </c>
      <c r="C10277" s="3"/>
      <c r="D10277" t="s">
        <v>131</v>
      </c>
      <c r="E10277" t="s">
        <v>116</v>
      </c>
      <c r="F10277" t="s">
        <v>133</v>
      </c>
    </row>
    <row r="10278" spans="1:6" x14ac:dyDescent="0.25">
      <c r="A10278">
        <v>1418</v>
      </c>
      <c r="B10278" s="3">
        <v>41913</v>
      </c>
      <c r="C10278" s="3">
        <v>43297</v>
      </c>
      <c r="D10278" t="s">
        <v>131</v>
      </c>
      <c r="E10278" t="s">
        <v>177</v>
      </c>
      <c r="F10278" t="s">
        <v>133</v>
      </c>
    </row>
    <row r="10279" spans="1:6" x14ac:dyDescent="0.25">
      <c r="A10279">
        <v>1418</v>
      </c>
      <c r="B10279" s="3">
        <v>43297</v>
      </c>
      <c r="C10279" s="3">
        <v>43474</v>
      </c>
      <c r="D10279" t="s">
        <v>131</v>
      </c>
      <c r="E10279" t="s">
        <v>177</v>
      </c>
      <c r="F10279" t="s">
        <v>133</v>
      </c>
    </row>
    <row r="10280" spans="1:6" x14ac:dyDescent="0.25">
      <c r="A10280">
        <v>1418</v>
      </c>
      <c r="B10280" s="3">
        <v>43474</v>
      </c>
      <c r="C10280" s="3">
        <v>43476</v>
      </c>
      <c r="D10280" t="s">
        <v>131</v>
      </c>
      <c r="E10280" t="s">
        <v>177</v>
      </c>
      <c r="F10280" t="s">
        <v>133</v>
      </c>
    </row>
    <row r="10281" spans="1:6" x14ac:dyDescent="0.25">
      <c r="A10281">
        <v>1418</v>
      </c>
      <c r="B10281" s="3">
        <v>43477</v>
      </c>
      <c r="C10281" s="3"/>
      <c r="D10281" t="s">
        <v>131</v>
      </c>
      <c r="E10281" t="s">
        <v>177</v>
      </c>
      <c r="F10281" t="s">
        <v>133</v>
      </c>
    </row>
    <row r="10282" spans="1:6" x14ac:dyDescent="0.25">
      <c r="A10282">
        <v>1419</v>
      </c>
      <c r="B10282" s="3">
        <v>42370</v>
      </c>
      <c r="C10282" s="3">
        <v>42370</v>
      </c>
      <c r="D10282" t="s">
        <v>131</v>
      </c>
      <c r="E10282" t="s">
        <v>91</v>
      </c>
      <c r="F10282" t="s">
        <v>132</v>
      </c>
    </row>
    <row r="10283" spans="1:6" x14ac:dyDescent="0.25">
      <c r="A10283">
        <v>1419</v>
      </c>
      <c r="B10283" s="3">
        <v>42370</v>
      </c>
      <c r="C10283" s="3"/>
      <c r="D10283" t="s">
        <v>131</v>
      </c>
      <c r="E10283" t="s">
        <v>91</v>
      </c>
      <c r="F10283" t="s">
        <v>132</v>
      </c>
    </row>
    <row r="10284" spans="1:6" x14ac:dyDescent="0.25">
      <c r="A10284">
        <v>1420</v>
      </c>
      <c r="B10284" s="3">
        <v>41900</v>
      </c>
      <c r="C10284" s="3">
        <v>43069</v>
      </c>
      <c r="D10284" t="s">
        <v>131</v>
      </c>
      <c r="E10284" t="s">
        <v>98</v>
      </c>
      <c r="F10284" t="s">
        <v>132</v>
      </c>
    </row>
    <row r="10285" spans="1:6" x14ac:dyDescent="0.25">
      <c r="A10285">
        <v>1420</v>
      </c>
      <c r="B10285" s="3">
        <v>41900</v>
      </c>
      <c r="C10285" s="3">
        <v>41900</v>
      </c>
      <c r="D10285" t="s">
        <v>131</v>
      </c>
      <c r="E10285" t="s">
        <v>98</v>
      </c>
      <c r="F10285" t="s">
        <v>132</v>
      </c>
    </row>
    <row r="10286" spans="1:6" x14ac:dyDescent="0.25">
      <c r="A10286">
        <v>1420</v>
      </c>
      <c r="B10286" s="3">
        <v>43070</v>
      </c>
      <c r="C10286" s="3">
        <v>43100</v>
      </c>
      <c r="D10286" t="s">
        <v>131</v>
      </c>
      <c r="E10286" t="s">
        <v>98</v>
      </c>
      <c r="F10286" t="s">
        <v>132</v>
      </c>
    </row>
    <row r="10287" spans="1:6" x14ac:dyDescent="0.25">
      <c r="A10287">
        <v>1420</v>
      </c>
      <c r="B10287" s="3">
        <v>43070</v>
      </c>
      <c r="C10287" s="3">
        <v>43761</v>
      </c>
      <c r="D10287" t="s">
        <v>131</v>
      </c>
      <c r="E10287" t="s">
        <v>90</v>
      </c>
      <c r="F10287" t="s">
        <v>132</v>
      </c>
    </row>
    <row r="10288" spans="1:6" x14ac:dyDescent="0.25">
      <c r="A10288">
        <v>1420</v>
      </c>
      <c r="B10288" s="3">
        <v>43761</v>
      </c>
      <c r="C10288" s="3">
        <v>44013</v>
      </c>
      <c r="D10288" t="s">
        <v>131</v>
      </c>
      <c r="E10288" t="s">
        <v>90</v>
      </c>
      <c r="F10288" t="s">
        <v>133</v>
      </c>
    </row>
    <row r="10289" spans="1:6" x14ac:dyDescent="0.25">
      <c r="A10289">
        <v>1420</v>
      </c>
      <c r="B10289" s="3">
        <v>44013</v>
      </c>
      <c r="C10289" s="3">
        <v>44013</v>
      </c>
      <c r="D10289" t="s">
        <v>131</v>
      </c>
      <c r="E10289" t="s">
        <v>90</v>
      </c>
      <c r="F10289" t="s">
        <v>132</v>
      </c>
    </row>
    <row r="10290" spans="1:6" x14ac:dyDescent="0.25">
      <c r="A10290">
        <v>1420</v>
      </c>
      <c r="B10290" s="3">
        <v>44013</v>
      </c>
      <c r="C10290" s="3">
        <v>44493</v>
      </c>
      <c r="D10290" t="s">
        <v>131</v>
      </c>
      <c r="E10290" t="s">
        <v>90</v>
      </c>
      <c r="F10290" t="s">
        <v>132</v>
      </c>
    </row>
    <row r="10291" spans="1:6" x14ac:dyDescent="0.25">
      <c r="A10291">
        <v>1420</v>
      </c>
      <c r="B10291" s="3">
        <v>44493</v>
      </c>
      <c r="C10291" s="3">
        <v>44494</v>
      </c>
      <c r="D10291" t="s">
        <v>131</v>
      </c>
      <c r="E10291" t="s">
        <v>90</v>
      </c>
      <c r="F10291" t="s">
        <v>132</v>
      </c>
    </row>
    <row r="10292" spans="1:6" x14ac:dyDescent="0.25">
      <c r="A10292">
        <v>1420</v>
      </c>
      <c r="B10292" s="3">
        <v>44494</v>
      </c>
      <c r="C10292" s="3"/>
      <c r="D10292" t="s">
        <v>131</v>
      </c>
      <c r="E10292" t="s">
        <v>90</v>
      </c>
      <c r="F10292" t="s">
        <v>132</v>
      </c>
    </row>
    <row r="10293" spans="1:6" x14ac:dyDescent="0.25">
      <c r="A10293">
        <v>1422</v>
      </c>
      <c r="B10293" s="3">
        <v>42005</v>
      </c>
      <c r="C10293" s="3">
        <v>43526</v>
      </c>
      <c r="D10293" t="s">
        <v>131</v>
      </c>
      <c r="E10293" t="s">
        <v>128</v>
      </c>
      <c r="F10293" t="s">
        <v>133</v>
      </c>
    </row>
    <row r="10294" spans="1:6" x14ac:dyDescent="0.25">
      <c r="A10294">
        <v>1422</v>
      </c>
      <c r="B10294" s="3">
        <v>43526</v>
      </c>
      <c r="C10294" s="3">
        <v>43784</v>
      </c>
      <c r="D10294" t="s">
        <v>131</v>
      </c>
      <c r="E10294" t="s">
        <v>128</v>
      </c>
      <c r="F10294" t="s">
        <v>133</v>
      </c>
    </row>
    <row r="10295" spans="1:6" x14ac:dyDescent="0.25">
      <c r="A10295">
        <v>1422</v>
      </c>
      <c r="B10295" s="3">
        <v>43785</v>
      </c>
      <c r="C10295" s="3">
        <v>43785</v>
      </c>
      <c r="D10295" t="s">
        <v>131</v>
      </c>
      <c r="E10295" t="s">
        <v>168</v>
      </c>
      <c r="F10295" t="s">
        <v>133</v>
      </c>
    </row>
    <row r="10296" spans="1:6" x14ac:dyDescent="0.25">
      <c r="A10296">
        <v>1422</v>
      </c>
      <c r="B10296" s="3">
        <v>43785</v>
      </c>
      <c r="C10296" s="3">
        <v>44349</v>
      </c>
      <c r="D10296" t="s">
        <v>131</v>
      </c>
      <c r="E10296" t="s">
        <v>168</v>
      </c>
      <c r="F10296" t="s">
        <v>133</v>
      </c>
    </row>
    <row r="10297" spans="1:6" x14ac:dyDescent="0.25">
      <c r="A10297">
        <v>1422</v>
      </c>
      <c r="B10297" s="3">
        <v>44349</v>
      </c>
      <c r="C10297" s="3">
        <v>44378</v>
      </c>
      <c r="D10297" t="s">
        <v>131</v>
      </c>
      <c r="E10297" t="s">
        <v>168</v>
      </c>
      <c r="F10297" t="s">
        <v>133</v>
      </c>
    </row>
    <row r="10298" spans="1:6" x14ac:dyDescent="0.25">
      <c r="A10298">
        <v>1422</v>
      </c>
      <c r="B10298" s="3">
        <v>44379</v>
      </c>
      <c r="C10298" s="3">
        <v>44408</v>
      </c>
      <c r="D10298" t="s">
        <v>131</v>
      </c>
      <c r="E10298" t="s">
        <v>168</v>
      </c>
      <c r="F10298" t="s">
        <v>133</v>
      </c>
    </row>
    <row r="10299" spans="1:6" x14ac:dyDescent="0.25">
      <c r="A10299">
        <v>1422</v>
      </c>
      <c r="B10299" s="3">
        <v>44409</v>
      </c>
      <c r="C10299" s="3">
        <v>44409</v>
      </c>
      <c r="D10299" t="s">
        <v>131</v>
      </c>
      <c r="E10299" t="s">
        <v>168</v>
      </c>
      <c r="F10299" t="s">
        <v>133</v>
      </c>
    </row>
    <row r="10300" spans="1:6" x14ac:dyDescent="0.25">
      <c r="A10300">
        <v>1422</v>
      </c>
      <c r="B10300" s="3">
        <v>44409</v>
      </c>
      <c r="C10300" s="3"/>
      <c r="D10300" t="s">
        <v>131</v>
      </c>
      <c r="E10300" t="s">
        <v>168</v>
      </c>
      <c r="F10300" t="s">
        <v>133</v>
      </c>
    </row>
    <row r="10301" spans="1:6" x14ac:dyDescent="0.25">
      <c r="A10301">
        <v>1423</v>
      </c>
      <c r="B10301" s="3">
        <v>42079</v>
      </c>
      <c r="C10301" s="3">
        <v>42079</v>
      </c>
      <c r="D10301" t="s">
        <v>131</v>
      </c>
      <c r="E10301" t="s">
        <v>116</v>
      </c>
      <c r="F10301" t="s">
        <v>133</v>
      </c>
    </row>
    <row r="10302" spans="1:6" x14ac:dyDescent="0.25">
      <c r="A10302">
        <v>1423</v>
      </c>
      <c r="B10302" s="3">
        <v>42079</v>
      </c>
      <c r="C10302" s="3">
        <v>43606</v>
      </c>
      <c r="D10302" t="s">
        <v>131</v>
      </c>
      <c r="E10302" t="s">
        <v>116</v>
      </c>
      <c r="F10302" t="s">
        <v>133</v>
      </c>
    </row>
    <row r="10303" spans="1:6" x14ac:dyDescent="0.25">
      <c r="A10303">
        <v>1423</v>
      </c>
      <c r="B10303" s="3">
        <v>43606</v>
      </c>
      <c r="C10303" s="3">
        <v>43606</v>
      </c>
      <c r="D10303" t="s">
        <v>131</v>
      </c>
      <c r="E10303" t="s">
        <v>116</v>
      </c>
      <c r="F10303" t="s">
        <v>133</v>
      </c>
    </row>
    <row r="10304" spans="1:6" x14ac:dyDescent="0.25">
      <c r="A10304">
        <v>1423</v>
      </c>
      <c r="B10304" s="3">
        <v>43607</v>
      </c>
      <c r="C10304" s="3">
        <v>43721</v>
      </c>
      <c r="D10304" t="s">
        <v>131</v>
      </c>
      <c r="E10304" t="s">
        <v>116</v>
      </c>
      <c r="F10304" t="s">
        <v>133</v>
      </c>
    </row>
    <row r="10305" spans="1:6" x14ac:dyDescent="0.25">
      <c r="A10305">
        <v>1423</v>
      </c>
      <c r="B10305" s="3">
        <v>43721</v>
      </c>
      <c r="C10305" s="3">
        <v>43721</v>
      </c>
      <c r="D10305" t="s">
        <v>131</v>
      </c>
      <c r="E10305" t="s">
        <v>116</v>
      </c>
      <c r="F10305" t="s">
        <v>133</v>
      </c>
    </row>
    <row r="10306" spans="1:6" x14ac:dyDescent="0.25">
      <c r="A10306">
        <v>1423</v>
      </c>
      <c r="B10306" s="3">
        <v>43722</v>
      </c>
      <c r="C10306" s="3">
        <v>43725</v>
      </c>
      <c r="D10306" t="s">
        <v>131</v>
      </c>
      <c r="E10306" t="s">
        <v>116</v>
      </c>
      <c r="F10306" t="s">
        <v>133</v>
      </c>
    </row>
    <row r="10307" spans="1:6" x14ac:dyDescent="0.25">
      <c r="A10307">
        <v>1423</v>
      </c>
      <c r="B10307" s="3">
        <v>43725</v>
      </c>
      <c r="C10307" s="3">
        <v>43725</v>
      </c>
      <c r="D10307" t="s">
        <v>131</v>
      </c>
      <c r="E10307" t="s">
        <v>116</v>
      </c>
      <c r="F10307" t="s">
        <v>133</v>
      </c>
    </row>
    <row r="10308" spans="1:6" x14ac:dyDescent="0.25">
      <c r="A10308">
        <v>1423</v>
      </c>
      <c r="B10308" s="3">
        <v>43726</v>
      </c>
      <c r="C10308" s="3">
        <v>43731</v>
      </c>
      <c r="D10308" t="s">
        <v>131</v>
      </c>
      <c r="E10308" t="s">
        <v>116</v>
      </c>
      <c r="F10308" t="s">
        <v>133</v>
      </c>
    </row>
    <row r="10309" spans="1:6" x14ac:dyDescent="0.25">
      <c r="A10309">
        <v>1423</v>
      </c>
      <c r="B10309" s="3">
        <v>43728</v>
      </c>
      <c r="C10309" s="3">
        <v>43728</v>
      </c>
      <c r="D10309" t="s">
        <v>131</v>
      </c>
      <c r="E10309" t="s">
        <v>116</v>
      </c>
      <c r="F10309" t="s">
        <v>133</v>
      </c>
    </row>
    <row r="10310" spans="1:6" x14ac:dyDescent="0.25">
      <c r="A10310">
        <v>1423</v>
      </c>
      <c r="B10310" s="3">
        <v>43728</v>
      </c>
      <c r="C10310" s="3">
        <v>43730</v>
      </c>
      <c r="D10310" t="s">
        <v>131</v>
      </c>
      <c r="E10310" t="s">
        <v>116</v>
      </c>
      <c r="F10310" t="s">
        <v>133</v>
      </c>
    </row>
    <row r="10311" spans="1:6" x14ac:dyDescent="0.25">
      <c r="A10311">
        <v>1423</v>
      </c>
      <c r="B10311" s="3">
        <v>43731</v>
      </c>
      <c r="C10311" s="3">
        <v>43732</v>
      </c>
      <c r="D10311" t="s">
        <v>131</v>
      </c>
      <c r="E10311" t="s">
        <v>116</v>
      </c>
      <c r="F10311" t="s">
        <v>133</v>
      </c>
    </row>
    <row r="10312" spans="1:6" x14ac:dyDescent="0.25">
      <c r="A10312">
        <v>1423</v>
      </c>
      <c r="B10312" s="3">
        <v>43733</v>
      </c>
      <c r="C10312" s="3">
        <v>44074</v>
      </c>
      <c r="D10312" t="s">
        <v>131</v>
      </c>
      <c r="E10312" t="s">
        <v>116</v>
      </c>
      <c r="F10312" t="s">
        <v>133</v>
      </c>
    </row>
    <row r="10313" spans="1:6" x14ac:dyDescent="0.25">
      <c r="A10313">
        <v>1423</v>
      </c>
      <c r="B10313" s="3">
        <v>44075</v>
      </c>
      <c r="C10313" s="3">
        <v>44075</v>
      </c>
      <c r="D10313" t="s">
        <v>131</v>
      </c>
      <c r="E10313" t="s">
        <v>115</v>
      </c>
      <c r="F10313" t="s">
        <v>133</v>
      </c>
    </row>
    <row r="10314" spans="1:6" x14ac:dyDescent="0.25">
      <c r="A10314">
        <v>1423</v>
      </c>
      <c r="B10314" s="3">
        <v>44075</v>
      </c>
      <c r="C10314" s="3">
        <v>44266</v>
      </c>
      <c r="D10314" t="s">
        <v>131</v>
      </c>
      <c r="E10314" t="s">
        <v>115</v>
      </c>
      <c r="F10314" t="s">
        <v>133</v>
      </c>
    </row>
    <row r="10315" spans="1:6" x14ac:dyDescent="0.25">
      <c r="A10315">
        <v>1423</v>
      </c>
      <c r="B10315" s="3">
        <v>44264</v>
      </c>
      <c r="C10315" s="3">
        <v>44265</v>
      </c>
      <c r="D10315" t="s">
        <v>131</v>
      </c>
      <c r="E10315" t="s">
        <v>115</v>
      </c>
      <c r="F10315" t="s">
        <v>133</v>
      </c>
    </row>
    <row r="10316" spans="1:6" x14ac:dyDescent="0.25">
      <c r="A10316">
        <v>1423</v>
      </c>
      <c r="B10316" s="3">
        <v>44266</v>
      </c>
      <c r="C10316" s="3">
        <v>44267</v>
      </c>
      <c r="D10316" t="s">
        <v>131</v>
      </c>
      <c r="E10316" t="s">
        <v>115</v>
      </c>
      <c r="F10316" t="s">
        <v>133</v>
      </c>
    </row>
    <row r="10317" spans="1:6" x14ac:dyDescent="0.25">
      <c r="A10317">
        <v>1423</v>
      </c>
      <c r="B10317" s="3">
        <v>44266</v>
      </c>
      <c r="C10317" s="3">
        <v>44266</v>
      </c>
      <c r="D10317" t="s">
        <v>131</v>
      </c>
      <c r="E10317" t="s">
        <v>115</v>
      </c>
      <c r="F10317" t="s">
        <v>133</v>
      </c>
    </row>
    <row r="10318" spans="1:6" x14ac:dyDescent="0.25">
      <c r="A10318">
        <v>1423</v>
      </c>
      <c r="B10318" s="3">
        <v>44268</v>
      </c>
      <c r="C10318" s="3">
        <v>44323</v>
      </c>
      <c r="D10318" t="s">
        <v>131</v>
      </c>
      <c r="E10318" t="s">
        <v>115</v>
      </c>
      <c r="F10318" t="s">
        <v>133</v>
      </c>
    </row>
    <row r="10319" spans="1:6" x14ac:dyDescent="0.25">
      <c r="A10319">
        <v>1423</v>
      </c>
      <c r="B10319" s="3">
        <v>44323</v>
      </c>
      <c r="C10319" s="3">
        <v>44324</v>
      </c>
      <c r="D10319" t="s">
        <v>131</v>
      </c>
      <c r="E10319" t="s">
        <v>115</v>
      </c>
      <c r="F10319" t="s">
        <v>133</v>
      </c>
    </row>
    <row r="10320" spans="1:6" x14ac:dyDescent="0.25">
      <c r="A10320">
        <v>1423</v>
      </c>
      <c r="B10320" s="3">
        <v>44325</v>
      </c>
      <c r="C10320" s="3">
        <v>44354</v>
      </c>
      <c r="D10320" t="s">
        <v>131</v>
      </c>
      <c r="E10320" t="s">
        <v>115</v>
      </c>
      <c r="F10320" t="s">
        <v>133</v>
      </c>
    </row>
    <row r="10321" spans="1:6" x14ac:dyDescent="0.25">
      <c r="A10321">
        <v>1423</v>
      </c>
      <c r="B10321" s="3">
        <v>44354</v>
      </c>
      <c r="C10321" s="3">
        <v>44355</v>
      </c>
      <c r="D10321" t="s">
        <v>131</v>
      </c>
      <c r="E10321" t="s">
        <v>115</v>
      </c>
      <c r="F10321" t="s">
        <v>133</v>
      </c>
    </row>
    <row r="10322" spans="1:6" x14ac:dyDescent="0.25">
      <c r="A10322">
        <v>1423</v>
      </c>
      <c r="B10322" s="3">
        <v>44356</v>
      </c>
      <c r="C10322" s="3">
        <v>44601</v>
      </c>
      <c r="D10322" t="s">
        <v>131</v>
      </c>
      <c r="E10322" t="s">
        <v>115</v>
      </c>
      <c r="F10322" t="s">
        <v>133</v>
      </c>
    </row>
    <row r="10323" spans="1:6" x14ac:dyDescent="0.25">
      <c r="A10323">
        <v>1423</v>
      </c>
      <c r="B10323" s="3">
        <v>44601</v>
      </c>
      <c r="C10323" s="3">
        <v>44601</v>
      </c>
      <c r="D10323" t="s">
        <v>131</v>
      </c>
      <c r="E10323" t="s">
        <v>115</v>
      </c>
      <c r="F10323" t="s">
        <v>133</v>
      </c>
    </row>
    <row r="10324" spans="1:6" x14ac:dyDescent="0.25">
      <c r="A10324">
        <v>1423</v>
      </c>
      <c r="B10324" s="3">
        <v>44602</v>
      </c>
      <c r="C10324" s="3">
        <v>44661</v>
      </c>
      <c r="D10324" t="s">
        <v>131</v>
      </c>
      <c r="E10324" t="s">
        <v>115</v>
      </c>
      <c r="F10324" t="s">
        <v>133</v>
      </c>
    </row>
    <row r="10325" spans="1:6" x14ac:dyDescent="0.25">
      <c r="A10325">
        <v>1423</v>
      </c>
      <c r="B10325" s="3">
        <v>44661</v>
      </c>
      <c r="C10325" s="3">
        <v>44662</v>
      </c>
      <c r="D10325" t="s">
        <v>131</v>
      </c>
      <c r="E10325" t="s">
        <v>115</v>
      </c>
      <c r="F10325" t="s">
        <v>133</v>
      </c>
    </row>
    <row r="10326" spans="1:6" x14ac:dyDescent="0.25">
      <c r="A10326">
        <v>1423</v>
      </c>
      <c r="B10326" s="3">
        <v>44663</v>
      </c>
      <c r="C10326" s="3"/>
      <c r="D10326" t="s">
        <v>131</v>
      </c>
      <c r="E10326" t="s">
        <v>115</v>
      </c>
      <c r="F10326" t="s">
        <v>133</v>
      </c>
    </row>
    <row r="10327" spans="1:6" x14ac:dyDescent="0.25">
      <c r="A10327">
        <v>1424</v>
      </c>
      <c r="B10327" s="3">
        <v>42795</v>
      </c>
      <c r="C10327" s="3">
        <v>44721</v>
      </c>
      <c r="D10327" t="s">
        <v>131</v>
      </c>
      <c r="E10327" t="s">
        <v>92</v>
      </c>
      <c r="F10327" t="s">
        <v>133</v>
      </c>
    </row>
    <row r="10328" spans="1:6" x14ac:dyDescent="0.25">
      <c r="A10328">
        <v>1424</v>
      </c>
      <c r="B10328" s="3">
        <v>44721</v>
      </c>
      <c r="C10328" s="3">
        <v>44750</v>
      </c>
      <c r="D10328" t="s">
        <v>131</v>
      </c>
      <c r="E10328" t="s">
        <v>92</v>
      </c>
      <c r="F10328" t="s">
        <v>133</v>
      </c>
    </row>
    <row r="10329" spans="1:6" x14ac:dyDescent="0.25">
      <c r="A10329">
        <v>1424</v>
      </c>
      <c r="B10329" s="3">
        <v>44751</v>
      </c>
      <c r="C10329" s="3"/>
      <c r="D10329" t="s">
        <v>131</v>
      </c>
      <c r="E10329" t="s">
        <v>92</v>
      </c>
      <c r="F10329" t="s">
        <v>133</v>
      </c>
    </row>
    <row r="10330" spans="1:6" x14ac:dyDescent="0.25">
      <c r="A10330">
        <v>1425</v>
      </c>
      <c r="B10330" s="3">
        <v>40467</v>
      </c>
      <c r="C10330" s="3">
        <v>43388</v>
      </c>
      <c r="D10330" t="s">
        <v>131</v>
      </c>
      <c r="E10330" t="s">
        <v>129</v>
      </c>
      <c r="F10330" t="s">
        <v>133</v>
      </c>
    </row>
    <row r="10331" spans="1:6" x14ac:dyDescent="0.25">
      <c r="A10331">
        <v>1425</v>
      </c>
      <c r="B10331" s="3">
        <v>43388</v>
      </c>
      <c r="C10331" s="3">
        <v>43401</v>
      </c>
      <c r="D10331" t="s">
        <v>131</v>
      </c>
      <c r="E10331" t="s">
        <v>129</v>
      </c>
      <c r="F10331" t="s">
        <v>133</v>
      </c>
    </row>
    <row r="10332" spans="1:6" x14ac:dyDescent="0.25">
      <c r="A10332">
        <v>1425</v>
      </c>
      <c r="B10332" s="3">
        <v>43402</v>
      </c>
      <c r="C10332" s="3">
        <v>43619</v>
      </c>
      <c r="D10332" t="s">
        <v>131</v>
      </c>
      <c r="E10332" t="s">
        <v>129</v>
      </c>
      <c r="F10332" t="s">
        <v>133</v>
      </c>
    </row>
    <row r="10333" spans="1:6" x14ac:dyDescent="0.25">
      <c r="A10333">
        <v>1425</v>
      </c>
      <c r="B10333" s="3">
        <v>43619</v>
      </c>
      <c r="C10333" s="3">
        <v>44389</v>
      </c>
      <c r="D10333" t="s">
        <v>131</v>
      </c>
      <c r="E10333" t="s">
        <v>129</v>
      </c>
      <c r="F10333" t="s">
        <v>133</v>
      </c>
    </row>
    <row r="10334" spans="1:6" x14ac:dyDescent="0.25">
      <c r="A10334">
        <v>1425</v>
      </c>
      <c r="B10334" s="3">
        <v>44389</v>
      </c>
      <c r="C10334" s="3">
        <v>44395</v>
      </c>
      <c r="D10334" t="s">
        <v>131</v>
      </c>
      <c r="E10334" t="s">
        <v>129</v>
      </c>
      <c r="F10334" t="s">
        <v>133</v>
      </c>
    </row>
    <row r="10335" spans="1:6" x14ac:dyDescent="0.25">
      <c r="A10335">
        <v>1425</v>
      </c>
      <c r="B10335" s="3">
        <v>44395</v>
      </c>
      <c r="C10335" s="3">
        <v>44415</v>
      </c>
      <c r="D10335" t="s">
        <v>131</v>
      </c>
      <c r="E10335" t="s">
        <v>129</v>
      </c>
      <c r="F10335" t="s">
        <v>133</v>
      </c>
    </row>
    <row r="10336" spans="1:6" x14ac:dyDescent="0.25">
      <c r="A10336">
        <v>1425</v>
      </c>
      <c r="B10336" s="3">
        <v>44416</v>
      </c>
      <c r="C10336" s="3"/>
      <c r="D10336" t="s">
        <v>131</v>
      </c>
      <c r="E10336" t="s">
        <v>129</v>
      </c>
      <c r="F10336" t="s">
        <v>133</v>
      </c>
    </row>
    <row r="10337" spans="1:6" x14ac:dyDescent="0.25">
      <c r="A10337">
        <v>1426</v>
      </c>
      <c r="B10337" s="3">
        <v>42444</v>
      </c>
      <c r="C10337" s="3">
        <v>43556</v>
      </c>
      <c r="D10337" t="s">
        <v>131</v>
      </c>
      <c r="E10337" t="s">
        <v>93</v>
      </c>
      <c r="F10337" t="s">
        <v>133</v>
      </c>
    </row>
    <row r="10338" spans="1:6" x14ac:dyDescent="0.25">
      <c r="A10338">
        <v>1426</v>
      </c>
      <c r="B10338" s="3">
        <v>43556</v>
      </c>
      <c r="C10338" s="3">
        <v>44279</v>
      </c>
      <c r="D10338" t="s">
        <v>131</v>
      </c>
      <c r="E10338" t="s">
        <v>93</v>
      </c>
      <c r="F10338" t="s">
        <v>133</v>
      </c>
    </row>
    <row r="10339" spans="1:6" x14ac:dyDescent="0.25">
      <c r="A10339">
        <v>1426</v>
      </c>
      <c r="B10339" s="3">
        <v>43556</v>
      </c>
      <c r="C10339" s="3">
        <v>43556</v>
      </c>
      <c r="D10339" t="s">
        <v>131</v>
      </c>
      <c r="E10339" t="s">
        <v>93</v>
      </c>
      <c r="F10339" t="s">
        <v>133</v>
      </c>
    </row>
    <row r="10340" spans="1:6" x14ac:dyDescent="0.25">
      <c r="A10340">
        <v>1426</v>
      </c>
      <c r="B10340" s="3">
        <v>44279</v>
      </c>
      <c r="C10340" s="3">
        <v>44279</v>
      </c>
      <c r="D10340" t="s">
        <v>131</v>
      </c>
      <c r="E10340" t="s">
        <v>93</v>
      </c>
      <c r="F10340" t="s">
        <v>133</v>
      </c>
    </row>
    <row r="10341" spans="1:6" x14ac:dyDescent="0.25">
      <c r="A10341">
        <v>1426</v>
      </c>
      <c r="B10341" s="3">
        <v>44279</v>
      </c>
      <c r="C10341" s="3">
        <v>44279</v>
      </c>
      <c r="D10341" t="s">
        <v>131</v>
      </c>
      <c r="E10341" t="s">
        <v>93</v>
      </c>
      <c r="F10341" t="s">
        <v>133</v>
      </c>
    </row>
    <row r="10342" spans="1:6" x14ac:dyDescent="0.25">
      <c r="A10342">
        <v>1426</v>
      </c>
      <c r="B10342" s="3">
        <v>44279</v>
      </c>
      <c r="C10342" s="3">
        <v>44573</v>
      </c>
      <c r="D10342" t="s">
        <v>131</v>
      </c>
      <c r="E10342" t="s">
        <v>93</v>
      </c>
      <c r="F10342" t="s">
        <v>133</v>
      </c>
    </row>
    <row r="10343" spans="1:6" x14ac:dyDescent="0.25">
      <c r="A10343">
        <v>1426</v>
      </c>
      <c r="B10343" s="3">
        <v>44573</v>
      </c>
      <c r="C10343" s="3">
        <v>44577</v>
      </c>
      <c r="D10343" t="s">
        <v>131</v>
      </c>
      <c r="E10343" t="s">
        <v>93</v>
      </c>
      <c r="F10343" t="s">
        <v>133</v>
      </c>
    </row>
    <row r="10344" spans="1:6" x14ac:dyDescent="0.25">
      <c r="A10344">
        <v>1426</v>
      </c>
      <c r="B10344" s="3">
        <v>44578</v>
      </c>
      <c r="C10344" s="3"/>
      <c r="D10344" t="s">
        <v>131</v>
      </c>
      <c r="E10344" t="s">
        <v>93</v>
      </c>
      <c r="F10344" t="s">
        <v>133</v>
      </c>
    </row>
    <row r="10345" spans="1:6" x14ac:dyDescent="0.25">
      <c r="A10345">
        <v>1427</v>
      </c>
      <c r="B10345" s="3">
        <v>42864</v>
      </c>
      <c r="C10345" s="3">
        <v>43289</v>
      </c>
      <c r="D10345" t="s">
        <v>131</v>
      </c>
      <c r="E10345" t="s">
        <v>169</v>
      </c>
      <c r="F10345" t="s">
        <v>133</v>
      </c>
    </row>
    <row r="10346" spans="1:6" x14ac:dyDescent="0.25">
      <c r="A10346">
        <v>1427</v>
      </c>
      <c r="B10346" s="3">
        <v>43289</v>
      </c>
      <c r="C10346" s="3">
        <v>43295</v>
      </c>
      <c r="D10346" t="s">
        <v>131</v>
      </c>
      <c r="E10346" t="s">
        <v>169</v>
      </c>
      <c r="F10346" t="s">
        <v>133</v>
      </c>
    </row>
    <row r="10347" spans="1:6" x14ac:dyDescent="0.25">
      <c r="A10347">
        <v>1427</v>
      </c>
      <c r="B10347" s="3">
        <v>43295</v>
      </c>
      <c r="C10347" s="3">
        <v>43726</v>
      </c>
      <c r="D10347" t="s">
        <v>131</v>
      </c>
      <c r="E10347" t="s">
        <v>169</v>
      </c>
      <c r="F10347" t="s">
        <v>133</v>
      </c>
    </row>
    <row r="10348" spans="1:6" x14ac:dyDescent="0.25">
      <c r="A10348">
        <v>1427</v>
      </c>
      <c r="B10348" s="3">
        <v>43726</v>
      </c>
      <c r="C10348" s="3">
        <v>43823</v>
      </c>
      <c r="D10348" t="s">
        <v>131</v>
      </c>
      <c r="E10348" t="s">
        <v>169</v>
      </c>
      <c r="F10348" t="s">
        <v>133</v>
      </c>
    </row>
    <row r="10349" spans="1:6" x14ac:dyDescent="0.25">
      <c r="A10349">
        <v>1427</v>
      </c>
      <c r="B10349" s="3">
        <v>43824</v>
      </c>
      <c r="C10349" s="3">
        <v>44138</v>
      </c>
      <c r="D10349" t="s">
        <v>131</v>
      </c>
      <c r="E10349" t="s">
        <v>169</v>
      </c>
      <c r="F10349" t="s">
        <v>133</v>
      </c>
    </row>
    <row r="10350" spans="1:6" x14ac:dyDescent="0.25">
      <c r="A10350">
        <v>1427</v>
      </c>
      <c r="B10350" s="3">
        <v>44112</v>
      </c>
      <c r="C10350" s="3">
        <v>44113</v>
      </c>
      <c r="D10350" t="s">
        <v>131</v>
      </c>
      <c r="E10350" t="s">
        <v>169</v>
      </c>
      <c r="F10350" t="s">
        <v>133</v>
      </c>
    </row>
    <row r="10351" spans="1:6" x14ac:dyDescent="0.25">
      <c r="A10351">
        <v>1427</v>
      </c>
      <c r="B10351" s="3">
        <v>44114</v>
      </c>
      <c r="C10351" s="3">
        <v>44114</v>
      </c>
      <c r="D10351" t="s">
        <v>131</v>
      </c>
      <c r="E10351" t="s">
        <v>169</v>
      </c>
      <c r="F10351" t="s">
        <v>133</v>
      </c>
    </row>
    <row r="10352" spans="1:6" x14ac:dyDescent="0.25">
      <c r="A10352">
        <v>1427</v>
      </c>
      <c r="B10352" s="3">
        <v>44138</v>
      </c>
      <c r="C10352" s="3">
        <v>44139</v>
      </c>
      <c r="D10352" t="s">
        <v>131</v>
      </c>
      <c r="E10352" t="s">
        <v>169</v>
      </c>
      <c r="F10352" t="s">
        <v>133</v>
      </c>
    </row>
    <row r="10353" spans="1:6" x14ac:dyDescent="0.25">
      <c r="A10353">
        <v>1427</v>
      </c>
      <c r="B10353" s="3">
        <v>44140</v>
      </c>
      <c r="C10353" s="3">
        <v>44144</v>
      </c>
      <c r="D10353" t="s">
        <v>131</v>
      </c>
      <c r="E10353" t="s">
        <v>169</v>
      </c>
      <c r="F10353" t="s">
        <v>133</v>
      </c>
    </row>
    <row r="10354" spans="1:6" x14ac:dyDescent="0.25">
      <c r="A10354">
        <v>1427</v>
      </c>
      <c r="B10354" s="3">
        <v>44144</v>
      </c>
      <c r="C10354" s="3">
        <v>44146</v>
      </c>
      <c r="D10354" t="s">
        <v>131</v>
      </c>
      <c r="E10354" t="s">
        <v>169</v>
      </c>
      <c r="F10354" t="s">
        <v>133</v>
      </c>
    </row>
    <row r="10355" spans="1:6" x14ac:dyDescent="0.25">
      <c r="A10355">
        <v>1427</v>
      </c>
      <c r="B10355" s="3">
        <v>44147</v>
      </c>
      <c r="C10355" s="3">
        <v>44152</v>
      </c>
      <c r="D10355" t="s">
        <v>131</v>
      </c>
      <c r="E10355" t="s">
        <v>169</v>
      </c>
      <c r="F10355" t="s">
        <v>133</v>
      </c>
    </row>
    <row r="10356" spans="1:6" x14ac:dyDescent="0.25">
      <c r="A10356">
        <v>1427</v>
      </c>
      <c r="B10356" s="3">
        <v>44152</v>
      </c>
      <c r="C10356" s="3">
        <v>44153</v>
      </c>
      <c r="D10356" t="s">
        <v>131</v>
      </c>
      <c r="E10356" t="s">
        <v>169</v>
      </c>
      <c r="F10356" t="s">
        <v>133</v>
      </c>
    </row>
    <row r="10357" spans="1:6" x14ac:dyDescent="0.25">
      <c r="A10357">
        <v>1427</v>
      </c>
      <c r="B10357" s="3">
        <v>44154</v>
      </c>
      <c r="C10357" s="3">
        <v>44447</v>
      </c>
      <c r="D10357" t="s">
        <v>131</v>
      </c>
      <c r="E10357" t="s">
        <v>169</v>
      </c>
      <c r="F10357" t="s">
        <v>133</v>
      </c>
    </row>
    <row r="10358" spans="1:6" x14ac:dyDescent="0.25">
      <c r="A10358">
        <v>1427</v>
      </c>
      <c r="B10358" s="3">
        <v>44447</v>
      </c>
      <c r="C10358" s="3">
        <v>44447</v>
      </c>
      <c r="D10358" t="s">
        <v>131</v>
      </c>
      <c r="E10358" t="s">
        <v>169</v>
      </c>
      <c r="F10358" t="s">
        <v>133</v>
      </c>
    </row>
    <row r="10359" spans="1:6" x14ac:dyDescent="0.25">
      <c r="A10359">
        <v>1427</v>
      </c>
      <c r="B10359" s="3">
        <v>44448</v>
      </c>
      <c r="C10359" s="3">
        <v>44736</v>
      </c>
      <c r="D10359" t="s">
        <v>131</v>
      </c>
      <c r="E10359" t="s">
        <v>169</v>
      </c>
      <c r="F10359" t="s">
        <v>133</v>
      </c>
    </row>
    <row r="10360" spans="1:6" x14ac:dyDescent="0.25">
      <c r="A10360">
        <v>1427</v>
      </c>
      <c r="B10360" s="3">
        <v>44736</v>
      </c>
      <c r="C10360" s="3">
        <v>44736</v>
      </c>
      <c r="D10360" t="s">
        <v>131</v>
      </c>
      <c r="E10360" t="s">
        <v>169</v>
      </c>
      <c r="F10360" t="s">
        <v>133</v>
      </c>
    </row>
    <row r="10361" spans="1:6" x14ac:dyDescent="0.25">
      <c r="A10361">
        <v>1427</v>
      </c>
      <c r="B10361" s="3">
        <v>44737</v>
      </c>
      <c r="C10361" s="3"/>
      <c r="D10361" t="s">
        <v>131</v>
      </c>
      <c r="E10361" t="s">
        <v>169</v>
      </c>
      <c r="F10361" t="s">
        <v>133</v>
      </c>
    </row>
    <row r="10362" spans="1:6" x14ac:dyDescent="0.25">
      <c r="A10362">
        <v>1429</v>
      </c>
      <c r="B10362" s="3">
        <v>39676</v>
      </c>
      <c r="C10362" s="3">
        <v>40209</v>
      </c>
      <c r="D10362" t="s">
        <v>131</v>
      </c>
      <c r="E10362" t="s">
        <v>173</v>
      </c>
      <c r="F10362" t="s">
        <v>133</v>
      </c>
    </row>
    <row r="10363" spans="1:6" x14ac:dyDescent="0.25">
      <c r="A10363">
        <v>1429</v>
      </c>
      <c r="B10363" s="3">
        <v>42331</v>
      </c>
      <c r="C10363" s="3">
        <v>43479</v>
      </c>
      <c r="D10363" t="s">
        <v>131</v>
      </c>
      <c r="E10363" t="s">
        <v>93</v>
      </c>
      <c r="F10363" t="s">
        <v>133</v>
      </c>
    </row>
    <row r="10364" spans="1:6" x14ac:dyDescent="0.25">
      <c r="A10364">
        <v>1429</v>
      </c>
      <c r="B10364" s="3">
        <v>43479</v>
      </c>
      <c r="C10364" s="3">
        <v>43543</v>
      </c>
      <c r="D10364" t="s">
        <v>131</v>
      </c>
      <c r="E10364" t="s">
        <v>93</v>
      </c>
      <c r="F10364" t="s">
        <v>133</v>
      </c>
    </row>
    <row r="10365" spans="1:6" x14ac:dyDescent="0.25">
      <c r="A10365">
        <v>1429</v>
      </c>
      <c r="B10365" s="3">
        <v>43479</v>
      </c>
      <c r="C10365" s="3">
        <v>43479</v>
      </c>
      <c r="D10365" t="s">
        <v>131</v>
      </c>
      <c r="E10365" t="s">
        <v>93</v>
      </c>
      <c r="F10365" t="s">
        <v>133</v>
      </c>
    </row>
    <row r="10366" spans="1:6" x14ac:dyDescent="0.25">
      <c r="A10366">
        <v>1429</v>
      </c>
      <c r="B10366" s="3">
        <v>43543</v>
      </c>
      <c r="C10366" s="3">
        <v>43726</v>
      </c>
      <c r="D10366" t="s">
        <v>131</v>
      </c>
      <c r="E10366" t="s">
        <v>93</v>
      </c>
      <c r="F10366" t="s">
        <v>133</v>
      </c>
    </row>
    <row r="10367" spans="1:6" x14ac:dyDescent="0.25">
      <c r="A10367">
        <v>1429</v>
      </c>
      <c r="B10367" s="3">
        <v>43727</v>
      </c>
      <c r="C10367" s="3">
        <v>43862</v>
      </c>
      <c r="D10367" t="s">
        <v>131</v>
      </c>
      <c r="E10367" t="s">
        <v>96</v>
      </c>
      <c r="F10367" t="s">
        <v>133</v>
      </c>
    </row>
    <row r="10368" spans="1:6" x14ac:dyDescent="0.25">
      <c r="A10368">
        <v>1429</v>
      </c>
      <c r="B10368" s="3">
        <v>43727</v>
      </c>
      <c r="C10368" s="3">
        <v>43727</v>
      </c>
      <c r="D10368" t="s">
        <v>131</v>
      </c>
      <c r="E10368" t="s">
        <v>93</v>
      </c>
      <c r="F10368" t="s">
        <v>133</v>
      </c>
    </row>
    <row r="10369" spans="1:6" x14ac:dyDescent="0.25">
      <c r="A10369">
        <v>1429</v>
      </c>
      <c r="B10369" s="3">
        <v>43727</v>
      </c>
      <c r="C10369" s="3">
        <v>43727</v>
      </c>
      <c r="D10369" t="s">
        <v>131</v>
      </c>
      <c r="E10369" t="s">
        <v>93</v>
      </c>
      <c r="F10369" t="s">
        <v>133</v>
      </c>
    </row>
    <row r="10370" spans="1:6" x14ac:dyDescent="0.25">
      <c r="A10370">
        <v>1429</v>
      </c>
      <c r="B10370" s="3">
        <v>43862</v>
      </c>
      <c r="C10370" s="3">
        <v>44124</v>
      </c>
      <c r="D10370" t="s">
        <v>131</v>
      </c>
      <c r="E10370" t="s">
        <v>96</v>
      </c>
      <c r="F10370" t="s">
        <v>133</v>
      </c>
    </row>
    <row r="10371" spans="1:6" x14ac:dyDescent="0.25">
      <c r="A10371">
        <v>1430</v>
      </c>
      <c r="B10371" s="3">
        <v>39531</v>
      </c>
      <c r="C10371" s="3">
        <v>43515</v>
      </c>
      <c r="D10371" t="s">
        <v>131</v>
      </c>
      <c r="E10371" t="s">
        <v>177</v>
      </c>
      <c r="F10371" t="s">
        <v>133</v>
      </c>
    </row>
    <row r="10372" spans="1:6" x14ac:dyDescent="0.25">
      <c r="A10372">
        <v>1430</v>
      </c>
      <c r="B10372" s="3">
        <v>42887</v>
      </c>
      <c r="C10372" s="3">
        <v>43180</v>
      </c>
      <c r="D10372" t="s">
        <v>131</v>
      </c>
      <c r="E10372" t="s">
        <v>177</v>
      </c>
      <c r="F10372" t="s">
        <v>133</v>
      </c>
    </row>
    <row r="10373" spans="1:6" x14ac:dyDescent="0.25">
      <c r="A10373">
        <v>1430</v>
      </c>
      <c r="B10373" s="3">
        <v>43181</v>
      </c>
      <c r="C10373" s="3">
        <v>39530</v>
      </c>
      <c r="D10373" t="s">
        <v>131</v>
      </c>
      <c r="E10373" t="s">
        <v>177</v>
      </c>
      <c r="F10373" t="s">
        <v>133</v>
      </c>
    </row>
    <row r="10374" spans="1:6" x14ac:dyDescent="0.25">
      <c r="A10374">
        <v>1430</v>
      </c>
      <c r="B10374" s="3">
        <v>43248</v>
      </c>
      <c r="C10374" s="3">
        <v>43252</v>
      </c>
      <c r="D10374" t="s">
        <v>131</v>
      </c>
      <c r="E10374" t="s">
        <v>177</v>
      </c>
      <c r="F10374" t="s">
        <v>133</v>
      </c>
    </row>
    <row r="10375" spans="1:6" x14ac:dyDescent="0.25">
      <c r="A10375">
        <v>1430</v>
      </c>
      <c r="B10375" s="3">
        <v>43253</v>
      </c>
      <c r="C10375" s="3">
        <v>44260</v>
      </c>
      <c r="D10375" t="s">
        <v>131</v>
      </c>
      <c r="E10375" t="s">
        <v>177</v>
      </c>
      <c r="F10375" t="s">
        <v>133</v>
      </c>
    </row>
    <row r="10376" spans="1:6" x14ac:dyDescent="0.25">
      <c r="A10376">
        <v>1430</v>
      </c>
      <c r="B10376" s="3">
        <v>43515</v>
      </c>
      <c r="C10376" s="3">
        <v>43516</v>
      </c>
      <c r="D10376" t="s">
        <v>131</v>
      </c>
      <c r="E10376" t="s">
        <v>177</v>
      </c>
      <c r="F10376" t="s">
        <v>133</v>
      </c>
    </row>
    <row r="10377" spans="1:6" x14ac:dyDescent="0.25">
      <c r="A10377">
        <v>1430</v>
      </c>
      <c r="B10377" s="3">
        <v>43517</v>
      </c>
      <c r="C10377" s="3">
        <v>43517</v>
      </c>
      <c r="D10377" t="s">
        <v>131</v>
      </c>
      <c r="E10377" t="s">
        <v>177</v>
      </c>
      <c r="F10377" t="s">
        <v>133</v>
      </c>
    </row>
    <row r="10378" spans="1:6" x14ac:dyDescent="0.25">
      <c r="A10378">
        <v>1430</v>
      </c>
      <c r="B10378" s="3">
        <v>43517</v>
      </c>
      <c r="C10378" s="3">
        <v>43518</v>
      </c>
      <c r="D10378" t="s">
        <v>131</v>
      </c>
      <c r="E10378" t="s">
        <v>177</v>
      </c>
      <c r="F10378" t="s">
        <v>133</v>
      </c>
    </row>
    <row r="10379" spans="1:6" x14ac:dyDescent="0.25">
      <c r="A10379">
        <v>1430</v>
      </c>
      <c r="B10379" s="3">
        <v>43519</v>
      </c>
      <c r="C10379" s="3">
        <v>43682</v>
      </c>
      <c r="D10379" t="s">
        <v>131</v>
      </c>
      <c r="E10379" t="s">
        <v>177</v>
      </c>
      <c r="F10379" t="s">
        <v>133</v>
      </c>
    </row>
    <row r="10380" spans="1:6" x14ac:dyDescent="0.25">
      <c r="A10380">
        <v>1430</v>
      </c>
      <c r="B10380" s="3">
        <v>43677</v>
      </c>
      <c r="C10380" s="3">
        <v>43678</v>
      </c>
      <c r="D10380" t="s">
        <v>131</v>
      </c>
      <c r="E10380" t="s">
        <v>177</v>
      </c>
      <c r="F10380" t="s">
        <v>133</v>
      </c>
    </row>
    <row r="10381" spans="1:6" x14ac:dyDescent="0.25">
      <c r="A10381">
        <v>1430</v>
      </c>
      <c r="B10381" s="3">
        <v>43679</v>
      </c>
      <c r="C10381" s="3">
        <v>43679</v>
      </c>
      <c r="D10381" t="s">
        <v>131</v>
      </c>
      <c r="E10381" t="s">
        <v>177</v>
      </c>
      <c r="F10381" t="s">
        <v>133</v>
      </c>
    </row>
    <row r="10382" spans="1:6" x14ac:dyDescent="0.25">
      <c r="A10382">
        <v>1430</v>
      </c>
      <c r="B10382" s="3">
        <v>43679</v>
      </c>
      <c r="C10382" s="3">
        <v>43679</v>
      </c>
      <c r="D10382" t="s">
        <v>131</v>
      </c>
      <c r="E10382" t="s">
        <v>177</v>
      </c>
      <c r="F10382" t="s">
        <v>133</v>
      </c>
    </row>
    <row r="10383" spans="1:6" x14ac:dyDescent="0.25">
      <c r="A10383">
        <v>1430</v>
      </c>
      <c r="B10383" s="3">
        <v>43680</v>
      </c>
      <c r="C10383" s="3">
        <v>43733</v>
      </c>
      <c r="D10383" t="s">
        <v>131</v>
      </c>
      <c r="E10383" t="s">
        <v>177</v>
      </c>
      <c r="F10383" t="s">
        <v>133</v>
      </c>
    </row>
    <row r="10384" spans="1:6" x14ac:dyDescent="0.25">
      <c r="A10384">
        <v>1430</v>
      </c>
      <c r="B10384" s="3">
        <v>43682</v>
      </c>
      <c r="C10384" s="3">
        <v>43682</v>
      </c>
      <c r="D10384" t="s">
        <v>131</v>
      </c>
      <c r="E10384" t="s">
        <v>177</v>
      </c>
      <c r="F10384" t="s">
        <v>133</v>
      </c>
    </row>
    <row r="10385" spans="1:6" x14ac:dyDescent="0.25">
      <c r="A10385">
        <v>1430</v>
      </c>
      <c r="B10385" s="3">
        <v>43733</v>
      </c>
      <c r="C10385" s="3">
        <v>43734</v>
      </c>
      <c r="D10385" t="s">
        <v>131</v>
      </c>
      <c r="E10385" t="s">
        <v>177</v>
      </c>
      <c r="F10385" t="s">
        <v>133</v>
      </c>
    </row>
    <row r="10386" spans="1:6" x14ac:dyDescent="0.25">
      <c r="A10386">
        <v>1430</v>
      </c>
      <c r="B10386" s="3">
        <v>43735</v>
      </c>
      <c r="C10386" s="3">
        <v>43866</v>
      </c>
      <c r="D10386" t="s">
        <v>131</v>
      </c>
      <c r="E10386" t="s">
        <v>177</v>
      </c>
      <c r="F10386" t="s">
        <v>133</v>
      </c>
    </row>
    <row r="10387" spans="1:6" x14ac:dyDescent="0.25">
      <c r="A10387">
        <v>1430</v>
      </c>
      <c r="B10387" s="3">
        <v>43866</v>
      </c>
      <c r="C10387" s="3">
        <v>43866</v>
      </c>
      <c r="D10387" t="s">
        <v>131</v>
      </c>
      <c r="E10387" t="s">
        <v>177</v>
      </c>
      <c r="F10387" t="s">
        <v>133</v>
      </c>
    </row>
    <row r="10388" spans="1:6" x14ac:dyDescent="0.25">
      <c r="A10388">
        <v>1430</v>
      </c>
      <c r="B10388" s="3">
        <v>43867</v>
      </c>
      <c r="C10388" s="3">
        <v>44160</v>
      </c>
      <c r="D10388" t="s">
        <v>131</v>
      </c>
      <c r="E10388" t="s">
        <v>177</v>
      </c>
      <c r="F10388" t="s">
        <v>133</v>
      </c>
    </row>
    <row r="10389" spans="1:6" x14ac:dyDescent="0.25">
      <c r="A10389">
        <v>1430</v>
      </c>
      <c r="B10389" s="3">
        <v>44160</v>
      </c>
      <c r="C10389" s="3">
        <v>44162</v>
      </c>
      <c r="D10389" t="s">
        <v>131</v>
      </c>
      <c r="E10389" t="s">
        <v>177</v>
      </c>
      <c r="F10389" t="s">
        <v>133</v>
      </c>
    </row>
    <row r="10390" spans="1:6" x14ac:dyDescent="0.25">
      <c r="A10390">
        <v>1430</v>
      </c>
      <c r="B10390" s="3">
        <v>44163</v>
      </c>
      <c r="C10390" s="3">
        <v>44260</v>
      </c>
      <c r="D10390" t="s">
        <v>131</v>
      </c>
      <c r="E10390" t="s">
        <v>177</v>
      </c>
      <c r="F10390" t="s">
        <v>133</v>
      </c>
    </row>
    <row r="10391" spans="1:6" x14ac:dyDescent="0.25">
      <c r="A10391">
        <v>1430</v>
      </c>
      <c r="B10391" s="3">
        <v>44260</v>
      </c>
      <c r="C10391" s="3">
        <v>44260</v>
      </c>
      <c r="D10391" t="s">
        <v>131</v>
      </c>
      <c r="E10391" t="s">
        <v>177</v>
      </c>
      <c r="F10391" t="s">
        <v>133</v>
      </c>
    </row>
    <row r="10392" spans="1:6" x14ac:dyDescent="0.25">
      <c r="A10392">
        <v>1430</v>
      </c>
      <c r="B10392" s="3">
        <v>44261</v>
      </c>
      <c r="C10392" s="3">
        <v>44266</v>
      </c>
      <c r="D10392" t="s">
        <v>131</v>
      </c>
      <c r="E10392" t="s">
        <v>177</v>
      </c>
      <c r="F10392" t="s">
        <v>133</v>
      </c>
    </row>
    <row r="10393" spans="1:6" x14ac:dyDescent="0.25">
      <c r="A10393">
        <v>1430</v>
      </c>
      <c r="B10393" s="3">
        <v>44266</v>
      </c>
      <c r="C10393" s="3">
        <v>44267</v>
      </c>
      <c r="D10393" t="s">
        <v>131</v>
      </c>
      <c r="E10393" t="s">
        <v>177</v>
      </c>
      <c r="F10393" t="s">
        <v>133</v>
      </c>
    </row>
    <row r="10394" spans="1:6" x14ac:dyDescent="0.25">
      <c r="A10394">
        <v>1430</v>
      </c>
      <c r="B10394" s="3">
        <v>44268</v>
      </c>
      <c r="C10394" s="3">
        <v>44392</v>
      </c>
      <c r="D10394" t="s">
        <v>131</v>
      </c>
      <c r="E10394" t="s">
        <v>177</v>
      </c>
      <c r="F10394" t="s">
        <v>133</v>
      </c>
    </row>
    <row r="10395" spans="1:6" x14ac:dyDescent="0.25">
      <c r="A10395">
        <v>1430</v>
      </c>
      <c r="B10395" s="3">
        <v>44392</v>
      </c>
      <c r="C10395" s="3">
        <v>44393</v>
      </c>
      <c r="D10395" t="s">
        <v>131</v>
      </c>
      <c r="E10395" t="s">
        <v>177</v>
      </c>
      <c r="F10395" t="s">
        <v>133</v>
      </c>
    </row>
    <row r="10396" spans="1:6" x14ac:dyDescent="0.25">
      <c r="A10396">
        <v>1430</v>
      </c>
      <c r="B10396" s="3">
        <v>44394</v>
      </c>
      <c r="C10396" s="3">
        <v>44526</v>
      </c>
      <c r="D10396" t="s">
        <v>131</v>
      </c>
      <c r="E10396" t="s">
        <v>177</v>
      </c>
      <c r="F10396" t="s">
        <v>133</v>
      </c>
    </row>
    <row r="10397" spans="1:6" x14ac:dyDescent="0.25">
      <c r="A10397">
        <v>1430</v>
      </c>
      <c r="B10397" s="3">
        <v>44526</v>
      </c>
      <c r="C10397" s="3">
        <v>44528</v>
      </c>
      <c r="D10397" t="s">
        <v>131</v>
      </c>
      <c r="E10397" t="s">
        <v>177</v>
      </c>
      <c r="F10397" t="s">
        <v>133</v>
      </c>
    </row>
    <row r="10398" spans="1:6" x14ac:dyDescent="0.25">
      <c r="A10398">
        <v>1430</v>
      </c>
      <c r="B10398" s="3">
        <v>44529</v>
      </c>
      <c r="C10398" s="3">
        <v>44684</v>
      </c>
      <c r="D10398" t="s">
        <v>131</v>
      </c>
      <c r="E10398" t="s">
        <v>177</v>
      </c>
      <c r="F10398" t="s">
        <v>133</v>
      </c>
    </row>
    <row r="10399" spans="1:6" x14ac:dyDescent="0.25">
      <c r="A10399">
        <v>1430</v>
      </c>
      <c r="B10399" s="3">
        <v>44684</v>
      </c>
      <c r="C10399" s="3">
        <v>44685</v>
      </c>
      <c r="D10399" t="s">
        <v>131</v>
      </c>
      <c r="E10399" t="s">
        <v>177</v>
      </c>
      <c r="F10399" t="s">
        <v>133</v>
      </c>
    </row>
    <row r="10400" spans="1:6" x14ac:dyDescent="0.25">
      <c r="A10400">
        <v>1430</v>
      </c>
      <c r="B10400" s="3">
        <v>44686</v>
      </c>
      <c r="C10400" s="3">
        <v>44686</v>
      </c>
      <c r="D10400" t="s">
        <v>131</v>
      </c>
      <c r="E10400" t="s">
        <v>177</v>
      </c>
      <c r="F10400" t="s">
        <v>133</v>
      </c>
    </row>
    <row r="10401" spans="1:6" x14ac:dyDescent="0.25">
      <c r="A10401">
        <v>1430</v>
      </c>
      <c r="B10401" s="3">
        <v>44686</v>
      </c>
      <c r="C10401" s="3">
        <v>44689</v>
      </c>
      <c r="D10401" t="s">
        <v>131</v>
      </c>
      <c r="E10401" t="s">
        <v>177</v>
      </c>
      <c r="F10401" t="s">
        <v>133</v>
      </c>
    </row>
    <row r="10402" spans="1:6" x14ac:dyDescent="0.25">
      <c r="A10402">
        <v>1430</v>
      </c>
      <c r="B10402" s="3">
        <v>44690</v>
      </c>
      <c r="C10402" s="3">
        <v>44690</v>
      </c>
      <c r="D10402" t="s">
        <v>131</v>
      </c>
      <c r="E10402" t="s">
        <v>177</v>
      </c>
      <c r="F10402" t="s">
        <v>133</v>
      </c>
    </row>
    <row r="10403" spans="1:6" x14ac:dyDescent="0.25">
      <c r="A10403">
        <v>1430</v>
      </c>
      <c r="B10403" s="3">
        <v>44690</v>
      </c>
      <c r="C10403" s="3">
        <v>44694</v>
      </c>
      <c r="D10403" t="s">
        <v>131</v>
      </c>
      <c r="E10403" t="s">
        <v>177</v>
      </c>
      <c r="F10403" t="s">
        <v>133</v>
      </c>
    </row>
    <row r="10404" spans="1:6" x14ac:dyDescent="0.25">
      <c r="A10404">
        <v>1430</v>
      </c>
      <c r="B10404" s="3">
        <v>44695</v>
      </c>
      <c r="C10404" s="3"/>
      <c r="D10404" t="s">
        <v>131</v>
      </c>
      <c r="E10404" t="s">
        <v>177</v>
      </c>
      <c r="F10404" t="s">
        <v>133</v>
      </c>
    </row>
    <row r="10405" spans="1:6" x14ac:dyDescent="0.25">
      <c r="A10405">
        <v>1431</v>
      </c>
      <c r="B10405" s="3">
        <v>39503</v>
      </c>
      <c r="C10405" s="3">
        <v>39562</v>
      </c>
      <c r="D10405" t="s">
        <v>131</v>
      </c>
      <c r="E10405" t="s">
        <v>309</v>
      </c>
      <c r="F10405" t="s">
        <v>133</v>
      </c>
    </row>
    <row r="10406" spans="1:6" x14ac:dyDescent="0.25">
      <c r="A10406">
        <v>1431</v>
      </c>
      <c r="B10406" s="3">
        <v>39563</v>
      </c>
      <c r="C10406" s="3">
        <v>39677</v>
      </c>
      <c r="D10406" t="s">
        <v>131</v>
      </c>
      <c r="E10406" t="s">
        <v>309</v>
      </c>
      <c r="F10406" t="s">
        <v>133</v>
      </c>
    </row>
    <row r="10407" spans="1:6" x14ac:dyDescent="0.25">
      <c r="A10407">
        <v>1431</v>
      </c>
      <c r="B10407" s="3">
        <v>39678</v>
      </c>
      <c r="C10407" s="3">
        <v>39813</v>
      </c>
      <c r="D10407" t="s">
        <v>131</v>
      </c>
      <c r="E10407" t="s">
        <v>309</v>
      </c>
      <c r="F10407" t="s">
        <v>133</v>
      </c>
    </row>
    <row r="10408" spans="1:6" x14ac:dyDescent="0.25">
      <c r="A10408">
        <v>1431</v>
      </c>
      <c r="B10408" s="3">
        <v>40087</v>
      </c>
      <c r="C10408" s="3">
        <v>40117</v>
      </c>
      <c r="D10408" t="s">
        <v>131</v>
      </c>
      <c r="E10408" t="s">
        <v>309</v>
      </c>
      <c r="F10408" t="s">
        <v>133</v>
      </c>
    </row>
    <row r="10409" spans="1:6" x14ac:dyDescent="0.25">
      <c r="A10409">
        <v>1431</v>
      </c>
      <c r="B10409" s="3">
        <v>40179</v>
      </c>
      <c r="C10409" s="3">
        <v>40209</v>
      </c>
      <c r="D10409" t="s">
        <v>131</v>
      </c>
      <c r="E10409" t="s">
        <v>309</v>
      </c>
      <c r="F10409" t="s">
        <v>133</v>
      </c>
    </row>
    <row r="10410" spans="1:6" x14ac:dyDescent="0.25">
      <c r="A10410">
        <v>1431</v>
      </c>
      <c r="B10410" s="3">
        <v>42643</v>
      </c>
      <c r="C10410" s="3">
        <v>43163</v>
      </c>
      <c r="D10410" t="s">
        <v>131</v>
      </c>
      <c r="E10410" t="s">
        <v>97</v>
      </c>
      <c r="F10410" t="s">
        <v>133</v>
      </c>
    </row>
    <row r="10411" spans="1:6" x14ac:dyDescent="0.25">
      <c r="A10411">
        <v>1431</v>
      </c>
      <c r="B10411" s="3">
        <v>43164</v>
      </c>
      <c r="C10411" s="3">
        <v>43163</v>
      </c>
      <c r="D10411" t="s">
        <v>131</v>
      </c>
      <c r="E10411" t="s">
        <v>97</v>
      </c>
      <c r="F10411" t="s">
        <v>133</v>
      </c>
    </row>
    <row r="10412" spans="1:6" x14ac:dyDescent="0.25">
      <c r="A10412">
        <v>1431</v>
      </c>
      <c r="B10412" s="3">
        <v>43164</v>
      </c>
      <c r="C10412" s="3">
        <v>43317</v>
      </c>
      <c r="D10412" t="s">
        <v>131</v>
      </c>
      <c r="E10412" t="s">
        <v>88</v>
      </c>
      <c r="F10412" t="s">
        <v>133</v>
      </c>
    </row>
    <row r="10413" spans="1:6" x14ac:dyDescent="0.25">
      <c r="A10413">
        <v>1431</v>
      </c>
      <c r="B10413" s="3">
        <v>43318</v>
      </c>
      <c r="C10413" s="3">
        <v>44741</v>
      </c>
      <c r="D10413" t="s">
        <v>131</v>
      </c>
      <c r="E10413" t="s">
        <v>88</v>
      </c>
      <c r="F10413" t="s">
        <v>133</v>
      </c>
    </row>
    <row r="10414" spans="1:6" x14ac:dyDescent="0.25">
      <c r="A10414">
        <v>1431</v>
      </c>
      <c r="B10414" s="3">
        <v>44741</v>
      </c>
      <c r="C10414" s="3">
        <v>44742</v>
      </c>
      <c r="D10414" t="s">
        <v>131</v>
      </c>
      <c r="E10414" t="s">
        <v>88</v>
      </c>
      <c r="F10414" t="s">
        <v>133</v>
      </c>
    </row>
    <row r="10415" spans="1:6" x14ac:dyDescent="0.25">
      <c r="A10415">
        <v>1431</v>
      </c>
      <c r="B10415" s="3">
        <v>44743</v>
      </c>
      <c r="C10415" s="3"/>
      <c r="D10415" t="s">
        <v>131</v>
      </c>
      <c r="E10415" t="s">
        <v>88</v>
      </c>
      <c r="F10415" t="s">
        <v>133</v>
      </c>
    </row>
    <row r="10416" spans="1:6" x14ac:dyDescent="0.25">
      <c r="A10416">
        <v>1432</v>
      </c>
      <c r="B10416" s="3">
        <v>42959</v>
      </c>
      <c r="C10416" s="3">
        <v>43073</v>
      </c>
      <c r="D10416" t="s">
        <v>131</v>
      </c>
      <c r="E10416" t="s">
        <v>110</v>
      </c>
      <c r="F10416" t="s">
        <v>133</v>
      </c>
    </row>
    <row r="10417" spans="1:6" x14ac:dyDescent="0.25">
      <c r="A10417">
        <v>1432</v>
      </c>
      <c r="B10417" s="3">
        <v>43073</v>
      </c>
      <c r="C10417" s="3">
        <v>43444</v>
      </c>
      <c r="D10417" t="s">
        <v>131</v>
      </c>
      <c r="E10417" t="s">
        <v>194</v>
      </c>
      <c r="F10417" t="s">
        <v>133</v>
      </c>
    </row>
    <row r="10418" spans="1:6" x14ac:dyDescent="0.25">
      <c r="A10418">
        <v>1432</v>
      </c>
      <c r="B10418" s="3">
        <v>43444</v>
      </c>
      <c r="C10418" s="3">
        <v>43444</v>
      </c>
      <c r="D10418" t="s">
        <v>131</v>
      </c>
      <c r="E10418" t="s">
        <v>194</v>
      </c>
      <c r="F10418" t="s">
        <v>133</v>
      </c>
    </row>
    <row r="10419" spans="1:6" x14ac:dyDescent="0.25">
      <c r="A10419">
        <v>1432</v>
      </c>
      <c r="B10419" s="3">
        <v>43445</v>
      </c>
      <c r="C10419" s="3">
        <v>43446</v>
      </c>
      <c r="D10419" t="s">
        <v>131</v>
      </c>
      <c r="E10419" t="s">
        <v>194</v>
      </c>
      <c r="F10419" t="s">
        <v>133</v>
      </c>
    </row>
    <row r="10420" spans="1:6" x14ac:dyDescent="0.25">
      <c r="A10420">
        <v>1432</v>
      </c>
      <c r="B10420" s="3">
        <v>43446</v>
      </c>
      <c r="C10420" s="3">
        <v>43892</v>
      </c>
      <c r="D10420" t="s">
        <v>131</v>
      </c>
      <c r="E10420" t="s">
        <v>194</v>
      </c>
      <c r="F10420" t="s">
        <v>133</v>
      </c>
    </row>
    <row r="10421" spans="1:6" x14ac:dyDescent="0.25">
      <c r="A10421">
        <v>1432</v>
      </c>
      <c r="B10421" s="3">
        <v>43892</v>
      </c>
      <c r="C10421" s="3">
        <v>43892</v>
      </c>
      <c r="D10421" t="s">
        <v>131</v>
      </c>
      <c r="E10421" t="s">
        <v>194</v>
      </c>
      <c r="F10421" t="s">
        <v>133</v>
      </c>
    </row>
    <row r="10422" spans="1:6" x14ac:dyDescent="0.25">
      <c r="A10422">
        <v>1432</v>
      </c>
      <c r="B10422" s="3">
        <v>43893</v>
      </c>
      <c r="C10422" s="3">
        <v>44420</v>
      </c>
      <c r="D10422" t="s">
        <v>131</v>
      </c>
      <c r="E10422" t="s">
        <v>194</v>
      </c>
      <c r="F10422" t="s">
        <v>133</v>
      </c>
    </row>
    <row r="10423" spans="1:6" x14ac:dyDescent="0.25">
      <c r="A10423">
        <v>1432</v>
      </c>
      <c r="B10423" s="3">
        <v>44420</v>
      </c>
      <c r="C10423" s="3">
        <v>44421</v>
      </c>
      <c r="D10423" t="s">
        <v>131</v>
      </c>
      <c r="E10423" t="s">
        <v>194</v>
      </c>
      <c r="F10423" t="s">
        <v>133</v>
      </c>
    </row>
    <row r="10424" spans="1:6" x14ac:dyDescent="0.25">
      <c r="A10424">
        <v>1432</v>
      </c>
      <c r="B10424" s="3">
        <v>44422</v>
      </c>
      <c r="C10424" s="3"/>
      <c r="D10424" t="s">
        <v>131</v>
      </c>
      <c r="E10424" t="s">
        <v>194</v>
      </c>
      <c r="F10424" t="s">
        <v>133</v>
      </c>
    </row>
    <row r="10425" spans="1:6" x14ac:dyDescent="0.25">
      <c r="A10425">
        <v>1433</v>
      </c>
      <c r="B10425" s="3">
        <v>42612</v>
      </c>
      <c r="C10425" s="3">
        <v>43318</v>
      </c>
      <c r="D10425" t="s">
        <v>131</v>
      </c>
      <c r="E10425" t="s">
        <v>115</v>
      </c>
      <c r="F10425" t="s">
        <v>133</v>
      </c>
    </row>
    <row r="10426" spans="1:6" x14ac:dyDescent="0.25">
      <c r="A10426">
        <v>1433</v>
      </c>
      <c r="B10426" s="3">
        <v>43318</v>
      </c>
      <c r="C10426" s="3"/>
      <c r="D10426" t="s">
        <v>131</v>
      </c>
      <c r="E10426" t="s">
        <v>115</v>
      </c>
      <c r="F10426" t="s">
        <v>133</v>
      </c>
    </row>
    <row r="10427" spans="1:6" x14ac:dyDescent="0.25">
      <c r="A10427">
        <v>1434</v>
      </c>
      <c r="B10427" s="3">
        <v>41290</v>
      </c>
      <c r="C10427" s="3">
        <v>43358</v>
      </c>
      <c r="D10427" t="s">
        <v>131</v>
      </c>
      <c r="E10427" t="s">
        <v>185</v>
      </c>
      <c r="F10427" t="s">
        <v>133</v>
      </c>
    </row>
    <row r="10428" spans="1:6" x14ac:dyDescent="0.25">
      <c r="A10428">
        <v>1434</v>
      </c>
      <c r="B10428" s="3">
        <v>43134</v>
      </c>
      <c r="C10428" s="3">
        <v>43358</v>
      </c>
      <c r="D10428" t="s">
        <v>131</v>
      </c>
      <c r="E10428" t="s">
        <v>185</v>
      </c>
      <c r="F10428" t="s">
        <v>133</v>
      </c>
    </row>
    <row r="10429" spans="1:6" x14ac:dyDescent="0.25">
      <c r="A10429">
        <v>1434</v>
      </c>
      <c r="B10429" s="3">
        <v>43358</v>
      </c>
      <c r="C10429" s="3">
        <v>43601</v>
      </c>
      <c r="D10429" t="s">
        <v>131</v>
      </c>
      <c r="E10429" t="s">
        <v>185</v>
      </c>
      <c r="F10429" t="s">
        <v>133</v>
      </c>
    </row>
    <row r="10430" spans="1:6" x14ac:dyDescent="0.25">
      <c r="A10430">
        <v>1434</v>
      </c>
      <c r="B10430" s="3">
        <v>43601</v>
      </c>
      <c r="C10430" s="3">
        <v>43614</v>
      </c>
      <c r="D10430" t="s">
        <v>131</v>
      </c>
      <c r="E10430" t="s">
        <v>185</v>
      </c>
      <c r="F10430" t="s">
        <v>133</v>
      </c>
    </row>
    <row r="10431" spans="1:6" x14ac:dyDescent="0.25">
      <c r="A10431">
        <v>1434</v>
      </c>
      <c r="B10431" s="3">
        <v>43615</v>
      </c>
      <c r="C10431" s="3">
        <v>44079</v>
      </c>
      <c r="D10431" t="s">
        <v>131</v>
      </c>
      <c r="E10431" t="s">
        <v>185</v>
      </c>
      <c r="F10431" t="s">
        <v>133</v>
      </c>
    </row>
    <row r="10432" spans="1:6" x14ac:dyDescent="0.25">
      <c r="A10432">
        <v>1434</v>
      </c>
      <c r="B10432" s="3">
        <v>44079</v>
      </c>
      <c r="C10432" s="3">
        <v>44176</v>
      </c>
      <c r="D10432" t="s">
        <v>131</v>
      </c>
      <c r="E10432" t="s">
        <v>185</v>
      </c>
      <c r="F10432" t="s">
        <v>133</v>
      </c>
    </row>
    <row r="10433" spans="1:6" x14ac:dyDescent="0.25">
      <c r="A10433">
        <v>1434</v>
      </c>
      <c r="B10433" s="3">
        <v>44177</v>
      </c>
      <c r="D10433" t="s">
        <v>131</v>
      </c>
      <c r="E10433" t="s">
        <v>185</v>
      </c>
      <c r="F10433" t="s">
        <v>133</v>
      </c>
    </row>
    <row r="10434" spans="1:6" x14ac:dyDescent="0.25">
      <c r="A10434">
        <v>1436</v>
      </c>
      <c r="B10434" s="3">
        <v>42887</v>
      </c>
      <c r="C10434" s="3">
        <v>43319</v>
      </c>
      <c r="D10434" t="s">
        <v>131</v>
      </c>
      <c r="E10434" t="s">
        <v>170</v>
      </c>
      <c r="F10434" t="s">
        <v>133</v>
      </c>
    </row>
    <row r="10435" spans="1:6" x14ac:dyDescent="0.25">
      <c r="A10435">
        <v>1436</v>
      </c>
      <c r="B10435" s="3">
        <v>43319</v>
      </c>
      <c r="C10435" s="3">
        <v>43320</v>
      </c>
      <c r="D10435" t="s">
        <v>131</v>
      </c>
      <c r="E10435" t="s">
        <v>170</v>
      </c>
      <c r="F10435" t="s">
        <v>133</v>
      </c>
    </row>
    <row r="10436" spans="1:6" x14ac:dyDescent="0.25">
      <c r="A10436">
        <v>1436</v>
      </c>
      <c r="B10436" s="3">
        <v>43320</v>
      </c>
      <c r="C10436" s="3">
        <v>43815</v>
      </c>
      <c r="D10436" t="s">
        <v>131</v>
      </c>
      <c r="E10436" t="s">
        <v>170</v>
      </c>
      <c r="F10436" t="s">
        <v>133</v>
      </c>
    </row>
    <row r="10437" spans="1:6" x14ac:dyDescent="0.25">
      <c r="A10437">
        <v>1436</v>
      </c>
      <c r="B10437" s="3">
        <v>43815</v>
      </c>
      <c r="C10437" s="3">
        <v>44013</v>
      </c>
      <c r="D10437" t="s">
        <v>131</v>
      </c>
      <c r="E10437" t="s">
        <v>170</v>
      </c>
      <c r="F10437" t="s">
        <v>133</v>
      </c>
    </row>
    <row r="10438" spans="1:6" x14ac:dyDescent="0.25">
      <c r="A10438">
        <v>1436</v>
      </c>
      <c r="B10438" s="3">
        <v>44013</v>
      </c>
      <c r="C10438" s="3">
        <v>44015</v>
      </c>
      <c r="D10438" t="s">
        <v>131</v>
      </c>
      <c r="E10438" t="s">
        <v>170</v>
      </c>
      <c r="F10438" t="s">
        <v>133</v>
      </c>
    </row>
    <row r="10439" spans="1:6" x14ac:dyDescent="0.25">
      <c r="A10439">
        <v>1436</v>
      </c>
      <c r="B10439" s="3">
        <v>44016</v>
      </c>
      <c r="C10439" s="3"/>
      <c r="D10439" t="s">
        <v>131</v>
      </c>
      <c r="E10439" t="s">
        <v>170</v>
      </c>
      <c r="F10439" t="s">
        <v>133</v>
      </c>
    </row>
    <row r="10440" spans="1:6" x14ac:dyDescent="0.25">
      <c r="A10440">
        <v>1437</v>
      </c>
      <c r="B10440" s="3">
        <v>42005</v>
      </c>
      <c r="C10440" s="3">
        <v>43731</v>
      </c>
      <c r="D10440" t="s">
        <v>131</v>
      </c>
      <c r="E10440" t="s">
        <v>171</v>
      </c>
      <c r="F10440" t="s">
        <v>133</v>
      </c>
    </row>
    <row r="10441" spans="1:6" x14ac:dyDescent="0.25">
      <c r="A10441">
        <v>1437</v>
      </c>
      <c r="B10441" s="3">
        <v>43731</v>
      </c>
      <c r="C10441" s="3">
        <v>43742</v>
      </c>
      <c r="D10441" t="s">
        <v>131</v>
      </c>
      <c r="E10441" t="s">
        <v>171</v>
      </c>
      <c r="F10441" t="s">
        <v>133</v>
      </c>
    </row>
    <row r="10442" spans="1:6" x14ac:dyDescent="0.25">
      <c r="A10442">
        <v>1437</v>
      </c>
      <c r="B10442" s="3">
        <v>43743</v>
      </c>
      <c r="C10442" s="3">
        <v>43743</v>
      </c>
      <c r="D10442" t="s">
        <v>131</v>
      </c>
      <c r="E10442" t="s">
        <v>171</v>
      </c>
      <c r="F10442" t="s">
        <v>133</v>
      </c>
    </row>
    <row r="10443" spans="1:6" x14ac:dyDescent="0.25">
      <c r="A10443">
        <v>1437</v>
      </c>
      <c r="B10443" s="3">
        <v>43743</v>
      </c>
      <c r="C10443" s="3">
        <v>43743</v>
      </c>
      <c r="D10443" t="s">
        <v>131</v>
      </c>
      <c r="E10443" t="s">
        <v>204</v>
      </c>
      <c r="F10443" t="s">
        <v>133</v>
      </c>
    </row>
    <row r="10444" spans="1:6" x14ac:dyDescent="0.25">
      <c r="A10444">
        <v>1437</v>
      </c>
      <c r="B10444" s="3">
        <v>43743</v>
      </c>
      <c r="C10444" s="3">
        <v>43927</v>
      </c>
      <c r="D10444" t="s">
        <v>131</v>
      </c>
      <c r="E10444" t="s">
        <v>204</v>
      </c>
      <c r="F10444" t="s">
        <v>133</v>
      </c>
    </row>
    <row r="10445" spans="1:6" x14ac:dyDescent="0.25">
      <c r="A10445">
        <v>1437</v>
      </c>
      <c r="B10445" s="3">
        <v>43927</v>
      </c>
      <c r="C10445" s="3">
        <v>43942</v>
      </c>
      <c r="D10445" t="s">
        <v>131</v>
      </c>
      <c r="E10445" t="s">
        <v>204</v>
      </c>
      <c r="F10445" t="s">
        <v>133</v>
      </c>
    </row>
    <row r="10446" spans="1:6" x14ac:dyDescent="0.25">
      <c r="A10446">
        <v>1437</v>
      </c>
      <c r="B10446" s="3">
        <v>43943</v>
      </c>
      <c r="C10446" s="3">
        <v>44381</v>
      </c>
      <c r="D10446" t="s">
        <v>131</v>
      </c>
      <c r="E10446" t="s">
        <v>204</v>
      </c>
      <c r="F10446" t="s">
        <v>133</v>
      </c>
    </row>
    <row r="10447" spans="1:6" x14ac:dyDescent="0.25">
      <c r="A10447">
        <v>1437</v>
      </c>
      <c r="B10447" s="3">
        <v>44381</v>
      </c>
      <c r="C10447" s="3">
        <v>44409</v>
      </c>
      <c r="D10447" t="s">
        <v>131</v>
      </c>
      <c r="E10447" t="s">
        <v>204</v>
      </c>
      <c r="F10447" t="s">
        <v>133</v>
      </c>
    </row>
    <row r="10448" spans="1:6" x14ac:dyDescent="0.25">
      <c r="A10448">
        <v>1438</v>
      </c>
      <c r="B10448" s="3">
        <v>42612</v>
      </c>
      <c r="C10448" s="3">
        <v>43206</v>
      </c>
      <c r="D10448" t="s">
        <v>131</v>
      </c>
      <c r="E10448" t="s">
        <v>90</v>
      </c>
      <c r="F10448" t="s">
        <v>133</v>
      </c>
    </row>
    <row r="10449" spans="1:6" x14ac:dyDescent="0.25">
      <c r="A10449">
        <v>1438</v>
      </c>
      <c r="B10449" s="3">
        <v>43206</v>
      </c>
      <c r="C10449" s="3">
        <v>43479</v>
      </c>
      <c r="D10449" t="s">
        <v>131</v>
      </c>
      <c r="E10449" t="s">
        <v>90</v>
      </c>
      <c r="F10449" t="s">
        <v>133</v>
      </c>
    </row>
    <row r="10450" spans="1:6" x14ac:dyDescent="0.25">
      <c r="A10450">
        <v>1438</v>
      </c>
      <c r="B10450" s="3">
        <v>43479</v>
      </c>
      <c r="C10450" s="3">
        <v>43619</v>
      </c>
      <c r="D10450" t="s">
        <v>131</v>
      </c>
      <c r="E10450" t="s">
        <v>94</v>
      </c>
      <c r="F10450" t="s">
        <v>133</v>
      </c>
    </row>
    <row r="10451" spans="1:6" x14ac:dyDescent="0.25">
      <c r="A10451">
        <v>1438</v>
      </c>
      <c r="B10451" s="3">
        <v>43479</v>
      </c>
      <c r="C10451" s="3">
        <v>43601</v>
      </c>
      <c r="D10451" t="s">
        <v>131</v>
      </c>
      <c r="E10451" t="s">
        <v>90</v>
      </c>
      <c r="F10451" t="s">
        <v>133</v>
      </c>
    </row>
    <row r="10452" spans="1:6" x14ac:dyDescent="0.25">
      <c r="A10452">
        <v>1438</v>
      </c>
      <c r="B10452" s="3">
        <v>43619</v>
      </c>
      <c r="C10452" s="3">
        <v>44309</v>
      </c>
      <c r="D10452" t="s">
        <v>131</v>
      </c>
      <c r="E10452" t="s">
        <v>94</v>
      </c>
      <c r="F10452" t="s">
        <v>133</v>
      </c>
    </row>
    <row r="10453" spans="1:6" x14ac:dyDescent="0.25">
      <c r="A10453">
        <v>1438</v>
      </c>
      <c r="B10453" s="3">
        <v>44309</v>
      </c>
      <c r="C10453" s="3">
        <v>44406</v>
      </c>
      <c r="D10453" t="s">
        <v>131</v>
      </c>
      <c r="E10453" t="s">
        <v>94</v>
      </c>
      <c r="F10453" t="s">
        <v>133</v>
      </c>
    </row>
    <row r="10454" spans="1:6" x14ac:dyDescent="0.25">
      <c r="A10454">
        <v>1438</v>
      </c>
      <c r="B10454" s="3">
        <v>44407</v>
      </c>
      <c r="C10454" s="3">
        <v>44407</v>
      </c>
      <c r="D10454" t="s">
        <v>131</v>
      </c>
      <c r="E10454" t="s">
        <v>94</v>
      </c>
      <c r="F10454" t="s">
        <v>133</v>
      </c>
    </row>
    <row r="10455" spans="1:6" x14ac:dyDescent="0.25">
      <c r="A10455">
        <v>1438</v>
      </c>
      <c r="B10455" s="3">
        <v>44407</v>
      </c>
      <c r="C10455" s="3">
        <v>44421</v>
      </c>
      <c r="D10455" t="s">
        <v>131</v>
      </c>
      <c r="E10455" t="s">
        <v>94</v>
      </c>
      <c r="F10455" t="s">
        <v>133</v>
      </c>
    </row>
    <row r="10456" spans="1:6" x14ac:dyDescent="0.25">
      <c r="A10456">
        <v>1438</v>
      </c>
      <c r="B10456" s="3">
        <v>44422</v>
      </c>
      <c r="C10456" s="3">
        <v>44466</v>
      </c>
      <c r="D10456" t="s">
        <v>131</v>
      </c>
      <c r="E10456" t="s">
        <v>94</v>
      </c>
      <c r="F10456" t="s">
        <v>133</v>
      </c>
    </row>
    <row r="10457" spans="1:6" x14ac:dyDescent="0.25">
      <c r="A10457">
        <v>1438</v>
      </c>
      <c r="B10457" s="3">
        <v>44466</v>
      </c>
      <c r="C10457" s="3"/>
      <c r="D10457" t="s">
        <v>131</v>
      </c>
      <c r="E10457" t="s">
        <v>94</v>
      </c>
      <c r="F10457" t="s">
        <v>133</v>
      </c>
    </row>
    <row r="10458" spans="1:6" x14ac:dyDescent="0.25">
      <c r="A10458">
        <v>1440</v>
      </c>
      <c r="B10458" s="3">
        <v>42522</v>
      </c>
      <c r="C10458" s="3">
        <v>43084</v>
      </c>
      <c r="D10458" t="s">
        <v>131</v>
      </c>
      <c r="E10458" t="s">
        <v>169</v>
      </c>
      <c r="F10458" t="s">
        <v>133</v>
      </c>
    </row>
    <row r="10459" spans="1:6" x14ac:dyDescent="0.25">
      <c r="A10459">
        <v>1440</v>
      </c>
      <c r="B10459" s="3">
        <v>43084</v>
      </c>
      <c r="C10459" s="3">
        <v>43160</v>
      </c>
      <c r="D10459" t="s">
        <v>131</v>
      </c>
      <c r="E10459" t="s">
        <v>169</v>
      </c>
      <c r="F10459" t="s">
        <v>133</v>
      </c>
    </row>
    <row r="10460" spans="1:6" x14ac:dyDescent="0.25">
      <c r="A10460">
        <v>1440</v>
      </c>
      <c r="B10460" s="3">
        <v>43084</v>
      </c>
      <c r="C10460" s="3">
        <v>44537</v>
      </c>
      <c r="D10460" t="s">
        <v>131</v>
      </c>
      <c r="E10460" t="s">
        <v>116</v>
      </c>
      <c r="F10460" t="s">
        <v>133</v>
      </c>
    </row>
    <row r="10461" spans="1:6" x14ac:dyDescent="0.25">
      <c r="A10461">
        <v>1440</v>
      </c>
      <c r="B10461" s="3">
        <v>44537</v>
      </c>
      <c r="C10461" s="3">
        <v>44538</v>
      </c>
      <c r="D10461" t="s">
        <v>131</v>
      </c>
      <c r="E10461" t="s">
        <v>116</v>
      </c>
      <c r="F10461" t="s">
        <v>133</v>
      </c>
    </row>
    <row r="10462" spans="1:6" x14ac:dyDescent="0.25">
      <c r="A10462">
        <v>1440</v>
      </c>
      <c r="B10462" s="3">
        <v>44539</v>
      </c>
      <c r="C10462" s="3"/>
      <c r="D10462" t="s">
        <v>131</v>
      </c>
      <c r="E10462" t="s">
        <v>116</v>
      </c>
      <c r="F10462" t="s">
        <v>133</v>
      </c>
    </row>
    <row r="10463" spans="1:6" x14ac:dyDescent="0.25">
      <c r="A10463">
        <v>1442</v>
      </c>
      <c r="B10463" s="3">
        <v>42614</v>
      </c>
      <c r="C10463" s="3">
        <v>43206</v>
      </c>
      <c r="D10463" t="s">
        <v>131</v>
      </c>
      <c r="E10463" t="s">
        <v>169</v>
      </c>
      <c r="F10463" t="s">
        <v>133</v>
      </c>
    </row>
    <row r="10464" spans="1:6" x14ac:dyDescent="0.25">
      <c r="A10464">
        <v>1442</v>
      </c>
      <c r="B10464" s="3">
        <v>43206</v>
      </c>
      <c r="C10464" s="3">
        <v>43651</v>
      </c>
      <c r="D10464" t="s">
        <v>131</v>
      </c>
      <c r="E10464" t="s">
        <v>169</v>
      </c>
      <c r="F10464" t="s">
        <v>133</v>
      </c>
    </row>
    <row r="10465" spans="1:6" x14ac:dyDescent="0.25">
      <c r="A10465">
        <v>1442</v>
      </c>
      <c r="B10465" s="3">
        <v>43651</v>
      </c>
      <c r="C10465" s="3">
        <v>43665</v>
      </c>
      <c r="D10465" t="s">
        <v>131</v>
      </c>
      <c r="E10465" t="s">
        <v>169</v>
      </c>
      <c r="F10465" t="s">
        <v>133</v>
      </c>
    </row>
    <row r="10466" spans="1:6" x14ac:dyDescent="0.25">
      <c r="A10466">
        <v>1442</v>
      </c>
      <c r="B10466" s="3">
        <v>43666</v>
      </c>
      <c r="C10466" s="3">
        <v>44044</v>
      </c>
      <c r="D10466" t="s">
        <v>131</v>
      </c>
      <c r="E10466" t="s">
        <v>169</v>
      </c>
      <c r="F10466" t="s">
        <v>133</v>
      </c>
    </row>
    <row r="10467" spans="1:6" x14ac:dyDescent="0.25">
      <c r="A10467">
        <v>1442</v>
      </c>
      <c r="B10467" s="3">
        <v>44044</v>
      </c>
      <c r="C10467" s="3">
        <v>44044</v>
      </c>
      <c r="D10467" t="s">
        <v>131</v>
      </c>
      <c r="E10467" t="s">
        <v>169</v>
      </c>
      <c r="F10467" t="s">
        <v>133</v>
      </c>
    </row>
    <row r="10468" spans="1:6" x14ac:dyDescent="0.25">
      <c r="A10468">
        <v>1442</v>
      </c>
      <c r="B10468" s="3">
        <v>44044</v>
      </c>
      <c r="C10468" s="3">
        <v>44293</v>
      </c>
      <c r="D10468" t="s">
        <v>131</v>
      </c>
      <c r="E10468" t="s">
        <v>174</v>
      </c>
      <c r="F10468" t="s">
        <v>133</v>
      </c>
    </row>
    <row r="10469" spans="1:6" x14ac:dyDescent="0.25">
      <c r="A10469">
        <v>1442</v>
      </c>
      <c r="B10469" s="3">
        <v>44293</v>
      </c>
      <c r="C10469" s="3">
        <v>44293</v>
      </c>
      <c r="D10469" t="s">
        <v>131</v>
      </c>
      <c r="E10469" t="s">
        <v>174</v>
      </c>
      <c r="F10469" t="s">
        <v>133</v>
      </c>
    </row>
    <row r="10470" spans="1:6" x14ac:dyDescent="0.25">
      <c r="A10470">
        <v>1442</v>
      </c>
      <c r="B10470" s="3">
        <v>44294</v>
      </c>
      <c r="C10470" s="3">
        <v>44296</v>
      </c>
      <c r="D10470" t="s">
        <v>131</v>
      </c>
      <c r="E10470" t="s">
        <v>174</v>
      </c>
      <c r="F10470" t="s">
        <v>133</v>
      </c>
    </row>
    <row r="10471" spans="1:6" x14ac:dyDescent="0.25">
      <c r="A10471">
        <v>1442</v>
      </c>
      <c r="B10471" s="3">
        <v>44296</v>
      </c>
      <c r="C10471" s="3">
        <v>44298</v>
      </c>
      <c r="D10471" t="s">
        <v>131</v>
      </c>
      <c r="E10471" t="s">
        <v>174</v>
      </c>
      <c r="F10471" t="s">
        <v>133</v>
      </c>
    </row>
    <row r="10472" spans="1:6" x14ac:dyDescent="0.25">
      <c r="A10472">
        <v>1442</v>
      </c>
      <c r="B10472" s="3">
        <v>44299</v>
      </c>
      <c r="C10472" s="3">
        <v>44438</v>
      </c>
      <c r="D10472" t="s">
        <v>131</v>
      </c>
      <c r="E10472" t="s">
        <v>174</v>
      </c>
      <c r="F10472" t="s">
        <v>133</v>
      </c>
    </row>
    <row r="10473" spans="1:6" x14ac:dyDescent="0.25">
      <c r="A10473">
        <v>1442</v>
      </c>
      <c r="B10473" s="3">
        <v>44440</v>
      </c>
      <c r="C10473" s="3"/>
      <c r="D10473" t="s">
        <v>131</v>
      </c>
      <c r="E10473" t="s">
        <v>174</v>
      </c>
      <c r="F10473" t="s">
        <v>133</v>
      </c>
    </row>
    <row r="10474" spans="1:6" x14ac:dyDescent="0.25">
      <c r="A10474">
        <v>1443</v>
      </c>
      <c r="B10474" s="3">
        <v>42982</v>
      </c>
      <c r="C10474" s="3"/>
      <c r="D10474" t="s">
        <v>131</v>
      </c>
      <c r="E10474" t="s">
        <v>118</v>
      </c>
      <c r="F10474" t="s">
        <v>133</v>
      </c>
    </row>
    <row r="10475" spans="1:6" x14ac:dyDescent="0.25">
      <c r="A10475">
        <v>1445</v>
      </c>
      <c r="B10475" s="3">
        <v>42370</v>
      </c>
      <c r="C10475" s="3">
        <v>43488</v>
      </c>
      <c r="D10475" t="s">
        <v>131</v>
      </c>
      <c r="E10475" t="s">
        <v>187</v>
      </c>
      <c r="F10475" t="s">
        <v>133</v>
      </c>
    </row>
    <row r="10476" spans="1:6" x14ac:dyDescent="0.25">
      <c r="A10476">
        <v>1445</v>
      </c>
      <c r="B10476" s="3">
        <v>43488</v>
      </c>
      <c r="C10476" s="3">
        <v>43489</v>
      </c>
      <c r="D10476" t="s">
        <v>131</v>
      </c>
      <c r="E10476" t="s">
        <v>187</v>
      </c>
      <c r="F10476" t="s">
        <v>133</v>
      </c>
    </row>
    <row r="10477" spans="1:6" x14ac:dyDescent="0.25">
      <c r="A10477">
        <v>1445</v>
      </c>
      <c r="B10477" s="3">
        <v>43489</v>
      </c>
      <c r="C10477" s="3">
        <v>43495</v>
      </c>
      <c r="D10477" t="s">
        <v>131</v>
      </c>
      <c r="E10477" t="s">
        <v>187</v>
      </c>
      <c r="F10477" t="s">
        <v>133</v>
      </c>
    </row>
    <row r="10478" spans="1:6" x14ac:dyDescent="0.25">
      <c r="A10478">
        <v>1445</v>
      </c>
      <c r="B10478" s="3">
        <v>43490</v>
      </c>
      <c r="C10478" s="3">
        <v>43555</v>
      </c>
      <c r="D10478" t="s">
        <v>131</v>
      </c>
      <c r="E10478" t="s">
        <v>187</v>
      </c>
      <c r="F10478" t="s">
        <v>133</v>
      </c>
    </row>
    <row r="10479" spans="1:6" x14ac:dyDescent="0.25">
      <c r="A10479">
        <v>1445</v>
      </c>
      <c r="B10479" s="3">
        <v>43496</v>
      </c>
      <c r="C10479" s="3">
        <v>43555</v>
      </c>
      <c r="D10479" t="s">
        <v>131</v>
      </c>
      <c r="E10479" t="s">
        <v>187</v>
      </c>
      <c r="F10479" t="s">
        <v>133</v>
      </c>
    </row>
    <row r="10480" spans="1:6" x14ac:dyDescent="0.25">
      <c r="A10480">
        <v>1445</v>
      </c>
      <c r="B10480" s="3">
        <v>43556</v>
      </c>
      <c r="C10480" s="3">
        <v>43556</v>
      </c>
      <c r="D10480" t="s">
        <v>131</v>
      </c>
      <c r="E10480" t="s">
        <v>169</v>
      </c>
      <c r="F10480" t="s">
        <v>133</v>
      </c>
    </row>
    <row r="10481" spans="1:6" x14ac:dyDescent="0.25">
      <c r="A10481">
        <v>1445</v>
      </c>
      <c r="B10481" s="3">
        <v>43556</v>
      </c>
      <c r="C10481" s="3">
        <v>43773</v>
      </c>
      <c r="D10481" t="s">
        <v>131</v>
      </c>
      <c r="E10481" t="s">
        <v>169</v>
      </c>
      <c r="F10481" t="s">
        <v>133</v>
      </c>
    </row>
    <row r="10482" spans="1:6" x14ac:dyDescent="0.25">
      <c r="A10482">
        <v>1445</v>
      </c>
      <c r="B10482" s="3">
        <v>43773</v>
      </c>
      <c r="C10482" s="3">
        <v>43777</v>
      </c>
      <c r="D10482" t="s">
        <v>131</v>
      </c>
      <c r="E10482" t="s">
        <v>169</v>
      </c>
      <c r="F10482" t="s">
        <v>133</v>
      </c>
    </row>
    <row r="10483" spans="1:6" x14ac:dyDescent="0.25">
      <c r="A10483">
        <v>1445</v>
      </c>
      <c r="B10483" s="3">
        <v>43778</v>
      </c>
      <c r="C10483" s="3">
        <v>44091</v>
      </c>
      <c r="D10483" t="s">
        <v>131</v>
      </c>
      <c r="E10483" t="s">
        <v>169</v>
      </c>
      <c r="F10483" t="s">
        <v>133</v>
      </c>
    </row>
    <row r="10484" spans="1:6" x14ac:dyDescent="0.25">
      <c r="A10484">
        <v>1445</v>
      </c>
      <c r="B10484" s="3">
        <v>44091</v>
      </c>
      <c r="C10484" s="3">
        <v>44097</v>
      </c>
      <c r="D10484" t="s">
        <v>131</v>
      </c>
      <c r="E10484" t="s">
        <v>169</v>
      </c>
      <c r="F10484" t="s">
        <v>133</v>
      </c>
    </row>
    <row r="10485" spans="1:6" x14ac:dyDescent="0.25">
      <c r="A10485">
        <v>1445</v>
      </c>
      <c r="B10485" s="3">
        <v>44098</v>
      </c>
      <c r="C10485" s="3">
        <v>44112</v>
      </c>
      <c r="D10485" t="s">
        <v>131</v>
      </c>
      <c r="E10485" t="s">
        <v>169</v>
      </c>
      <c r="F10485" t="s">
        <v>133</v>
      </c>
    </row>
    <row r="10486" spans="1:6" x14ac:dyDescent="0.25">
      <c r="A10486">
        <v>1445</v>
      </c>
      <c r="B10486" s="3">
        <v>44112</v>
      </c>
      <c r="C10486" s="3">
        <v>44118</v>
      </c>
      <c r="D10486" t="s">
        <v>131</v>
      </c>
      <c r="E10486" t="s">
        <v>169</v>
      </c>
      <c r="F10486" t="s">
        <v>133</v>
      </c>
    </row>
    <row r="10487" spans="1:6" x14ac:dyDescent="0.25">
      <c r="A10487">
        <v>1445</v>
      </c>
      <c r="B10487" s="3">
        <v>44119</v>
      </c>
      <c r="C10487" s="3"/>
      <c r="D10487" t="s">
        <v>131</v>
      </c>
      <c r="E10487" t="s">
        <v>169</v>
      </c>
      <c r="F10487" t="s">
        <v>133</v>
      </c>
    </row>
    <row r="10488" spans="1:6" x14ac:dyDescent="0.25">
      <c r="A10488">
        <v>1446</v>
      </c>
      <c r="B10488" s="3">
        <v>41900</v>
      </c>
      <c r="C10488" s="3">
        <v>43525</v>
      </c>
      <c r="D10488" t="s">
        <v>131</v>
      </c>
      <c r="E10488" t="s">
        <v>129</v>
      </c>
      <c r="F10488" t="s">
        <v>133</v>
      </c>
    </row>
    <row r="10489" spans="1:6" x14ac:dyDescent="0.25">
      <c r="A10489">
        <v>1446</v>
      </c>
      <c r="B10489" s="3">
        <v>43525</v>
      </c>
      <c r="C10489" s="3">
        <v>44440</v>
      </c>
      <c r="D10489" t="s">
        <v>131</v>
      </c>
      <c r="E10489" t="s">
        <v>129</v>
      </c>
      <c r="F10489" t="s">
        <v>133</v>
      </c>
    </row>
    <row r="10490" spans="1:6" x14ac:dyDescent="0.25">
      <c r="A10490">
        <v>1446</v>
      </c>
      <c r="B10490" s="3">
        <v>44440</v>
      </c>
      <c r="C10490" s="3">
        <v>44725</v>
      </c>
      <c r="D10490" t="s">
        <v>131</v>
      </c>
      <c r="E10490" t="s">
        <v>129</v>
      </c>
      <c r="F10490" t="s">
        <v>133</v>
      </c>
    </row>
    <row r="10491" spans="1:6" x14ac:dyDescent="0.25">
      <c r="A10491">
        <v>1446</v>
      </c>
      <c r="B10491" s="3">
        <v>44725</v>
      </c>
      <c r="C10491" s="3"/>
      <c r="D10491" t="s">
        <v>131</v>
      </c>
      <c r="E10491" t="s">
        <v>129</v>
      </c>
      <c r="F10491" t="s">
        <v>133</v>
      </c>
    </row>
    <row r="10492" spans="1:6" x14ac:dyDescent="0.25">
      <c r="A10492">
        <v>1447</v>
      </c>
      <c r="B10492" s="3">
        <v>40544</v>
      </c>
      <c r="C10492" s="3">
        <v>43313</v>
      </c>
      <c r="D10492" t="s">
        <v>131</v>
      </c>
      <c r="E10492" t="s">
        <v>163</v>
      </c>
      <c r="F10492" t="s">
        <v>132</v>
      </c>
    </row>
    <row r="10493" spans="1:6" x14ac:dyDescent="0.25">
      <c r="A10493">
        <v>1447</v>
      </c>
      <c r="B10493" s="3">
        <v>43313</v>
      </c>
      <c r="C10493" s="3">
        <v>44074</v>
      </c>
      <c r="D10493" t="s">
        <v>131</v>
      </c>
      <c r="E10493" t="s">
        <v>163</v>
      </c>
      <c r="F10493" t="s">
        <v>132</v>
      </c>
    </row>
    <row r="10494" spans="1:6" x14ac:dyDescent="0.25">
      <c r="A10494">
        <v>1447</v>
      </c>
      <c r="B10494" s="3">
        <v>44075</v>
      </c>
      <c r="C10494" s="3">
        <v>44075</v>
      </c>
      <c r="D10494" t="s">
        <v>131</v>
      </c>
      <c r="E10494" t="s">
        <v>231</v>
      </c>
      <c r="F10494" t="s">
        <v>132</v>
      </c>
    </row>
    <row r="10495" spans="1:6" x14ac:dyDescent="0.25">
      <c r="A10495">
        <v>1447</v>
      </c>
      <c r="B10495" s="3">
        <v>44075</v>
      </c>
      <c r="C10495" s="3"/>
      <c r="D10495" t="s">
        <v>131</v>
      </c>
      <c r="E10495" t="s">
        <v>231</v>
      </c>
      <c r="F10495" t="s">
        <v>132</v>
      </c>
    </row>
    <row r="10496" spans="1:6" x14ac:dyDescent="0.25">
      <c r="A10496">
        <v>1448</v>
      </c>
      <c r="B10496" s="3">
        <v>41944</v>
      </c>
      <c r="C10496" s="3">
        <v>43466</v>
      </c>
      <c r="D10496" t="s">
        <v>131</v>
      </c>
      <c r="E10496" t="s">
        <v>115</v>
      </c>
      <c r="F10496" t="s">
        <v>133</v>
      </c>
    </row>
    <row r="10497" spans="1:6" x14ac:dyDescent="0.25">
      <c r="A10497">
        <v>1448</v>
      </c>
      <c r="B10497" s="3">
        <v>43466</v>
      </c>
      <c r="C10497" s="3">
        <v>44589</v>
      </c>
      <c r="D10497" t="s">
        <v>131</v>
      </c>
      <c r="E10497" t="s">
        <v>105</v>
      </c>
      <c r="F10497" t="s">
        <v>133</v>
      </c>
    </row>
    <row r="10498" spans="1:6" x14ac:dyDescent="0.25">
      <c r="A10498">
        <v>1448</v>
      </c>
      <c r="B10498" s="3">
        <v>43466</v>
      </c>
      <c r="C10498" s="3">
        <v>43466</v>
      </c>
      <c r="D10498" t="s">
        <v>131</v>
      </c>
      <c r="E10498" t="s">
        <v>115</v>
      </c>
      <c r="F10498" t="s">
        <v>133</v>
      </c>
    </row>
    <row r="10499" spans="1:6" x14ac:dyDescent="0.25">
      <c r="A10499">
        <v>1448</v>
      </c>
      <c r="B10499" s="3">
        <v>44589</v>
      </c>
      <c r="C10499" s="3">
        <v>44595</v>
      </c>
      <c r="D10499" t="s">
        <v>131</v>
      </c>
      <c r="E10499" t="s">
        <v>105</v>
      </c>
      <c r="F10499" t="s">
        <v>133</v>
      </c>
    </row>
    <row r="10500" spans="1:6" x14ac:dyDescent="0.25">
      <c r="A10500">
        <v>1448</v>
      </c>
      <c r="B10500" s="3">
        <v>44596</v>
      </c>
      <c r="C10500" s="3"/>
      <c r="D10500" t="s">
        <v>131</v>
      </c>
      <c r="E10500" t="s">
        <v>105</v>
      </c>
      <c r="F10500" t="s">
        <v>133</v>
      </c>
    </row>
    <row r="10501" spans="1:6" x14ac:dyDescent="0.25">
      <c r="A10501">
        <v>1449</v>
      </c>
      <c r="B10501" s="3">
        <v>42795</v>
      </c>
      <c r="C10501" s="3">
        <v>43644</v>
      </c>
      <c r="D10501" t="s">
        <v>131</v>
      </c>
      <c r="E10501" t="s">
        <v>174</v>
      </c>
      <c r="F10501" t="s">
        <v>133</v>
      </c>
    </row>
    <row r="10502" spans="1:6" x14ac:dyDescent="0.25">
      <c r="A10502">
        <v>1449</v>
      </c>
      <c r="B10502" s="3">
        <v>43644</v>
      </c>
      <c r="C10502" s="3">
        <v>44483</v>
      </c>
      <c r="D10502" t="s">
        <v>131</v>
      </c>
      <c r="E10502" t="s">
        <v>174</v>
      </c>
      <c r="F10502" t="s">
        <v>132</v>
      </c>
    </row>
    <row r="10503" spans="1:6" x14ac:dyDescent="0.25">
      <c r="A10503">
        <v>1449</v>
      </c>
      <c r="B10503" s="3">
        <v>44483</v>
      </c>
      <c r="C10503" s="3">
        <v>44484</v>
      </c>
      <c r="D10503" t="s">
        <v>131</v>
      </c>
      <c r="E10503" t="s">
        <v>174</v>
      </c>
      <c r="F10503" t="s">
        <v>132</v>
      </c>
    </row>
    <row r="10504" spans="1:6" x14ac:dyDescent="0.25">
      <c r="A10504">
        <v>1449</v>
      </c>
      <c r="B10504" s="3">
        <v>44485</v>
      </c>
      <c r="C10504" s="3"/>
      <c r="D10504" t="s">
        <v>131</v>
      </c>
      <c r="E10504" t="s">
        <v>174</v>
      </c>
      <c r="F10504" t="s">
        <v>132</v>
      </c>
    </row>
    <row r="10505" spans="1:6" x14ac:dyDescent="0.25">
      <c r="A10505">
        <v>1451</v>
      </c>
      <c r="B10505" s="3">
        <v>42185</v>
      </c>
      <c r="C10505" s="3"/>
      <c r="D10505" t="s">
        <v>131</v>
      </c>
      <c r="E10505" t="s">
        <v>116</v>
      </c>
      <c r="F10505" t="s">
        <v>133</v>
      </c>
    </row>
    <row r="10506" spans="1:6" x14ac:dyDescent="0.25">
      <c r="A10506">
        <v>1452</v>
      </c>
      <c r="B10506" s="3">
        <v>42704</v>
      </c>
      <c r="C10506" s="3">
        <v>43657</v>
      </c>
      <c r="D10506" t="s">
        <v>131</v>
      </c>
      <c r="E10506" t="s">
        <v>175</v>
      </c>
      <c r="F10506" t="s">
        <v>133</v>
      </c>
    </row>
    <row r="10507" spans="1:6" x14ac:dyDescent="0.25">
      <c r="A10507">
        <v>1452</v>
      </c>
      <c r="B10507" s="3">
        <v>43657</v>
      </c>
      <c r="C10507" s="3">
        <v>43658</v>
      </c>
      <c r="D10507" t="s">
        <v>131</v>
      </c>
      <c r="E10507" t="s">
        <v>175</v>
      </c>
      <c r="F10507" t="s">
        <v>133</v>
      </c>
    </row>
    <row r="10508" spans="1:6" x14ac:dyDescent="0.25">
      <c r="A10508">
        <v>1452</v>
      </c>
      <c r="B10508" s="3">
        <v>43659</v>
      </c>
      <c r="C10508" s="3">
        <v>43660</v>
      </c>
      <c r="D10508" t="s">
        <v>131</v>
      </c>
      <c r="E10508" t="s">
        <v>175</v>
      </c>
      <c r="F10508" t="s">
        <v>133</v>
      </c>
    </row>
    <row r="10509" spans="1:6" x14ac:dyDescent="0.25">
      <c r="A10509">
        <v>1452</v>
      </c>
      <c r="B10509" s="3">
        <v>43660</v>
      </c>
      <c r="C10509" s="3">
        <v>43903</v>
      </c>
      <c r="D10509" t="s">
        <v>131</v>
      </c>
      <c r="E10509" t="s">
        <v>175</v>
      </c>
      <c r="F10509" t="s">
        <v>133</v>
      </c>
    </row>
    <row r="10510" spans="1:6" x14ac:dyDescent="0.25">
      <c r="A10510">
        <v>1452</v>
      </c>
      <c r="B10510" s="3">
        <v>43903</v>
      </c>
      <c r="C10510" s="3">
        <v>44267</v>
      </c>
      <c r="D10510" t="s">
        <v>131</v>
      </c>
      <c r="E10510" t="s">
        <v>175</v>
      </c>
      <c r="F10510" t="s">
        <v>133</v>
      </c>
    </row>
    <row r="10511" spans="1:6" x14ac:dyDescent="0.25">
      <c r="A10511">
        <v>1452</v>
      </c>
      <c r="B10511" s="3">
        <v>44268</v>
      </c>
      <c r="C10511" s="3">
        <v>44271</v>
      </c>
      <c r="D10511" t="s">
        <v>131</v>
      </c>
      <c r="E10511" t="s">
        <v>175</v>
      </c>
      <c r="F10511" t="s">
        <v>133</v>
      </c>
    </row>
    <row r="10512" spans="1:6" x14ac:dyDescent="0.25">
      <c r="A10512">
        <v>1452</v>
      </c>
      <c r="B10512" s="3">
        <v>44271</v>
      </c>
      <c r="C10512" s="3">
        <v>44332</v>
      </c>
      <c r="D10512" t="s">
        <v>131</v>
      </c>
      <c r="E10512" t="s">
        <v>175</v>
      </c>
      <c r="F10512" t="s">
        <v>133</v>
      </c>
    </row>
    <row r="10513" spans="1:6" x14ac:dyDescent="0.25">
      <c r="A10513">
        <v>1453</v>
      </c>
      <c r="B10513" s="3">
        <v>44013</v>
      </c>
      <c r="C10513" s="3">
        <v>44104</v>
      </c>
      <c r="D10513" t="s">
        <v>131</v>
      </c>
      <c r="E10513" t="s">
        <v>110</v>
      </c>
      <c r="F10513" t="s">
        <v>132</v>
      </c>
    </row>
    <row r="10514" spans="1:6" x14ac:dyDescent="0.25">
      <c r="A10514">
        <v>1453</v>
      </c>
      <c r="B10514" s="3">
        <v>44105</v>
      </c>
      <c r="C10514" s="3">
        <v>44196</v>
      </c>
      <c r="D10514" t="s">
        <v>131</v>
      </c>
      <c r="E10514" t="s">
        <v>110</v>
      </c>
      <c r="F10514" t="s">
        <v>132</v>
      </c>
    </row>
    <row r="10515" spans="1:6" x14ac:dyDescent="0.25">
      <c r="A10515">
        <v>1453</v>
      </c>
      <c r="B10515" s="3">
        <v>44197</v>
      </c>
      <c r="C10515" s="3">
        <v>44286</v>
      </c>
      <c r="D10515" t="s">
        <v>131</v>
      </c>
      <c r="E10515" t="s">
        <v>110</v>
      </c>
      <c r="F10515" t="s">
        <v>132</v>
      </c>
    </row>
    <row r="10516" spans="1:6" x14ac:dyDescent="0.25">
      <c r="A10516">
        <v>1453</v>
      </c>
      <c r="B10516" s="3">
        <v>44287</v>
      </c>
      <c r="C10516" s="3">
        <v>44377</v>
      </c>
      <c r="D10516" t="s">
        <v>131</v>
      </c>
      <c r="E10516" t="s">
        <v>110</v>
      </c>
      <c r="F10516" t="s">
        <v>132</v>
      </c>
    </row>
    <row r="10517" spans="1:6" x14ac:dyDescent="0.25">
      <c r="A10517">
        <v>1453</v>
      </c>
      <c r="B10517" s="3">
        <v>44378</v>
      </c>
      <c r="C10517" s="3">
        <v>44469</v>
      </c>
      <c r="D10517" t="s">
        <v>131</v>
      </c>
      <c r="E10517" t="s">
        <v>110</v>
      </c>
      <c r="F10517" t="s">
        <v>132</v>
      </c>
    </row>
    <row r="10518" spans="1:6" x14ac:dyDescent="0.25">
      <c r="A10518">
        <v>1453</v>
      </c>
      <c r="B10518" s="3">
        <v>44470</v>
      </c>
      <c r="C10518" s="3">
        <v>44561</v>
      </c>
      <c r="D10518" t="s">
        <v>131</v>
      </c>
      <c r="E10518" t="s">
        <v>110</v>
      </c>
      <c r="F10518" t="s">
        <v>132</v>
      </c>
    </row>
    <row r="10519" spans="1:6" x14ac:dyDescent="0.25">
      <c r="A10519">
        <v>1453</v>
      </c>
      <c r="B10519" s="3">
        <v>44593</v>
      </c>
      <c r="C10519" s="3">
        <v>44681</v>
      </c>
      <c r="D10519" t="s">
        <v>131</v>
      </c>
      <c r="E10519" t="s">
        <v>110</v>
      </c>
      <c r="F10519" t="s">
        <v>132</v>
      </c>
    </row>
    <row r="10520" spans="1:6" x14ac:dyDescent="0.25">
      <c r="A10520">
        <v>1453</v>
      </c>
      <c r="B10520" s="3">
        <v>44682</v>
      </c>
      <c r="C10520" s="3">
        <v>44727</v>
      </c>
      <c r="D10520" t="s">
        <v>131</v>
      </c>
      <c r="E10520" t="s">
        <v>110</v>
      </c>
      <c r="F10520" t="s">
        <v>132</v>
      </c>
    </row>
    <row r="10521" spans="1:6" x14ac:dyDescent="0.25">
      <c r="A10521">
        <v>1454</v>
      </c>
      <c r="B10521" s="3">
        <v>42634</v>
      </c>
      <c r="C10521" s="3">
        <v>44097</v>
      </c>
      <c r="D10521" t="s">
        <v>131</v>
      </c>
      <c r="E10521" t="s">
        <v>115</v>
      </c>
      <c r="F10521" t="s">
        <v>133</v>
      </c>
    </row>
    <row r="10522" spans="1:6" x14ac:dyDescent="0.25">
      <c r="A10522">
        <v>1454</v>
      </c>
      <c r="B10522" s="3">
        <v>44097</v>
      </c>
      <c r="C10522" s="3">
        <v>44412</v>
      </c>
      <c r="D10522" t="s">
        <v>131</v>
      </c>
      <c r="E10522" t="s">
        <v>115</v>
      </c>
      <c r="F10522" t="s">
        <v>133</v>
      </c>
    </row>
    <row r="10523" spans="1:6" x14ac:dyDescent="0.25">
      <c r="A10523">
        <v>1454</v>
      </c>
      <c r="B10523" s="3">
        <v>44412</v>
      </c>
      <c r="C10523" s="3">
        <v>44418</v>
      </c>
      <c r="D10523" t="s">
        <v>131</v>
      </c>
      <c r="E10523" t="s">
        <v>115</v>
      </c>
      <c r="F10523" t="s">
        <v>133</v>
      </c>
    </row>
    <row r="10524" spans="1:6" x14ac:dyDescent="0.25">
      <c r="A10524">
        <v>1454</v>
      </c>
      <c r="B10524" s="3">
        <v>44419</v>
      </c>
      <c r="C10524" s="3"/>
      <c r="D10524" t="s">
        <v>131</v>
      </c>
      <c r="E10524" t="s">
        <v>115</v>
      </c>
      <c r="F10524" t="s">
        <v>133</v>
      </c>
    </row>
    <row r="10525" spans="1:6" x14ac:dyDescent="0.25">
      <c r="A10525">
        <v>1455</v>
      </c>
      <c r="B10525" s="3">
        <v>42767</v>
      </c>
      <c r="C10525" s="3">
        <v>43862</v>
      </c>
      <c r="D10525" t="s">
        <v>131</v>
      </c>
      <c r="E10525" t="s">
        <v>134</v>
      </c>
      <c r="F10525" t="s">
        <v>133</v>
      </c>
    </row>
    <row r="10526" spans="1:6" x14ac:dyDescent="0.25">
      <c r="A10526">
        <v>1455</v>
      </c>
      <c r="B10526" s="3">
        <v>43862</v>
      </c>
      <c r="C10526" s="3">
        <v>43862</v>
      </c>
      <c r="D10526" t="s">
        <v>131</v>
      </c>
      <c r="E10526" t="s">
        <v>134</v>
      </c>
      <c r="F10526" t="s">
        <v>133</v>
      </c>
    </row>
    <row r="10527" spans="1:6" x14ac:dyDescent="0.25">
      <c r="A10527">
        <v>1455</v>
      </c>
      <c r="B10527" s="3">
        <v>43862</v>
      </c>
      <c r="C10527" s="3"/>
      <c r="D10527" t="s">
        <v>131</v>
      </c>
      <c r="E10527" t="s">
        <v>134</v>
      </c>
      <c r="F10527" t="s">
        <v>133</v>
      </c>
    </row>
    <row r="10528" spans="1:6" x14ac:dyDescent="0.25">
      <c r="A10528">
        <v>1456</v>
      </c>
      <c r="B10528" s="3">
        <v>42634</v>
      </c>
      <c r="C10528" s="3">
        <v>43535</v>
      </c>
      <c r="D10528" t="s">
        <v>131</v>
      </c>
      <c r="E10528" t="s">
        <v>115</v>
      </c>
      <c r="F10528" t="s">
        <v>133</v>
      </c>
    </row>
    <row r="10529" spans="1:6" x14ac:dyDescent="0.25">
      <c r="A10529">
        <v>1456</v>
      </c>
      <c r="B10529" s="3">
        <v>43535</v>
      </c>
      <c r="C10529" s="3">
        <v>43627</v>
      </c>
      <c r="D10529" t="s">
        <v>131</v>
      </c>
      <c r="E10529" t="s">
        <v>115</v>
      </c>
      <c r="F10529" t="s">
        <v>133</v>
      </c>
    </row>
    <row r="10530" spans="1:6" x14ac:dyDescent="0.25">
      <c r="A10530">
        <v>1456</v>
      </c>
      <c r="B10530" s="3">
        <v>43627</v>
      </c>
      <c r="C10530" s="3">
        <v>44725</v>
      </c>
      <c r="D10530" t="s">
        <v>131</v>
      </c>
      <c r="E10530" t="s">
        <v>92</v>
      </c>
      <c r="F10530" t="s">
        <v>133</v>
      </c>
    </row>
    <row r="10531" spans="1:6" x14ac:dyDescent="0.25">
      <c r="A10531">
        <v>1456</v>
      </c>
      <c r="B10531" s="3">
        <v>43627</v>
      </c>
      <c r="C10531" s="3">
        <v>44013</v>
      </c>
      <c r="D10531" t="s">
        <v>131</v>
      </c>
      <c r="E10531" t="s">
        <v>115</v>
      </c>
      <c r="F10531" t="s">
        <v>133</v>
      </c>
    </row>
    <row r="10532" spans="1:6" x14ac:dyDescent="0.25">
      <c r="A10532">
        <v>1456</v>
      </c>
      <c r="B10532" s="3">
        <v>44725</v>
      </c>
      <c r="C10532" s="3">
        <v>44725</v>
      </c>
      <c r="D10532" t="s">
        <v>131</v>
      </c>
      <c r="E10532" t="s">
        <v>90</v>
      </c>
      <c r="F10532" t="s">
        <v>132</v>
      </c>
    </row>
    <row r="10533" spans="1:6" x14ac:dyDescent="0.25">
      <c r="A10533">
        <v>1456</v>
      </c>
      <c r="B10533" s="3">
        <v>44725</v>
      </c>
      <c r="C10533" s="3">
        <v>44725</v>
      </c>
      <c r="D10533" t="s">
        <v>131</v>
      </c>
      <c r="E10533" t="s">
        <v>90</v>
      </c>
      <c r="F10533" t="s">
        <v>132</v>
      </c>
    </row>
    <row r="10534" spans="1:6" x14ac:dyDescent="0.25">
      <c r="A10534">
        <v>1456</v>
      </c>
      <c r="B10534" s="3">
        <v>44725</v>
      </c>
      <c r="C10534" s="3"/>
      <c r="D10534" t="s">
        <v>131</v>
      </c>
      <c r="E10534" t="s">
        <v>92</v>
      </c>
      <c r="F10534" t="s">
        <v>133</v>
      </c>
    </row>
    <row r="10535" spans="1:6" x14ac:dyDescent="0.25">
      <c r="A10535">
        <v>1456</v>
      </c>
      <c r="B10535" s="3">
        <v>44725</v>
      </c>
      <c r="C10535" s="3"/>
      <c r="D10535" t="s">
        <v>131</v>
      </c>
      <c r="E10535" t="s">
        <v>90</v>
      </c>
      <c r="F10535" t="s">
        <v>133</v>
      </c>
    </row>
    <row r="10536" spans="1:6" x14ac:dyDescent="0.25">
      <c r="A10536">
        <v>1459</v>
      </c>
      <c r="B10536" s="3">
        <v>42079</v>
      </c>
      <c r="C10536" s="3">
        <v>43159</v>
      </c>
      <c r="D10536" t="s">
        <v>131</v>
      </c>
      <c r="E10536" t="s">
        <v>115</v>
      </c>
      <c r="F10536" t="s">
        <v>133</v>
      </c>
    </row>
    <row r="10537" spans="1:6" x14ac:dyDescent="0.25">
      <c r="A10537">
        <v>1459</v>
      </c>
      <c r="B10537" s="3">
        <v>43160</v>
      </c>
      <c r="C10537" s="3">
        <v>43189</v>
      </c>
      <c r="D10537" t="s">
        <v>131</v>
      </c>
      <c r="E10537" t="s">
        <v>115</v>
      </c>
      <c r="F10537" t="s">
        <v>133</v>
      </c>
    </row>
    <row r="10538" spans="1:6" x14ac:dyDescent="0.25">
      <c r="A10538">
        <v>1459</v>
      </c>
      <c r="B10538" s="3">
        <v>43190</v>
      </c>
      <c r="C10538" s="3">
        <v>43219</v>
      </c>
      <c r="D10538" t="s">
        <v>131</v>
      </c>
      <c r="E10538" t="s">
        <v>115</v>
      </c>
      <c r="F10538" t="s">
        <v>133</v>
      </c>
    </row>
    <row r="10539" spans="1:6" x14ac:dyDescent="0.25">
      <c r="A10539">
        <v>1459</v>
      </c>
      <c r="B10539" s="3">
        <v>43220</v>
      </c>
      <c r="C10539" s="3">
        <v>43249</v>
      </c>
      <c r="D10539" t="s">
        <v>131</v>
      </c>
      <c r="E10539" t="s">
        <v>115</v>
      </c>
      <c r="F10539" t="s">
        <v>133</v>
      </c>
    </row>
    <row r="10540" spans="1:6" x14ac:dyDescent="0.25">
      <c r="A10540">
        <v>1459</v>
      </c>
      <c r="B10540" s="3">
        <v>43250</v>
      </c>
      <c r="C10540" s="3">
        <v>43250</v>
      </c>
      <c r="D10540" t="s">
        <v>131</v>
      </c>
      <c r="E10540" t="s">
        <v>115</v>
      </c>
      <c r="F10540" t="s">
        <v>133</v>
      </c>
    </row>
    <row r="10541" spans="1:6" x14ac:dyDescent="0.25">
      <c r="A10541">
        <v>1459</v>
      </c>
      <c r="B10541" s="3">
        <v>43250</v>
      </c>
      <c r="C10541" s="3">
        <v>43279</v>
      </c>
      <c r="D10541" t="s">
        <v>131</v>
      </c>
      <c r="E10541" t="s">
        <v>115</v>
      </c>
      <c r="F10541" t="s">
        <v>133</v>
      </c>
    </row>
    <row r="10542" spans="1:6" x14ac:dyDescent="0.25">
      <c r="A10542">
        <v>1459</v>
      </c>
      <c r="B10542" s="3">
        <v>43280</v>
      </c>
      <c r="C10542" s="3">
        <v>43280</v>
      </c>
      <c r="D10542" t="s">
        <v>131</v>
      </c>
      <c r="E10542" t="s">
        <v>115</v>
      </c>
      <c r="F10542" t="s">
        <v>133</v>
      </c>
    </row>
    <row r="10543" spans="1:6" x14ac:dyDescent="0.25">
      <c r="A10543">
        <v>1459</v>
      </c>
      <c r="B10543" s="3">
        <v>43280</v>
      </c>
      <c r="C10543" s="3">
        <v>43290</v>
      </c>
      <c r="D10543" t="s">
        <v>131</v>
      </c>
      <c r="E10543" t="s">
        <v>115</v>
      </c>
      <c r="F10543" t="s">
        <v>133</v>
      </c>
    </row>
    <row r="10544" spans="1:6" x14ac:dyDescent="0.25">
      <c r="A10544">
        <v>1459</v>
      </c>
      <c r="B10544" s="3">
        <v>43290</v>
      </c>
      <c r="C10544" s="3">
        <v>43341</v>
      </c>
      <c r="D10544" t="s">
        <v>131</v>
      </c>
      <c r="E10544" t="s">
        <v>115</v>
      </c>
      <c r="F10544" t="s">
        <v>133</v>
      </c>
    </row>
    <row r="10545" spans="1:6" x14ac:dyDescent="0.25">
      <c r="A10545">
        <v>1459</v>
      </c>
      <c r="B10545" s="3">
        <v>43341</v>
      </c>
      <c r="C10545" s="3">
        <v>43343</v>
      </c>
      <c r="D10545" t="s">
        <v>131</v>
      </c>
      <c r="E10545" t="s">
        <v>115</v>
      </c>
      <c r="F10545" t="s">
        <v>133</v>
      </c>
    </row>
    <row r="10546" spans="1:6" x14ac:dyDescent="0.25">
      <c r="A10546">
        <v>1459</v>
      </c>
      <c r="B10546" s="3">
        <v>43343</v>
      </c>
      <c r="C10546" s="3">
        <v>43390</v>
      </c>
      <c r="D10546" t="s">
        <v>131</v>
      </c>
      <c r="E10546" t="s">
        <v>115</v>
      </c>
      <c r="F10546" t="s">
        <v>133</v>
      </c>
    </row>
    <row r="10547" spans="1:6" x14ac:dyDescent="0.25">
      <c r="A10547">
        <v>1459</v>
      </c>
      <c r="B10547" s="3">
        <v>43390</v>
      </c>
      <c r="C10547" s="3">
        <v>43391</v>
      </c>
      <c r="D10547" t="s">
        <v>131</v>
      </c>
      <c r="E10547" t="s">
        <v>115</v>
      </c>
      <c r="F10547" t="s">
        <v>133</v>
      </c>
    </row>
    <row r="10548" spans="1:6" x14ac:dyDescent="0.25">
      <c r="A10548">
        <v>1459</v>
      </c>
      <c r="B10548" s="3">
        <v>43392</v>
      </c>
      <c r="C10548" s="3">
        <v>43474</v>
      </c>
      <c r="D10548" t="s">
        <v>131</v>
      </c>
      <c r="E10548" t="s">
        <v>115</v>
      </c>
      <c r="F10548" t="s">
        <v>133</v>
      </c>
    </row>
    <row r="10549" spans="1:6" x14ac:dyDescent="0.25">
      <c r="A10549">
        <v>1459</v>
      </c>
      <c r="B10549" s="3">
        <v>43474</v>
      </c>
      <c r="C10549" s="3">
        <v>43474</v>
      </c>
      <c r="D10549" t="s">
        <v>131</v>
      </c>
      <c r="E10549" t="s">
        <v>115</v>
      </c>
      <c r="F10549" t="s">
        <v>133</v>
      </c>
    </row>
    <row r="10550" spans="1:6" x14ac:dyDescent="0.25">
      <c r="A10550">
        <v>1459</v>
      </c>
      <c r="B10550" s="3">
        <v>43475</v>
      </c>
      <c r="C10550" s="3">
        <v>43481</v>
      </c>
      <c r="D10550" t="s">
        <v>131</v>
      </c>
      <c r="E10550" t="s">
        <v>115</v>
      </c>
      <c r="F10550" t="s">
        <v>133</v>
      </c>
    </row>
    <row r="10551" spans="1:6" x14ac:dyDescent="0.25">
      <c r="A10551">
        <v>1459</v>
      </c>
      <c r="B10551" s="3">
        <v>43479</v>
      </c>
      <c r="C10551" s="3">
        <v>43480</v>
      </c>
      <c r="D10551" t="s">
        <v>131</v>
      </c>
      <c r="E10551" t="s">
        <v>115</v>
      </c>
      <c r="F10551" t="s">
        <v>133</v>
      </c>
    </row>
    <row r="10552" spans="1:6" x14ac:dyDescent="0.25">
      <c r="A10552">
        <v>1459</v>
      </c>
      <c r="B10552" s="3">
        <v>43481</v>
      </c>
      <c r="C10552" s="3">
        <v>43482</v>
      </c>
      <c r="D10552" t="s">
        <v>131</v>
      </c>
      <c r="E10552" t="s">
        <v>115</v>
      </c>
      <c r="F10552" t="s">
        <v>133</v>
      </c>
    </row>
    <row r="10553" spans="1:6" x14ac:dyDescent="0.25">
      <c r="A10553">
        <v>1459</v>
      </c>
      <c r="B10553" s="3">
        <v>43481</v>
      </c>
      <c r="C10553" s="3">
        <v>43497</v>
      </c>
      <c r="D10553" t="s">
        <v>131</v>
      </c>
      <c r="E10553" t="s">
        <v>115</v>
      </c>
      <c r="F10553" t="s">
        <v>133</v>
      </c>
    </row>
    <row r="10554" spans="1:6" x14ac:dyDescent="0.25">
      <c r="A10554">
        <v>1459</v>
      </c>
      <c r="B10554" s="3">
        <v>43483</v>
      </c>
      <c r="C10554" s="3">
        <v>43486</v>
      </c>
      <c r="D10554" t="s">
        <v>131</v>
      </c>
      <c r="E10554" t="s">
        <v>115</v>
      </c>
      <c r="F10554" t="s">
        <v>133</v>
      </c>
    </row>
    <row r="10555" spans="1:6" x14ac:dyDescent="0.25">
      <c r="A10555">
        <v>1459</v>
      </c>
      <c r="B10555" s="3">
        <v>43486</v>
      </c>
      <c r="C10555" s="3">
        <v>43488</v>
      </c>
      <c r="D10555" t="s">
        <v>131</v>
      </c>
      <c r="E10555" t="s">
        <v>115</v>
      </c>
      <c r="F10555" t="s">
        <v>133</v>
      </c>
    </row>
    <row r="10556" spans="1:6" x14ac:dyDescent="0.25">
      <c r="A10556">
        <v>1459</v>
      </c>
      <c r="B10556" s="3">
        <v>43497</v>
      </c>
      <c r="C10556" s="3">
        <v>43497</v>
      </c>
      <c r="D10556" t="s">
        <v>131</v>
      </c>
      <c r="E10556" t="s">
        <v>115</v>
      </c>
      <c r="F10556" t="s">
        <v>133</v>
      </c>
    </row>
    <row r="10557" spans="1:6" x14ac:dyDescent="0.25">
      <c r="A10557">
        <v>1459</v>
      </c>
      <c r="B10557" s="3">
        <v>43498</v>
      </c>
      <c r="C10557" s="3">
        <v>43516</v>
      </c>
      <c r="D10557" t="s">
        <v>131</v>
      </c>
      <c r="E10557" t="s">
        <v>115</v>
      </c>
      <c r="F10557" t="s">
        <v>133</v>
      </c>
    </row>
    <row r="10558" spans="1:6" x14ac:dyDescent="0.25">
      <c r="A10558">
        <v>1459</v>
      </c>
      <c r="B10558" s="3">
        <v>43516</v>
      </c>
      <c r="C10558" s="3">
        <v>43545</v>
      </c>
      <c r="D10558" t="s">
        <v>131</v>
      </c>
      <c r="E10558" t="s">
        <v>115</v>
      </c>
      <c r="F10558" t="s">
        <v>133</v>
      </c>
    </row>
    <row r="10559" spans="1:6" x14ac:dyDescent="0.25">
      <c r="A10559">
        <v>1459</v>
      </c>
      <c r="B10559" s="3">
        <v>43546</v>
      </c>
      <c r="C10559" s="3">
        <v>43546</v>
      </c>
      <c r="D10559" t="s">
        <v>131</v>
      </c>
      <c r="E10559" t="s">
        <v>115</v>
      </c>
      <c r="F10559" t="s">
        <v>133</v>
      </c>
    </row>
    <row r="10560" spans="1:6" x14ac:dyDescent="0.25">
      <c r="A10560">
        <v>1459</v>
      </c>
      <c r="B10560" s="3">
        <v>43546</v>
      </c>
      <c r="C10560" s="3">
        <v>43546</v>
      </c>
      <c r="D10560" t="s">
        <v>131</v>
      </c>
      <c r="E10560" t="s">
        <v>115</v>
      </c>
      <c r="F10560" t="s">
        <v>133</v>
      </c>
    </row>
    <row r="10561" spans="1:6" x14ac:dyDescent="0.25">
      <c r="A10561">
        <v>1459</v>
      </c>
      <c r="B10561" s="3">
        <v>43547</v>
      </c>
      <c r="C10561" s="3">
        <v>43547</v>
      </c>
      <c r="D10561" t="s">
        <v>131</v>
      </c>
      <c r="E10561" t="s">
        <v>115</v>
      </c>
      <c r="F10561" t="s">
        <v>133</v>
      </c>
    </row>
    <row r="10562" spans="1:6" x14ac:dyDescent="0.25">
      <c r="A10562">
        <v>1459</v>
      </c>
      <c r="B10562" s="3">
        <v>43547</v>
      </c>
      <c r="C10562" s="3">
        <v>43576</v>
      </c>
      <c r="D10562" t="s">
        <v>131</v>
      </c>
      <c r="E10562" t="s">
        <v>115</v>
      </c>
      <c r="F10562" t="s">
        <v>133</v>
      </c>
    </row>
    <row r="10563" spans="1:6" x14ac:dyDescent="0.25">
      <c r="A10563">
        <v>1459</v>
      </c>
      <c r="B10563" s="3">
        <v>43577</v>
      </c>
      <c r="C10563" s="3">
        <v>43577</v>
      </c>
      <c r="D10563" t="s">
        <v>131</v>
      </c>
      <c r="E10563" t="s">
        <v>115</v>
      </c>
      <c r="F10563" t="s">
        <v>133</v>
      </c>
    </row>
    <row r="10564" spans="1:6" x14ac:dyDescent="0.25">
      <c r="A10564">
        <v>1459</v>
      </c>
      <c r="B10564" s="3">
        <v>43577</v>
      </c>
      <c r="C10564" s="3">
        <v>43606</v>
      </c>
      <c r="D10564" t="s">
        <v>131</v>
      </c>
      <c r="E10564" t="s">
        <v>115</v>
      </c>
      <c r="F10564" t="s">
        <v>133</v>
      </c>
    </row>
    <row r="10565" spans="1:6" x14ac:dyDescent="0.25">
      <c r="A10565">
        <v>1459</v>
      </c>
      <c r="B10565" s="3">
        <v>43607</v>
      </c>
      <c r="C10565" s="3">
        <v>43607</v>
      </c>
      <c r="D10565" t="s">
        <v>131</v>
      </c>
      <c r="E10565" t="s">
        <v>115</v>
      </c>
      <c r="F10565" t="s">
        <v>133</v>
      </c>
    </row>
    <row r="10566" spans="1:6" x14ac:dyDescent="0.25">
      <c r="A10566">
        <v>1459</v>
      </c>
      <c r="B10566" s="3">
        <v>43607</v>
      </c>
      <c r="C10566" s="3">
        <v>43613</v>
      </c>
      <c r="D10566" t="s">
        <v>131</v>
      </c>
      <c r="E10566" t="s">
        <v>115</v>
      </c>
      <c r="F10566" t="s">
        <v>133</v>
      </c>
    </row>
    <row r="10567" spans="1:6" x14ac:dyDescent="0.25">
      <c r="A10567">
        <v>1459</v>
      </c>
      <c r="B10567" s="3">
        <v>43614</v>
      </c>
      <c r="C10567" s="3">
        <v>43614</v>
      </c>
      <c r="D10567" t="s">
        <v>131</v>
      </c>
      <c r="E10567" t="s">
        <v>115</v>
      </c>
      <c r="F10567" t="s">
        <v>133</v>
      </c>
    </row>
    <row r="10568" spans="1:6" x14ac:dyDescent="0.25">
      <c r="A10568">
        <v>1459</v>
      </c>
      <c r="B10568" s="3">
        <v>43614</v>
      </c>
      <c r="C10568" s="3">
        <v>43620</v>
      </c>
      <c r="D10568" t="s">
        <v>131</v>
      </c>
      <c r="E10568" t="s">
        <v>115</v>
      </c>
      <c r="F10568" t="s">
        <v>133</v>
      </c>
    </row>
    <row r="10569" spans="1:6" x14ac:dyDescent="0.25">
      <c r="A10569">
        <v>1459</v>
      </c>
      <c r="B10569" s="3">
        <v>43621</v>
      </c>
      <c r="C10569" s="3">
        <v>43621</v>
      </c>
      <c r="D10569" t="s">
        <v>131</v>
      </c>
      <c r="E10569" t="s">
        <v>115</v>
      </c>
      <c r="F10569" t="s">
        <v>133</v>
      </c>
    </row>
    <row r="10570" spans="1:6" x14ac:dyDescent="0.25">
      <c r="A10570">
        <v>1459</v>
      </c>
      <c r="B10570" s="3">
        <v>43621</v>
      </c>
      <c r="C10570" s="3">
        <v>43627</v>
      </c>
      <c r="D10570" t="s">
        <v>131</v>
      </c>
      <c r="E10570" t="s">
        <v>115</v>
      </c>
      <c r="F10570" t="s">
        <v>133</v>
      </c>
    </row>
    <row r="10571" spans="1:6" x14ac:dyDescent="0.25">
      <c r="A10571">
        <v>1459</v>
      </c>
      <c r="B10571" s="3">
        <v>43628</v>
      </c>
      <c r="C10571" s="3">
        <v>43628</v>
      </c>
      <c r="D10571" t="s">
        <v>131</v>
      </c>
      <c r="E10571" t="s">
        <v>115</v>
      </c>
      <c r="F10571" t="s">
        <v>133</v>
      </c>
    </row>
    <row r="10572" spans="1:6" x14ac:dyDescent="0.25">
      <c r="A10572">
        <v>1459</v>
      </c>
      <c r="B10572" s="3">
        <v>43628</v>
      </c>
      <c r="C10572" s="3">
        <v>43656</v>
      </c>
      <c r="D10572" t="s">
        <v>131</v>
      </c>
      <c r="E10572" t="s">
        <v>115</v>
      </c>
      <c r="F10572" t="s">
        <v>133</v>
      </c>
    </row>
    <row r="10573" spans="1:6" x14ac:dyDescent="0.25">
      <c r="A10573">
        <v>1459</v>
      </c>
      <c r="B10573" s="3">
        <v>43656</v>
      </c>
      <c r="C10573" s="3">
        <v>43656</v>
      </c>
      <c r="D10573" t="s">
        <v>131</v>
      </c>
      <c r="E10573" t="s">
        <v>115</v>
      </c>
      <c r="F10573" t="s">
        <v>133</v>
      </c>
    </row>
    <row r="10574" spans="1:6" x14ac:dyDescent="0.25">
      <c r="A10574">
        <v>1459</v>
      </c>
      <c r="B10574" s="3">
        <v>43656</v>
      </c>
      <c r="C10574" s="3">
        <v>43685</v>
      </c>
      <c r="D10574" t="s">
        <v>131</v>
      </c>
      <c r="E10574" t="s">
        <v>115</v>
      </c>
      <c r="F10574" t="s">
        <v>133</v>
      </c>
    </row>
    <row r="10575" spans="1:6" x14ac:dyDescent="0.25">
      <c r="A10575">
        <v>1459</v>
      </c>
      <c r="B10575" s="3">
        <v>43686</v>
      </c>
      <c r="C10575" s="3">
        <v>43686</v>
      </c>
      <c r="D10575" t="s">
        <v>131</v>
      </c>
      <c r="E10575" t="s">
        <v>115</v>
      </c>
      <c r="F10575" t="s">
        <v>133</v>
      </c>
    </row>
    <row r="10576" spans="1:6" x14ac:dyDescent="0.25">
      <c r="A10576">
        <v>1459</v>
      </c>
      <c r="B10576" s="3">
        <v>43686</v>
      </c>
      <c r="C10576" s="3">
        <v>43692</v>
      </c>
      <c r="D10576" t="s">
        <v>131</v>
      </c>
      <c r="E10576" t="s">
        <v>115</v>
      </c>
      <c r="F10576" t="s">
        <v>133</v>
      </c>
    </row>
    <row r="10577" spans="1:6" x14ac:dyDescent="0.25">
      <c r="A10577">
        <v>1459</v>
      </c>
      <c r="B10577" s="3">
        <v>43693</v>
      </c>
      <c r="C10577" s="3">
        <v>43693</v>
      </c>
      <c r="D10577" t="s">
        <v>131</v>
      </c>
      <c r="E10577" t="s">
        <v>115</v>
      </c>
      <c r="F10577" t="s">
        <v>133</v>
      </c>
    </row>
    <row r="10578" spans="1:6" x14ac:dyDescent="0.25">
      <c r="A10578">
        <v>1459</v>
      </c>
      <c r="B10578" s="3">
        <v>43693</v>
      </c>
      <c r="C10578" s="3">
        <v>43699</v>
      </c>
      <c r="D10578" t="s">
        <v>131</v>
      </c>
      <c r="E10578" t="s">
        <v>115</v>
      </c>
      <c r="F10578" t="s">
        <v>133</v>
      </c>
    </row>
    <row r="10579" spans="1:6" x14ac:dyDescent="0.25">
      <c r="A10579">
        <v>1459</v>
      </c>
      <c r="B10579" s="3">
        <v>43700</v>
      </c>
      <c r="C10579" s="3">
        <v>43700</v>
      </c>
      <c r="D10579" t="s">
        <v>131</v>
      </c>
      <c r="E10579" t="s">
        <v>115</v>
      </c>
      <c r="F10579" t="s">
        <v>133</v>
      </c>
    </row>
    <row r="10580" spans="1:6" x14ac:dyDescent="0.25">
      <c r="A10580">
        <v>1459</v>
      </c>
      <c r="B10580" s="3">
        <v>43700</v>
      </c>
      <c r="C10580" s="3">
        <v>43703</v>
      </c>
      <c r="D10580" t="s">
        <v>131</v>
      </c>
      <c r="E10580" t="s">
        <v>115</v>
      </c>
      <c r="F10580" t="s">
        <v>133</v>
      </c>
    </row>
    <row r="10581" spans="1:6" x14ac:dyDescent="0.25">
      <c r="A10581">
        <v>1459</v>
      </c>
      <c r="B10581" s="3">
        <v>43704</v>
      </c>
      <c r="C10581" s="3">
        <v>43704</v>
      </c>
      <c r="D10581" t="s">
        <v>131</v>
      </c>
      <c r="E10581" t="s">
        <v>115</v>
      </c>
      <c r="F10581" t="s">
        <v>133</v>
      </c>
    </row>
    <row r="10582" spans="1:6" x14ac:dyDescent="0.25">
      <c r="A10582">
        <v>1459</v>
      </c>
      <c r="B10582" s="3">
        <v>43704</v>
      </c>
      <c r="C10582" s="3">
        <v>43733</v>
      </c>
      <c r="D10582" t="s">
        <v>131</v>
      </c>
      <c r="E10582" t="s">
        <v>115</v>
      </c>
      <c r="F10582" t="s">
        <v>133</v>
      </c>
    </row>
    <row r="10583" spans="1:6" x14ac:dyDescent="0.25">
      <c r="A10583">
        <v>1459</v>
      </c>
      <c r="B10583" s="3">
        <v>43734</v>
      </c>
      <c r="C10583" s="3">
        <v>43734</v>
      </c>
      <c r="D10583" t="s">
        <v>131</v>
      </c>
      <c r="E10583" t="s">
        <v>115</v>
      </c>
      <c r="F10583" t="s">
        <v>133</v>
      </c>
    </row>
    <row r="10584" spans="1:6" x14ac:dyDescent="0.25">
      <c r="A10584">
        <v>1459</v>
      </c>
      <c r="B10584" s="3">
        <v>43734</v>
      </c>
      <c r="C10584" s="3">
        <v>43739</v>
      </c>
      <c r="D10584" t="s">
        <v>131</v>
      </c>
      <c r="E10584" t="s">
        <v>115</v>
      </c>
      <c r="F10584" t="s">
        <v>133</v>
      </c>
    </row>
    <row r="10585" spans="1:6" x14ac:dyDescent="0.25">
      <c r="A10585">
        <v>1459</v>
      </c>
      <c r="B10585" s="3">
        <v>43740</v>
      </c>
      <c r="C10585" s="3">
        <v>43740</v>
      </c>
      <c r="D10585" t="s">
        <v>131</v>
      </c>
      <c r="E10585" t="s">
        <v>115</v>
      </c>
      <c r="F10585" t="s">
        <v>133</v>
      </c>
    </row>
    <row r="10586" spans="1:6" x14ac:dyDescent="0.25">
      <c r="A10586">
        <v>1459</v>
      </c>
      <c r="B10586" s="3">
        <v>43740</v>
      </c>
      <c r="C10586" s="3">
        <v>43769</v>
      </c>
      <c r="D10586" t="s">
        <v>131</v>
      </c>
      <c r="E10586" t="s">
        <v>115</v>
      </c>
      <c r="F10586" t="s">
        <v>133</v>
      </c>
    </row>
    <row r="10587" spans="1:6" x14ac:dyDescent="0.25">
      <c r="A10587">
        <v>1459</v>
      </c>
      <c r="B10587" s="3">
        <v>43770</v>
      </c>
      <c r="C10587" s="3">
        <v>43770</v>
      </c>
      <c r="D10587" t="s">
        <v>131</v>
      </c>
      <c r="E10587" t="s">
        <v>115</v>
      </c>
      <c r="F10587" t="s">
        <v>133</v>
      </c>
    </row>
    <row r="10588" spans="1:6" x14ac:dyDescent="0.25">
      <c r="A10588">
        <v>1459</v>
      </c>
      <c r="B10588" s="3">
        <v>43770</v>
      </c>
      <c r="C10588" s="3">
        <v>43799</v>
      </c>
      <c r="D10588" t="s">
        <v>131</v>
      </c>
      <c r="E10588" t="s">
        <v>115</v>
      </c>
      <c r="F10588" t="s">
        <v>133</v>
      </c>
    </row>
    <row r="10589" spans="1:6" x14ac:dyDescent="0.25">
      <c r="A10589">
        <v>1459</v>
      </c>
      <c r="B10589" s="3">
        <v>43800</v>
      </c>
      <c r="C10589" s="3">
        <v>43800</v>
      </c>
      <c r="D10589" t="s">
        <v>131</v>
      </c>
      <c r="E10589" t="s">
        <v>115</v>
      </c>
      <c r="F10589" t="s">
        <v>133</v>
      </c>
    </row>
    <row r="10590" spans="1:6" x14ac:dyDescent="0.25">
      <c r="A10590">
        <v>1459</v>
      </c>
      <c r="B10590" s="3">
        <v>43800</v>
      </c>
      <c r="C10590" s="3">
        <v>43829</v>
      </c>
      <c r="D10590" t="s">
        <v>131</v>
      </c>
      <c r="E10590" t="s">
        <v>115</v>
      </c>
      <c r="F10590" t="s">
        <v>133</v>
      </c>
    </row>
    <row r="10591" spans="1:6" x14ac:dyDescent="0.25">
      <c r="A10591">
        <v>1459</v>
      </c>
      <c r="B10591" s="3">
        <v>43830</v>
      </c>
      <c r="C10591" s="3">
        <v>43830</v>
      </c>
      <c r="D10591" t="s">
        <v>131</v>
      </c>
      <c r="E10591" t="s">
        <v>115</v>
      </c>
      <c r="F10591" t="s">
        <v>133</v>
      </c>
    </row>
    <row r="10592" spans="1:6" x14ac:dyDescent="0.25">
      <c r="A10592">
        <v>1459</v>
      </c>
      <c r="B10592" s="3">
        <v>43830</v>
      </c>
      <c r="C10592" s="3">
        <v>43836</v>
      </c>
      <c r="D10592" t="s">
        <v>131</v>
      </c>
      <c r="E10592" t="s">
        <v>115</v>
      </c>
      <c r="F10592" t="s">
        <v>133</v>
      </c>
    </row>
    <row r="10593" spans="1:6" x14ac:dyDescent="0.25">
      <c r="A10593">
        <v>1459</v>
      </c>
      <c r="B10593" s="3">
        <v>43837</v>
      </c>
      <c r="C10593" s="3">
        <v>43837</v>
      </c>
      <c r="D10593" t="s">
        <v>131</v>
      </c>
      <c r="E10593" t="s">
        <v>115</v>
      </c>
      <c r="F10593" t="s">
        <v>133</v>
      </c>
    </row>
    <row r="10594" spans="1:6" x14ac:dyDescent="0.25">
      <c r="A10594">
        <v>1459</v>
      </c>
      <c r="B10594" s="3">
        <v>43837</v>
      </c>
      <c r="C10594" s="3">
        <v>43866</v>
      </c>
      <c r="D10594" t="s">
        <v>131</v>
      </c>
      <c r="E10594" t="s">
        <v>115</v>
      </c>
      <c r="F10594" t="s">
        <v>133</v>
      </c>
    </row>
    <row r="10595" spans="1:6" x14ac:dyDescent="0.25">
      <c r="A10595">
        <v>1459</v>
      </c>
      <c r="B10595" s="3">
        <v>43867</v>
      </c>
      <c r="C10595" s="3">
        <v>43867</v>
      </c>
      <c r="D10595" t="s">
        <v>131</v>
      </c>
      <c r="E10595" t="s">
        <v>115</v>
      </c>
      <c r="F10595" t="s">
        <v>133</v>
      </c>
    </row>
    <row r="10596" spans="1:6" x14ac:dyDescent="0.25">
      <c r="A10596">
        <v>1459</v>
      </c>
      <c r="B10596" s="3">
        <v>43867</v>
      </c>
      <c r="C10596" s="3">
        <v>43896</v>
      </c>
      <c r="D10596" t="s">
        <v>131</v>
      </c>
      <c r="E10596" t="s">
        <v>115</v>
      </c>
      <c r="F10596" t="s">
        <v>133</v>
      </c>
    </row>
    <row r="10597" spans="1:6" x14ac:dyDescent="0.25">
      <c r="A10597">
        <v>1459</v>
      </c>
      <c r="B10597" s="3">
        <v>43897</v>
      </c>
      <c r="C10597" s="3">
        <v>43897</v>
      </c>
      <c r="D10597" t="s">
        <v>131</v>
      </c>
      <c r="E10597" t="s">
        <v>115</v>
      </c>
      <c r="F10597" t="s">
        <v>133</v>
      </c>
    </row>
    <row r="10598" spans="1:6" x14ac:dyDescent="0.25">
      <c r="A10598">
        <v>1459</v>
      </c>
      <c r="B10598" s="3">
        <v>43897</v>
      </c>
      <c r="C10598" s="3">
        <v>43926</v>
      </c>
      <c r="D10598" t="s">
        <v>131</v>
      </c>
      <c r="E10598" t="s">
        <v>115</v>
      </c>
      <c r="F10598" t="s">
        <v>133</v>
      </c>
    </row>
    <row r="10599" spans="1:6" x14ac:dyDescent="0.25">
      <c r="A10599">
        <v>1459</v>
      </c>
      <c r="B10599" s="3">
        <v>43927</v>
      </c>
      <c r="C10599" s="3">
        <v>43927</v>
      </c>
      <c r="D10599" t="s">
        <v>131</v>
      </c>
      <c r="E10599" t="s">
        <v>115</v>
      </c>
      <c r="F10599" t="s">
        <v>133</v>
      </c>
    </row>
    <row r="10600" spans="1:6" x14ac:dyDescent="0.25">
      <c r="A10600">
        <v>1459</v>
      </c>
      <c r="B10600" s="3">
        <v>43927</v>
      </c>
      <c r="C10600" s="3">
        <v>43956</v>
      </c>
      <c r="D10600" t="s">
        <v>131</v>
      </c>
      <c r="E10600" t="s">
        <v>115</v>
      </c>
      <c r="F10600" t="s">
        <v>133</v>
      </c>
    </row>
    <row r="10601" spans="1:6" x14ac:dyDescent="0.25">
      <c r="A10601">
        <v>1459</v>
      </c>
      <c r="B10601" s="3">
        <v>43957</v>
      </c>
      <c r="C10601" s="3">
        <v>43957</v>
      </c>
      <c r="D10601" t="s">
        <v>131</v>
      </c>
      <c r="E10601" t="s">
        <v>115</v>
      </c>
      <c r="F10601" t="s">
        <v>133</v>
      </c>
    </row>
    <row r="10602" spans="1:6" x14ac:dyDescent="0.25">
      <c r="A10602">
        <v>1459</v>
      </c>
      <c r="B10602" s="3">
        <v>43957</v>
      </c>
      <c r="C10602" s="3">
        <v>43986</v>
      </c>
      <c r="D10602" t="s">
        <v>131</v>
      </c>
      <c r="E10602" t="s">
        <v>115</v>
      </c>
      <c r="F10602" t="s">
        <v>133</v>
      </c>
    </row>
    <row r="10603" spans="1:6" x14ac:dyDescent="0.25">
      <c r="A10603">
        <v>1459</v>
      </c>
      <c r="B10603" s="3">
        <v>43987</v>
      </c>
      <c r="C10603" s="3">
        <v>44018</v>
      </c>
      <c r="D10603" t="s">
        <v>131</v>
      </c>
      <c r="E10603" t="s">
        <v>115</v>
      </c>
      <c r="F10603" t="s">
        <v>133</v>
      </c>
    </row>
    <row r="10604" spans="1:6" x14ac:dyDescent="0.25">
      <c r="A10604">
        <v>1459</v>
      </c>
      <c r="B10604" s="3">
        <v>43987</v>
      </c>
      <c r="C10604" s="3">
        <v>43987</v>
      </c>
      <c r="D10604" t="s">
        <v>131</v>
      </c>
      <c r="E10604" t="s">
        <v>115</v>
      </c>
      <c r="F10604" t="s">
        <v>133</v>
      </c>
    </row>
    <row r="10605" spans="1:6" x14ac:dyDescent="0.25">
      <c r="A10605">
        <v>1459</v>
      </c>
      <c r="B10605" s="3">
        <v>43988</v>
      </c>
      <c r="C10605" s="3">
        <v>44048</v>
      </c>
      <c r="D10605" t="s">
        <v>131</v>
      </c>
      <c r="E10605" t="s">
        <v>115</v>
      </c>
      <c r="F10605" t="s">
        <v>133</v>
      </c>
    </row>
    <row r="10606" spans="1:6" x14ac:dyDescent="0.25">
      <c r="A10606">
        <v>1459</v>
      </c>
      <c r="B10606" s="3">
        <v>44048</v>
      </c>
      <c r="C10606" s="3">
        <v>44077</v>
      </c>
      <c r="D10606" t="s">
        <v>131</v>
      </c>
      <c r="E10606" t="s">
        <v>115</v>
      </c>
      <c r="F10606" t="s">
        <v>133</v>
      </c>
    </row>
    <row r="10607" spans="1:6" x14ac:dyDescent="0.25">
      <c r="A10607">
        <v>1459</v>
      </c>
      <c r="B10607" s="3">
        <v>44078</v>
      </c>
      <c r="C10607" s="3">
        <v>44078</v>
      </c>
      <c r="D10607" t="s">
        <v>131</v>
      </c>
      <c r="E10607" t="s">
        <v>115</v>
      </c>
      <c r="F10607" t="s">
        <v>133</v>
      </c>
    </row>
    <row r="10608" spans="1:6" x14ac:dyDescent="0.25">
      <c r="A10608">
        <v>1459</v>
      </c>
      <c r="B10608" s="3">
        <v>44078</v>
      </c>
      <c r="C10608" s="3">
        <v>44107</v>
      </c>
      <c r="D10608" t="s">
        <v>131</v>
      </c>
      <c r="E10608" t="s">
        <v>115</v>
      </c>
      <c r="F10608" t="s">
        <v>133</v>
      </c>
    </row>
    <row r="10609" spans="1:6" x14ac:dyDescent="0.25">
      <c r="A10609">
        <v>1459</v>
      </c>
      <c r="B10609" s="3">
        <v>44108</v>
      </c>
      <c r="C10609" s="3">
        <v>44108</v>
      </c>
      <c r="D10609" t="s">
        <v>131</v>
      </c>
      <c r="E10609" t="s">
        <v>115</v>
      </c>
      <c r="F10609" t="s">
        <v>133</v>
      </c>
    </row>
    <row r="10610" spans="1:6" x14ac:dyDescent="0.25">
      <c r="A10610">
        <v>1459</v>
      </c>
      <c r="B10610" s="3">
        <v>44108</v>
      </c>
      <c r="C10610" s="3">
        <v>44137</v>
      </c>
      <c r="D10610" t="s">
        <v>131</v>
      </c>
      <c r="E10610" t="s">
        <v>115</v>
      </c>
      <c r="F10610" t="s">
        <v>133</v>
      </c>
    </row>
    <row r="10611" spans="1:6" x14ac:dyDescent="0.25">
      <c r="A10611">
        <v>1459</v>
      </c>
      <c r="B10611" s="3">
        <v>44138</v>
      </c>
      <c r="C10611" s="3">
        <v>44138</v>
      </c>
      <c r="D10611" t="s">
        <v>131</v>
      </c>
      <c r="E10611" t="s">
        <v>115</v>
      </c>
      <c r="F10611" t="s">
        <v>133</v>
      </c>
    </row>
    <row r="10612" spans="1:6" x14ac:dyDescent="0.25">
      <c r="A10612">
        <v>1459</v>
      </c>
      <c r="B10612" s="3">
        <v>44138</v>
      </c>
      <c r="C10612" s="3">
        <v>44148</v>
      </c>
      <c r="D10612" t="s">
        <v>131</v>
      </c>
      <c r="E10612" t="s">
        <v>115</v>
      </c>
      <c r="F10612" t="s">
        <v>133</v>
      </c>
    </row>
    <row r="10613" spans="1:6" x14ac:dyDescent="0.25">
      <c r="A10613">
        <v>1459</v>
      </c>
      <c r="B10613" s="3">
        <v>44149</v>
      </c>
      <c r="C10613" s="3">
        <v>44149</v>
      </c>
      <c r="D10613" t="s">
        <v>131</v>
      </c>
      <c r="E10613" t="s">
        <v>115</v>
      </c>
      <c r="F10613" t="s">
        <v>133</v>
      </c>
    </row>
    <row r="10614" spans="1:6" x14ac:dyDescent="0.25">
      <c r="A10614">
        <v>1459</v>
      </c>
      <c r="B10614" s="3">
        <v>44149</v>
      </c>
      <c r="C10614" s="3">
        <v>44178</v>
      </c>
      <c r="D10614" t="s">
        <v>131</v>
      </c>
      <c r="E10614" t="s">
        <v>115</v>
      </c>
      <c r="F10614" t="s">
        <v>133</v>
      </c>
    </row>
    <row r="10615" spans="1:6" x14ac:dyDescent="0.25">
      <c r="A10615">
        <v>1459</v>
      </c>
      <c r="B10615" s="3">
        <v>44179</v>
      </c>
      <c r="C10615" s="3">
        <v>44179</v>
      </c>
      <c r="D10615" t="s">
        <v>131</v>
      </c>
      <c r="E10615" t="s">
        <v>115</v>
      </c>
      <c r="F10615" t="s">
        <v>133</v>
      </c>
    </row>
    <row r="10616" spans="1:6" x14ac:dyDescent="0.25">
      <c r="A10616">
        <v>1459</v>
      </c>
      <c r="B10616" s="3">
        <v>44179</v>
      </c>
      <c r="C10616" s="3">
        <v>44500</v>
      </c>
      <c r="D10616" t="s">
        <v>131</v>
      </c>
      <c r="E10616" t="s">
        <v>115</v>
      </c>
      <c r="F10616" t="s">
        <v>133</v>
      </c>
    </row>
    <row r="10617" spans="1:6" x14ac:dyDescent="0.25">
      <c r="A10617">
        <v>1459</v>
      </c>
      <c r="B10617" s="3">
        <v>44501</v>
      </c>
      <c r="C10617" s="3"/>
      <c r="D10617" t="s">
        <v>131</v>
      </c>
      <c r="E10617" t="s">
        <v>115</v>
      </c>
      <c r="F10617" t="s">
        <v>133</v>
      </c>
    </row>
    <row r="10618" spans="1:6" x14ac:dyDescent="0.25">
      <c r="A10618">
        <v>1460</v>
      </c>
      <c r="B10618" s="3">
        <v>42005</v>
      </c>
      <c r="C10618" s="3">
        <v>43398</v>
      </c>
      <c r="D10618" t="s">
        <v>131</v>
      </c>
      <c r="E10618" t="s">
        <v>170</v>
      </c>
      <c r="F10618" t="s">
        <v>133</v>
      </c>
    </row>
    <row r="10619" spans="1:6" x14ac:dyDescent="0.25">
      <c r="A10619">
        <v>1460</v>
      </c>
      <c r="B10619" s="3">
        <v>43398</v>
      </c>
      <c r="C10619" s="3">
        <v>43413</v>
      </c>
      <c r="D10619" t="s">
        <v>131</v>
      </c>
      <c r="E10619" t="s">
        <v>170</v>
      </c>
      <c r="F10619" t="s">
        <v>133</v>
      </c>
    </row>
    <row r="10620" spans="1:6" x14ac:dyDescent="0.25">
      <c r="A10620">
        <v>1460</v>
      </c>
      <c r="B10620" s="3">
        <v>43398</v>
      </c>
      <c r="C10620" s="3">
        <v>43412</v>
      </c>
      <c r="D10620" t="s">
        <v>131</v>
      </c>
      <c r="E10620" t="s">
        <v>170</v>
      </c>
      <c r="F10620" t="s">
        <v>133</v>
      </c>
    </row>
    <row r="10621" spans="1:6" x14ac:dyDescent="0.25">
      <c r="A10621">
        <v>1460</v>
      </c>
      <c r="B10621" s="3">
        <v>43413</v>
      </c>
      <c r="C10621" s="3">
        <v>43427</v>
      </c>
      <c r="D10621" t="s">
        <v>131</v>
      </c>
      <c r="E10621" t="s">
        <v>170</v>
      </c>
      <c r="F10621" t="s">
        <v>133</v>
      </c>
    </row>
    <row r="10622" spans="1:6" x14ac:dyDescent="0.25">
      <c r="A10622">
        <v>1460</v>
      </c>
      <c r="B10622" s="3">
        <v>43413</v>
      </c>
      <c r="C10622" s="3">
        <v>43431</v>
      </c>
      <c r="D10622" t="s">
        <v>131</v>
      </c>
      <c r="E10622" t="s">
        <v>170</v>
      </c>
      <c r="F10622" t="s">
        <v>133</v>
      </c>
    </row>
    <row r="10623" spans="1:6" x14ac:dyDescent="0.25">
      <c r="A10623">
        <v>1460</v>
      </c>
      <c r="B10623" s="3">
        <v>43414</v>
      </c>
      <c r="C10623" s="3">
        <v>43525</v>
      </c>
      <c r="D10623" t="s">
        <v>131</v>
      </c>
      <c r="E10623" t="s">
        <v>170</v>
      </c>
      <c r="F10623" t="s">
        <v>133</v>
      </c>
    </row>
    <row r="10624" spans="1:6" x14ac:dyDescent="0.25">
      <c r="A10624">
        <v>1460</v>
      </c>
      <c r="B10624" s="3">
        <v>43428</v>
      </c>
      <c r="C10624" s="3">
        <v>43525</v>
      </c>
      <c r="D10624" t="s">
        <v>131</v>
      </c>
      <c r="E10624" t="s">
        <v>170</v>
      </c>
      <c r="F10624" t="s">
        <v>133</v>
      </c>
    </row>
    <row r="10625" spans="1:6" x14ac:dyDescent="0.25">
      <c r="A10625">
        <v>1460</v>
      </c>
      <c r="B10625" s="3">
        <v>43431</v>
      </c>
      <c r="C10625" s="3">
        <v>43453</v>
      </c>
      <c r="D10625" t="s">
        <v>131</v>
      </c>
      <c r="E10625" t="s">
        <v>170</v>
      </c>
      <c r="F10625" t="s">
        <v>133</v>
      </c>
    </row>
    <row r="10626" spans="1:6" x14ac:dyDescent="0.25">
      <c r="A10626">
        <v>1460</v>
      </c>
      <c r="B10626" s="3">
        <v>43454</v>
      </c>
      <c r="C10626" s="3">
        <v>43525</v>
      </c>
      <c r="D10626" t="s">
        <v>131</v>
      </c>
      <c r="E10626" t="s">
        <v>170</v>
      </c>
      <c r="F10626" t="s">
        <v>133</v>
      </c>
    </row>
    <row r="10627" spans="1:6" x14ac:dyDescent="0.25">
      <c r="A10627">
        <v>1460</v>
      </c>
      <c r="B10627" s="3">
        <v>43525</v>
      </c>
      <c r="C10627" s="3">
        <v>43525</v>
      </c>
      <c r="D10627" t="s">
        <v>131</v>
      </c>
      <c r="E10627" t="s">
        <v>170</v>
      </c>
      <c r="F10627" t="s">
        <v>133</v>
      </c>
    </row>
    <row r="10628" spans="1:6" x14ac:dyDescent="0.25">
      <c r="A10628">
        <v>1460</v>
      </c>
      <c r="B10628" s="3">
        <v>43587</v>
      </c>
      <c r="C10628" s="3">
        <v>43587</v>
      </c>
      <c r="D10628" t="s">
        <v>131</v>
      </c>
      <c r="E10628" t="s">
        <v>175</v>
      </c>
      <c r="F10628" t="s">
        <v>133</v>
      </c>
    </row>
    <row r="10629" spans="1:6" x14ac:dyDescent="0.25">
      <c r="A10629">
        <v>1460</v>
      </c>
      <c r="B10629" s="3">
        <v>43587</v>
      </c>
      <c r="C10629" s="3">
        <v>44655</v>
      </c>
      <c r="D10629" t="s">
        <v>131</v>
      </c>
      <c r="E10629" t="s">
        <v>168</v>
      </c>
      <c r="F10629" t="s">
        <v>133</v>
      </c>
    </row>
    <row r="10630" spans="1:6" x14ac:dyDescent="0.25">
      <c r="A10630">
        <v>1460</v>
      </c>
      <c r="B10630" s="3">
        <v>44655</v>
      </c>
      <c r="C10630" s="3">
        <v>44670</v>
      </c>
      <c r="D10630" t="s">
        <v>131</v>
      </c>
      <c r="E10630" t="s">
        <v>168</v>
      </c>
      <c r="F10630" t="s">
        <v>133</v>
      </c>
    </row>
    <row r="10631" spans="1:6" x14ac:dyDescent="0.25">
      <c r="A10631">
        <v>1460</v>
      </c>
      <c r="B10631" s="3">
        <v>44671</v>
      </c>
      <c r="C10631" s="3"/>
      <c r="D10631" t="s">
        <v>131</v>
      </c>
      <c r="E10631" t="s">
        <v>168</v>
      </c>
      <c r="F10631" t="s">
        <v>133</v>
      </c>
    </row>
    <row r="10632" spans="1:6" x14ac:dyDescent="0.25">
      <c r="A10632">
        <v>1461</v>
      </c>
      <c r="B10632" s="3">
        <v>42373</v>
      </c>
      <c r="C10632" s="3">
        <v>43409</v>
      </c>
      <c r="D10632" t="s">
        <v>131</v>
      </c>
      <c r="E10632" t="s">
        <v>116</v>
      </c>
      <c r="F10632" t="s">
        <v>133</v>
      </c>
    </row>
    <row r="10633" spans="1:6" x14ac:dyDescent="0.25">
      <c r="A10633">
        <v>1461</v>
      </c>
      <c r="B10633" s="3">
        <v>43409</v>
      </c>
      <c r="C10633" s="3">
        <v>43410</v>
      </c>
      <c r="D10633" t="s">
        <v>131</v>
      </c>
      <c r="E10633" t="s">
        <v>116</v>
      </c>
      <c r="F10633" t="s">
        <v>133</v>
      </c>
    </row>
    <row r="10634" spans="1:6" x14ac:dyDescent="0.25">
      <c r="A10634">
        <v>1461</v>
      </c>
      <c r="B10634" s="3">
        <v>43411</v>
      </c>
      <c r="C10634" s="3">
        <v>43642</v>
      </c>
      <c r="D10634" t="s">
        <v>131</v>
      </c>
      <c r="E10634" t="s">
        <v>116</v>
      </c>
      <c r="F10634" t="s">
        <v>133</v>
      </c>
    </row>
    <row r="10635" spans="1:6" x14ac:dyDescent="0.25">
      <c r="A10635">
        <v>1461</v>
      </c>
      <c r="B10635" s="3">
        <v>43642</v>
      </c>
      <c r="C10635" s="3">
        <v>43642</v>
      </c>
      <c r="D10635" t="s">
        <v>131</v>
      </c>
      <c r="E10635" t="s">
        <v>116</v>
      </c>
      <c r="F10635" t="s">
        <v>133</v>
      </c>
    </row>
    <row r="10636" spans="1:6" x14ac:dyDescent="0.25">
      <c r="A10636">
        <v>1461</v>
      </c>
      <c r="B10636" s="3">
        <v>43643</v>
      </c>
      <c r="C10636" s="3">
        <v>43789</v>
      </c>
      <c r="D10636" t="s">
        <v>131</v>
      </c>
      <c r="E10636" t="s">
        <v>116</v>
      </c>
      <c r="F10636" t="s">
        <v>133</v>
      </c>
    </row>
    <row r="10637" spans="1:6" x14ac:dyDescent="0.25">
      <c r="A10637">
        <v>1461</v>
      </c>
      <c r="B10637" s="3">
        <v>43789</v>
      </c>
      <c r="C10637" s="3">
        <v>43789</v>
      </c>
      <c r="D10637" t="s">
        <v>131</v>
      </c>
      <c r="E10637" t="s">
        <v>116</v>
      </c>
      <c r="F10637" t="s">
        <v>133</v>
      </c>
    </row>
    <row r="10638" spans="1:6" x14ac:dyDescent="0.25">
      <c r="A10638">
        <v>1461</v>
      </c>
      <c r="B10638" s="3">
        <v>43790</v>
      </c>
      <c r="C10638" s="3">
        <v>43790</v>
      </c>
      <c r="D10638" t="s">
        <v>131</v>
      </c>
      <c r="E10638" t="s">
        <v>116</v>
      </c>
      <c r="F10638" t="s">
        <v>133</v>
      </c>
    </row>
    <row r="10639" spans="1:6" x14ac:dyDescent="0.25">
      <c r="A10639">
        <v>1461</v>
      </c>
      <c r="B10639" s="3">
        <v>43790</v>
      </c>
      <c r="C10639" s="3">
        <v>43791</v>
      </c>
      <c r="D10639" t="s">
        <v>131</v>
      </c>
      <c r="E10639" t="s">
        <v>116</v>
      </c>
      <c r="F10639" t="s">
        <v>133</v>
      </c>
    </row>
    <row r="10640" spans="1:6" x14ac:dyDescent="0.25">
      <c r="A10640">
        <v>1461</v>
      </c>
      <c r="B10640" s="3">
        <v>43792</v>
      </c>
      <c r="C10640" s="3">
        <v>43886</v>
      </c>
      <c r="D10640" t="s">
        <v>131</v>
      </c>
      <c r="E10640" t="s">
        <v>116</v>
      </c>
      <c r="F10640" t="s">
        <v>133</v>
      </c>
    </row>
    <row r="10641" spans="1:6" x14ac:dyDescent="0.25">
      <c r="A10641">
        <v>1461</v>
      </c>
      <c r="B10641" s="3">
        <v>43881</v>
      </c>
      <c r="C10641" s="3">
        <v>43881</v>
      </c>
      <c r="D10641" t="s">
        <v>131</v>
      </c>
      <c r="E10641" t="s">
        <v>116</v>
      </c>
      <c r="F10641" t="s">
        <v>133</v>
      </c>
    </row>
    <row r="10642" spans="1:6" x14ac:dyDescent="0.25">
      <c r="A10642">
        <v>1461</v>
      </c>
      <c r="B10642" s="3">
        <v>43882</v>
      </c>
      <c r="C10642" s="3">
        <v>43889</v>
      </c>
      <c r="D10642" t="s">
        <v>131</v>
      </c>
      <c r="E10642" t="s">
        <v>116</v>
      </c>
      <c r="F10642" t="s">
        <v>133</v>
      </c>
    </row>
    <row r="10643" spans="1:6" x14ac:dyDescent="0.25">
      <c r="A10643">
        <v>1461</v>
      </c>
      <c r="B10643" s="3">
        <v>43886</v>
      </c>
      <c r="C10643" s="3">
        <v>43886</v>
      </c>
      <c r="D10643" t="s">
        <v>131</v>
      </c>
      <c r="E10643" t="s">
        <v>116</v>
      </c>
      <c r="F10643" t="s">
        <v>133</v>
      </c>
    </row>
    <row r="10644" spans="1:6" x14ac:dyDescent="0.25">
      <c r="A10644">
        <v>1461</v>
      </c>
      <c r="B10644" s="3">
        <v>43887</v>
      </c>
      <c r="C10644" s="3">
        <v>43887</v>
      </c>
      <c r="D10644" t="s">
        <v>131</v>
      </c>
      <c r="E10644" t="s">
        <v>116</v>
      </c>
      <c r="F10644" t="s">
        <v>133</v>
      </c>
    </row>
    <row r="10645" spans="1:6" x14ac:dyDescent="0.25">
      <c r="A10645">
        <v>1461</v>
      </c>
      <c r="B10645" s="3">
        <v>43889</v>
      </c>
      <c r="C10645" s="3">
        <v>43889</v>
      </c>
      <c r="D10645" t="s">
        <v>131</v>
      </c>
      <c r="E10645" t="s">
        <v>116</v>
      </c>
      <c r="F10645" t="s">
        <v>133</v>
      </c>
    </row>
    <row r="10646" spans="1:6" x14ac:dyDescent="0.25">
      <c r="A10646">
        <v>1461</v>
      </c>
      <c r="B10646" s="3">
        <v>43890</v>
      </c>
      <c r="C10646" s="3">
        <v>44379</v>
      </c>
      <c r="D10646" t="s">
        <v>131</v>
      </c>
      <c r="E10646" t="s">
        <v>116</v>
      </c>
      <c r="F10646" t="s">
        <v>133</v>
      </c>
    </row>
    <row r="10647" spans="1:6" x14ac:dyDescent="0.25">
      <c r="A10647">
        <v>1461</v>
      </c>
      <c r="B10647" s="3">
        <v>44379</v>
      </c>
      <c r="C10647" s="3">
        <v>44379</v>
      </c>
      <c r="D10647" t="s">
        <v>131</v>
      </c>
      <c r="E10647" t="s">
        <v>116</v>
      </c>
      <c r="F10647" t="s">
        <v>133</v>
      </c>
    </row>
    <row r="10648" spans="1:6" x14ac:dyDescent="0.25">
      <c r="A10648">
        <v>1461</v>
      </c>
      <c r="B10648" s="3">
        <v>44380</v>
      </c>
      <c r="C10648" s="3">
        <v>44427</v>
      </c>
      <c r="D10648" t="s">
        <v>131</v>
      </c>
      <c r="E10648" t="s">
        <v>116</v>
      </c>
      <c r="F10648" t="s">
        <v>133</v>
      </c>
    </row>
    <row r="10649" spans="1:6" x14ac:dyDescent="0.25">
      <c r="A10649">
        <v>1461</v>
      </c>
      <c r="B10649" s="3">
        <v>44427</v>
      </c>
      <c r="C10649" s="3">
        <v>44428</v>
      </c>
      <c r="D10649" t="s">
        <v>131</v>
      </c>
      <c r="E10649" t="s">
        <v>116</v>
      </c>
      <c r="F10649" t="s">
        <v>133</v>
      </c>
    </row>
    <row r="10650" spans="1:6" x14ac:dyDescent="0.25">
      <c r="A10650">
        <v>1461</v>
      </c>
      <c r="B10650" s="3">
        <v>44429</v>
      </c>
      <c r="C10650" s="3">
        <v>44683</v>
      </c>
      <c r="D10650" t="s">
        <v>131</v>
      </c>
      <c r="E10650" t="s">
        <v>116</v>
      </c>
      <c r="F10650" t="s">
        <v>133</v>
      </c>
    </row>
    <row r="10651" spans="1:6" x14ac:dyDescent="0.25">
      <c r="A10651">
        <v>1461</v>
      </c>
      <c r="B10651" s="3">
        <v>44683</v>
      </c>
      <c r="C10651" s="3">
        <v>44780</v>
      </c>
      <c r="D10651" t="s">
        <v>131</v>
      </c>
      <c r="E10651" t="s">
        <v>116</v>
      </c>
      <c r="F10651" t="s">
        <v>133</v>
      </c>
    </row>
    <row r="10652" spans="1:6" x14ac:dyDescent="0.25">
      <c r="A10652">
        <v>1461</v>
      </c>
      <c r="B10652" s="3">
        <v>44781</v>
      </c>
      <c r="C10652" s="3"/>
      <c r="D10652" t="s">
        <v>131</v>
      </c>
      <c r="E10652" t="s">
        <v>116</v>
      </c>
      <c r="F10652" t="s">
        <v>133</v>
      </c>
    </row>
    <row r="10653" spans="1:6" x14ac:dyDescent="0.25">
      <c r="A10653">
        <v>1462</v>
      </c>
      <c r="B10653" s="3">
        <v>42005</v>
      </c>
      <c r="C10653" s="3">
        <v>43655</v>
      </c>
      <c r="D10653" t="s">
        <v>131</v>
      </c>
      <c r="E10653" t="s">
        <v>170</v>
      </c>
      <c r="F10653" t="s">
        <v>133</v>
      </c>
    </row>
    <row r="10654" spans="1:6" x14ac:dyDescent="0.25">
      <c r="A10654">
        <v>1462</v>
      </c>
      <c r="B10654" s="3">
        <v>43655</v>
      </c>
      <c r="C10654" s="3">
        <v>43677</v>
      </c>
      <c r="D10654" t="s">
        <v>131</v>
      </c>
      <c r="E10654" t="s">
        <v>170</v>
      </c>
      <c r="F10654" t="s">
        <v>133</v>
      </c>
    </row>
    <row r="10655" spans="1:6" x14ac:dyDescent="0.25">
      <c r="A10655">
        <v>1462</v>
      </c>
      <c r="B10655" s="3">
        <v>43678</v>
      </c>
      <c r="C10655" s="3">
        <v>43678</v>
      </c>
      <c r="D10655" t="s">
        <v>131</v>
      </c>
      <c r="E10655" t="s">
        <v>170</v>
      </c>
      <c r="F10655" t="s">
        <v>133</v>
      </c>
    </row>
    <row r="10656" spans="1:6" x14ac:dyDescent="0.25">
      <c r="A10656">
        <v>1462</v>
      </c>
      <c r="B10656" s="3">
        <v>43678</v>
      </c>
      <c r="D10656" t="s">
        <v>131</v>
      </c>
      <c r="E10656" t="s">
        <v>170</v>
      </c>
      <c r="F10656" t="s">
        <v>133</v>
      </c>
    </row>
    <row r="10657" spans="1:6" x14ac:dyDescent="0.25">
      <c r="A10657">
        <v>1463</v>
      </c>
      <c r="B10657" s="3">
        <v>42552</v>
      </c>
      <c r="C10657" s="3"/>
      <c r="D10657" t="s">
        <v>131</v>
      </c>
      <c r="E10657" t="s">
        <v>115</v>
      </c>
      <c r="F10657" t="s">
        <v>133</v>
      </c>
    </row>
    <row r="10658" spans="1:6" x14ac:dyDescent="0.25">
      <c r="A10658">
        <v>1464</v>
      </c>
      <c r="B10658" s="3">
        <v>40695</v>
      </c>
      <c r="C10658" s="3">
        <v>43266</v>
      </c>
      <c r="D10658" t="s">
        <v>131</v>
      </c>
      <c r="E10658" t="s">
        <v>116</v>
      </c>
      <c r="F10658" t="s">
        <v>133</v>
      </c>
    </row>
    <row r="10659" spans="1:6" x14ac:dyDescent="0.25">
      <c r="A10659">
        <v>1464</v>
      </c>
      <c r="B10659" s="3">
        <v>43266</v>
      </c>
      <c r="C10659" s="3">
        <v>43266</v>
      </c>
      <c r="D10659" t="s">
        <v>131</v>
      </c>
      <c r="E10659" t="s">
        <v>116</v>
      </c>
      <c r="F10659" t="s">
        <v>133</v>
      </c>
    </row>
    <row r="10660" spans="1:6" x14ac:dyDescent="0.25">
      <c r="A10660">
        <v>1464</v>
      </c>
      <c r="B10660" s="3">
        <v>43267</v>
      </c>
      <c r="C10660" s="3">
        <v>43354</v>
      </c>
      <c r="D10660" t="s">
        <v>131</v>
      </c>
      <c r="E10660" t="s">
        <v>116</v>
      </c>
      <c r="F10660" t="s">
        <v>133</v>
      </c>
    </row>
    <row r="10661" spans="1:6" x14ac:dyDescent="0.25">
      <c r="A10661">
        <v>1464</v>
      </c>
      <c r="B10661" s="3">
        <v>43354</v>
      </c>
      <c r="C10661" s="3">
        <v>43357</v>
      </c>
      <c r="D10661" t="s">
        <v>131</v>
      </c>
      <c r="E10661" t="s">
        <v>116</v>
      </c>
      <c r="F10661" t="s">
        <v>133</v>
      </c>
    </row>
    <row r="10662" spans="1:6" x14ac:dyDescent="0.25">
      <c r="A10662">
        <v>1464</v>
      </c>
      <c r="B10662" s="3">
        <v>43358</v>
      </c>
      <c r="C10662" s="3">
        <v>43488</v>
      </c>
      <c r="D10662" t="s">
        <v>131</v>
      </c>
      <c r="E10662" t="s">
        <v>116</v>
      </c>
      <c r="F10662" t="s">
        <v>133</v>
      </c>
    </row>
    <row r="10663" spans="1:6" x14ac:dyDescent="0.25">
      <c r="A10663">
        <v>1464</v>
      </c>
      <c r="B10663" s="3">
        <v>43488</v>
      </c>
      <c r="C10663" s="3">
        <v>43494</v>
      </c>
      <c r="D10663" t="s">
        <v>131</v>
      </c>
      <c r="E10663" t="s">
        <v>116</v>
      </c>
      <c r="F10663" t="s">
        <v>133</v>
      </c>
    </row>
    <row r="10664" spans="1:6" x14ac:dyDescent="0.25">
      <c r="A10664">
        <v>1464</v>
      </c>
      <c r="B10664" s="3">
        <v>43495</v>
      </c>
      <c r="C10664" s="3">
        <v>43495</v>
      </c>
      <c r="D10664" t="s">
        <v>131</v>
      </c>
      <c r="E10664" t="s">
        <v>116</v>
      </c>
      <c r="F10664" t="s">
        <v>133</v>
      </c>
    </row>
    <row r="10665" spans="1:6" x14ac:dyDescent="0.25">
      <c r="A10665">
        <v>1464</v>
      </c>
      <c r="B10665" s="3">
        <v>43495</v>
      </c>
      <c r="C10665" s="3">
        <v>43501</v>
      </c>
      <c r="D10665" t="s">
        <v>131</v>
      </c>
      <c r="E10665" t="s">
        <v>116</v>
      </c>
      <c r="F10665" t="s">
        <v>133</v>
      </c>
    </row>
    <row r="10666" spans="1:6" x14ac:dyDescent="0.25">
      <c r="A10666">
        <v>1464</v>
      </c>
      <c r="B10666" s="3">
        <v>43502</v>
      </c>
      <c r="C10666" s="3">
        <v>43502</v>
      </c>
      <c r="D10666" t="s">
        <v>131</v>
      </c>
      <c r="E10666" t="s">
        <v>116</v>
      </c>
      <c r="F10666" t="s">
        <v>133</v>
      </c>
    </row>
    <row r="10667" spans="1:6" x14ac:dyDescent="0.25">
      <c r="A10667">
        <v>1464</v>
      </c>
      <c r="B10667" s="3">
        <v>43502</v>
      </c>
      <c r="C10667" s="3">
        <v>43504</v>
      </c>
      <c r="D10667" t="s">
        <v>131</v>
      </c>
      <c r="E10667" t="s">
        <v>116</v>
      </c>
      <c r="F10667" t="s">
        <v>133</v>
      </c>
    </row>
    <row r="10668" spans="1:6" x14ac:dyDescent="0.25">
      <c r="A10668">
        <v>1464</v>
      </c>
      <c r="B10668" s="3">
        <v>43505</v>
      </c>
      <c r="C10668" s="3">
        <v>43580</v>
      </c>
      <c r="D10668" t="s">
        <v>131</v>
      </c>
      <c r="E10668" t="s">
        <v>116</v>
      </c>
      <c r="F10668" t="s">
        <v>133</v>
      </c>
    </row>
    <row r="10669" spans="1:6" x14ac:dyDescent="0.25">
      <c r="A10669">
        <v>1464</v>
      </c>
      <c r="B10669" s="3">
        <v>43580</v>
      </c>
      <c r="C10669" s="3">
        <v>43580</v>
      </c>
      <c r="D10669" t="s">
        <v>131</v>
      </c>
      <c r="E10669" t="s">
        <v>116</v>
      </c>
      <c r="F10669" t="s">
        <v>133</v>
      </c>
    </row>
    <row r="10670" spans="1:6" x14ac:dyDescent="0.25">
      <c r="A10670">
        <v>1464</v>
      </c>
      <c r="B10670" s="3">
        <v>43581</v>
      </c>
      <c r="C10670" s="3">
        <v>43683</v>
      </c>
      <c r="D10670" t="s">
        <v>131</v>
      </c>
      <c r="E10670" t="s">
        <v>116</v>
      </c>
      <c r="F10670" t="s">
        <v>133</v>
      </c>
    </row>
    <row r="10671" spans="1:6" x14ac:dyDescent="0.25">
      <c r="A10671">
        <v>1464</v>
      </c>
      <c r="B10671" s="3">
        <v>43683</v>
      </c>
      <c r="C10671" s="3">
        <v>43683</v>
      </c>
      <c r="D10671" t="s">
        <v>131</v>
      </c>
      <c r="E10671" t="s">
        <v>116</v>
      </c>
      <c r="F10671" t="s">
        <v>133</v>
      </c>
    </row>
    <row r="10672" spans="1:6" x14ac:dyDescent="0.25">
      <c r="A10672">
        <v>1464</v>
      </c>
      <c r="B10672" s="3">
        <v>43684</v>
      </c>
      <c r="C10672" s="3">
        <v>43684</v>
      </c>
      <c r="D10672" t="s">
        <v>131</v>
      </c>
      <c r="E10672" t="s">
        <v>116</v>
      </c>
      <c r="F10672" t="s">
        <v>133</v>
      </c>
    </row>
    <row r="10673" spans="1:6" x14ac:dyDescent="0.25">
      <c r="A10673">
        <v>1464</v>
      </c>
      <c r="B10673" s="3">
        <v>43684</v>
      </c>
      <c r="C10673" s="3">
        <v>43684</v>
      </c>
      <c r="D10673" t="s">
        <v>131</v>
      </c>
      <c r="E10673" t="s">
        <v>116</v>
      </c>
      <c r="F10673" t="s">
        <v>133</v>
      </c>
    </row>
    <row r="10674" spans="1:6" x14ac:dyDescent="0.25">
      <c r="A10674">
        <v>1464</v>
      </c>
      <c r="B10674" s="3">
        <v>43685</v>
      </c>
      <c r="C10674" s="3">
        <v>43809</v>
      </c>
      <c r="D10674" t="s">
        <v>131</v>
      </c>
      <c r="E10674" t="s">
        <v>116</v>
      </c>
      <c r="F10674" t="s">
        <v>133</v>
      </c>
    </row>
    <row r="10675" spans="1:6" x14ac:dyDescent="0.25">
      <c r="A10675">
        <v>1464</v>
      </c>
      <c r="B10675" s="3">
        <v>43809</v>
      </c>
      <c r="C10675" s="3">
        <v>43809</v>
      </c>
      <c r="D10675" t="s">
        <v>131</v>
      </c>
      <c r="E10675" t="s">
        <v>116</v>
      </c>
      <c r="F10675" t="s">
        <v>133</v>
      </c>
    </row>
    <row r="10676" spans="1:6" x14ac:dyDescent="0.25">
      <c r="A10676">
        <v>1464</v>
      </c>
      <c r="B10676" s="3">
        <v>43810</v>
      </c>
      <c r="C10676" s="3">
        <v>44166</v>
      </c>
      <c r="D10676" t="s">
        <v>131</v>
      </c>
      <c r="E10676" t="s">
        <v>116</v>
      </c>
      <c r="F10676" t="s">
        <v>133</v>
      </c>
    </row>
    <row r="10677" spans="1:6" x14ac:dyDescent="0.25">
      <c r="A10677">
        <v>1464</v>
      </c>
      <c r="B10677" s="3">
        <v>44166</v>
      </c>
      <c r="C10677" s="3">
        <v>44166</v>
      </c>
      <c r="D10677" t="s">
        <v>131</v>
      </c>
      <c r="E10677" t="s">
        <v>116</v>
      </c>
      <c r="F10677" t="s">
        <v>133</v>
      </c>
    </row>
    <row r="10678" spans="1:6" x14ac:dyDescent="0.25">
      <c r="A10678">
        <v>1464</v>
      </c>
      <c r="B10678" s="3">
        <v>44167</v>
      </c>
      <c r="C10678" s="3">
        <v>44291</v>
      </c>
      <c r="D10678" t="s">
        <v>131</v>
      </c>
      <c r="E10678" t="s">
        <v>116</v>
      </c>
      <c r="F10678" t="s">
        <v>133</v>
      </c>
    </row>
    <row r="10679" spans="1:6" x14ac:dyDescent="0.25">
      <c r="A10679">
        <v>1464</v>
      </c>
      <c r="B10679" s="3">
        <v>44291</v>
      </c>
      <c r="C10679" s="3">
        <v>44293</v>
      </c>
      <c r="D10679" t="s">
        <v>131</v>
      </c>
      <c r="E10679" t="s">
        <v>116</v>
      </c>
      <c r="F10679" t="s">
        <v>133</v>
      </c>
    </row>
    <row r="10680" spans="1:6" x14ac:dyDescent="0.25">
      <c r="A10680">
        <v>1464</v>
      </c>
      <c r="B10680" s="3">
        <v>44294</v>
      </c>
      <c r="C10680" s="3">
        <v>44294</v>
      </c>
      <c r="D10680" t="s">
        <v>131</v>
      </c>
      <c r="E10680" t="s">
        <v>116</v>
      </c>
      <c r="F10680" t="s">
        <v>133</v>
      </c>
    </row>
    <row r="10681" spans="1:6" x14ac:dyDescent="0.25">
      <c r="A10681">
        <v>1464</v>
      </c>
      <c r="B10681" s="3">
        <v>44294</v>
      </c>
      <c r="C10681" s="3">
        <v>44295</v>
      </c>
      <c r="D10681" t="s">
        <v>131</v>
      </c>
      <c r="E10681" t="s">
        <v>116</v>
      </c>
      <c r="F10681" t="s">
        <v>133</v>
      </c>
    </row>
    <row r="10682" spans="1:6" x14ac:dyDescent="0.25">
      <c r="A10682">
        <v>1464</v>
      </c>
      <c r="B10682" s="3">
        <v>44296</v>
      </c>
      <c r="C10682" s="3">
        <v>44475</v>
      </c>
      <c r="D10682" t="s">
        <v>131</v>
      </c>
      <c r="E10682" t="s">
        <v>116</v>
      </c>
      <c r="F10682" t="s">
        <v>133</v>
      </c>
    </row>
    <row r="10683" spans="1:6" x14ac:dyDescent="0.25">
      <c r="A10683">
        <v>1464</v>
      </c>
      <c r="B10683" s="3">
        <v>44475</v>
      </c>
      <c r="C10683" s="3">
        <v>44475</v>
      </c>
      <c r="D10683" t="s">
        <v>131</v>
      </c>
      <c r="E10683" t="s">
        <v>116</v>
      </c>
      <c r="F10683" t="s">
        <v>133</v>
      </c>
    </row>
    <row r="10684" spans="1:6" x14ac:dyDescent="0.25">
      <c r="A10684">
        <v>1464</v>
      </c>
      <c r="B10684" s="3">
        <v>44476</v>
      </c>
      <c r="C10684" s="3">
        <v>44544</v>
      </c>
      <c r="D10684" t="s">
        <v>131</v>
      </c>
      <c r="E10684" t="s">
        <v>116</v>
      </c>
      <c r="F10684" t="s">
        <v>133</v>
      </c>
    </row>
    <row r="10685" spans="1:6" x14ac:dyDescent="0.25">
      <c r="A10685">
        <v>1464</v>
      </c>
      <c r="B10685" s="3">
        <v>44544</v>
      </c>
      <c r="C10685" s="3">
        <v>44544</v>
      </c>
      <c r="D10685" t="s">
        <v>131</v>
      </c>
      <c r="E10685" t="s">
        <v>116</v>
      </c>
      <c r="F10685" t="s">
        <v>133</v>
      </c>
    </row>
    <row r="10686" spans="1:6" x14ac:dyDescent="0.25">
      <c r="A10686">
        <v>1464</v>
      </c>
      <c r="B10686" s="3">
        <v>44545</v>
      </c>
      <c r="C10686" s="3">
        <v>44600</v>
      </c>
      <c r="D10686" t="s">
        <v>131</v>
      </c>
      <c r="E10686" t="s">
        <v>116</v>
      </c>
      <c r="F10686" t="s">
        <v>133</v>
      </c>
    </row>
    <row r="10687" spans="1:6" x14ac:dyDescent="0.25">
      <c r="A10687">
        <v>1464</v>
      </c>
      <c r="B10687" s="3">
        <v>44600</v>
      </c>
      <c r="C10687" s="3">
        <v>44604</v>
      </c>
      <c r="D10687" t="s">
        <v>131</v>
      </c>
      <c r="E10687" t="s">
        <v>116</v>
      </c>
      <c r="F10687" t="s">
        <v>133</v>
      </c>
    </row>
    <row r="10688" spans="1:6" x14ac:dyDescent="0.25">
      <c r="A10688">
        <v>1464</v>
      </c>
      <c r="B10688" s="3">
        <v>44605</v>
      </c>
      <c r="C10688" s="3">
        <v>44655</v>
      </c>
      <c r="D10688" t="s">
        <v>131</v>
      </c>
      <c r="E10688" t="s">
        <v>116</v>
      </c>
      <c r="F10688" t="s">
        <v>133</v>
      </c>
    </row>
    <row r="10689" spans="1:6" x14ac:dyDescent="0.25">
      <c r="A10689">
        <v>1464</v>
      </c>
      <c r="B10689" s="3">
        <v>44655</v>
      </c>
      <c r="C10689" s="3">
        <v>44664</v>
      </c>
      <c r="D10689" t="s">
        <v>131</v>
      </c>
      <c r="E10689" t="s">
        <v>116</v>
      </c>
      <c r="F10689" t="s">
        <v>133</v>
      </c>
    </row>
    <row r="10690" spans="1:6" x14ac:dyDescent="0.25">
      <c r="A10690">
        <v>1464</v>
      </c>
      <c r="B10690" s="3">
        <v>44665</v>
      </c>
      <c r="C10690" s="3">
        <v>44748</v>
      </c>
      <c r="D10690" t="s">
        <v>131</v>
      </c>
      <c r="E10690" t="s">
        <v>116</v>
      </c>
      <c r="F10690" t="s">
        <v>133</v>
      </c>
    </row>
    <row r="10691" spans="1:6" x14ac:dyDescent="0.25">
      <c r="A10691">
        <v>1464</v>
      </c>
      <c r="B10691" s="3">
        <v>44748</v>
      </c>
      <c r="C10691" s="3">
        <v>44753</v>
      </c>
      <c r="D10691" t="s">
        <v>131</v>
      </c>
      <c r="E10691" t="s">
        <v>116</v>
      </c>
      <c r="F10691" t="s">
        <v>133</v>
      </c>
    </row>
    <row r="10692" spans="1:6" x14ac:dyDescent="0.25">
      <c r="A10692">
        <v>1464</v>
      </c>
      <c r="B10692" s="3">
        <v>44754</v>
      </c>
      <c r="C10692" s="3"/>
      <c r="D10692" t="s">
        <v>131</v>
      </c>
      <c r="E10692" t="s">
        <v>116</v>
      </c>
      <c r="F10692" t="s">
        <v>133</v>
      </c>
    </row>
    <row r="10693" spans="1:6" x14ac:dyDescent="0.25">
      <c r="A10693">
        <v>1465</v>
      </c>
      <c r="B10693" s="3">
        <v>42445</v>
      </c>
      <c r="C10693" s="3">
        <v>43150</v>
      </c>
      <c r="D10693" t="s">
        <v>131</v>
      </c>
      <c r="E10693" t="s">
        <v>93</v>
      </c>
      <c r="F10693" t="s">
        <v>133</v>
      </c>
    </row>
    <row r="10694" spans="1:6" x14ac:dyDescent="0.25">
      <c r="A10694">
        <v>1465</v>
      </c>
      <c r="B10694" s="3">
        <v>43150</v>
      </c>
      <c r="C10694" s="3">
        <v>43619</v>
      </c>
      <c r="D10694" t="s">
        <v>131</v>
      </c>
      <c r="E10694" t="s">
        <v>93</v>
      </c>
      <c r="F10694" t="s">
        <v>133</v>
      </c>
    </row>
    <row r="10695" spans="1:6" x14ac:dyDescent="0.25">
      <c r="A10695">
        <v>1465</v>
      </c>
      <c r="B10695" s="3">
        <v>43619</v>
      </c>
      <c r="C10695" s="3">
        <v>43766</v>
      </c>
      <c r="D10695" t="s">
        <v>131</v>
      </c>
      <c r="E10695" t="s">
        <v>93</v>
      </c>
      <c r="F10695" t="s">
        <v>133</v>
      </c>
    </row>
    <row r="10696" spans="1:6" x14ac:dyDescent="0.25">
      <c r="A10696">
        <v>1465</v>
      </c>
      <c r="B10696" s="3">
        <v>43766</v>
      </c>
      <c r="C10696" s="3">
        <v>43766</v>
      </c>
      <c r="D10696" t="s">
        <v>131</v>
      </c>
      <c r="E10696" t="s">
        <v>93</v>
      </c>
      <c r="F10696" t="s">
        <v>133</v>
      </c>
    </row>
    <row r="10697" spans="1:6" x14ac:dyDescent="0.25">
      <c r="A10697">
        <v>1465</v>
      </c>
      <c r="B10697" s="3">
        <v>43922</v>
      </c>
      <c r="C10697" s="3">
        <v>43922</v>
      </c>
      <c r="D10697" t="s">
        <v>131</v>
      </c>
      <c r="E10697" t="s">
        <v>93</v>
      </c>
      <c r="F10697" t="s">
        <v>133</v>
      </c>
    </row>
    <row r="10698" spans="1:6" x14ac:dyDescent="0.25">
      <c r="A10698">
        <v>1465</v>
      </c>
      <c r="B10698" s="3">
        <v>43922</v>
      </c>
      <c r="C10698" s="3">
        <v>43922</v>
      </c>
      <c r="D10698" t="s">
        <v>131</v>
      </c>
      <c r="E10698" t="s">
        <v>93</v>
      </c>
      <c r="F10698" t="s">
        <v>133</v>
      </c>
    </row>
    <row r="10699" spans="1:6" x14ac:dyDescent="0.25">
      <c r="A10699">
        <v>1466</v>
      </c>
      <c r="B10699" s="3">
        <v>42401</v>
      </c>
      <c r="C10699" s="3">
        <v>43585</v>
      </c>
      <c r="D10699" t="s">
        <v>131</v>
      </c>
      <c r="E10699" t="s">
        <v>180</v>
      </c>
      <c r="F10699" t="s">
        <v>133</v>
      </c>
    </row>
    <row r="10700" spans="1:6" x14ac:dyDescent="0.25">
      <c r="A10700">
        <v>1466</v>
      </c>
      <c r="B10700" s="3">
        <v>43586</v>
      </c>
      <c r="C10700" s="3">
        <v>43586</v>
      </c>
      <c r="D10700" t="s">
        <v>131</v>
      </c>
      <c r="E10700" t="s">
        <v>202</v>
      </c>
      <c r="F10700" t="s">
        <v>133</v>
      </c>
    </row>
    <row r="10701" spans="1:6" x14ac:dyDescent="0.25">
      <c r="A10701">
        <v>1466</v>
      </c>
      <c r="B10701" s="3">
        <v>43586</v>
      </c>
      <c r="C10701" s="3">
        <v>43836</v>
      </c>
      <c r="D10701" t="s">
        <v>131</v>
      </c>
      <c r="E10701" t="s">
        <v>202</v>
      </c>
      <c r="F10701" t="s">
        <v>133</v>
      </c>
    </row>
    <row r="10702" spans="1:6" x14ac:dyDescent="0.25">
      <c r="A10702">
        <v>1466</v>
      </c>
      <c r="B10702" s="3">
        <v>43836</v>
      </c>
      <c r="C10702" s="3">
        <v>43850</v>
      </c>
      <c r="D10702" t="s">
        <v>131</v>
      </c>
      <c r="E10702" t="s">
        <v>202</v>
      </c>
      <c r="F10702" t="s">
        <v>133</v>
      </c>
    </row>
    <row r="10703" spans="1:6" x14ac:dyDescent="0.25">
      <c r="A10703">
        <v>1466</v>
      </c>
      <c r="B10703" s="3">
        <v>43851</v>
      </c>
      <c r="C10703" s="3">
        <v>44011</v>
      </c>
      <c r="D10703" t="s">
        <v>131</v>
      </c>
      <c r="E10703" t="s">
        <v>202</v>
      </c>
      <c r="F10703" t="s">
        <v>133</v>
      </c>
    </row>
    <row r="10704" spans="1:6" x14ac:dyDescent="0.25">
      <c r="A10704">
        <v>1466</v>
      </c>
      <c r="B10704" s="3">
        <v>44011</v>
      </c>
      <c r="C10704" s="3">
        <v>44108</v>
      </c>
      <c r="D10704" t="s">
        <v>131</v>
      </c>
      <c r="E10704" t="s">
        <v>202</v>
      </c>
      <c r="F10704" t="s">
        <v>133</v>
      </c>
    </row>
    <row r="10705" spans="1:6" x14ac:dyDescent="0.25">
      <c r="A10705">
        <v>1466</v>
      </c>
      <c r="B10705" s="3">
        <v>44109</v>
      </c>
      <c r="D10705" t="s">
        <v>131</v>
      </c>
      <c r="E10705" t="s">
        <v>202</v>
      </c>
      <c r="F10705" t="s">
        <v>133</v>
      </c>
    </row>
    <row r="10706" spans="1:6" x14ac:dyDescent="0.25">
      <c r="A10706">
        <v>1467</v>
      </c>
      <c r="B10706" s="3">
        <v>43010</v>
      </c>
      <c r="C10706" s="3">
        <v>43202</v>
      </c>
      <c r="D10706" t="s">
        <v>131</v>
      </c>
      <c r="E10706" t="s">
        <v>120</v>
      </c>
      <c r="F10706" t="s">
        <v>133</v>
      </c>
    </row>
    <row r="10707" spans="1:6" x14ac:dyDescent="0.25">
      <c r="A10707">
        <v>1467</v>
      </c>
      <c r="B10707" s="3">
        <v>43203</v>
      </c>
      <c r="C10707" s="3">
        <v>43203</v>
      </c>
      <c r="D10707" t="s">
        <v>131</v>
      </c>
      <c r="E10707" t="s">
        <v>120</v>
      </c>
      <c r="F10707" t="s">
        <v>133</v>
      </c>
    </row>
    <row r="10708" spans="1:6" x14ac:dyDescent="0.25">
      <c r="A10708">
        <v>1467</v>
      </c>
      <c r="B10708" s="3">
        <v>43204</v>
      </c>
      <c r="C10708" s="3">
        <v>44236</v>
      </c>
      <c r="D10708" t="s">
        <v>131</v>
      </c>
      <c r="E10708" t="s">
        <v>120</v>
      </c>
      <c r="F10708" t="s">
        <v>133</v>
      </c>
    </row>
    <row r="10709" spans="1:6" x14ac:dyDescent="0.25">
      <c r="A10709">
        <v>1467</v>
      </c>
      <c r="B10709" s="3">
        <v>44236</v>
      </c>
      <c r="C10709" s="3">
        <v>44237</v>
      </c>
      <c r="D10709" t="s">
        <v>131</v>
      </c>
      <c r="E10709" t="s">
        <v>120</v>
      </c>
      <c r="F10709" t="s">
        <v>133</v>
      </c>
    </row>
    <row r="10710" spans="1:6" x14ac:dyDescent="0.25">
      <c r="A10710">
        <v>1467</v>
      </c>
      <c r="B10710" s="3">
        <v>44238</v>
      </c>
      <c r="C10710" s="3">
        <v>44564</v>
      </c>
      <c r="D10710" t="s">
        <v>131</v>
      </c>
      <c r="E10710" t="s">
        <v>120</v>
      </c>
      <c r="F10710" t="s">
        <v>133</v>
      </c>
    </row>
    <row r="10711" spans="1:6" x14ac:dyDescent="0.25">
      <c r="A10711">
        <v>1467</v>
      </c>
      <c r="B10711" s="3">
        <v>44564</v>
      </c>
      <c r="C10711" s="3">
        <v>44565</v>
      </c>
      <c r="D10711" t="s">
        <v>131</v>
      </c>
      <c r="E10711" t="s">
        <v>120</v>
      </c>
      <c r="F10711" t="s">
        <v>133</v>
      </c>
    </row>
    <row r="10712" spans="1:6" x14ac:dyDescent="0.25">
      <c r="A10712">
        <v>1467</v>
      </c>
      <c r="B10712" s="3">
        <v>44565</v>
      </c>
      <c r="C10712" s="3">
        <v>44565</v>
      </c>
      <c r="D10712" t="s">
        <v>131</v>
      </c>
      <c r="E10712" t="s">
        <v>310</v>
      </c>
      <c r="F10712" t="s">
        <v>133</v>
      </c>
    </row>
    <row r="10713" spans="1:6" x14ac:dyDescent="0.25">
      <c r="A10713">
        <v>1467</v>
      </c>
      <c r="B10713" s="3">
        <v>44565</v>
      </c>
      <c r="C10713" s="3">
        <v>44744</v>
      </c>
      <c r="D10713" t="s">
        <v>131</v>
      </c>
      <c r="E10713" t="s">
        <v>310</v>
      </c>
      <c r="F10713" t="s">
        <v>133</v>
      </c>
    </row>
    <row r="10714" spans="1:6" x14ac:dyDescent="0.25">
      <c r="A10714">
        <v>1467</v>
      </c>
      <c r="B10714" s="3">
        <v>44744</v>
      </c>
      <c r="C10714" s="3">
        <v>44744</v>
      </c>
      <c r="D10714" t="s">
        <v>131</v>
      </c>
      <c r="E10714" t="s">
        <v>120</v>
      </c>
      <c r="F10714" t="s">
        <v>133</v>
      </c>
    </row>
    <row r="10715" spans="1:6" x14ac:dyDescent="0.25">
      <c r="A10715">
        <v>1467</v>
      </c>
      <c r="B10715" s="3">
        <v>44744</v>
      </c>
      <c r="C10715" s="3">
        <v>44745</v>
      </c>
      <c r="D10715" t="s">
        <v>131</v>
      </c>
      <c r="E10715" t="s">
        <v>120</v>
      </c>
      <c r="F10715" t="s">
        <v>133</v>
      </c>
    </row>
    <row r="10716" spans="1:6" x14ac:dyDescent="0.25">
      <c r="A10716">
        <v>1467</v>
      </c>
      <c r="B10716" s="3">
        <v>44745</v>
      </c>
      <c r="C10716" s="3">
        <v>44745</v>
      </c>
      <c r="D10716" t="s">
        <v>131</v>
      </c>
      <c r="E10716" t="s">
        <v>311</v>
      </c>
      <c r="F10716" t="s">
        <v>133</v>
      </c>
    </row>
    <row r="10717" spans="1:6" x14ac:dyDescent="0.25">
      <c r="A10717">
        <v>1467</v>
      </c>
      <c r="B10717" s="3">
        <v>44745</v>
      </c>
      <c r="C10717" s="3"/>
      <c r="D10717" t="s">
        <v>131</v>
      </c>
      <c r="E10717" t="s">
        <v>311</v>
      </c>
      <c r="F10717" t="s">
        <v>133</v>
      </c>
    </row>
    <row r="10718" spans="1:6" x14ac:dyDescent="0.25">
      <c r="A10718">
        <v>1468</v>
      </c>
      <c r="B10718" s="3">
        <v>42959</v>
      </c>
      <c r="C10718" s="3">
        <v>43206</v>
      </c>
      <c r="D10718" t="s">
        <v>131</v>
      </c>
      <c r="E10718" t="s">
        <v>174</v>
      </c>
      <c r="F10718" t="s">
        <v>133</v>
      </c>
    </row>
    <row r="10719" spans="1:6" x14ac:dyDescent="0.25">
      <c r="A10719">
        <v>1468</v>
      </c>
      <c r="B10719" s="3">
        <v>43206</v>
      </c>
      <c r="C10719" s="3">
        <v>43381</v>
      </c>
      <c r="D10719" t="s">
        <v>131</v>
      </c>
      <c r="E10719" t="s">
        <v>174</v>
      </c>
      <c r="F10719" t="s">
        <v>133</v>
      </c>
    </row>
    <row r="10720" spans="1:6" x14ac:dyDescent="0.25">
      <c r="A10720">
        <v>1468</v>
      </c>
      <c r="B10720" s="3">
        <v>43381</v>
      </c>
      <c r="C10720" s="3">
        <v>43381</v>
      </c>
      <c r="D10720" t="s">
        <v>131</v>
      </c>
      <c r="E10720" t="s">
        <v>174</v>
      </c>
      <c r="F10720" t="s">
        <v>133</v>
      </c>
    </row>
    <row r="10721" spans="1:6" x14ac:dyDescent="0.25">
      <c r="A10721">
        <v>1468</v>
      </c>
      <c r="B10721" s="3">
        <v>43382</v>
      </c>
      <c r="C10721" s="3">
        <v>43382</v>
      </c>
      <c r="D10721" t="s">
        <v>131</v>
      </c>
      <c r="E10721" t="s">
        <v>174</v>
      </c>
      <c r="F10721" t="s">
        <v>133</v>
      </c>
    </row>
    <row r="10722" spans="1:6" x14ac:dyDescent="0.25">
      <c r="A10722">
        <v>1468</v>
      </c>
      <c r="B10722" s="3">
        <v>43382</v>
      </c>
      <c r="C10722" s="3">
        <v>43382</v>
      </c>
      <c r="D10722" t="s">
        <v>131</v>
      </c>
      <c r="E10722" t="s">
        <v>174</v>
      </c>
      <c r="F10722" t="s">
        <v>133</v>
      </c>
    </row>
    <row r="10723" spans="1:6" x14ac:dyDescent="0.25">
      <c r="A10723">
        <v>1468</v>
      </c>
      <c r="B10723" s="3">
        <v>43383</v>
      </c>
      <c r="C10723" s="3">
        <v>43865</v>
      </c>
      <c r="D10723" t="s">
        <v>131</v>
      </c>
      <c r="E10723" t="s">
        <v>174</v>
      </c>
      <c r="F10723" t="s">
        <v>133</v>
      </c>
    </row>
    <row r="10724" spans="1:6" x14ac:dyDescent="0.25">
      <c r="A10724">
        <v>1468</v>
      </c>
      <c r="B10724" s="3">
        <v>43865</v>
      </c>
      <c r="C10724" s="3">
        <v>43866</v>
      </c>
      <c r="D10724" t="s">
        <v>131</v>
      </c>
      <c r="E10724" t="s">
        <v>174</v>
      </c>
      <c r="F10724" t="s">
        <v>133</v>
      </c>
    </row>
    <row r="10725" spans="1:6" x14ac:dyDescent="0.25">
      <c r="A10725">
        <v>1468</v>
      </c>
      <c r="B10725" s="3">
        <v>43867</v>
      </c>
      <c r="C10725" s="3">
        <v>43867</v>
      </c>
      <c r="D10725" t="s">
        <v>131</v>
      </c>
      <c r="E10725" t="s">
        <v>174</v>
      </c>
      <c r="F10725" t="s">
        <v>133</v>
      </c>
    </row>
    <row r="10726" spans="1:6" x14ac:dyDescent="0.25">
      <c r="A10726">
        <v>1468</v>
      </c>
      <c r="B10726" s="3">
        <v>43867</v>
      </c>
      <c r="C10726" s="3">
        <v>43873</v>
      </c>
      <c r="D10726" t="s">
        <v>131</v>
      </c>
      <c r="E10726" t="s">
        <v>174</v>
      </c>
      <c r="F10726" t="s">
        <v>133</v>
      </c>
    </row>
    <row r="10727" spans="1:6" x14ac:dyDescent="0.25">
      <c r="A10727">
        <v>1468</v>
      </c>
      <c r="B10727" s="3">
        <v>43874</v>
      </c>
      <c r="C10727" s="3">
        <v>44051</v>
      </c>
      <c r="D10727" t="s">
        <v>131</v>
      </c>
      <c r="E10727" t="s">
        <v>174</v>
      </c>
      <c r="F10727" t="s">
        <v>133</v>
      </c>
    </row>
    <row r="10728" spans="1:6" x14ac:dyDescent="0.25">
      <c r="A10728">
        <v>1468</v>
      </c>
      <c r="B10728" s="3">
        <v>44051</v>
      </c>
      <c r="C10728" s="3">
        <v>44148</v>
      </c>
      <c r="D10728" t="s">
        <v>131</v>
      </c>
      <c r="E10728" t="s">
        <v>174</v>
      </c>
      <c r="F10728" t="s">
        <v>133</v>
      </c>
    </row>
    <row r="10729" spans="1:6" x14ac:dyDescent="0.25">
      <c r="A10729">
        <v>1468</v>
      </c>
      <c r="B10729" s="3">
        <v>44149</v>
      </c>
      <c r="C10729" s="3">
        <v>44609</v>
      </c>
      <c r="D10729" t="s">
        <v>131</v>
      </c>
      <c r="E10729" t="s">
        <v>174</v>
      </c>
      <c r="F10729" t="s">
        <v>133</v>
      </c>
    </row>
    <row r="10730" spans="1:6" x14ac:dyDescent="0.25">
      <c r="A10730">
        <v>1468</v>
      </c>
      <c r="B10730" s="3">
        <v>44609</v>
      </c>
      <c r="C10730" s="3">
        <v>44610</v>
      </c>
      <c r="D10730" t="s">
        <v>131</v>
      </c>
      <c r="E10730" t="s">
        <v>174</v>
      </c>
      <c r="F10730" t="s">
        <v>133</v>
      </c>
    </row>
    <row r="10731" spans="1:6" x14ac:dyDescent="0.25">
      <c r="A10731">
        <v>1468</v>
      </c>
      <c r="B10731" s="3">
        <v>44611</v>
      </c>
      <c r="C10731" s="3">
        <v>44642</v>
      </c>
      <c r="D10731" t="s">
        <v>131</v>
      </c>
      <c r="E10731" t="s">
        <v>174</v>
      </c>
      <c r="F10731" t="s">
        <v>133</v>
      </c>
    </row>
    <row r="10732" spans="1:6" x14ac:dyDescent="0.25">
      <c r="A10732">
        <v>1468</v>
      </c>
      <c r="B10732" s="3">
        <v>44642</v>
      </c>
      <c r="C10732" s="3">
        <v>44642</v>
      </c>
      <c r="D10732" t="s">
        <v>131</v>
      </c>
      <c r="E10732" t="s">
        <v>227</v>
      </c>
      <c r="F10732" t="s">
        <v>133</v>
      </c>
    </row>
    <row r="10733" spans="1:6" x14ac:dyDescent="0.25">
      <c r="A10733">
        <v>1468</v>
      </c>
      <c r="B10733" s="3">
        <v>44642</v>
      </c>
      <c r="D10733" t="s">
        <v>131</v>
      </c>
      <c r="E10733" t="s">
        <v>227</v>
      </c>
      <c r="F10733" t="s">
        <v>133</v>
      </c>
    </row>
    <row r="10734" spans="1:6" x14ac:dyDescent="0.25">
      <c r="A10734">
        <v>1469</v>
      </c>
      <c r="B10734" s="3">
        <v>42079</v>
      </c>
      <c r="C10734" s="3">
        <v>44054</v>
      </c>
      <c r="D10734" t="s">
        <v>131</v>
      </c>
      <c r="E10734" t="s">
        <v>118</v>
      </c>
      <c r="F10734" t="s">
        <v>133</v>
      </c>
    </row>
    <row r="10735" spans="1:6" x14ac:dyDescent="0.25">
      <c r="A10735">
        <v>1469</v>
      </c>
      <c r="B10735" s="3">
        <v>44054</v>
      </c>
      <c r="C10735" s="3">
        <v>44058</v>
      </c>
      <c r="D10735" t="s">
        <v>131</v>
      </c>
      <c r="E10735" t="s">
        <v>118</v>
      </c>
      <c r="F10735" t="s">
        <v>133</v>
      </c>
    </row>
    <row r="10736" spans="1:6" x14ac:dyDescent="0.25">
      <c r="A10736">
        <v>1469</v>
      </c>
      <c r="B10736" s="3">
        <v>44059</v>
      </c>
      <c r="C10736" s="3"/>
      <c r="D10736" t="s">
        <v>131</v>
      </c>
      <c r="E10736" t="s">
        <v>118</v>
      </c>
      <c r="F10736" t="s">
        <v>133</v>
      </c>
    </row>
    <row r="10737" spans="1:6" x14ac:dyDescent="0.25">
      <c r="A10737">
        <v>1471</v>
      </c>
      <c r="B10737" s="3">
        <v>42005</v>
      </c>
      <c r="C10737" s="3">
        <v>43437</v>
      </c>
      <c r="D10737" t="s">
        <v>131</v>
      </c>
      <c r="E10737" t="s">
        <v>187</v>
      </c>
      <c r="F10737" t="s">
        <v>133</v>
      </c>
    </row>
    <row r="10738" spans="1:6" x14ac:dyDescent="0.25">
      <c r="A10738">
        <v>1471</v>
      </c>
      <c r="B10738" s="3">
        <v>43437</v>
      </c>
      <c r="C10738" s="3">
        <v>43437</v>
      </c>
      <c r="D10738" t="s">
        <v>131</v>
      </c>
      <c r="E10738" t="s">
        <v>187</v>
      </c>
      <c r="F10738" t="s">
        <v>133</v>
      </c>
    </row>
    <row r="10739" spans="1:6" x14ac:dyDescent="0.25">
      <c r="A10739">
        <v>1471</v>
      </c>
      <c r="B10739" s="3">
        <v>43438</v>
      </c>
      <c r="C10739" s="3">
        <v>43438</v>
      </c>
      <c r="D10739" t="s">
        <v>131</v>
      </c>
      <c r="E10739" t="s">
        <v>187</v>
      </c>
      <c r="F10739" t="s">
        <v>133</v>
      </c>
    </row>
    <row r="10740" spans="1:6" x14ac:dyDescent="0.25">
      <c r="A10740">
        <v>1471</v>
      </c>
      <c r="B10740" s="3">
        <v>43438</v>
      </c>
      <c r="C10740" s="3">
        <v>43439</v>
      </c>
      <c r="D10740" t="s">
        <v>131</v>
      </c>
      <c r="E10740" t="s">
        <v>187</v>
      </c>
      <c r="F10740" t="s">
        <v>133</v>
      </c>
    </row>
    <row r="10741" spans="1:6" x14ac:dyDescent="0.25">
      <c r="A10741">
        <v>1471</v>
      </c>
      <c r="B10741" s="3">
        <v>43440</v>
      </c>
      <c r="C10741" s="3">
        <v>43570</v>
      </c>
      <c r="D10741" t="s">
        <v>131</v>
      </c>
      <c r="E10741" t="s">
        <v>187</v>
      </c>
      <c r="F10741" t="s">
        <v>133</v>
      </c>
    </row>
    <row r="10742" spans="1:6" x14ac:dyDescent="0.25">
      <c r="A10742">
        <v>1471</v>
      </c>
      <c r="B10742" s="3">
        <v>43570</v>
      </c>
      <c r="C10742" s="3">
        <v>43572</v>
      </c>
      <c r="D10742" t="s">
        <v>131</v>
      </c>
      <c r="E10742" t="s">
        <v>187</v>
      </c>
      <c r="F10742" t="s">
        <v>133</v>
      </c>
    </row>
    <row r="10743" spans="1:6" x14ac:dyDescent="0.25">
      <c r="A10743">
        <v>1471</v>
      </c>
      <c r="B10743" s="3">
        <v>43573</v>
      </c>
      <c r="C10743" s="3">
        <v>43643</v>
      </c>
      <c r="D10743" t="s">
        <v>131</v>
      </c>
      <c r="E10743" t="s">
        <v>187</v>
      </c>
      <c r="F10743" t="s">
        <v>133</v>
      </c>
    </row>
    <row r="10744" spans="1:6" x14ac:dyDescent="0.25">
      <c r="A10744">
        <v>1471</v>
      </c>
      <c r="B10744" s="3">
        <v>43643</v>
      </c>
      <c r="C10744" s="3">
        <v>43644</v>
      </c>
      <c r="D10744" t="s">
        <v>131</v>
      </c>
      <c r="E10744" t="s">
        <v>187</v>
      </c>
      <c r="F10744" t="s">
        <v>133</v>
      </c>
    </row>
    <row r="10745" spans="1:6" x14ac:dyDescent="0.25">
      <c r="A10745">
        <v>1471</v>
      </c>
      <c r="B10745" s="3">
        <v>43645</v>
      </c>
      <c r="C10745" s="3">
        <v>43761</v>
      </c>
      <c r="D10745" t="s">
        <v>131</v>
      </c>
      <c r="E10745" t="s">
        <v>187</v>
      </c>
      <c r="F10745" t="s">
        <v>133</v>
      </c>
    </row>
    <row r="10746" spans="1:6" x14ac:dyDescent="0.25">
      <c r="A10746">
        <v>1471</v>
      </c>
      <c r="B10746" s="3">
        <v>43761</v>
      </c>
      <c r="C10746" s="3">
        <v>43763</v>
      </c>
      <c r="D10746" t="s">
        <v>131</v>
      </c>
      <c r="E10746" t="s">
        <v>187</v>
      </c>
      <c r="F10746" t="s">
        <v>133</v>
      </c>
    </row>
    <row r="10747" spans="1:6" x14ac:dyDescent="0.25">
      <c r="A10747">
        <v>1471</v>
      </c>
      <c r="B10747" s="3">
        <v>43764</v>
      </c>
      <c r="C10747" s="3">
        <v>43796</v>
      </c>
      <c r="D10747" t="s">
        <v>131</v>
      </c>
      <c r="E10747" t="s">
        <v>187</v>
      </c>
      <c r="F10747" t="s">
        <v>133</v>
      </c>
    </row>
    <row r="10748" spans="1:6" x14ac:dyDescent="0.25">
      <c r="A10748">
        <v>1471</v>
      </c>
      <c r="B10748" s="3">
        <v>43796</v>
      </c>
      <c r="C10748" s="3">
        <v>43798</v>
      </c>
      <c r="D10748" t="s">
        <v>131</v>
      </c>
      <c r="E10748" t="s">
        <v>187</v>
      </c>
      <c r="F10748" t="s">
        <v>133</v>
      </c>
    </row>
    <row r="10749" spans="1:6" x14ac:dyDescent="0.25">
      <c r="A10749">
        <v>1471</v>
      </c>
      <c r="B10749" s="3">
        <v>43799</v>
      </c>
      <c r="C10749" s="3">
        <v>43799</v>
      </c>
      <c r="D10749" t="s">
        <v>131</v>
      </c>
      <c r="E10749" t="s">
        <v>187</v>
      </c>
      <c r="F10749" t="s">
        <v>133</v>
      </c>
    </row>
    <row r="10750" spans="1:6" x14ac:dyDescent="0.25">
      <c r="A10750">
        <v>1471</v>
      </c>
      <c r="B10750" s="3">
        <v>43799</v>
      </c>
      <c r="C10750" s="3">
        <v>43799</v>
      </c>
      <c r="D10750" t="s">
        <v>131</v>
      </c>
      <c r="E10750" t="s">
        <v>187</v>
      </c>
      <c r="F10750" t="s">
        <v>133</v>
      </c>
    </row>
    <row r="10751" spans="1:6" x14ac:dyDescent="0.25">
      <c r="A10751">
        <v>1471</v>
      </c>
      <c r="B10751" s="3">
        <v>43799</v>
      </c>
      <c r="C10751" s="3">
        <v>44614</v>
      </c>
      <c r="D10751" t="s">
        <v>131</v>
      </c>
      <c r="E10751" t="s">
        <v>187</v>
      </c>
      <c r="F10751" t="s">
        <v>133</v>
      </c>
    </row>
    <row r="10752" spans="1:6" x14ac:dyDescent="0.25">
      <c r="A10752">
        <v>1471</v>
      </c>
      <c r="B10752" s="3">
        <v>44614</v>
      </c>
      <c r="C10752" s="3">
        <v>44620</v>
      </c>
      <c r="D10752" t="s">
        <v>131</v>
      </c>
      <c r="E10752" t="s">
        <v>187</v>
      </c>
      <c r="F10752" t="s">
        <v>133</v>
      </c>
    </row>
    <row r="10753" spans="1:6" x14ac:dyDescent="0.25">
      <c r="A10753">
        <v>1471</v>
      </c>
      <c r="B10753" s="3">
        <v>44621</v>
      </c>
      <c r="C10753" s="3">
        <v>44621</v>
      </c>
      <c r="D10753" t="s">
        <v>131</v>
      </c>
      <c r="E10753" t="s">
        <v>187</v>
      </c>
      <c r="F10753" t="s">
        <v>133</v>
      </c>
    </row>
    <row r="10754" spans="1:6" x14ac:dyDescent="0.25">
      <c r="A10754">
        <v>1471</v>
      </c>
      <c r="B10754" s="3">
        <v>44621</v>
      </c>
      <c r="C10754" s="3">
        <v>44627</v>
      </c>
      <c r="D10754" t="s">
        <v>131</v>
      </c>
      <c r="E10754" t="s">
        <v>187</v>
      </c>
      <c r="F10754" t="s">
        <v>133</v>
      </c>
    </row>
    <row r="10755" spans="1:6" x14ac:dyDescent="0.25">
      <c r="A10755">
        <v>1471</v>
      </c>
      <c r="B10755" s="3">
        <v>44628</v>
      </c>
      <c r="C10755" s="3">
        <v>44628</v>
      </c>
      <c r="D10755" t="s">
        <v>131</v>
      </c>
      <c r="E10755" t="s">
        <v>187</v>
      </c>
      <c r="F10755" t="s">
        <v>133</v>
      </c>
    </row>
    <row r="10756" spans="1:6" x14ac:dyDescent="0.25">
      <c r="A10756">
        <v>1471</v>
      </c>
      <c r="B10756" s="3">
        <v>44628</v>
      </c>
      <c r="C10756" s="3">
        <v>44634</v>
      </c>
      <c r="D10756" t="s">
        <v>131</v>
      </c>
      <c r="E10756" t="s">
        <v>187</v>
      </c>
      <c r="F10756" t="s">
        <v>133</v>
      </c>
    </row>
    <row r="10757" spans="1:6" x14ac:dyDescent="0.25">
      <c r="A10757">
        <v>1471</v>
      </c>
      <c r="B10757" s="3">
        <v>44635</v>
      </c>
      <c r="C10757" s="3">
        <v>44635</v>
      </c>
      <c r="D10757" t="s">
        <v>131</v>
      </c>
      <c r="E10757" t="s">
        <v>187</v>
      </c>
      <c r="F10757" t="s">
        <v>133</v>
      </c>
    </row>
    <row r="10758" spans="1:6" x14ac:dyDescent="0.25">
      <c r="A10758">
        <v>1471</v>
      </c>
      <c r="B10758" s="3">
        <v>44635</v>
      </c>
      <c r="C10758" s="3">
        <v>44643</v>
      </c>
      <c r="D10758" t="s">
        <v>131</v>
      </c>
      <c r="E10758" t="s">
        <v>187</v>
      </c>
      <c r="F10758" t="s">
        <v>133</v>
      </c>
    </row>
    <row r="10759" spans="1:6" x14ac:dyDescent="0.25">
      <c r="A10759">
        <v>1471</v>
      </c>
      <c r="B10759" s="3">
        <v>44644</v>
      </c>
      <c r="C10759" s="3">
        <v>44644</v>
      </c>
      <c r="D10759" t="s">
        <v>131</v>
      </c>
      <c r="E10759" t="s">
        <v>187</v>
      </c>
      <c r="F10759" t="s">
        <v>133</v>
      </c>
    </row>
    <row r="10760" spans="1:6" x14ac:dyDescent="0.25">
      <c r="A10760">
        <v>1471</v>
      </c>
      <c r="B10760" s="3">
        <v>44644</v>
      </c>
      <c r="C10760" s="3">
        <v>44673</v>
      </c>
      <c r="D10760" t="s">
        <v>131</v>
      </c>
      <c r="E10760" t="s">
        <v>187</v>
      </c>
      <c r="F10760" t="s">
        <v>133</v>
      </c>
    </row>
    <row r="10761" spans="1:6" x14ac:dyDescent="0.25">
      <c r="A10761">
        <v>1471</v>
      </c>
      <c r="B10761" s="3">
        <v>44674</v>
      </c>
      <c r="C10761" s="3">
        <v>44746</v>
      </c>
      <c r="D10761" t="s">
        <v>131</v>
      </c>
      <c r="E10761" t="s">
        <v>187</v>
      </c>
      <c r="F10761" t="s">
        <v>133</v>
      </c>
    </row>
    <row r="10762" spans="1:6" x14ac:dyDescent="0.25">
      <c r="A10762">
        <v>1471</v>
      </c>
      <c r="B10762" s="3">
        <v>44746</v>
      </c>
      <c r="C10762" s="3">
        <v>44748</v>
      </c>
      <c r="D10762" t="s">
        <v>131</v>
      </c>
      <c r="E10762" t="s">
        <v>187</v>
      </c>
      <c r="F10762" t="s">
        <v>133</v>
      </c>
    </row>
    <row r="10763" spans="1:6" x14ac:dyDescent="0.25">
      <c r="A10763">
        <v>1471</v>
      </c>
      <c r="B10763" s="3">
        <v>44749</v>
      </c>
      <c r="C10763" s="3"/>
      <c r="D10763" t="s">
        <v>131</v>
      </c>
      <c r="E10763" t="s">
        <v>187</v>
      </c>
      <c r="F10763" t="s">
        <v>133</v>
      </c>
    </row>
    <row r="10764" spans="1:6" x14ac:dyDescent="0.25">
      <c r="A10764">
        <v>1472</v>
      </c>
      <c r="B10764" s="3">
        <v>42374</v>
      </c>
      <c r="C10764" s="3">
        <v>43405</v>
      </c>
      <c r="D10764" t="s">
        <v>131</v>
      </c>
      <c r="E10764" t="s">
        <v>172</v>
      </c>
      <c r="F10764" t="s">
        <v>133</v>
      </c>
    </row>
    <row r="10765" spans="1:6" x14ac:dyDescent="0.25">
      <c r="A10765">
        <v>1472</v>
      </c>
      <c r="B10765" s="3">
        <v>43405</v>
      </c>
      <c r="C10765" s="3">
        <v>43677</v>
      </c>
      <c r="D10765" t="s">
        <v>131</v>
      </c>
      <c r="E10765" t="s">
        <v>172</v>
      </c>
      <c r="F10765" t="s">
        <v>133</v>
      </c>
    </row>
    <row r="10766" spans="1:6" x14ac:dyDescent="0.25">
      <c r="A10766">
        <v>1472</v>
      </c>
      <c r="B10766" s="3">
        <v>43678</v>
      </c>
      <c r="C10766" s="3">
        <v>43678</v>
      </c>
      <c r="D10766" t="s">
        <v>131</v>
      </c>
      <c r="E10766" t="s">
        <v>172</v>
      </c>
      <c r="F10766" t="s">
        <v>133</v>
      </c>
    </row>
    <row r="10767" spans="1:6" x14ac:dyDescent="0.25">
      <c r="A10767">
        <v>1472</v>
      </c>
      <c r="B10767" s="3">
        <v>43678</v>
      </c>
      <c r="C10767" s="3">
        <v>44152</v>
      </c>
      <c r="D10767" t="s">
        <v>131</v>
      </c>
      <c r="E10767" t="s">
        <v>172</v>
      </c>
      <c r="F10767" t="s">
        <v>133</v>
      </c>
    </row>
    <row r="10768" spans="1:6" x14ac:dyDescent="0.25">
      <c r="A10768">
        <v>1472</v>
      </c>
      <c r="B10768" s="3">
        <v>44152</v>
      </c>
      <c r="C10768" s="3">
        <v>44166</v>
      </c>
      <c r="D10768" t="s">
        <v>131</v>
      </c>
      <c r="E10768" t="s">
        <v>172</v>
      </c>
      <c r="F10768" t="s">
        <v>133</v>
      </c>
    </row>
    <row r="10769" spans="1:6" x14ac:dyDescent="0.25">
      <c r="A10769">
        <v>1472</v>
      </c>
      <c r="B10769" s="3">
        <v>44166</v>
      </c>
      <c r="C10769" s="3">
        <v>44166</v>
      </c>
      <c r="D10769" t="s">
        <v>131</v>
      </c>
      <c r="E10769" t="s">
        <v>172</v>
      </c>
      <c r="F10769" t="s">
        <v>133</v>
      </c>
    </row>
    <row r="10770" spans="1:6" x14ac:dyDescent="0.25">
      <c r="A10770">
        <v>1472</v>
      </c>
      <c r="B10770" s="3">
        <v>44166</v>
      </c>
      <c r="C10770" s="3">
        <v>44562</v>
      </c>
      <c r="D10770" t="s">
        <v>131</v>
      </c>
      <c r="E10770" t="s">
        <v>163</v>
      </c>
      <c r="F10770" t="s">
        <v>133</v>
      </c>
    </row>
    <row r="10771" spans="1:6" x14ac:dyDescent="0.25">
      <c r="A10771">
        <v>1472</v>
      </c>
      <c r="B10771" s="3">
        <v>44562</v>
      </c>
      <c r="C10771" s="3">
        <v>44562</v>
      </c>
      <c r="D10771" t="s">
        <v>131</v>
      </c>
      <c r="E10771" t="s">
        <v>163</v>
      </c>
      <c r="F10771" t="s">
        <v>133</v>
      </c>
    </row>
    <row r="10772" spans="1:6" x14ac:dyDescent="0.25">
      <c r="A10772">
        <v>1472</v>
      </c>
      <c r="B10772" s="3">
        <v>44562</v>
      </c>
      <c r="C10772" s="3"/>
      <c r="D10772" t="s">
        <v>131</v>
      </c>
      <c r="E10772" t="s">
        <v>129</v>
      </c>
      <c r="F10772" t="s">
        <v>133</v>
      </c>
    </row>
    <row r="10773" spans="1:6" x14ac:dyDescent="0.25">
      <c r="A10773">
        <v>1473</v>
      </c>
      <c r="B10773" s="3">
        <v>42109</v>
      </c>
      <c r="C10773" s="3">
        <v>43405</v>
      </c>
      <c r="D10773" t="s">
        <v>131</v>
      </c>
      <c r="E10773" t="s">
        <v>185</v>
      </c>
      <c r="F10773" t="s">
        <v>133</v>
      </c>
    </row>
    <row r="10774" spans="1:6" x14ac:dyDescent="0.25">
      <c r="A10774">
        <v>1473</v>
      </c>
      <c r="B10774" s="3">
        <v>43405</v>
      </c>
      <c r="C10774" s="3">
        <v>43753</v>
      </c>
      <c r="D10774" t="s">
        <v>131</v>
      </c>
      <c r="E10774" t="s">
        <v>185</v>
      </c>
      <c r="F10774" t="s">
        <v>133</v>
      </c>
    </row>
    <row r="10775" spans="1:6" x14ac:dyDescent="0.25">
      <c r="A10775">
        <v>1473</v>
      </c>
      <c r="B10775" s="3">
        <v>43754</v>
      </c>
      <c r="C10775" s="3">
        <v>43754</v>
      </c>
      <c r="D10775" t="s">
        <v>131</v>
      </c>
      <c r="E10775" t="s">
        <v>202</v>
      </c>
      <c r="F10775" t="s">
        <v>133</v>
      </c>
    </row>
    <row r="10776" spans="1:6" x14ac:dyDescent="0.25">
      <c r="A10776">
        <v>1473</v>
      </c>
      <c r="B10776" s="3">
        <v>43754</v>
      </c>
      <c r="C10776" s="3">
        <v>44235</v>
      </c>
      <c r="D10776" t="s">
        <v>131</v>
      </c>
      <c r="E10776" t="s">
        <v>202</v>
      </c>
      <c r="F10776" t="s">
        <v>133</v>
      </c>
    </row>
    <row r="10777" spans="1:6" x14ac:dyDescent="0.25">
      <c r="A10777">
        <v>1473</v>
      </c>
      <c r="B10777" s="3">
        <v>44235</v>
      </c>
      <c r="C10777" s="3">
        <v>44235</v>
      </c>
      <c r="D10777" t="s">
        <v>131</v>
      </c>
      <c r="E10777" t="s">
        <v>202</v>
      </c>
      <c r="F10777" t="s">
        <v>133</v>
      </c>
    </row>
    <row r="10778" spans="1:6" x14ac:dyDescent="0.25">
      <c r="A10778">
        <v>1473</v>
      </c>
      <c r="B10778" s="3">
        <v>44235</v>
      </c>
      <c r="C10778" s="3">
        <v>44255</v>
      </c>
      <c r="D10778" t="s">
        <v>131</v>
      </c>
      <c r="E10778" t="s">
        <v>202</v>
      </c>
      <c r="F10778" t="s">
        <v>133</v>
      </c>
    </row>
    <row r="10779" spans="1:6" x14ac:dyDescent="0.25">
      <c r="A10779">
        <v>1473</v>
      </c>
      <c r="B10779" s="3">
        <v>44256</v>
      </c>
      <c r="C10779" s="3">
        <v>44256</v>
      </c>
      <c r="D10779" t="s">
        <v>131</v>
      </c>
      <c r="E10779" t="s">
        <v>134</v>
      </c>
      <c r="F10779" t="s">
        <v>133</v>
      </c>
    </row>
    <row r="10780" spans="1:6" x14ac:dyDescent="0.25">
      <c r="A10780">
        <v>1473</v>
      </c>
      <c r="B10780" s="3">
        <v>44256</v>
      </c>
      <c r="C10780" s="3"/>
      <c r="D10780" t="s">
        <v>131</v>
      </c>
      <c r="E10780" t="s">
        <v>134</v>
      </c>
      <c r="F10780" t="s">
        <v>133</v>
      </c>
    </row>
    <row r="10781" spans="1:6" x14ac:dyDescent="0.25">
      <c r="A10781">
        <v>1475</v>
      </c>
      <c r="B10781" s="3">
        <v>42005</v>
      </c>
      <c r="C10781" s="3">
        <v>43120</v>
      </c>
      <c r="D10781" t="s">
        <v>131</v>
      </c>
      <c r="E10781" t="s">
        <v>128</v>
      </c>
      <c r="F10781" t="s">
        <v>133</v>
      </c>
    </row>
    <row r="10782" spans="1:6" x14ac:dyDescent="0.25">
      <c r="A10782">
        <v>1475</v>
      </c>
      <c r="B10782" s="3">
        <v>43120</v>
      </c>
      <c r="C10782" s="3">
        <v>43126</v>
      </c>
      <c r="D10782" t="s">
        <v>131</v>
      </c>
      <c r="E10782" t="s">
        <v>128</v>
      </c>
      <c r="F10782" t="s">
        <v>133</v>
      </c>
    </row>
    <row r="10783" spans="1:6" x14ac:dyDescent="0.25">
      <c r="A10783">
        <v>1475</v>
      </c>
      <c r="B10783" s="3">
        <v>43127</v>
      </c>
      <c r="C10783" s="3">
        <v>43127</v>
      </c>
      <c r="D10783" t="s">
        <v>131</v>
      </c>
      <c r="E10783" t="s">
        <v>128</v>
      </c>
      <c r="F10783" t="s">
        <v>133</v>
      </c>
    </row>
    <row r="10784" spans="1:6" x14ac:dyDescent="0.25">
      <c r="A10784">
        <v>1475</v>
      </c>
      <c r="B10784" s="3">
        <v>43127</v>
      </c>
      <c r="C10784" s="3">
        <v>43133</v>
      </c>
      <c r="D10784" t="s">
        <v>131</v>
      </c>
      <c r="E10784" t="s">
        <v>128</v>
      </c>
      <c r="F10784" t="s">
        <v>133</v>
      </c>
    </row>
    <row r="10785" spans="1:6" x14ac:dyDescent="0.25">
      <c r="A10785">
        <v>1475</v>
      </c>
      <c r="B10785" s="3">
        <v>43134</v>
      </c>
      <c r="C10785" s="3">
        <v>43784</v>
      </c>
      <c r="D10785" t="s">
        <v>131</v>
      </c>
      <c r="E10785" t="s">
        <v>128</v>
      </c>
      <c r="F10785" t="s">
        <v>133</v>
      </c>
    </row>
    <row r="10786" spans="1:6" x14ac:dyDescent="0.25">
      <c r="A10786">
        <v>1475</v>
      </c>
      <c r="B10786" s="3">
        <v>43785</v>
      </c>
      <c r="C10786" s="3">
        <v>43785</v>
      </c>
      <c r="D10786" t="s">
        <v>131</v>
      </c>
      <c r="E10786" t="s">
        <v>128</v>
      </c>
      <c r="F10786" t="s">
        <v>133</v>
      </c>
    </row>
    <row r="10787" spans="1:6" x14ac:dyDescent="0.25">
      <c r="A10787">
        <v>1475</v>
      </c>
      <c r="B10787" s="3">
        <v>43785</v>
      </c>
      <c r="C10787" s="3">
        <v>44271</v>
      </c>
      <c r="D10787" t="s">
        <v>131</v>
      </c>
      <c r="E10787" t="s">
        <v>128</v>
      </c>
      <c r="F10787" t="s">
        <v>133</v>
      </c>
    </row>
    <row r="10788" spans="1:6" x14ac:dyDescent="0.25">
      <c r="A10788">
        <v>1475</v>
      </c>
      <c r="B10788" s="3">
        <v>44271</v>
      </c>
      <c r="C10788" s="3">
        <v>44271</v>
      </c>
      <c r="D10788" t="s">
        <v>131</v>
      </c>
      <c r="E10788" t="s">
        <v>128</v>
      </c>
      <c r="F10788" t="s">
        <v>133</v>
      </c>
    </row>
    <row r="10789" spans="1:6" x14ac:dyDescent="0.25">
      <c r="A10789">
        <v>1475</v>
      </c>
      <c r="B10789" s="3">
        <v>44271</v>
      </c>
      <c r="C10789" s="3">
        <v>44355</v>
      </c>
      <c r="D10789" t="s">
        <v>131</v>
      </c>
      <c r="E10789" t="s">
        <v>116</v>
      </c>
      <c r="F10789" t="s">
        <v>133</v>
      </c>
    </row>
    <row r="10790" spans="1:6" x14ac:dyDescent="0.25">
      <c r="A10790">
        <v>1475</v>
      </c>
      <c r="B10790" s="3">
        <v>44355</v>
      </c>
      <c r="C10790" s="3">
        <v>44357</v>
      </c>
      <c r="D10790" t="s">
        <v>131</v>
      </c>
      <c r="E10790" t="s">
        <v>116</v>
      </c>
      <c r="F10790" t="s">
        <v>133</v>
      </c>
    </row>
    <row r="10791" spans="1:6" x14ac:dyDescent="0.25">
      <c r="A10791">
        <v>1475</v>
      </c>
      <c r="B10791" s="3">
        <v>44358</v>
      </c>
      <c r="C10791" s="3">
        <v>44358</v>
      </c>
      <c r="D10791" t="s">
        <v>131</v>
      </c>
      <c r="E10791" t="s">
        <v>116</v>
      </c>
      <c r="F10791" t="s">
        <v>133</v>
      </c>
    </row>
    <row r="10792" spans="1:6" x14ac:dyDescent="0.25">
      <c r="A10792">
        <v>1475</v>
      </c>
      <c r="B10792" s="3">
        <v>44358</v>
      </c>
      <c r="C10792" s="3">
        <v>44360</v>
      </c>
      <c r="D10792" t="s">
        <v>131</v>
      </c>
      <c r="E10792" t="s">
        <v>116</v>
      </c>
      <c r="F10792" t="s">
        <v>133</v>
      </c>
    </row>
    <row r="10793" spans="1:6" x14ac:dyDescent="0.25">
      <c r="A10793">
        <v>1475</v>
      </c>
      <c r="B10793" s="3">
        <v>44361</v>
      </c>
      <c r="C10793" s="3">
        <v>44361</v>
      </c>
      <c r="D10793" t="s">
        <v>131</v>
      </c>
      <c r="E10793" t="s">
        <v>116</v>
      </c>
      <c r="F10793" t="s">
        <v>133</v>
      </c>
    </row>
    <row r="10794" spans="1:6" x14ac:dyDescent="0.25">
      <c r="A10794">
        <v>1475</v>
      </c>
      <c r="B10794" s="3">
        <v>44361</v>
      </c>
      <c r="C10794" s="3">
        <v>44393</v>
      </c>
      <c r="D10794" t="s">
        <v>131</v>
      </c>
      <c r="E10794" t="s">
        <v>116</v>
      </c>
      <c r="F10794" t="s">
        <v>133</v>
      </c>
    </row>
    <row r="10795" spans="1:6" x14ac:dyDescent="0.25">
      <c r="A10795">
        <v>1475</v>
      </c>
      <c r="B10795" s="3">
        <v>44394</v>
      </c>
      <c r="C10795" s="3">
        <v>44406</v>
      </c>
      <c r="D10795" t="s">
        <v>131</v>
      </c>
      <c r="E10795" t="s">
        <v>116</v>
      </c>
      <c r="F10795" t="s">
        <v>133</v>
      </c>
    </row>
    <row r="10796" spans="1:6" x14ac:dyDescent="0.25">
      <c r="A10796">
        <v>1475</v>
      </c>
      <c r="B10796" s="3">
        <v>44406</v>
      </c>
      <c r="C10796" s="3">
        <v>44435</v>
      </c>
      <c r="D10796" t="s">
        <v>131</v>
      </c>
      <c r="E10796" t="s">
        <v>116</v>
      </c>
      <c r="F10796" t="s">
        <v>133</v>
      </c>
    </row>
    <row r="10797" spans="1:6" x14ac:dyDescent="0.25">
      <c r="A10797">
        <v>1475</v>
      </c>
      <c r="B10797" s="3">
        <v>44436</v>
      </c>
      <c r="C10797" s="3">
        <v>44455</v>
      </c>
      <c r="D10797" t="s">
        <v>131</v>
      </c>
      <c r="E10797" t="s">
        <v>116</v>
      </c>
      <c r="F10797" t="s">
        <v>133</v>
      </c>
    </row>
    <row r="10798" spans="1:6" x14ac:dyDescent="0.25">
      <c r="A10798">
        <v>1475</v>
      </c>
      <c r="B10798" s="3">
        <v>44455</v>
      </c>
      <c r="C10798" s="3">
        <v>44455</v>
      </c>
      <c r="D10798" t="s">
        <v>131</v>
      </c>
      <c r="E10798" t="s">
        <v>116</v>
      </c>
      <c r="F10798" t="s">
        <v>133</v>
      </c>
    </row>
    <row r="10799" spans="1:6" x14ac:dyDescent="0.25">
      <c r="A10799">
        <v>1475</v>
      </c>
      <c r="B10799" s="3">
        <v>44455</v>
      </c>
      <c r="C10799" s="3">
        <v>44571</v>
      </c>
      <c r="D10799" t="s">
        <v>131</v>
      </c>
      <c r="E10799" t="s">
        <v>128</v>
      </c>
      <c r="F10799" t="s">
        <v>133</v>
      </c>
    </row>
    <row r="10800" spans="1:6" x14ac:dyDescent="0.25">
      <c r="A10800">
        <v>1475</v>
      </c>
      <c r="B10800" s="3">
        <v>44571</v>
      </c>
      <c r="C10800" s="3">
        <v>44575</v>
      </c>
      <c r="D10800" t="s">
        <v>131</v>
      </c>
      <c r="E10800" t="s">
        <v>128</v>
      </c>
      <c r="F10800" t="s">
        <v>133</v>
      </c>
    </row>
    <row r="10801" spans="1:6" x14ac:dyDescent="0.25">
      <c r="A10801">
        <v>1475</v>
      </c>
      <c r="B10801" s="3">
        <v>44576</v>
      </c>
      <c r="C10801" s="3">
        <v>44576</v>
      </c>
      <c r="D10801" t="s">
        <v>131</v>
      </c>
      <c r="E10801" t="s">
        <v>128</v>
      </c>
      <c r="F10801" t="s">
        <v>133</v>
      </c>
    </row>
    <row r="10802" spans="1:6" x14ac:dyDescent="0.25">
      <c r="A10802">
        <v>1475</v>
      </c>
      <c r="B10802" s="3">
        <v>44576</v>
      </c>
      <c r="C10802" s="3">
        <v>44582</v>
      </c>
      <c r="D10802" t="s">
        <v>131</v>
      </c>
      <c r="E10802" t="s">
        <v>128</v>
      </c>
      <c r="F10802" t="s">
        <v>133</v>
      </c>
    </row>
    <row r="10803" spans="1:6" x14ac:dyDescent="0.25">
      <c r="A10803">
        <v>1475</v>
      </c>
      <c r="B10803" s="3">
        <v>44583</v>
      </c>
      <c r="C10803" s="3"/>
      <c r="D10803" t="s">
        <v>131</v>
      </c>
      <c r="E10803" t="s">
        <v>128</v>
      </c>
      <c r="F10803" t="s">
        <v>133</v>
      </c>
    </row>
    <row r="10804" spans="1:6" x14ac:dyDescent="0.25">
      <c r="A10804">
        <v>1477</v>
      </c>
      <c r="B10804" s="3">
        <v>42720</v>
      </c>
      <c r="C10804" s="3">
        <v>43206</v>
      </c>
      <c r="D10804" t="s">
        <v>131</v>
      </c>
      <c r="E10804" t="s">
        <v>116</v>
      </c>
      <c r="F10804" t="s">
        <v>133</v>
      </c>
    </row>
    <row r="10805" spans="1:6" x14ac:dyDescent="0.25">
      <c r="A10805">
        <v>1477</v>
      </c>
      <c r="B10805" s="3">
        <v>43206</v>
      </c>
      <c r="C10805" s="3">
        <v>43206</v>
      </c>
      <c r="D10805" t="s">
        <v>131</v>
      </c>
      <c r="E10805" t="s">
        <v>116</v>
      </c>
      <c r="F10805" t="s">
        <v>133</v>
      </c>
    </row>
    <row r="10806" spans="1:6" x14ac:dyDescent="0.25">
      <c r="A10806">
        <v>1477</v>
      </c>
      <c r="B10806" s="3">
        <v>43206</v>
      </c>
      <c r="C10806" s="3">
        <v>43651</v>
      </c>
      <c r="D10806" t="s">
        <v>131</v>
      </c>
      <c r="E10806" t="s">
        <v>115</v>
      </c>
      <c r="F10806" t="s">
        <v>133</v>
      </c>
    </row>
    <row r="10807" spans="1:6" x14ac:dyDescent="0.25">
      <c r="A10807">
        <v>1477</v>
      </c>
      <c r="B10807" s="3">
        <v>43651</v>
      </c>
      <c r="C10807" s="3"/>
      <c r="D10807" t="s">
        <v>131</v>
      </c>
      <c r="E10807" t="s">
        <v>115</v>
      </c>
      <c r="F10807" t="s">
        <v>133</v>
      </c>
    </row>
    <row r="10808" spans="1:6" x14ac:dyDescent="0.25">
      <c r="A10808">
        <v>1478</v>
      </c>
      <c r="B10808" s="3">
        <v>41699</v>
      </c>
      <c r="C10808" s="3">
        <v>44033</v>
      </c>
      <c r="D10808" t="s">
        <v>131</v>
      </c>
      <c r="E10808" t="s">
        <v>118</v>
      </c>
      <c r="F10808" t="s">
        <v>133</v>
      </c>
    </row>
    <row r="10809" spans="1:6" x14ac:dyDescent="0.25">
      <c r="A10809">
        <v>1478</v>
      </c>
      <c r="B10809" s="3">
        <v>44033</v>
      </c>
      <c r="C10809" s="3">
        <v>44039</v>
      </c>
      <c r="D10809" t="s">
        <v>131</v>
      </c>
      <c r="E10809" t="s">
        <v>118</v>
      </c>
      <c r="F10809" t="s">
        <v>133</v>
      </c>
    </row>
    <row r="10810" spans="1:6" x14ac:dyDescent="0.25">
      <c r="A10810">
        <v>1478</v>
      </c>
      <c r="B10810" s="3">
        <v>44040</v>
      </c>
      <c r="C10810" s="3">
        <v>44040</v>
      </c>
      <c r="D10810" t="s">
        <v>131</v>
      </c>
      <c r="E10810" t="s">
        <v>118</v>
      </c>
      <c r="F10810" t="s">
        <v>133</v>
      </c>
    </row>
    <row r="10811" spans="1:6" x14ac:dyDescent="0.25">
      <c r="A10811">
        <v>1478</v>
      </c>
      <c r="B10811" s="3">
        <v>44040</v>
      </c>
      <c r="C10811" s="3">
        <v>44043</v>
      </c>
      <c r="D10811" t="s">
        <v>131</v>
      </c>
      <c r="E10811" t="s">
        <v>118</v>
      </c>
      <c r="F10811" t="s">
        <v>133</v>
      </c>
    </row>
    <row r="10812" spans="1:6" x14ac:dyDescent="0.25">
      <c r="A10812">
        <v>1478</v>
      </c>
      <c r="B10812" s="3">
        <v>44044</v>
      </c>
      <c r="C10812" s="3">
        <v>44593</v>
      </c>
      <c r="D10812" t="s">
        <v>131</v>
      </c>
      <c r="E10812" t="s">
        <v>118</v>
      </c>
      <c r="F10812" t="s">
        <v>133</v>
      </c>
    </row>
    <row r="10813" spans="1:6" x14ac:dyDescent="0.25">
      <c r="A10813">
        <v>1478</v>
      </c>
      <c r="B10813" s="3">
        <v>44593</v>
      </c>
      <c r="C10813" s="3">
        <v>44593</v>
      </c>
      <c r="D10813" t="s">
        <v>131</v>
      </c>
      <c r="E10813" t="s">
        <v>118</v>
      </c>
      <c r="F10813" t="s">
        <v>133</v>
      </c>
    </row>
    <row r="10814" spans="1:6" x14ac:dyDescent="0.25">
      <c r="A10814">
        <v>1478</v>
      </c>
      <c r="B10814" s="3">
        <v>44593</v>
      </c>
      <c r="C10814" s="3">
        <v>44593</v>
      </c>
      <c r="D10814" t="s">
        <v>131</v>
      </c>
      <c r="E10814" t="s">
        <v>312</v>
      </c>
      <c r="F10814" t="s">
        <v>133</v>
      </c>
    </row>
    <row r="10815" spans="1:6" x14ac:dyDescent="0.25">
      <c r="A10815">
        <v>1478</v>
      </c>
      <c r="B10815" s="3">
        <v>44593</v>
      </c>
      <c r="C10815" s="3"/>
      <c r="D10815" t="s">
        <v>131</v>
      </c>
      <c r="E10815" t="s">
        <v>312</v>
      </c>
      <c r="F10815" t="s">
        <v>133</v>
      </c>
    </row>
    <row r="10816" spans="1:6" x14ac:dyDescent="0.25">
      <c r="A10816">
        <v>1479</v>
      </c>
      <c r="B10816" s="3">
        <v>42401</v>
      </c>
      <c r="C10816" s="3">
        <v>43416</v>
      </c>
      <c r="D10816" t="s">
        <v>131</v>
      </c>
      <c r="E10816" t="s">
        <v>187</v>
      </c>
      <c r="F10816" t="s">
        <v>133</v>
      </c>
    </row>
    <row r="10817" spans="1:6" x14ac:dyDescent="0.25">
      <c r="A10817">
        <v>1479</v>
      </c>
      <c r="B10817" s="3">
        <v>43416</v>
      </c>
      <c r="C10817" s="3">
        <v>43427</v>
      </c>
      <c r="D10817" t="s">
        <v>131</v>
      </c>
      <c r="E10817" t="s">
        <v>187</v>
      </c>
      <c r="F10817" t="s">
        <v>133</v>
      </c>
    </row>
    <row r="10818" spans="1:6" x14ac:dyDescent="0.25">
      <c r="A10818">
        <v>1479</v>
      </c>
      <c r="B10818" s="3">
        <v>43428</v>
      </c>
      <c r="C10818" s="3">
        <v>43619</v>
      </c>
      <c r="D10818" t="s">
        <v>131</v>
      </c>
      <c r="E10818" t="s">
        <v>187</v>
      </c>
      <c r="F10818" t="s">
        <v>133</v>
      </c>
    </row>
    <row r="10819" spans="1:6" x14ac:dyDescent="0.25">
      <c r="A10819">
        <v>1479</v>
      </c>
      <c r="B10819" s="3">
        <v>43619</v>
      </c>
      <c r="C10819" s="3">
        <v>43696</v>
      </c>
      <c r="D10819" t="s">
        <v>131</v>
      </c>
      <c r="E10819" t="s">
        <v>187</v>
      </c>
      <c r="F10819" t="s">
        <v>133</v>
      </c>
    </row>
    <row r="10820" spans="1:6" x14ac:dyDescent="0.25">
      <c r="A10820">
        <v>1479</v>
      </c>
      <c r="B10820" s="3">
        <v>43696</v>
      </c>
      <c r="C10820" s="3">
        <v>43696</v>
      </c>
      <c r="D10820" t="s">
        <v>131</v>
      </c>
      <c r="E10820" t="s">
        <v>187</v>
      </c>
      <c r="F10820" t="s">
        <v>133</v>
      </c>
    </row>
    <row r="10821" spans="1:6" x14ac:dyDescent="0.25">
      <c r="A10821">
        <v>1479</v>
      </c>
      <c r="B10821" s="3">
        <v>43697</v>
      </c>
      <c r="C10821" s="3">
        <v>43705</v>
      </c>
      <c r="D10821" t="s">
        <v>131</v>
      </c>
      <c r="E10821" t="s">
        <v>187</v>
      </c>
      <c r="F10821" t="s">
        <v>133</v>
      </c>
    </row>
    <row r="10822" spans="1:6" x14ac:dyDescent="0.25">
      <c r="A10822">
        <v>1479</v>
      </c>
      <c r="B10822" s="3">
        <v>43705</v>
      </c>
      <c r="C10822" s="3">
        <v>43711</v>
      </c>
      <c r="D10822" t="s">
        <v>131</v>
      </c>
      <c r="E10822" t="s">
        <v>187</v>
      </c>
      <c r="F10822" t="s">
        <v>133</v>
      </c>
    </row>
    <row r="10823" spans="1:6" x14ac:dyDescent="0.25">
      <c r="A10823">
        <v>1479</v>
      </c>
      <c r="B10823" s="3">
        <v>43712</v>
      </c>
      <c r="C10823" s="3">
        <v>43712</v>
      </c>
      <c r="D10823" t="s">
        <v>131</v>
      </c>
      <c r="E10823" t="s">
        <v>187</v>
      </c>
      <c r="F10823" t="s">
        <v>133</v>
      </c>
    </row>
    <row r="10824" spans="1:6" x14ac:dyDescent="0.25">
      <c r="A10824">
        <v>1479</v>
      </c>
      <c r="B10824" s="3">
        <v>43712</v>
      </c>
      <c r="C10824" s="3">
        <v>43718</v>
      </c>
      <c r="D10824" t="s">
        <v>131</v>
      </c>
      <c r="E10824" t="s">
        <v>187</v>
      </c>
      <c r="F10824" t="s">
        <v>133</v>
      </c>
    </row>
    <row r="10825" spans="1:6" x14ac:dyDescent="0.25">
      <c r="A10825">
        <v>1479</v>
      </c>
      <c r="B10825" s="3">
        <v>43719</v>
      </c>
      <c r="C10825" s="3">
        <v>43719</v>
      </c>
      <c r="D10825" t="s">
        <v>131</v>
      </c>
      <c r="E10825" t="s">
        <v>187</v>
      </c>
      <c r="F10825" t="s">
        <v>133</v>
      </c>
    </row>
    <row r="10826" spans="1:6" x14ac:dyDescent="0.25">
      <c r="A10826">
        <v>1479</v>
      </c>
      <c r="B10826" s="3">
        <v>43719</v>
      </c>
      <c r="C10826" s="3">
        <v>43725</v>
      </c>
      <c r="D10826" t="s">
        <v>131</v>
      </c>
      <c r="E10826" t="s">
        <v>187</v>
      </c>
      <c r="F10826" t="s">
        <v>133</v>
      </c>
    </row>
    <row r="10827" spans="1:6" x14ac:dyDescent="0.25">
      <c r="A10827">
        <v>1479</v>
      </c>
      <c r="B10827" s="3">
        <v>43726</v>
      </c>
      <c r="C10827" s="3">
        <v>43726</v>
      </c>
      <c r="D10827" t="s">
        <v>131</v>
      </c>
      <c r="E10827" t="s">
        <v>187</v>
      </c>
      <c r="F10827" t="s">
        <v>133</v>
      </c>
    </row>
    <row r="10828" spans="1:6" x14ac:dyDescent="0.25">
      <c r="A10828">
        <v>1479</v>
      </c>
      <c r="B10828" s="3">
        <v>43726</v>
      </c>
      <c r="C10828" s="3">
        <v>43735</v>
      </c>
      <c r="D10828" t="s">
        <v>131</v>
      </c>
      <c r="E10828" t="s">
        <v>187</v>
      </c>
      <c r="F10828" t="s">
        <v>133</v>
      </c>
    </row>
    <row r="10829" spans="1:6" x14ac:dyDescent="0.25">
      <c r="A10829">
        <v>1479</v>
      </c>
      <c r="B10829" s="3">
        <v>43736</v>
      </c>
      <c r="C10829" s="3">
        <v>43738</v>
      </c>
      <c r="D10829" t="s">
        <v>131</v>
      </c>
      <c r="E10829" t="s">
        <v>187</v>
      </c>
      <c r="F10829" t="s">
        <v>133</v>
      </c>
    </row>
    <row r="10830" spans="1:6" x14ac:dyDescent="0.25">
      <c r="A10830">
        <v>1479</v>
      </c>
      <c r="B10830" s="3">
        <v>43738</v>
      </c>
      <c r="C10830" s="3">
        <v>43755</v>
      </c>
      <c r="D10830" t="s">
        <v>131</v>
      </c>
      <c r="E10830" t="s">
        <v>187</v>
      </c>
      <c r="F10830" t="s">
        <v>133</v>
      </c>
    </row>
    <row r="10831" spans="1:6" x14ac:dyDescent="0.25">
      <c r="A10831">
        <v>1479</v>
      </c>
      <c r="B10831" s="3">
        <v>43756</v>
      </c>
      <c r="C10831" s="3">
        <v>43756</v>
      </c>
      <c r="D10831" t="s">
        <v>131</v>
      </c>
      <c r="E10831" t="s">
        <v>187</v>
      </c>
      <c r="F10831" t="s">
        <v>133</v>
      </c>
    </row>
    <row r="10832" spans="1:6" x14ac:dyDescent="0.25">
      <c r="A10832">
        <v>1479</v>
      </c>
      <c r="B10832" s="3">
        <v>43756</v>
      </c>
      <c r="C10832" s="3">
        <v>43770</v>
      </c>
      <c r="D10832" t="s">
        <v>131</v>
      </c>
      <c r="E10832" t="s">
        <v>187</v>
      </c>
      <c r="F10832" t="s">
        <v>133</v>
      </c>
    </row>
    <row r="10833" spans="1:6" x14ac:dyDescent="0.25">
      <c r="A10833">
        <v>1479</v>
      </c>
      <c r="B10833" s="3">
        <v>43771</v>
      </c>
      <c r="C10833" s="3">
        <v>43771</v>
      </c>
      <c r="D10833" t="s">
        <v>131</v>
      </c>
      <c r="E10833" t="s">
        <v>187</v>
      </c>
      <c r="F10833" t="s">
        <v>133</v>
      </c>
    </row>
    <row r="10834" spans="1:6" x14ac:dyDescent="0.25">
      <c r="A10834">
        <v>1479</v>
      </c>
      <c r="B10834" s="3">
        <v>43771</v>
      </c>
      <c r="C10834" s="3">
        <v>43773</v>
      </c>
      <c r="D10834" t="s">
        <v>131</v>
      </c>
      <c r="E10834" t="s">
        <v>187</v>
      </c>
      <c r="F10834" t="s">
        <v>133</v>
      </c>
    </row>
    <row r="10835" spans="1:6" x14ac:dyDescent="0.25">
      <c r="A10835">
        <v>1479</v>
      </c>
      <c r="B10835" s="3">
        <v>43774</v>
      </c>
      <c r="C10835" s="3">
        <v>43774</v>
      </c>
      <c r="D10835" t="s">
        <v>131</v>
      </c>
      <c r="E10835" t="s">
        <v>187</v>
      </c>
      <c r="F10835" t="s">
        <v>133</v>
      </c>
    </row>
    <row r="10836" spans="1:6" x14ac:dyDescent="0.25">
      <c r="A10836">
        <v>1479</v>
      </c>
      <c r="B10836" s="3">
        <v>43774</v>
      </c>
      <c r="C10836" s="3">
        <v>43803</v>
      </c>
      <c r="D10836" t="s">
        <v>131</v>
      </c>
      <c r="E10836" t="s">
        <v>187</v>
      </c>
      <c r="F10836" t="s">
        <v>133</v>
      </c>
    </row>
    <row r="10837" spans="1:6" x14ac:dyDescent="0.25">
      <c r="A10837">
        <v>1479</v>
      </c>
      <c r="B10837" s="3">
        <v>43804</v>
      </c>
      <c r="C10837" s="3">
        <v>43805</v>
      </c>
      <c r="D10837" t="s">
        <v>131</v>
      </c>
      <c r="E10837" t="s">
        <v>187</v>
      </c>
      <c r="F10837" t="s">
        <v>133</v>
      </c>
    </row>
    <row r="10838" spans="1:6" x14ac:dyDescent="0.25">
      <c r="A10838">
        <v>1479</v>
      </c>
      <c r="B10838" s="3">
        <v>43805</v>
      </c>
      <c r="C10838" s="3">
        <v>43818</v>
      </c>
      <c r="D10838" t="s">
        <v>131</v>
      </c>
      <c r="E10838" t="s">
        <v>187</v>
      </c>
      <c r="F10838" t="s">
        <v>133</v>
      </c>
    </row>
    <row r="10839" spans="1:6" x14ac:dyDescent="0.25">
      <c r="A10839">
        <v>1479</v>
      </c>
      <c r="B10839" s="3">
        <v>43819</v>
      </c>
      <c r="C10839" s="3">
        <v>43819</v>
      </c>
      <c r="D10839" t="s">
        <v>131</v>
      </c>
      <c r="E10839" t="s">
        <v>187</v>
      </c>
      <c r="F10839" t="s">
        <v>133</v>
      </c>
    </row>
    <row r="10840" spans="1:6" x14ac:dyDescent="0.25">
      <c r="A10840">
        <v>1479</v>
      </c>
      <c r="B10840" s="3">
        <v>43819</v>
      </c>
      <c r="C10840" s="3">
        <v>43832</v>
      </c>
      <c r="D10840" t="s">
        <v>131</v>
      </c>
      <c r="E10840" t="s">
        <v>187</v>
      </c>
      <c r="F10840" t="s">
        <v>133</v>
      </c>
    </row>
    <row r="10841" spans="1:6" x14ac:dyDescent="0.25">
      <c r="A10841">
        <v>1479</v>
      </c>
      <c r="B10841" s="3">
        <v>43833</v>
      </c>
      <c r="C10841" s="3">
        <v>43833</v>
      </c>
      <c r="D10841" t="s">
        <v>131</v>
      </c>
      <c r="E10841" t="s">
        <v>187</v>
      </c>
      <c r="F10841" t="s">
        <v>133</v>
      </c>
    </row>
    <row r="10842" spans="1:6" x14ac:dyDescent="0.25">
      <c r="A10842">
        <v>1479</v>
      </c>
      <c r="B10842" s="3">
        <v>43833</v>
      </c>
      <c r="C10842" s="3">
        <v>43839</v>
      </c>
      <c r="D10842" t="s">
        <v>131</v>
      </c>
      <c r="E10842" t="s">
        <v>187</v>
      </c>
      <c r="F10842" t="s">
        <v>133</v>
      </c>
    </row>
    <row r="10843" spans="1:6" x14ac:dyDescent="0.25">
      <c r="A10843">
        <v>1479</v>
      </c>
      <c r="B10843" s="3">
        <v>43840</v>
      </c>
      <c r="C10843" s="3">
        <v>43850</v>
      </c>
      <c r="D10843" t="s">
        <v>131</v>
      </c>
      <c r="E10843" t="s">
        <v>187</v>
      </c>
      <c r="F10843" t="s">
        <v>133</v>
      </c>
    </row>
    <row r="10844" spans="1:6" x14ac:dyDescent="0.25">
      <c r="A10844">
        <v>1479</v>
      </c>
      <c r="B10844" s="3">
        <v>43850</v>
      </c>
      <c r="C10844" s="3">
        <v>43863</v>
      </c>
      <c r="D10844" t="s">
        <v>131</v>
      </c>
      <c r="E10844" t="s">
        <v>187</v>
      </c>
      <c r="F10844" t="s">
        <v>133</v>
      </c>
    </row>
    <row r="10845" spans="1:6" x14ac:dyDescent="0.25">
      <c r="A10845">
        <v>1479</v>
      </c>
      <c r="B10845" s="3">
        <v>43864</v>
      </c>
      <c r="C10845" s="3">
        <v>43907</v>
      </c>
      <c r="D10845" t="s">
        <v>131</v>
      </c>
      <c r="E10845" t="s">
        <v>187</v>
      </c>
      <c r="F10845" t="s">
        <v>133</v>
      </c>
    </row>
    <row r="10846" spans="1:6" x14ac:dyDescent="0.25">
      <c r="A10846">
        <v>1479</v>
      </c>
      <c r="B10846" s="3">
        <v>43907</v>
      </c>
      <c r="C10846" s="3">
        <v>44004</v>
      </c>
      <c r="D10846" t="s">
        <v>131</v>
      </c>
      <c r="E10846" t="s">
        <v>187</v>
      </c>
      <c r="F10846" t="s">
        <v>133</v>
      </c>
    </row>
    <row r="10847" spans="1:6" x14ac:dyDescent="0.25">
      <c r="A10847">
        <v>1479</v>
      </c>
      <c r="B10847" s="3">
        <v>44005</v>
      </c>
      <c r="C10847" s="3">
        <v>44119</v>
      </c>
      <c r="D10847" t="s">
        <v>131</v>
      </c>
      <c r="E10847" t="s">
        <v>187</v>
      </c>
      <c r="F10847" t="s">
        <v>133</v>
      </c>
    </row>
    <row r="10848" spans="1:6" x14ac:dyDescent="0.25">
      <c r="A10848">
        <v>1479</v>
      </c>
      <c r="B10848" s="3">
        <v>44120</v>
      </c>
      <c r="C10848" s="3">
        <v>44120</v>
      </c>
      <c r="D10848" t="s">
        <v>131</v>
      </c>
      <c r="E10848" t="s">
        <v>187</v>
      </c>
      <c r="F10848" t="s">
        <v>133</v>
      </c>
    </row>
    <row r="10849" spans="1:6" x14ac:dyDescent="0.25">
      <c r="A10849">
        <v>1479</v>
      </c>
      <c r="B10849" s="3">
        <v>44120</v>
      </c>
      <c r="C10849" s="3">
        <v>44158</v>
      </c>
      <c r="D10849" t="s">
        <v>131</v>
      </c>
      <c r="E10849" t="s">
        <v>187</v>
      </c>
      <c r="F10849" t="s">
        <v>133</v>
      </c>
    </row>
    <row r="10850" spans="1:6" x14ac:dyDescent="0.25">
      <c r="A10850">
        <v>1479</v>
      </c>
      <c r="B10850" s="3">
        <v>44158</v>
      </c>
      <c r="C10850" s="3">
        <v>44160</v>
      </c>
      <c r="D10850" t="s">
        <v>131</v>
      </c>
      <c r="E10850" t="s">
        <v>187</v>
      </c>
      <c r="F10850" t="s">
        <v>133</v>
      </c>
    </row>
    <row r="10851" spans="1:6" x14ac:dyDescent="0.25">
      <c r="A10851">
        <v>1479</v>
      </c>
      <c r="B10851" s="3">
        <v>44161</v>
      </c>
      <c r="C10851" s="3">
        <v>44228</v>
      </c>
      <c r="D10851" t="s">
        <v>131</v>
      </c>
      <c r="E10851" t="s">
        <v>187</v>
      </c>
      <c r="F10851" t="s">
        <v>133</v>
      </c>
    </row>
    <row r="10852" spans="1:6" x14ac:dyDescent="0.25">
      <c r="A10852">
        <v>1479</v>
      </c>
      <c r="B10852" s="3">
        <v>44228</v>
      </c>
      <c r="C10852" s="3">
        <v>44228</v>
      </c>
      <c r="D10852" t="s">
        <v>131</v>
      </c>
      <c r="E10852" t="s">
        <v>232</v>
      </c>
      <c r="F10852" t="s">
        <v>133</v>
      </c>
    </row>
    <row r="10853" spans="1:6" x14ac:dyDescent="0.25">
      <c r="A10853">
        <v>1479</v>
      </c>
      <c r="B10853" s="3">
        <v>44228</v>
      </c>
      <c r="C10853" s="3">
        <v>44286</v>
      </c>
      <c r="D10853" t="s">
        <v>131</v>
      </c>
      <c r="E10853" t="s">
        <v>232</v>
      </c>
      <c r="F10853" t="s">
        <v>133</v>
      </c>
    </row>
    <row r="10854" spans="1:6" x14ac:dyDescent="0.25">
      <c r="A10854">
        <v>1479</v>
      </c>
      <c r="B10854" s="3">
        <v>44286</v>
      </c>
      <c r="C10854" s="3">
        <v>44300</v>
      </c>
      <c r="D10854" t="s">
        <v>131</v>
      </c>
      <c r="E10854" t="s">
        <v>232</v>
      </c>
      <c r="F10854" t="s">
        <v>133</v>
      </c>
    </row>
    <row r="10855" spans="1:6" x14ac:dyDescent="0.25">
      <c r="A10855">
        <v>1479</v>
      </c>
      <c r="B10855" s="3">
        <v>44301</v>
      </c>
      <c r="C10855" s="3">
        <v>44301</v>
      </c>
      <c r="D10855" t="s">
        <v>131</v>
      </c>
      <c r="E10855" t="s">
        <v>232</v>
      </c>
      <c r="F10855" t="s">
        <v>133</v>
      </c>
    </row>
    <row r="10856" spans="1:6" x14ac:dyDescent="0.25">
      <c r="A10856">
        <v>1479</v>
      </c>
      <c r="B10856" s="3">
        <v>44301</v>
      </c>
      <c r="C10856" s="3">
        <v>44315</v>
      </c>
      <c r="D10856" t="s">
        <v>131</v>
      </c>
      <c r="E10856" t="s">
        <v>232</v>
      </c>
      <c r="F10856" t="s">
        <v>133</v>
      </c>
    </row>
    <row r="10857" spans="1:6" x14ac:dyDescent="0.25">
      <c r="A10857">
        <v>1479</v>
      </c>
      <c r="B10857" s="3">
        <v>44316</v>
      </c>
      <c r="C10857" s="3">
        <v>44571</v>
      </c>
      <c r="D10857" t="s">
        <v>131</v>
      </c>
      <c r="E10857" t="s">
        <v>232</v>
      </c>
      <c r="F10857" t="s">
        <v>133</v>
      </c>
    </row>
    <row r="10858" spans="1:6" x14ac:dyDescent="0.25">
      <c r="A10858">
        <v>1479</v>
      </c>
      <c r="B10858" s="3">
        <v>44571</v>
      </c>
      <c r="C10858" s="3">
        <v>44575</v>
      </c>
      <c r="D10858" t="s">
        <v>131</v>
      </c>
      <c r="E10858" t="s">
        <v>232</v>
      </c>
      <c r="F10858" t="s">
        <v>133</v>
      </c>
    </row>
    <row r="10859" spans="1:6" x14ac:dyDescent="0.25">
      <c r="A10859">
        <v>1479</v>
      </c>
      <c r="B10859" s="3">
        <v>44576</v>
      </c>
      <c r="C10859" s="3">
        <v>44578</v>
      </c>
      <c r="D10859" t="s">
        <v>131</v>
      </c>
      <c r="E10859" t="s">
        <v>232</v>
      </c>
      <c r="F10859" t="s">
        <v>133</v>
      </c>
    </row>
    <row r="10860" spans="1:6" x14ac:dyDescent="0.25">
      <c r="A10860">
        <v>1479</v>
      </c>
      <c r="B10860" s="3">
        <v>44578</v>
      </c>
      <c r="C10860" s="3">
        <v>44582</v>
      </c>
      <c r="D10860" t="s">
        <v>131</v>
      </c>
      <c r="E10860" t="s">
        <v>232</v>
      </c>
      <c r="F10860" t="s">
        <v>133</v>
      </c>
    </row>
    <row r="10861" spans="1:6" x14ac:dyDescent="0.25">
      <c r="A10861">
        <v>1479</v>
      </c>
      <c r="B10861" s="3">
        <v>44583</v>
      </c>
      <c r="C10861" s="3">
        <v>44690</v>
      </c>
      <c r="D10861" t="s">
        <v>131</v>
      </c>
      <c r="E10861" t="s">
        <v>232</v>
      </c>
      <c r="F10861" t="s">
        <v>133</v>
      </c>
    </row>
    <row r="10862" spans="1:6" x14ac:dyDescent="0.25">
      <c r="A10862">
        <v>1479</v>
      </c>
      <c r="B10862" s="3">
        <v>44690</v>
      </c>
      <c r="C10862" s="3">
        <v>44690</v>
      </c>
      <c r="D10862" t="s">
        <v>131</v>
      </c>
      <c r="E10862" t="s">
        <v>232</v>
      </c>
      <c r="F10862" t="s">
        <v>133</v>
      </c>
    </row>
    <row r="10863" spans="1:6" x14ac:dyDescent="0.25">
      <c r="A10863">
        <v>1479</v>
      </c>
      <c r="B10863" s="3">
        <v>44691</v>
      </c>
      <c r="C10863" s="3"/>
      <c r="D10863" t="s">
        <v>131</v>
      </c>
      <c r="E10863" t="s">
        <v>232</v>
      </c>
      <c r="F10863" t="s">
        <v>133</v>
      </c>
    </row>
    <row r="10864" spans="1:6" x14ac:dyDescent="0.25">
      <c r="A10864">
        <v>1480</v>
      </c>
      <c r="B10864" s="3">
        <v>42217</v>
      </c>
      <c r="C10864" s="3">
        <v>43466</v>
      </c>
      <c r="D10864" t="s">
        <v>131</v>
      </c>
      <c r="E10864" t="s">
        <v>185</v>
      </c>
      <c r="F10864" t="s">
        <v>133</v>
      </c>
    </row>
    <row r="10865" spans="1:6" x14ac:dyDescent="0.25">
      <c r="A10865">
        <v>1480</v>
      </c>
      <c r="B10865" s="3">
        <v>42217</v>
      </c>
      <c r="C10865" s="3">
        <v>43466</v>
      </c>
      <c r="D10865" t="s">
        <v>131</v>
      </c>
      <c r="E10865" t="s">
        <v>185</v>
      </c>
      <c r="F10865" t="s">
        <v>133</v>
      </c>
    </row>
    <row r="10866" spans="1:6" x14ac:dyDescent="0.25">
      <c r="A10866">
        <v>1480</v>
      </c>
      <c r="B10866" s="3">
        <v>43466</v>
      </c>
      <c r="C10866" s="3">
        <v>43497</v>
      </c>
      <c r="D10866" t="s">
        <v>131</v>
      </c>
      <c r="E10866" t="s">
        <v>185</v>
      </c>
      <c r="F10866" t="s">
        <v>133</v>
      </c>
    </row>
    <row r="10867" spans="1:6" x14ac:dyDescent="0.25">
      <c r="A10867">
        <v>1480</v>
      </c>
      <c r="B10867" s="3">
        <v>43466</v>
      </c>
      <c r="C10867" s="3">
        <v>43497</v>
      </c>
      <c r="D10867" t="s">
        <v>131</v>
      </c>
      <c r="E10867" t="s">
        <v>185</v>
      </c>
      <c r="F10867" t="s">
        <v>133</v>
      </c>
    </row>
    <row r="10868" spans="1:6" x14ac:dyDescent="0.25">
      <c r="A10868">
        <v>1480</v>
      </c>
      <c r="B10868" s="3">
        <v>43466</v>
      </c>
      <c r="C10868" s="3">
        <v>44564</v>
      </c>
      <c r="D10868" t="s">
        <v>131</v>
      </c>
      <c r="E10868" t="s">
        <v>116</v>
      </c>
      <c r="F10868" t="s">
        <v>133</v>
      </c>
    </row>
    <row r="10869" spans="1:6" x14ac:dyDescent="0.25">
      <c r="A10869">
        <v>1480</v>
      </c>
      <c r="B10869" s="3">
        <v>43466</v>
      </c>
      <c r="C10869" s="3">
        <v>43466</v>
      </c>
      <c r="D10869" t="s">
        <v>131</v>
      </c>
      <c r="E10869" t="s">
        <v>116</v>
      </c>
      <c r="F10869" t="s">
        <v>133</v>
      </c>
    </row>
    <row r="10870" spans="1:6" x14ac:dyDescent="0.25">
      <c r="A10870">
        <v>1480</v>
      </c>
      <c r="B10870" s="3">
        <v>44564</v>
      </c>
      <c r="C10870" s="3">
        <v>44564</v>
      </c>
      <c r="D10870" t="s">
        <v>131</v>
      </c>
      <c r="E10870" t="s">
        <v>116</v>
      </c>
      <c r="F10870" t="s">
        <v>133</v>
      </c>
    </row>
    <row r="10871" spans="1:6" x14ac:dyDescent="0.25">
      <c r="A10871">
        <v>1480</v>
      </c>
      <c r="B10871" s="3">
        <v>44564</v>
      </c>
      <c r="C10871" s="3"/>
      <c r="D10871" t="s">
        <v>131</v>
      </c>
      <c r="E10871" t="s">
        <v>115</v>
      </c>
      <c r="F10871" t="s">
        <v>133</v>
      </c>
    </row>
    <row r="10872" spans="1:6" x14ac:dyDescent="0.25">
      <c r="A10872">
        <v>1482</v>
      </c>
      <c r="B10872" s="3">
        <v>42690</v>
      </c>
      <c r="C10872" s="3">
        <v>43689</v>
      </c>
      <c r="D10872" t="s">
        <v>131</v>
      </c>
      <c r="E10872" t="s">
        <v>168</v>
      </c>
      <c r="F10872" t="s">
        <v>133</v>
      </c>
    </row>
    <row r="10873" spans="1:6" x14ac:dyDescent="0.25">
      <c r="A10873">
        <v>1482</v>
      </c>
      <c r="B10873" s="3">
        <v>43689</v>
      </c>
      <c r="C10873" s="3">
        <v>43689</v>
      </c>
      <c r="D10873" t="s">
        <v>131</v>
      </c>
      <c r="E10873" t="s">
        <v>168</v>
      </c>
      <c r="F10873" t="s">
        <v>133</v>
      </c>
    </row>
    <row r="10874" spans="1:6" x14ac:dyDescent="0.25">
      <c r="A10874">
        <v>1482</v>
      </c>
      <c r="B10874" s="3">
        <v>43689</v>
      </c>
      <c r="C10874" s="3">
        <v>44725</v>
      </c>
      <c r="D10874" t="s">
        <v>131</v>
      </c>
      <c r="E10874" t="s">
        <v>185</v>
      </c>
      <c r="F10874" t="s">
        <v>133</v>
      </c>
    </row>
    <row r="10875" spans="1:6" x14ac:dyDescent="0.25">
      <c r="A10875">
        <v>1482</v>
      </c>
      <c r="B10875" s="3">
        <v>44725</v>
      </c>
      <c r="D10875" t="s">
        <v>131</v>
      </c>
      <c r="E10875" t="s">
        <v>185</v>
      </c>
      <c r="F10875" t="s">
        <v>133</v>
      </c>
    </row>
    <row r="10876" spans="1:6" x14ac:dyDescent="0.25">
      <c r="A10876">
        <v>1483</v>
      </c>
      <c r="B10876" s="3">
        <v>42795</v>
      </c>
      <c r="C10876" s="3">
        <v>43493</v>
      </c>
      <c r="D10876" t="s">
        <v>131</v>
      </c>
      <c r="E10876" t="s">
        <v>90</v>
      </c>
      <c r="F10876" t="s">
        <v>133</v>
      </c>
    </row>
    <row r="10877" spans="1:6" x14ac:dyDescent="0.25">
      <c r="A10877">
        <v>1483</v>
      </c>
      <c r="B10877" s="3">
        <v>43493</v>
      </c>
      <c r="C10877" s="3">
        <v>43494</v>
      </c>
      <c r="D10877" t="s">
        <v>131</v>
      </c>
      <c r="E10877" t="s">
        <v>90</v>
      </c>
      <c r="F10877" t="s">
        <v>133</v>
      </c>
    </row>
    <row r="10878" spans="1:6" x14ac:dyDescent="0.25">
      <c r="A10878">
        <v>1483</v>
      </c>
      <c r="B10878" s="3">
        <v>43495</v>
      </c>
      <c r="C10878" s="3">
        <v>43704</v>
      </c>
      <c r="D10878" t="s">
        <v>131</v>
      </c>
      <c r="E10878" t="s">
        <v>90</v>
      </c>
      <c r="F10878" t="s">
        <v>133</v>
      </c>
    </row>
    <row r="10879" spans="1:6" x14ac:dyDescent="0.25">
      <c r="A10879">
        <v>1483</v>
      </c>
      <c r="B10879" s="3">
        <v>43704</v>
      </c>
      <c r="C10879" s="3">
        <v>43705</v>
      </c>
      <c r="D10879" t="s">
        <v>131</v>
      </c>
      <c r="E10879" t="s">
        <v>90</v>
      </c>
      <c r="F10879" t="s">
        <v>133</v>
      </c>
    </row>
    <row r="10880" spans="1:6" x14ac:dyDescent="0.25">
      <c r="A10880">
        <v>1483</v>
      </c>
      <c r="B10880" s="3">
        <v>43706</v>
      </c>
      <c r="C10880" s="3">
        <v>43843</v>
      </c>
      <c r="D10880" t="s">
        <v>131</v>
      </c>
      <c r="E10880" t="s">
        <v>90</v>
      </c>
      <c r="F10880" t="s">
        <v>133</v>
      </c>
    </row>
    <row r="10881" spans="1:6" x14ac:dyDescent="0.25">
      <c r="A10881">
        <v>1483</v>
      </c>
      <c r="B10881" s="3">
        <v>43843</v>
      </c>
      <c r="C10881" s="3">
        <v>43847</v>
      </c>
      <c r="D10881" t="s">
        <v>131</v>
      </c>
      <c r="E10881" t="s">
        <v>90</v>
      </c>
      <c r="F10881" t="s">
        <v>133</v>
      </c>
    </row>
    <row r="10882" spans="1:6" x14ac:dyDescent="0.25">
      <c r="A10882">
        <v>1483</v>
      </c>
      <c r="B10882" s="3">
        <v>43848</v>
      </c>
      <c r="C10882" s="3">
        <v>43878</v>
      </c>
      <c r="D10882" t="s">
        <v>131</v>
      </c>
      <c r="E10882" t="s">
        <v>90</v>
      </c>
      <c r="F10882" t="s">
        <v>133</v>
      </c>
    </row>
    <row r="10883" spans="1:6" x14ac:dyDescent="0.25">
      <c r="A10883">
        <v>1483</v>
      </c>
      <c r="B10883" s="3">
        <v>43878</v>
      </c>
      <c r="C10883" s="3">
        <v>44734</v>
      </c>
      <c r="D10883" t="s">
        <v>131</v>
      </c>
      <c r="E10883" t="s">
        <v>90</v>
      </c>
      <c r="F10883" t="s">
        <v>132</v>
      </c>
    </row>
    <row r="10884" spans="1:6" x14ac:dyDescent="0.25">
      <c r="A10884">
        <v>1483</v>
      </c>
      <c r="B10884" s="3">
        <v>44734</v>
      </c>
      <c r="C10884" s="3">
        <v>44736</v>
      </c>
      <c r="D10884" t="s">
        <v>131</v>
      </c>
      <c r="E10884" t="s">
        <v>90</v>
      </c>
      <c r="F10884" t="s">
        <v>132</v>
      </c>
    </row>
    <row r="10885" spans="1:6" x14ac:dyDescent="0.25">
      <c r="A10885">
        <v>1483</v>
      </c>
      <c r="B10885" s="3">
        <v>44737</v>
      </c>
      <c r="D10885" t="s">
        <v>131</v>
      </c>
      <c r="E10885" t="s">
        <v>90</v>
      </c>
      <c r="F10885" t="s">
        <v>132</v>
      </c>
    </row>
    <row r="10886" spans="1:6" x14ac:dyDescent="0.25">
      <c r="A10886">
        <v>1485</v>
      </c>
      <c r="B10886" s="3">
        <v>42536</v>
      </c>
      <c r="C10886" s="3">
        <v>43132</v>
      </c>
      <c r="D10886" t="s">
        <v>131</v>
      </c>
      <c r="E10886" t="s">
        <v>118</v>
      </c>
      <c r="F10886" t="s">
        <v>133</v>
      </c>
    </row>
    <row r="10887" spans="1:6" x14ac:dyDescent="0.25">
      <c r="A10887">
        <v>1485</v>
      </c>
      <c r="B10887" s="3">
        <v>43132</v>
      </c>
      <c r="C10887" s="3">
        <v>43159</v>
      </c>
      <c r="D10887" t="s">
        <v>131</v>
      </c>
      <c r="E10887" t="s">
        <v>118</v>
      </c>
      <c r="F10887" t="s">
        <v>133</v>
      </c>
    </row>
    <row r="10888" spans="1:6" x14ac:dyDescent="0.25">
      <c r="A10888">
        <v>1485</v>
      </c>
      <c r="B10888" s="3">
        <v>43160</v>
      </c>
      <c r="C10888" s="3">
        <v>44355</v>
      </c>
      <c r="D10888" t="s">
        <v>131</v>
      </c>
      <c r="E10888" t="s">
        <v>118</v>
      </c>
      <c r="F10888" t="s">
        <v>133</v>
      </c>
    </row>
    <row r="10889" spans="1:6" x14ac:dyDescent="0.25">
      <c r="A10889">
        <v>1485</v>
      </c>
      <c r="B10889" s="3">
        <v>44355</v>
      </c>
      <c r="C10889" s="3">
        <v>44361</v>
      </c>
      <c r="D10889" t="s">
        <v>131</v>
      </c>
      <c r="E10889" t="s">
        <v>118</v>
      </c>
      <c r="F10889" t="s">
        <v>133</v>
      </c>
    </row>
    <row r="10890" spans="1:6" x14ac:dyDescent="0.25">
      <c r="A10890">
        <v>1485</v>
      </c>
      <c r="B10890" s="3">
        <v>44362</v>
      </c>
      <c r="C10890" s="3">
        <v>44362</v>
      </c>
      <c r="D10890" t="s">
        <v>131</v>
      </c>
      <c r="E10890" t="s">
        <v>118</v>
      </c>
      <c r="F10890" t="s">
        <v>133</v>
      </c>
    </row>
    <row r="10891" spans="1:6" x14ac:dyDescent="0.25">
      <c r="A10891">
        <v>1485</v>
      </c>
      <c r="B10891" s="3">
        <v>44362</v>
      </c>
      <c r="C10891" s="3">
        <v>44368</v>
      </c>
      <c r="D10891" t="s">
        <v>131</v>
      </c>
      <c r="E10891" t="s">
        <v>118</v>
      </c>
      <c r="F10891" t="s">
        <v>133</v>
      </c>
    </row>
    <row r="10892" spans="1:6" x14ac:dyDescent="0.25">
      <c r="A10892">
        <v>1485</v>
      </c>
      <c r="B10892" s="3">
        <v>44369</v>
      </c>
      <c r="C10892" s="3">
        <v>44369</v>
      </c>
      <c r="D10892" t="s">
        <v>131</v>
      </c>
      <c r="E10892" t="s">
        <v>118</v>
      </c>
      <c r="F10892" t="s">
        <v>133</v>
      </c>
    </row>
    <row r="10893" spans="1:6" x14ac:dyDescent="0.25">
      <c r="A10893">
        <v>1485</v>
      </c>
      <c r="B10893" s="3">
        <v>44369</v>
      </c>
      <c r="C10893" s="3">
        <v>44373</v>
      </c>
      <c r="D10893" t="s">
        <v>131</v>
      </c>
      <c r="E10893" t="s">
        <v>118</v>
      </c>
      <c r="F10893" t="s">
        <v>133</v>
      </c>
    </row>
    <row r="10894" spans="1:6" x14ac:dyDescent="0.25">
      <c r="A10894">
        <v>1485</v>
      </c>
      <c r="B10894" s="3">
        <v>44374</v>
      </c>
      <c r="C10894" s="3"/>
      <c r="D10894" t="s">
        <v>131</v>
      </c>
      <c r="E10894" t="s">
        <v>118</v>
      </c>
      <c r="F10894" t="s">
        <v>133</v>
      </c>
    </row>
    <row r="10895" spans="1:6" x14ac:dyDescent="0.25">
      <c r="A10895">
        <v>1486</v>
      </c>
      <c r="B10895" s="3">
        <v>42996</v>
      </c>
      <c r="C10895" s="3">
        <v>43357</v>
      </c>
      <c r="D10895" t="s">
        <v>131</v>
      </c>
      <c r="E10895" t="s">
        <v>174</v>
      </c>
      <c r="F10895" t="s">
        <v>133</v>
      </c>
    </row>
    <row r="10896" spans="1:6" x14ac:dyDescent="0.25">
      <c r="A10896">
        <v>1486</v>
      </c>
      <c r="B10896" s="3">
        <v>43357</v>
      </c>
      <c r="C10896" s="3">
        <v>44088</v>
      </c>
      <c r="D10896" t="s">
        <v>131</v>
      </c>
      <c r="E10896" t="s">
        <v>174</v>
      </c>
      <c r="F10896" t="s">
        <v>133</v>
      </c>
    </row>
    <row r="10897" spans="1:6" x14ac:dyDescent="0.25">
      <c r="A10897">
        <v>1486</v>
      </c>
      <c r="B10897" s="3">
        <v>44088</v>
      </c>
      <c r="C10897" s="3">
        <v>44185</v>
      </c>
      <c r="D10897" t="s">
        <v>131</v>
      </c>
      <c r="E10897" t="s">
        <v>174</v>
      </c>
      <c r="F10897" t="s">
        <v>133</v>
      </c>
    </row>
    <row r="10898" spans="1:6" x14ac:dyDescent="0.25">
      <c r="A10898">
        <v>1486</v>
      </c>
      <c r="B10898" s="3">
        <v>44186</v>
      </c>
      <c r="C10898" s="3"/>
      <c r="D10898" t="s">
        <v>131</v>
      </c>
      <c r="E10898" t="s">
        <v>174</v>
      </c>
      <c r="F10898" t="s">
        <v>133</v>
      </c>
    </row>
    <row r="10899" spans="1:6" x14ac:dyDescent="0.25">
      <c r="A10899">
        <v>1487</v>
      </c>
      <c r="B10899" s="3">
        <v>42948</v>
      </c>
      <c r="C10899" s="3">
        <v>43424</v>
      </c>
      <c r="D10899" t="s">
        <v>131</v>
      </c>
      <c r="E10899" t="s">
        <v>134</v>
      </c>
      <c r="F10899" t="s">
        <v>133</v>
      </c>
    </row>
    <row r="10900" spans="1:6" x14ac:dyDescent="0.25">
      <c r="A10900">
        <v>1487</v>
      </c>
      <c r="B10900" s="3">
        <v>43405</v>
      </c>
      <c r="C10900" s="3">
        <v>43418</v>
      </c>
      <c r="D10900" t="s">
        <v>131</v>
      </c>
      <c r="E10900" t="s">
        <v>134</v>
      </c>
      <c r="F10900" t="s">
        <v>133</v>
      </c>
    </row>
    <row r="10901" spans="1:6" x14ac:dyDescent="0.25">
      <c r="A10901">
        <v>1487</v>
      </c>
      <c r="B10901" s="3">
        <v>43419</v>
      </c>
      <c r="C10901" s="3">
        <v>43766</v>
      </c>
      <c r="D10901" t="s">
        <v>131</v>
      </c>
      <c r="E10901" t="s">
        <v>134</v>
      </c>
      <c r="F10901" t="s">
        <v>133</v>
      </c>
    </row>
    <row r="10902" spans="1:6" x14ac:dyDescent="0.25">
      <c r="A10902">
        <v>1487</v>
      </c>
      <c r="B10902" s="3">
        <v>43424</v>
      </c>
      <c r="C10902" s="3">
        <v>43424</v>
      </c>
      <c r="D10902" t="s">
        <v>131</v>
      </c>
      <c r="E10902" t="s">
        <v>134</v>
      </c>
      <c r="F10902" t="s">
        <v>133</v>
      </c>
    </row>
    <row r="10903" spans="1:6" x14ac:dyDescent="0.25">
      <c r="A10903">
        <v>1487</v>
      </c>
      <c r="B10903" s="3">
        <v>43766</v>
      </c>
      <c r="C10903" s="3">
        <v>43766</v>
      </c>
      <c r="D10903" t="s">
        <v>131</v>
      </c>
      <c r="E10903" t="s">
        <v>134</v>
      </c>
      <c r="F10903" t="s">
        <v>133</v>
      </c>
    </row>
    <row r="10904" spans="1:6" x14ac:dyDescent="0.25">
      <c r="A10904">
        <v>1487</v>
      </c>
      <c r="B10904" s="3">
        <v>43767</v>
      </c>
      <c r="C10904" s="3">
        <v>43812</v>
      </c>
      <c r="D10904" t="s">
        <v>131</v>
      </c>
      <c r="E10904" t="s">
        <v>134</v>
      </c>
      <c r="F10904" t="s">
        <v>133</v>
      </c>
    </row>
    <row r="10905" spans="1:6" x14ac:dyDescent="0.25">
      <c r="A10905">
        <v>1487</v>
      </c>
      <c r="B10905" s="3">
        <v>43812</v>
      </c>
      <c r="C10905" s="3">
        <v>43812</v>
      </c>
      <c r="D10905" t="s">
        <v>131</v>
      </c>
      <c r="E10905" t="s">
        <v>134</v>
      </c>
      <c r="F10905" t="s">
        <v>133</v>
      </c>
    </row>
    <row r="10906" spans="1:6" x14ac:dyDescent="0.25">
      <c r="A10906">
        <v>1487</v>
      </c>
      <c r="B10906" s="3">
        <v>43813</v>
      </c>
      <c r="C10906" s="3">
        <v>44256</v>
      </c>
      <c r="D10906" t="s">
        <v>131</v>
      </c>
      <c r="E10906" t="s">
        <v>134</v>
      </c>
      <c r="F10906" t="s">
        <v>133</v>
      </c>
    </row>
    <row r="10907" spans="1:6" x14ac:dyDescent="0.25">
      <c r="A10907">
        <v>1487</v>
      </c>
      <c r="B10907" s="3">
        <v>44256</v>
      </c>
      <c r="C10907" s="3">
        <v>44256</v>
      </c>
      <c r="D10907" t="s">
        <v>131</v>
      </c>
      <c r="E10907" t="s">
        <v>134</v>
      </c>
      <c r="F10907" t="s">
        <v>133</v>
      </c>
    </row>
    <row r="10908" spans="1:6" x14ac:dyDescent="0.25">
      <c r="A10908">
        <v>1487</v>
      </c>
      <c r="B10908" s="3">
        <v>44256</v>
      </c>
      <c r="C10908" s="3">
        <v>44368</v>
      </c>
      <c r="D10908" t="s">
        <v>131</v>
      </c>
      <c r="E10908" t="s">
        <v>166</v>
      </c>
      <c r="F10908" t="s">
        <v>133</v>
      </c>
    </row>
    <row r="10909" spans="1:6" x14ac:dyDescent="0.25">
      <c r="A10909">
        <v>1487</v>
      </c>
      <c r="B10909" s="3">
        <v>44368</v>
      </c>
      <c r="C10909" s="3">
        <v>44397</v>
      </c>
      <c r="D10909" t="s">
        <v>131</v>
      </c>
      <c r="E10909" t="s">
        <v>166</v>
      </c>
      <c r="F10909" t="s">
        <v>133</v>
      </c>
    </row>
    <row r="10910" spans="1:6" x14ac:dyDescent="0.25">
      <c r="A10910">
        <v>1487</v>
      </c>
      <c r="B10910" s="3">
        <v>44398</v>
      </c>
      <c r="C10910" s="3">
        <v>44565</v>
      </c>
      <c r="D10910" t="s">
        <v>131</v>
      </c>
      <c r="E10910" t="s">
        <v>166</v>
      </c>
      <c r="F10910" t="s">
        <v>133</v>
      </c>
    </row>
    <row r="10911" spans="1:6" x14ac:dyDescent="0.25">
      <c r="A10911">
        <v>1487</v>
      </c>
      <c r="B10911" s="3">
        <v>44565</v>
      </c>
      <c r="C10911" s="3">
        <v>44662</v>
      </c>
      <c r="D10911" t="s">
        <v>131</v>
      </c>
      <c r="E10911" t="s">
        <v>166</v>
      </c>
      <c r="F10911" t="s">
        <v>133</v>
      </c>
    </row>
    <row r="10912" spans="1:6" x14ac:dyDescent="0.25">
      <c r="A10912">
        <v>1487</v>
      </c>
      <c r="B10912" s="3">
        <v>44663</v>
      </c>
      <c r="C10912" s="3">
        <v>44663</v>
      </c>
      <c r="D10912" t="s">
        <v>131</v>
      </c>
      <c r="E10912" t="s">
        <v>166</v>
      </c>
      <c r="F10912" t="s">
        <v>133</v>
      </c>
    </row>
    <row r="10913" spans="1:6" x14ac:dyDescent="0.25">
      <c r="A10913">
        <v>1487</v>
      </c>
      <c r="B10913" s="3">
        <v>44663</v>
      </c>
      <c r="C10913" s="3">
        <v>44678</v>
      </c>
      <c r="D10913" t="s">
        <v>131</v>
      </c>
      <c r="E10913" t="s">
        <v>166</v>
      </c>
      <c r="F10913" t="s">
        <v>133</v>
      </c>
    </row>
    <row r="10914" spans="1:6" x14ac:dyDescent="0.25">
      <c r="A10914">
        <v>1487</v>
      </c>
      <c r="B10914" s="3">
        <v>44679</v>
      </c>
      <c r="D10914" t="s">
        <v>131</v>
      </c>
      <c r="E10914" t="s">
        <v>166</v>
      </c>
      <c r="F10914" t="s">
        <v>133</v>
      </c>
    </row>
    <row r="10915" spans="1:6" x14ac:dyDescent="0.25">
      <c r="A10915">
        <v>1489</v>
      </c>
      <c r="B10915" s="3">
        <v>42083</v>
      </c>
      <c r="C10915" s="3">
        <v>43411</v>
      </c>
      <c r="D10915" t="s">
        <v>131</v>
      </c>
      <c r="E10915" t="s">
        <v>129</v>
      </c>
      <c r="F10915" t="s">
        <v>133</v>
      </c>
    </row>
    <row r="10916" spans="1:6" x14ac:dyDescent="0.25">
      <c r="A10916">
        <v>1489</v>
      </c>
      <c r="B10916" s="3">
        <v>43411</v>
      </c>
      <c r="C10916" s="3">
        <v>44724</v>
      </c>
      <c r="D10916" t="s">
        <v>131</v>
      </c>
      <c r="E10916" t="s">
        <v>129</v>
      </c>
      <c r="F10916" t="s">
        <v>133</v>
      </c>
    </row>
    <row r="10917" spans="1:6" x14ac:dyDescent="0.25">
      <c r="A10917">
        <v>1489</v>
      </c>
      <c r="B10917" s="3">
        <v>44724</v>
      </c>
      <c r="C10917" s="3">
        <v>44725</v>
      </c>
      <c r="D10917" t="s">
        <v>131</v>
      </c>
      <c r="E10917" t="s">
        <v>129</v>
      </c>
      <c r="F10917" t="s">
        <v>133</v>
      </c>
    </row>
    <row r="10918" spans="1:6" x14ac:dyDescent="0.25">
      <c r="A10918">
        <v>1489</v>
      </c>
      <c r="B10918" s="3">
        <v>44725</v>
      </c>
      <c r="C10918" s="3"/>
      <c r="D10918" t="s">
        <v>131</v>
      </c>
      <c r="E10918" t="s">
        <v>129</v>
      </c>
      <c r="F10918" t="s">
        <v>133</v>
      </c>
    </row>
    <row r="10919" spans="1:6" x14ac:dyDescent="0.25">
      <c r="A10919">
        <v>1490</v>
      </c>
      <c r="B10919" s="3">
        <v>42611</v>
      </c>
      <c r="C10919" s="3">
        <v>44593</v>
      </c>
      <c r="D10919" t="s">
        <v>131</v>
      </c>
      <c r="E10919" t="s">
        <v>96</v>
      </c>
      <c r="F10919" t="s">
        <v>133</v>
      </c>
    </row>
    <row r="10920" spans="1:6" x14ac:dyDescent="0.25">
      <c r="A10920">
        <v>1490</v>
      </c>
      <c r="B10920" s="3">
        <v>44593</v>
      </c>
      <c r="C10920" s="3"/>
      <c r="D10920" t="s">
        <v>131</v>
      </c>
      <c r="E10920" t="s">
        <v>96</v>
      </c>
      <c r="F10920" t="s">
        <v>133</v>
      </c>
    </row>
    <row r="10921" spans="1:6" x14ac:dyDescent="0.25">
      <c r="A10921">
        <v>1491</v>
      </c>
      <c r="B10921" s="3">
        <v>40452</v>
      </c>
      <c r="C10921" s="3">
        <v>43267</v>
      </c>
      <c r="D10921" t="s">
        <v>131</v>
      </c>
      <c r="E10921" t="s">
        <v>172</v>
      </c>
      <c r="F10921" t="s">
        <v>133</v>
      </c>
    </row>
    <row r="10922" spans="1:6" x14ac:dyDescent="0.25">
      <c r="A10922">
        <v>1491</v>
      </c>
      <c r="B10922" s="3">
        <v>43267</v>
      </c>
      <c r="C10922" s="3">
        <v>43268</v>
      </c>
      <c r="D10922" t="s">
        <v>131</v>
      </c>
      <c r="E10922" t="s">
        <v>172</v>
      </c>
      <c r="F10922" t="s">
        <v>133</v>
      </c>
    </row>
    <row r="10923" spans="1:6" x14ac:dyDescent="0.25">
      <c r="A10923">
        <v>1491</v>
      </c>
      <c r="B10923" s="3">
        <v>43268</v>
      </c>
      <c r="C10923" s="3">
        <v>44146</v>
      </c>
      <c r="D10923" t="s">
        <v>131</v>
      </c>
      <c r="E10923" t="s">
        <v>165</v>
      </c>
      <c r="F10923" t="s">
        <v>133</v>
      </c>
    </row>
    <row r="10924" spans="1:6" x14ac:dyDescent="0.25">
      <c r="A10924">
        <v>1491</v>
      </c>
      <c r="B10924" s="3">
        <v>43268</v>
      </c>
      <c r="C10924" s="3">
        <v>43268</v>
      </c>
      <c r="D10924" t="s">
        <v>131</v>
      </c>
      <c r="E10924" t="s">
        <v>172</v>
      </c>
      <c r="F10924" t="s">
        <v>133</v>
      </c>
    </row>
    <row r="10925" spans="1:6" x14ac:dyDescent="0.25">
      <c r="A10925">
        <v>1491</v>
      </c>
      <c r="B10925" s="3">
        <v>44146</v>
      </c>
      <c r="C10925" s="3">
        <v>44146</v>
      </c>
      <c r="D10925" t="s">
        <v>131</v>
      </c>
      <c r="E10925" t="s">
        <v>165</v>
      </c>
      <c r="F10925" t="s">
        <v>133</v>
      </c>
    </row>
    <row r="10926" spans="1:6" x14ac:dyDescent="0.25">
      <c r="A10926">
        <v>1491</v>
      </c>
      <c r="B10926" s="3">
        <v>44146</v>
      </c>
      <c r="C10926" s="3">
        <v>44287</v>
      </c>
      <c r="D10926" t="s">
        <v>131</v>
      </c>
      <c r="E10926" t="s">
        <v>171</v>
      </c>
      <c r="F10926" t="s">
        <v>133</v>
      </c>
    </row>
    <row r="10927" spans="1:6" x14ac:dyDescent="0.25">
      <c r="A10927">
        <v>1491</v>
      </c>
      <c r="B10927" s="3">
        <v>44287</v>
      </c>
      <c r="C10927" s="3">
        <v>44287</v>
      </c>
      <c r="D10927" t="s">
        <v>131</v>
      </c>
      <c r="E10927" t="s">
        <v>171</v>
      </c>
      <c r="F10927" t="s">
        <v>133</v>
      </c>
    </row>
    <row r="10928" spans="1:6" x14ac:dyDescent="0.25">
      <c r="A10928">
        <v>1491</v>
      </c>
      <c r="B10928" s="3">
        <v>44287</v>
      </c>
      <c r="C10928" s="3">
        <v>44578</v>
      </c>
      <c r="D10928" t="s">
        <v>131</v>
      </c>
      <c r="E10928" t="s">
        <v>125</v>
      </c>
      <c r="F10928" t="s">
        <v>133</v>
      </c>
    </row>
    <row r="10929" spans="1:6" x14ac:dyDescent="0.25">
      <c r="A10929">
        <v>1491</v>
      </c>
      <c r="B10929" s="3">
        <v>44578</v>
      </c>
      <c r="C10929" s="3">
        <v>44584</v>
      </c>
      <c r="D10929" t="s">
        <v>131</v>
      </c>
      <c r="E10929" t="s">
        <v>125</v>
      </c>
      <c r="F10929" t="s">
        <v>133</v>
      </c>
    </row>
    <row r="10930" spans="1:6" x14ac:dyDescent="0.25">
      <c r="A10930">
        <v>1491</v>
      </c>
      <c r="B10930" s="3">
        <v>44585</v>
      </c>
      <c r="C10930" s="3"/>
      <c r="D10930" t="s">
        <v>131</v>
      </c>
      <c r="E10930" t="s">
        <v>125</v>
      </c>
      <c r="F10930" t="s">
        <v>133</v>
      </c>
    </row>
    <row r="10931" spans="1:6" x14ac:dyDescent="0.25">
      <c r="A10931">
        <v>1492</v>
      </c>
      <c r="B10931" s="3">
        <v>41518</v>
      </c>
      <c r="C10931" s="3">
        <v>44388</v>
      </c>
      <c r="D10931" t="s">
        <v>131</v>
      </c>
      <c r="E10931" t="s">
        <v>118</v>
      </c>
      <c r="F10931" t="s">
        <v>133</v>
      </c>
    </row>
    <row r="10932" spans="1:6" x14ac:dyDescent="0.25">
      <c r="A10932">
        <v>1492</v>
      </c>
      <c r="B10932" s="3">
        <v>44388</v>
      </c>
      <c r="C10932" s="3">
        <v>44394</v>
      </c>
      <c r="D10932" t="s">
        <v>131</v>
      </c>
      <c r="E10932" t="s">
        <v>118</v>
      </c>
      <c r="F10932" t="s">
        <v>133</v>
      </c>
    </row>
    <row r="10933" spans="1:6" x14ac:dyDescent="0.25">
      <c r="A10933">
        <v>1492</v>
      </c>
      <c r="B10933" s="3">
        <v>44394</v>
      </c>
      <c r="C10933" s="3">
        <v>44400</v>
      </c>
      <c r="D10933" t="s">
        <v>131</v>
      </c>
      <c r="E10933" t="s">
        <v>118</v>
      </c>
      <c r="F10933" t="s">
        <v>133</v>
      </c>
    </row>
    <row r="10934" spans="1:6" x14ac:dyDescent="0.25">
      <c r="A10934">
        <v>1492</v>
      </c>
      <c r="B10934" s="3">
        <v>44401</v>
      </c>
      <c r="D10934" t="s">
        <v>131</v>
      </c>
      <c r="E10934" t="s">
        <v>118</v>
      </c>
      <c r="F10934" t="s">
        <v>133</v>
      </c>
    </row>
    <row r="10935" spans="1:6" x14ac:dyDescent="0.25">
      <c r="A10935">
        <v>1493</v>
      </c>
      <c r="B10935" s="3">
        <v>42532</v>
      </c>
      <c r="C10935" s="3">
        <v>42532</v>
      </c>
      <c r="D10935" t="s">
        <v>131</v>
      </c>
      <c r="E10935" t="s">
        <v>104</v>
      </c>
      <c r="F10935" t="s">
        <v>133</v>
      </c>
    </row>
    <row r="10936" spans="1:6" x14ac:dyDescent="0.25">
      <c r="A10936">
        <v>1493</v>
      </c>
      <c r="B10936" s="3">
        <v>42532</v>
      </c>
      <c r="C10936" s="3">
        <v>43147</v>
      </c>
      <c r="D10936" t="s">
        <v>131</v>
      </c>
      <c r="E10936" t="s">
        <v>104</v>
      </c>
      <c r="F10936" t="s">
        <v>133</v>
      </c>
    </row>
    <row r="10937" spans="1:6" x14ac:dyDescent="0.25">
      <c r="A10937">
        <v>1493</v>
      </c>
      <c r="B10937" s="3">
        <v>42533</v>
      </c>
      <c r="C10937" s="3">
        <v>44279</v>
      </c>
      <c r="D10937" t="s">
        <v>131</v>
      </c>
      <c r="E10937" t="s">
        <v>93</v>
      </c>
      <c r="F10937" t="s">
        <v>133</v>
      </c>
    </row>
    <row r="10938" spans="1:6" x14ac:dyDescent="0.25">
      <c r="A10938">
        <v>1493</v>
      </c>
      <c r="B10938" s="3">
        <v>44279</v>
      </c>
      <c r="C10938" s="3">
        <v>44396</v>
      </c>
      <c r="D10938" t="s">
        <v>131</v>
      </c>
      <c r="E10938" t="s">
        <v>93</v>
      </c>
      <c r="F10938" t="s">
        <v>133</v>
      </c>
    </row>
    <row r="10939" spans="1:6" x14ac:dyDescent="0.25">
      <c r="A10939">
        <v>1493</v>
      </c>
      <c r="B10939" s="3">
        <v>44396</v>
      </c>
      <c r="C10939" s="3">
        <v>44409</v>
      </c>
      <c r="D10939" t="s">
        <v>131</v>
      </c>
      <c r="E10939" t="s">
        <v>93</v>
      </c>
      <c r="F10939" t="s">
        <v>133</v>
      </c>
    </row>
    <row r="10940" spans="1:6" x14ac:dyDescent="0.25">
      <c r="A10940">
        <v>1493</v>
      </c>
      <c r="B10940" s="3">
        <v>44410</v>
      </c>
      <c r="C10940" s="3">
        <v>44669</v>
      </c>
      <c r="D10940" t="s">
        <v>131</v>
      </c>
      <c r="E10940" t="s">
        <v>93</v>
      </c>
      <c r="F10940" t="s">
        <v>133</v>
      </c>
    </row>
    <row r="10941" spans="1:6" x14ac:dyDescent="0.25">
      <c r="A10941">
        <v>1493</v>
      </c>
      <c r="B10941" s="3">
        <v>44669</v>
      </c>
      <c r="C10941" s="3">
        <v>44682</v>
      </c>
      <c r="D10941" t="s">
        <v>131</v>
      </c>
      <c r="E10941" t="s">
        <v>93</v>
      </c>
      <c r="F10941" t="s">
        <v>133</v>
      </c>
    </row>
    <row r="10942" spans="1:6" x14ac:dyDescent="0.25">
      <c r="A10942">
        <v>1493</v>
      </c>
      <c r="B10942" s="3">
        <v>44683</v>
      </c>
      <c r="C10942" s="3"/>
      <c r="D10942" t="s">
        <v>131</v>
      </c>
      <c r="E10942" t="s">
        <v>93</v>
      </c>
      <c r="F10942" t="s">
        <v>133</v>
      </c>
    </row>
    <row r="10943" spans="1:6" x14ac:dyDescent="0.25">
      <c r="A10943">
        <v>1494</v>
      </c>
      <c r="B10943" s="3">
        <v>42416</v>
      </c>
      <c r="C10943" s="3">
        <v>44074</v>
      </c>
      <c r="D10943" t="s">
        <v>131</v>
      </c>
      <c r="E10943" t="s">
        <v>172</v>
      </c>
      <c r="F10943" t="s">
        <v>133</v>
      </c>
    </row>
    <row r="10944" spans="1:6" x14ac:dyDescent="0.25">
      <c r="A10944">
        <v>1494</v>
      </c>
      <c r="B10944" s="3">
        <v>44075</v>
      </c>
      <c r="C10944" s="3">
        <v>44075</v>
      </c>
      <c r="D10944" t="s">
        <v>131</v>
      </c>
      <c r="E10944" t="s">
        <v>172</v>
      </c>
      <c r="F10944" t="s">
        <v>133</v>
      </c>
    </row>
    <row r="10945" spans="1:6" x14ac:dyDescent="0.25">
      <c r="A10945">
        <v>1494</v>
      </c>
      <c r="B10945" s="3">
        <v>44075</v>
      </c>
      <c r="C10945" s="3">
        <v>44265</v>
      </c>
      <c r="D10945" t="s">
        <v>131</v>
      </c>
      <c r="E10945" t="s">
        <v>172</v>
      </c>
      <c r="F10945" t="s">
        <v>133</v>
      </c>
    </row>
    <row r="10946" spans="1:6" x14ac:dyDescent="0.25">
      <c r="A10946">
        <v>1494</v>
      </c>
      <c r="B10946" s="3">
        <v>44265</v>
      </c>
      <c r="C10946" s="3">
        <v>44265</v>
      </c>
      <c r="D10946" t="s">
        <v>131</v>
      </c>
      <c r="E10946" t="s">
        <v>172</v>
      </c>
      <c r="F10946" t="s">
        <v>133</v>
      </c>
    </row>
    <row r="10947" spans="1:6" x14ac:dyDescent="0.25">
      <c r="A10947">
        <v>1494</v>
      </c>
      <c r="B10947" s="3">
        <v>44266</v>
      </c>
      <c r="C10947" s="3">
        <v>44573</v>
      </c>
      <c r="D10947" t="s">
        <v>131</v>
      </c>
      <c r="E10947" t="s">
        <v>172</v>
      </c>
      <c r="F10947" t="s">
        <v>133</v>
      </c>
    </row>
    <row r="10948" spans="1:6" x14ac:dyDescent="0.25">
      <c r="A10948">
        <v>1494</v>
      </c>
      <c r="B10948" s="3">
        <v>44573</v>
      </c>
      <c r="C10948" s="3">
        <v>44575</v>
      </c>
      <c r="D10948" t="s">
        <v>131</v>
      </c>
      <c r="E10948" t="s">
        <v>172</v>
      </c>
      <c r="F10948" t="s">
        <v>133</v>
      </c>
    </row>
    <row r="10949" spans="1:6" x14ac:dyDescent="0.25">
      <c r="A10949">
        <v>1494</v>
      </c>
      <c r="B10949" s="3">
        <v>44576</v>
      </c>
      <c r="C10949" s="3"/>
      <c r="D10949" t="s">
        <v>131</v>
      </c>
      <c r="E10949" t="s">
        <v>172</v>
      </c>
      <c r="F10949" t="s">
        <v>133</v>
      </c>
    </row>
    <row r="10950" spans="1:6" x14ac:dyDescent="0.25">
      <c r="A10950">
        <v>1495</v>
      </c>
      <c r="B10950" s="3">
        <v>42171</v>
      </c>
      <c r="C10950" s="3">
        <v>44090</v>
      </c>
      <c r="D10950" t="s">
        <v>131</v>
      </c>
      <c r="E10950" t="s">
        <v>115</v>
      </c>
      <c r="F10950" t="s">
        <v>132</v>
      </c>
    </row>
    <row r="10951" spans="1:6" x14ac:dyDescent="0.25">
      <c r="A10951">
        <v>1495</v>
      </c>
      <c r="B10951" s="3">
        <v>44090</v>
      </c>
      <c r="C10951" s="3">
        <v>44095</v>
      </c>
      <c r="D10951" t="s">
        <v>131</v>
      </c>
      <c r="E10951" t="s">
        <v>115</v>
      </c>
      <c r="F10951" t="s">
        <v>132</v>
      </c>
    </row>
    <row r="10952" spans="1:6" x14ac:dyDescent="0.25">
      <c r="A10952">
        <v>1495</v>
      </c>
      <c r="B10952" s="3">
        <v>44090</v>
      </c>
      <c r="C10952" s="3">
        <v>44481</v>
      </c>
      <c r="D10952" t="s">
        <v>131</v>
      </c>
      <c r="E10952" t="s">
        <v>113</v>
      </c>
      <c r="F10952" t="s">
        <v>132</v>
      </c>
    </row>
    <row r="10953" spans="1:6" x14ac:dyDescent="0.25">
      <c r="A10953">
        <v>1495</v>
      </c>
      <c r="B10953" s="3">
        <v>44090</v>
      </c>
      <c r="C10953" s="3">
        <v>44090</v>
      </c>
      <c r="D10953" t="s">
        <v>131</v>
      </c>
      <c r="E10953" t="s">
        <v>113</v>
      </c>
      <c r="F10953" t="s">
        <v>133</v>
      </c>
    </row>
    <row r="10954" spans="1:6" x14ac:dyDescent="0.25">
      <c r="A10954">
        <v>1495</v>
      </c>
      <c r="B10954" s="3">
        <v>44481</v>
      </c>
      <c r="C10954" s="3">
        <v>44482</v>
      </c>
      <c r="D10954" t="s">
        <v>131</v>
      </c>
      <c r="E10954" t="s">
        <v>113</v>
      </c>
      <c r="F10954" t="s">
        <v>133</v>
      </c>
    </row>
    <row r="10955" spans="1:6" x14ac:dyDescent="0.25">
      <c r="A10955">
        <v>1495</v>
      </c>
      <c r="B10955" s="3">
        <v>44482</v>
      </c>
      <c r="C10955" s="3">
        <v>44578</v>
      </c>
      <c r="D10955" t="s">
        <v>131</v>
      </c>
      <c r="E10955" t="s">
        <v>113</v>
      </c>
      <c r="F10955" t="s">
        <v>132</v>
      </c>
    </row>
    <row r="10956" spans="1:6" x14ac:dyDescent="0.25">
      <c r="A10956">
        <v>1495</v>
      </c>
      <c r="B10956" s="3">
        <v>44578</v>
      </c>
      <c r="C10956" s="3">
        <v>44580</v>
      </c>
      <c r="D10956" t="s">
        <v>131</v>
      </c>
      <c r="E10956" t="s">
        <v>113</v>
      </c>
      <c r="F10956" t="s">
        <v>132</v>
      </c>
    </row>
    <row r="10957" spans="1:6" x14ac:dyDescent="0.25">
      <c r="A10957">
        <v>1495</v>
      </c>
      <c r="B10957" s="3">
        <v>44581</v>
      </c>
      <c r="C10957" s="3">
        <v>44673</v>
      </c>
      <c r="D10957" t="s">
        <v>131</v>
      </c>
      <c r="E10957" t="s">
        <v>113</v>
      </c>
      <c r="F10957" t="s">
        <v>132</v>
      </c>
    </row>
    <row r="10958" spans="1:6" x14ac:dyDescent="0.25">
      <c r="A10958">
        <v>1495</v>
      </c>
      <c r="B10958" s="3">
        <v>44673</v>
      </c>
      <c r="C10958" s="3">
        <v>44673</v>
      </c>
      <c r="D10958" t="s">
        <v>131</v>
      </c>
      <c r="E10958" t="s">
        <v>113</v>
      </c>
      <c r="F10958" t="s">
        <v>132</v>
      </c>
    </row>
    <row r="10959" spans="1:6" x14ac:dyDescent="0.25">
      <c r="A10959">
        <v>1495</v>
      </c>
      <c r="B10959" s="3">
        <v>44674</v>
      </c>
      <c r="D10959" t="s">
        <v>131</v>
      </c>
      <c r="E10959" t="s">
        <v>113</v>
      </c>
      <c r="F10959" t="s">
        <v>132</v>
      </c>
    </row>
    <row r="10960" spans="1:6" x14ac:dyDescent="0.25">
      <c r="A10960">
        <v>1496</v>
      </c>
      <c r="B10960" s="3">
        <v>42401</v>
      </c>
      <c r="C10960" s="3">
        <v>43454</v>
      </c>
      <c r="D10960" t="s">
        <v>131</v>
      </c>
      <c r="E10960" t="s">
        <v>187</v>
      </c>
      <c r="F10960" t="s">
        <v>133</v>
      </c>
    </row>
    <row r="10961" spans="1:6" x14ac:dyDescent="0.25">
      <c r="A10961">
        <v>1496</v>
      </c>
      <c r="B10961" s="3">
        <v>43454</v>
      </c>
      <c r="C10961" s="3">
        <v>43551</v>
      </c>
      <c r="D10961" t="s">
        <v>131</v>
      </c>
      <c r="E10961" t="s">
        <v>187</v>
      </c>
      <c r="F10961" t="s">
        <v>133</v>
      </c>
    </row>
    <row r="10962" spans="1:6" x14ac:dyDescent="0.25">
      <c r="A10962">
        <v>1496</v>
      </c>
      <c r="B10962" s="3">
        <v>43552</v>
      </c>
      <c r="C10962" s="3">
        <v>43846</v>
      </c>
      <c r="D10962" t="s">
        <v>131</v>
      </c>
      <c r="E10962" t="s">
        <v>187</v>
      </c>
      <c r="F10962" t="s">
        <v>133</v>
      </c>
    </row>
    <row r="10963" spans="1:6" x14ac:dyDescent="0.25">
      <c r="A10963">
        <v>1496</v>
      </c>
      <c r="B10963" s="3">
        <v>43846</v>
      </c>
      <c r="C10963" s="3">
        <v>43846</v>
      </c>
      <c r="D10963" t="s">
        <v>131</v>
      </c>
      <c r="E10963" t="s">
        <v>233</v>
      </c>
      <c r="F10963" t="s">
        <v>133</v>
      </c>
    </row>
    <row r="10964" spans="1:6" x14ac:dyDescent="0.25">
      <c r="A10964">
        <v>1496</v>
      </c>
      <c r="B10964" s="3">
        <v>43846</v>
      </c>
      <c r="C10964" s="3">
        <v>44075</v>
      </c>
      <c r="D10964" t="s">
        <v>131</v>
      </c>
      <c r="E10964" t="s">
        <v>233</v>
      </c>
      <c r="F10964" t="s">
        <v>133</v>
      </c>
    </row>
    <row r="10965" spans="1:6" x14ac:dyDescent="0.25">
      <c r="A10965">
        <v>1496</v>
      </c>
      <c r="B10965" s="3">
        <v>44075</v>
      </c>
      <c r="C10965" s="3">
        <v>44075</v>
      </c>
      <c r="D10965" t="s">
        <v>131</v>
      </c>
      <c r="E10965" t="s">
        <v>233</v>
      </c>
      <c r="F10965" t="s">
        <v>133</v>
      </c>
    </row>
    <row r="10966" spans="1:6" x14ac:dyDescent="0.25">
      <c r="A10966">
        <v>1496</v>
      </c>
      <c r="B10966" s="3">
        <v>44075</v>
      </c>
      <c r="C10966" s="3"/>
      <c r="D10966" t="s">
        <v>131</v>
      </c>
      <c r="E10966" t="s">
        <v>115</v>
      </c>
      <c r="F10966" t="s">
        <v>133</v>
      </c>
    </row>
    <row r="10967" spans="1:6" x14ac:dyDescent="0.25">
      <c r="A10967">
        <v>1497</v>
      </c>
      <c r="B10967" s="3">
        <v>42286</v>
      </c>
      <c r="C10967" s="3">
        <v>43509</v>
      </c>
      <c r="D10967" t="s">
        <v>131</v>
      </c>
      <c r="E10967" t="s">
        <v>115</v>
      </c>
      <c r="F10967" t="s">
        <v>133</v>
      </c>
    </row>
    <row r="10968" spans="1:6" x14ac:dyDescent="0.25">
      <c r="A10968">
        <v>1497</v>
      </c>
      <c r="B10968" s="3">
        <v>43509</v>
      </c>
      <c r="C10968" s="3">
        <v>43515</v>
      </c>
      <c r="D10968" t="s">
        <v>131</v>
      </c>
      <c r="E10968" t="s">
        <v>115</v>
      </c>
      <c r="F10968" t="s">
        <v>133</v>
      </c>
    </row>
    <row r="10969" spans="1:6" x14ac:dyDescent="0.25">
      <c r="A10969">
        <v>1497</v>
      </c>
      <c r="B10969" s="3">
        <v>43516</v>
      </c>
      <c r="C10969" s="3">
        <v>43549</v>
      </c>
      <c r="D10969" t="s">
        <v>131</v>
      </c>
      <c r="E10969" t="s">
        <v>115</v>
      </c>
      <c r="F10969" t="s">
        <v>133</v>
      </c>
    </row>
    <row r="10970" spans="1:6" x14ac:dyDescent="0.25">
      <c r="A10970">
        <v>1497</v>
      </c>
      <c r="B10970" s="3">
        <v>43549</v>
      </c>
      <c r="C10970" s="3">
        <v>43553</v>
      </c>
      <c r="D10970" t="s">
        <v>131</v>
      </c>
      <c r="E10970" t="s">
        <v>115</v>
      </c>
      <c r="F10970" t="s">
        <v>133</v>
      </c>
    </row>
    <row r="10971" spans="1:6" x14ac:dyDescent="0.25">
      <c r="A10971">
        <v>1497</v>
      </c>
      <c r="B10971" s="3">
        <v>43554</v>
      </c>
      <c r="C10971" s="3">
        <v>43692</v>
      </c>
      <c r="D10971" t="s">
        <v>131</v>
      </c>
      <c r="E10971" t="s">
        <v>115</v>
      </c>
      <c r="F10971" t="s">
        <v>133</v>
      </c>
    </row>
    <row r="10972" spans="1:6" x14ac:dyDescent="0.25">
      <c r="A10972">
        <v>1497</v>
      </c>
      <c r="B10972" s="3">
        <v>43689</v>
      </c>
      <c r="C10972" s="3">
        <v>43692</v>
      </c>
      <c r="D10972" t="s">
        <v>131</v>
      </c>
      <c r="E10972" t="s">
        <v>115</v>
      </c>
      <c r="F10972" t="s">
        <v>133</v>
      </c>
    </row>
    <row r="10973" spans="1:6" x14ac:dyDescent="0.25">
      <c r="A10973">
        <v>1497</v>
      </c>
      <c r="B10973" s="3">
        <v>43692</v>
      </c>
      <c r="C10973" s="3">
        <v>43698</v>
      </c>
      <c r="D10973" t="s">
        <v>131</v>
      </c>
      <c r="E10973" t="s">
        <v>115</v>
      </c>
      <c r="F10973" t="s">
        <v>133</v>
      </c>
    </row>
    <row r="10974" spans="1:6" x14ac:dyDescent="0.25">
      <c r="A10974">
        <v>1497</v>
      </c>
      <c r="B10974" s="3">
        <v>43693</v>
      </c>
      <c r="C10974" s="3">
        <v>44263</v>
      </c>
      <c r="D10974" t="s">
        <v>131</v>
      </c>
      <c r="E10974" t="s">
        <v>115</v>
      </c>
      <c r="F10974" t="s">
        <v>133</v>
      </c>
    </row>
    <row r="10975" spans="1:6" x14ac:dyDescent="0.25">
      <c r="A10975">
        <v>1497</v>
      </c>
      <c r="B10975" s="3">
        <v>43698</v>
      </c>
      <c r="C10975" s="3">
        <v>43698</v>
      </c>
      <c r="D10975" t="s">
        <v>131</v>
      </c>
      <c r="E10975" t="s">
        <v>115</v>
      </c>
      <c r="F10975" t="s">
        <v>133</v>
      </c>
    </row>
    <row r="10976" spans="1:6" x14ac:dyDescent="0.25">
      <c r="A10976">
        <v>1497</v>
      </c>
      <c r="B10976" s="3">
        <v>44263</v>
      </c>
      <c r="C10976" s="3">
        <v>44265</v>
      </c>
      <c r="D10976" t="s">
        <v>131</v>
      </c>
      <c r="E10976" t="s">
        <v>115</v>
      </c>
      <c r="F10976" t="s">
        <v>133</v>
      </c>
    </row>
    <row r="10977" spans="1:6" x14ac:dyDescent="0.25">
      <c r="A10977">
        <v>1497</v>
      </c>
      <c r="B10977" s="3">
        <v>44266</v>
      </c>
      <c r="C10977" s="3">
        <v>44273</v>
      </c>
      <c r="D10977" t="s">
        <v>131</v>
      </c>
      <c r="E10977" t="s">
        <v>115</v>
      </c>
      <c r="F10977" t="s">
        <v>133</v>
      </c>
    </row>
    <row r="10978" spans="1:6" x14ac:dyDescent="0.25">
      <c r="A10978">
        <v>1497</v>
      </c>
      <c r="B10978" s="3">
        <v>44273</v>
      </c>
      <c r="C10978" s="3">
        <v>44274</v>
      </c>
      <c r="D10978" t="s">
        <v>131</v>
      </c>
      <c r="E10978" t="s">
        <v>115</v>
      </c>
      <c r="F10978" t="s">
        <v>133</v>
      </c>
    </row>
    <row r="10979" spans="1:6" x14ac:dyDescent="0.25">
      <c r="A10979">
        <v>1497</v>
      </c>
      <c r="B10979" s="3">
        <v>44275</v>
      </c>
      <c r="C10979" s="3">
        <v>44410</v>
      </c>
      <c r="D10979" t="s">
        <v>131</v>
      </c>
      <c r="E10979" t="s">
        <v>115</v>
      </c>
      <c r="F10979" t="s">
        <v>133</v>
      </c>
    </row>
    <row r="10980" spans="1:6" x14ac:dyDescent="0.25">
      <c r="A10980">
        <v>1497</v>
      </c>
      <c r="B10980" s="3">
        <v>44410</v>
      </c>
      <c r="C10980" s="3">
        <v>44423</v>
      </c>
      <c r="D10980" t="s">
        <v>131</v>
      </c>
      <c r="E10980" t="s">
        <v>115</v>
      </c>
      <c r="F10980" t="s">
        <v>133</v>
      </c>
    </row>
    <row r="10981" spans="1:6" x14ac:dyDescent="0.25">
      <c r="A10981">
        <v>1497</v>
      </c>
      <c r="B10981" s="3">
        <v>44424</v>
      </c>
      <c r="C10981" s="3">
        <v>44470</v>
      </c>
      <c r="D10981" t="s">
        <v>131</v>
      </c>
      <c r="E10981" t="s">
        <v>115</v>
      </c>
      <c r="F10981" t="s">
        <v>133</v>
      </c>
    </row>
    <row r="10982" spans="1:6" x14ac:dyDescent="0.25">
      <c r="A10982">
        <v>1497</v>
      </c>
      <c r="B10982" s="3">
        <v>44470</v>
      </c>
      <c r="C10982" s="3">
        <v>44484</v>
      </c>
      <c r="D10982" t="s">
        <v>131</v>
      </c>
      <c r="E10982" t="s">
        <v>115</v>
      </c>
      <c r="F10982" t="s">
        <v>133</v>
      </c>
    </row>
    <row r="10983" spans="1:6" x14ac:dyDescent="0.25">
      <c r="A10983">
        <v>1497</v>
      </c>
      <c r="B10983" s="3">
        <v>44485</v>
      </c>
      <c r="C10983" s="3">
        <v>44536</v>
      </c>
      <c r="D10983" t="s">
        <v>131</v>
      </c>
      <c r="E10983" t="s">
        <v>115</v>
      </c>
      <c r="F10983" t="s">
        <v>133</v>
      </c>
    </row>
    <row r="10984" spans="1:6" x14ac:dyDescent="0.25">
      <c r="A10984">
        <v>1497</v>
      </c>
      <c r="B10984" s="3">
        <v>44536</v>
      </c>
      <c r="C10984" s="3">
        <v>44565</v>
      </c>
      <c r="D10984" t="s">
        <v>131</v>
      </c>
      <c r="E10984" t="s">
        <v>115</v>
      </c>
      <c r="F10984" t="s">
        <v>133</v>
      </c>
    </row>
    <row r="10985" spans="1:6" x14ac:dyDescent="0.25">
      <c r="A10985">
        <v>1497</v>
      </c>
      <c r="B10985" s="3">
        <v>44566</v>
      </c>
      <c r="C10985" s="3">
        <v>44567</v>
      </c>
      <c r="D10985" t="s">
        <v>131</v>
      </c>
      <c r="E10985" t="s">
        <v>115</v>
      </c>
      <c r="F10985" t="s">
        <v>133</v>
      </c>
    </row>
    <row r="10986" spans="1:6" x14ac:dyDescent="0.25">
      <c r="A10986">
        <v>1497</v>
      </c>
      <c r="B10986" s="3">
        <v>44567</v>
      </c>
      <c r="C10986" s="3">
        <v>44616</v>
      </c>
      <c r="D10986" t="s">
        <v>131</v>
      </c>
      <c r="E10986" t="s">
        <v>115</v>
      </c>
      <c r="F10986" t="s">
        <v>133</v>
      </c>
    </row>
    <row r="10987" spans="1:6" x14ac:dyDescent="0.25">
      <c r="A10987">
        <v>1497</v>
      </c>
      <c r="B10987" s="3">
        <v>44617</v>
      </c>
      <c r="C10987" s="3">
        <v>44617</v>
      </c>
      <c r="D10987" t="s">
        <v>131</v>
      </c>
      <c r="E10987" t="s">
        <v>115</v>
      </c>
      <c r="F10987" t="s">
        <v>133</v>
      </c>
    </row>
    <row r="10988" spans="1:6" x14ac:dyDescent="0.25">
      <c r="A10988">
        <v>1497</v>
      </c>
      <c r="B10988" s="3">
        <v>44617</v>
      </c>
      <c r="C10988" s="3">
        <v>44617</v>
      </c>
      <c r="D10988" t="s">
        <v>131</v>
      </c>
      <c r="E10988" t="s">
        <v>115</v>
      </c>
      <c r="F10988" t="s">
        <v>133</v>
      </c>
    </row>
    <row r="10989" spans="1:6" x14ac:dyDescent="0.25">
      <c r="A10989">
        <v>1497</v>
      </c>
      <c r="B10989" s="3">
        <v>44617</v>
      </c>
      <c r="C10989" s="3">
        <v>44634</v>
      </c>
      <c r="D10989" t="s">
        <v>131</v>
      </c>
      <c r="E10989" t="s">
        <v>115</v>
      </c>
      <c r="F10989" t="s">
        <v>133</v>
      </c>
    </row>
    <row r="10990" spans="1:6" x14ac:dyDescent="0.25">
      <c r="A10990">
        <v>1497</v>
      </c>
      <c r="B10990" s="3">
        <v>44635</v>
      </c>
      <c r="C10990" s="3">
        <v>44649</v>
      </c>
      <c r="D10990" t="s">
        <v>131</v>
      </c>
      <c r="E10990" t="s">
        <v>115</v>
      </c>
      <c r="F10990" t="s">
        <v>133</v>
      </c>
    </row>
    <row r="10991" spans="1:6" x14ac:dyDescent="0.25">
      <c r="A10991">
        <v>1497</v>
      </c>
      <c r="B10991" s="3">
        <v>44650</v>
      </c>
      <c r="C10991" s="3"/>
      <c r="D10991" t="s">
        <v>131</v>
      </c>
      <c r="E10991" t="s">
        <v>115</v>
      </c>
      <c r="F10991" t="s">
        <v>133</v>
      </c>
    </row>
    <row r="10992" spans="1:6" x14ac:dyDescent="0.25">
      <c r="A10992">
        <v>1498</v>
      </c>
      <c r="B10992" s="3">
        <v>42416</v>
      </c>
      <c r="C10992" s="3">
        <v>44050</v>
      </c>
      <c r="D10992" t="s">
        <v>131</v>
      </c>
      <c r="E10992" t="s">
        <v>169</v>
      </c>
      <c r="F10992" t="s">
        <v>133</v>
      </c>
    </row>
    <row r="10993" spans="1:6" x14ac:dyDescent="0.25">
      <c r="A10993">
        <v>1498</v>
      </c>
      <c r="B10993" s="3">
        <v>44050</v>
      </c>
      <c r="C10993" s="3">
        <v>44050</v>
      </c>
      <c r="D10993" t="s">
        <v>131</v>
      </c>
      <c r="E10993" t="s">
        <v>169</v>
      </c>
      <c r="F10993" t="s">
        <v>133</v>
      </c>
    </row>
    <row r="10994" spans="1:6" x14ac:dyDescent="0.25">
      <c r="A10994">
        <v>1498</v>
      </c>
      <c r="B10994" s="3">
        <v>44051</v>
      </c>
      <c r="C10994" s="3">
        <v>44054</v>
      </c>
      <c r="D10994" t="s">
        <v>131</v>
      </c>
      <c r="E10994" t="s">
        <v>169</v>
      </c>
      <c r="F10994" t="s">
        <v>133</v>
      </c>
    </row>
    <row r="10995" spans="1:6" x14ac:dyDescent="0.25">
      <c r="A10995">
        <v>1498</v>
      </c>
      <c r="B10995" s="3">
        <v>44054</v>
      </c>
      <c r="C10995" s="3">
        <v>44058</v>
      </c>
      <c r="D10995" t="s">
        <v>131</v>
      </c>
      <c r="E10995" t="s">
        <v>169</v>
      </c>
      <c r="F10995" t="s">
        <v>133</v>
      </c>
    </row>
    <row r="10996" spans="1:6" x14ac:dyDescent="0.25">
      <c r="A10996">
        <v>1498</v>
      </c>
      <c r="B10996" s="3">
        <v>44059</v>
      </c>
      <c r="C10996" s="3">
        <v>44487</v>
      </c>
      <c r="D10996" t="s">
        <v>131</v>
      </c>
      <c r="E10996" t="s">
        <v>169</v>
      </c>
      <c r="F10996" t="s">
        <v>133</v>
      </c>
    </row>
    <row r="10997" spans="1:6" x14ac:dyDescent="0.25">
      <c r="A10997">
        <v>1498</v>
      </c>
      <c r="B10997" s="3">
        <v>44487</v>
      </c>
      <c r="C10997" s="3">
        <v>44498</v>
      </c>
      <c r="D10997" t="s">
        <v>131</v>
      </c>
      <c r="E10997" t="s">
        <v>169</v>
      </c>
      <c r="F10997" t="s">
        <v>133</v>
      </c>
    </row>
    <row r="10998" spans="1:6" x14ac:dyDescent="0.25">
      <c r="A10998">
        <v>1498</v>
      </c>
      <c r="B10998" s="3">
        <v>44499</v>
      </c>
      <c r="C10998" s="3">
        <v>44574</v>
      </c>
      <c r="D10998" t="s">
        <v>131</v>
      </c>
      <c r="E10998" t="s">
        <v>169</v>
      </c>
      <c r="F10998" t="s">
        <v>133</v>
      </c>
    </row>
    <row r="10999" spans="1:6" x14ac:dyDescent="0.25">
      <c r="A10999">
        <v>1498</v>
      </c>
      <c r="B10999" s="3">
        <v>44574</v>
      </c>
      <c r="C10999" s="3">
        <v>44575</v>
      </c>
      <c r="D10999" t="s">
        <v>131</v>
      </c>
      <c r="E10999" t="s">
        <v>169</v>
      </c>
      <c r="F10999" t="s">
        <v>133</v>
      </c>
    </row>
    <row r="11000" spans="1:6" x14ac:dyDescent="0.25">
      <c r="A11000">
        <v>1498</v>
      </c>
      <c r="B11000" s="3">
        <v>44576</v>
      </c>
      <c r="C11000" s="3">
        <v>44622</v>
      </c>
      <c r="D11000" t="s">
        <v>131</v>
      </c>
      <c r="E11000" t="s">
        <v>169</v>
      </c>
      <c r="F11000" t="s">
        <v>133</v>
      </c>
    </row>
    <row r="11001" spans="1:6" x14ac:dyDescent="0.25">
      <c r="A11001">
        <v>1498</v>
      </c>
      <c r="B11001" s="3">
        <v>44622</v>
      </c>
      <c r="C11001" s="3">
        <v>44623</v>
      </c>
      <c r="D11001" t="s">
        <v>131</v>
      </c>
      <c r="E11001" t="s">
        <v>169</v>
      </c>
      <c r="F11001" t="s">
        <v>133</v>
      </c>
    </row>
    <row r="11002" spans="1:6" x14ac:dyDescent="0.25">
      <c r="A11002">
        <v>1498</v>
      </c>
      <c r="B11002" s="3">
        <v>44624</v>
      </c>
      <c r="C11002" s="3"/>
      <c r="D11002" t="s">
        <v>131</v>
      </c>
      <c r="E11002" t="s">
        <v>169</v>
      </c>
      <c r="F11002" t="s">
        <v>133</v>
      </c>
    </row>
    <row r="11003" spans="1:6" x14ac:dyDescent="0.25">
      <c r="A11003">
        <v>1499</v>
      </c>
      <c r="B11003" s="3">
        <v>42795</v>
      </c>
      <c r="C11003" s="3">
        <v>43383</v>
      </c>
      <c r="D11003" t="s">
        <v>131</v>
      </c>
      <c r="E11003" t="s">
        <v>92</v>
      </c>
      <c r="F11003" t="s">
        <v>133</v>
      </c>
    </row>
    <row r="11004" spans="1:6" x14ac:dyDescent="0.25">
      <c r="A11004">
        <v>1499</v>
      </c>
      <c r="B11004" s="3">
        <v>43383</v>
      </c>
      <c r="C11004" s="3">
        <v>43724</v>
      </c>
      <c r="D11004" t="s">
        <v>131</v>
      </c>
      <c r="E11004" t="s">
        <v>92</v>
      </c>
      <c r="F11004" t="s">
        <v>133</v>
      </c>
    </row>
    <row r="11005" spans="1:6" x14ac:dyDescent="0.25">
      <c r="A11005">
        <v>1499</v>
      </c>
      <c r="B11005" s="3">
        <v>43383</v>
      </c>
      <c r="C11005" s="3">
        <v>44279</v>
      </c>
      <c r="D11005" t="s">
        <v>131</v>
      </c>
      <c r="E11005" t="s">
        <v>94</v>
      </c>
      <c r="F11005" t="s">
        <v>133</v>
      </c>
    </row>
    <row r="11006" spans="1:6" x14ac:dyDescent="0.25">
      <c r="A11006">
        <v>1499</v>
      </c>
      <c r="B11006" s="3">
        <v>44279</v>
      </c>
      <c r="C11006" s="3">
        <v>44279</v>
      </c>
      <c r="D11006" t="s">
        <v>131</v>
      </c>
      <c r="E11006" t="s">
        <v>94</v>
      </c>
      <c r="F11006" t="s">
        <v>133</v>
      </c>
    </row>
    <row r="11007" spans="1:6" x14ac:dyDescent="0.25">
      <c r="A11007">
        <v>1499</v>
      </c>
      <c r="B11007" s="3">
        <v>44279</v>
      </c>
      <c r="C11007" s="3">
        <v>44279</v>
      </c>
      <c r="D11007" t="s">
        <v>131</v>
      </c>
      <c r="E11007" t="s">
        <v>94</v>
      </c>
      <c r="F11007" t="s">
        <v>133</v>
      </c>
    </row>
    <row r="11008" spans="1:6" x14ac:dyDescent="0.25">
      <c r="A11008">
        <v>1499</v>
      </c>
      <c r="B11008" s="3">
        <v>44279</v>
      </c>
      <c r="C11008" s="3">
        <v>44279</v>
      </c>
      <c r="D11008" t="s">
        <v>131</v>
      </c>
      <c r="E11008" t="s">
        <v>94</v>
      </c>
      <c r="F11008" t="s">
        <v>133</v>
      </c>
    </row>
    <row r="11009" spans="1:6" x14ac:dyDescent="0.25">
      <c r="A11009">
        <v>1499</v>
      </c>
      <c r="B11009" s="3">
        <v>44279</v>
      </c>
      <c r="C11009" s="3">
        <v>44580</v>
      </c>
      <c r="D11009" t="s">
        <v>131</v>
      </c>
      <c r="E11009" t="s">
        <v>94</v>
      </c>
      <c r="F11009" t="s">
        <v>133</v>
      </c>
    </row>
    <row r="11010" spans="1:6" x14ac:dyDescent="0.25">
      <c r="A11010">
        <v>1499</v>
      </c>
      <c r="B11010" s="3">
        <v>44580</v>
      </c>
      <c r="C11010" s="3">
        <v>44597</v>
      </c>
      <c r="D11010" t="s">
        <v>131</v>
      </c>
      <c r="E11010" t="s">
        <v>94</v>
      </c>
      <c r="F11010" t="s">
        <v>133</v>
      </c>
    </row>
    <row r="11011" spans="1:6" x14ac:dyDescent="0.25">
      <c r="A11011">
        <v>1499</v>
      </c>
      <c r="B11011" s="3">
        <v>44598</v>
      </c>
      <c r="C11011" s="3">
        <v>44599</v>
      </c>
      <c r="D11011" t="s">
        <v>131</v>
      </c>
      <c r="E11011" t="s">
        <v>94</v>
      </c>
      <c r="F11011" t="s">
        <v>133</v>
      </c>
    </row>
    <row r="11012" spans="1:6" x14ac:dyDescent="0.25">
      <c r="A11012">
        <v>1499</v>
      </c>
      <c r="B11012" s="3">
        <v>44599</v>
      </c>
      <c r="C11012" s="3">
        <v>44605</v>
      </c>
      <c r="D11012" t="s">
        <v>131</v>
      </c>
      <c r="E11012" t="s">
        <v>94</v>
      </c>
      <c r="F11012" t="s">
        <v>133</v>
      </c>
    </row>
    <row r="11013" spans="1:6" x14ac:dyDescent="0.25">
      <c r="A11013">
        <v>1499</v>
      </c>
      <c r="B11013" s="3">
        <v>44606</v>
      </c>
      <c r="C11013" s="3">
        <v>44606</v>
      </c>
      <c r="D11013" t="s">
        <v>131</v>
      </c>
      <c r="E11013" t="s">
        <v>94</v>
      </c>
      <c r="F11013" t="s">
        <v>133</v>
      </c>
    </row>
    <row r="11014" spans="1:6" x14ac:dyDescent="0.25">
      <c r="A11014">
        <v>1499</v>
      </c>
      <c r="B11014" s="3">
        <v>44606</v>
      </c>
      <c r="C11014" s="3">
        <v>44613</v>
      </c>
      <c r="D11014" t="s">
        <v>131</v>
      </c>
      <c r="E11014" t="s">
        <v>94</v>
      </c>
      <c r="F11014" t="s">
        <v>133</v>
      </c>
    </row>
    <row r="11015" spans="1:6" x14ac:dyDescent="0.25">
      <c r="A11015">
        <v>1499</v>
      </c>
      <c r="B11015" s="3">
        <v>44614</v>
      </c>
      <c r="C11015" s="3"/>
      <c r="D11015" t="s">
        <v>131</v>
      </c>
      <c r="E11015" t="s">
        <v>94</v>
      </c>
      <c r="F11015" t="s">
        <v>133</v>
      </c>
    </row>
    <row r="11016" spans="1:6" x14ac:dyDescent="0.25">
      <c r="A11016">
        <v>1500</v>
      </c>
      <c r="B11016" s="3">
        <v>42794</v>
      </c>
      <c r="C11016" s="3">
        <v>43313</v>
      </c>
      <c r="D11016" t="s">
        <v>131</v>
      </c>
      <c r="E11016" t="s">
        <v>115</v>
      </c>
      <c r="F11016" t="s">
        <v>133</v>
      </c>
    </row>
    <row r="11017" spans="1:6" x14ac:dyDescent="0.25">
      <c r="A11017">
        <v>1500</v>
      </c>
      <c r="B11017" s="3">
        <v>43313</v>
      </c>
      <c r="C11017" s="3">
        <v>43466</v>
      </c>
      <c r="D11017" t="s">
        <v>131</v>
      </c>
      <c r="E11017" t="s">
        <v>115</v>
      </c>
      <c r="F11017" t="s">
        <v>133</v>
      </c>
    </row>
    <row r="11018" spans="1:6" x14ac:dyDescent="0.25">
      <c r="A11018">
        <v>1500</v>
      </c>
      <c r="B11018" s="3">
        <v>43313</v>
      </c>
      <c r="C11018" s="3">
        <v>43556</v>
      </c>
      <c r="D11018" t="s">
        <v>131</v>
      </c>
      <c r="E11018" t="s">
        <v>92</v>
      </c>
      <c r="F11018" t="s">
        <v>133</v>
      </c>
    </row>
    <row r="11019" spans="1:6" x14ac:dyDescent="0.25">
      <c r="A11019">
        <v>1500</v>
      </c>
      <c r="B11019" s="3">
        <v>43313</v>
      </c>
      <c r="C11019" s="3">
        <v>43313</v>
      </c>
      <c r="D11019" t="s">
        <v>131</v>
      </c>
      <c r="E11019" t="s">
        <v>92</v>
      </c>
      <c r="F11019" t="s">
        <v>133</v>
      </c>
    </row>
    <row r="11020" spans="1:6" x14ac:dyDescent="0.25">
      <c r="A11020">
        <v>1500</v>
      </c>
      <c r="B11020" s="3">
        <v>43556</v>
      </c>
      <c r="C11020" s="3">
        <v>43727</v>
      </c>
      <c r="D11020" t="s">
        <v>131</v>
      </c>
      <c r="E11020" t="s">
        <v>92</v>
      </c>
      <c r="F11020" t="s">
        <v>133</v>
      </c>
    </row>
    <row r="11021" spans="1:6" x14ac:dyDescent="0.25">
      <c r="A11021">
        <v>1500</v>
      </c>
      <c r="B11021" s="3">
        <v>43556</v>
      </c>
      <c r="C11021" s="3">
        <v>44279</v>
      </c>
      <c r="D11021" t="s">
        <v>131</v>
      </c>
      <c r="E11021" t="s">
        <v>94</v>
      </c>
      <c r="F11021" t="s">
        <v>133</v>
      </c>
    </row>
    <row r="11022" spans="1:6" x14ac:dyDescent="0.25">
      <c r="A11022">
        <v>1500</v>
      </c>
      <c r="B11022" s="3">
        <v>44279</v>
      </c>
      <c r="C11022" s="3">
        <v>44279</v>
      </c>
      <c r="D11022" t="s">
        <v>131</v>
      </c>
      <c r="E11022" t="s">
        <v>94</v>
      </c>
      <c r="F11022" t="s">
        <v>133</v>
      </c>
    </row>
    <row r="11023" spans="1:6" x14ac:dyDescent="0.25">
      <c r="A11023">
        <v>1500</v>
      </c>
      <c r="B11023" s="3">
        <v>44279</v>
      </c>
      <c r="C11023" s="3">
        <v>44279</v>
      </c>
      <c r="D11023" t="s">
        <v>131</v>
      </c>
      <c r="E11023" t="s">
        <v>94</v>
      </c>
      <c r="F11023" t="s">
        <v>133</v>
      </c>
    </row>
    <row r="11024" spans="1:6" x14ac:dyDescent="0.25">
      <c r="A11024">
        <v>1500</v>
      </c>
      <c r="B11024" s="3">
        <v>44279</v>
      </c>
      <c r="C11024" s="3">
        <v>44578</v>
      </c>
      <c r="D11024" t="s">
        <v>131</v>
      </c>
      <c r="E11024" t="s">
        <v>94</v>
      </c>
      <c r="F11024" t="s">
        <v>133</v>
      </c>
    </row>
    <row r="11025" spans="1:6" x14ac:dyDescent="0.25">
      <c r="A11025">
        <v>1500</v>
      </c>
      <c r="B11025" s="3">
        <v>44574</v>
      </c>
      <c r="C11025" s="3">
        <v>44580</v>
      </c>
      <c r="D11025" t="s">
        <v>131</v>
      </c>
      <c r="E11025" t="s">
        <v>94</v>
      </c>
      <c r="F11025" t="s">
        <v>133</v>
      </c>
    </row>
    <row r="11026" spans="1:6" x14ac:dyDescent="0.25">
      <c r="A11026">
        <v>1500</v>
      </c>
      <c r="B11026" s="3">
        <v>44578</v>
      </c>
      <c r="C11026" s="3">
        <v>44606</v>
      </c>
      <c r="D11026" t="s">
        <v>131</v>
      </c>
      <c r="E11026" t="s">
        <v>94</v>
      </c>
      <c r="F11026" t="s">
        <v>133</v>
      </c>
    </row>
    <row r="11027" spans="1:6" x14ac:dyDescent="0.25">
      <c r="A11027">
        <v>1500</v>
      </c>
      <c r="B11027" s="3">
        <v>44581</v>
      </c>
      <c r="C11027" s="3">
        <v>44606</v>
      </c>
      <c r="D11027" t="s">
        <v>131</v>
      </c>
      <c r="E11027" t="s">
        <v>94</v>
      </c>
      <c r="F11027" t="s">
        <v>133</v>
      </c>
    </row>
    <row r="11028" spans="1:6" x14ac:dyDescent="0.25">
      <c r="A11028">
        <v>1500</v>
      </c>
      <c r="B11028" s="3">
        <v>44606</v>
      </c>
      <c r="C11028" s="3"/>
      <c r="D11028" t="s">
        <v>131</v>
      </c>
      <c r="E11028" t="s">
        <v>94</v>
      </c>
      <c r="F11028" t="s">
        <v>133</v>
      </c>
    </row>
    <row r="11029" spans="1:6" x14ac:dyDescent="0.25">
      <c r="A11029">
        <v>1502</v>
      </c>
      <c r="B11029" s="3">
        <v>42217</v>
      </c>
      <c r="C11029" s="3">
        <v>43363</v>
      </c>
      <c r="D11029" t="s">
        <v>131</v>
      </c>
      <c r="E11029" t="s">
        <v>128</v>
      </c>
      <c r="F11029" t="s">
        <v>133</v>
      </c>
    </row>
    <row r="11030" spans="1:6" x14ac:dyDescent="0.25">
      <c r="A11030">
        <v>1502</v>
      </c>
      <c r="B11030" s="3">
        <v>43363</v>
      </c>
      <c r="C11030" s="3">
        <v>43364</v>
      </c>
      <c r="D11030" t="s">
        <v>131</v>
      </c>
      <c r="E11030" t="s">
        <v>128</v>
      </c>
      <c r="F11030" t="s">
        <v>133</v>
      </c>
    </row>
    <row r="11031" spans="1:6" x14ac:dyDescent="0.25">
      <c r="A11031">
        <v>1502</v>
      </c>
      <c r="B11031" s="3">
        <v>43365</v>
      </c>
      <c r="C11031" s="3">
        <v>43365</v>
      </c>
      <c r="D11031" t="s">
        <v>131</v>
      </c>
      <c r="E11031" t="s">
        <v>128</v>
      </c>
      <c r="F11031" t="s">
        <v>133</v>
      </c>
    </row>
    <row r="11032" spans="1:6" x14ac:dyDescent="0.25">
      <c r="A11032">
        <v>1502</v>
      </c>
      <c r="B11032" s="3">
        <v>43365</v>
      </c>
      <c r="C11032" s="3">
        <v>43373</v>
      </c>
      <c r="D11032" t="s">
        <v>131</v>
      </c>
      <c r="E11032" t="s">
        <v>128</v>
      </c>
      <c r="F11032" t="s">
        <v>133</v>
      </c>
    </row>
    <row r="11033" spans="1:6" x14ac:dyDescent="0.25">
      <c r="A11033">
        <v>1502</v>
      </c>
      <c r="B11033" s="3">
        <v>43374</v>
      </c>
      <c r="C11033" s="3">
        <v>43521</v>
      </c>
      <c r="D11033" t="s">
        <v>131</v>
      </c>
      <c r="E11033" t="s">
        <v>128</v>
      </c>
      <c r="F11033" t="s">
        <v>133</v>
      </c>
    </row>
    <row r="11034" spans="1:6" x14ac:dyDescent="0.25">
      <c r="A11034">
        <v>1502</v>
      </c>
      <c r="B11034" s="3">
        <v>43521</v>
      </c>
      <c r="C11034" s="3">
        <v>43525</v>
      </c>
      <c r="D11034" t="s">
        <v>131</v>
      </c>
      <c r="E11034" t="s">
        <v>128</v>
      </c>
      <c r="F11034" t="s">
        <v>133</v>
      </c>
    </row>
    <row r="11035" spans="1:6" x14ac:dyDescent="0.25">
      <c r="A11035">
        <v>1502</v>
      </c>
      <c r="B11035" s="3">
        <v>43526</v>
      </c>
      <c r="C11035" s="3">
        <v>43535</v>
      </c>
      <c r="D11035" t="s">
        <v>131</v>
      </c>
      <c r="E11035" t="s">
        <v>128</v>
      </c>
      <c r="F11035" t="s">
        <v>133</v>
      </c>
    </row>
    <row r="11036" spans="1:6" x14ac:dyDescent="0.25">
      <c r="A11036">
        <v>1502</v>
      </c>
      <c r="B11036" s="3">
        <v>43535</v>
      </c>
      <c r="C11036" s="3">
        <v>43539</v>
      </c>
      <c r="D11036" t="s">
        <v>131</v>
      </c>
      <c r="E11036" t="s">
        <v>128</v>
      </c>
      <c r="F11036" t="s">
        <v>133</v>
      </c>
    </row>
    <row r="11037" spans="1:6" x14ac:dyDescent="0.25">
      <c r="A11037">
        <v>1502</v>
      </c>
      <c r="B11037" s="3">
        <v>43540</v>
      </c>
      <c r="C11037" s="3">
        <v>43543</v>
      </c>
      <c r="D11037" t="s">
        <v>131</v>
      </c>
      <c r="E11037" t="s">
        <v>128</v>
      </c>
      <c r="F11037" t="s">
        <v>133</v>
      </c>
    </row>
    <row r="11038" spans="1:6" x14ac:dyDescent="0.25">
      <c r="A11038">
        <v>1502</v>
      </c>
      <c r="B11038" s="3">
        <v>43543</v>
      </c>
      <c r="C11038" s="3">
        <v>43546</v>
      </c>
      <c r="D11038" t="s">
        <v>131</v>
      </c>
      <c r="E11038" t="s">
        <v>128</v>
      </c>
      <c r="F11038" t="s">
        <v>133</v>
      </c>
    </row>
    <row r="11039" spans="1:6" x14ac:dyDescent="0.25">
      <c r="A11039">
        <v>1502</v>
      </c>
      <c r="B11039" s="3">
        <v>43547</v>
      </c>
      <c r="C11039" s="3">
        <v>43566</v>
      </c>
      <c r="D11039" t="s">
        <v>131</v>
      </c>
      <c r="E11039" t="s">
        <v>128</v>
      </c>
      <c r="F11039" t="s">
        <v>133</v>
      </c>
    </row>
    <row r="11040" spans="1:6" x14ac:dyDescent="0.25">
      <c r="A11040">
        <v>1502</v>
      </c>
      <c r="B11040" s="3">
        <v>43566</v>
      </c>
      <c r="C11040" s="3">
        <v>43567</v>
      </c>
      <c r="D11040" t="s">
        <v>131</v>
      </c>
      <c r="E11040" t="s">
        <v>128</v>
      </c>
      <c r="F11040" t="s">
        <v>133</v>
      </c>
    </row>
    <row r="11041" spans="1:6" x14ac:dyDescent="0.25">
      <c r="A11041">
        <v>1502</v>
      </c>
      <c r="B11041" s="3">
        <v>43568</v>
      </c>
      <c r="C11041" s="3">
        <v>43570</v>
      </c>
      <c r="D11041" t="s">
        <v>131</v>
      </c>
      <c r="E11041" t="s">
        <v>128</v>
      </c>
      <c r="F11041" t="s">
        <v>133</v>
      </c>
    </row>
    <row r="11042" spans="1:6" x14ac:dyDescent="0.25">
      <c r="A11042">
        <v>1502</v>
      </c>
      <c r="B11042" s="3">
        <v>43570</v>
      </c>
      <c r="C11042" s="3">
        <v>43584</v>
      </c>
      <c r="D11042" t="s">
        <v>131</v>
      </c>
      <c r="E11042" t="s">
        <v>128</v>
      </c>
      <c r="F11042" t="s">
        <v>133</v>
      </c>
    </row>
    <row r="11043" spans="1:6" x14ac:dyDescent="0.25">
      <c r="A11043">
        <v>1502</v>
      </c>
      <c r="B11043" s="3">
        <v>43585</v>
      </c>
      <c r="C11043" s="3">
        <v>43592</v>
      </c>
      <c r="D11043" t="s">
        <v>131</v>
      </c>
      <c r="E11043" t="s">
        <v>128</v>
      </c>
      <c r="F11043" t="s">
        <v>133</v>
      </c>
    </row>
    <row r="11044" spans="1:6" x14ac:dyDescent="0.25">
      <c r="A11044">
        <v>1502</v>
      </c>
      <c r="B11044" s="3">
        <v>43592</v>
      </c>
      <c r="C11044" s="3">
        <v>43608</v>
      </c>
      <c r="D11044" t="s">
        <v>131</v>
      </c>
      <c r="E11044" t="s">
        <v>128</v>
      </c>
      <c r="F11044" t="s">
        <v>133</v>
      </c>
    </row>
    <row r="11045" spans="1:6" x14ac:dyDescent="0.25">
      <c r="A11045">
        <v>1502</v>
      </c>
      <c r="B11045" s="3">
        <v>43609</v>
      </c>
      <c r="C11045" s="3">
        <v>43609</v>
      </c>
      <c r="D11045" t="s">
        <v>131</v>
      </c>
      <c r="E11045" t="s">
        <v>128</v>
      </c>
      <c r="F11045" t="s">
        <v>133</v>
      </c>
    </row>
    <row r="11046" spans="1:6" x14ac:dyDescent="0.25">
      <c r="A11046">
        <v>1502</v>
      </c>
      <c r="B11046" s="3">
        <v>43609</v>
      </c>
      <c r="C11046" s="3">
        <v>43609</v>
      </c>
      <c r="D11046" t="s">
        <v>131</v>
      </c>
      <c r="E11046" t="s">
        <v>128</v>
      </c>
      <c r="F11046" t="s">
        <v>133</v>
      </c>
    </row>
    <row r="11047" spans="1:6" x14ac:dyDescent="0.25">
      <c r="A11047">
        <v>1502</v>
      </c>
      <c r="B11047" s="3">
        <v>43609</v>
      </c>
      <c r="C11047" s="3">
        <v>43609</v>
      </c>
      <c r="D11047" t="s">
        <v>131</v>
      </c>
      <c r="E11047" t="s">
        <v>128</v>
      </c>
      <c r="F11047" t="s">
        <v>133</v>
      </c>
    </row>
    <row r="11048" spans="1:6" x14ac:dyDescent="0.25">
      <c r="A11048">
        <v>1502</v>
      </c>
      <c r="B11048" s="3">
        <v>43609</v>
      </c>
      <c r="C11048" s="3">
        <v>43638</v>
      </c>
      <c r="D11048" t="s">
        <v>131</v>
      </c>
      <c r="E11048" t="s">
        <v>128</v>
      </c>
      <c r="F11048" t="s">
        <v>133</v>
      </c>
    </row>
    <row r="11049" spans="1:6" x14ac:dyDescent="0.25">
      <c r="A11049">
        <v>1502</v>
      </c>
      <c r="B11049" s="3">
        <v>43639</v>
      </c>
      <c r="C11049" s="3">
        <v>43682</v>
      </c>
      <c r="D11049" t="s">
        <v>131</v>
      </c>
      <c r="E11049" t="s">
        <v>128</v>
      </c>
      <c r="F11049" t="s">
        <v>133</v>
      </c>
    </row>
    <row r="11050" spans="1:6" x14ac:dyDescent="0.25">
      <c r="A11050">
        <v>1502</v>
      </c>
      <c r="B11050" s="3">
        <v>43682</v>
      </c>
      <c r="C11050" s="3">
        <v>43696</v>
      </c>
      <c r="D11050" t="s">
        <v>131</v>
      </c>
      <c r="E11050" t="s">
        <v>128</v>
      </c>
      <c r="F11050" t="s">
        <v>133</v>
      </c>
    </row>
    <row r="11051" spans="1:6" x14ac:dyDescent="0.25">
      <c r="A11051">
        <v>1502</v>
      </c>
      <c r="B11051" s="3">
        <v>43697</v>
      </c>
      <c r="C11051" s="3">
        <v>43697</v>
      </c>
      <c r="D11051" t="s">
        <v>131</v>
      </c>
      <c r="E11051" t="s">
        <v>128</v>
      </c>
      <c r="F11051" t="s">
        <v>133</v>
      </c>
    </row>
    <row r="11052" spans="1:6" x14ac:dyDescent="0.25">
      <c r="A11052">
        <v>1502</v>
      </c>
      <c r="B11052" s="3">
        <v>43697</v>
      </c>
      <c r="C11052" s="3">
        <v>43726</v>
      </c>
      <c r="D11052" t="s">
        <v>131</v>
      </c>
      <c r="E11052" t="s">
        <v>128</v>
      </c>
      <c r="F11052" t="s">
        <v>133</v>
      </c>
    </row>
    <row r="11053" spans="1:6" x14ac:dyDescent="0.25">
      <c r="A11053">
        <v>1502</v>
      </c>
      <c r="B11053" s="3">
        <v>43727</v>
      </c>
      <c r="C11053" s="3">
        <v>44378</v>
      </c>
      <c r="D11053" t="s">
        <v>131</v>
      </c>
      <c r="E11053" t="s">
        <v>128</v>
      </c>
      <c r="F11053" t="s">
        <v>133</v>
      </c>
    </row>
    <row r="11054" spans="1:6" x14ac:dyDescent="0.25">
      <c r="A11054">
        <v>1502</v>
      </c>
      <c r="B11054" s="3">
        <v>44378</v>
      </c>
      <c r="C11054" s="3">
        <v>44378</v>
      </c>
      <c r="D11054" t="s">
        <v>131</v>
      </c>
      <c r="E11054" t="s">
        <v>128</v>
      </c>
      <c r="F11054" t="s">
        <v>133</v>
      </c>
    </row>
    <row r="11055" spans="1:6" x14ac:dyDescent="0.25">
      <c r="A11055">
        <v>1502</v>
      </c>
      <c r="B11055" s="3">
        <v>44378</v>
      </c>
      <c r="C11055" s="3">
        <v>44586</v>
      </c>
      <c r="D11055" t="s">
        <v>131</v>
      </c>
      <c r="E11055" t="s">
        <v>115</v>
      </c>
      <c r="F11055" t="s">
        <v>133</v>
      </c>
    </row>
    <row r="11056" spans="1:6" x14ac:dyDescent="0.25">
      <c r="A11056">
        <v>1502</v>
      </c>
      <c r="B11056" s="3">
        <v>44586</v>
      </c>
      <c r="C11056" s="3">
        <v>44586</v>
      </c>
      <c r="D11056" t="s">
        <v>131</v>
      </c>
      <c r="E11056" t="s">
        <v>115</v>
      </c>
      <c r="F11056" t="s">
        <v>133</v>
      </c>
    </row>
    <row r="11057" spans="1:6" x14ac:dyDescent="0.25">
      <c r="A11057">
        <v>1502</v>
      </c>
      <c r="B11057" s="3">
        <v>44587</v>
      </c>
      <c r="C11057" s="3">
        <v>44592</v>
      </c>
      <c r="D11057" t="s">
        <v>131</v>
      </c>
      <c r="E11057" t="s">
        <v>115</v>
      </c>
      <c r="F11057" t="s">
        <v>133</v>
      </c>
    </row>
    <row r="11058" spans="1:6" x14ac:dyDescent="0.25">
      <c r="A11058">
        <v>1502</v>
      </c>
      <c r="B11058" s="3">
        <v>44592</v>
      </c>
      <c r="C11058" s="3">
        <v>44592</v>
      </c>
      <c r="D11058" t="s">
        <v>131</v>
      </c>
      <c r="E11058" t="s">
        <v>115</v>
      </c>
      <c r="F11058" t="s">
        <v>133</v>
      </c>
    </row>
    <row r="11059" spans="1:6" x14ac:dyDescent="0.25">
      <c r="A11059">
        <v>1502</v>
      </c>
      <c r="B11059" s="3">
        <v>44593</v>
      </c>
      <c r="C11059" s="3"/>
      <c r="D11059" t="s">
        <v>131</v>
      </c>
      <c r="E11059" t="s">
        <v>115</v>
      </c>
      <c r="F11059" t="s">
        <v>133</v>
      </c>
    </row>
    <row r="11060" spans="1:6" x14ac:dyDescent="0.25">
      <c r="A11060">
        <v>1504</v>
      </c>
      <c r="B11060" s="3">
        <v>42416</v>
      </c>
      <c r="C11060" s="3">
        <v>43542</v>
      </c>
      <c r="D11060" t="s">
        <v>131</v>
      </c>
      <c r="E11060" t="s">
        <v>185</v>
      </c>
      <c r="F11060" t="s">
        <v>133</v>
      </c>
    </row>
    <row r="11061" spans="1:6" x14ac:dyDescent="0.25">
      <c r="A11061">
        <v>1504</v>
      </c>
      <c r="B11061" s="3">
        <v>43542</v>
      </c>
      <c r="C11061" s="3">
        <v>43542</v>
      </c>
      <c r="D11061" t="s">
        <v>131</v>
      </c>
      <c r="E11061" t="s">
        <v>185</v>
      </c>
      <c r="F11061" t="s">
        <v>133</v>
      </c>
    </row>
    <row r="11062" spans="1:6" x14ac:dyDescent="0.25">
      <c r="A11062">
        <v>1504</v>
      </c>
      <c r="B11062" s="3">
        <v>43542</v>
      </c>
      <c r="C11062" s="3">
        <v>43635</v>
      </c>
      <c r="D11062" t="s">
        <v>131</v>
      </c>
      <c r="E11062" t="s">
        <v>128</v>
      </c>
      <c r="F11062" t="s">
        <v>133</v>
      </c>
    </row>
    <row r="11063" spans="1:6" x14ac:dyDescent="0.25">
      <c r="A11063">
        <v>1504</v>
      </c>
      <c r="B11063" s="3">
        <v>43635</v>
      </c>
      <c r="C11063" s="3">
        <v>44204</v>
      </c>
      <c r="D11063" t="s">
        <v>131</v>
      </c>
      <c r="E11063" t="s">
        <v>128</v>
      </c>
      <c r="F11063" t="s">
        <v>133</v>
      </c>
    </row>
    <row r="11064" spans="1:6" x14ac:dyDescent="0.25">
      <c r="A11064">
        <v>1504</v>
      </c>
      <c r="B11064" s="3">
        <v>44204</v>
      </c>
      <c r="C11064" s="3">
        <v>44207</v>
      </c>
      <c r="D11064" t="s">
        <v>131</v>
      </c>
      <c r="E11064" t="s">
        <v>128</v>
      </c>
      <c r="F11064" t="s">
        <v>133</v>
      </c>
    </row>
    <row r="11065" spans="1:6" x14ac:dyDescent="0.25">
      <c r="A11065">
        <v>1504</v>
      </c>
      <c r="B11065" s="3">
        <v>44204</v>
      </c>
      <c r="C11065" s="3">
        <v>44220</v>
      </c>
      <c r="D11065" t="s">
        <v>131</v>
      </c>
      <c r="E11065" t="s">
        <v>128</v>
      </c>
      <c r="F11065" t="s">
        <v>133</v>
      </c>
    </row>
    <row r="11066" spans="1:6" x14ac:dyDescent="0.25">
      <c r="A11066">
        <v>1504</v>
      </c>
      <c r="B11066" s="3">
        <v>44208</v>
      </c>
      <c r="C11066" s="3">
        <v>44208</v>
      </c>
      <c r="D11066" t="s">
        <v>131</v>
      </c>
      <c r="E11066" t="s">
        <v>128</v>
      </c>
      <c r="F11066" t="s">
        <v>133</v>
      </c>
    </row>
    <row r="11067" spans="1:6" x14ac:dyDescent="0.25">
      <c r="A11067">
        <v>1504</v>
      </c>
      <c r="B11067" s="3">
        <v>44208</v>
      </c>
      <c r="C11067" s="3">
        <v>44211</v>
      </c>
      <c r="D11067" t="s">
        <v>131</v>
      </c>
      <c r="E11067" t="s">
        <v>128</v>
      </c>
      <c r="F11067" t="s">
        <v>133</v>
      </c>
    </row>
    <row r="11068" spans="1:6" x14ac:dyDescent="0.25">
      <c r="A11068">
        <v>1504</v>
      </c>
      <c r="B11068" s="3">
        <v>44212</v>
      </c>
      <c r="C11068" s="3">
        <v>44220</v>
      </c>
      <c r="D11068" t="s">
        <v>131</v>
      </c>
      <c r="E11068" t="s">
        <v>128</v>
      </c>
      <c r="F11068" t="s">
        <v>133</v>
      </c>
    </row>
    <row r="11069" spans="1:6" x14ac:dyDescent="0.25">
      <c r="A11069">
        <v>1504</v>
      </c>
      <c r="B11069" s="3">
        <v>44221</v>
      </c>
      <c r="C11069" s="3">
        <v>44699</v>
      </c>
      <c r="D11069" t="s">
        <v>131</v>
      </c>
      <c r="E11069" t="s">
        <v>128</v>
      </c>
      <c r="F11069" t="s">
        <v>133</v>
      </c>
    </row>
    <row r="11070" spans="1:6" x14ac:dyDescent="0.25">
      <c r="A11070">
        <v>1504</v>
      </c>
      <c r="B11070" s="3">
        <v>44698</v>
      </c>
      <c r="C11070" s="3">
        <v>44698</v>
      </c>
      <c r="D11070" t="s">
        <v>131</v>
      </c>
      <c r="E11070" t="s">
        <v>128</v>
      </c>
      <c r="F11070" t="s">
        <v>133</v>
      </c>
    </row>
    <row r="11071" spans="1:6" x14ac:dyDescent="0.25">
      <c r="A11071">
        <v>1504</v>
      </c>
      <c r="B11071" s="3">
        <v>44699</v>
      </c>
      <c r="C11071" s="3">
        <v>44700</v>
      </c>
      <c r="D11071" t="s">
        <v>131</v>
      </c>
      <c r="E11071" t="s">
        <v>128</v>
      </c>
      <c r="F11071" t="s">
        <v>133</v>
      </c>
    </row>
    <row r="11072" spans="1:6" x14ac:dyDescent="0.25">
      <c r="A11072">
        <v>1504</v>
      </c>
      <c r="B11072" s="3">
        <v>44701</v>
      </c>
      <c r="C11072" s="3">
        <v>44749</v>
      </c>
      <c r="D11072" t="s">
        <v>131</v>
      </c>
      <c r="E11072" t="s">
        <v>128</v>
      </c>
      <c r="F11072" t="s">
        <v>133</v>
      </c>
    </row>
    <row r="11073" spans="1:6" x14ac:dyDescent="0.25">
      <c r="A11073">
        <v>1504</v>
      </c>
      <c r="B11073" s="3">
        <v>44749</v>
      </c>
      <c r="C11073" s="3">
        <v>44749</v>
      </c>
      <c r="D11073" t="s">
        <v>131</v>
      </c>
      <c r="E11073" t="s">
        <v>128</v>
      </c>
      <c r="F11073" t="s">
        <v>133</v>
      </c>
    </row>
    <row r="11074" spans="1:6" x14ac:dyDescent="0.25">
      <c r="A11074">
        <v>1504</v>
      </c>
      <c r="B11074" s="3">
        <v>44750</v>
      </c>
      <c r="C11074" s="3"/>
      <c r="D11074" t="s">
        <v>131</v>
      </c>
      <c r="E11074" t="s">
        <v>128</v>
      </c>
      <c r="F11074" t="s">
        <v>133</v>
      </c>
    </row>
    <row r="11075" spans="1:6" x14ac:dyDescent="0.25">
      <c r="A11075">
        <v>1505</v>
      </c>
      <c r="B11075" s="3">
        <v>42810</v>
      </c>
      <c r="C11075" s="3">
        <v>44363</v>
      </c>
      <c r="D11075" t="s">
        <v>131</v>
      </c>
      <c r="E11075" t="s">
        <v>118</v>
      </c>
      <c r="F11075" t="s">
        <v>133</v>
      </c>
    </row>
    <row r="11076" spans="1:6" x14ac:dyDescent="0.25">
      <c r="A11076">
        <v>1505</v>
      </c>
      <c r="B11076" s="3">
        <v>44363</v>
      </c>
      <c r="C11076" s="3">
        <v>44536</v>
      </c>
      <c r="D11076" t="s">
        <v>131</v>
      </c>
      <c r="E11076" t="s">
        <v>118</v>
      </c>
      <c r="F11076" t="s">
        <v>133</v>
      </c>
    </row>
    <row r="11077" spans="1:6" x14ac:dyDescent="0.25">
      <c r="A11077">
        <v>1505</v>
      </c>
      <c r="B11077" s="3">
        <v>44536</v>
      </c>
      <c r="C11077" s="3"/>
      <c r="D11077" t="s">
        <v>131</v>
      </c>
      <c r="E11077" t="s">
        <v>118</v>
      </c>
      <c r="F11077" t="s">
        <v>133</v>
      </c>
    </row>
    <row r="11078" spans="1:6" x14ac:dyDescent="0.25">
      <c r="A11078">
        <v>1506</v>
      </c>
      <c r="B11078" s="3">
        <v>42416</v>
      </c>
      <c r="C11078" s="3">
        <v>43267</v>
      </c>
      <c r="D11078" t="s">
        <v>131</v>
      </c>
      <c r="E11078" t="s">
        <v>124</v>
      </c>
      <c r="F11078" t="s">
        <v>133</v>
      </c>
    </row>
    <row r="11079" spans="1:6" x14ac:dyDescent="0.25">
      <c r="A11079">
        <v>1506</v>
      </c>
      <c r="B11079" s="3">
        <v>43267</v>
      </c>
      <c r="C11079" s="3">
        <v>43361</v>
      </c>
      <c r="D11079" t="s">
        <v>131</v>
      </c>
      <c r="E11079" t="s">
        <v>124</v>
      </c>
      <c r="F11079" t="s">
        <v>133</v>
      </c>
    </row>
    <row r="11080" spans="1:6" x14ac:dyDescent="0.25">
      <c r="A11080">
        <v>1508</v>
      </c>
      <c r="B11080" s="3">
        <v>42758</v>
      </c>
      <c r="C11080" s="3">
        <v>43206</v>
      </c>
      <c r="D11080" t="s">
        <v>131</v>
      </c>
      <c r="E11080" t="s">
        <v>110</v>
      </c>
      <c r="F11080" t="s">
        <v>133</v>
      </c>
    </row>
    <row r="11081" spans="1:6" x14ac:dyDescent="0.25">
      <c r="A11081">
        <v>1508</v>
      </c>
      <c r="B11081" s="3">
        <v>43206</v>
      </c>
      <c r="C11081" s="3">
        <v>43363</v>
      </c>
      <c r="D11081" t="s">
        <v>131</v>
      </c>
      <c r="E11081" t="s">
        <v>110</v>
      </c>
      <c r="F11081" t="s">
        <v>133</v>
      </c>
    </row>
    <row r="11082" spans="1:6" x14ac:dyDescent="0.25">
      <c r="A11082">
        <v>1508</v>
      </c>
      <c r="B11082" s="3">
        <v>43363</v>
      </c>
      <c r="C11082" s="3">
        <v>43367</v>
      </c>
      <c r="D11082" t="s">
        <v>131</v>
      </c>
      <c r="E11082" t="s">
        <v>110</v>
      </c>
      <c r="F11082" t="s">
        <v>133</v>
      </c>
    </row>
    <row r="11083" spans="1:6" x14ac:dyDescent="0.25">
      <c r="A11083">
        <v>1508</v>
      </c>
      <c r="B11083" s="3">
        <v>43368</v>
      </c>
      <c r="C11083" s="3">
        <v>43369</v>
      </c>
      <c r="D11083" t="s">
        <v>131</v>
      </c>
      <c r="E11083" t="s">
        <v>110</v>
      </c>
      <c r="F11083" t="s">
        <v>133</v>
      </c>
    </row>
    <row r="11084" spans="1:6" x14ac:dyDescent="0.25">
      <c r="A11084">
        <v>1508</v>
      </c>
      <c r="B11084" s="3">
        <v>43369</v>
      </c>
      <c r="C11084" s="3">
        <v>43371</v>
      </c>
      <c r="D11084" t="s">
        <v>131</v>
      </c>
      <c r="E11084" t="s">
        <v>110</v>
      </c>
      <c r="F11084" t="s">
        <v>133</v>
      </c>
    </row>
    <row r="11085" spans="1:6" x14ac:dyDescent="0.25">
      <c r="A11085">
        <v>1508</v>
      </c>
      <c r="B11085" s="3">
        <v>43372</v>
      </c>
      <c r="C11085" s="3">
        <v>43479</v>
      </c>
      <c r="D11085" t="s">
        <v>131</v>
      </c>
      <c r="E11085" t="s">
        <v>110</v>
      </c>
      <c r="F11085" t="s">
        <v>133</v>
      </c>
    </row>
    <row r="11086" spans="1:6" x14ac:dyDescent="0.25">
      <c r="A11086">
        <v>1508</v>
      </c>
      <c r="B11086" s="3">
        <v>43479</v>
      </c>
      <c r="C11086" s="3">
        <v>43568</v>
      </c>
      <c r="D11086" t="s">
        <v>131</v>
      </c>
      <c r="E11086" t="s">
        <v>110</v>
      </c>
      <c r="F11086" t="s">
        <v>133</v>
      </c>
    </row>
    <row r="11087" spans="1:6" x14ac:dyDescent="0.25">
      <c r="A11087">
        <v>1508</v>
      </c>
      <c r="B11087" s="3">
        <v>43569</v>
      </c>
      <c r="C11087" s="3">
        <v>44013</v>
      </c>
      <c r="D11087" t="s">
        <v>131</v>
      </c>
      <c r="E11087" t="s">
        <v>110</v>
      </c>
      <c r="F11087" t="s">
        <v>133</v>
      </c>
    </row>
    <row r="11088" spans="1:6" x14ac:dyDescent="0.25">
      <c r="A11088">
        <v>1508</v>
      </c>
      <c r="B11088" s="3">
        <v>44013</v>
      </c>
      <c r="C11088" s="3">
        <v>44013</v>
      </c>
      <c r="D11088" t="s">
        <v>131</v>
      </c>
      <c r="E11088" t="s">
        <v>118</v>
      </c>
      <c r="F11088" t="s">
        <v>133</v>
      </c>
    </row>
    <row r="11089" spans="1:6" x14ac:dyDescent="0.25">
      <c r="A11089">
        <v>1508</v>
      </c>
      <c r="B11089" s="3">
        <v>44013</v>
      </c>
      <c r="C11089" s="3">
        <v>44013</v>
      </c>
      <c r="D11089" t="s">
        <v>131</v>
      </c>
      <c r="E11089" t="s">
        <v>110</v>
      </c>
      <c r="F11089" t="s">
        <v>133</v>
      </c>
    </row>
    <row r="11090" spans="1:6" x14ac:dyDescent="0.25">
      <c r="A11090">
        <v>1508</v>
      </c>
      <c r="B11090" s="3">
        <v>44013</v>
      </c>
      <c r="C11090" s="3">
        <v>44578</v>
      </c>
      <c r="D11090" t="s">
        <v>131</v>
      </c>
      <c r="E11090" t="s">
        <v>118</v>
      </c>
      <c r="F11090" t="s">
        <v>133</v>
      </c>
    </row>
    <row r="11091" spans="1:6" x14ac:dyDescent="0.25">
      <c r="A11091">
        <v>1508</v>
      </c>
      <c r="B11091" s="3">
        <v>44578</v>
      </c>
      <c r="C11091" s="3">
        <v>44582</v>
      </c>
      <c r="D11091" t="s">
        <v>131</v>
      </c>
      <c r="E11091" t="s">
        <v>118</v>
      </c>
      <c r="F11091" t="s">
        <v>133</v>
      </c>
    </row>
    <row r="11092" spans="1:6" x14ac:dyDescent="0.25">
      <c r="A11092">
        <v>1508</v>
      </c>
      <c r="B11092" s="3">
        <v>44583</v>
      </c>
      <c r="C11092" s="3"/>
      <c r="D11092" t="s">
        <v>131</v>
      </c>
      <c r="E11092" t="s">
        <v>118</v>
      </c>
      <c r="F11092" t="s">
        <v>133</v>
      </c>
    </row>
    <row r="11093" spans="1:6" x14ac:dyDescent="0.25">
      <c r="A11093">
        <v>1509</v>
      </c>
      <c r="B11093" s="3">
        <v>42551</v>
      </c>
      <c r="C11093" s="3">
        <v>43739</v>
      </c>
      <c r="D11093" t="s">
        <v>131</v>
      </c>
      <c r="E11093" t="s">
        <v>174</v>
      </c>
      <c r="F11093" t="s">
        <v>133</v>
      </c>
    </row>
    <row r="11094" spans="1:6" x14ac:dyDescent="0.25">
      <c r="A11094">
        <v>1509</v>
      </c>
      <c r="B11094" s="3">
        <v>43739</v>
      </c>
      <c r="C11094" s="3">
        <v>43739</v>
      </c>
      <c r="D11094" t="s">
        <v>131</v>
      </c>
      <c r="E11094" t="s">
        <v>174</v>
      </c>
      <c r="F11094" t="s">
        <v>133</v>
      </c>
    </row>
    <row r="11095" spans="1:6" x14ac:dyDescent="0.25">
      <c r="A11095">
        <v>1509</v>
      </c>
      <c r="B11095" s="3">
        <v>43739</v>
      </c>
      <c r="C11095" s="3">
        <v>43739</v>
      </c>
      <c r="D11095" t="s">
        <v>131</v>
      </c>
      <c r="E11095" t="s">
        <v>169</v>
      </c>
      <c r="F11095" t="s">
        <v>133</v>
      </c>
    </row>
    <row r="11096" spans="1:6" x14ac:dyDescent="0.25">
      <c r="A11096">
        <v>1509</v>
      </c>
      <c r="B11096" s="3">
        <v>43739</v>
      </c>
      <c r="C11096" s="3">
        <v>44470</v>
      </c>
      <c r="D11096" t="s">
        <v>131</v>
      </c>
      <c r="E11096" t="s">
        <v>169</v>
      </c>
      <c r="F11096" t="s">
        <v>133</v>
      </c>
    </row>
    <row r="11097" spans="1:6" x14ac:dyDescent="0.25">
      <c r="A11097">
        <v>1509</v>
      </c>
      <c r="B11097" s="3">
        <v>44470</v>
      </c>
      <c r="C11097" s="3">
        <v>44571</v>
      </c>
      <c r="D11097" t="s">
        <v>131</v>
      </c>
      <c r="E11097" t="s">
        <v>134</v>
      </c>
      <c r="F11097" t="s">
        <v>133</v>
      </c>
    </row>
    <row r="11098" spans="1:6" x14ac:dyDescent="0.25">
      <c r="A11098">
        <v>1509</v>
      </c>
      <c r="B11098" s="3">
        <v>44470</v>
      </c>
      <c r="C11098" s="3">
        <v>44470</v>
      </c>
      <c r="D11098" t="s">
        <v>131</v>
      </c>
      <c r="E11098" t="s">
        <v>169</v>
      </c>
      <c r="F11098" t="s">
        <v>133</v>
      </c>
    </row>
    <row r="11099" spans="1:6" x14ac:dyDescent="0.25">
      <c r="A11099">
        <v>1509</v>
      </c>
      <c r="B11099" s="3">
        <v>44567</v>
      </c>
      <c r="C11099" s="3">
        <v>44568</v>
      </c>
      <c r="D11099" t="s">
        <v>131</v>
      </c>
      <c r="E11099" t="s">
        <v>134</v>
      </c>
      <c r="F11099" t="s">
        <v>133</v>
      </c>
    </row>
    <row r="11100" spans="1:6" x14ac:dyDescent="0.25">
      <c r="A11100">
        <v>1509</v>
      </c>
      <c r="B11100" s="3">
        <v>44569</v>
      </c>
      <c r="C11100" s="3">
        <v>44570</v>
      </c>
      <c r="D11100" t="s">
        <v>131</v>
      </c>
      <c r="E11100" t="s">
        <v>134</v>
      </c>
      <c r="F11100" t="s">
        <v>133</v>
      </c>
    </row>
    <row r="11101" spans="1:6" x14ac:dyDescent="0.25">
      <c r="A11101">
        <v>1509</v>
      </c>
      <c r="B11101" s="3">
        <v>44571</v>
      </c>
      <c r="C11101" s="3">
        <v>44582</v>
      </c>
      <c r="D11101" t="s">
        <v>131</v>
      </c>
      <c r="E11101" t="s">
        <v>134</v>
      </c>
      <c r="F11101" t="s">
        <v>133</v>
      </c>
    </row>
    <row r="11102" spans="1:6" x14ac:dyDescent="0.25">
      <c r="A11102">
        <v>1509</v>
      </c>
      <c r="B11102" s="3">
        <v>44583</v>
      </c>
      <c r="C11102" s="3">
        <v>44713</v>
      </c>
      <c r="D11102" t="s">
        <v>131</v>
      </c>
      <c r="E11102" t="s">
        <v>134</v>
      </c>
      <c r="F11102" t="s">
        <v>133</v>
      </c>
    </row>
    <row r="11103" spans="1:6" x14ac:dyDescent="0.25">
      <c r="A11103">
        <v>1509</v>
      </c>
      <c r="B11103" s="3">
        <v>44713</v>
      </c>
      <c r="C11103" s="3">
        <v>44713</v>
      </c>
      <c r="D11103" t="s">
        <v>131</v>
      </c>
      <c r="E11103" t="s">
        <v>134</v>
      </c>
      <c r="F11103" t="s">
        <v>133</v>
      </c>
    </row>
    <row r="11104" spans="1:6" x14ac:dyDescent="0.25">
      <c r="A11104">
        <v>1509</v>
      </c>
      <c r="B11104" s="3">
        <v>44713</v>
      </c>
      <c r="D11104" t="s">
        <v>131</v>
      </c>
      <c r="E11104" t="s">
        <v>113</v>
      </c>
      <c r="F11104" t="s">
        <v>133</v>
      </c>
    </row>
    <row r="11105" spans="1:6" x14ac:dyDescent="0.25">
      <c r="A11105">
        <v>1510</v>
      </c>
      <c r="B11105" s="3">
        <v>42416</v>
      </c>
      <c r="C11105" s="3">
        <v>43170</v>
      </c>
      <c r="D11105" t="s">
        <v>131</v>
      </c>
      <c r="E11105" t="s">
        <v>185</v>
      </c>
      <c r="F11105" t="s">
        <v>133</v>
      </c>
    </row>
    <row r="11106" spans="1:6" x14ac:dyDescent="0.25">
      <c r="A11106">
        <v>1510</v>
      </c>
      <c r="B11106" s="3">
        <v>43171</v>
      </c>
      <c r="C11106" s="3">
        <v>43200</v>
      </c>
      <c r="D11106" t="s">
        <v>131</v>
      </c>
      <c r="E11106" t="s">
        <v>185</v>
      </c>
      <c r="F11106" t="s">
        <v>133</v>
      </c>
    </row>
    <row r="11107" spans="1:6" x14ac:dyDescent="0.25">
      <c r="A11107">
        <v>1510</v>
      </c>
      <c r="B11107" s="3">
        <v>43200</v>
      </c>
      <c r="C11107" s="3">
        <v>43209</v>
      </c>
      <c r="D11107" t="s">
        <v>131</v>
      </c>
      <c r="E11107" t="s">
        <v>185</v>
      </c>
      <c r="F11107" t="s">
        <v>133</v>
      </c>
    </row>
    <row r="11108" spans="1:6" x14ac:dyDescent="0.25">
      <c r="A11108">
        <v>1510</v>
      </c>
      <c r="B11108" s="3">
        <v>43201</v>
      </c>
      <c r="C11108" s="3">
        <v>43199</v>
      </c>
      <c r="D11108" t="s">
        <v>131</v>
      </c>
      <c r="E11108" t="s">
        <v>185</v>
      </c>
      <c r="F11108" t="s">
        <v>133</v>
      </c>
    </row>
    <row r="11109" spans="1:6" x14ac:dyDescent="0.25">
      <c r="A11109">
        <v>1510</v>
      </c>
      <c r="B11109" s="3">
        <v>43210</v>
      </c>
      <c r="C11109" s="3">
        <v>43209</v>
      </c>
      <c r="D11109" t="s">
        <v>131</v>
      </c>
      <c r="E11109" t="s">
        <v>185</v>
      </c>
      <c r="F11109" t="s">
        <v>133</v>
      </c>
    </row>
    <row r="11110" spans="1:6" x14ac:dyDescent="0.25">
      <c r="A11110">
        <v>1510</v>
      </c>
      <c r="B11110" s="3">
        <v>43210</v>
      </c>
      <c r="C11110" s="3">
        <v>43259</v>
      </c>
      <c r="D11110" t="s">
        <v>131</v>
      </c>
      <c r="E11110" t="s">
        <v>185</v>
      </c>
      <c r="F11110" t="s">
        <v>133</v>
      </c>
    </row>
    <row r="11111" spans="1:6" x14ac:dyDescent="0.25">
      <c r="A11111">
        <v>1510</v>
      </c>
      <c r="B11111" s="3">
        <v>43260</v>
      </c>
      <c r="C11111" s="3">
        <v>43266</v>
      </c>
      <c r="D11111" t="s">
        <v>131</v>
      </c>
      <c r="E11111" t="s">
        <v>185</v>
      </c>
      <c r="F11111" t="s">
        <v>133</v>
      </c>
    </row>
    <row r="11112" spans="1:6" x14ac:dyDescent="0.25">
      <c r="A11112">
        <v>1510</v>
      </c>
      <c r="B11112" s="3">
        <v>43266</v>
      </c>
      <c r="C11112" s="3">
        <v>43280</v>
      </c>
      <c r="D11112" t="s">
        <v>131</v>
      </c>
      <c r="E11112" t="s">
        <v>185</v>
      </c>
      <c r="F11112" t="s">
        <v>133</v>
      </c>
    </row>
    <row r="11113" spans="1:6" x14ac:dyDescent="0.25">
      <c r="A11113">
        <v>1510</v>
      </c>
      <c r="B11113" s="3">
        <v>43281</v>
      </c>
      <c r="C11113" s="3">
        <v>43619</v>
      </c>
      <c r="D11113" t="s">
        <v>131</v>
      </c>
      <c r="E11113" t="s">
        <v>185</v>
      </c>
      <c r="F11113" t="s">
        <v>133</v>
      </c>
    </row>
    <row r="11114" spans="1:6" x14ac:dyDescent="0.25">
      <c r="A11114">
        <v>1510</v>
      </c>
      <c r="B11114" s="3">
        <v>43619</v>
      </c>
      <c r="C11114" s="3">
        <v>43678</v>
      </c>
      <c r="D11114" t="s">
        <v>131</v>
      </c>
      <c r="E11114" t="s">
        <v>185</v>
      </c>
      <c r="F11114" t="s">
        <v>133</v>
      </c>
    </row>
    <row r="11115" spans="1:6" x14ac:dyDescent="0.25">
      <c r="A11115">
        <v>1510</v>
      </c>
      <c r="B11115" s="3">
        <v>43678</v>
      </c>
      <c r="C11115" s="3">
        <v>43707</v>
      </c>
      <c r="D11115" t="s">
        <v>131</v>
      </c>
      <c r="E11115" t="s">
        <v>185</v>
      </c>
      <c r="F11115" t="s">
        <v>133</v>
      </c>
    </row>
    <row r="11116" spans="1:6" x14ac:dyDescent="0.25">
      <c r="A11116">
        <v>1510</v>
      </c>
      <c r="B11116" s="3">
        <v>43708</v>
      </c>
      <c r="C11116" s="3">
        <v>44377</v>
      </c>
      <c r="D11116" t="s">
        <v>131</v>
      </c>
      <c r="E11116" t="s">
        <v>185</v>
      </c>
      <c r="F11116" t="s">
        <v>133</v>
      </c>
    </row>
    <row r="11117" spans="1:6" x14ac:dyDescent="0.25">
      <c r="A11117">
        <v>1510</v>
      </c>
      <c r="B11117" s="3">
        <v>44377</v>
      </c>
      <c r="C11117" s="3">
        <v>44378</v>
      </c>
      <c r="D11117" t="s">
        <v>131</v>
      </c>
      <c r="E11117" t="s">
        <v>185</v>
      </c>
      <c r="F11117" t="s">
        <v>133</v>
      </c>
    </row>
    <row r="11118" spans="1:6" x14ac:dyDescent="0.25">
      <c r="A11118">
        <v>1510</v>
      </c>
      <c r="B11118" s="3">
        <v>44379</v>
      </c>
      <c r="C11118" s="3">
        <v>44408</v>
      </c>
      <c r="D11118" t="s">
        <v>131</v>
      </c>
      <c r="E11118" t="s">
        <v>185</v>
      </c>
      <c r="F11118" t="s">
        <v>133</v>
      </c>
    </row>
    <row r="11119" spans="1:6" x14ac:dyDescent="0.25">
      <c r="A11119">
        <v>1510</v>
      </c>
      <c r="B11119" s="3">
        <v>44409</v>
      </c>
      <c r="C11119" s="3">
        <v>44409</v>
      </c>
      <c r="D11119" t="s">
        <v>131</v>
      </c>
      <c r="E11119" t="s">
        <v>185</v>
      </c>
      <c r="F11119" t="s">
        <v>133</v>
      </c>
    </row>
    <row r="11120" spans="1:6" x14ac:dyDescent="0.25">
      <c r="A11120">
        <v>1510</v>
      </c>
      <c r="B11120" s="3">
        <v>44409</v>
      </c>
      <c r="C11120" s="3">
        <v>44494</v>
      </c>
      <c r="D11120" t="s">
        <v>131</v>
      </c>
      <c r="E11120" t="s">
        <v>185</v>
      </c>
      <c r="F11120" t="s">
        <v>133</v>
      </c>
    </row>
    <row r="11121" spans="1:6" x14ac:dyDescent="0.25">
      <c r="A11121">
        <v>1510</v>
      </c>
      <c r="B11121" s="3">
        <v>44494</v>
      </c>
      <c r="C11121" s="3">
        <v>44508</v>
      </c>
      <c r="D11121" t="s">
        <v>131</v>
      </c>
      <c r="E11121" t="s">
        <v>185</v>
      </c>
      <c r="F11121" t="s">
        <v>133</v>
      </c>
    </row>
    <row r="11122" spans="1:6" x14ac:dyDescent="0.25">
      <c r="A11122">
        <v>1510</v>
      </c>
      <c r="B11122" s="3">
        <v>44509</v>
      </c>
      <c r="C11122" s="3">
        <v>44580</v>
      </c>
      <c r="D11122" t="s">
        <v>131</v>
      </c>
      <c r="E11122" t="s">
        <v>185</v>
      </c>
      <c r="F11122" t="s">
        <v>133</v>
      </c>
    </row>
    <row r="11123" spans="1:6" x14ac:dyDescent="0.25">
      <c r="A11123">
        <v>1510</v>
      </c>
      <c r="B11123" s="3">
        <v>44580</v>
      </c>
      <c r="C11123" s="3">
        <v>44582</v>
      </c>
      <c r="D11123" t="s">
        <v>131</v>
      </c>
      <c r="E11123" t="s">
        <v>185</v>
      </c>
      <c r="F11123" t="s">
        <v>133</v>
      </c>
    </row>
    <row r="11124" spans="1:6" x14ac:dyDescent="0.25">
      <c r="A11124">
        <v>1510</v>
      </c>
      <c r="B11124" s="3">
        <v>44583</v>
      </c>
      <c r="C11124" s="3">
        <v>44746</v>
      </c>
      <c r="D11124" t="s">
        <v>131</v>
      </c>
      <c r="E11124" t="s">
        <v>185</v>
      </c>
      <c r="F11124" t="s">
        <v>133</v>
      </c>
    </row>
    <row r="11125" spans="1:6" x14ac:dyDescent="0.25">
      <c r="A11125">
        <v>1510</v>
      </c>
      <c r="B11125" s="3">
        <v>44746</v>
      </c>
      <c r="C11125" s="3">
        <v>44775</v>
      </c>
      <c r="D11125" t="s">
        <v>131</v>
      </c>
      <c r="E11125" t="s">
        <v>185</v>
      </c>
      <c r="F11125" t="s">
        <v>133</v>
      </c>
    </row>
    <row r="11126" spans="1:6" x14ac:dyDescent="0.25">
      <c r="A11126">
        <v>1510</v>
      </c>
      <c r="B11126" s="3">
        <v>44776</v>
      </c>
      <c r="C11126" s="3"/>
      <c r="D11126" t="s">
        <v>131</v>
      </c>
      <c r="E11126" t="s">
        <v>185</v>
      </c>
      <c r="F11126" t="s">
        <v>133</v>
      </c>
    </row>
    <row r="11127" spans="1:6" x14ac:dyDescent="0.25">
      <c r="A11127">
        <v>1511</v>
      </c>
      <c r="B11127" s="3">
        <v>42795</v>
      </c>
      <c r="C11127" s="3"/>
      <c r="D11127" t="s">
        <v>131</v>
      </c>
      <c r="E11127" t="s">
        <v>115</v>
      </c>
      <c r="F11127" t="s">
        <v>133</v>
      </c>
    </row>
    <row r="11128" spans="1:6" x14ac:dyDescent="0.25">
      <c r="A11128">
        <v>1514</v>
      </c>
      <c r="B11128" s="3">
        <v>42079</v>
      </c>
      <c r="C11128" s="3">
        <v>43613</v>
      </c>
      <c r="D11128" t="s">
        <v>131</v>
      </c>
      <c r="E11128" t="s">
        <v>115</v>
      </c>
      <c r="F11128" t="s">
        <v>133</v>
      </c>
    </row>
    <row r="11129" spans="1:6" x14ac:dyDescent="0.25">
      <c r="A11129">
        <v>1514</v>
      </c>
      <c r="B11129" s="3">
        <v>43613</v>
      </c>
      <c r="C11129" s="3">
        <v>43626</v>
      </c>
      <c r="D11129" t="s">
        <v>131</v>
      </c>
      <c r="E11129" t="s">
        <v>115</v>
      </c>
      <c r="F11129" t="s">
        <v>133</v>
      </c>
    </row>
    <row r="11130" spans="1:6" x14ac:dyDescent="0.25">
      <c r="A11130">
        <v>1514</v>
      </c>
      <c r="B11130" s="3">
        <v>43627</v>
      </c>
      <c r="C11130" s="3">
        <v>43627</v>
      </c>
      <c r="D11130" t="s">
        <v>131</v>
      </c>
      <c r="E11130" t="s">
        <v>115</v>
      </c>
      <c r="F11130" t="s">
        <v>133</v>
      </c>
    </row>
    <row r="11131" spans="1:6" x14ac:dyDescent="0.25">
      <c r="A11131">
        <v>1514</v>
      </c>
      <c r="B11131" s="3">
        <v>43627</v>
      </c>
      <c r="C11131" s="3">
        <v>43633</v>
      </c>
      <c r="D11131" t="s">
        <v>131</v>
      </c>
      <c r="E11131" t="s">
        <v>115</v>
      </c>
      <c r="F11131" t="s">
        <v>133</v>
      </c>
    </row>
    <row r="11132" spans="1:6" x14ac:dyDescent="0.25">
      <c r="A11132">
        <v>1514</v>
      </c>
      <c r="B11132" s="3">
        <v>43634</v>
      </c>
      <c r="C11132" s="3">
        <v>44424</v>
      </c>
      <c r="D11132" t="s">
        <v>131</v>
      </c>
      <c r="E11132" t="s">
        <v>115</v>
      </c>
      <c r="F11132" t="s">
        <v>133</v>
      </c>
    </row>
    <row r="11133" spans="1:6" x14ac:dyDescent="0.25">
      <c r="A11133">
        <v>1514</v>
      </c>
      <c r="B11133" s="3">
        <v>44424</v>
      </c>
      <c r="C11133" s="3">
        <v>44437</v>
      </c>
      <c r="D11133" t="s">
        <v>131</v>
      </c>
      <c r="E11133" t="s">
        <v>115</v>
      </c>
      <c r="F11133" t="s">
        <v>133</v>
      </c>
    </row>
    <row r="11134" spans="1:6" x14ac:dyDescent="0.25">
      <c r="A11134">
        <v>1514</v>
      </c>
      <c r="B11134" s="3">
        <v>44438</v>
      </c>
      <c r="C11134" s="3">
        <v>44531</v>
      </c>
      <c r="D11134" t="s">
        <v>131</v>
      </c>
      <c r="E11134" t="s">
        <v>115</v>
      </c>
      <c r="F11134" t="s">
        <v>133</v>
      </c>
    </row>
    <row r="11135" spans="1:6" x14ac:dyDescent="0.25">
      <c r="A11135">
        <v>1514</v>
      </c>
      <c r="B11135" s="3">
        <v>44531</v>
      </c>
      <c r="C11135" s="3">
        <v>44620</v>
      </c>
      <c r="D11135" t="s">
        <v>131</v>
      </c>
      <c r="E11135" t="s">
        <v>115</v>
      </c>
      <c r="F11135" t="s">
        <v>133</v>
      </c>
    </row>
    <row r="11136" spans="1:6" x14ac:dyDescent="0.25">
      <c r="A11136">
        <v>1514</v>
      </c>
      <c r="B11136" s="3">
        <v>44621</v>
      </c>
      <c r="C11136" s="3">
        <v>44621</v>
      </c>
      <c r="D11136" t="s">
        <v>131</v>
      </c>
      <c r="E11136" t="s">
        <v>115</v>
      </c>
      <c r="F11136" t="s">
        <v>133</v>
      </c>
    </row>
    <row r="11137" spans="1:6" x14ac:dyDescent="0.25">
      <c r="A11137">
        <v>1514</v>
      </c>
      <c r="B11137" s="3">
        <v>44621</v>
      </c>
      <c r="C11137" s="3">
        <v>44621</v>
      </c>
      <c r="D11137" t="s">
        <v>131</v>
      </c>
      <c r="E11137" t="s">
        <v>115</v>
      </c>
      <c r="F11137" t="s">
        <v>133</v>
      </c>
    </row>
    <row r="11138" spans="1:6" x14ac:dyDescent="0.25">
      <c r="A11138">
        <v>1515</v>
      </c>
      <c r="B11138" s="3">
        <v>41883</v>
      </c>
      <c r="C11138" s="3">
        <v>43156</v>
      </c>
      <c r="D11138" t="s">
        <v>131</v>
      </c>
      <c r="E11138" t="s">
        <v>134</v>
      </c>
      <c r="F11138" t="s">
        <v>132</v>
      </c>
    </row>
    <row r="11139" spans="1:6" x14ac:dyDescent="0.25">
      <c r="A11139">
        <v>1515</v>
      </c>
      <c r="B11139" s="3">
        <v>41883</v>
      </c>
      <c r="C11139" s="3">
        <v>43156</v>
      </c>
      <c r="D11139" t="s">
        <v>131</v>
      </c>
      <c r="E11139" t="s">
        <v>134</v>
      </c>
      <c r="F11139" t="s">
        <v>132</v>
      </c>
    </row>
    <row r="11140" spans="1:6" x14ac:dyDescent="0.25">
      <c r="A11140">
        <v>1515</v>
      </c>
      <c r="B11140" s="3">
        <v>41883</v>
      </c>
      <c r="C11140" s="3">
        <v>43156</v>
      </c>
      <c r="D11140" t="s">
        <v>131</v>
      </c>
      <c r="E11140" t="s">
        <v>134</v>
      </c>
      <c r="F11140" t="s">
        <v>132</v>
      </c>
    </row>
    <row r="11141" spans="1:6" x14ac:dyDescent="0.25">
      <c r="A11141">
        <v>1515</v>
      </c>
      <c r="B11141" s="3">
        <v>43129</v>
      </c>
      <c r="C11141" s="3">
        <v>43135</v>
      </c>
      <c r="D11141" t="s">
        <v>131</v>
      </c>
      <c r="E11141" t="s">
        <v>134</v>
      </c>
      <c r="F11141" t="s">
        <v>132</v>
      </c>
    </row>
    <row r="11142" spans="1:6" x14ac:dyDescent="0.25">
      <c r="A11142">
        <v>1515</v>
      </c>
      <c r="B11142" s="3">
        <v>43129</v>
      </c>
      <c r="C11142" s="3">
        <v>43135</v>
      </c>
      <c r="D11142" t="s">
        <v>131</v>
      </c>
      <c r="E11142" t="s">
        <v>134</v>
      </c>
      <c r="F11142" t="s">
        <v>132</v>
      </c>
    </row>
    <row r="11143" spans="1:6" x14ac:dyDescent="0.25">
      <c r="A11143">
        <v>1515</v>
      </c>
      <c r="B11143" s="3">
        <v>43129</v>
      </c>
      <c r="C11143" s="3">
        <v>43135</v>
      </c>
      <c r="D11143" t="s">
        <v>131</v>
      </c>
      <c r="E11143" t="s">
        <v>134</v>
      </c>
      <c r="F11143" t="s">
        <v>132</v>
      </c>
    </row>
    <row r="11144" spans="1:6" x14ac:dyDescent="0.25">
      <c r="A11144">
        <v>1515</v>
      </c>
      <c r="B11144" s="3">
        <v>43136</v>
      </c>
      <c r="C11144" s="3">
        <v>43156</v>
      </c>
      <c r="D11144" t="s">
        <v>131</v>
      </c>
      <c r="E11144" t="s">
        <v>134</v>
      </c>
      <c r="F11144" t="s">
        <v>132</v>
      </c>
    </row>
    <row r="11145" spans="1:6" x14ac:dyDescent="0.25">
      <c r="A11145">
        <v>1515</v>
      </c>
      <c r="B11145" s="3">
        <v>43136</v>
      </c>
      <c r="C11145" s="3">
        <v>43156</v>
      </c>
      <c r="D11145" t="s">
        <v>131</v>
      </c>
      <c r="E11145" t="s">
        <v>134</v>
      </c>
      <c r="F11145" t="s">
        <v>132</v>
      </c>
    </row>
    <row r="11146" spans="1:6" x14ac:dyDescent="0.25">
      <c r="A11146">
        <v>1515</v>
      </c>
      <c r="B11146" s="3">
        <v>43136</v>
      </c>
      <c r="C11146" s="3">
        <v>43156</v>
      </c>
      <c r="D11146" t="s">
        <v>131</v>
      </c>
      <c r="E11146" t="s">
        <v>134</v>
      </c>
      <c r="F11146" t="s">
        <v>132</v>
      </c>
    </row>
    <row r="11147" spans="1:6" x14ac:dyDescent="0.25">
      <c r="A11147">
        <v>1515</v>
      </c>
      <c r="B11147" s="3">
        <v>43157</v>
      </c>
      <c r="C11147" s="3">
        <v>43128</v>
      </c>
      <c r="D11147" t="s">
        <v>131</v>
      </c>
      <c r="E11147" t="s">
        <v>134</v>
      </c>
      <c r="F11147" t="s">
        <v>132</v>
      </c>
    </row>
    <row r="11148" spans="1:6" x14ac:dyDescent="0.25">
      <c r="A11148">
        <v>1515</v>
      </c>
      <c r="B11148" s="3">
        <v>43157</v>
      </c>
      <c r="C11148" s="3">
        <v>43128</v>
      </c>
      <c r="D11148" t="s">
        <v>131</v>
      </c>
      <c r="E11148" t="s">
        <v>134</v>
      </c>
      <c r="F11148" t="s">
        <v>132</v>
      </c>
    </row>
    <row r="11149" spans="1:6" x14ac:dyDescent="0.25">
      <c r="A11149">
        <v>1515</v>
      </c>
      <c r="B11149" s="3">
        <v>43157</v>
      </c>
      <c r="C11149" s="3">
        <v>43128</v>
      </c>
      <c r="D11149" t="s">
        <v>131</v>
      </c>
      <c r="E11149" t="s">
        <v>134</v>
      </c>
      <c r="F11149" t="s">
        <v>132</v>
      </c>
    </row>
    <row r="11150" spans="1:6" x14ac:dyDescent="0.25">
      <c r="A11150">
        <v>1515</v>
      </c>
      <c r="B11150" s="3">
        <v>43157</v>
      </c>
      <c r="C11150" s="3">
        <v>43246</v>
      </c>
      <c r="D11150" t="s">
        <v>131</v>
      </c>
      <c r="E11150" t="s">
        <v>134</v>
      </c>
      <c r="F11150" t="s">
        <v>132</v>
      </c>
    </row>
    <row r="11151" spans="1:6" x14ac:dyDescent="0.25">
      <c r="A11151">
        <v>1515</v>
      </c>
      <c r="B11151" s="3">
        <v>43157</v>
      </c>
      <c r="C11151" s="3">
        <v>43246</v>
      </c>
      <c r="D11151" t="s">
        <v>131</v>
      </c>
      <c r="E11151" t="s">
        <v>134</v>
      </c>
      <c r="F11151" t="s">
        <v>132</v>
      </c>
    </row>
    <row r="11152" spans="1:6" x14ac:dyDescent="0.25">
      <c r="A11152">
        <v>1515</v>
      </c>
      <c r="B11152" s="3">
        <v>43157</v>
      </c>
      <c r="C11152" s="3">
        <v>43246</v>
      </c>
      <c r="D11152" t="s">
        <v>131</v>
      </c>
      <c r="E11152" t="s">
        <v>134</v>
      </c>
      <c r="F11152" t="s">
        <v>132</v>
      </c>
    </row>
    <row r="11153" spans="1:6" x14ac:dyDescent="0.25">
      <c r="A11153">
        <v>1515</v>
      </c>
      <c r="B11153" s="3">
        <v>43247</v>
      </c>
      <c r="C11153" s="3">
        <v>43248</v>
      </c>
      <c r="D11153" t="s">
        <v>131</v>
      </c>
      <c r="E11153" t="s">
        <v>134</v>
      </c>
      <c r="F11153" t="s">
        <v>132</v>
      </c>
    </row>
    <row r="11154" spans="1:6" x14ac:dyDescent="0.25">
      <c r="A11154">
        <v>1515</v>
      </c>
      <c r="B11154" s="3">
        <v>43247</v>
      </c>
      <c r="C11154" s="3">
        <v>43248</v>
      </c>
      <c r="D11154" t="s">
        <v>131</v>
      </c>
      <c r="E11154" t="s">
        <v>134</v>
      </c>
      <c r="F11154" t="s">
        <v>132</v>
      </c>
    </row>
    <row r="11155" spans="1:6" x14ac:dyDescent="0.25">
      <c r="A11155">
        <v>1515</v>
      </c>
      <c r="B11155" s="3">
        <v>43247</v>
      </c>
      <c r="C11155" s="3">
        <v>43248</v>
      </c>
      <c r="D11155" t="s">
        <v>131</v>
      </c>
      <c r="E11155" t="s">
        <v>134</v>
      </c>
      <c r="F11155" t="s">
        <v>132</v>
      </c>
    </row>
    <row r="11156" spans="1:6" x14ac:dyDescent="0.25">
      <c r="A11156">
        <v>1515</v>
      </c>
      <c r="B11156" s="3">
        <v>43248</v>
      </c>
      <c r="C11156" s="3">
        <v>43294</v>
      </c>
      <c r="D11156" t="s">
        <v>131</v>
      </c>
      <c r="E11156" t="s">
        <v>134</v>
      </c>
      <c r="F11156" t="s">
        <v>132</v>
      </c>
    </row>
    <row r="11157" spans="1:6" x14ac:dyDescent="0.25">
      <c r="A11157">
        <v>1515</v>
      </c>
      <c r="B11157" s="3">
        <v>43248</v>
      </c>
      <c r="C11157" s="3">
        <v>43294</v>
      </c>
      <c r="D11157" t="s">
        <v>131</v>
      </c>
      <c r="E11157" t="s">
        <v>134</v>
      </c>
      <c r="F11157" t="s">
        <v>132</v>
      </c>
    </row>
    <row r="11158" spans="1:6" x14ac:dyDescent="0.25">
      <c r="A11158">
        <v>1515</v>
      </c>
      <c r="B11158" s="3">
        <v>43248</v>
      </c>
      <c r="C11158" s="3">
        <v>43294</v>
      </c>
      <c r="D11158" t="s">
        <v>131</v>
      </c>
      <c r="E11158" t="s">
        <v>134</v>
      </c>
      <c r="F11158" t="s">
        <v>132</v>
      </c>
    </row>
    <row r="11159" spans="1:6" x14ac:dyDescent="0.25">
      <c r="A11159">
        <v>1515</v>
      </c>
      <c r="B11159" s="3">
        <v>43295</v>
      </c>
      <c r="C11159" s="3">
        <v>43313</v>
      </c>
      <c r="D11159" t="s">
        <v>131</v>
      </c>
      <c r="E11159" t="s">
        <v>134</v>
      </c>
      <c r="F11159" t="s">
        <v>132</v>
      </c>
    </row>
    <row r="11160" spans="1:6" x14ac:dyDescent="0.25">
      <c r="A11160">
        <v>1515</v>
      </c>
      <c r="B11160" s="3">
        <v>43295</v>
      </c>
      <c r="C11160" s="3">
        <v>43313</v>
      </c>
      <c r="D11160" t="s">
        <v>131</v>
      </c>
      <c r="E11160" t="s">
        <v>134</v>
      </c>
      <c r="F11160" t="s">
        <v>132</v>
      </c>
    </row>
    <row r="11161" spans="1:6" x14ac:dyDescent="0.25">
      <c r="A11161">
        <v>1515</v>
      </c>
      <c r="B11161" s="3">
        <v>43295</v>
      </c>
      <c r="C11161" s="3">
        <v>43313</v>
      </c>
      <c r="D11161" t="s">
        <v>131</v>
      </c>
      <c r="E11161" t="s">
        <v>134</v>
      </c>
      <c r="F11161" t="s">
        <v>132</v>
      </c>
    </row>
    <row r="11162" spans="1:6" x14ac:dyDescent="0.25">
      <c r="A11162">
        <v>1515</v>
      </c>
      <c r="B11162" s="3">
        <v>43313</v>
      </c>
      <c r="C11162" s="3">
        <v>43402</v>
      </c>
      <c r="D11162" t="s">
        <v>131</v>
      </c>
      <c r="E11162" t="s">
        <v>134</v>
      </c>
      <c r="F11162" t="s">
        <v>132</v>
      </c>
    </row>
    <row r="11163" spans="1:6" x14ac:dyDescent="0.25">
      <c r="A11163">
        <v>1515</v>
      </c>
      <c r="B11163" s="3">
        <v>43313</v>
      </c>
      <c r="C11163" s="3">
        <v>43402</v>
      </c>
      <c r="D11163" t="s">
        <v>131</v>
      </c>
      <c r="E11163" t="s">
        <v>134</v>
      </c>
      <c r="F11163" t="s">
        <v>132</v>
      </c>
    </row>
    <row r="11164" spans="1:6" x14ac:dyDescent="0.25">
      <c r="A11164">
        <v>1515</v>
      </c>
      <c r="B11164" s="3">
        <v>43313</v>
      </c>
      <c r="C11164" s="3">
        <v>43402</v>
      </c>
      <c r="D11164" t="s">
        <v>131</v>
      </c>
      <c r="E11164" t="s">
        <v>134</v>
      </c>
      <c r="F11164" t="s">
        <v>132</v>
      </c>
    </row>
    <row r="11165" spans="1:6" x14ac:dyDescent="0.25">
      <c r="A11165">
        <v>1515</v>
      </c>
      <c r="B11165" s="3">
        <v>43332</v>
      </c>
      <c r="C11165" s="3">
        <v>43402</v>
      </c>
      <c r="D11165" t="s">
        <v>131</v>
      </c>
      <c r="E11165" t="s">
        <v>134</v>
      </c>
      <c r="F11165" t="s">
        <v>132</v>
      </c>
    </row>
    <row r="11166" spans="1:6" x14ac:dyDescent="0.25">
      <c r="A11166">
        <v>1515</v>
      </c>
      <c r="B11166" s="3">
        <v>43332</v>
      </c>
      <c r="C11166" s="3">
        <v>43402</v>
      </c>
      <c r="D11166" t="s">
        <v>131</v>
      </c>
      <c r="E11166" t="s">
        <v>134</v>
      </c>
      <c r="F11166" t="s">
        <v>132</v>
      </c>
    </row>
    <row r="11167" spans="1:6" x14ac:dyDescent="0.25">
      <c r="A11167">
        <v>1515</v>
      </c>
      <c r="B11167" s="3">
        <v>43332</v>
      </c>
      <c r="C11167" s="3">
        <v>43402</v>
      </c>
      <c r="D11167" t="s">
        <v>131</v>
      </c>
      <c r="E11167" t="s">
        <v>134</v>
      </c>
      <c r="F11167" t="s">
        <v>132</v>
      </c>
    </row>
    <row r="11168" spans="1:6" x14ac:dyDescent="0.25">
      <c r="A11168">
        <v>1515</v>
      </c>
      <c r="B11168" s="3">
        <v>43402</v>
      </c>
      <c r="C11168" s="3">
        <v>43403</v>
      </c>
      <c r="D11168" t="s">
        <v>131</v>
      </c>
      <c r="E11168" t="s">
        <v>134</v>
      </c>
      <c r="F11168" t="s">
        <v>132</v>
      </c>
    </row>
    <row r="11169" spans="1:6" x14ac:dyDescent="0.25">
      <c r="A11169">
        <v>1515</v>
      </c>
      <c r="B11169" s="3">
        <v>43402</v>
      </c>
      <c r="C11169" s="3">
        <v>43403</v>
      </c>
      <c r="D11169" t="s">
        <v>131</v>
      </c>
      <c r="E11169" t="s">
        <v>134</v>
      </c>
      <c r="F11169" t="s">
        <v>132</v>
      </c>
    </row>
    <row r="11170" spans="1:6" x14ac:dyDescent="0.25">
      <c r="A11170">
        <v>1515</v>
      </c>
      <c r="B11170" s="3">
        <v>43402</v>
      </c>
      <c r="C11170" s="3">
        <v>43403</v>
      </c>
      <c r="D11170" t="s">
        <v>131</v>
      </c>
      <c r="E11170" t="s">
        <v>134</v>
      </c>
      <c r="F11170" t="s">
        <v>132</v>
      </c>
    </row>
    <row r="11171" spans="1:6" x14ac:dyDescent="0.25">
      <c r="A11171">
        <v>1515</v>
      </c>
      <c r="B11171" s="3">
        <v>43404</v>
      </c>
      <c r="C11171" s="3">
        <v>43543</v>
      </c>
      <c r="D11171" t="s">
        <v>131</v>
      </c>
      <c r="E11171" t="s">
        <v>134</v>
      </c>
      <c r="F11171" t="s">
        <v>132</v>
      </c>
    </row>
    <row r="11172" spans="1:6" x14ac:dyDescent="0.25">
      <c r="A11172">
        <v>1515</v>
      </c>
      <c r="B11172" s="3">
        <v>43404</v>
      </c>
      <c r="C11172" s="3">
        <v>43543</v>
      </c>
      <c r="D11172" t="s">
        <v>131</v>
      </c>
      <c r="E11172" t="s">
        <v>134</v>
      </c>
      <c r="F11172" t="s">
        <v>132</v>
      </c>
    </row>
    <row r="11173" spans="1:6" x14ac:dyDescent="0.25">
      <c r="A11173">
        <v>1515</v>
      </c>
      <c r="B11173" s="3">
        <v>43404</v>
      </c>
      <c r="C11173" s="3">
        <v>43543</v>
      </c>
      <c r="D11173" t="s">
        <v>131</v>
      </c>
      <c r="E11173" t="s">
        <v>134</v>
      </c>
      <c r="F11173" t="s">
        <v>132</v>
      </c>
    </row>
    <row r="11174" spans="1:6" x14ac:dyDescent="0.25">
      <c r="A11174">
        <v>1515</v>
      </c>
      <c r="B11174" s="3">
        <v>43543</v>
      </c>
      <c r="C11174" s="3">
        <v>43544</v>
      </c>
      <c r="D11174" t="s">
        <v>131</v>
      </c>
      <c r="E11174" t="s">
        <v>134</v>
      </c>
      <c r="F11174" t="s">
        <v>132</v>
      </c>
    </row>
    <row r="11175" spans="1:6" x14ac:dyDescent="0.25">
      <c r="A11175">
        <v>1515</v>
      </c>
      <c r="B11175" s="3">
        <v>43543</v>
      </c>
      <c r="C11175" s="3">
        <v>43544</v>
      </c>
      <c r="D11175" t="s">
        <v>131</v>
      </c>
      <c r="E11175" t="s">
        <v>134</v>
      </c>
      <c r="F11175" t="s">
        <v>132</v>
      </c>
    </row>
    <row r="11176" spans="1:6" x14ac:dyDescent="0.25">
      <c r="A11176">
        <v>1515</v>
      </c>
      <c r="B11176" s="3">
        <v>43543</v>
      </c>
      <c r="C11176" s="3">
        <v>43544</v>
      </c>
      <c r="D11176" t="s">
        <v>131</v>
      </c>
      <c r="E11176" t="s">
        <v>134</v>
      </c>
      <c r="F11176" t="s">
        <v>132</v>
      </c>
    </row>
    <row r="11177" spans="1:6" x14ac:dyDescent="0.25">
      <c r="A11177">
        <v>1515</v>
      </c>
      <c r="B11177" s="3">
        <v>43545</v>
      </c>
      <c r="C11177" s="3">
        <v>43545</v>
      </c>
      <c r="D11177" t="s">
        <v>131</v>
      </c>
      <c r="E11177" t="s">
        <v>134</v>
      </c>
      <c r="F11177" t="s">
        <v>132</v>
      </c>
    </row>
    <row r="11178" spans="1:6" x14ac:dyDescent="0.25">
      <c r="A11178">
        <v>1515</v>
      </c>
      <c r="B11178" s="3">
        <v>43545</v>
      </c>
      <c r="C11178" s="3">
        <v>43545</v>
      </c>
      <c r="D11178" t="s">
        <v>131</v>
      </c>
      <c r="E11178" t="s">
        <v>134</v>
      </c>
      <c r="F11178" t="s">
        <v>132</v>
      </c>
    </row>
    <row r="11179" spans="1:6" x14ac:dyDescent="0.25">
      <c r="A11179">
        <v>1515</v>
      </c>
      <c r="B11179" s="3">
        <v>43545</v>
      </c>
      <c r="C11179" s="3">
        <v>43545</v>
      </c>
      <c r="D11179" t="s">
        <v>131</v>
      </c>
      <c r="E11179" t="s">
        <v>134</v>
      </c>
      <c r="F11179" t="s">
        <v>132</v>
      </c>
    </row>
    <row r="11180" spans="1:6" x14ac:dyDescent="0.25">
      <c r="A11180">
        <v>1515</v>
      </c>
      <c r="B11180" s="3">
        <v>43545</v>
      </c>
      <c r="C11180" s="3">
        <v>43546</v>
      </c>
      <c r="D11180" t="s">
        <v>131</v>
      </c>
      <c r="E11180" t="s">
        <v>134</v>
      </c>
      <c r="F11180" t="s">
        <v>132</v>
      </c>
    </row>
    <row r="11181" spans="1:6" x14ac:dyDescent="0.25">
      <c r="A11181">
        <v>1515</v>
      </c>
      <c r="B11181" s="3">
        <v>43545</v>
      </c>
      <c r="C11181" s="3">
        <v>43546</v>
      </c>
      <c r="D11181" t="s">
        <v>131</v>
      </c>
      <c r="E11181" t="s">
        <v>134</v>
      </c>
      <c r="F11181" t="s">
        <v>132</v>
      </c>
    </row>
    <row r="11182" spans="1:6" x14ac:dyDescent="0.25">
      <c r="A11182">
        <v>1515</v>
      </c>
      <c r="B11182" s="3">
        <v>43545</v>
      </c>
      <c r="C11182" s="3">
        <v>43546</v>
      </c>
      <c r="D11182" t="s">
        <v>131</v>
      </c>
      <c r="E11182" t="s">
        <v>134</v>
      </c>
      <c r="F11182" t="s">
        <v>132</v>
      </c>
    </row>
    <row r="11183" spans="1:6" x14ac:dyDescent="0.25">
      <c r="A11183">
        <v>1515</v>
      </c>
      <c r="B11183" s="3">
        <v>43547</v>
      </c>
      <c r="C11183" s="3">
        <v>43552</v>
      </c>
      <c r="D11183" t="s">
        <v>131</v>
      </c>
      <c r="E11183" t="s">
        <v>134</v>
      </c>
      <c r="F11183" t="s">
        <v>132</v>
      </c>
    </row>
    <row r="11184" spans="1:6" x14ac:dyDescent="0.25">
      <c r="A11184">
        <v>1515</v>
      </c>
      <c r="B11184" s="3">
        <v>43547</v>
      </c>
      <c r="C11184" s="3">
        <v>43552</v>
      </c>
      <c r="D11184" t="s">
        <v>131</v>
      </c>
      <c r="E11184" t="s">
        <v>134</v>
      </c>
      <c r="F11184" t="s">
        <v>132</v>
      </c>
    </row>
    <row r="11185" spans="1:6" x14ac:dyDescent="0.25">
      <c r="A11185">
        <v>1515</v>
      </c>
      <c r="B11185" s="3">
        <v>43547</v>
      </c>
      <c r="C11185" s="3">
        <v>43552</v>
      </c>
      <c r="D11185" t="s">
        <v>131</v>
      </c>
      <c r="E11185" t="s">
        <v>134</v>
      </c>
      <c r="F11185" t="s">
        <v>132</v>
      </c>
    </row>
    <row r="11186" spans="1:6" x14ac:dyDescent="0.25">
      <c r="A11186">
        <v>1515</v>
      </c>
      <c r="B11186" s="3">
        <v>43552</v>
      </c>
      <c r="C11186" s="3">
        <v>43553</v>
      </c>
      <c r="D11186" t="s">
        <v>131</v>
      </c>
      <c r="E11186" t="s">
        <v>134</v>
      </c>
      <c r="F11186" t="s">
        <v>132</v>
      </c>
    </row>
    <row r="11187" spans="1:6" x14ac:dyDescent="0.25">
      <c r="A11187">
        <v>1515</v>
      </c>
      <c r="B11187" s="3">
        <v>43552</v>
      </c>
      <c r="C11187" s="3">
        <v>43553</v>
      </c>
      <c r="D11187" t="s">
        <v>131</v>
      </c>
      <c r="E11187" t="s">
        <v>134</v>
      </c>
      <c r="F11187" t="s">
        <v>132</v>
      </c>
    </row>
    <row r="11188" spans="1:6" x14ac:dyDescent="0.25">
      <c r="A11188">
        <v>1515</v>
      </c>
      <c r="B11188" s="3">
        <v>43552</v>
      </c>
      <c r="C11188" s="3">
        <v>43553</v>
      </c>
      <c r="D11188" t="s">
        <v>131</v>
      </c>
      <c r="E11188" t="s">
        <v>134</v>
      </c>
      <c r="F11188" t="s">
        <v>132</v>
      </c>
    </row>
    <row r="11189" spans="1:6" x14ac:dyDescent="0.25">
      <c r="A11189">
        <v>1515</v>
      </c>
      <c r="B11189" s="3">
        <v>43554</v>
      </c>
      <c r="C11189" s="3">
        <v>43558</v>
      </c>
      <c r="D11189" t="s">
        <v>131</v>
      </c>
      <c r="E11189" t="s">
        <v>134</v>
      </c>
      <c r="F11189" t="s">
        <v>132</v>
      </c>
    </row>
    <row r="11190" spans="1:6" x14ac:dyDescent="0.25">
      <c r="A11190">
        <v>1515</v>
      </c>
      <c r="B11190" s="3">
        <v>43554</v>
      </c>
      <c r="C11190" s="3">
        <v>43558</v>
      </c>
      <c r="D11190" t="s">
        <v>131</v>
      </c>
      <c r="E11190" t="s">
        <v>134</v>
      </c>
      <c r="F11190" t="s">
        <v>132</v>
      </c>
    </row>
    <row r="11191" spans="1:6" x14ac:dyDescent="0.25">
      <c r="A11191">
        <v>1515</v>
      </c>
      <c r="B11191" s="3">
        <v>43554</v>
      </c>
      <c r="C11191" s="3">
        <v>43558</v>
      </c>
      <c r="D11191" t="s">
        <v>131</v>
      </c>
      <c r="E11191" t="s">
        <v>134</v>
      </c>
      <c r="F11191" t="s">
        <v>132</v>
      </c>
    </row>
    <row r="11192" spans="1:6" x14ac:dyDescent="0.25">
      <c r="A11192">
        <v>1515</v>
      </c>
      <c r="B11192" s="3">
        <v>43556</v>
      </c>
      <c r="C11192" s="3">
        <v>43557</v>
      </c>
      <c r="D11192" t="s">
        <v>131</v>
      </c>
      <c r="E11192" t="s">
        <v>134</v>
      </c>
      <c r="F11192" t="s">
        <v>132</v>
      </c>
    </row>
    <row r="11193" spans="1:6" x14ac:dyDescent="0.25">
      <c r="A11193">
        <v>1515</v>
      </c>
      <c r="B11193" s="3">
        <v>43556</v>
      </c>
      <c r="C11193" s="3">
        <v>43557</v>
      </c>
      <c r="D11193" t="s">
        <v>131</v>
      </c>
      <c r="E11193" t="s">
        <v>134</v>
      </c>
      <c r="F11193" t="s">
        <v>132</v>
      </c>
    </row>
    <row r="11194" spans="1:6" x14ac:dyDescent="0.25">
      <c r="A11194">
        <v>1515</v>
      </c>
      <c r="B11194" s="3">
        <v>43556</v>
      </c>
      <c r="C11194" s="3">
        <v>43557</v>
      </c>
      <c r="D11194" t="s">
        <v>131</v>
      </c>
      <c r="E11194" t="s">
        <v>134</v>
      </c>
      <c r="F11194" t="s">
        <v>132</v>
      </c>
    </row>
    <row r="11195" spans="1:6" x14ac:dyDescent="0.25">
      <c r="A11195">
        <v>1515</v>
      </c>
      <c r="B11195" s="3">
        <v>43558</v>
      </c>
      <c r="C11195" s="3">
        <v>43559</v>
      </c>
      <c r="D11195" t="s">
        <v>131</v>
      </c>
      <c r="E11195" t="s">
        <v>134</v>
      </c>
      <c r="F11195" t="s">
        <v>132</v>
      </c>
    </row>
    <row r="11196" spans="1:6" x14ac:dyDescent="0.25">
      <c r="A11196">
        <v>1515</v>
      </c>
      <c r="B11196" s="3">
        <v>43558</v>
      </c>
      <c r="C11196" s="3">
        <v>43559</v>
      </c>
      <c r="D11196" t="s">
        <v>131</v>
      </c>
      <c r="E11196" t="s">
        <v>134</v>
      </c>
      <c r="F11196" t="s">
        <v>132</v>
      </c>
    </row>
    <row r="11197" spans="1:6" x14ac:dyDescent="0.25">
      <c r="A11197">
        <v>1515</v>
      </c>
      <c r="B11197" s="3">
        <v>43558</v>
      </c>
      <c r="C11197" s="3">
        <v>43559</v>
      </c>
      <c r="D11197" t="s">
        <v>131</v>
      </c>
      <c r="E11197" t="s">
        <v>134</v>
      </c>
      <c r="F11197" t="s">
        <v>132</v>
      </c>
    </row>
    <row r="11198" spans="1:6" x14ac:dyDescent="0.25">
      <c r="A11198">
        <v>1515</v>
      </c>
      <c r="B11198" s="3">
        <v>43558</v>
      </c>
      <c r="C11198" s="3">
        <v>43780</v>
      </c>
      <c r="D11198" t="s">
        <v>131</v>
      </c>
      <c r="E11198" t="s">
        <v>134</v>
      </c>
      <c r="F11198" t="s">
        <v>132</v>
      </c>
    </row>
    <row r="11199" spans="1:6" x14ac:dyDescent="0.25">
      <c r="A11199">
        <v>1515</v>
      </c>
      <c r="B11199" s="3">
        <v>43558</v>
      </c>
      <c r="C11199" s="3">
        <v>43780</v>
      </c>
      <c r="D11199" t="s">
        <v>131</v>
      </c>
      <c r="E11199" t="s">
        <v>134</v>
      </c>
      <c r="F11199" t="s">
        <v>132</v>
      </c>
    </row>
    <row r="11200" spans="1:6" x14ac:dyDescent="0.25">
      <c r="A11200">
        <v>1515</v>
      </c>
      <c r="B11200" s="3">
        <v>43558</v>
      </c>
      <c r="C11200" s="3">
        <v>43780</v>
      </c>
      <c r="D11200" t="s">
        <v>131</v>
      </c>
      <c r="E11200" t="s">
        <v>134</v>
      </c>
      <c r="F11200" t="s">
        <v>132</v>
      </c>
    </row>
    <row r="11201" spans="1:6" x14ac:dyDescent="0.25">
      <c r="A11201">
        <v>1515</v>
      </c>
      <c r="B11201" s="3">
        <v>43560</v>
      </c>
      <c r="C11201" s="3">
        <v>43560</v>
      </c>
      <c r="D11201" t="s">
        <v>131</v>
      </c>
      <c r="E11201" t="s">
        <v>134</v>
      </c>
      <c r="F11201" t="s">
        <v>132</v>
      </c>
    </row>
    <row r="11202" spans="1:6" x14ac:dyDescent="0.25">
      <c r="A11202">
        <v>1515</v>
      </c>
      <c r="B11202" s="3">
        <v>43560</v>
      </c>
      <c r="C11202" s="3">
        <v>43560</v>
      </c>
      <c r="D11202" t="s">
        <v>131</v>
      </c>
      <c r="E11202" t="s">
        <v>134</v>
      </c>
      <c r="F11202" t="s">
        <v>132</v>
      </c>
    </row>
    <row r="11203" spans="1:6" x14ac:dyDescent="0.25">
      <c r="A11203">
        <v>1515</v>
      </c>
      <c r="B11203" s="3">
        <v>43560</v>
      </c>
      <c r="C11203" s="3">
        <v>43560</v>
      </c>
      <c r="D11203" t="s">
        <v>131</v>
      </c>
      <c r="E11203" t="s">
        <v>134</v>
      </c>
      <c r="F11203" t="s">
        <v>132</v>
      </c>
    </row>
    <row r="11204" spans="1:6" x14ac:dyDescent="0.25">
      <c r="A11204">
        <v>1515</v>
      </c>
      <c r="B11204" s="3">
        <v>43780</v>
      </c>
      <c r="C11204" s="3">
        <v>43781</v>
      </c>
      <c r="D11204" t="s">
        <v>131</v>
      </c>
      <c r="E11204" t="s">
        <v>134</v>
      </c>
      <c r="F11204" t="s">
        <v>132</v>
      </c>
    </row>
    <row r="11205" spans="1:6" x14ac:dyDescent="0.25">
      <c r="A11205">
        <v>1515</v>
      </c>
      <c r="B11205" s="3">
        <v>43780</v>
      </c>
      <c r="C11205" s="3">
        <v>43781</v>
      </c>
      <c r="D11205" t="s">
        <v>131</v>
      </c>
      <c r="E11205" t="s">
        <v>134</v>
      </c>
      <c r="F11205" t="s">
        <v>132</v>
      </c>
    </row>
    <row r="11206" spans="1:6" x14ac:dyDescent="0.25">
      <c r="A11206">
        <v>1515</v>
      </c>
      <c r="B11206" s="3">
        <v>43780</v>
      </c>
      <c r="C11206" s="3">
        <v>43781</v>
      </c>
      <c r="D11206" t="s">
        <v>131</v>
      </c>
      <c r="E11206" t="s">
        <v>134</v>
      </c>
      <c r="F11206" t="s">
        <v>132</v>
      </c>
    </row>
    <row r="11207" spans="1:6" x14ac:dyDescent="0.25">
      <c r="A11207">
        <v>1515</v>
      </c>
      <c r="B11207" s="3">
        <v>43782</v>
      </c>
      <c r="C11207" s="3">
        <v>43850</v>
      </c>
      <c r="D11207" t="s">
        <v>131</v>
      </c>
      <c r="E11207" t="s">
        <v>134</v>
      </c>
      <c r="F11207" t="s">
        <v>132</v>
      </c>
    </row>
    <row r="11208" spans="1:6" x14ac:dyDescent="0.25">
      <c r="A11208">
        <v>1515</v>
      </c>
      <c r="B11208" s="3">
        <v>43782</v>
      </c>
      <c r="C11208" s="3">
        <v>43850</v>
      </c>
      <c r="D11208" t="s">
        <v>131</v>
      </c>
      <c r="E11208" t="s">
        <v>134</v>
      </c>
      <c r="F11208" t="s">
        <v>132</v>
      </c>
    </row>
    <row r="11209" spans="1:6" x14ac:dyDescent="0.25">
      <c r="A11209">
        <v>1515</v>
      </c>
      <c r="B11209" s="3">
        <v>43782</v>
      </c>
      <c r="C11209" s="3">
        <v>43850</v>
      </c>
      <c r="D11209" t="s">
        <v>131</v>
      </c>
      <c r="E11209" t="s">
        <v>134</v>
      </c>
      <c r="F11209" t="s">
        <v>132</v>
      </c>
    </row>
    <row r="11210" spans="1:6" x14ac:dyDescent="0.25">
      <c r="A11210">
        <v>1515</v>
      </c>
      <c r="B11210" s="3">
        <v>43850</v>
      </c>
      <c r="C11210" s="3">
        <v>43851</v>
      </c>
      <c r="D11210" t="s">
        <v>131</v>
      </c>
      <c r="E11210" t="s">
        <v>134</v>
      </c>
      <c r="F11210" t="s">
        <v>132</v>
      </c>
    </row>
    <row r="11211" spans="1:6" x14ac:dyDescent="0.25">
      <c r="A11211">
        <v>1515</v>
      </c>
      <c r="B11211" s="3">
        <v>43850</v>
      </c>
      <c r="C11211" s="3">
        <v>43851</v>
      </c>
      <c r="D11211" t="s">
        <v>131</v>
      </c>
      <c r="E11211" t="s">
        <v>134</v>
      </c>
      <c r="F11211" t="s">
        <v>132</v>
      </c>
    </row>
    <row r="11212" spans="1:6" x14ac:dyDescent="0.25">
      <c r="A11212">
        <v>1515</v>
      </c>
      <c r="B11212" s="3">
        <v>43850</v>
      </c>
      <c r="C11212" s="3">
        <v>43851</v>
      </c>
      <c r="D11212" t="s">
        <v>131</v>
      </c>
      <c r="E11212" t="s">
        <v>134</v>
      </c>
      <c r="F11212" t="s">
        <v>132</v>
      </c>
    </row>
    <row r="11213" spans="1:6" x14ac:dyDescent="0.25">
      <c r="A11213">
        <v>1515</v>
      </c>
      <c r="B11213" s="3">
        <v>43852</v>
      </c>
      <c r="C11213" s="3">
        <v>44075</v>
      </c>
      <c r="D11213" t="s">
        <v>131</v>
      </c>
      <c r="E11213" t="s">
        <v>134</v>
      </c>
      <c r="F11213" t="s">
        <v>132</v>
      </c>
    </row>
    <row r="11214" spans="1:6" x14ac:dyDescent="0.25">
      <c r="A11214">
        <v>1515</v>
      </c>
      <c r="B11214" s="3">
        <v>43852</v>
      </c>
      <c r="C11214" s="3">
        <v>44075</v>
      </c>
      <c r="D11214" t="s">
        <v>131</v>
      </c>
      <c r="E11214" t="s">
        <v>134</v>
      </c>
      <c r="F11214" t="s">
        <v>132</v>
      </c>
    </row>
    <row r="11215" spans="1:6" x14ac:dyDescent="0.25">
      <c r="A11215">
        <v>1515</v>
      </c>
      <c r="B11215" s="3">
        <v>43852</v>
      </c>
      <c r="C11215" s="3">
        <v>44075</v>
      </c>
      <c r="D11215" t="s">
        <v>131</v>
      </c>
      <c r="E11215" t="s">
        <v>134</v>
      </c>
      <c r="F11215" t="s">
        <v>132</v>
      </c>
    </row>
    <row r="11216" spans="1:6" x14ac:dyDescent="0.25">
      <c r="A11216">
        <v>1515</v>
      </c>
      <c r="B11216" s="3">
        <v>44075</v>
      </c>
      <c r="C11216" s="3">
        <v>44075</v>
      </c>
      <c r="D11216" t="s">
        <v>131</v>
      </c>
      <c r="E11216" t="s">
        <v>216</v>
      </c>
      <c r="F11216" t="s">
        <v>132</v>
      </c>
    </row>
    <row r="11217" spans="1:6" x14ac:dyDescent="0.25">
      <c r="A11217">
        <v>1515</v>
      </c>
      <c r="B11217" s="3">
        <v>44075</v>
      </c>
      <c r="C11217" s="3">
        <v>44075</v>
      </c>
      <c r="D11217" t="s">
        <v>131</v>
      </c>
      <c r="E11217" t="s">
        <v>216</v>
      </c>
      <c r="F11217" t="s">
        <v>132</v>
      </c>
    </row>
    <row r="11218" spans="1:6" x14ac:dyDescent="0.25">
      <c r="A11218">
        <v>1515</v>
      </c>
      <c r="B11218" s="3">
        <v>44075</v>
      </c>
      <c r="C11218" s="3">
        <v>44075</v>
      </c>
      <c r="D11218" t="s">
        <v>131</v>
      </c>
      <c r="E11218" t="s">
        <v>216</v>
      </c>
      <c r="F11218" t="s">
        <v>132</v>
      </c>
    </row>
    <row r="11219" spans="1:6" x14ac:dyDescent="0.25">
      <c r="A11219">
        <v>1515</v>
      </c>
      <c r="B11219" s="3">
        <v>44075</v>
      </c>
      <c r="C11219" s="3">
        <v>44447</v>
      </c>
      <c r="D11219" t="s">
        <v>131</v>
      </c>
      <c r="E11219" t="s">
        <v>216</v>
      </c>
      <c r="F11219" t="s">
        <v>132</v>
      </c>
    </row>
    <row r="11220" spans="1:6" x14ac:dyDescent="0.25">
      <c r="A11220">
        <v>1515</v>
      </c>
      <c r="B11220" s="3">
        <v>44075</v>
      </c>
      <c r="C11220" s="3">
        <v>44447</v>
      </c>
      <c r="D11220" t="s">
        <v>131</v>
      </c>
      <c r="E11220" t="s">
        <v>216</v>
      </c>
      <c r="F11220" t="s">
        <v>132</v>
      </c>
    </row>
    <row r="11221" spans="1:6" x14ac:dyDescent="0.25">
      <c r="A11221">
        <v>1515</v>
      </c>
      <c r="B11221" s="3">
        <v>44075</v>
      </c>
      <c r="C11221" s="3">
        <v>44447</v>
      </c>
      <c r="D11221" t="s">
        <v>131</v>
      </c>
      <c r="E11221" t="s">
        <v>216</v>
      </c>
      <c r="F11221" t="s">
        <v>132</v>
      </c>
    </row>
    <row r="11222" spans="1:6" x14ac:dyDescent="0.25">
      <c r="A11222">
        <v>1515</v>
      </c>
      <c r="B11222" s="3">
        <v>44442</v>
      </c>
      <c r="C11222" s="3">
        <v>44446</v>
      </c>
      <c r="D11222" t="s">
        <v>131</v>
      </c>
      <c r="E11222" t="s">
        <v>216</v>
      </c>
      <c r="F11222" t="s">
        <v>132</v>
      </c>
    </row>
    <row r="11223" spans="1:6" x14ac:dyDescent="0.25">
      <c r="A11223">
        <v>1515</v>
      </c>
      <c r="B11223" s="3">
        <v>44442</v>
      </c>
      <c r="C11223" s="3">
        <v>44446</v>
      </c>
      <c r="D11223" t="s">
        <v>131</v>
      </c>
      <c r="E11223" t="s">
        <v>216</v>
      </c>
      <c r="F11223" t="s">
        <v>132</v>
      </c>
    </row>
    <row r="11224" spans="1:6" x14ac:dyDescent="0.25">
      <c r="A11224">
        <v>1515</v>
      </c>
      <c r="B11224" s="3">
        <v>44442</v>
      </c>
      <c r="C11224" s="3">
        <v>44446</v>
      </c>
      <c r="D11224" t="s">
        <v>131</v>
      </c>
      <c r="E11224" t="s">
        <v>216</v>
      </c>
      <c r="F11224" t="s">
        <v>132</v>
      </c>
    </row>
    <row r="11225" spans="1:6" x14ac:dyDescent="0.25">
      <c r="A11225">
        <v>1515</v>
      </c>
      <c r="B11225" s="3">
        <v>44447</v>
      </c>
      <c r="C11225" s="3">
        <v>44449</v>
      </c>
      <c r="D11225" t="s">
        <v>131</v>
      </c>
      <c r="E11225" t="s">
        <v>216</v>
      </c>
      <c r="F11225" t="s">
        <v>132</v>
      </c>
    </row>
    <row r="11226" spans="1:6" x14ac:dyDescent="0.25">
      <c r="A11226">
        <v>1515</v>
      </c>
      <c r="B11226" s="3">
        <v>44447</v>
      </c>
      <c r="C11226" s="3">
        <v>44449</v>
      </c>
      <c r="D11226" t="s">
        <v>131</v>
      </c>
      <c r="E11226" t="s">
        <v>216</v>
      </c>
      <c r="F11226" t="s">
        <v>132</v>
      </c>
    </row>
    <row r="11227" spans="1:6" x14ac:dyDescent="0.25">
      <c r="A11227">
        <v>1515</v>
      </c>
      <c r="B11227" s="3">
        <v>44447</v>
      </c>
      <c r="C11227" s="3">
        <v>44449</v>
      </c>
      <c r="D11227" t="s">
        <v>131</v>
      </c>
      <c r="E11227" t="s">
        <v>216</v>
      </c>
      <c r="F11227" t="s">
        <v>132</v>
      </c>
    </row>
    <row r="11228" spans="1:6" x14ac:dyDescent="0.25">
      <c r="A11228">
        <v>1515</v>
      </c>
      <c r="B11228" s="3">
        <v>44450</v>
      </c>
      <c r="C11228" s="3">
        <v>44453</v>
      </c>
      <c r="D11228" t="s">
        <v>131</v>
      </c>
      <c r="E11228" t="s">
        <v>216</v>
      </c>
      <c r="F11228" t="s">
        <v>132</v>
      </c>
    </row>
    <row r="11229" spans="1:6" x14ac:dyDescent="0.25">
      <c r="A11229">
        <v>1515</v>
      </c>
      <c r="B11229" s="3">
        <v>44450</v>
      </c>
      <c r="C11229" s="3">
        <v>44453</v>
      </c>
      <c r="D11229" t="s">
        <v>131</v>
      </c>
      <c r="E11229" t="s">
        <v>216</v>
      </c>
      <c r="F11229" t="s">
        <v>132</v>
      </c>
    </row>
    <row r="11230" spans="1:6" x14ac:dyDescent="0.25">
      <c r="A11230">
        <v>1515</v>
      </c>
      <c r="B11230" s="3">
        <v>44450</v>
      </c>
      <c r="C11230" s="3">
        <v>44453</v>
      </c>
      <c r="D11230" t="s">
        <v>131</v>
      </c>
      <c r="E11230" t="s">
        <v>216</v>
      </c>
      <c r="F11230" t="s">
        <v>132</v>
      </c>
    </row>
    <row r="11231" spans="1:6" x14ac:dyDescent="0.25">
      <c r="A11231">
        <v>1515</v>
      </c>
      <c r="B11231" s="3">
        <v>44454</v>
      </c>
      <c r="C11231" s="3">
        <v>44502</v>
      </c>
      <c r="D11231" t="s">
        <v>131</v>
      </c>
      <c r="E11231" t="s">
        <v>216</v>
      </c>
      <c r="F11231" t="s">
        <v>132</v>
      </c>
    </row>
    <row r="11232" spans="1:6" x14ac:dyDescent="0.25">
      <c r="A11232">
        <v>1515</v>
      </c>
      <c r="B11232" s="3">
        <v>44454</v>
      </c>
      <c r="C11232" s="3">
        <v>44502</v>
      </c>
      <c r="D11232" t="s">
        <v>131</v>
      </c>
      <c r="E11232" t="s">
        <v>216</v>
      </c>
      <c r="F11232" t="s">
        <v>132</v>
      </c>
    </row>
    <row r="11233" spans="1:6" x14ac:dyDescent="0.25">
      <c r="A11233">
        <v>1515</v>
      </c>
      <c r="B11233" s="3">
        <v>44454</v>
      </c>
      <c r="C11233" s="3">
        <v>44502</v>
      </c>
      <c r="D11233" t="s">
        <v>131</v>
      </c>
      <c r="E11233" t="s">
        <v>216</v>
      </c>
      <c r="F11233" t="s">
        <v>132</v>
      </c>
    </row>
    <row r="11234" spans="1:6" x14ac:dyDescent="0.25">
      <c r="A11234">
        <v>1515</v>
      </c>
      <c r="B11234" s="3">
        <v>44503</v>
      </c>
      <c r="C11234" s="3">
        <v>44504</v>
      </c>
      <c r="D11234" t="s">
        <v>131</v>
      </c>
      <c r="E11234" t="s">
        <v>216</v>
      </c>
      <c r="F11234" t="s">
        <v>132</v>
      </c>
    </row>
    <row r="11235" spans="1:6" x14ac:dyDescent="0.25">
      <c r="A11235">
        <v>1515</v>
      </c>
      <c r="B11235" s="3">
        <v>44503</v>
      </c>
      <c r="C11235" s="3">
        <v>44504</v>
      </c>
      <c r="D11235" t="s">
        <v>131</v>
      </c>
      <c r="E11235" t="s">
        <v>216</v>
      </c>
      <c r="F11235" t="s">
        <v>132</v>
      </c>
    </row>
    <row r="11236" spans="1:6" x14ac:dyDescent="0.25">
      <c r="A11236">
        <v>1515</v>
      </c>
      <c r="B11236" s="3">
        <v>44503</v>
      </c>
      <c r="C11236" s="3">
        <v>44504</v>
      </c>
      <c r="D11236" t="s">
        <v>131</v>
      </c>
      <c r="E11236" t="s">
        <v>216</v>
      </c>
      <c r="F11236" t="s">
        <v>132</v>
      </c>
    </row>
    <row r="11237" spans="1:6" x14ac:dyDescent="0.25">
      <c r="A11237">
        <v>1515</v>
      </c>
      <c r="B11237" s="3">
        <v>44505</v>
      </c>
      <c r="C11237" s="3">
        <v>44683</v>
      </c>
      <c r="D11237" t="s">
        <v>131</v>
      </c>
      <c r="E11237" t="s">
        <v>216</v>
      </c>
      <c r="F11237" t="s">
        <v>132</v>
      </c>
    </row>
    <row r="11238" spans="1:6" x14ac:dyDescent="0.25">
      <c r="A11238">
        <v>1515</v>
      </c>
      <c r="B11238" s="3">
        <v>44505</v>
      </c>
      <c r="C11238" s="3">
        <v>44683</v>
      </c>
      <c r="D11238" t="s">
        <v>131</v>
      </c>
      <c r="E11238" t="s">
        <v>216</v>
      </c>
      <c r="F11238" t="s">
        <v>132</v>
      </c>
    </row>
    <row r="11239" spans="1:6" x14ac:dyDescent="0.25">
      <c r="A11239">
        <v>1515</v>
      </c>
      <c r="B11239" s="3">
        <v>44505</v>
      </c>
      <c r="C11239" s="3">
        <v>44683</v>
      </c>
      <c r="D11239" t="s">
        <v>131</v>
      </c>
      <c r="E11239" t="s">
        <v>216</v>
      </c>
      <c r="F11239" t="s">
        <v>132</v>
      </c>
    </row>
    <row r="11240" spans="1:6" x14ac:dyDescent="0.25">
      <c r="A11240">
        <v>1515</v>
      </c>
      <c r="B11240" s="3">
        <v>44683</v>
      </c>
      <c r="C11240" s="3">
        <v>44683</v>
      </c>
      <c r="D11240" t="s">
        <v>131</v>
      </c>
      <c r="E11240" t="s">
        <v>216</v>
      </c>
      <c r="F11240" t="s">
        <v>132</v>
      </c>
    </row>
    <row r="11241" spans="1:6" x14ac:dyDescent="0.25">
      <c r="A11241">
        <v>1515</v>
      </c>
      <c r="B11241" s="3">
        <v>44683</v>
      </c>
      <c r="C11241" s="3">
        <v>44683</v>
      </c>
      <c r="D11241" t="s">
        <v>131</v>
      </c>
      <c r="E11241" t="s">
        <v>216</v>
      </c>
      <c r="F11241" t="s">
        <v>132</v>
      </c>
    </row>
    <row r="11242" spans="1:6" x14ac:dyDescent="0.25">
      <c r="A11242">
        <v>1515</v>
      </c>
      <c r="B11242" s="3">
        <v>44683</v>
      </c>
      <c r="C11242" s="3">
        <v>44683</v>
      </c>
      <c r="D11242" t="s">
        <v>131</v>
      </c>
      <c r="E11242" t="s">
        <v>216</v>
      </c>
      <c r="F11242" t="s">
        <v>132</v>
      </c>
    </row>
    <row r="11243" spans="1:6" x14ac:dyDescent="0.25">
      <c r="A11243">
        <v>1515</v>
      </c>
      <c r="B11243" s="3">
        <v>44684</v>
      </c>
      <c r="C11243" s="3">
        <v>44718</v>
      </c>
      <c r="D11243" t="s">
        <v>131</v>
      </c>
      <c r="E11243" t="s">
        <v>216</v>
      </c>
      <c r="F11243" t="s">
        <v>132</v>
      </c>
    </row>
    <row r="11244" spans="1:6" x14ac:dyDescent="0.25">
      <c r="A11244">
        <v>1515</v>
      </c>
      <c r="B11244" s="3">
        <v>44684</v>
      </c>
      <c r="C11244" s="3">
        <v>44718</v>
      </c>
      <c r="D11244" t="s">
        <v>131</v>
      </c>
      <c r="E11244" t="s">
        <v>216</v>
      </c>
      <c r="F11244" t="s">
        <v>132</v>
      </c>
    </row>
    <row r="11245" spans="1:6" x14ac:dyDescent="0.25">
      <c r="A11245">
        <v>1515</v>
      </c>
      <c r="B11245" s="3">
        <v>44684</v>
      </c>
      <c r="C11245" s="3">
        <v>44718</v>
      </c>
      <c r="D11245" t="s">
        <v>131</v>
      </c>
      <c r="E11245" t="s">
        <v>216</v>
      </c>
      <c r="F11245" t="s">
        <v>132</v>
      </c>
    </row>
    <row r="11246" spans="1:6" x14ac:dyDescent="0.25">
      <c r="A11246">
        <v>1515</v>
      </c>
      <c r="B11246" s="3">
        <v>44715</v>
      </c>
      <c r="C11246" s="3">
        <v>44715</v>
      </c>
      <c r="D11246" t="s">
        <v>131</v>
      </c>
      <c r="E11246" t="s">
        <v>216</v>
      </c>
      <c r="F11246" t="s">
        <v>132</v>
      </c>
    </row>
    <row r="11247" spans="1:6" x14ac:dyDescent="0.25">
      <c r="A11247">
        <v>1515</v>
      </c>
      <c r="B11247" s="3">
        <v>44715</v>
      </c>
      <c r="C11247" s="3">
        <v>44715</v>
      </c>
      <c r="D11247" t="s">
        <v>131</v>
      </c>
      <c r="E11247" t="s">
        <v>216</v>
      </c>
      <c r="F11247" t="s">
        <v>132</v>
      </c>
    </row>
    <row r="11248" spans="1:6" x14ac:dyDescent="0.25">
      <c r="A11248">
        <v>1515</v>
      </c>
      <c r="B11248" s="3">
        <v>44715</v>
      </c>
      <c r="C11248" s="3">
        <v>44715</v>
      </c>
      <c r="D11248" t="s">
        <v>131</v>
      </c>
      <c r="E11248" t="s">
        <v>216</v>
      </c>
      <c r="F11248" t="s">
        <v>132</v>
      </c>
    </row>
    <row r="11249" spans="1:6" x14ac:dyDescent="0.25">
      <c r="A11249">
        <v>1515</v>
      </c>
      <c r="B11249" s="3">
        <v>44716</v>
      </c>
      <c r="C11249" s="3">
        <v>44725</v>
      </c>
      <c r="D11249" t="s">
        <v>131</v>
      </c>
      <c r="E11249" t="s">
        <v>216</v>
      </c>
      <c r="F11249" t="s">
        <v>132</v>
      </c>
    </row>
    <row r="11250" spans="1:6" x14ac:dyDescent="0.25">
      <c r="A11250">
        <v>1515</v>
      </c>
      <c r="B11250" s="3">
        <v>44716</v>
      </c>
      <c r="C11250" s="3">
        <v>44725</v>
      </c>
      <c r="D11250" t="s">
        <v>131</v>
      </c>
      <c r="E11250" t="s">
        <v>216</v>
      </c>
      <c r="F11250" t="s">
        <v>132</v>
      </c>
    </row>
    <row r="11251" spans="1:6" x14ac:dyDescent="0.25">
      <c r="A11251">
        <v>1515</v>
      </c>
      <c r="B11251" s="3">
        <v>44716</v>
      </c>
      <c r="C11251" s="3">
        <v>44725</v>
      </c>
      <c r="D11251" t="s">
        <v>131</v>
      </c>
      <c r="E11251" t="s">
        <v>216</v>
      </c>
      <c r="F11251" t="s">
        <v>132</v>
      </c>
    </row>
    <row r="11252" spans="1:6" x14ac:dyDescent="0.25">
      <c r="A11252">
        <v>1515</v>
      </c>
      <c r="B11252" s="3">
        <v>44718</v>
      </c>
      <c r="C11252" s="3">
        <v>44719</v>
      </c>
      <c r="D11252" t="s">
        <v>131</v>
      </c>
      <c r="E11252" t="s">
        <v>216</v>
      </c>
      <c r="F11252" t="s">
        <v>132</v>
      </c>
    </row>
    <row r="11253" spans="1:6" x14ac:dyDescent="0.25">
      <c r="A11253">
        <v>1515</v>
      </c>
      <c r="B11253" s="3">
        <v>44718</v>
      </c>
      <c r="C11253" s="3">
        <v>44719</v>
      </c>
      <c r="D11253" t="s">
        <v>131</v>
      </c>
      <c r="E11253" t="s">
        <v>216</v>
      </c>
      <c r="F11253" t="s">
        <v>132</v>
      </c>
    </row>
    <row r="11254" spans="1:6" x14ac:dyDescent="0.25">
      <c r="A11254">
        <v>1515</v>
      </c>
      <c r="B11254" s="3">
        <v>44718</v>
      </c>
      <c r="C11254" s="3">
        <v>44719</v>
      </c>
      <c r="D11254" t="s">
        <v>131</v>
      </c>
      <c r="E11254" t="s">
        <v>216</v>
      </c>
      <c r="F11254" t="s">
        <v>132</v>
      </c>
    </row>
    <row r="11255" spans="1:6" x14ac:dyDescent="0.25">
      <c r="A11255">
        <v>1515</v>
      </c>
      <c r="B11255" s="3">
        <v>44720</v>
      </c>
      <c r="C11255" s="3"/>
      <c r="D11255" t="s">
        <v>131</v>
      </c>
      <c r="E11255" t="s">
        <v>216</v>
      </c>
      <c r="F11255" t="s">
        <v>132</v>
      </c>
    </row>
    <row r="11256" spans="1:6" x14ac:dyDescent="0.25">
      <c r="A11256">
        <v>1515</v>
      </c>
      <c r="B11256" s="3">
        <v>44720</v>
      </c>
      <c r="C11256" s="3"/>
      <c r="D11256" t="s">
        <v>131</v>
      </c>
      <c r="E11256" t="s">
        <v>216</v>
      </c>
      <c r="F11256" t="s">
        <v>132</v>
      </c>
    </row>
    <row r="11257" spans="1:6" x14ac:dyDescent="0.25">
      <c r="A11257">
        <v>1515</v>
      </c>
      <c r="B11257" s="3">
        <v>44720</v>
      </c>
      <c r="C11257" s="3"/>
      <c r="D11257" t="s">
        <v>131</v>
      </c>
      <c r="E11257" t="s">
        <v>216</v>
      </c>
      <c r="F11257" t="s">
        <v>132</v>
      </c>
    </row>
    <row r="11258" spans="1:6" x14ac:dyDescent="0.25">
      <c r="A11258">
        <v>1515</v>
      </c>
      <c r="B11258" s="3">
        <v>44721</v>
      </c>
      <c r="C11258" s="3">
        <v>44722</v>
      </c>
      <c r="D11258" t="s">
        <v>131</v>
      </c>
      <c r="E11258" t="s">
        <v>216</v>
      </c>
      <c r="F11258" t="s">
        <v>132</v>
      </c>
    </row>
    <row r="11259" spans="1:6" x14ac:dyDescent="0.25">
      <c r="A11259">
        <v>1515</v>
      </c>
      <c r="B11259" s="3">
        <v>44721</v>
      </c>
      <c r="C11259" s="3">
        <v>44722</v>
      </c>
      <c r="D11259" t="s">
        <v>131</v>
      </c>
      <c r="E11259" t="s">
        <v>216</v>
      </c>
      <c r="F11259" t="s">
        <v>132</v>
      </c>
    </row>
    <row r="11260" spans="1:6" x14ac:dyDescent="0.25">
      <c r="A11260">
        <v>1515</v>
      </c>
      <c r="B11260" s="3">
        <v>44721</v>
      </c>
      <c r="C11260" s="3">
        <v>44722</v>
      </c>
      <c r="D11260" t="s">
        <v>131</v>
      </c>
      <c r="E11260" t="s">
        <v>216</v>
      </c>
      <c r="F11260" t="s">
        <v>132</v>
      </c>
    </row>
    <row r="11261" spans="1:6" x14ac:dyDescent="0.25">
      <c r="A11261">
        <v>1515</v>
      </c>
      <c r="B11261" s="3">
        <v>44723</v>
      </c>
      <c r="C11261" s="3">
        <v>44727</v>
      </c>
      <c r="D11261" t="s">
        <v>131</v>
      </c>
      <c r="E11261" t="s">
        <v>216</v>
      </c>
      <c r="F11261" t="s">
        <v>132</v>
      </c>
    </row>
    <row r="11262" spans="1:6" x14ac:dyDescent="0.25">
      <c r="A11262">
        <v>1515</v>
      </c>
      <c r="B11262" s="3">
        <v>44723</v>
      </c>
      <c r="C11262" s="3">
        <v>44727</v>
      </c>
      <c r="D11262" t="s">
        <v>131</v>
      </c>
      <c r="E11262" t="s">
        <v>216</v>
      </c>
      <c r="F11262" t="s">
        <v>132</v>
      </c>
    </row>
    <row r="11263" spans="1:6" x14ac:dyDescent="0.25">
      <c r="A11263">
        <v>1515</v>
      </c>
      <c r="B11263" s="3">
        <v>44723</v>
      </c>
      <c r="C11263" s="3">
        <v>44727</v>
      </c>
      <c r="D11263" t="s">
        <v>131</v>
      </c>
      <c r="E11263" t="s">
        <v>216</v>
      </c>
      <c r="F11263" t="s">
        <v>132</v>
      </c>
    </row>
    <row r="11264" spans="1:6" x14ac:dyDescent="0.25">
      <c r="A11264">
        <v>1515</v>
      </c>
      <c r="B11264" s="3">
        <v>44725</v>
      </c>
      <c r="C11264" s="3">
        <v>44727</v>
      </c>
      <c r="D11264" t="s">
        <v>131</v>
      </c>
      <c r="E11264" t="s">
        <v>216</v>
      </c>
      <c r="F11264" t="s">
        <v>132</v>
      </c>
    </row>
    <row r="11265" spans="1:6" x14ac:dyDescent="0.25">
      <c r="A11265">
        <v>1515</v>
      </c>
      <c r="B11265" s="3">
        <v>44725</v>
      </c>
      <c r="C11265" s="3">
        <v>44727</v>
      </c>
      <c r="D11265" t="s">
        <v>131</v>
      </c>
      <c r="E11265" t="s">
        <v>216</v>
      </c>
      <c r="F11265" t="s">
        <v>132</v>
      </c>
    </row>
    <row r="11266" spans="1:6" x14ac:dyDescent="0.25">
      <c r="A11266">
        <v>1515</v>
      </c>
      <c r="B11266" s="3">
        <v>44725</v>
      </c>
      <c r="C11266" s="3">
        <v>44727</v>
      </c>
      <c r="D11266" t="s">
        <v>131</v>
      </c>
      <c r="E11266" t="s">
        <v>216</v>
      </c>
      <c r="F11266" t="s">
        <v>132</v>
      </c>
    </row>
    <row r="11267" spans="1:6" x14ac:dyDescent="0.25">
      <c r="A11267">
        <v>1515</v>
      </c>
      <c r="B11267" s="3">
        <v>44727</v>
      </c>
      <c r="C11267" s="3">
        <v>44728</v>
      </c>
      <c r="D11267" t="s">
        <v>131</v>
      </c>
      <c r="E11267" t="s">
        <v>216</v>
      </c>
      <c r="F11267" t="s">
        <v>132</v>
      </c>
    </row>
    <row r="11268" spans="1:6" x14ac:dyDescent="0.25">
      <c r="A11268">
        <v>1515</v>
      </c>
      <c r="B11268" s="3">
        <v>44727</v>
      </c>
      <c r="C11268" s="3">
        <v>44728</v>
      </c>
      <c r="D11268" t="s">
        <v>131</v>
      </c>
      <c r="E11268" t="s">
        <v>216</v>
      </c>
      <c r="F11268" t="s">
        <v>132</v>
      </c>
    </row>
    <row r="11269" spans="1:6" x14ac:dyDescent="0.25">
      <c r="A11269">
        <v>1515</v>
      </c>
      <c r="B11269" s="3">
        <v>44727</v>
      </c>
      <c r="C11269" s="3">
        <v>44728</v>
      </c>
      <c r="D11269" t="s">
        <v>131</v>
      </c>
      <c r="E11269" t="s">
        <v>216</v>
      </c>
      <c r="F11269" t="s">
        <v>132</v>
      </c>
    </row>
    <row r="11270" spans="1:6" x14ac:dyDescent="0.25">
      <c r="A11270">
        <v>1515</v>
      </c>
      <c r="B11270" s="3">
        <v>44728</v>
      </c>
      <c r="C11270" s="3"/>
      <c r="D11270" t="s">
        <v>131</v>
      </c>
      <c r="E11270" t="s">
        <v>216</v>
      </c>
      <c r="F11270" t="s">
        <v>132</v>
      </c>
    </row>
    <row r="11271" spans="1:6" x14ac:dyDescent="0.25">
      <c r="A11271">
        <v>1515</v>
      </c>
      <c r="B11271" s="3">
        <v>44728</v>
      </c>
      <c r="C11271" s="3"/>
      <c r="D11271" t="s">
        <v>131</v>
      </c>
      <c r="E11271" t="s">
        <v>216</v>
      </c>
      <c r="F11271" t="s">
        <v>132</v>
      </c>
    </row>
    <row r="11272" spans="1:6" x14ac:dyDescent="0.25">
      <c r="A11272">
        <v>1515</v>
      </c>
      <c r="B11272" s="3">
        <v>44728</v>
      </c>
      <c r="C11272" s="3"/>
      <c r="D11272" t="s">
        <v>131</v>
      </c>
      <c r="E11272" t="s">
        <v>216</v>
      </c>
      <c r="F11272" t="s">
        <v>132</v>
      </c>
    </row>
    <row r="11273" spans="1:6" x14ac:dyDescent="0.25">
      <c r="A11273">
        <v>1515</v>
      </c>
      <c r="B11273" s="3">
        <v>44729</v>
      </c>
      <c r="D11273" t="s">
        <v>131</v>
      </c>
      <c r="E11273" t="s">
        <v>216</v>
      </c>
      <c r="F11273" t="s">
        <v>132</v>
      </c>
    </row>
    <row r="11274" spans="1:6" x14ac:dyDescent="0.25">
      <c r="A11274">
        <v>1515</v>
      </c>
      <c r="B11274" s="3">
        <v>44729</v>
      </c>
      <c r="C11274" s="3"/>
      <c r="D11274" t="s">
        <v>131</v>
      </c>
      <c r="E11274" t="s">
        <v>216</v>
      </c>
      <c r="F11274" t="s">
        <v>132</v>
      </c>
    </row>
    <row r="11275" spans="1:6" x14ac:dyDescent="0.25">
      <c r="A11275">
        <v>1515</v>
      </c>
      <c r="B11275" s="3">
        <v>44729</v>
      </c>
      <c r="C11275" s="3"/>
      <c r="D11275" t="s">
        <v>131</v>
      </c>
      <c r="E11275" t="s">
        <v>216</v>
      </c>
      <c r="F11275" t="s">
        <v>132</v>
      </c>
    </row>
    <row r="11276" spans="1:6" x14ac:dyDescent="0.25">
      <c r="A11276">
        <v>1517</v>
      </c>
      <c r="B11276" s="3">
        <v>42293</v>
      </c>
      <c r="C11276" s="3">
        <v>43512</v>
      </c>
      <c r="D11276" t="s">
        <v>131</v>
      </c>
      <c r="E11276" t="s">
        <v>185</v>
      </c>
      <c r="F11276" t="s">
        <v>133</v>
      </c>
    </row>
    <row r="11277" spans="1:6" x14ac:dyDescent="0.25">
      <c r="A11277">
        <v>1517</v>
      </c>
      <c r="B11277" s="3">
        <v>42293</v>
      </c>
      <c r="C11277" s="3">
        <v>43512</v>
      </c>
      <c r="D11277" t="s">
        <v>131</v>
      </c>
      <c r="E11277" t="s">
        <v>185</v>
      </c>
      <c r="F11277" t="s">
        <v>133</v>
      </c>
    </row>
    <row r="11278" spans="1:6" x14ac:dyDescent="0.25">
      <c r="A11278">
        <v>1517</v>
      </c>
      <c r="B11278" s="3">
        <v>43512</v>
      </c>
      <c r="C11278" s="3">
        <v>43512</v>
      </c>
      <c r="D11278" t="s">
        <v>131</v>
      </c>
      <c r="E11278" t="s">
        <v>185</v>
      </c>
      <c r="F11278" t="s">
        <v>133</v>
      </c>
    </row>
    <row r="11279" spans="1:6" x14ac:dyDescent="0.25">
      <c r="A11279">
        <v>1517</v>
      </c>
      <c r="B11279" s="3">
        <v>43512</v>
      </c>
      <c r="C11279" s="3">
        <v>43512</v>
      </c>
      <c r="D11279" t="s">
        <v>131</v>
      </c>
      <c r="E11279" t="s">
        <v>185</v>
      </c>
      <c r="F11279" t="s">
        <v>133</v>
      </c>
    </row>
    <row r="11280" spans="1:6" x14ac:dyDescent="0.25">
      <c r="A11280">
        <v>1517</v>
      </c>
      <c r="B11280" s="3">
        <v>43512</v>
      </c>
      <c r="C11280" s="3">
        <v>43831</v>
      </c>
      <c r="D11280" t="s">
        <v>131</v>
      </c>
      <c r="E11280" t="s">
        <v>128</v>
      </c>
      <c r="F11280" t="s">
        <v>133</v>
      </c>
    </row>
    <row r="11281" spans="1:6" x14ac:dyDescent="0.25">
      <c r="A11281">
        <v>1517</v>
      </c>
      <c r="B11281" s="3">
        <v>43831</v>
      </c>
      <c r="C11281" s="3">
        <v>43831</v>
      </c>
      <c r="D11281" t="s">
        <v>131</v>
      </c>
      <c r="E11281" t="s">
        <v>228</v>
      </c>
      <c r="F11281" t="s">
        <v>133</v>
      </c>
    </row>
    <row r="11282" spans="1:6" x14ac:dyDescent="0.25">
      <c r="A11282">
        <v>1517</v>
      </c>
      <c r="B11282" s="3">
        <v>43831</v>
      </c>
      <c r="C11282" s="3">
        <v>44074</v>
      </c>
      <c r="D11282" t="s">
        <v>131</v>
      </c>
      <c r="E11282" t="s">
        <v>228</v>
      </c>
      <c r="F11282" t="s">
        <v>133</v>
      </c>
    </row>
    <row r="11283" spans="1:6" x14ac:dyDescent="0.25">
      <c r="A11283">
        <v>1517</v>
      </c>
      <c r="B11283" s="3">
        <v>44075</v>
      </c>
      <c r="C11283" s="3">
        <v>44075</v>
      </c>
      <c r="D11283" t="s">
        <v>131</v>
      </c>
      <c r="E11283" t="s">
        <v>116</v>
      </c>
      <c r="F11283" t="s">
        <v>133</v>
      </c>
    </row>
    <row r="11284" spans="1:6" x14ac:dyDescent="0.25">
      <c r="A11284">
        <v>1517</v>
      </c>
      <c r="B11284" s="3">
        <v>44075</v>
      </c>
      <c r="C11284" s="3"/>
      <c r="D11284" t="s">
        <v>131</v>
      </c>
      <c r="E11284" t="s">
        <v>116</v>
      </c>
      <c r="F11284" t="s">
        <v>133</v>
      </c>
    </row>
    <row r="11285" spans="1:6" x14ac:dyDescent="0.25">
      <c r="A11285">
        <v>1518</v>
      </c>
      <c r="B11285" s="3">
        <v>42217</v>
      </c>
      <c r="C11285" s="3">
        <v>43753</v>
      </c>
      <c r="D11285" t="s">
        <v>131</v>
      </c>
      <c r="E11285" t="s">
        <v>185</v>
      </c>
      <c r="F11285" t="s">
        <v>133</v>
      </c>
    </row>
    <row r="11286" spans="1:6" x14ac:dyDescent="0.25">
      <c r="A11286">
        <v>1518</v>
      </c>
      <c r="B11286" s="3">
        <v>43754</v>
      </c>
      <c r="C11286" s="3">
        <v>43754</v>
      </c>
      <c r="D11286" t="s">
        <v>131</v>
      </c>
      <c r="E11286" t="s">
        <v>185</v>
      </c>
      <c r="F11286" t="s">
        <v>133</v>
      </c>
    </row>
    <row r="11287" spans="1:6" x14ac:dyDescent="0.25">
      <c r="A11287">
        <v>1518</v>
      </c>
      <c r="B11287" s="3">
        <v>43754</v>
      </c>
      <c r="C11287" s="3"/>
      <c r="D11287" t="s">
        <v>131</v>
      </c>
      <c r="E11287" t="s">
        <v>185</v>
      </c>
      <c r="F11287" t="s">
        <v>133</v>
      </c>
    </row>
    <row r="11288" spans="1:6" x14ac:dyDescent="0.25">
      <c r="A11288">
        <v>1519</v>
      </c>
      <c r="B11288" s="3">
        <v>42416</v>
      </c>
      <c r="C11288" s="3">
        <v>43204</v>
      </c>
      <c r="D11288" t="s">
        <v>131</v>
      </c>
      <c r="E11288" t="s">
        <v>169</v>
      </c>
      <c r="F11288" t="s">
        <v>133</v>
      </c>
    </row>
    <row r="11289" spans="1:6" x14ac:dyDescent="0.25">
      <c r="A11289">
        <v>1519</v>
      </c>
      <c r="B11289" s="3">
        <v>43205</v>
      </c>
      <c r="C11289" s="3">
        <v>43234</v>
      </c>
      <c r="D11289" t="s">
        <v>131</v>
      </c>
      <c r="E11289" t="s">
        <v>169</v>
      </c>
      <c r="F11289" t="s">
        <v>133</v>
      </c>
    </row>
    <row r="11290" spans="1:6" x14ac:dyDescent="0.25">
      <c r="A11290">
        <v>1519</v>
      </c>
      <c r="B11290" s="3">
        <v>43235</v>
      </c>
      <c r="C11290" s="3">
        <v>43235</v>
      </c>
      <c r="D11290" t="s">
        <v>131</v>
      </c>
      <c r="E11290" t="s">
        <v>169</v>
      </c>
      <c r="F11290" t="s">
        <v>133</v>
      </c>
    </row>
    <row r="11291" spans="1:6" x14ac:dyDescent="0.25">
      <c r="A11291">
        <v>1519</v>
      </c>
      <c r="B11291" s="3">
        <v>43235</v>
      </c>
      <c r="C11291" s="3">
        <v>43265</v>
      </c>
      <c r="D11291" t="s">
        <v>131</v>
      </c>
      <c r="E11291" t="s">
        <v>169</v>
      </c>
      <c r="F11291" t="s">
        <v>133</v>
      </c>
    </row>
    <row r="11292" spans="1:6" x14ac:dyDescent="0.25">
      <c r="A11292">
        <v>1519</v>
      </c>
      <c r="B11292" s="3">
        <v>43266</v>
      </c>
      <c r="C11292" s="3">
        <v>43266</v>
      </c>
      <c r="D11292" t="s">
        <v>131</v>
      </c>
      <c r="E11292" t="s">
        <v>169</v>
      </c>
      <c r="F11292" t="s">
        <v>133</v>
      </c>
    </row>
    <row r="11293" spans="1:6" x14ac:dyDescent="0.25">
      <c r="A11293">
        <v>1519</v>
      </c>
      <c r="B11293" s="3">
        <v>43266</v>
      </c>
      <c r="C11293" s="3">
        <v>43295</v>
      </c>
      <c r="D11293" t="s">
        <v>131</v>
      </c>
      <c r="E11293" t="s">
        <v>169</v>
      </c>
      <c r="F11293" t="s">
        <v>133</v>
      </c>
    </row>
    <row r="11294" spans="1:6" x14ac:dyDescent="0.25">
      <c r="A11294">
        <v>1519</v>
      </c>
      <c r="B11294" s="3">
        <v>43296</v>
      </c>
      <c r="C11294" s="3">
        <v>43725</v>
      </c>
      <c r="D11294" t="s">
        <v>131</v>
      </c>
      <c r="E11294" t="s">
        <v>169</v>
      </c>
      <c r="F11294" t="s">
        <v>133</v>
      </c>
    </row>
    <row r="11295" spans="1:6" x14ac:dyDescent="0.25">
      <c r="A11295">
        <v>1519</v>
      </c>
      <c r="B11295" s="3">
        <v>43725</v>
      </c>
      <c r="C11295" s="3">
        <v>43731</v>
      </c>
      <c r="D11295" t="s">
        <v>131</v>
      </c>
      <c r="E11295" t="s">
        <v>169</v>
      </c>
      <c r="F11295" t="s">
        <v>133</v>
      </c>
    </row>
    <row r="11296" spans="1:6" x14ac:dyDescent="0.25">
      <c r="A11296">
        <v>1519</v>
      </c>
      <c r="B11296" s="3">
        <v>43732</v>
      </c>
      <c r="C11296" s="3">
        <v>43732</v>
      </c>
      <c r="D11296" t="s">
        <v>131</v>
      </c>
      <c r="E11296" t="s">
        <v>169</v>
      </c>
      <c r="F11296" t="s">
        <v>133</v>
      </c>
    </row>
    <row r="11297" spans="1:6" x14ac:dyDescent="0.25">
      <c r="A11297">
        <v>1519</v>
      </c>
      <c r="B11297" s="3">
        <v>43732</v>
      </c>
      <c r="C11297" s="3">
        <v>43735</v>
      </c>
      <c r="D11297" t="s">
        <v>131</v>
      </c>
      <c r="E11297" t="s">
        <v>169</v>
      </c>
      <c r="F11297" t="s">
        <v>133</v>
      </c>
    </row>
    <row r="11298" spans="1:6" x14ac:dyDescent="0.25">
      <c r="A11298">
        <v>1519</v>
      </c>
      <c r="B11298" s="3">
        <v>43736</v>
      </c>
      <c r="C11298" s="3">
        <v>43738</v>
      </c>
      <c r="D11298" t="s">
        <v>131</v>
      </c>
      <c r="E11298" t="s">
        <v>169</v>
      </c>
      <c r="F11298" t="s">
        <v>133</v>
      </c>
    </row>
    <row r="11299" spans="1:6" x14ac:dyDescent="0.25">
      <c r="A11299">
        <v>1519</v>
      </c>
      <c r="B11299" s="3">
        <v>43738</v>
      </c>
      <c r="C11299" s="3">
        <v>43744</v>
      </c>
      <c r="D11299" t="s">
        <v>131</v>
      </c>
      <c r="E11299" t="s">
        <v>169</v>
      </c>
      <c r="F11299" t="s">
        <v>133</v>
      </c>
    </row>
    <row r="11300" spans="1:6" x14ac:dyDescent="0.25">
      <c r="A11300">
        <v>1519</v>
      </c>
      <c r="B11300" s="3">
        <v>43745</v>
      </c>
      <c r="C11300" s="3">
        <v>43745</v>
      </c>
      <c r="D11300" t="s">
        <v>131</v>
      </c>
      <c r="E11300" t="s">
        <v>169</v>
      </c>
      <c r="F11300" t="s">
        <v>133</v>
      </c>
    </row>
    <row r="11301" spans="1:6" x14ac:dyDescent="0.25">
      <c r="A11301">
        <v>1519</v>
      </c>
      <c r="B11301" s="3">
        <v>43745</v>
      </c>
      <c r="C11301" s="3">
        <v>43759</v>
      </c>
      <c r="D11301" t="s">
        <v>131</v>
      </c>
      <c r="E11301" t="s">
        <v>169</v>
      </c>
      <c r="F11301" t="s">
        <v>133</v>
      </c>
    </row>
    <row r="11302" spans="1:6" x14ac:dyDescent="0.25">
      <c r="A11302">
        <v>1519</v>
      </c>
      <c r="B11302" s="3">
        <v>43760</v>
      </c>
      <c r="C11302" s="3">
        <v>44212</v>
      </c>
      <c r="D11302" t="s">
        <v>131</v>
      </c>
      <c r="E11302" t="s">
        <v>169</v>
      </c>
      <c r="F11302" t="s">
        <v>133</v>
      </c>
    </row>
    <row r="11303" spans="1:6" x14ac:dyDescent="0.25">
      <c r="A11303">
        <v>1519</v>
      </c>
      <c r="B11303" s="3">
        <v>44212</v>
      </c>
      <c r="C11303" s="3">
        <v>44301</v>
      </c>
      <c r="D11303" t="s">
        <v>131</v>
      </c>
      <c r="E11303" t="s">
        <v>169</v>
      </c>
      <c r="F11303" t="s">
        <v>133</v>
      </c>
    </row>
    <row r="11304" spans="1:6" x14ac:dyDescent="0.25">
      <c r="A11304">
        <v>1519</v>
      </c>
      <c r="B11304" s="3">
        <v>44302</v>
      </c>
      <c r="C11304" s="3">
        <v>44482</v>
      </c>
      <c r="D11304" t="s">
        <v>131</v>
      </c>
      <c r="E11304" t="s">
        <v>169</v>
      </c>
      <c r="F11304" t="s">
        <v>133</v>
      </c>
    </row>
    <row r="11305" spans="1:6" x14ac:dyDescent="0.25">
      <c r="A11305">
        <v>1519</v>
      </c>
      <c r="B11305" s="3">
        <v>44482</v>
      </c>
      <c r="C11305" s="3">
        <v>44496</v>
      </c>
      <c r="D11305" t="s">
        <v>131</v>
      </c>
      <c r="E11305" t="s">
        <v>169</v>
      </c>
      <c r="F11305" t="s">
        <v>133</v>
      </c>
    </row>
    <row r="11306" spans="1:6" x14ac:dyDescent="0.25">
      <c r="A11306">
        <v>1519</v>
      </c>
      <c r="B11306" s="3">
        <v>44497</v>
      </c>
      <c r="C11306" s="3">
        <v>44497</v>
      </c>
      <c r="D11306" t="s">
        <v>131</v>
      </c>
      <c r="E11306" t="s">
        <v>169</v>
      </c>
      <c r="F11306" t="s">
        <v>133</v>
      </c>
    </row>
    <row r="11307" spans="1:6" x14ac:dyDescent="0.25">
      <c r="A11307">
        <v>1519</v>
      </c>
      <c r="B11307" s="3">
        <v>44497</v>
      </c>
      <c r="C11307" s="3">
        <v>44526</v>
      </c>
      <c r="D11307" t="s">
        <v>131</v>
      </c>
      <c r="E11307" t="s">
        <v>169</v>
      </c>
      <c r="F11307" t="s">
        <v>133</v>
      </c>
    </row>
    <row r="11308" spans="1:6" x14ac:dyDescent="0.25">
      <c r="A11308">
        <v>1519</v>
      </c>
      <c r="B11308" s="3">
        <v>44527</v>
      </c>
      <c r="C11308" s="3">
        <v>44568</v>
      </c>
      <c r="D11308" t="s">
        <v>131</v>
      </c>
      <c r="E11308" t="s">
        <v>169</v>
      </c>
      <c r="F11308" t="s">
        <v>133</v>
      </c>
    </row>
    <row r="11309" spans="1:6" x14ac:dyDescent="0.25">
      <c r="A11309">
        <v>1519</v>
      </c>
      <c r="B11309" s="3">
        <v>44568</v>
      </c>
      <c r="C11309" s="3">
        <v>44572</v>
      </c>
      <c r="D11309" t="s">
        <v>131</v>
      </c>
      <c r="E11309" t="s">
        <v>169</v>
      </c>
      <c r="F11309" t="s">
        <v>133</v>
      </c>
    </row>
    <row r="11310" spans="1:6" x14ac:dyDescent="0.25">
      <c r="A11310">
        <v>1519</v>
      </c>
      <c r="B11310" s="3">
        <v>44573</v>
      </c>
      <c r="C11310" s="3">
        <v>44574</v>
      </c>
      <c r="D11310" t="s">
        <v>131</v>
      </c>
      <c r="E11310" t="s">
        <v>169</v>
      </c>
      <c r="F11310" t="s">
        <v>133</v>
      </c>
    </row>
    <row r="11311" spans="1:6" x14ac:dyDescent="0.25">
      <c r="A11311">
        <v>1519</v>
      </c>
      <c r="B11311" s="3">
        <v>44574</v>
      </c>
      <c r="C11311" s="3">
        <v>44578</v>
      </c>
      <c r="D11311" t="s">
        <v>131</v>
      </c>
      <c r="E11311" t="s">
        <v>169</v>
      </c>
      <c r="F11311" t="s">
        <v>133</v>
      </c>
    </row>
    <row r="11312" spans="1:6" x14ac:dyDescent="0.25">
      <c r="A11312">
        <v>1519</v>
      </c>
      <c r="B11312" s="3">
        <v>44579</v>
      </c>
      <c r="C11312" s="3">
        <v>44711</v>
      </c>
      <c r="D11312" t="s">
        <v>131</v>
      </c>
      <c r="E11312" t="s">
        <v>169</v>
      </c>
      <c r="F11312" t="s">
        <v>133</v>
      </c>
    </row>
    <row r="11313" spans="1:6" x14ac:dyDescent="0.25">
      <c r="A11313">
        <v>1519</v>
      </c>
      <c r="B11313" s="3">
        <v>44711</v>
      </c>
      <c r="C11313" s="3">
        <v>44722</v>
      </c>
      <c r="D11313" t="s">
        <v>131</v>
      </c>
      <c r="E11313" t="s">
        <v>169</v>
      </c>
      <c r="F11313" t="s">
        <v>133</v>
      </c>
    </row>
    <row r="11314" spans="1:6" x14ac:dyDescent="0.25">
      <c r="A11314">
        <v>1519</v>
      </c>
      <c r="B11314" s="3">
        <v>44723</v>
      </c>
      <c r="C11314" s="3"/>
      <c r="D11314" t="s">
        <v>131</v>
      </c>
      <c r="E11314" t="s">
        <v>169</v>
      </c>
      <c r="F11314" t="s">
        <v>133</v>
      </c>
    </row>
    <row r="11315" spans="1:6" x14ac:dyDescent="0.25">
      <c r="A11315">
        <v>1520</v>
      </c>
      <c r="B11315" s="3">
        <v>41960</v>
      </c>
      <c r="C11315" s="3"/>
      <c r="D11315" t="s">
        <v>131</v>
      </c>
      <c r="E11315" t="s">
        <v>129</v>
      </c>
      <c r="F11315" t="s">
        <v>133</v>
      </c>
    </row>
    <row r="11316" spans="1:6" x14ac:dyDescent="0.25">
      <c r="A11316">
        <v>1522</v>
      </c>
      <c r="B11316" s="3">
        <v>42005</v>
      </c>
      <c r="C11316" s="3">
        <v>43334</v>
      </c>
      <c r="D11316" t="s">
        <v>131</v>
      </c>
      <c r="E11316" t="s">
        <v>187</v>
      </c>
      <c r="F11316" t="s">
        <v>133</v>
      </c>
    </row>
    <row r="11317" spans="1:6" x14ac:dyDescent="0.25">
      <c r="A11317">
        <v>1522</v>
      </c>
      <c r="B11317" s="3">
        <v>43334</v>
      </c>
      <c r="C11317" s="3">
        <v>43336</v>
      </c>
      <c r="D11317" t="s">
        <v>131</v>
      </c>
      <c r="E11317" t="s">
        <v>187</v>
      </c>
      <c r="F11317" t="s">
        <v>133</v>
      </c>
    </row>
    <row r="11318" spans="1:6" x14ac:dyDescent="0.25">
      <c r="A11318">
        <v>1522</v>
      </c>
      <c r="B11318" s="3">
        <v>43337</v>
      </c>
      <c r="C11318" s="3">
        <v>43481</v>
      </c>
      <c r="D11318" t="s">
        <v>131</v>
      </c>
      <c r="E11318" t="s">
        <v>187</v>
      </c>
      <c r="F11318" t="s">
        <v>133</v>
      </c>
    </row>
    <row r="11319" spans="1:6" x14ac:dyDescent="0.25">
      <c r="A11319">
        <v>1522</v>
      </c>
      <c r="B11319" s="3">
        <v>43481</v>
      </c>
      <c r="C11319" s="3">
        <v>43661</v>
      </c>
      <c r="D11319" t="s">
        <v>131</v>
      </c>
      <c r="E11319" t="s">
        <v>187</v>
      </c>
      <c r="F11319" t="s">
        <v>133</v>
      </c>
    </row>
    <row r="11320" spans="1:6" x14ac:dyDescent="0.25">
      <c r="A11320">
        <v>1522</v>
      </c>
      <c r="B11320" s="3">
        <v>43662</v>
      </c>
      <c r="C11320" s="3">
        <v>43662</v>
      </c>
      <c r="D11320" t="s">
        <v>131</v>
      </c>
      <c r="E11320" t="s">
        <v>187</v>
      </c>
      <c r="F11320" t="s">
        <v>133</v>
      </c>
    </row>
    <row r="11321" spans="1:6" x14ac:dyDescent="0.25">
      <c r="A11321">
        <v>1522</v>
      </c>
      <c r="B11321" s="3">
        <v>43662</v>
      </c>
      <c r="C11321" s="3">
        <v>43861</v>
      </c>
      <c r="D11321" t="s">
        <v>131</v>
      </c>
      <c r="E11321" t="s">
        <v>187</v>
      </c>
      <c r="F11321" t="s">
        <v>133</v>
      </c>
    </row>
    <row r="11322" spans="1:6" x14ac:dyDescent="0.25">
      <c r="A11322">
        <v>1522</v>
      </c>
      <c r="B11322" s="3">
        <v>43861</v>
      </c>
      <c r="C11322" s="3">
        <v>44252</v>
      </c>
      <c r="D11322" t="s">
        <v>131</v>
      </c>
      <c r="E11322" t="s">
        <v>187</v>
      </c>
      <c r="F11322" t="s">
        <v>133</v>
      </c>
    </row>
    <row r="11323" spans="1:6" x14ac:dyDescent="0.25">
      <c r="A11323">
        <v>1522</v>
      </c>
      <c r="B11323" s="3">
        <v>43861</v>
      </c>
      <c r="C11323" s="3">
        <v>43861</v>
      </c>
      <c r="D11323" t="s">
        <v>131</v>
      </c>
      <c r="E11323" t="s">
        <v>187</v>
      </c>
      <c r="F11323" t="s">
        <v>133</v>
      </c>
    </row>
    <row r="11324" spans="1:6" x14ac:dyDescent="0.25">
      <c r="A11324">
        <v>1526</v>
      </c>
      <c r="B11324" s="3">
        <v>42165</v>
      </c>
      <c r="C11324" s="3"/>
      <c r="D11324" t="s">
        <v>131</v>
      </c>
      <c r="E11324" t="s">
        <v>174</v>
      </c>
      <c r="F11324" t="s">
        <v>133</v>
      </c>
    </row>
    <row r="11325" spans="1:6" x14ac:dyDescent="0.25">
      <c r="A11325">
        <v>1527</v>
      </c>
      <c r="B11325" s="3">
        <v>42674</v>
      </c>
      <c r="C11325" s="3">
        <v>43303</v>
      </c>
      <c r="D11325" t="s">
        <v>131</v>
      </c>
      <c r="E11325" t="s">
        <v>116</v>
      </c>
      <c r="F11325" t="s">
        <v>133</v>
      </c>
    </row>
    <row r="11326" spans="1:6" x14ac:dyDescent="0.25">
      <c r="A11326">
        <v>1527</v>
      </c>
      <c r="B11326" s="3">
        <v>43303</v>
      </c>
      <c r="C11326" s="3">
        <v>43486</v>
      </c>
      <c r="D11326" t="s">
        <v>131</v>
      </c>
      <c r="E11326" t="s">
        <v>116</v>
      </c>
      <c r="F11326" t="s">
        <v>133</v>
      </c>
    </row>
    <row r="11327" spans="1:6" x14ac:dyDescent="0.25">
      <c r="A11327">
        <v>1527</v>
      </c>
      <c r="B11327" s="3">
        <v>43487</v>
      </c>
      <c r="C11327" s="3">
        <v>43842</v>
      </c>
      <c r="D11327" t="s">
        <v>131</v>
      </c>
      <c r="E11327" t="s">
        <v>116</v>
      </c>
      <c r="F11327" t="s">
        <v>133</v>
      </c>
    </row>
    <row r="11328" spans="1:6" x14ac:dyDescent="0.25">
      <c r="A11328">
        <v>1527</v>
      </c>
      <c r="B11328" s="3">
        <v>43843</v>
      </c>
      <c r="C11328" s="3">
        <v>43940</v>
      </c>
      <c r="D11328" t="s">
        <v>131</v>
      </c>
      <c r="E11328" t="s">
        <v>116</v>
      </c>
      <c r="F11328" t="s">
        <v>133</v>
      </c>
    </row>
    <row r="11329" spans="1:6" x14ac:dyDescent="0.25">
      <c r="A11329">
        <v>1527</v>
      </c>
      <c r="B11329" s="3">
        <v>43941</v>
      </c>
      <c r="C11329" s="3">
        <v>43941</v>
      </c>
      <c r="D11329" t="s">
        <v>131</v>
      </c>
      <c r="E11329" t="s">
        <v>116</v>
      </c>
      <c r="F11329" t="s">
        <v>133</v>
      </c>
    </row>
    <row r="11330" spans="1:6" x14ac:dyDescent="0.25">
      <c r="A11330">
        <v>1527</v>
      </c>
      <c r="B11330" s="3">
        <v>43941</v>
      </c>
      <c r="C11330" s="3">
        <v>43941</v>
      </c>
      <c r="D11330" t="s">
        <v>131</v>
      </c>
      <c r="E11330" t="s">
        <v>116</v>
      </c>
      <c r="F11330" t="s">
        <v>133</v>
      </c>
    </row>
    <row r="11331" spans="1:6" x14ac:dyDescent="0.25">
      <c r="A11331">
        <v>1527</v>
      </c>
      <c r="B11331" s="3">
        <v>43941</v>
      </c>
      <c r="C11331" s="3">
        <v>44044</v>
      </c>
      <c r="D11331" t="s">
        <v>131</v>
      </c>
      <c r="E11331" t="s">
        <v>116</v>
      </c>
      <c r="F11331" t="s">
        <v>133</v>
      </c>
    </row>
    <row r="11332" spans="1:6" x14ac:dyDescent="0.25">
      <c r="A11332">
        <v>1528</v>
      </c>
      <c r="B11332" s="3">
        <v>42217</v>
      </c>
      <c r="C11332" s="3">
        <v>43355</v>
      </c>
      <c r="D11332" t="s">
        <v>131</v>
      </c>
      <c r="E11332" t="s">
        <v>115</v>
      </c>
      <c r="F11332" t="s">
        <v>133</v>
      </c>
    </row>
    <row r="11333" spans="1:6" x14ac:dyDescent="0.25">
      <c r="A11333">
        <v>1528</v>
      </c>
      <c r="B11333" s="3">
        <v>43355</v>
      </c>
      <c r="C11333" s="3">
        <v>43360</v>
      </c>
      <c r="D11333" t="s">
        <v>131</v>
      </c>
      <c r="E11333" t="s">
        <v>115</v>
      </c>
      <c r="F11333" t="s">
        <v>133</v>
      </c>
    </row>
    <row r="11334" spans="1:6" x14ac:dyDescent="0.25">
      <c r="A11334">
        <v>1528</v>
      </c>
      <c r="B11334" s="3">
        <v>43361</v>
      </c>
      <c r="C11334" s="3">
        <v>43374</v>
      </c>
      <c r="D11334" t="s">
        <v>131</v>
      </c>
      <c r="E11334" t="s">
        <v>115</v>
      </c>
      <c r="F11334" t="s">
        <v>133</v>
      </c>
    </row>
    <row r="11335" spans="1:6" x14ac:dyDescent="0.25">
      <c r="A11335">
        <v>1528</v>
      </c>
      <c r="B11335" s="3">
        <v>43374</v>
      </c>
      <c r="C11335" s="3">
        <v>43471</v>
      </c>
      <c r="D11335" t="s">
        <v>131</v>
      </c>
      <c r="E11335" t="s">
        <v>115</v>
      </c>
      <c r="F11335" t="s">
        <v>133</v>
      </c>
    </row>
    <row r="11336" spans="1:6" x14ac:dyDescent="0.25">
      <c r="A11336">
        <v>1528</v>
      </c>
      <c r="B11336" s="3">
        <v>43472</v>
      </c>
      <c r="C11336" s="3">
        <v>43472</v>
      </c>
      <c r="D11336" t="s">
        <v>131</v>
      </c>
      <c r="E11336" t="s">
        <v>115</v>
      </c>
      <c r="F11336" t="s">
        <v>133</v>
      </c>
    </row>
    <row r="11337" spans="1:6" x14ac:dyDescent="0.25">
      <c r="A11337">
        <v>1528</v>
      </c>
      <c r="B11337" s="3">
        <v>43472</v>
      </c>
      <c r="C11337" s="3">
        <v>43481</v>
      </c>
      <c r="D11337" t="s">
        <v>131</v>
      </c>
      <c r="E11337" t="s">
        <v>115</v>
      </c>
      <c r="F11337" t="s">
        <v>133</v>
      </c>
    </row>
    <row r="11338" spans="1:6" x14ac:dyDescent="0.25">
      <c r="A11338">
        <v>1528</v>
      </c>
      <c r="B11338" s="3">
        <v>43482</v>
      </c>
      <c r="C11338" s="3">
        <v>43689</v>
      </c>
      <c r="D11338" t="s">
        <v>131</v>
      </c>
      <c r="E11338" t="s">
        <v>115</v>
      </c>
      <c r="F11338" t="s">
        <v>133</v>
      </c>
    </row>
    <row r="11339" spans="1:6" x14ac:dyDescent="0.25">
      <c r="A11339">
        <v>1528</v>
      </c>
      <c r="B11339" s="3">
        <v>43689</v>
      </c>
      <c r="C11339" s="3">
        <v>43691</v>
      </c>
      <c r="D11339" t="s">
        <v>131</v>
      </c>
      <c r="E11339" t="s">
        <v>115</v>
      </c>
      <c r="F11339" t="s">
        <v>133</v>
      </c>
    </row>
    <row r="11340" spans="1:6" x14ac:dyDescent="0.25">
      <c r="A11340">
        <v>1528</v>
      </c>
      <c r="B11340" s="3">
        <v>43692</v>
      </c>
      <c r="C11340" s="3">
        <v>43794</v>
      </c>
      <c r="D11340" t="s">
        <v>131</v>
      </c>
      <c r="E11340" t="s">
        <v>115</v>
      </c>
      <c r="F11340" t="s">
        <v>133</v>
      </c>
    </row>
    <row r="11341" spans="1:6" x14ac:dyDescent="0.25">
      <c r="A11341">
        <v>1528</v>
      </c>
      <c r="B11341" s="3">
        <v>43794</v>
      </c>
      <c r="C11341" s="3">
        <v>44158</v>
      </c>
      <c r="D11341" t="s">
        <v>131</v>
      </c>
      <c r="E11341" t="s">
        <v>115</v>
      </c>
      <c r="F11341" t="s">
        <v>133</v>
      </c>
    </row>
    <row r="11342" spans="1:6" x14ac:dyDescent="0.25">
      <c r="A11342">
        <v>1528</v>
      </c>
      <c r="B11342" s="3">
        <v>44158</v>
      </c>
      <c r="C11342" s="3">
        <v>44255</v>
      </c>
      <c r="D11342" t="s">
        <v>131</v>
      </c>
      <c r="E11342" t="s">
        <v>115</v>
      </c>
      <c r="F11342" t="s">
        <v>133</v>
      </c>
    </row>
    <row r="11343" spans="1:6" x14ac:dyDescent="0.25">
      <c r="A11343">
        <v>1528</v>
      </c>
      <c r="B11343" s="3">
        <v>44256</v>
      </c>
      <c r="D11343" t="s">
        <v>131</v>
      </c>
      <c r="E11343" t="s">
        <v>115</v>
      </c>
      <c r="F11343" t="s">
        <v>133</v>
      </c>
    </row>
    <row r="11344" spans="1:6" x14ac:dyDescent="0.25">
      <c r="A11344">
        <v>1529</v>
      </c>
      <c r="B11344" s="3">
        <v>42083</v>
      </c>
      <c r="C11344" s="3">
        <v>43262</v>
      </c>
      <c r="D11344" t="s">
        <v>131</v>
      </c>
      <c r="E11344" t="s">
        <v>115</v>
      </c>
      <c r="F11344" t="s">
        <v>133</v>
      </c>
    </row>
    <row r="11345" spans="1:6" x14ac:dyDescent="0.25">
      <c r="A11345">
        <v>1529</v>
      </c>
      <c r="B11345" s="3">
        <v>43262</v>
      </c>
      <c r="C11345" s="3">
        <v>43440</v>
      </c>
      <c r="D11345" t="s">
        <v>131</v>
      </c>
      <c r="E11345" t="s">
        <v>105</v>
      </c>
      <c r="F11345" t="s">
        <v>133</v>
      </c>
    </row>
    <row r="11346" spans="1:6" x14ac:dyDescent="0.25">
      <c r="A11346">
        <v>1529</v>
      </c>
      <c r="B11346" s="3">
        <v>43262</v>
      </c>
      <c r="C11346" s="3">
        <v>43262</v>
      </c>
      <c r="D11346" t="s">
        <v>131</v>
      </c>
      <c r="E11346" t="s">
        <v>115</v>
      </c>
      <c r="F11346" t="s">
        <v>133</v>
      </c>
    </row>
    <row r="11347" spans="1:6" x14ac:dyDescent="0.25">
      <c r="A11347">
        <v>1529</v>
      </c>
      <c r="B11347" s="3">
        <v>43440</v>
      </c>
      <c r="C11347" s="3">
        <v>43453</v>
      </c>
      <c r="D11347" t="s">
        <v>131</v>
      </c>
      <c r="E11347" t="s">
        <v>105</v>
      </c>
      <c r="F11347" t="s">
        <v>133</v>
      </c>
    </row>
    <row r="11348" spans="1:6" x14ac:dyDescent="0.25">
      <c r="A11348">
        <v>1529</v>
      </c>
      <c r="B11348" s="3">
        <v>43454</v>
      </c>
      <c r="C11348" s="3">
        <v>43924</v>
      </c>
      <c r="D11348" t="s">
        <v>131</v>
      </c>
      <c r="E11348" t="s">
        <v>105</v>
      </c>
      <c r="F11348" t="s">
        <v>133</v>
      </c>
    </row>
    <row r="11349" spans="1:6" x14ac:dyDescent="0.25">
      <c r="A11349">
        <v>1529</v>
      </c>
      <c r="B11349" s="3">
        <v>43924</v>
      </c>
      <c r="C11349" s="3">
        <v>44021</v>
      </c>
      <c r="D11349" t="s">
        <v>131</v>
      </c>
      <c r="E11349" t="s">
        <v>105</v>
      </c>
      <c r="F11349" t="s">
        <v>133</v>
      </c>
    </row>
    <row r="11350" spans="1:6" x14ac:dyDescent="0.25">
      <c r="A11350">
        <v>1529</v>
      </c>
      <c r="B11350" s="3">
        <v>44022</v>
      </c>
      <c r="C11350" s="3">
        <v>44427</v>
      </c>
      <c r="D11350" t="s">
        <v>131</v>
      </c>
      <c r="E11350" t="s">
        <v>105</v>
      </c>
      <c r="F11350" t="s">
        <v>133</v>
      </c>
    </row>
    <row r="11351" spans="1:6" x14ac:dyDescent="0.25">
      <c r="A11351">
        <v>1529</v>
      </c>
      <c r="B11351" s="3">
        <v>44427</v>
      </c>
      <c r="C11351" s="3">
        <v>44524</v>
      </c>
      <c r="D11351" t="s">
        <v>131</v>
      </c>
      <c r="E11351" t="s">
        <v>105</v>
      </c>
      <c r="F11351" t="s">
        <v>133</v>
      </c>
    </row>
    <row r="11352" spans="1:6" x14ac:dyDescent="0.25">
      <c r="A11352">
        <v>1529</v>
      </c>
      <c r="B11352" s="3">
        <v>44525</v>
      </c>
      <c r="C11352" s="3">
        <v>44594</v>
      </c>
      <c r="D11352" t="s">
        <v>131</v>
      </c>
      <c r="E11352" t="s">
        <v>105</v>
      </c>
      <c r="F11352" t="s">
        <v>133</v>
      </c>
    </row>
    <row r="11353" spans="1:6" x14ac:dyDescent="0.25">
      <c r="A11353">
        <v>1529</v>
      </c>
      <c r="B11353" s="3">
        <v>44594</v>
      </c>
      <c r="C11353" s="3">
        <v>44596</v>
      </c>
      <c r="D11353" t="s">
        <v>131</v>
      </c>
      <c r="E11353" t="s">
        <v>105</v>
      </c>
      <c r="F11353" t="s">
        <v>133</v>
      </c>
    </row>
    <row r="11354" spans="1:6" x14ac:dyDescent="0.25">
      <c r="A11354">
        <v>1529</v>
      </c>
      <c r="B11354" s="3">
        <v>44597</v>
      </c>
      <c r="C11354" s="3">
        <v>44687</v>
      </c>
      <c r="D11354" t="s">
        <v>131</v>
      </c>
      <c r="E11354" t="s">
        <v>105</v>
      </c>
      <c r="F11354" t="s">
        <v>133</v>
      </c>
    </row>
    <row r="11355" spans="1:6" x14ac:dyDescent="0.25">
      <c r="A11355">
        <v>1529</v>
      </c>
      <c r="B11355" s="3">
        <v>44687</v>
      </c>
      <c r="C11355" s="3">
        <v>44687</v>
      </c>
      <c r="D11355" t="s">
        <v>131</v>
      </c>
      <c r="E11355" t="s">
        <v>105</v>
      </c>
      <c r="F11355" t="s">
        <v>133</v>
      </c>
    </row>
    <row r="11356" spans="1:6" x14ac:dyDescent="0.25">
      <c r="A11356">
        <v>1529</v>
      </c>
      <c r="B11356" s="3">
        <v>44688</v>
      </c>
      <c r="C11356" s="3"/>
      <c r="D11356" t="s">
        <v>131</v>
      </c>
      <c r="E11356" t="s">
        <v>105</v>
      </c>
      <c r="F11356" t="s">
        <v>133</v>
      </c>
    </row>
    <row r="11357" spans="1:6" x14ac:dyDescent="0.25">
      <c r="A11357">
        <v>1531</v>
      </c>
      <c r="B11357" s="3">
        <v>42005</v>
      </c>
      <c r="C11357" s="3">
        <v>43277</v>
      </c>
      <c r="D11357" t="s">
        <v>131</v>
      </c>
      <c r="E11357" t="s">
        <v>298</v>
      </c>
      <c r="F11357" t="s">
        <v>133</v>
      </c>
    </row>
    <row r="11358" spans="1:6" x14ac:dyDescent="0.25">
      <c r="A11358">
        <v>1531</v>
      </c>
      <c r="B11358" s="3">
        <v>43277</v>
      </c>
      <c r="C11358" s="3">
        <v>43277</v>
      </c>
      <c r="D11358" t="s">
        <v>131</v>
      </c>
      <c r="E11358" t="s">
        <v>298</v>
      </c>
      <c r="F11358" t="s">
        <v>133</v>
      </c>
    </row>
    <row r="11359" spans="1:6" x14ac:dyDescent="0.25">
      <c r="A11359">
        <v>1531</v>
      </c>
      <c r="B11359" s="3">
        <v>43277</v>
      </c>
      <c r="C11359" s="3">
        <v>43342</v>
      </c>
      <c r="D11359" t="s">
        <v>131</v>
      </c>
      <c r="E11359" t="s">
        <v>298</v>
      </c>
      <c r="F11359" t="s">
        <v>133</v>
      </c>
    </row>
    <row r="11360" spans="1:6" x14ac:dyDescent="0.25">
      <c r="A11360">
        <v>1531</v>
      </c>
      <c r="B11360" s="3">
        <v>43342</v>
      </c>
      <c r="C11360" s="3">
        <v>43343</v>
      </c>
      <c r="D11360" t="s">
        <v>131</v>
      </c>
      <c r="E11360" t="s">
        <v>298</v>
      </c>
      <c r="F11360" t="s">
        <v>133</v>
      </c>
    </row>
    <row r="11361" spans="1:6" x14ac:dyDescent="0.25">
      <c r="A11361">
        <v>1531</v>
      </c>
      <c r="B11361" s="3">
        <v>43343</v>
      </c>
      <c r="C11361" s="3">
        <v>43367</v>
      </c>
      <c r="D11361" t="s">
        <v>131</v>
      </c>
      <c r="E11361" t="s">
        <v>298</v>
      </c>
      <c r="F11361" t="s">
        <v>133</v>
      </c>
    </row>
    <row r="11362" spans="1:6" x14ac:dyDescent="0.25">
      <c r="A11362">
        <v>1531</v>
      </c>
      <c r="B11362" s="3">
        <v>43367</v>
      </c>
      <c r="C11362" s="3">
        <v>43369</v>
      </c>
      <c r="D11362" t="s">
        <v>131</v>
      </c>
      <c r="E11362" t="s">
        <v>298</v>
      </c>
      <c r="F11362" t="s">
        <v>133</v>
      </c>
    </row>
    <row r="11363" spans="1:6" x14ac:dyDescent="0.25">
      <c r="A11363">
        <v>1531</v>
      </c>
      <c r="B11363" s="3">
        <v>43370</v>
      </c>
      <c r="C11363" s="3">
        <v>43387</v>
      </c>
      <c r="D11363" t="s">
        <v>131</v>
      </c>
      <c r="E11363" t="s">
        <v>298</v>
      </c>
      <c r="F11363" t="s">
        <v>133</v>
      </c>
    </row>
    <row r="11364" spans="1:6" x14ac:dyDescent="0.25">
      <c r="A11364">
        <v>1531</v>
      </c>
      <c r="B11364" s="3">
        <v>43374</v>
      </c>
      <c r="C11364" s="3">
        <v>43374</v>
      </c>
      <c r="D11364" t="s">
        <v>131</v>
      </c>
      <c r="E11364" t="s">
        <v>208</v>
      </c>
      <c r="F11364" t="s">
        <v>133</v>
      </c>
    </row>
    <row r="11365" spans="1:6" x14ac:dyDescent="0.25">
      <c r="A11365">
        <v>1531</v>
      </c>
      <c r="B11365" s="3">
        <v>43374</v>
      </c>
      <c r="C11365" s="3">
        <v>43563</v>
      </c>
      <c r="D11365" t="s">
        <v>131</v>
      </c>
      <c r="E11365" t="s">
        <v>208</v>
      </c>
      <c r="F11365" t="s">
        <v>133</v>
      </c>
    </row>
    <row r="11366" spans="1:6" x14ac:dyDescent="0.25">
      <c r="A11366">
        <v>1531</v>
      </c>
      <c r="B11366" s="3">
        <v>43563</v>
      </c>
      <c r="C11366" s="3">
        <v>43564</v>
      </c>
      <c r="D11366" t="s">
        <v>131</v>
      </c>
      <c r="E11366" t="s">
        <v>208</v>
      </c>
      <c r="F11366" t="s">
        <v>133</v>
      </c>
    </row>
    <row r="11367" spans="1:6" x14ac:dyDescent="0.25">
      <c r="A11367">
        <v>1531</v>
      </c>
      <c r="B11367" s="3">
        <v>43565</v>
      </c>
      <c r="C11367" s="3">
        <v>43565</v>
      </c>
      <c r="D11367" t="s">
        <v>131</v>
      </c>
      <c r="E11367" t="s">
        <v>208</v>
      </c>
      <c r="F11367" t="s">
        <v>133</v>
      </c>
    </row>
    <row r="11368" spans="1:6" x14ac:dyDescent="0.25">
      <c r="A11368">
        <v>1531</v>
      </c>
      <c r="B11368" s="3">
        <v>43565</v>
      </c>
      <c r="C11368" s="3">
        <v>43567</v>
      </c>
      <c r="D11368" t="s">
        <v>131</v>
      </c>
      <c r="E11368" t="s">
        <v>208</v>
      </c>
      <c r="F11368" t="s">
        <v>133</v>
      </c>
    </row>
    <row r="11369" spans="1:6" x14ac:dyDescent="0.25">
      <c r="A11369">
        <v>1531</v>
      </c>
      <c r="B11369" s="3">
        <v>43568</v>
      </c>
      <c r="C11369" s="3">
        <v>43580</v>
      </c>
      <c r="D11369" t="s">
        <v>131</v>
      </c>
      <c r="E11369" t="s">
        <v>208</v>
      </c>
      <c r="F11369" t="s">
        <v>133</v>
      </c>
    </row>
    <row r="11370" spans="1:6" x14ac:dyDescent="0.25">
      <c r="A11370">
        <v>1531</v>
      </c>
      <c r="B11370" s="3">
        <v>43580</v>
      </c>
      <c r="C11370" s="3">
        <v>43600</v>
      </c>
      <c r="D11370" t="s">
        <v>131</v>
      </c>
      <c r="E11370" t="s">
        <v>208</v>
      </c>
      <c r="F11370" t="s">
        <v>133</v>
      </c>
    </row>
    <row r="11371" spans="1:6" x14ac:dyDescent="0.25">
      <c r="A11371">
        <v>1531</v>
      </c>
      <c r="B11371" s="3">
        <v>43601</v>
      </c>
      <c r="C11371" s="3">
        <v>43601</v>
      </c>
      <c r="D11371" t="s">
        <v>131</v>
      </c>
      <c r="E11371" t="s">
        <v>208</v>
      </c>
      <c r="F11371" t="s">
        <v>133</v>
      </c>
    </row>
    <row r="11372" spans="1:6" x14ac:dyDescent="0.25">
      <c r="A11372">
        <v>1531</v>
      </c>
      <c r="B11372" s="3">
        <v>43601</v>
      </c>
      <c r="C11372" s="3">
        <v>43656</v>
      </c>
      <c r="D11372" t="s">
        <v>131</v>
      </c>
      <c r="E11372" t="s">
        <v>208</v>
      </c>
      <c r="F11372" t="s">
        <v>133</v>
      </c>
    </row>
    <row r="11373" spans="1:6" x14ac:dyDescent="0.25">
      <c r="A11373">
        <v>1532</v>
      </c>
      <c r="B11373" s="3">
        <v>42005</v>
      </c>
      <c r="C11373" s="3">
        <v>43491</v>
      </c>
      <c r="D11373" t="s">
        <v>131</v>
      </c>
      <c r="E11373" t="s">
        <v>128</v>
      </c>
      <c r="F11373" t="s">
        <v>133</v>
      </c>
    </row>
    <row r="11374" spans="1:6" x14ac:dyDescent="0.25">
      <c r="A11374">
        <v>1532</v>
      </c>
      <c r="B11374" s="3">
        <v>43491</v>
      </c>
      <c r="C11374" s="3">
        <v>43497</v>
      </c>
      <c r="D11374" t="s">
        <v>131</v>
      </c>
      <c r="E11374" t="s">
        <v>128</v>
      </c>
      <c r="F11374" t="s">
        <v>133</v>
      </c>
    </row>
    <row r="11375" spans="1:6" x14ac:dyDescent="0.25">
      <c r="A11375">
        <v>1532</v>
      </c>
      <c r="B11375" s="3">
        <v>43498</v>
      </c>
      <c r="C11375" s="3">
        <v>43498</v>
      </c>
      <c r="D11375" t="s">
        <v>131</v>
      </c>
      <c r="E11375" t="s">
        <v>128</v>
      </c>
      <c r="F11375" t="s">
        <v>133</v>
      </c>
    </row>
    <row r="11376" spans="1:6" x14ac:dyDescent="0.25">
      <c r="A11376">
        <v>1532</v>
      </c>
      <c r="B11376" s="3">
        <v>43498</v>
      </c>
      <c r="C11376" s="3">
        <v>43504</v>
      </c>
      <c r="D11376" t="s">
        <v>131</v>
      </c>
      <c r="E11376" t="s">
        <v>128</v>
      </c>
      <c r="F11376" t="s">
        <v>133</v>
      </c>
    </row>
    <row r="11377" spans="1:6" x14ac:dyDescent="0.25">
      <c r="A11377">
        <v>1532</v>
      </c>
      <c r="B11377" s="3">
        <v>43505</v>
      </c>
      <c r="C11377" s="3">
        <v>43505</v>
      </c>
      <c r="D11377" t="s">
        <v>131</v>
      </c>
      <c r="E11377" t="s">
        <v>128</v>
      </c>
      <c r="F11377" t="s">
        <v>133</v>
      </c>
    </row>
    <row r="11378" spans="1:6" x14ac:dyDescent="0.25">
      <c r="A11378">
        <v>1532</v>
      </c>
      <c r="B11378" s="3">
        <v>43505</v>
      </c>
      <c r="C11378" s="3">
        <v>43511</v>
      </c>
      <c r="D11378" t="s">
        <v>131</v>
      </c>
      <c r="E11378" t="s">
        <v>128</v>
      </c>
      <c r="F11378" t="s">
        <v>133</v>
      </c>
    </row>
    <row r="11379" spans="1:6" x14ac:dyDescent="0.25">
      <c r="A11379">
        <v>1532</v>
      </c>
      <c r="B11379" s="3">
        <v>43512</v>
      </c>
      <c r="C11379" s="3">
        <v>43512</v>
      </c>
      <c r="D11379" t="s">
        <v>131</v>
      </c>
      <c r="E11379" t="s">
        <v>128</v>
      </c>
      <c r="F11379" t="s">
        <v>133</v>
      </c>
    </row>
    <row r="11380" spans="1:6" x14ac:dyDescent="0.25">
      <c r="A11380">
        <v>1532</v>
      </c>
      <c r="B11380" s="3">
        <v>43512</v>
      </c>
      <c r="C11380" s="3">
        <v>43521</v>
      </c>
      <c r="D11380" t="s">
        <v>131</v>
      </c>
      <c r="E11380" t="s">
        <v>128</v>
      </c>
      <c r="F11380" t="s">
        <v>133</v>
      </c>
    </row>
    <row r="11381" spans="1:6" x14ac:dyDescent="0.25">
      <c r="A11381">
        <v>1532</v>
      </c>
      <c r="B11381" s="3">
        <v>43522</v>
      </c>
      <c r="C11381" s="3">
        <v>43524</v>
      </c>
      <c r="D11381" t="s">
        <v>131</v>
      </c>
      <c r="E11381" t="s">
        <v>128</v>
      </c>
      <c r="F11381" t="s">
        <v>133</v>
      </c>
    </row>
    <row r="11382" spans="1:6" x14ac:dyDescent="0.25">
      <c r="A11382">
        <v>1532</v>
      </c>
      <c r="B11382" s="3">
        <v>43524</v>
      </c>
      <c r="C11382" s="3">
        <v>43533</v>
      </c>
      <c r="D11382" t="s">
        <v>131</v>
      </c>
      <c r="E11382" t="s">
        <v>128</v>
      </c>
      <c r="F11382" t="s">
        <v>133</v>
      </c>
    </row>
    <row r="11383" spans="1:6" x14ac:dyDescent="0.25">
      <c r="A11383">
        <v>1532</v>
      </c>
      <c r="B11383" s="3">
        <v>43534</v>
      </c>
      <c r="C11383" s="3">
        <v>43651</v>
      </c>
      <c r="D11383" t="s">
        <v>131</v>
      </c>
      <c r="E11383" t="s">
        <v>128</v>
      </c>
      <c r="F11383" t="s">
        <v>133</v>
      </c>
    </row>
    <row r="11384" spans="1:6" x14ac:dyDescent="0.25">
      <c r="A11384">
        <v>1532</v>
      </c>
      <c r="B11384" s="3">
        <v>43651</v>
      </c>
      <c r="C11384" s="3">
        <v>43656</v>
      </c>
      <c r="D11384" t="s">
        <v>131</v>
      </c>
      <c r="E11384" t="s">
        <v>128</v>
      </c>
      <c r="F11384" t="s">
        <v>133</v>
      </c>
    </row>
    <row r="11385" spans="1:6" x14ac:dyDescent="0.25">
      <c r="A11385">
        <v>1532</v>
      </c>
      <c r="B11385" s="3">
        <v>43657</v>
      </c>
      <c r="C11385" s="3">
        <v>43700</v>
      </c>
      <c r="D11385" t="s">
        <v>131</v>
      </c>
      <c r="E11385" t="s">
        <v>128</v>
      </c>
      <c r="F11385" t="s">
        <v>133</v>
      </c>
    </row>
    <row r="11386" spans="1:6" x14ac:dyDescent="0.25">
      <c r="A11386">
        <v>1532</v>
      </c>
      <c r="B11386" s="3">
        <v>43700</v>
      </c>
      <c r="C11386" s="3">
        <v>43700</v>
      </c>
      <c r="D11386" t="s">
        <v>131</v>
      </c>
      <c r="E11386" t="s">
        <v>128</v>
      </c>
      <c r="F11386" t="s">
        <v>133</v>
      </c>
    </row>
    <row r="11387" spans="1:6" x14ac:dyDescent="0.25">
      <c r="A11387">
        <v>1532</v>
      </c>
      <c r="B11387" s="3">
        <v>43701</v>
      </c>
      <c r="C11387" s="3">
        <v>43703</v>
      </c>
      <c r="D11387" t="s">
        <v>131</v>
      </c>
      <c r="E11387" t="s">
        <v>128</v>
      </c>
      <c r="F11387" t="s">
        <v>133</v>
      </c>
    </row>
    <row r="11388" spans="1:6" x14ac:dyDescent="0.25">
      <c r="A11388">
        <v>1532</v>
      </c>
      <c r="B11388" s="3">
        <v>43703</v>
      </c>
      <c r="C11388" s="3">
        <v>43707</v>
      </c>
      <c r="D11388" t="s">
        <v>131</v>
      </c>
      <c r="E11388" t="s">
        <v>128</v>
      </c>
      <c r="F11388" t="s">
        <v>133</v>
      </c>
    </row>
    <row r="11389" spans="1:6" x14ac:dyDescent="0.25">
      <c r="A11389">
        <v>1532</v>
      </c>
      <c r="B11389" s="3">
        <v>43708</v>
      </c>
      <c r="C11389" s="3">
        <v>43708</v>
      </c>
      <c r="D11389" t="s">
        <v>131</v>
      </c>
      <c r="E11389" t="s">
        <v>128</v>
      </c>
      <c r="F11389" t="s">
        <v>133</v>
      </c>
    </row>
    <row r="11390" spans="1:6" x14ac:dyDescent="0.25">
      <c r="A11390">
        <v>1532</v>
      </c>
      <c r="B11390" s="3">
        <v>43708</v>
      </c>
      <c r="C11390" s="3">
        <v>43805</v>
      </c>
      <c r="D11390" t="s">
        <v>131</v>
      </c>
      <c r="E11390" t="s">
        <v>128</v>
      </c>
      <c r="F11390" t="s">
        <v>133</v>
      </c>
    </row>
    <row r="11391" spans="1:6" x14ac:dyDescent="0.25">
      <c r="A11391">
        <v>1532</v>
      </c>
      <c r="B11391" s="3">
        <v>43806</v>
      </c>
      <c r="C11391" s="3">
        <v>43806</v>
      </c>
      <c r="D11391" t="s">
        <v>131</v>
      </c>
      <c r="E11391" t="s">
        <v>128</v>
      </c>
      <c r="F11391" t="s">
        <v>133</v>
      </c>
    </row>
    <row r="11392" spans="1:6" x14ac:dyDescent="0.25">
      <c r="A11392">
        <v>1532</v>
      </c>
      <c r="B11392" s="3">
        <v>43806</v>
      </c>
      <c r="C11392" s="3">
        <v>43806</v>
      </c>
      <c r="D11392" t="s">
        <v>131</v>
      </c>
      <c r="E11392" t="s">
        <v>128</v>
      </c>
      <c r="F11392" t="s">
        <v>133</v>
      </c>
    </row>
    <row r="11393" spans="1:6" x14ac:dyDescent="0.25">
      <c r="A11393">
        <v>1532</v>
      </c>
      <c r="B11393" s="3">
        <v>43806</v>
      </c>
      <c r="C11393" s="3">
        <v>43808</v>
      </c>
      <c r="D11393" t="s">
        <v>131</v>
      </c>
      <c r="E11393" t="s">
        <v>128</v>
      </c>
      <c r="F11393" t="s">
        <v>133</v>
      </c>
    </row>
    <row r="11394" spans="1:6" x14ac:dyDescent="0.25">
      <c r="A11394">
        <v>1532</v>
      </c>
      <c r="B11394" s="3">
        <v>43808</v>
      </c>
      <c r="C11394" s="3">
        <v>43819</v>
      </c>
      <c r="D11394" t="s">
        <v>131</v>
      </c>
      <c r="E11394" t="s">
        <v>128</v>
      </c>
      <c r="F11394" t="s">
        <v>133</v>
      </c>
    </row>
    <row r="11395" spans="1:6" x14ac:dyDescent="0.25">
      <c r="A11395">
        <v>1532</v>
      </c>
      <c r="B11395" s="3">
        <v>43820</v>
      </c>
      <c r="C11395" s="3">
        <v>44293</v>
      </c>
      <c r="D11395" t="s">
        <v>131</v>
      </c>
      <c r="E11395" t="s">
        <v>128</v>
      </c>
      <c r="F11395" t="s">
        <v>133</v>
      </c>
    </row>
    <row r="11396" spans="1:6" x14ac:dyDescent="0.25">
      <c r="A11396">
        <v>1532</v>
      </c>
      <c r="B11396" s="3">
        <v>44293</v>
      </c>
      <c r="C11396" s="3">
        <v>44302</v>
      </c>
      <c r="D11396" t="s">
        <v>131</v>
      </c>
      <c r="E11396" t="s">
        <v>128</v>
      </c>
      <c r="F11396" t="s">
        <v>133</v>
      </c>
    </row>
    <row r="11397" spans="1:6" x14ac:dyDescent="0.25">
      <c r="A11397">
        <v>1532</v>
      </c>
      <c r="B11397" s="3">
        <v>44303</v>
      </c>
      <c r="C11397" s="3"/>
      <c r="D11397" t="s">
        <v>131</v>
      </c>
      <c r="E11397" t="s">
        <v>128</v>
      </c>
      <c r="F11397" t="s">
        <v>133</v>
      </c>
    </row>
    <row r="11398" spans="1:6" x14ac:dyDescent="0.25">
      <c r="A11398">
        <v>1533</v>
      </c>
      <c r="B11398" s="3">
        <v>42522</v>
      </c>
      <c r="C11398" s="3">
        <v>43133</v>
      </c>
      <c r="D11398" t="s">
        <v>131</v>
      </c>
      <c r="E11398" t="s">
        <v>185</v>
      </c>
      <c r="F11398" t="s">
        <v>133</v>
      </c>
    </row>
    <row r="11399" spans="1:6" x14ac:dyDescent="0.25">
      <c r="A11399">
        <v>1533</v>
      </c>
      <c r="B11399" s="3">
        <v>43133</v>
      </c>
      <c r="C11399" s="3">
        <v>43746</v>
      </c>
      <c r="D11399" t="s">
        <v>131</v>
      </c>
      <c r="E11399" t="s">
        <v>185</v>
      </c>
      <c r="F11399" t="s">
        <v>133</v>
      </c>
    </row>
    <row r="11400" spans="1:6" x14ac:dyDescent="0.25">
      <c r="A11400">
        <v>1533</v>
      </c>
      <c r="B11400" s="3">
        <v>43746</v>
      </c>
      <c r="C11400" s="3">
        <v>43746</v>
      </c>
      <c r="D11400" t="s">
        <v>131</v>
      </c>
      <c r="E11400" t="s">
        <v>185</v>
      </c>
      <c r="F11400" t="s">
        <v>133</v>
      </c>
    </row>
    <row r="11401" spans="1:6" x14ac:dyDescent="0.25">
      <c r="A11401">
        <v>1533</v>
      </c>
      <c r="B11401" s="3">
        <v>43747</v>
      </c>
      <c r="C11401" s="3">
        <v>44196</v>
      </c>
      <c r="D11401" t="s">
        <v>131</v>
      </c>
      <c r="E11401" t="s">
        <v>185</v>
      </c>
      <c r="F11401" t="s">
        <v>133</v>
      </c>
    </row>
    <row r="11402" spans="1:6" x14ac:dyDescent="0.25">
      <c r="A11402">
        <v>1533</v>
      </c>
      <c r="B11402" s="3">
        <v>44197</v>
      </c>
      <c r="C11402" s="3">
        <v>44197</v>
      </c>
      <c r="D11402" t="s">
        <v>131</v>
      </c>
      <c r="E11402" t="s">
        <v>185</v>
      </c>
      <c r="F11402" t="s">
        <v>133</v>
      </c>
    </row>
    <row r="11403" spans="1:6" x14ac:dyDescent="0.25">
      <c r="A11403">
        <v>1533</v>
      </c>
      <c r="B11403" s="3">
        <v>44197</v>
      </c>
      <c r="C11403" s="3">
        <v>44348</v>
      </c>
      <c r="D11403" t="s">
        <v>131</v>
      </c>
      <c r="E11403" t="s">
        <v>185</v>
      </c>
      <c r="F11403" t="s">
        <v>133</v>
      </c>
    </row>
    <row r="11404" spans="1:6" x14ac:dyDescent="0.25">
      <c r="A11404">
        <v>1533</v>
      </c>
      <c r="B11404" s="3">
        <v>44348</v>
      </c>
      <c r="C11404" s="3">
        <v>44348</v>
      </c>
      <c r="D11404" t="s">
        <v>131</v>
      </c>
      <c r="E11404" t="s">
        <v>185</v>
      </c>
      <c r="F11404" t="s">
        <v>133</v>
      </c>
    </row>
    <row r="11405" spans="1:6" x14ac:dyDescent="0.25">
      <c r="A11405">
        <v>1533</v>
      </c>
      <c r="B11405" s="3">
        <v>44348</v>
      </c>
      <c r="C11405" s="3">
        <v>44536</v>
      </c>
      <c r="D11405" t="s">
        <v>131</v>
      </c>
      <c r="E11405" t="s">
        <v>169</v>
      </c>
      <c r="F11405" t="s">
        <v>133</v>
      </c>
    </row>
    <row r="11406" spans="1:6" x14ac:dyDescent="0.25">
      <c r="A11406">
        <v>1533</v>
      </c>
      <c r="B11406" s="3">
        <v>44536</v>
      </c>
      <c r="C11406" s="3"/>
      <c r="D11406" t="s">
        <v>131</v>
      </c>
      <c r="E11406" t="s">
        <v>169</v>
      </c>
      <c r="F11406" t="s">
        <v>133</v>
      </c>
    </row>
    <row r="11407" spans="1:6" x14ac:dyDescent="0.25">
      <c r="A11407">
        <v>1534</v>
      </c>
      <c r="B11407" s="3">
        <v>42767</v>
      </c>
      <c r="C11407" s="3">
        <v>43184</v>
      </c>
      <c r="D11407" t="s">
        <v>131</v>
      </c>
      <c r="E11407" t="s">
        <v>170</v>
      </c>
      <c r="F11407" t="s">
        <v>133</v>
      </c>
    </row>
    <row r="11408" spans="1:6" x14ac:dyDescent="0.25">
      <c r="A11408">
        <v>1534</v>
      </c>
      <c r="B11408" s="3">
        <v>43185</v>
      </c>
      <c r="C11408" s="3">
        <v>43185</v>
      </c>
      <c r="D11408" t="s">
        <v>131</v>
      </c>
      <c r="E11408" t="s">
        <v>170</v>
      </c>
      <c r="F11408" t="s">
        <v>133</v>
      </c>
    </row>
    <row r="11409" spans="1:6" x14ac:dyDescent="0.25">
      <c r="A11409">
        <v>1534</v>
      </c>
      <c r="B11409" s="3">
        <v>43186</v>
      </c>
      <c r="C11409" s="3">
        <v>43185</v>
      </c>
      <c r="D11409" t="s">
        <v>131</v>
      </c>
      <c r="E11409" t="s">
        <v>170</v>
      </c>
      <c r="F11409" t="s">
        <v>133</v>
      </c>
    </row>
    <row r="11410" spans="1:6" x14ac:dyDescent="0.25">
      <c r="A11410">
        <v>1534</v>
      </c>
      <c r="B11410" s="3">
        <v>43186</v>
      </c>
      <c r="C11410" s="3">
        <v>43192</v>
      </c>
      <c r="D11410" t="s">
        <v>131</v>
      </c>
      <c r="E11410" t="s">
        <v>170</v>
      </c>
      <c r="F11410" t="s">
        <v>133</v>
      </c>
    </row>
    <row r="11411" spans="1:6" x14ac:dyDescent="0.25">
      <c r="A11411">
        <v>1534</v>
      </c>
      <c r="B11411" s="3">
        <v>43193</v>
      </c>
      <c r="C11411" s="3">
        <v>43192</v>
      </c>
      <c r="D11411" t="s">
        <v>131</v>
      </c>
      <c r="E11411" t="s">
        <v>170</v>
      </c>
      <c r="F11411" t="s">
        <v>133</v>
      </c>
    </row>
    <row r="11412" spans="1:6" x14ac:dyDescent="0.25">
      <c r="A11412">
        <v>1534</v>
      </c>
      <c r="B11412" s="3">
        <v>43193</v>
      </c>
      <c r="C11412" s="3">
        <v>43199</v>
      </c>
      <c r="D11412" t="s">
        <v>131</v>
      </c>
      <c r="E11412" t="s">
        <v>170</v>
      </c>
      <c r="F11412" t="s">
        <v>133</v>
      </c>
    </row>
    <row r="11413" spans="1:6" x14ac:dyDescent="0.25">
      <c r="A11413">
        <v>1534</v>
      </c>
      <c r="B11413" s="3">
        <v>43200</v>
      </c>
      <c r="C11413" s="3">
        <v>43199</v>
      </c>
      <c r="D11413" t="s">
        <v>131</v>
      </c>
      <c r="E11413" t="s">
        <v>170</v>
      </c>
      <c r="F11413" t="s">
        <v>133</v>
      </c>
    </row>
    <row r="11414" spans="1:6" x14ac:dyDescent="0.25">
      <c r="A11414">
        <v>1534</v>
      </c>
      <c r="B11414" s="3">
        <v>43200</v>
      </c>
      <c r="C11414" s="3">
        <v>43203</v>
      </c>
      <c r="D11414" t="s">
        <v>131</v>
      </c>
      <c r="E11414" t="s">
        <v>170</v>
      </c>
      <c r="F11414" t="s">
        <v>133</v>
      </c>
    </row>
    <row r="11415" spans="1:6" x14ac:dyDescent="0.25">
      <c r="A11415">
        <v>1534</v>
      </c>
      <c r="B11415" s="3">
        <v>43204</v>
      </c>
      <c r="C11415" s="3">
        <v>43633</v>
      </c>
      <c r="D11415" t="s">
        <v>131</v>
      </c>
      <c r="E11415" t="s">
        <v>170</v>
      </c>
      <c r="F11415" t="s">
        <v>133</v>
      </c>
    </row>
    <row r="11416" spans="1:6" x14ac:dyDescent="0.25">
      <c r="A11416">
        <v>1534</v>
      </c>
      <c r="B11416" s="3">
        <v>43633</v>
      </c>
      <c r="C11416" s="3">
        <v>43639</v>
      </c>
      <c r="D11416" t="s">
        <v>131</v>
      </c>
      <c r="E11416" t="s">
        <v>170</v>
      </c>
      <c r="F11416" t="s">
        <v>133</v>
      </c>
    </row>
    <row r="11417" spans="1:6" x14ac:dyDescent="0.25">
      <c r="A11417">
        <v>1534</v>
      </c>
      <c r="B11417" s="3">
        <v>43640</v>
      </c>
      <c r="C11417" s="3">
        <v>43862</v>
      </c>
      <c r="D11417" t="s">
        <v>131</v>
      </c>
      <c r="E11417" t="s">
        <v>170</v>
      </c>
      <c r="F11417" t="s">
        <v>133</v>
      </c>
    </row>
    <row r="11418" spans="1:6" x14ac:dyDescent="0.25">
      <c r="A11418">
        <v>1534</v>
      </c>
      <c r="B11418" s="3">
        <v>43862</v>
      </c>
      <c r="C11418" s="3">
        <v>43862</v>
      </c>
      <c r="D11418" t="s">
        <v>131</v>
      </c>
      <c r="E11418" t="s">
        <v>170</v>
      </c>
      <c r="F11418" t="s">
        <v>133</v>
      </c>
    </row>
    <row r="11419" spans="1:6" x14ac:dyDescent="0.25">
      <c r="A11419">
        <v>1534</v>
      </c>
      <c r="B11419" s="3">
        <v>43862</v>
      </c>
      <c r="C11419" s="3">
        <v>44593</v>
      </c>
      <c r="D11419" t="s">
        <v>131</v>
      </c>
      <c r="E11419" t="s">
        <v>165</v>
      </c>
      <c r="F11419" t="s">
        <v>133</v>
      </c>
    </row>
    <row r="11420" spans="1:6" x14ac:dyDescent="0.25">
      <c r="A11420">
        <v>1534</v>
      </c>
      <c r="B11420" s="3">
        <v>44593</v>
      </c>
      <c r="C11420" s="3">
        <v>44593</v>
      </c>
      <c r="D11420" t="s">
        <v>131</v>
      </c>
      <c r="E11420" t="s">
        <v>258</v>
      </c>
      <c r="F11420" t="s">
        <v>133</v>
      </c>
    </row>
    <row r="11421" spans="1:6" x14ac:dyDescent="0.25">
      <c r="A11421">
        <v>1534</v>
      </c>
      <c r="B11421" s="3">
        <v>44593</v>
      </c>
      <c r="C11421" s="3"/>
      <c r="D11421" t="s">
        <v>131</v>
      </c>
      <c r="E11421" t="s">
        <v>258</v>
      </c>
      <c r="F11421" t="s">
        <v>133</v>
      </c>
    </row>
    <row r="11422" spans="1:6" x14ac:dyDescent="0.25">
      <c r="A11422">
        <v>1535</v>
      </c>
      <c r="B11422" s="3">
        <v>42005</v>
      </c>
      <c r="C11422" s="3">
        <v>43535</v>
      </c>
      <c r="D11422" t="s">
        <v>131</v>
      </c>
      <c r="E11422" t="s">
        <v>177</v>
      </c>
      <c r="F11422" t="s">
        <v>133</v>
      </c>
    </row>
    <row r="11423" spans="1:6" x14ac:dyDescent="0.25">
      <c r="A11423">
        <v>1535</v>
      </c>
      <c r="B11423" s="3">
        <v>43535</v>
      </c>
      <c r="C11423" s="3">
        <v>43535</v>
      </c>
      <c r="D11423" t="s">
        <v>131</v>
      </c>
      <c r="E11423" t="s">
        <v>177</v>
      </c>
      <c r="F11423" t="s">
        <v>133</v>
      </c>
    </row>
    <row r="11424" spans="1:6" x14ac:dyDescent="0.25">
      <c r="A11424">
        <v>1535</v>
      </c>
      <c r="B11424" s="3">
        <v>43536</v>
      </c>
      <c r="C11424" s="3">
        <v>43753</v>
      </c>
      <c r="D11424" t="s">
        <v>131</v>
      </c>
      <c r="E11424" t="s">
        <v>177</v>
      </c>
      <c r="F11424" t="s">
        <v>133</v>
      </c>
    </row>
    <row r="11425" spans="1:6" x14ac:dyDescent="0.25">
      <c r="A11425">
        <v>1535</v>
      </c>
      <c r="B11425" s="3">
        <v>43754</v>
      </c>
      <c r="C11425" s="3">
        <v>43754</v>
      </c>
      <c r="D11425" t="s">
        <v>131</v>
      </c>
      <c r="E11425" t="s">
        <v>177</v>
      </c>
      <c r="F11425" t="s">
        <v>133</v>
      </c>
    </row>
    <row r="11426" spans="1:6" x14ac:dyDescent="0.25">
      <c r="A11426">
        <v>1535</v>
      </c>
      <c r="B11426" s="3">
        <v>43754</v>
      </c>
      <c r="C11426" s="3">
        <v>44562</v>
      </c>
      <c r="D11426" t="s">
        <v>131</v>
      </c>
      <c r="E11426" t="s">
        <v>177</v>
      </c>
      <c r="F11426" t="s">
        <v>133</v>
      </c>
    </row>
    <row r="11427" spans="1:6" x14ac:dyDescent="0.25">
      <c r="A11427">
        <v>1535</v>
      </c>
      <c r="B11427" s="3">
        <v>44562</v>
      </c>
      <c r="C11427" s="3">
        <v>44562</v>
      </c>
      <c r="D11427" t="s">
        <v>131</v>
      </c>
      <c r="E11427" t="s">
        <v>177</v>
      </c>
      <c r="F11427" t="s">
        <v>133</v>
      </c>
    </row>
    <row r="11428" spans="1:6" x14ac:dyDescent="0.25">
      <c r="A11428">
        <v>1535</v>
      </c>
      <c r="B11428" s="3">
        <v>44562</v>
      </c>
      <c r="C11428" s="3"/>
      <c r="D11428" t="s">
        <v>131</v>
      </c>
      <c r="E11428" t="s">
        <v>125</v>
      </c>
      <c r="F11428" t="s">
        <v>133</v>
      </c>
    </row>
    <row r="11429" spans="1:6" x14ac:dyDescent="0.25">
      <c r="A11429">
        <v>1536</v>
      </c>
      <c r="B11429" s="3">
        <v>40725</v>
      </c>
      <c r="C11429" s="3">
        <v>40725</v>
      </c>
      <c r="D11429" t="s">
        <v>131</v>
      </c>
      <c r="E11429" t="s">
        <v>206</v>
      </c>
      <c r="F11429" t="s">
        <v>132</v>
      </c>
    </row>
    <row r="11430" spans="1:6" x14ac:dyDescent="0.25">
      <c r="A11430">
        <v>1536</v>
      </c>
      <c r="B11430" s="3">
        <v>40725</v>
      </c>
      <c r="C11430" s="3">
        <v>40725</v>
      </c>
      <c r="D11430" t="s">
        <v>131</v>
      </c>
      <c r="E11430" t="s">
        <v>206</v>
      </c>
      <c r="F11430" t="s">
        <v>132</v>
      </c>
    </row>
    <row r="11431" spans="1:6" x14ac:dyDescent="0.25">
      <c r="A11431">
        <v>1536</v>
      </c>
      <c r="B11431" s="3">
        <v>43767</v>
      </c>
      <c r="C11431" s="3">
        <v>43787</v>
      </c>
      <c r="D11431" t="s">
        <v>131</v>
      </c>
      <c r="E11431" t="s">
        <v>206</v>
      </c>
      <c r="F11431" t="s">
        <v>132</v>
      </c>
    </row>
    <row r="11432" spans="1:6" x14ac:dyDescent="0.25">
      <c r="A11432">
        <v>1536</v>
      </c>
      <c r="B11432" s="3">
        <v>43788</v>
      </c>
      <c r="C11432" s="3">
        <v>43852</v>
      </c>
      <c r="D11432" t="s">
        <v>131</v>
      </c>
      <c r="E11432" t="s">
        <v>206</v>
      </c>
      <c r="F11432" t="s">
        <v>132</v>
      </c>
    </row>
    <row r="11433" spans="1:6" x14ac:dyDescent="0.25">
      <c r="A11433">
        <v>1536</v>
      </c>
      <c r="B11433" s="3">
        <v>43852</v>
      </c>
      <c r="C11433" s="3">
        <v>43866</v>
      </c>
      <c r="D11433" t="s">
        <v>131</v>
      </c>
      <c r="E11433" t="s">
        <v>206</v>
      </c>
      <c r="F11433" t="s">
        <v>132</v>
      </c>
    </row>
    <row r="11434" spans="1:6" x14ac:dyDescent="0.25">
      <c r="A11434">
        <v>1536</v>
      </c>
      <c r="B11434" s="3">
        <v>43867</v>
      </c>
      <c r="C11434" s="3">
        <v>43969</v>
      </c>
      <c r="D11434" t="s">
        <v>131</v>
      </c>
      <c r="E11434" t="s">
        <v>206</v>
      </c>
      <c r="F11434" t="s">
        <v>132</v>
      </c>
    </row>
    <row r="11435" spans="1:6" x14ac:dyDescent="0.25">
      <c r="A11435">
        <v>1536</v>
      </c>
      <c r="B11435" s="3">
        <v>43969</v>
      </c>
      <c r="C11435" s="3">
        <v>43970</v>
      </c>
      <c r="D11435" t="s">
        <v>131</v>
      </c>
      <c r="E11435" t="s">
        <v>206</v>
      </c>
      <c r="F11435" t="s">
        <v>132</v>
      </c>
    </row>
    <row r="11436" spans="1:6" x14ac:dyDescent="0.25">
      <c r="A11436">
        <v>1536</v>
      </c>
      <c r="B11436" s="3">
        <v>43971</v>
      </c>
      <c r="C11436" s="3">
        <v>43998</v>
      </c>
      <c r="D11436" t="s">
        <v>131</v>
      </c>
      <c r="E11436" t="s">
        <v>206</v>
      </c>
      <c r="F11436" t="s">
        <v>132</v>
      </c>
    </row>
    <row r="11437" spans="1:6" x14ac:dyDescent="0.25">
      <c r="A11437">
        <v>1536</v>
      </c>
      <c r="B11437" s="3">
        <v>43998</v>
      </c>
      <c r="C11437" s="3">
        <v>44012</v>
      </c>
      <c r="D11437" t="s">
        <v>131</v>
      </c>
      <c r="E11437" t="s">
        <v>206</v>
      </c>
      <c r="F11437" t="s">
        <v>132</v>
      </c>
    </row>
    <row r="11438" spans="1:6" x14ac:dyDescent="0.25">
      <c r="A11438">
        <v>1536</v>
      </c>
      <c r="B11438" s="3">
        <v>44013</v>
      </c>
      <c r="C11438" s="3">
        <v>44396</v>
      </c>
      <c r="D11438" t="s">
        <v>131</v>
      </c>
      <c r="E11438" t="s">
        <v>206</v>
      </c>
      <c r="F11438" t="s">
        <v>132</v>
      </c>
    </row>
    <row r="11439" spans="1:6" x14ac:dyDescent="0.25">
      <c r="A11439">
        <v>1536</v>
      </c>
      <c r="B11439" s="3">
        <v>44396</v>
      </c>
      <c r="C11439" s="3">
        <v>44409</v>
      </c>
      <c r="D11439" t="s">
        <v>131</v>
      </c>
      <c r="E11439" t="s">
        <v>206</v>
      </c>
      <c r="F11439" t="s">
        <v>132</v>
      </c>
    </row>
    <row r="11440" spans="1:6" x14ac:dyDescent="0.25">
      <c r="A11440">
        <v>1536</v>
      </c>
      <c r="B11440" s="3">
        <v>44410</v>
      </c>
      <c r="C11440" s="3">
        <v>44578</v>
      </c>
      <c r="D11440" t="s">
        <v>131</v>
      </c>
      <c r="E11440" t="s">
        <v>206</v>
      </c>
      <c r="F11440" t="s">
        <v>132</v>
      </c>
    </row>
    <row r="11441" spans="1:6" x14ac:dyDescent="0.25">
      <c r="A11441">
        <v>1536</v>
      </c>
      <c r="B11441" s="3">
        <v>44578</v>
      </c>
      <c r="C11441" s="3">
        <v>44590</v>
      </c>
      <c r="D11441" t="s">
        <v>131</v>
      </c>
      <c r="E11441" t="s">
        <v>206</v>
      </c>
      <c r="F11441" t="s">
        <v>132</v>
      </c>
    </row>
    <row r="11442" spans="1:6" x14ac:dyDescent="0.25">
      <c r="A11442">
        <v>1536</v>
      </c>
      <c r="B11442" s="3">
        <v>44591</v>
      </c>
      <c r="D11442" t="s">
        <v>131</v>
      </c>
      <c r="E11442" t="s">
        <v>206</v>
      </c>
      <c r="F11442" t="s">
        <v>132</v>
      </c>
    </row>
    <row r="11443" spans="1:6" x14ac:dyDescent="0.25">
      <c r="A11443">
        <v>1537</v>
      </c>
      <c r="B11443" s="3">
        <v>42005</v>
      </c>
      <c r="C11443" s="3">
        <v>43565</v>
      </c>
      <c r="D11443" t="s">
        <v>131</v>
      </c>
      <c r="E11443" t="s">
        <v>187</v>
      </c>
      <c r="F11443" t="s">
        <v>133</v>
      </c>
    </row>
    <row r="11444" spans="1:6" x14ac:dyDescent="0.25">
      <c r="A11444">
        <v>1537</v>
      </c>
      <c r="B11444" s="3">
        <v>43565</v>
      </c>
      <c r="C11444" s="3">
        <v>43566</v>
      </c>
      <c r="D11444" t="s">
        <v>131</v>
      </c>
      <c r="E11444" t="s">
        <v>187</v>
      </c>
      <c r="F11444" t="s">
        <v>133</v>
      </c>
    </row>
    <row r="11445" spans="1:6" x14ac:dyDescent="0.25">
      <c r="A11445">
        <v>1537</v>
      </c>
      <c r="B11445" s="3">
        <v>43567</v>
      </c>
      <c r="C11445" s="3">
        <v>43585</v>
      </c>
      <c r="D11445" t="s">
        <v>131</v>
      </c>
      <c r="E11445" t="s">
        <v>187</v>
      </c>
      <c r="F11445" t="s">
        <v>133</v>
      </c>
    </row>
    <row r="11446" spans="1:6" x14ac:dyDescent="0.25">
      <c r="A11446">
        <v>1537</v>
      </c>
      <c r="B11446" s="3">
        <v>43586</v>
      </c>
      <c r="C11446" s="3">
        <v>43586</v>
      </c>
      <c r="D11446" t="s">
        <v>131</v>
      </c>
      <c r="E11446" t="s">
        <v>187</v>
      </c>
      <c r="F11446" t="s">
        <v>133</v>
      </c>
    </row>
    <row r="11447" spans="1:6" x14ac:dyDescent="0.25">
      <c r="A11447">
        <v>1537</v>
      </c>
      <c r="B11447" s="3">
        <v>43586</v>
      </c>
      <c r="C11447" s="3">
        <v>43797</v>
      </c>
      <c r="D11447" t="s">
        <v>131</v>
      </c>
      <c r="E11447" t="s">
        <v>187</v>
      </c>
      <c r="F11447" t="s">
        <v>133</v>
      </c>
    </row>
    <row r="11448" spans="1:6" x14ac:dyDescent="0.25">
      <c r="A11448">
        <v>1537</v>
      </c>
      <c r="B11448" s="3">
        <v>43797</v>
      </c>
      <c r="C11448" s="3">
        <v>43798</v>
      </c>
      <c r="D11448" t="s">
        <v>131</v>
      </c>
      <c r="E11448" t="s">
        <v>187</v>
      </c>
      <c r="F11448" t="s">
        <v>133</v>
      </c>
    </row>
    <row r="11449" spans="1:6" x14ac:dyDescent="0.25">
      <c r="A11449">
        <v>1537</v>
      </c>
      <c r="B11449" s="3">
        <v>43799</v>
      </c>
      <c r="C11449" s="3">
        <v>43868</v>
      </c>
      <c r="D11449" t="s">
        <v>131</v>
      </c>
      <c r="E11449" t="s">
        <v>187</v>
      </c>
      <c r="F11449" t="s">
        <v>133</v>
      </c>
    </row>
    <row r="11450" spans="1:6" x14ac:dyDescent="0.25">
      <c r="A11450">
        <v>1537</v>
      </c>
      <c r="B11450" s="3">
        <v>43868</v>
      </c>
      <c r="C11450" s="3">
        <v>43868</v>
      </c>
      <c r="D11450" t="s">
        <v>131</v>
      </c>
      <c r="E11450" t="s">
        <v>187</v>
      </c>
      <c r="F11450" t="s">
        <v>133</v>
      </c>
    </row>
    <row r="11451" spans="1:6" x14ac:dyDescent="0.25">
      <c r="A11451">
        <v>1537</v>
      </c>
      <c r="B11451" s="3">
        <v>43869</v>
      </c>
      <c r="C11451" s="3">
        <v>43871</v>
      </c>
      <c r="D11451" t="s">
        <v>131</v>
      </c>
      <c r="E11451" t="s">
        <v>187</v>
      </c>
      <c r="F11451" t="s">
        <v>133</v>
      </c>
    </row>
    <row r="11452" spans="1:6" x14ac:dyDescent="0.25">
      <c r="A11452">
        <v>1537</v>
      </c>
      <c r="B11452" s="3">
        <v>43871</v>
      </c>
      <c r="C11452" s="3">
        <v>43875</v>
      </c>
      <c r="D11452" t="s">
        <v>131</v>
      </c>
      <c r="E11452" t="s">
        <v>187</v>
      </c>
      <c r="F11452" t="s">
        <v>133</v>
      </c>
    </row>
    <row r="11453" spans="1:6" x14ac:dyDescent="0.25">
      <c r="A11453">
        <v>1537</v>
      </c>
      <c r="B11453" s="3">
        <v>43876</v>
      </c>
      <c r="C11453" s="3">
        <v>43876</v>
      </c>
      <c r="D11453" t="s">
        <v>131</v>
      </c>
      <c r="E11453" t="s">
        <v>187</v>
      </c>
      <c r="F11453" t="s">
        <v>133</v>
      </c>
    </row>
    <row r="11454" spans="1:6" x14ac:dyDescent="0.25">
      <c r="A11454">
        <v>1537</v>
      </c>
      <c r="B11454" s="3">
        <v>43876</v>
      </c>
      <c r="C11454" s="3">
        <v>43880</v>
      </c>
      <c r="D11454" t="s">
        <v>131</v>
      </c>
      <c r="E11454" t="s">
        <v>187</v>
      </c>
      <c r="F11454" t="s">
        <v>133</v>
      </c>
    </row>
    <row r="11455" spans="1:6" x14ac:dyDescent="0.25">
      <c r="A11455">
        <v>1537</v>
      </c>
      <c r="B11455" s="3">
        <v>43881</v>
      </c>
      <c r="C11455" s="3">
        <v>43881</v>
      </c>
      <c r="D11455" t="s">
        <v>131</v>
      </c>
      <c r="E11455" t="s">
        <v>187</v>
      </c>
      <c r="F11455" t="s">
        <v>133</v>
      </c>
    </row>
    <row r="11456" spans="1:6" x14ac:dyDescent="0.25">
      <c r="A11456">
        <v>1537</v>
      </c>
      <c r="B11456" s="3">
        <v>43881</v>
      </c>
      <c r="C11456" s="3">
        <v>43885</v>
      </c>
      <c r="D11456" t="s">
        <v>131</v>
      </c>
      <c r="E11456" t="s">
        <v>187</v>
      </c>
      <c r="F11456" t="s">
        <v>133</v>
      </c>
    </row>
    <row r="11457" spans="1:6" x14ac:dyDescent="0.25">
      <c r="A11457">
        <v>1537</v>
      </c>
      <c r="B11457" s="3">
        <v>43886</v>
      </c>
      <c r="C11457" s="3">
        <v>44256</v>
      </c>
      <c r="D11457" t="s">
        <v>131</v>
      </c>
      <c r="E11457" t="s">
        <v>187</v>
      </c>
      <c r="F11457" t="s">
        <v>133</v>
      </c>
    </row>
    <row r="11458" spans="1:6" x14ac:dyDescent="0.25">
      <c r="A11458">
        <v>1537</v>
      </c>
      <c r="B11458" s="3">
        <v>44256</v>
      </c>
      <c r="C11458" s="3">
        <v>44494</v>
      </c>
      <c r="D11458" t="s">
        <v>131</v>
      </c>
      <c r="E11458" t="s">
        <v>169</v>
      </c>
      <c r="F11458" t="s">
        <v>133</v>
      </c>
    </row>
    <row r="11459" spans="1:6" x14ac:dyDescent="0.25">
      <c r="A11459">
        <v>1537</v>
      </c>
      <c r="B11459" s="3">
        <v>44256</v>
      </c>
      <c r="C11459" s="3">
        <v>44256</v>
      </c>
      <c r="D11459" t="s">
        <v>131</v>
      </c>
      <c r="E11459" t="s">
        <v>187</v>
      </c>
      <c r="F11459" t="s">
        <v>133</v>
      </c>
    </row>
    <row r="11460" spans="1:6" x14ac:dyDescent="0.25">
      <c r="A11460">
        <v>1537</v>
      </c>
      <c r="B11460" s="3">
        <v>44494</v>
      </c>
      <c r="C11460" s="3">
        <v>44496</v>
      </c>
      <c r="D11460" t="s">
        <v>131</v>
      </c>
      <c r="E11460" t="s">
        <v>169</v>
      </c>
      <c r="F11460" t="s">
        <v>133</v>
      </c>
    </row>
    <row r="11461" spans="1:6" x14ac:dyDescent="0.25">
      <c r="A11461">
        <v>1537</v>
      </c>
      <c r="B11461" s="3">
        <v>44497</v>
      </c>
      <c r="C11461" s="3">
        <v>44497</v>
      </c>
      <c r="D11461" t="s">
        <v>131</v>
      </c>
      <c r="E11461" t="s">
        <v>169</v>
      </c>
      <c r="F11461" t="s">
        <v>133</v>
      </c>
    </row>
    <row r="11462" spans="1:6" x14ac:dyDescent="0.25">
      <c r="A11462">
        <v>1537</v>
      </c>
      <c r="B11462" s="3">
        <v>44497</v>
      </c>
      <c r="C11462" s="3">
        <v>44498</v>
      </c>
      <c r="D11462" t="s">
        <v>131</v>
      </c>
      <c r="E11462" t="s">
        <v>169</v>
      </c>
      <c r="F11462" t="s">
        <v>133</v>
      </c>
    </row>
    <row r="11463" spans="1:6" x14ac:dyDescent="0.25">
      <c r="A11463">
        <v>1537</v>
      </c>
      <c r="B11463" s="3">
        <v>44499</v>
      </c>
      <c r="C11463" s="3">
        <v>44508</v>
      </c>
      <c r="D11463" t="s">
        <v>131</v>
      </c>
      <c r="E11463" t="s">
        <v>169</v>
      </c>
      <c r="F11463" t="s">
        <v>133</v>
      </c>
    </row>
    <row r="11464" spans="1:6" x14ac:dyDescent="0.25">
      <c r="A11464">
        <v>1537</v>
      </c>
      <c r="B11464" s="3">
        <v>44508</v>
      </c>
      <c r="C11464" s="3">
        <v>44512</v>
      </c>
      <c r="D11464" t="s">
        <v>131</v>
      </c>
      <c r="E11464" t="s">
        <v>169</v>
      </c>
      <c r="F11464" t="s">
        <v>133</v>
      </c>
    </row>
    <row r="11465" spans="1:6" x14ac:dyDescent="0.25">
      <c r="A11465">
        <v>1537</v>
      </c>
      <c r="B11465" s="3">
        <v>44513</v>
      </c>
      <c r="C11465" s="3">
        <v>44516</v>
      </c>
      <c r="D11465" t="s">
        <v>131</v>
      </c>
      <c r="E11465" t="s">
        <v>169</v>
      </c>
      <c r="F11465" t="s">
        <v>133</v>
      </c>
    </row>
    <row r="11466" spans="1:6" x14ac:dyDescent="0.25">
      <c r="A11466">
        <v>1537</v>
      </c>
      <c r="B11466" s="3">
        <v>44516</v>
      </c>
      <c r="C11466" s="3">
        <v>44522</v>
      </c>
      <c r="D11466" t="s">
        <v>131</v>
      </c>
      <c r="E11466" t="s">
        <v>169</v>
      </c>
      <c r="F11466" t="s">
        <v>133</v>
      </c>
    </row>
    <row r="11467" spans="1:6" x14ac:dyDescent="0.25">
      <c r="A11467">
        <v>1537</v>
      </c>
      <c r="B11467" s="3">
        <v>44523</v>
      </c>
      <c r="C11467" s="3">
        <v>44523</v>
      </c>
      <c r="D11467" t="s">
        <v>131</v>
      </c>
      <c r="E11467" t="s">
        <v>169</v>
      </c>
      <c r="F11467" t="s">
        <v>133</v>
      </c>
    </row>
    <row r="11468" spans="1:6" x14ac:dyDescent="0.25">
      <c r="A11468">
        <v>1537</v>
      </c>
      <c r="B11468" s="3">
        <v>44523</v>
      </c>
      <c r="C11468" s="3">
        <v>44529</v>
      </c>
      <c r="D11468" t="s">
        <v>131</v>
      </c>
      <c r="E11468" t="s">
        <v>169</v>
      </c>
      <c r="F11468" t="s">
        <v>133</v>
      </c>
    </row>
    <row r="11469" spans="1:6" x14ac:dyDescent="0.25">
      <c r="A11469">
        <v>1537</v>
      </c>
      <c r="B11469" s="3">
        <v>44530</v>
      </c>
      <c r="C11469" s="3">
        <v>44530</v>
      </c>
      <c r="D11469" t="s">
        <v>131</v>
      </c>
      <c r="E11469" t="s">
        <v>169</v>
      </c>
      <c r="F11469" t="s">
        <v>133</v>
      </c>
    </row>
    <row r="11470" spans="1:6" x14ac:dyDescent="0.25">
      <c r="A11470">
        <v>1537</v>
      </c>
      <c r="B11470" s="3">
        <v>44530</v>
      </c>
      <c r="C11470" s="3">
        <v>44536</v>
      </c>
      <c r="D11470" t="s">
        <v>131</v>
      </c>
      <c r="E11470" t="s">
        <v>169</v>
      </c>
      <c r="F11470" t="s">
        <v>133</v>
      </c>
    </row>
    <row r="11471" spans="1:6" x14ac:dyDescent="0.25">
      <c r="A11471">
        <v>1537</v>
      </c>
      <c r="B11471" s="3">
        <v>44537</v>
      </c>
      <c r="C11471" s="3">
        <v>44537</v>
      </c>
      <c r="D11471" t="s">
        <v>131</v>
      </c>
      <c r="E11471" t="s">
        <v>169</v>
      </c>
      <c r="F11471" t="s">
        <v>133</v>
      </c>
    </row>
    <row r="11472" spans="1:6" x14ac:dyDescent="0.25">
      <c r="A11472">
        <v>1537</v>
      </c>
      <c r="B11472" s="3">
        <v>44537</v>
      </c>
      <c r="C11472" s="3">
        <v>44542</v>
      </c>
      <c r="D11472" t="s">
        <v>131</v>
      </c>
      <c r="E11472" t="s">
        <v>169</v>
      </c>
      <c r="F11472" t="s">
        <v>133</v>
      </c>
    </row>
    <row r="11473" spans="1:6" x14ac:dyDescent="0.25">
      <c r="A11473">
        <v>1537</v>
      </c>
      <c r="B11473" s="3">
        <v>44543</v>
      </c>
      <c r="C11473" s="3">
        <v>44544</v>
      </c>
      <c r="D11473" t="s">
        <v>131</v>
      </c>
      <c r="E11473" t="s">
        <v>169</v>
      </c>
      <c r="F11473" t="s">
        <v>133</v>
      </c>
    </row>
    <row r="11474" spans="1:6" x14ac:dyDescent="0.25">
      <c r="A11474">
        <v>1537</v>
      </c>
      <c r="B11474" s="3">
        <v>44544</v>
      </c>
      <c r="C11474" s="3">
        <v>44550</v>
      </c>
      <c r="D11474" t="s">
        <v>131</v>
      </c>
      <c r="E11474" t="s">
        <v>169</v>
      </c>
      <c r="F11474" t="s">
        <v>133</v>
      </c>
    </row>
    <row r="11475" spans="1:6" x14ac:dyDescent="0.25">
      <c r="A11475">
        <v>1537</v>
      </c>
      <c r="B11475" s="3">
        <v>44551</v>
      </c>
      <c r="C11475" s="3">
        <v>44564</v>
      </c>
      <c r="D11475" t="s">
        <v>131</v>
      </c>
      <c r="E11475" t="s">
        <v>169</v>
      </c>
      <c r="F11475" t="s">
        <v>133</v>
      </c>
    </row>
    <row r="11476" spans="1:6" x14ac:dyDescent="0.25">
      <c r="A11476">
        <v>1537</v>
      </c>
      <c r="B11476" s="3">
        <v>44564</v>
      </c>
      <c r="C11476" s="3">
        <v>44570</v>
      </c>
      <c r="D11476" t="s">
        <v>131</v>
      </c>
      <c r="E11476" t="s">
        <v>169</v>
      </c>
      <c r="F11476" t="s">
        <v>133</v>
      </c>
    </row>
    <row r="11477" spans="1:6" x14ac:dyDescent="0.25">
      <c r="A11477">
        <v>1537</v>
      </c>
      <c r="B11477" s="3">
        <v>44571</v>
      </c>
      <c r="C11477" s="3"/>
      <c r="D11477" t="s">
        <v>131</v>
      </c>
      <c r="E11477" t="s">
        <v>169</v>
      </c>
      <c r="F11477" t="s">
        <v>133</v>
      </c>
    </row>
    <row r="11478" spans="1:6" x14ac:dyDescent="0.25">
      <c r="A11478">
        <v>1538</v>
      </c>
      <c r="B11478" s="3">
        <v>42005</v>
      </c>
      <c r="C11478" s="3">
        <v>43521</v>
      </c>
      <c r="D11478" t="s">
        <v>131</v>
      </c>
      <c r="E11478" t="s">
        <v>187</v>
      </c>
      <c r="F11478" t="s">
        <v>133</v>
      </c>
    </row>
    <row r="11479" spans="1:6" x14ac:dyDescent="0.25">
      <c r="A11479">
        <v>1538</v>
      </c>
      <c r="B11479" s="3">
        <v>43521</v>
      </c>
      <c r="C11479" s="3">
        <v>43618</v>
      </c>
      <c r="D11479" t="s">
        <v>131</v>
      </c>
      <c r="E11479" t="s">
        <v>187</v>
      </c>
      <c r="F11479" t="s">
        <v>133</v>
      </c>
    </row>
    <row r="11480" spans="1:6" x14ac:dyDescent="0.25">
      <c r="A11480">
        <v>1538</v>
      </c>
      <c r="B11480" s="3">
        <v>43619</v>
      </c>
      <c r="C11480" s="3">
        <v>43753</v>
      </c>
      <c r="D11480" t="s">
        <v>131</v>
      </c>
      <c r="E11480" t="s">
        <v>187</v>
      </c>
      <c r="F11480" t="s">
        <v>133</v>
      </c>
    </row>
    <row r="11481" spans="1:6" x14ac:dyDescent="0.25">
      <c r="A11481">
        <v>1538</v>
      </c>
      <c r="B11481" s="3">
        <v>43754</v>
      </c>
      <c r="C11481" s="3">
        <v>43754</v>
      </c>
      <c r="D11481" t="s">
        <v>131</v>
      </c>
      <c r="E11481" t="s">
        <v>169</v>
      </c>
      <c r="F11481" t="s">
        <v>133</v>
      </c>
    </row>
    <row r="11482" spans="1:6" x14ac:dyDescent="0.25">
      <c r="A11482">
        <v>1538</v>
      </c>
      <c r="B11482" s="3">
        <v>43754</v>
      </c>
      <c r="C11482" s="3">
        <v>44028</v>
      </c>
      <c r="D11482" t="s">
        <v>131</v>
      </c>
      <c r="E11482" t="s">
        <v>169</v>
      </c>
      <c r="F11482" t="s">
        <v>133</v>
      </c>
    </row>
    <row r="11483" spans="1:6" x14ac:dyDescent="0.25">
      <c r="A11483">
        <v>1538</v>
      </c>
      <c r="B11483" s="3">
        <v>44028</v>
      </c>
      <c r="C11483" s="3">
        <v>44028</v>
      </c>
      <c r="D11483" t="s">
        <v>131</v>
      </c>
      <c r="E11483" t="s">
        <v>169</v>
      </c>
      <c r="F11483" t="s">
        <v>133</v>
      </c>
    </row>
    <row r="11484" spans="1:6" x14ac:dyDescent="0.25">
      <c r="A11484">
        <v>1538</v>
      </c>
      <c r="B11484" s="3">
        <v>44028</v>
      </c>
      <c r="C11484" s="3"/>
      <c r="D11484" t="s">
        <v>131</v>
      </c>
      <c r="E11484" t="s">
        <v>174</v>
      </c>
      <c r="F11484" t="s">
        <v>133</v>
      </c>
    </row>
    <row r="11485" spans="1:6" x14ac:dyDescent="0.25">
      <c r="A11485">
        <v>1539</v>
      </c>
      <c r="B11485" s="3">
        <v>42522</v>
      </c>
      <c r="C11485" s="3">
        <v>43434</v>
      </c>
      <c r="D11485" t="s">
        <v>131</v>
      </c>
      <c r="E11485" t="s">
        <v>177</v>
      </c>
      <c r="F11485" t="s">
        <v>133</v>
      </c>
    </row>
    <row r="11486" spans="1:6" x14ac:dyDescent="0.25">
      <c r="A11486">
        <v>1539</v>
      </c>
      <c r="B11486" s="3">
        <v>43434</v>
      </c>
      <c r="C11486" s="3">
        <v>43434</v>
      </c>
      <c r="D11486" t="s">
        <v>131</v>
      </c>
      <c r="E11486" t="s">
        <v>177</v>
      </c>
      <c r="F11486" t="s">
        <v>133</v>
      </c>
    </row>
    <row r="11487" spans="1:6" x14ac:dyDescent="0.25">
      <c r="A11487">
        <v>1539</v>
      </c>
      <c r="B11487" s="3">
        <v>43435</v>
      </c>
      <c r="C11487" s="3">
        <v>43566</v>
      </c>
      <c r="D11487" t="s">
        <v>131</v>
      </c>
      <c r="E11487" t="s">
        <v>177</v>
      </c>
      <c r="F11487" t="s">
        <v>133</v>
      </c>
    </row>
    <row r="11488" spans="1:6" x14ac:dyDescent="0.25">
      <c r="A11488">
        <v>1539</v>
      </c>
      <c r="B11488" s="3">
        <v>43566</v>
      </c>
      <c r="C11488" s="3">
        <v>43745</v>
      </c>
      <c r="D11488" t="s">
        <v>131</v>
      </c>
      <c r="E11488" t="s">
        <v>177</v>
      </c>
      <c r="F11488" t="s">
        <v>133</v>
      </c>
    </row>
    <row r="11489" spans="1:6" x14ac:dyDescent="0.25">
      <c r="A11489">
        <v>1539</v>
      </c>
      <c r="B11489" s="3">
        <v>43745</v>
      </c>
      <c r="C11489" s="3">
        <v>43745</v>
      </c>
      <c r="D11489" t="s">
        <v>131</v>
      </c>
      <c r="E11489" t="s">
        <v>177</v>
      </c>
      <c r="F11489" t="s">
        <v>133</v>
      </c>
    </row>
    <row r="11490" spans="1:6" x14ac:dyDescent="0.25">
      <c r="A11490">
        <v>1539</v>
      </c>
      <c r="B11490" s="3">
        <v>43746</v>
      </c>
      <c r="C11490" s="3">
        <v>44046</v>
      </c>
      <c r="D11490" t="s">
        <v>131</v>
      </c>
      <c r="E11490" t="s">
        <v>177</v>
      </c>
      <c r="F11490" t="s">
        <v>133</v>
      </c>
    </row>
    <row r="11491" spans="1:6" x14ac:dyDescent="0.25">
      <c r="A11491">
        <v>1539</v>
      </c>
      <c r="B11491" s="3">
        <v>44046</v>
      </c>
      <c r="C11491" s="3">
        <v>44052</v>
      </c>
      <c r="D11491" t="s">
        <v>131</v>
      </c>
      <c r="E11491" t="s">
        <v>177</v>
      </c>
      <c r="F11491" t="s">
        <v>133</v>
      </c>
    </row>
    <row r="11492" spans="1:6" x14ac:dyDescent="0.25">
      <c r="A11492">
        <v>1539</v>
      </c>
      <c r="B11492" s="3">
        <v>44053</v>
      </c>
      <c r="C11492" s="3">
        <v>44053</v>
      </c>
      <c r="D11492" t="s">
        <v>131</v>
      </c>
      <c r="E11492" t="s">
        <v>177</v>
      </c>
      <c r="F11492" t="s">
        <v>133</v>
      </c>
    </row>
    <row r="11493" spans="1:6" x14ac:dyDescent="0.25">
      <c r="A11493">
        <v>1539</v>
      </c>
      <c r="B11493" s="3">
        <v>44053</v>
      </c>
      <c r="C11493" s="3">
        <v>44059</v>
      </c>
      <c r="D11493" t="s">
        <v>131</v>
      </c>
      <c r="E11493" t="s">
        <v>177</v>
      </c>
      <c r="F11493" t="s">
        <v>133</v>
      </c>
    </row>
    <row r="11494" spans="1:6" x14ac:dyDescent="0.25">
      <c r="A11494">
        <v>1539</v>
      </c>
      <c r="B11494" s="3">
        <v>44060</v>
      </c>
      <c r="C11494" s="3">
        <v>44196</v>
      </c>
      <c r="D11494" t="s">
        <v>131</v>
      </c>
      <c r="E11494" t="s">
        <v>177</v>
      </c>
      <c r="F11494" t="s">
        <v>133</v>
      </c>
    </row>
    <row r="11495" spans="1:6" x14ac:dyDescent="0.25">
      <c r="A11495">
        <v>1539</v>
      </c>
      <c r="B11495" s="3">
        <v>44197</v>
      </c>
      <c r="C11495" s="3">
        <v>44197</v>
      </c>
      <c r="D11495" t="s">
        <v>131</v>
      </c>
      <c r="E11495" t="s">
        <v>177</v>
      </c>
      <c r="F11495" t="s">
        <v>133</v>
      </c>
    </row>
    <row r="11496" spans="1:6" x14ac:dyDescent="0.25">
      <c r="A11496">
        <v>1539</v>
      </c>
      <c r="B11496" s="3">
        <v>44197</v>
      </c>
      <c r="C11496" s="3">
        <v>44601</v>
      </c>
      <c r="D11496" t="s">
        <v>131</v>
      </c>
      <c r="E11496" t="s">
        <v>177</v>
      </c>
      <c r="F11496" t="s">
        <v>133</v>
      </c>
    </row>
    <row r="11497" spans="1:6" x14ac:dyDescent="0.25">
      <c r="A11497">
        <v>1539</v>
      </c>
      <c r="B11497" s="3">
        <v>44600</v>
      </c>
      <c r="C11497" s="3">
        <v>44600</v>
      </c>
      <c r="D11497" t="s">
        <v>131</v>
      </c>
      <c r="E11497" t="s">
        <v>177</v>
      </c>
      <c r="F11497" t="s">
        <v>133</v>
      </c>
    </row>
    <row r="11498" spans="1:6" x14ac:dyDescent="0.25">
      <c r="A11498">
        <v>1539</v>
      </c>
      <c r="B11498" s="3">
        <v>44601</v>
      </c>
      <c r="C11498" s="3">
        <v>44607</v>
      </c>
      <c r="D11498" t="s">
        <v>131</v>
      </c>
      <c r="E11498" t="s">
        <v>177</v>
      </c>
      <c r="F11498" t="s">
        <v>133</v>
      </c>
    </row>
    <row r="11499" spans="1:6" x14ac:dyDescent="0.25">
      <c r="A11499">
        <v>1539</v>
      </c>
      <c r="B11499" s="3">
        <v>44608</v>
      </c>
      <c r="C11499" s="3"/>
      <c r="D11499" t="s">
        <v>131</v>
      </c>
      <c r="E11499" t="s">
        <v>177</v>
      </c>
      <c r="F11499" t="s">
        <v>133</v>
      </c>
    </row>
    <row r="11500" spans="1:6" x14ac:dyDescent="0.25">
      <c r="A11500">
        <v>1541</v>
      </c>
      <c r="B11500" s="3">
        <v>42005</v>
      </c>
      <c r="C11500" s="3">
        <v>43132</v>
      </c>
      <c r="D11500" t="s">
        <v>131</v>
      </c>
      <c r="E11500" t="s">
        <v>170</v>
      </c>
      <c r="F11500" t="s">
        <v>133</v>
      </c>
    </row>
    <row r="11501" spans="1:6" x14ac:dyDescent="0.25">
      <c r="A11501">
        <v>1541</v>
      </c>
      <c r="B11501" s="3">
        <v>43132</v>
      </c>
      <c r="C11501" s="3">
        <v>43312</v>
      </c>
      <c r="D11501" t="s">
        <v>131</v>
      </c>
      <c r="E11501" t="s">
        <v>170</v>
      </c>
      <c r="F11501" t="s">
        <v>133</v>
      </c>
    </row>
    <row r="11502" spans="1:6" x14ac:dyDescent="0.25">
      <c r="A11502">
        <v>1541</v>
      </c>
      <c r="B11502" s="3">
        <v>43313</v>
      </c>
      <c r="C11502" s="3">
        <v>43313</v>
      </c>
      <c r="D11502" t="s">
        <v>131</v>
      </c>
      <c r="E11502" t="s">
        <v>170</v>
      </c>
      <c r="F11502" t="s">
        <v>133</v>
      </c>
    </row>
    <row r="11503" spans="1:6" x14ac:dyDescent="0.25">
      <c r="A11503">
        <v>1541</v>
      </c>
      <c r="B11503" s="3">
        <v>43313</v>
      </c>
      <c r="C11503" s="3">
        <v>43496</v>
      </c>
      <c r="D11503" t="s">
        <v>131</v>
      </c>
      <c r="E11503" t="s">
        <v>170</v>
      </c>
      <c r="F11503" t="s">
        <v>133</v>
      </c>
    </row>
    <row r="11504" spans="1:6" x14ac:dyDescent="0.25">
      <c r="A11504">
        <v>1541</v>
      </c>
      <c r="B11504" s="3">
        <v>43496</v>
      </c>
      <c r="C11504" s="3">
        <v>43511</v>
      </c>
      <c r="D11504" t="s">
        <v>131</v>
      </c>
      <c r="E11504" t="s">
        <v>170</v>
      </c>
      <c r="F11504" t="s">
        <v>133</v>
      </c>
    </row>
    <row r="11505" spans="1:6" x14ac:dyDescent="0.25">
      <c r="A11505">
        <v>1541</v>
      </c>
      <c r="B11505" s="3">
        <v>43511</v>
      </c>
      <c r="C11505" s="3">
        <v>43514</v>
      </c>
      <c r="D11505" t="s">
        <v>131</v>
      </c>
      <c r="E11505" t="s">
        <v>170</v>
      </c>
      <c r="F11505" t="s">
        <v>133</v>
      </c>
    </row>
    <row r="11506" spans="1:6" x14ac:dyDescent="0.25">
      <c r="A11506">
        <v>1542</v>
      </c>
      <c r="B11506" s="3">
        <v>42296</v>
      </c>
      <c r="C11506" s="3">
        <v>43117</v>
      </c>
      <c r="D11506" t="s">
        <v>131</v>
      </c>
      <c r="E11506" t="s">
        <v>135</v>
      </c>
      <c r="F11506" t="s">
        <v>133</v>
      </c>
    </row>
    <row r="11507" spans="1:6" x14ac:dyDescent="0.25">
      <c r="A11507">
        <v>1542</v>
      </c>
      <c r="B11507" s="3">
        <v>43117</v>
      </c>
      <c r="C11507" s="3">
        <v>43137</v>
      </c>
      <c r="D11507" t="s">
        <v>131</v>
      </c>
      <c r="E11507" t="s">
        <v>135</v>
      </c>
      <c r="F11507" t="s">
        <v>133</v>
      </c>
    </row>
    <row r="11508" spans="1:6" x14ac:dyDescent="0.25">
      <c r="A11508">
        <v>1542</v>
      </c>
      <c r="B11508" s="3">
        <v>43138</v>
      </c>
      <c r="C11508" s="3">
        <v>43682</v>
      </c>
      <c r="D11508" t="s">
        <v>131</v>
      </c>
      <c r="E11508" t="s">
        <v>135</v>
      </c>
      <c r="F11508" t="s">
        <v>133</v>
      </c>
    </row>
    <row r="11509" spans="1:6" x14ac:dyDescent="0.25">
      <c r="A11509">
        <v>1542</v>
      </c>
      <c r="B11509" s="3">
        <v>43682</v>
      </c>
      <c r="C11509" s="3">
        <v>43682</v>
      </c>
      <c r="D11509" t="s">
        <v>131</v>
      </c>
      <c r="E11509" t="s">
        <v>135</v>
      </c>
      <c r="F11509" t="s">
        <v>133</v>
      </c>
    </row>
    <row r="11510" spans="1:6" x14ac:dyDescent="0.25">
      <c r="A11510">
        <v>1542</v>
      </c>
      <c r="B11510" s="3">
        <v>43683</v>
      </c>
      <c r="C11510" s="3">
        <v>43717</v>
      </c>
      <c r="D11510" t="s">
        <v>131</v>
      </c>
      <c r="E11510" t="s">
        <v>135</v>
      </c>
      <c r="F11510" t="s">
        <v>133</v>
      </c>
    </row>
    <row r="11511" spans="1:6" x14ac:dyDescent="0.25">
      <c r="A11511">
        <v>1542</v>
      </c>
      <c r="B11511" s="3">
        <v>43717</v>
      </c>
      <c r="C11511" s="3">
        <v>43717</v>
      </c>
      <c r="D11511" t="s">
        <v>131</v>
      </c>
      <c r="E11511" t="s">
        <v>135</v>
      </c>
      <c r="F11511" t="s">
        <v>133</v>
      </c>
    </row>
    <row r="11512" spans="1:6" x14ac:dyDescent="0.25">
      <c r="A11512">
        <v>1542</v>
      </c>
      <c r="B11512" s="3">
        <v>43718</v>
      </c>
      <c r="C11512" s="3">
        <v>43801</v>
      </c>
      <c r="D11512" t="s">
        <v>131</v>
      </c>
      <c r="E11512" t="s">
        <v>135</v>
      </c>
      <c r="F11512" t="s">
        <v>133</v>
      </c>
    </row>
    <row r="11513" spans="1:6" x14ac:dyDescent="0.25">
      <c r="A11513">
        <v>1542</v>
      </c>
      <c r="B11513" s="3">
        <v>43801</v>
      </c>
      <c r="C11513" s="3">
        <v>43803</v>
      </c>
      <c r="D11513" t="s">
        <v>131</v>
      </c>
      <c r="E11513" t="s">
        <v>135</v>
      </c>
      <c r="F11513" t="s">
        <v>133</v>
      </c>
    </row>
    <row r="11514" spans="1:6" x14ac:dyDescent="0.25">
      <c r="A11514">
        <v>1542</v>
      </c>
      <c r="B11514" s="3">
        <v>43804</v>
      </c>
      <c r="C11514" s="3">
        <v>44427</v>
      </c>
      <c r="D11514" t="s">
        <v>131</v>
      </c>
      <c r="E11514" t="s">
        <v>135</v>
      </c>
      <c r="F11514" t="s">
        <v>133</v>
      </c>
    </row>
    <row r="11515" spans="1:6" x14ac:dyDescent="0.25">
      <c r="A11515">
        <v>1542</v>
      </c>
      <c r="B11515" s="3">
        <v>44427</v>
      </c>
      <c r="C11515" s="3">
        <v>44428</v>
      </c>
      <c r="D11515" t="s">
        <v>131</v>
      </c>
      <c r="E11515" t="s">
        <v>135</v>
      </c>
      <c r="F11515" t="s">
        <v>133</v>
      </c>
    </row>
    <row r="11516" spans="1:6" x14ac:dyDescent="0.25">
      <c r="A11516">
        <v>1542</v>
      </c>
      <c r="B11516" s="3">
        <v>44429</v>
      </c>
      <c r="C11516" s="3">
        <v>44575</v>
      </c>
      <c r="D11516" t="s">
        <v>131</v>
      </c>
      <c r="E11516" t="s">
        <v>135</v>
      </c>
      <c r="F11516" t="s">
        <v>133</v>
      </c>
    </row>
    <row r="11517" spans="1:6" x14ac:dyDescent="0.25">
      <c r="A11517">
        <v>1542</v>
      </c>
      <c r="B11517" s="3">
        <v>44575</v>
      </c>
      <c r="C11517" s="3">
        <v>44579</v>
      </c>
      <c r="D11517" t="s">
        <v>131</v>
      </c>
      <c r="E11517" t="s">
        <v>135</v>
      </c>
      <c r="F11517" t="s">
        <v>133</v>
      </c>
    </row>
    <row r="11518" spans="1:6" x14ac:dyDescent="0.25">
      <c r="A11518">
        <v>1542</v>
      </c>
      <c r="B11518" s="3">
        <v>44580</v>
      </c>
      <c r="C11518" s="3">
        <v>44716</v>
      </c>
      <c r="D11518" t="s">
        <v>131</v>
      </c>
      <c r="E11518" t="s">
        <v>135</v>
      </c>
      <c r="F11518" t="s">
        <v>133</v>
      </c>
    </row>
    <row r="11519" spans="1:6" x14ac:dyDescent="0.25">
      <c r="A11519">
        <v>1542</v>
      </c>
      <c r="B11519" s="3">
        <v>44716</v>
      </c>
      <c r="C11519" s="3">
        <v>44718</v>
      </c>
      <c r="D11519" t="s">
        <v>131</v>
      </c>
      <c r="E11519" t="s">
        <v>135</v>
      </c>
      <c r="F11519" t="s">
        <v>133</v>
      </c>
    </row>
    <row r="11520" spans="1:6" x14ac:dyDescent="0.25">
      <c r="A11520">
        <v>1542</v>
      </c>
      <c r="B11520" s="3">
        <v>44719</v>
      </c>
      <c r="C11520" s="3"/>
      <c r="D11520" t="s">
        <v>131</v>
      </c>
      <c r="E11520" t="s">
        <v>135</v>
      </c>
      <c r="F11520" t="s">
        <v>133</v>
      </c>
    </row>
    <row r="11521" spans="1:6" x14ac:dyDescent="0.25">
      <c r="A11521">
        <v>1543</v>
      </c>
      <c r="B11521" s="3">
        <v>42948</v>
      </c>
      <c r="C11521" s="3"/>
      <c r="D11521" t="s">
        <v>131</v>
      </c>
      <c r="E11521" t="s">
        <v>92</v>
      </c>
      <c r="F11521" t="s">
        <v>133</v>
      </c>
    </row>
    <row r="11522" spans="1:6" x14ac:dyDescent="0.25">
      <c r="A11522">
        <v>1544</v>
      </c>
      <c r="B11522" s="3">
        <v>42339</v>
      </c>
      <c r="C11522" s="3">
        <v>43585</v>
      </c>
      <c r="D11522" t="s">
        <v>131</v>
      </c>
      <c r="E11522" t="s">
        <v>177</v>
      </c>
      <c r="F11522" t="s">
        <v>133</v>
      </c>
    </row>
    <row r="11523" spans="1:6" x14ac:dyDescent="0.25">
      <c r="A11523">
        <v>1544</v>
      </c>
      <c r="B11523" s="3">
        <v>43586</v>
      </c>
      <c r="C11523" s="3">
        <v>43586</v>
      </c>
      <c r="D11523" t="s">
        <v>131</v>
      </c>
      <c r="E11523" t="s">
        <v>177</v>
      </c>
      <c r="F11523" t="s">
        <v>133</v>
      </c>
    </row>
    <row r="11524" spans="1:6" x14ac:dyDescent="0.25">
      <c r="A11524">
        <v>1544</v>
      </c>
      <c r="B11524" s="3">
        <v>43586</v>
      </c>
      <c r="C11524" s="3">
        <v>44718</v>
      </c>
      <c r="D11524" t="s">
        <v>131</v>
      </c>
      <c r="E11524" t="s">
        <v>177</v>
      </c>
      <c r="F11524" t="s">
        <v>133</v>
      </c>
    </row>
    <row r="11525" spans="1:6" x14ac:dyDescent="0.25">
      <c r="A11525">
        <v>1544</v>
      </c>
      <c r="B11525" s="3">
        <v>44718</v>
      </c>
      <c r="C11525" s="3">
        <v>44720</v>
      </c>
      <c r="D11525" t="s">
        <v>131</v>
      </c>
      <c r="E11525" t="s">
        <v>177</v>
      </c>
      <c r="F11525" t="s">
        <v>133</v>
      </c>
    </row>
    <row r="11526" spans="1:6" x14ac:dyDescent="0.25">
      <c r="A11526">
        <v>1544</v>
      </c>
      <c r="B11526" s="3">
        <v>44721</v>
      </c>
      <c r="C11526" s="3"/>
      <c r="D11526" t="s">
        <v>131</v>
      </c>
      <c r="E11526" t="s">
        <v>177</v>
      </c>
      <c r="F11526" t="s">
        <v>133</v>
      </c>
    </row>
    <row r="11527" spans="1:6" x14ac:dyDescent="0.25">
      <c r="A11527">
        <v>1545</v>
      </c>
      <c r="B11527" s="3">
        <v>42005</v>
      </c>
      <c r="C11527" s="3">
        <v>43405</v>
      </c>
      <c r="D11527" t="s">
        <v>131</v>
      </c>
      <c r="E11527" t="s">
        <v>127</v>
      </c>
      <c r="F11527" t="s">
        <v>133</v>
      </c>
    </row>
    <row r="11528" spans="1:6" x14ac:dyDescent="0.25">
      <c r="A11528">
        <v>1545</v>
      </c>
      <c r="B11528" s="3">
        <v>43405</v>
      </c>
      <c r="C11528" s="3">
        <v>44463</v>
      </c>
      <c r="D11528" t="s">
        <v>131</v>
      </c>
      <c r="E11528" t="s">
        <v>127</v>
      </c>
      <c r="F11528" t="s">
        <v>133</v>
      </c>
    </row>
    <row r="11529" spans="1:6" x14ac:dyDescent="0.25">
      <c r="A11529">
        <v>1545</v>
      </c>
      <c r="B11529" s="3">
        <v>44463</v>
      </c>
      <c r="C11529" s="3">
        <v>44463</v>
      </c>
      <c r="D11529" t="s">
        <v>131</v>
      </c>
      <c r="E11529" t="s">
        <v>127</v>
      </c>
      <c r="F11529" t="s">
        <v>133</v>
      </c>
    </row>
    <row r="11530" spans="1:6" x14ac:dyDescent="0.25">
      <c r="A11530">
        <v>1545</v>
      </c>
      <c r="B11530" s="3">
        <v>44464</v>
      </c>
      <c r="C11530" s="3">
        <v>44603</v>
      </c>
      <c r="D11530" t="s">
        <v>131</v>
      </c>
      <c r="E11530" t="s">
        <v>127</v>
      </c>
      <c r="F11530" t="s">
        <v>133</v>
      </c>
    </row>
    <row r="11531" spans="1:6" x14ac:dyDescent="0.25">
      <c r="A11531">
        <v>1545</v>
      </c>
      <c r="B11531" s="3">
        <v>44603</v>
      </c>
      <c r="C11531" s="3">
        <v>44617</v>
      </c>
      <c r="D11531" t="s">
        <v>131</v>
      </c>
      <c r="E11531" t="s">
        <v>127</v>
      </c>
      <c r="F11531" t="s">
        <v>133</v>
      </c>
    </row>
    <row r="11532" spans="1:6" x14ac:dyDescent="0.25">
      <c r="A11532">
        <v>1545</v>
      </c>
      <c r="B11532" s="3">
        <v>44618</v>
      </c>
      <c r="C11532" s="3">
        <v>44621</v>
      </c>
      <c r="D11532" t="s">
        <v>131</v>
      </c>
      <c r="E11532" t="s">
        <v>127</v>
      </c>
      <c r="F11532" t="s">
        <v>133</v>
      </c>
    </row>
    <row r="11533" spans="1:6" x14ac:dyDescent="0.25">
      <c r="A11533">
        <v>1545</v>
      </c>
      <c r="B11533" s="3">
        <v>44622</v>
      </c>
      <c r="C11533" s="3">
        <v>44622</v>
      </c>
      <c r="D11533" t="s">
        <v>131</v>
      </c>
      <c r="E11533" t="s">
        <v>127</v>
      </c>
      <c r="F11533" t="s">
        <v>133</v>
      </c>
    </row>
    <row r="11534" spans="1:6" x14ac:dyDescent="0.25">
      <c r="A11534">
        <v>1545</v>
      </c>
      <c r="B11534" s="3">
        <v>44622</v>
      </c>
      <c r="C11534" s="3">
        <v>44632</v>
      </c>
      <c r="D11534" t="s">
        <v>131</v>
      </c>
      <c r="E11534" t="s">
        <v>127</v>
      </c>
      <c r="F11534" t="s">
        <v>133</v>
      </c>
    </row>
    <row r="11535" spans="1:6" x14ac:dyDescent="0.25">
      <c r="A11535">
        <v>1545</v>
      </c>
      <c r="B11535" s="3">
        <v>44633</v>
      </c>
      <c r="C11535" s="3"/>
      <c r="D11535" t="s">
        <v>131</v>
      </c>
      <c r="E11535" t="s">
        <v>127</v>
      </c>
      <c r="F11535" t="s">
        <v>133</v>
      </c>
    </row>
    <row r="11536" spans="1:6" x14ac:dyDescent="0.25">
      <c r="A11536">
        <v>1546</v>
      </c>
      <c r="B11536" s="3">
        <v>42522</v>
      </c>
      <c r="C11536" s="3">
        <v>43605</v>
      </c>
      <c r="D11536" t="s">
        <v>131</v>
      </c>
      <c r="E11536" t="s">
        <v>128</v>
      </c>
      <c r="F11536" t="s">
        <v>133</v>
      </c>
    </row>
    <row r="11537" spans="1:6" x14ac:dyDescent="0.25">
      <c r="A11537">
        <v>1546</v>
      </c>
      <c r="B11537" s="3">
        <v>43605</v>
      </c>
      <c r="C11537" s="3">
        <v>43616</v>
      </c>
      <c r="D11537" t="s">
        <v>131</v>
      </c>
      <c r="E11537" t="s">
        <v>128</v>
      </c>
      <c r="F11537" t="s">
        <v>133</v>
      </c>
    </row>
    <row r="11538" spans="1:6" x14ac:dyDescent="0.25">
      <c r="A11538">
        <v>1546</v>
      </c>
      <c r="B11538" s="3">
        <v>43617</v>
      </c>
      <c r="C11538" s="3">
        <v>43880</v>
      </c>
      <c r="D11538" t="s">
        <v>131</v>
      </c>
      <c r="E11538" t="s">
        <v>128</v>
      </c>
      <c r="F11538" t="s">
        <v>133</v>
      </c>
    </row>
    <row r="11539" spans="1:6" x14ac:dyDescent="0.25">
      <c r="A11539">
        <v>1546</v>
      </c>
      <c r="B11539" s="3">
        <v>43880</v>
      </c>
      <c r="C11539" s="3">
        <v>43881</v>
      </c>
      <c r="D11539" t="s">
        <v>131</v>
      </c>
      <c r="E11539" t="s">
        <v>128</v>
      </c>
      <c r="F11539" t="s">
        <v>133</v>
      </c>
    </row>
    <row r="11540" spans="1:6" x14ac:dyDescent="0.25">
      <c r="A11540">
        <v>1546</v>
      </c>
      <c r="B11540" s="3">
        <v>43882</v>
      </c>
      <c r="C11540" s="3">
        <v>43882</v>
      </c>
      <c r="D11540" t="s">
        <v>131</v>
      </c>
      <c r="E11540" t="s">
        <v>128</v>
      </c>
      <c r="F11540" t="s">
        <v>133</v>
      </c>
    </row>
    <row r="11541" spans="1:6" x14ac:dyDescent="0.25">
      <c r="A11541">
        <v>1546</v>
      </c>
      <c r="B11541" s="3">
        <v>43882</v>
      </c>
      <c r="C11541" s="3">
        <v>43882</v>
      </c>
      <c r="D11541" t="s">
        <v>131</v>
      </c>
      <c r="E11541" t="s">
        <v>128</v>
      </c>
      <c r="F11541" t="s">
        <v>133</v>
      </c>
    </row>
    <row r="11542" spans="1:6" x14ac:dyDescent="0.25">
      <c r="A11542">
        <v>1546</v>
      </c>
      <c r="B11542" s="3">
        <v>43883</v>
      </c>
      <c r="C11542" s="3">
        <v>43886</v>
      </c>
      <c r="D11542" t="s">
        <v>131</v>
      </c>
      <c r="E11542" t="s">
        <v>128</v>
      </c>
      <c r="F11542" t="s">
        <v>133</v>
      </c>
    </row>
    <row r="11543" spans="1:6" x14ac:dyDescent="0.25">
      <c r="A11543">
        <v>1546</v>
      </c>
      <c r="B11543" s="3">
        <v>43886</v>
      </c>
      <c r="C11543" s="3">
        <v>43983</v>
      </c>
      <c r="D11543" t="s">
        <v>131</v>
      </c>
      <c r="E11543" t="s">
        <v>128</v>
      </c>
      <c r="F11543" t="s">
        <v>133</v>
      </c>
    </row>
    <row r="11544" spans="1:6" x14ac:dyDescent="0.25">
      <c r="A11544">
        <v>1546</v>
      </c>
      <c r="B11544" s="3">
        <v>43984</v>
      </c>
      <c r="C11544" s="3">
        <v>44198</v>
      </c>
      <c r="D11544" t="s">
        <v>131</v>
      </c>
      <c r="E11544" t="s">
        <v>128</v>
      </c>
      <c r="F11544" t="s">
        <v>133</v>
      </c>
    </row>
    <row r="11545" spans="1:6" x14ac:dyDescent="0.25">
      <c r="A11545">
        <v>1546</v>
      </c>
      <c r="B11545" s="3">
        <v>44198</v>
      </c>
      <c r="C11545" s="3">
        <v>44212</v>
      </c>
      <c r="D11545" t="s">
        <v>131</v>
      </c>
      <c r="E11545" t="s">
        <v>128</v>
      </c>
      <c r="F11545" t="s">
        <v>133</v>
      </c>
    </row>
    <row r="11546" spans="1:6" x14ac:dyDescent="0.25">
      <c r="A11546">
        <v>1546</v>
      </c>
      <c r="B11546" s="3">
        <v>44213</v>
      </c>
      <c r="C11546" s="3">
        <v>44213</v>
      </c>
      <c r="D11546" t="s">
        <v>131</v>
      </c>
      <c r="E11546" t="s">
        <v>128</v>
      </c>
      <c r="F11546" t="s">
        <v>133</v>
      </c>
    </row>
    <row r="11547" spans="1:6" x14ac:dyDescent="0.25">
      <c r="A11547">
        <v>1546</v>
      </c>
      <c r="B11547" s="3">
        <v>44213</v>
      </c>
      <c r="C11547" s="3">
        <v>44255</v>
      </c>
      <c r="D11547" t="s">
        <v>131</v>
      </c>
      <c r="E11547" t="s">
        <v>128</v>
      </c>
      <c r="F11547" t="s">
        <v>133</v>
      </c>
    </row>
    <row r="11548" spans="1:6" x14ac:dyDescent="0.25">
      <c r="A11548">
        <v>1546</v>
      </c>
      <c r="B11548" s="3">
        <v>44256</v>
      </c>
      <c r="C11548" s="3">
        <v>44410</v>
      </c>
      <c r="D11548" t="s">
        <v>131</v>
      </c>
      <c r="E11548" t="s">
        <v>128</v>
      </c>
      <c r="F11548" t="s">
        <v>133</v>
      </c>
    </row>
    <row r="11549" spans="1:6" x14ac:dyDescent="0.25">
      <c r="A11549">
        <v>1546</v>
      </c>
      <c r="B11549" s="3">
        <v>44410</v>
      </c>
      <c r="C11549" s="3">
        <v>44507</v>
      </c>
      <c r="D11549" t="s">
        <v>131</v>
      </c>
      <c r="E11549" t="s">
        <v>128</v>
      </c>
      <c r="F11549" t="s">
        <v>133</v>
      </c>
    </row>
    <row r="11550" spans="1:6" x14ac:dyDescent="0.25">
      <c r="A11550">
        <v>1546</v>
      </c>
      <c r="B11550" s="3">
        <v>44508</v>
      </c>
      <c r="C11550" s="3"/>
      <c r="D11550" t="s">
        <v>131</v>
      </c>
      <c r="E11550" t="s">
        <v>128</v>
      </c>
      <c r="F11550" t="s">
        <v>133</v>
      </c>
    </row>
    <row r="11551" spans="1:6" x14ac:dyDescent="0.25">
      <c r="A11551">
        <v>1547</v>
      </c>
      <c r="B11551" s="3">
        <v>42612</v>
      </c>
      <c r="C11551" s="3"/>
      <c r="D11551" t="s">
        <v>131</v>
      </c>
      <c r="E11551" t="s">
        <v>118</v>
      </c>
      <c r="F11551" t="s">
        <v>133</v>
      </c>
    </row>
    <row r="11552" spans="1:6" x14ac:dyDescent="0.25">
      <c r="A11552">
        <v>1548</v>
      </c>
      <c r="B11552" s="3">
        <v>42079</v>
      </c>
      <c r="C11552" s="3">
        <v>43507</v>
      </c>
      <c r="D11552" t="s">
        <v>131</v>
      </c>
      <c r="E11552" t="s">
        <v>115</v>
      </c>
      <c r="F11552" t="s">
        <v>133</v>
      </c>
    </row>
    <row r="11553" spans="1:6" x14ac:dyDescent="0.25">
      <c r="A11553">
        <v>1548</v>
      </c>
      <c r="B11553" s="3">
        <v>43507</v>
      </c>
      <c r="C11553" s="3">
        <v>43509</v>
      </c>
      <c r="D11553" t="s">
        <v>131</v>
      </c>
      <c r="E11553" t="s">
        <v>115</v>
      </c>
      <c r="F11553" t="s">
        <v>133</v>
      </c>
    </row>
    <row r="11554" spans="1:6" x14ac:dyDescent="0.25">
      <c r="A11554">
        <v>1548</v>
      </c>
      <c r="B11554" s="3">
        <v>43510</v>
      </c>
      <c r="C11554" s="3">
        <v>43515</v>
      </c>
      <c r="D11554" t="s">
        <v>131</v>
      </c>
      <c r="E11554" t="s">
        <v>115</v>
      </c>
      <c r="F11554" t="s">
        <v>133</v>
      </c>
    </row>
    <row r="11555" spans="1:6" x14ac:dyDescent="0.25">
      <c r="A11555">
        <v>1548</v>
      </c>
      <c r="B11555" s="3">
        <v>43515</v>
      </c>
      <c r="C11555" s="3">
        <v>43516</v>
      </c>
      <c r="D11555" t="s">
        <v>131</v>
      </c>
      <c r="E11555" t="s">
        <v>115</v>
      </c>
      <c r="F11555" t="s">
        <v>133</v>
      </c>
    </row>
    <row r="11556" spans="1:6" x14ac:dyDescent="0.25">
      <c r="A11556">
        <v>1548</v>
      </c>
      <c r="B11556" s="3">
        <v>43517</v>
      </c>
      <c r="C11556" s="3">
        <v>43517</v>
      </c>
      <c r="D11556" t="s">
        <v>131</v>
      </c>
      <c r="E11556" t="s">
        <v>115</v>
      </c>
      <c r="F11556" t="s">
        <v>133</v>
      </c>
    </row>
    <row r="11557" spans="1:6" x14ac:dyDescent="0.25">
      <c r="A11557">
        <v>1548</v>
      </c>
      <c r="B11557" s="3">
        <v>43517</v>
      </c>
      <c r="C11557" s="3">
        <v>43814</v>
      </c>
      <c r="D11557" t="s">
        <v>131</v>
      </c>
      <c r="E11557" t="s">
        <v>115</v>
      </c>
      <c r="F11557" t="s">
        <v>133</v>
      </c>
    </row>
    <row r="11558" spans="1:6" x14ac:dyDescent="0.25">
      <c r="A11558">
        <v>1548</v>
      </c>
      <c r="B11558" s="3">
        <v>43517</v>
      </c>
      <c r="C11558" s="3">
        <v>43517</v>
      </c>
      <c r="D11558" t="s">
        <v>131</v>
      </c>
      <c r="E11558" t="s">
        <v>115</v>
      </c>
      <c r="F11558" t="s">
        <v>133</v>
      </c>
    </row>
    <row r="11559" spans="1:6" x14ac:dyDescent="0.25">
      <c r="A11559">
        <v>1548</v>
      </c>
      <c r="B11559" s="3">
        <v>43814</v>
      </c>
      <c r="C11559" s="3">
        <v>43815</v>
      </c>
      <c r="D11559" t="s">
        <v>131</v>
      </c>
      <c r="E11559" t="s">
        <v>115</v>
      </c>
      <c r="F11559" t="s">
        <v>133</v>
      </c>
    </row>
    <row r="11560" spans="1:6" x14ac:dyDescent="0.25">
      <c r="A11560">
        <v>1548</v>
      </c>
      <c r="B11560" s="3">
        <v>43815</v>
      </c>
      <c r="C11560" s="3">
        <v>44157</v>
      </c>
      <c r="D11560" t="s">
        <v>131</v>
      </c>
      <c r="E11560" t="s">
        <v>115</v>
      </c>
      <c r="F11560" t="s">
        <v>133</v>
      </c>
    </row>
    <row r="11561" spans="1:6" x14ac:dyDescent="0.25">
      <c r="A11561">
        <v>1548</v>
      </c>
      <c r="B11561" s="3">
        <v>44158</v>
      </c>
      <c r="C11561" s="3">
        <v>44523</v>
      </c>
      <c r="D11561" t="s">
        <v>131</v>
      </c>
      <c r="E11561" t="s">
        <v>115</v>
      </c>
      <c r="F11561" t="s">
        <v>133</v>
      </c>
    </row>
    <row r="11562" spans="1:6" x14ac:dyDescent="0.25">
      <c r="A11562">
        <v>1548</v>
      </c>
      <c r="B11562" s="3">
        <v>44158</v>
      </c>
      <c r="C11562" s="3">
        <v>44158</v>
      </c>
      <c r="D11562" t="s">
        <v>131</v>
      </c>
      <c r="E11562" t="s">
        <v>115</v>
      </c>
      <c r="F11562" t="s">
        <v>133</v>
      </c>
    </row>
    <row r="11563" spans="1:6" x14ac:dyDescent="0.25">
      <c r="A11563">
        <v>1548</v>
      </c>
      <c r="B11563" s="3">
        <v>44158</v>
      </c>
      <c r="C11563" s="3">
        <v>44376</v>
      </c>
      <c r="D11563" t="s">
        <v>131</v>
      </c>
      <c r="E11563" t="s">
        <v>115</v>
      </c>
      <c r="F11563" t="s">
        <v>133</v>
      </c>
    </row>
    <row r="11564" spans="1:6" x14ac:dyDescent="0.25">
      <c r="A11564">
        <v>1548</v>
      </c>
      <c r="B11564" s="3">
        <v>44377</v>
      </c>
      <c r="C11564" s="3">
        <v>44377</v>
      </c>
      <c r="D11564" t="s">
        <v>131</v>
      </c>
      <c r="E11564" t="s">
        <v>115</v>
      </c>
      <c r="F11564" t="s">
        <v>133</v>
      </c>
    </row>
    <row r="11565" spans="1:6" x14ac:dyDescent="0.25">
      <c r="A11565">
        <v>1548</v>
      </c>
      <c r="B11565" s="3">
        <v>44378</v>
      </c>
      <c r="C11565" s="3">
        <v>44445</v>
      </c>
      <c r="D11565" t="s">
        <v>131</v>
      </c>
      <c r="E11565" t="s">
        <v>115</v>
      </c>
      <c r="F11565" t="s">
        <v>133</v>
      </c>
    </row>
    <row r="11566" spans="1:6" x14ac:dyDescent="0.25">
      <c r="A11566">
        <v>1548</v>
      </c>
      <c r="B11566" s="3">
        <v>44445</v>
      </c>
      <c r="C11566" s="3">
        <v>44445</v>
      </c>
      <c r="D11566" t="s">
        <v>131</v>
      </c>
      <c r="E11566" t="s">
        <v>115</v>
      </c>
      <c r="F11566" t="s">
        <v>133</v>
      </c>
    </row>
    <row r="11567" spans="1:6" x14ac:dyDescent="0.25">
      <c r="A11567">
        <v>1548</v>
      </c>
      <c r="B11567" s="3">
        <v>44446</v>
      </c>
      <c r="C11567" s="3">
        <v>44711</v>
      </c>
      <c r="D11567" t="s">
        <v>131</v>
      </c>
      <c r="E11567" t="s">
        <v>115</v>
      </c>
      <c r="F11567" t="s">
        <v>133</v>
      </c>
    </row>
    <row r="11568" spans="1:6" x14ac:dyDescent="0.25">
      <c r="A11568">
        <v>1548</v>
      </c>
      <c r="B11568" s="3">
        <v>44711</v>
      </c>
      <c r="C11568" s="3">
        <v>44712</v>
      </c>
      <c r="D11568" t="s">
        <v>131</v>
      </c>
      <c r="E11568" t="s">
        <v>115</v>
      </c>
      <c r="F11568" t="s">
        <v>133</v>
      </c>
    </row>
    <row r="11569" spans="1:6" x14ac:dyDescent="0.25">
      <c r="A11569">
        <v>1548</v>
      </c>
      <c r="B11569" s="3">
        <v>44713</v>
      </c>
      <c r="C11569" s="3">
        <v>44774</v>
      </c>
      <c r="D11569" t="s">
        <v>131</v>
      </c>
      <c r="E11569" t="s">
        <v>115</v>
      </c>
      <c r="F11569" t="s">
        <v>133</v>
      </c>
    </row>
    <row r="11570" spans="1:6" x14ac:dyDescent="0.25">
      <c r="A11570">
        <v>1548</v>
      </c>
      <c r="B11570" s="3">
        <v>44774</v>
      </c>
      <c r="C11570" s="3">
        <v>45138</v>
      </c>
      <c r="D11570" t="s">
        <v>131</v>
      </c>
      <c r="E11570" t="s">
        <v>115</v>
      </c>
      <c r="F11570" t="s">
        <v>133</v>
      </c>
    </row>
    <row r="11571" spans="1:6" x14ac:dyDescent="0.25">
      <c r="A11571">
        <v>1548</v>
      </c>
      <c r="B11571" s="3">
        <v>45139</v>
      </c>
      <c r="C11571" s="3"/>
      <c r="D11571" t="s">
        <v>131</v>
      </c>
      <c r="E11571" t="s">
        <v>115</v>
      </c>
      <c r="F11571" t="s">
        <v>133</v>
      </c>
    </row>
    <row r="11572" spans="1:6" x14ac:dyDescent="0.25">
      <c r="A11572">
        <v>1549</v>
      </c>
      <c r="B11572" s="3">
        <v>42334</v>
      </c>
      <c r="C11572" s="3">
        <v>43398</v>
      </c>
      <c r="D11572" t="s">
        <v>131</v>
      </c>
      <c r="E11572" t="s">
        <v>96</v>
      </c>
      <c r="F11572" t="s">
        <v>133</v>
      </c>
    </row>
    <row r="11573" spans="1:6" x14ac:dyDescent="0.25">
      <c r="A11573">
        <v>1549</v>
      </c>
      <c r="B11573" s="3">
        <v>43398</v>
      </c>
      <c r="C11573" s="3">
        <v>43398</v>
      </c>
      <c r="D11573" t="s">
        <v>131</v>
      </c>
      <c r="E11573" t="s">
        <v>144</v>
      </c>
      <c r="F11573" t="s">
        <v>133</v>
      </c>
    </row>
    <row r="11574" spans="1:6" x14ac:dyDescent="0.25">
      <c r="A11574">
        <v>1549</v>
      </c>
      <c r="B11574" s="3">
        <v>43398</v>
      </c>
      <c r="C11574" s="3">
        <v>43398</v>
      </c>
      <c r="D11574" t="s">
        <v>131</v>
      </c>
      <c r="E11574" t="s">
        <v>144</v>
      </c>
      <c r="F11574" t="s">
        <v>133</v>
      </c>
    </row>
    <row r="11575" spans="1:6" x14ac:dyDescent="0.25">
      <c r="A11575">
        <v>1549</v>
      </c>
      <c r="B11575" s="3">
        <v>43398</v>
      </c>
      <c r="C11575" s="3">
        <v>44197</v>
      </c>
      <c r="D11575" t="s">
        <v>131</v>
      </c>
      <c r="E11575" t="s">
        <v>144</v>
      </c>
      <c r="F11575" t="s">
        <v>133</v>
      </c>
    </row>
    <row r="11576" spans="1:6" x14ac:dyDescent="0.25">
      <c r="A11576">
        <v>1549</v>
      </c>
      <c r="B11576" s="3">
        <v>43398</v>
      </c>
      <c r="C11576" s="3">
        <v>43398</v>
      </c>
      <c r="D11576" t="s">
        <v>131</v>
      </c>
      <c r="E11576" t="s">
        <v>96</v>
      </c>
      <c r="F11576" t="s">
        <v>133</v>
      </c>
    </row>
    <row r="11577" spans="1:6" x14ac:dyDescent="0.25">
      <c r="A11577">
        <v>1549</v>
      </c>
      <c r="B11577" s="3">
        <v>44197</v>
      </c>
      <c r="C11577" s="3">
        <v>44197</v>
      </c>
      <c r="D11577" t="s">
        <v>131</v>
      </c>
      <c r="E11577" t="s">
        <v>144</v>
      </c>
      <c r="F11577" t="s">
        <v>133</v>
      </c>
    </row>
    <row r="11578" spans="1:6" x14ac:dyDescent="0.25">
      <c r="A11578">
        <v>1549</v>
      </c>
      <c r="B11578" s="3">
        <v>44197</v>
      </c>
      <c r="C11578" s="3">
        <v>44279</v>
      </c>
      <c r="D11578" t="s">
        <v>131</v>
      </c>
      <c r="E11578" t="s">
        <v>93</v>
      </c>
      <c r="F11578" t="s">
        <v>133</v>
      </c>
    </row>
    <row r="11579" spans="1:6" x14ac:dyDescent="0.25">
      <c r="A11579">
        <v>1549</v>
      </c>
      <c r="B11579" s="3">
        <v>44197</v>
      </c>
      <c r="C11579" s="3">
        <v>44243</v>
      </c>
      <c r="D11579" t="s">
        <v>131</v>
      </c>
      <c r="E11579" t="s">
        <v>144</v>
      </c>
      <c r="F11579" t="s">
        <v>133</v>
      </c>
    </row>
    <row r="11580" spans="1:6" x14ac:dyDescent="0.25">
      <c r="A11580">
        <v>1549</v>
      </c>
      <c r="B11580" s="3">
        <v>44279</v>
      </c>
      <c r="C11580" s="3">
        <v>44536</v>
      </c>
      <c r="D11580" t="s">
        <v>131</v>
      </c>
      <c r="E11580" t="s">
        <v>93</v>
      </c>
      <c r="F11580" t="s">
        <v>133</v>
      </c>
    </row>
    <row r="11581" spans="1:6" x14ac:dyDescent="0.25">
      <c r="A11581">
        <v>1549</v>
      </c>
      <c r="B11581" s="3">
        <v>44536</v>
      </c>
      <c r="C11581" s="3"/>
      <c r="D11581" t="s">
        <v>131</v>
      </c>
      <c r="E11581" t="s">
        <v>93</v>
      </c>
      <c r="F11581" t="s">
        <v>133</v>
      </c>
    </row>
    <row r="11582" spans="1:6" x14ac:dyDescent="0.25">
      <c r="A11582">
        <v>1550</v>
      </c>
      <c r="B11582" s="3">
        <v>42979</v>
      </c>
      <c r="C11582" s="3">
        <v>43447</v>
      </c>
      <c r="D11582" t="s">
        <v>131</v>
      </c>
      <c r="E11582" t="s">
        <v>115</v>
      </c>
      <c r="F11582" t="s">
        <v>133</v>
      </c>
    </row>
    <row r="11583" spans="1:6" x14ac:dyDescent="0.25">
      <c r="A11583">
        <v>1550</v>
      </c>
      <c r="B11583" s="3">
        <v>43448</v>
      </c>
      <c r="C11583" s="3">
        <v>43448</v>
      </c>
      <c r="D11583" t="s">
        <v>131</v>
      </c>
      <c r="E11583" t="s">
        <v>115</v>
      </c>
      <c r="F11583" t="s">
        <v>133</v>
      </c>
    </row>
    <row r="11584" spans="1:6" x14ac:dyDescent="0.25">
      <c r="A11584">
        <v>1550</v>
      </c>
      <c r="B11584" s="3">
        <v>43449</v>
      </c>
      <c r="C11584" s="3">
        <v>43698</v>
      </c>
      <c r="D11584" t="s">
        <v>131</v>
      </c>
      <c r="E11584" t="s">
        <v>115</v>
      </c>
      <c r="F11584" t="s">
        <v>133</v>
      </c>
    </row>
    <row r="11585" spans="1:6" x14ac:dyDescent="0.25">
      <c r="A11585">
        <v>1550</v>
      </c>
      <c r="B11585" s="3">
        <v>43699</v>
      </c>
      <c r="C11585" s="3">
        <v>43699</v>
      </c>
      <c r="D11585" t="s">
        <v>131</v>
      </c>
      <c r="E11585" t="s">
        <v>115</v>
      </c>
      <c r="F11585" t="s">
        <v>133</v>
      </c>
    </row>
    <row r="11586" spans="1:6" x14ac:dyDescent="0.25">
      <c r="A11586">
        <v>1550</v>
      </c>
      <c r="B11586" s="3">
        <v>43700</v>
      </c>
      <c r="C11586" s="3">
        <v>44116</v>
      </c>
      <c r="D11586" t="s">
        <v>131</v>
      </c>
      <c r="E11586" t="s">
        <v>115</v>
      </c>
      <c r="F11586" t="s">
        <v>133</v>
      </c>
    </row>
    <row r="11587" spans="1:6" x14ac:dyDescent="0.25">
      <c r="A11587">
        <v>1550</v>
      </c>
      <c r="B11587" s="3">
        <v>44117</v>
      </c>
      <c r="C11587" s="3">
        <v>44214</v>
      </c>
      <c r="D11587" t="s">
        <v>131</v>
      </c>
      <c r="E11587" t="s">
        <v>115</v>
      </c>
      <c r="F11587" t="s">
        <v>133</v>
      </c>
    </row>
    <row r="11588" spans="1:6" x14ac:dyDescent="0.25">
      <c r="A11588">
        <v>1550</v>
      </c>
      <c r="B11588" s="3">
        <v>44215</v>
      </c>
      <c r="C11588" s="3">
        <v>44229</v>
      </c>
      <c r="D11588" t="s">
        <v>131</v>
      </c>
      <c r="E11588" t="s">
        <v>115</v>
      </c>
      <c r="F11588" t="s">
        <v>133</v>
      </c>
    </row>
    <row r="11589" spans="1:6" x14ac:dyDescent="0.25">
      <c r="A11589">
        <v>1550</v>
      </c>
      <c r="B11589" s="3">
        <v>44230</v>
      </c>
      <c r="C11589" s="3">
        <v>44585</v>
      </c>
      <c r="D11589" t="s">
        <v>131</v>
      </c>
      <c r="E11589" t="s">
        <v>115</v>
      </c>
      <c r="F11589" t="s">
        <v>133</v>
      </c>
    </row>
    <row r="11590" spans="1:6" x14ac:dyDescent="0.25">
      <c r="A11590">
        <v>1550</v>
      </c>
      <c r="B11590" s="3">
        <v>44586</v>
      </c>
      <c r="C11590" s="3">
        <v>44587</v>
      </c>
      <c r="D11590" t="s">
        <v>131</v>
      </c>
      <c r="E11590" t="s">
        <v>115</v>
      </c>
      <c r="F11590" t="s">
        <v>133</v>
      </c>
    </row>
    <row r="11591" spans="1:6" x14ac:dyDescent="0.25">
      <c r="A11591">
        <v>1550</v>
      </c>
      <c r="B11591" s="3">
        <v>44588</v>
      </c>
      <c r="C11591" s="3"/>
      <c r="D11591" t="s">
        <v>131</v>
      </c>
      <c r="E11591" t="s">
        <v>115</v>
      </c>
      <c r="F11591" t="s">
        <v>133</v>
      </c>
    </row>
    <row r="11592" spans="1:6" x14ac:dyDescent="0.25">
      <c r="A11592">
        <v>1551</v>
      </c>
      <c r="B11592" s="3">
        <v>42795</v>
      </c>
      <c r="C11592" s="3">
        <v>43202</v>
      </c>
      <c r="D11592" t="s">
        <v>131</v>
      </c>
      <c r="E11592" t="s">
        <v>165</v>
      </c>
      <c r="F11592" t="s">
        <v>133</v>
      </c>
    </row>
    <row r="11593" spans="1:6" x14ac:dyDescent="0.25">
      <c r="A11593">
        <v>1551</v>
      </c>
      <c r="B11593" s="3">
        <v>43203</v>
      </c>
      <c r="C11593" s="3">
        <v>43213</v>
      </c>
      <c r="D11593" t="s">
        <v>131</v>
      </c>
      <c r="E11593" t="s">
        <v>165</v>
      </c>
      <c r="F11593" t="s">
        <v>133</v>
      </c>
    </row>
    <row r="11594" spans="1:6" x14ac:dyDescent="0.25">
      <c r="A11594">
        <v>1551</v>
      </c>
      <c r="B11594" s="3">
        <v>43214</v>
      </c>
      <c r="C11594" s="3">
        <v>43263</v>
      </c>
      <c r="D11594" t="s">
        <v>131</v>
      </c>
      <c r="E11594" t="s">
        <v>165</v>
      </c>
      <c r="F11594" t="s">
        <v>133</v>
      </c>
    </row>
    <row r="11595" spans="1:6" x14ac:dyDescent="0.25">
      <c r="A11595">
        <v>1551</v>
      </c>
      <c r="B11595" s="3">
        <v>43263</v>
      </c>
      <c r="C11595" s="3">
        <v>43263</v>
      </c>
      <c r="D11595" t="s">
        <v>131</v>
      </c>
      <c r="E11595" t="s">
        <v>165</v>
      </c>
      <c r="F11595" t="s">
        <v>133</v>
      </c>
    </row>
    <row r="11596" spans="1:6" x14ac:dyDescent="0.25">
      <c r="A11596">
        <v>1551</v>
      </c>
      <c r="B11596" s="3">
        <v>43264</v>
      </c>
      <c r="C11596" s="3">
        <v>43312</v>
      </c>
      <c r="D11596" t="s">
        <v>131</v>
      </c>
      <c r="E11596" t="s">
        <v>165</v>
      </c>
      <c r="F11596" t="s">
        <v>133</v>
      </c>
    </row>
    <row r="11597" spans="1:6" x14ac:dyDescent="0.25">
      <c r="A11597">
        <v>1551</v>
      </c>
      <c r="B11597" s="3">
        <v>43312</v>
      </c>
      <c r="C11597" s="3">
        <v>43333</v>
      </c>
      <c r="D11597" t="s">
        <v>131</v>
      </c>
      <c r="E11597" t="s">
        <v>165</v>
      </c>
      <c r="F11597" t="s">
        <v>133</v>
      </c>
    </row>
    <row r="11598" spans="1:6" x14ac:dyDescent="0.25">
      <c r="A11598">
        <v>1551</v>
      </c>
      <c r="B11598" s="3">
        <v>43312</v>
      </c>
      <c r="C11598" s="3">
        <v>43333</v>
      </c>
      <c r="D11598" t="s">
        <v>131</v>
      </c>
      <c r="E11598" t="s">
        <v>165</v>
      </c>
      <c r="F11598" t="s">
        <v>133</v>
      </c>
    </row>
    <row r="11599" spans="1:6" x14ac:dyDescent="0.25">
      <c r="A11599">
        <v>1551</v>
      </c>
      <c r="B11599" s="3">
        <v>43333</v>
      </c>
      <c r="C11599" s="3">
        <v>43353</v>
      </c>
      <c r="D11599" t="s">
        <v>131</v>
      </c>
      <c r="E11599" t="s">
        <v>165</v>
      </c>
      <c r="F11599" t="s">
        <v>133</v>
      </c>
    </row>
    <row r="11600" spans="1:6" x14ac:dyDescent="0.25">
      <c r="A11600">
        <v>1551</v>
      </c>
      <c r="B11600" s="3">
        <v>43353</v>
      </c>
      <c r="C11600" s="3">
        <v>43355</v>
      </c>
      <c r="D11600" t="s">
        <v>131</v>
      </c>
      <c r="E11600" t="s">
        <v>165</v>
      </c>
      <c r="F11600" t="s">
        <v>133</v>
      </c>
    </row>
    <row r="11601" spans="1:6" x14ac:dyDescent="0.25">
      <c r="A11601">
        <v>1551</v>
      </c>
      <c r="B11601" s="3">
        <v>43356</v>
      </c>
      <c r="C11601" s="3">
        <v>43394</v>
      </c>
      <c r="D11601" t="s">
        <v>131</v>
      </c>
      <c r="E11601" t="s">
        <v>165</v>
      </c>
      <c r="F11601" t="s">
        <v>133</v>
      </c>
    </row>
    <row r="11602" spans="1:6" x14ac:dyDescent="0.25">
      <c r="A11602">
        <v>1551</v>
      </c>
      <c r="B11602" s="3">
        <v>43394</v>
      </c>
      <c r="C11602" s="3">
        <v>43423</v>
      </c>
      <c r="D11602" t="s">
        <v>131</v>
      </c>
      <c r="E11602" t="s">
        <v>165</v>
      </c>
      <c r="F11602" t="s">
        <v>133</v>
      </c>
    </row>
    <row r="11603" spans="1:6" x14ac:dyDescent="0.25">
      <c r="A11603">
        <v>1551</v>
      </c>
      <c r="B11603" s="3">
        <v>43424</v>
      </c>
      <c r="C11603" s="3">
        <v>43541</v>
      </c>
      <c r="D11603" t="s">
        <v>131</v>
      </c>
      <c r="E11603" t="s">
        <v>165</v>
      </c>
      <c r="F11603" t="s">
        <v>133</v>
      </c>
    </row>
    <row r="11604" spans="1:6" x14ac:dyDescent="0.25">
      <c r="A11604">
        <v>1551</v>
      </c>
      <c r="B11604" s="3">
        <v>43541</v>
      </c>
      <c r="C11604" s="3">
        <v>43550</v>
      </c>
      <c r="D11604" t="s">
        <v>131</v>
      </c>
      <c r="E11604" t="s">
        <v>165</v>
      </c>
      <c r="F11604" t="s">
        <v>133</v>
      </c>
    </row>
    <row r="11605" spans="1:6" x14ac:dyDescent="0.25">
      <c r="A11605">
        <v>1551</v>
      </c>
      <c r="B11605" s="3">
        <v>43551</v>
      </c>
      <c r="C11605" s="3">
        <v>43738</v>
      </c>
      <c r="D11605" t="s">
        <v>131</v>
      </c>
      <c r="E11605" t="s">
        <v>165</v>
      </c>
      <c r="F11605" t="s">
        <v>133</v>
      </c>
    </row>
    <row r="11606" spans="1:6" x14ac:dyDescent="0.25">
      <c r="A11606">
        <v>1551</v>
      </c>
      <c r="B11606" s="3">
        <v>43738</v>
      </c>
      <c r="C11606" s="3">
        <v>43789</v>
      </c>
      <c r="D11606" t="s">
        <v>131</v>
      </c>
      <c r="E11606" t="s">
        <v>165</v>
      </c>
      <c r="F11606" t="s">
        <v>133</v>
      </c>
    </row>
    <row r="11607" spans="1:6" x14ac:dyDescent="0.25">
      <c r="A11607">
        <v>1551</v>
      </c>
      <c r="B11607" s="3">
        <v>43789</v>
      </c>
      <c r="C11607" s="3">
        <v>43790</v>
      </c>
      <c r="D11607" t="s">
        <v>131</v>
      </c>
      <c r="E11607" t="s">
        <v>165</v>
      </c>
      <c r="F11607" t="s">
        <v>133</v>
      </c>
    </row>
    <row r="11608" spans="1:6" x14ac:dyDescent="0.25">
      <c r="A11608">
        <v>1551</v>
      </c>
      <c r="B11608" s="3">
        <v>43791</v>
      </c>
      <c r="C11608" s="3">
        <v>43791</v>
      </c>
      <c r="D11608" t="s">
        <v>131</v>
      </c>
      <c r="E11608" t="s">
        <v>165</v>
      </c>
      <c r="F11608" t="s">
        <v>133</v>
      </c>
    </row>
    <row r="11609" spans="1:6" x14ac:dyDescent="0.25">
      <c r="A11609">
        <v>1551</v>
      </c>
      <c r="B11609" s="3">
        <v>43791</v>
      </c>
      <c r="C11609" s="3">
        <v>43795</v>
      </c>
      <c r="D11609" t="s">
        <v>131</v>
      </c>
      <c r="E11609" t="s">
        <v>165</v>
      </c>
      <c r="F11609" t="s">
        <v>133</v>
      </c>
    </row>
    <row r="11610" spans="1:6" x14ac:dyDescent="0.25">
      <c r="A11610">
        <v>1551</v>
      </c>
      <c r="B11610" s="3">
        <v>43796</v>
      </c>
      <c r="C11610" s="3">
        <v>43806</v>
      </c>
      <c r="D11610" t="s">
        <v>131</v>
      </c>
      <c r="E11610" t="s">
        <v>165</v>
      </c>
      <c r="F11610" t="s">
        <v>133</v>
      </c>
    </row>
    <row r="11611" spans="1:6" x14ac:dyDescent="0.25">
      <c r="A11611">
        <v>1551</v>
      </c>
      <c r="B11611" s="3">
        <v>43806</v>
      </c>
      <c r="C11611" s="3">
        <v>43819</v>
      </c>
      <c r="D11611" t="s">
        <v>131</v>
      </c>
      <c r="E11611" t="s">
        <v>165</v>
      </c>
      <c r="F11611" t="s">
        <v>133</v>
      </c>
    </row>
    <row r="11612" spans="1:6" x14ac:dyDescent="0.25">
      <c r="A11612">
        <v>1551</v>
      </c>
      <c r="B11612" s="3">
        <v>43820</v>
      </c>
      <c r="C11612" s="3">
        <v>43894</v>
      </c>
      <c r="D11612" t="s">
        <v>131</v>
      </c>
      <c r="E11612" t="s">
        <v>165</v>
      </c>
      <c r="F11612" t="s">
        <v>133</v>
      </c>
    </row>
    <row r="11613" spans="1:6" x14ac:dyDescent="0.25">
      <c r="A11613">
        <v>1551</v>
      </c>
      <c r="B11613" s="3">
        <v>43894</v>
      </c>
      <c r="C11613" s="3">
        <v>43896</v>
      </c>
      <c r="D11613" t="s">
        <v>131</v>
      </c>
      <c r="E11613" t="s">
        <v>165</v>
      </c>
      <c r="F11613" t="s">
        <v>133</v>
      </c>
    </row>
    <row r="11614" spans="1:6" x14ac:dyDescent="0.25">
      <c r="A11614">
        <v>1551</v>
      </c>
      <c r="B11614" s="3">
        <v>43897</v>
      </c>
      <c r="C11614" s="3">
        <v>44037</v>
      </c>
      <c r="D11614" t="s">
        <v>131</v>
      </c>
      <c r="E11614" t="s">
        <v>165</v>
      </c>
      <c r="F11614" t="s">
        <v>133</v>
      </c>
    </row>
    <row r="11615" spans="1:6" x14ac:dyDescent="0.25">
      <c r="A11615">
        <v>1551</v>
      </c>
      <c r="B11615" s="3">
        <v>44037</v>
      </c>
      <c r="C11615" s="3">
        <v>44066</v>
      </c>
      <c r="D11615" t="s">
        <v>131</v>
      </c>
      <c r="E11615" t="s">
        <v>165</v>
      </c>
      <c r="F11615" t="s">
        <v>133</v>
      </c>
    </row>
    <row r="11616" spans="1:6" x14ac:dyDescent="0.25">
      <c r="A11616">
        <v>1551</v>
      </c>
      <c r="B11616" s="3">
        <v>44067</v>
      </c>
      <c r="C11616" s="3">
        <v>44067</v>
      </c>
      <c r="D11616" t="s">
        <v>131</v>
      </c>
      <c r="E11616" t="s">
        <v>165</v>
      </c>
      <c r="F11616" t="s">
        <v>133</v>
      </c>
    </row>
    <row r="11617" spans="1:6" x14ac:dyDescent="0.25">
      <c r="A11617">
        <v>1551</v>
      </c>
      <c r="B11617" s="3">
        <v>44067</v>
      </c>
      <c r="C11617" s="3">
        <v>44096</v>
      </c>
      <c r="D11617" t="s">
        <v>131</v>
      </c>
      <c r="E11617" t="s">
        <v>165</v>
      </c>
      <c r="F11617" t="s">
        <v>133</v>
      </c>
    </row>
    <row r="11618" spans="1:6" x14ac:dyDescent="0.25">
      <c r="A11618">
        <v>1551</v>
      </c>
      <c r="B11618" s="3">
        <v>44096</v>
      </c>
      <c r="C11618" s="3">
        <v>44125</v>
      </c>
      <c r="D11618" t="s">
        <v>131</v>
      </c>
      <c r="E11618" t="s">
        <v>165</v>
      </c>
      <c r="F11618" t="s">
        <v>133</v>
      </c>
    </row>
    <row r="11619" spans="1:6" x14ac:dyDescent="0.25">
      <c r="A11619">
        <v>1551</v>
      </c>
      <c r="B11619" s="3">
        <v>44097</v>
      </c>
      <c r="C11619" s="3">
        <v>44125</v>
      </c>
      <c r="D11619" t="s">
        <v>131</v>
      </c>
      <c r="E11619" t="s">
        <v>165</v>
      </c>
      <c r="F11619" t="s">
        <v>133</v>
      </c>
    </row>
    <row r="11620" spans="1:6" x14ac:dyDescent="0.25">
      <c r="A11620">
        <v>1551</v>
      </c>
      <c r="B11620" s="3">
        <v>44126</v>
      </c>
      <c r="C11620" s="3">
        <v>44660</v>
      </c>
      <c r="D11620" t="s">
        <v>131</v>
      </c>
      <c r="E11620" t="s">
        <v>165</v>
      </c>
      <c r="F11620" t="s">
        <v>133</v>
      </c>
    </row>
    <row r="11621" spans="1:6" x14ac:dyDescent="0.25">
      <c r="A11621">
        <v>1551</v>
      </c>
      <c r="B11621" s="3">
        <v>44660</v>
      </c>
      <c r="C11621" s="3">
        <v>44689</v>
      </c>
      <c r="D11621" t="s">
        <v>131</v>
      </c>
      <c r="E11621" t="s">
        <v>165</v>
      </c>
      <c r="F11621" t="s">
        <v>133</v>
      </c>
    </row>
    <row r="11622" spans="1:6" x14ac:dyDescent="0.25">
      <c r="A11622">
        <v>1551</v>
      </c>
      <c r="B11622" s="3">
        <v>44690</v>
      </c>
      <c r="C11622" s="3">
        <v>44694</v>
      </c>
      <c r="D11622" t="s">
        <v>131</v>
      </c>
      <c r="E11622" t="s">
        <v>165</v>
      </c>
      <c r="F11622" t="s">
        <v>133</v>
      </c>
    </row>
    <row r="11623" spans="1:6" x14ac:dyDescent="0.25">
      <c r="A11623">
        <v>1551</v>
      </c>
      <c r="B11623" s="3">
        <v>44694</v>
      </c>
      <c r="C11623" s="3">
        <v>44697</v>
      </c>
      <c r="D11623" t="s">
        <v>131</v>
      </c>
      <c r="E11623" t="s">
        <v>165</v>
      </c>
      <c r="F11623" t="s">
        <v>133</v>
      </c>
    </row>
    <row r="11624" spans="1:6" x14ac:dyDescent="0.25">
      <c r="A11624">
        <v>1552</v>
      </c>
      <c r="B11624" s="3">
        <v>42795</v>
      </c>
      <c r="C11624" s="3">
        <v>43124</v>
      </c>
      <c r="D11624" t="s">
        <v>131</v>
      </c>
      <c r="E11624" t="s">
        <v>163</v>
      </c>
      <c r="F11624" t="s">
        <v>132</v>
      </c>
    </row>
    <row r="11625" spans="1:6" x14ac:dyDescent="0.25">
      <c r="A11625">
        <v>1552</v>
      </c>
      <c r="B11625" s="3">
        <v>43125</v>
      </c>
      <c r="C11625" s="3">
        <v>43125</v>
      </c>
      <c r="D11625" t="s">
        <v>131</v>
      </c>
      <c r="E11625" t="s">
        <v>163</v>
      </c>
      <c r="F11625" t="s">
        <v>132</v>
      </c>
    </row>
    <row r="11626" spans="1:6" x14ac:dyDescent="0.25">
      <c r="A11626">
        <v>1552</v>
      </c>
      <c r="B11626" s="3">
        <v>43126</v>
      </c>
      <c r="C11626" s="3">
        <v>43263</v>
      </c>
      <c r="D11626" t="s">
        <v>131</v>
      </c>
      <c r="E11626" t="s">
        <v>163</v>
      </c>
      <c r="F11626" t="s">
        <v>132</v>
      </c>
    </row>
    <row r="11627" spans="1:6" x14ac:dyDescent="0.25">
      <c r="A11627">
        <v>1552</v>
      </c>
      <c r="B11627" s="3">
        <v>43263</v>
      </c>
      <c r="C11627" s="3">
        <v>43264</v>
      </c>
      <c r="D11627" t="s">
        <v>131</v>
      </c>
      <c r="E11627" t="s">
        <v>163</v>
      </c>
      <c r="F11627" t="s">
        <v>132</v>
      </c>
    </row>
    <row r="11628" spans="1:6" x14ac:dyDescent="0.25">
      <c r="A11628">
        <v>1552</v>
      </c>
      <c r="B11628" s="3">
        <v>43265</v>
      </c>
      <c r="C11628" s="3">
        <v>43340</v>
      </c>
      <c r="D11628" t="s">
        <v>131</v>
      </c>
      <c r="E11628" t="s">
        <v>163</v>
      </c>
      <c r="F11628" t="s">
        <v>132</v>
      </c>
    </row>
    <row r="11629" spans="1:6" x14ac:dyDescent="0.25">
      <c r="A11629">
        <v>1552</v>
      </c>
      <c r="B11629" s="3">
        <v>43340</v>
      </c>
      <c r="C11629" s="3">
        <v>43343</v>
      </c>
      <c r="D11629" t="s">
        <v>131</v>
      </c>
      <c r="E11629" t="s">
        <v>163</v>
      </c>
      <c r="F11629" t="s">
        <v>132</v>
      </c>
    </row>
    <row r="11630" spans="1:6" x14ac:dyDescent="0.25">
      <c r="A11630">
        <v>1552</v>
      </c>
      <c r="B11630" s="3">
        <v>43343</v>
      </c>
      <c r="C11630" s="3">
        <v>43503</v>
      </c>
      <c r="D11630" t="s">
        <v>131</v>
      </c>
      <c r="E11630" t="s">
        <v>163</v>
      </c>
      <c r="F11630" t="s">
        <v>132</v>
      </c>
    </row>
    <row r="11631" spans="1:6" x14ac:dyDescent="0.25">
      <c r="A11631">
        <v>1552</v>
      </c>
      <c r="B11631" s="3">
        <v>43503</v>
      </c>
      <c r="C11631" s="3">
        <v>43503</v>
      </c>
      <c r="D11631" t="s">
        <v>131</v>
      </c>
      <c r="E11631" t="s">
        <v>163</v>
      </c>
      <c r="F11631" t="s">
        <v>132</v>
      </c>
    </row>
    <row r="11632" spans="1:6" x14ac:dyDescent="0.25">
      <c r="A11632">
        <v>1552</v>
      </c>
      <c r="B11632" s="3">
        <v>43504</v>
      </c>
      <c r="C11632" s="3">
        <v>43549</v>
      </c>
      <c r="D11632" t="s">
        <v>131</v>
      </c>
      <c r="E11632" t="s">
        <v>163</v>
      </c>
      <c r="F11632" t="s">
        <v>132</v>
      </c>
    </row>
    <row r="11633" spans="1:6" x14ac:dyDescent="0.25">
      <c r="A11633">
        <v>1552</v>
      </c>
      <c r="B11633" s="3">
        <v>43549</v>
      </c>
      <c r="C11633" s="3">
        <v>43549</v>
      </c>
      <c r="D11633" t="s">
        <v>131</v>
      </c>
      <c r="E11633" t="s">
        <v>163</v>
      </c>
      <c r="F11633" t="s">
        <v>132</v>
      </c>
    </row>
    <row r="11634" spans="1:6" x14ac:dyDescent="0.25">
      <c r="A11634">
        <v>1552</v>
      </c>
      <c r="B11634" s="3">
        <v>43550</v>
      </c>
      <c r="C11634" s="3">
        <v>43601</v>
      </c>
      <c r="D11634" t="s">
        <v>131</v>
      </c>
      <c r="E11634" t="s">
        <v>163</v>
      </c>
      <c r="F11634" t="s">
        <v>132</v>
      </c>
    </row>
    <row r="11635" spans="1:6" x14ac:dyDescent="0.25">
      <c r="A11635">
        <v>1552</v>
      </c>
      <c r="B11635" s="3">
        <v>43601</v>
      </c>
      <c r="C11635" s="3">
        <v>43601</v>
      </c>
      <c r="D11635" t="s">
        <v>131</v>
      </c>
      <c r="E11635" t="s">
        <v>163</v>
      </c>
      <c r="F11635" t="s">
        <v>132</v>
      </c>
    </row>
    <row r="11636" spans="1:6" x14ac:dyDescent="0.25">
      <c r="A11636">
        <v>1552</v>
      </c>
      <c r="B11636" s="3">
        <v>43602</v>
      </c>
      <c r="C11636" s="3">
        <v>43656</v>
      </c>
      <c r="D11636" t="s">
        <v>131</v>
      </c>
      <c r="E11636" t="s">
        <v>163</v>
      </c>
      <c r="F11636" t="s">
        <v>132</v>
      </c>
    </row>
    <row r="11637" spans="1:6" x14ac:dyDescent="0.25">
      <c r="A11637">
        <v>1552</v>
      </c>
      <c r="B11637" s="3">
        <v>43656</v>
      </c>
      <c r="C11637" s="3">
        <v>43656</v>
      </c>
      <c r="D11637" t="s">
        <v>131</v>
      </c>
      <c r="E11637" t="s">
        <v>163</v>
      </c>
      <c r="F11637" t="s">
        <v>132</v>
      </c>
    </row>
    <row r="11638" spans="1:6" x14ac:dyDescent="0.25">
      <c r="A11638">
        <v>1552</v>
      </c>
      <c r="B11638" s="3">
        <v>43656</v>
      </c>
      <c r="C11638" s="3">
        <v>43732</v>
      </c>
      <c r="D11638" t="s">
        <v>131</v>
      </c>
      <c r="E11638" t="s">
        <v>163</v>
      </c>
      <c r="F11638" t="s">
        <v>132</v>
      </c>
    </row>
    <row r="11639" spans="1:6" x14ac:dyDescent="0.25">
      <c r="A11639">
        <v>1552</v>
      </c>
      <c r="B11639" s="3">
        <v>43732</v>
      </c>
      <c r="C11639" s="3">
        <v>43732</v>
      </c>
      <c r="D11639" t="s">
        <v>131</v>
      </c>
      <c r="E11639" t="s">
        <v>163</v>
      </c>
      <c r="F11639" t="s">
        <v>132</v>
      </c>
    </row>
    <row r="11640" spans="1:6" x14ac:dyDescent="0.25">
      <c r="A11640">
        <v>1552</v>
      </c>
      <c r="B11640" s="3">
        <v>43733</v>
      </c>
      <c r="C11640" s="3">
        <v>43819</v>
      </c>
      <c r="D11640" t="s">
        <v>131</v>
      </c>
      <c r="E11640" t="s">
        <v>163</v>
      </c>
      <c r="F11640" t="s">
        <v>132</v>
      </c>
    </row>
    <row r="11641" spans="1:6" x14ac:dyDescent="0.25">
      <c r="A11641">
        <v>1552</v>
      </c>
      <c r="B11641" s="3">
        <v>43819</v>
      </c>
      <c r="C11641" s="3">
        <v>43819</v>
      </c>
      <c r="D11641" t="s">
        <v>131</v>
      </c>
      <c r="E11641" t="s">
        <v>163</v>
      </c>
      <c r="F11641" t="s">
        <v>132</v>
      </c>
    </row>
    <row r="11642" spans="1:6" x14ac:dyDescent="0.25">
      <c r="A11642">
        <v>1552</v>
      </c>
      <c r="B11642" s="3">
        <v>43820</v>
      </c>
      <c r="C11642" s="3">
        <v>44025</v>
      </c>
      <c r="D11642" t="s">
        <v>131</v>
      </c>
      <c r="E11642" t="s">
        <v>163</v>
      </c>
      <c r="F11642" t="s">
        <v>132</v>
      </c>
    </row>
    <row r="11643" spans="1:6" x14ac:dyDescent="0.25">
      <c r="A11643">
        <v>1552</v>
      </c>
      <c r="B11643" s="3">
        <v>44025</v>
      </c>
      <c r="C11643" s="3">
        <v>44031</v>
      </c>
      <c r="D11643" t="s">
        <v>131</v>
      </c>
      <c r="E11643" t="s">
        <v>163</v>
      </c>
      <c r="F11643" t="s">
        <v>132</v>
      </c>
    </row>
    <row r="11644" spans="1:6" x14ac:dyDescent="0.25">
      <c r="A11644">
        <v>1552</v>
      </c>
      <c r="B11644" s="3">
        <v>44032</v>
      </c>
      <c r="C11644" s="3">
        <v>44215</v>
      </c>
      <c r="D11644" t="s">
        <v>131</v>
      </c>
      <c r="E11644" t="s">
        <v>163</v>
      </c>
      <c r="F11644" t="s">
        <v>132</v>
      </c>
    </row>
    <row r="11645" spans="1:6" x14ac:dyDescent="0.25">
      <c r="A11645">
        <v>1552</v>
      </c>
      <c r="B11645" s="3">
        <v>44215</v>
      </c>
      <c r="C11645" s="3">
        <v>44222</v>
      </c>
      <c r="D11645" t="s">
        <v>131</v>
      </c>
      <c r="E11645" t="s">
        <v>163</v>
      </c>
      <c r="F11645" t="s">
        <v>132</v>
      </c>
    </row>
    <row r="11646" spans="1:6" x14ac:dyDescent="0.25">
      <c r="A11646">
        <v>1552</v>
      </c>
      <c r="B11646" s="3">
        <v>44223</v>
      </c>
      <c r="C11646" s="3">
        <v>44445</v>
      </c>
      <c r="D11646" t="s">
        <v>131</v>
      </c>
      <c r="E11646" t="s">
        <v>163</v>
      </c>
      <c r="F11646" t="s">
        <v>132</v>
      </c>
    </row>
    <row r="11647" spans="1:6" x14ac:dyDescent="0.25">
      <c r="A11647">
        <v>1552</v>
      </c>
      <c r="B11647" s="3">
        <v>44445</v>
      </c>
      <c r="C11647" s="3">
        <v>44446</v>
      </c>
      <c r="D11647" t="s">
        <v>131</v>
      </c>
      <c r="E11647" t="s">
        <v>163</v>
      </c>
      <c r="F11647" t="s">
        <v>132</v>
      </c>
    </row>
    <row r="11648" spans="1:6" x14ac:dyDescent="0.25">
      <c r="A11648">
        <v>1552</v>
      </c>
      <c r="B11648" s="3">
        <v>44447</v>
      </c>
      <c r="C11648" s="3"/>
      <c r="D11648" t="s">
        <v>131</v>
      </c>
      <c r="E11648" t="s">
        <v>163</v>
      </c>
      <c r="F11648" t="s">
        <v>132</v>
      </c>
    </row>
    <row r="11649" spans="1:6" x14ac:dyDescent="0.25">
      <c r="A11649">
        <v>1553</v>
      </c>
      <c r="B11649" s="3">
        <v>42954</v>
      </c>
      <c r="C11649" s="3">
        <v>43577</v>
      </c>
      <c r="D11649" t="s">
        <v>131</v>
      </c>
      <c r="E11649" t="s">
        <v>118</v>
      </c>
      <c r="F11649" t="s">
        <v>133</v>
      </c>
    </row>
    <row r="11650" spans="1:6" x14ac:dyDescent="0.25">
      <c r="A11650">
        <v>1553</v>
      </c>
      <c r="B11650" s="3">
        <v>43577</v>
      </c>
      <c r="C11650" s="3">
        <v>44305</v>
      </c>
      <c r="D11650" t="s">
        <v>131</v>
      </c>
      <c r="E11650" t="s">
        <v>118</v>
      </c>
      <c r="F11650" t="s">
        <v>133</v>
      </c>
    </row>
    <row r="11651" spans="1:6" x14ac:dyDescent="0.25">
      <c r="A11651">
        <v>1553</v>
      </c>
      <c r="B11651" s="3">
        <v>44305</v>
      </c>
      <c r="C11651" s="3"/>
      <c r="D11651" t="s">
        <v>131</v>
      </c>
      <c r="E11651" t="s">
        <v>118</v>
      </c>
      <c r="F11651" t="s">
        <v>133</v>
      </c>
    </row>
    <row r="11652" spans="1:6" x14ac:dyDescent="0.25">
      <c r="A11652">
        <v>1554</v>
      </c>
      <c r="B11652" s="3">
        <v>42339</v>
      </c>
      <c r="C11652" s="3">
        <v>43516</v>
      </c>
      <c r="D11652" t="s">
        <v>131</v>
      </c>
      <c r="E11652" t="s">
        <v>185</v>
      </c>
      <c r="F11652" t="s">
        <v>133</v>
      </c>
    </row>
    <row r="11653" spans="1:6" x14ac:dyDescent="0.25">
      <c r="A11653">
        <v>1554</v>
      </c>
      <c r="B11653" s="3">
        <v>43516</v>
      </c>
      <c r="C11653" s="3">
        <v>43518</v>
      </c>
      <c r="D11653" t="s">
        <v>131</v>
      </c>
      <c r="E11653" t="s">
        <v>185</v>
      </c>
      <c r="F11653" t="s">
        <v>133</v>
      </c>
    </row>
    <row r="11654" spans="1:6" x14ac:dyDescent="0.25">
      <c r="A11654">
        <v>1554</v>
      </c>
      <c r="B11654" s="3">
        <v>43519</v>
      </c>
      <c r="C11654" s="3">
        <v>43521</v>
      </c>
      <c r="D11654" t="s">
        <v>131</v>
      </c>
      <c r="E11654" t="s">
        <v>185</v>
      </c>
      <c r="F11654" t="s">
        <v>133</v>
      </c>
    </row>
    <row r="11655" spans="1:6" x14ac:dyDescent="0.25">
      <c r="A11655">
        <v>1554</v>
      </c>
      <c r="B11655" s="3">
        <v>43521</v>
      </c>
      <c r="C11655" s="3">
        <v>43525</v>
      </c>
      <c r="D11655" t="s">
        <v>131</v>
      </c>
      <c r="E11655" t="s">
        <v>185</v>
      </c>
      <c r="F11655" t="s">
        <v>133</v>
      </c>
    </row>
    <row r="11656" spans="1:6" x14ac:dyDescent="0.25">
      <c r="A11656">
        <v>1554</v>
      </c>
      <c r="B11656" s="3">
        <v>43526</v>
      </c>
      <c r="C11656" s="3">
        <v>43528</v>
      </c>
      <c r="D11656" t="s">
        <v>131</v>
      </c>
      <c r="E11656" t="s">
        <v>185</v>
      </c>
      <c r="F11656" t="s">
        <v>133</v>
      </c>
    </row>
    <row r="11657" spans="1:6" x14ac:dyDescent="0.25">
      <c r="A11657">
        <v>1554</v>
      </c>
      <c r="B11657" s="3">
        <v>43528</v>
      </c>
      <c r="C11657" s="3">
        <v>43532</v>
      </c>
      <c r="D11657" t="s">
        <v>131</v>
      </c>
      <c r="E11657" t="s">
        <v>185</v>
      </c>
      <c r="F11657" t="s">
        <v>133</v>
      </c>
    </row>
    <row r="11658" spans="1:6" x14ac:dyDescent="0.25">
      <c r="A11658">
        <v>1554</v>
      </c>
      <c r="B11658" s="3">
        <v>43533</v>
      </c>
      <c r="C11658" s="3">
        <v>43535</v>
      </c>
      <c r="D11658" t="s">
        <v>131</v>
      </c>
      <c r="E11658" t="s">
        <v>185</v>
      </c>
      <c r="F11658" t="s">
        <v>133</v>
      </c>
    </row>
    <row r="11659" spans="1:6" x14ac:dyDescent="0.25">
      <c r="A11659">
        <v>1554</v>
      </c>
      <c r="B11659" s="3">
        <v>43535</v>
      </c>
      <c r="C11659" s="3">
        <v>43539</v>
      </c>
      <c r="D11659" t="s">
        <v>131</v>
      </c>
      <c r="E11659" t="s">
        <v>185</v>
      </c>
      <c r="F11659" t="s">
        <v>133</v>
      </c>
    </row>
    <row r="11660" spans="1:6" x14ac:dyDescent="0.25">
      <c r="A11660">
        <v>1554</v>
      </c>
      <c r="B11660" s="3">
        <v>43540</v>
      </c>
      <c r="C11660" s="3">
        <v>43543</v>
      </c>
      <c r="D11660" t="s">
        <v>131</v>
      </c>
      <c r="E11660" t="s">
        <v>185</v>
      </c>
      <c r="F11660" t="s">
        <v>133</v>
      </c>
    </row>
    <row r="11661" spans="1:6" x14ac:dyDescent="0.25">
      <c r="A11661">
        <v>1554</v>
      </c>
      <c r="B11661" s="3">
        <v>43543</v>
      </c>
      <c r="C11661" s="3">
        <v>43547</v>
      </c>
      <c r="D11661" t="s">
        <v>131</v>
      </c>
      <c r="E11661" t="s">
        <v>185</v>
      </c>
      <c r="F11661" t="s">
        <v>133</v>
      </c>
    </row>
    <row r="11662" spans="1:6" x14ac:dyDescent="0.25">
      <c r="A11662">
        <v>1554</v>
      </c>
      <c r="B11662" s="3">
        <v>43548</v>
      </c>
      <c r="C11662" s="3">
        <v>43585</v>
      </c>
      <c r="D11662" t="s">
        <v>131</v>
      </c>
      <c r="E11662" t="s">
        <v>185</v>
      </c>
      <c r="F11662" t="s">
        <v>133</v>
      </c>
    </row>
    <row r="11663" spans="1:6" x14ac:dyDescent="0.25">
      <c r="A11663">
        <v>1554</v>
      </c>
      <c r="B11663" s="3">
        <v>43586</v>
      </c>
      <c r="C11663" s="3">
        <v>43586</v>
      </c>
      <c r="D11663" t="s">
        <v>131</v>
      </c>
      <c r="E11663" t="s">
        <v>185</v>
      </c>
      <c r="F11663" t="s">
        <v>133</v>
      </c>
    </row>
    <row r="11664" spans="1:6" x14ac:dyDescent="0.25">
      <c r="A11664">
        <v>1554</v>
      </c>
      <c r="B11664" s="3">
        <v>43586</v>
      </c>
      <c r="C11664" s="3">
        <v>44378</v>
      </c>
      <c r="D11664" t="s">
        <v>131</v>
      </c>
      <c r="E11664" t="s">
        <v>185</v>
      </c>
      <c r="F11664" t="s">
        <v>133</v>
      </c>
    </row>
    <row r="11665" spans="1:6" x14ac:dyDescent="0.25">
      <c r="A11665">
        <v>1554</v>
      </c>
      <c r="B11665" s="3">
        <v>44378</v>
      </c>
      <c r="C11665" s="3">
        <v>44378</v>
      </c>
      <c r="D11665" t="s">
        <v>131</v>
      </c>
      <c r="E11665" t="s">
        <v>185</v>
      </c>
      <c r="F11665" t="s">
        <v>133</v>
      </c>
    </row>
    <row r="11666" spans="1:6" x14ac:dyDescent="0.25">
      <c r="A11666">
        <v>1554</v>
      </c>
      <c r="B11666" s="3">
        <v>44378</v>
      </c>
      <c r="C11666" s="3">
        <v>44627</v>
      </c>
      <c r="D11666" t="s">
        <v>131</v>
      </c>
      <c r="E11666" t="s">
        <v>116</v>
      </c>
      <c r="F11666" t="s">
        <v>133</v>
      </c>
    </row>
    <row r="11667" spans="1:6" x14ac:dyDescent="0.25">
      <c r="A11667">
        <v>1554</v>
      </c>
      <c r="B11667" s="3">
        <v>44627</v>
      </c>
      <c r="C11667" s="3">
        <v>44628</v>
      </c>
      <c r="D11667" t="s">
        <v>131</v>
      </c>
      <c r="E11667" t="s">
        <v>116</v>
      </c>
      <c r="F11667" t="s">
        <v>133</v>
      </c>
    </row>
    <row r="11668" spans="1:6" x14ac:dyDescent="0.25">
      <c r="A11668">
        <v>1554</v>
      </c>
      <c r="B11668" s="3">
        <v>44629</v>
      </c>
      <c r="C11668" s="3">
        <v>44629</v>
      </c>
      <c r="D11668" t="s">
        <v>131</v>
      </c>
      <c r="E11668" t="s">
        <v>116</v>
      </c>
      <c r="F11668" t="s">
        <v>133</v>
      </c>
    </row>
    <row r="11669" spans="1:6" x14ac:dyDescent="0.25">
      <c r="A11669">
        <v>1554</v>
      </c>
      <c r="B11669" s="3">
        <v>44629</v>
      </c>
      <c r="C11669" s="3"/>
      <c r="D11669" t="s">
        <v>131</v>
      </c>
      <c r="E11669" t="s">
        <v>116</v>
      </c>
      <c r="F11669" t="s">
        <v>133</v>
      </c>
    </row>
    <row r="11670" spans="1:6" x14ac:dyDescent="0.25">
      <c r="A11670">
        <v>1555</v>
      </c>
      <c r="B11670" s="3">
        <v>41898</v>
      </c>
      <c r="C11670" s="3">
        <v>43387</v>
      </c>
      <c r="D11670" t="s">
        <v>131</v>
      </c>
      <c r="E11670" t="s">
        <v>167</v>
      </c>
      <c r="F11670" t="s">
        <v>133</v>
      </c>
    </row>
    <row r="11671" spans="1:6" x14ac:dyDescent="0.25">
      <c r="A11671">
        <v>1555</v>
      </c>
      <c r="B11671" s="3">
        <v>43374</v>
      </c>
      <c r="C11671" s="3">
        <v>43374</v>
      </c>
      <c r="D11671" t="s">
        <v>131</v>
      </c>
      <c r="E11671" t="s">
        <v>167</v>
      </c>
      <c r="F11671" t="s">
        <v>133</v>
      </c>
    </row>
    <row r="11672" spans="1:6" x14ac:dyDescent="0.25">
      <c r="A11672">
        <v>1555</v>
      </c>
      <c r="B11672" s="3">
        <v>43374</v>
      </c>
      <c r="C11672" s="3">
        <v>43598</v>
      </c>
      <c r="D11672" t="s">
        <v>131</v>
      </c>
      <c r="E11672" t="s">
        <v>167</v>
      </c>
      <c r="F11672" t="s">
        <v>133</v>
      </c>
    </row>
    <row r="11673" spans="1:6" x14ac:dyDescent="0.25">
      <c r="A11673">
        <v>1555</v>
      </c>
      <c r="B11673" s="3">
        <v>43598</v>
      </c>
      <c r="C11673" s="3">
        <v>43602</v>
      </c>
      <c r="D11673" t="s">
        <v>131</v>
      </c>
      <c r="E11673" t="s">
        <v>167</v>
      </c>
      <c r="F11673" t="s">
        <v>133</v>
      </c>
    </row>
    <row r="11674" spans="1:6" x14ac:dyDescent="0.25">
      <c r="A11674">
        <v>1555</v>
      </c>
      <c r="B11674" s="3">
        <v>43603</v>
      </c>
      <c r="C11674" s="3">
        <v>43626</v>
      </c>
      <c r="D11674" t="s">
        <v>131</v>
      </c>
      <c r="E11674" t="s">
        <v>167</v>
      </c>
      <c r="F11674" t="s">
        <v>133</v>
      </c>
    </row>
    <row r="11675" spans="1:6" x14ac:dyDescent="0.25">
      <c r="A11675">
        <v>1555</v>
      </c>
      <c r="B11675" s="3">
        <v>43623</v>
      </c>
      <c r="C11675" s="3">
        <v>43623</v>
      </c>
      <c r="D11675" t="s">
        <v>131</v>
      </c>
      <c r="E11675" t="s">
        <v>167</v>
      </c>
      <c r="F11675" t="s">
        <v>133</v>
      </c>
    </row>
    <row r="11676" spans="1:6" x14ac:dyDescent="0.25">
      <c r="A11676">
        <v>1555</v>
      </c>
      <c r="B11676" s="3">
        <v>43624</v>
      </c>
      <c r="C11676" s="3">
        <v>43726</v>
      </c>
      <c r="D11676" t="s">
        <v>131</v>
      </c>
      <c r="E11676" t="s">
        <v>167</v>
      </c>
      <c r="F11676" t="s">
        <v>133</v>
      </c>
    </row>
    <row r="11677" spans="1:6" x14ac:dyDescent="0.25">
      <c r="A11677">
        <v>1555</v>
      </c>
      <c r="B11677" s="3">
        <v>43626</v>
      </c>
      <c r="C11677" s="3">
        <v>43723</v>
      </c>
      <c r="D11677" t="s">
        <v>131</v>
      </c>
      <c r="E11677" t="s">
        <v>167</v>
      </c>
      <c r="F11677" t="s">
        <v>133</v>
      </c>
    </row>
    <row r="11678" spans="1:6" x14ac:dyDescent="0.25">
      <c r="A11678">
        <v>1555</v>
      </c>
      <c r="B11678" s="3">
        <v>43724</v>
      </c>
      <c r="C11678" s="3">
        <v>43724</v>
      </c>
      <c r="D11678" t="s">
        <v>131</v>
      </c>
      <c r="E11678" t="s">
        <v>167</v>
      </c>
      <c r="F11678" t="s">
        <v>133</v>
      </c>
    </row>
    <row r="11679" spans="1:6" x14ac:dyDescent="0.25">
      <c r="A11679">
        <v>1555</v>
      </c>
      <c r="B11679" s="3">
        <v>43726</v>
      </c>
      <c r="C11679" s="3">
        <v>43739</v>
      </c>
      <c r="D11679" t="s">
        <v>131</v>
      </c>
      <c r="E11679" t="s">
        <v>167</v>
      </c>
      <c r="F11679" t="s">
        <v>133</v>
      </c>
    </row>
    <row r="11680" spans="1:6" x14ac:dyDescent="0.25">
      <c r="A11680">
        <v>1555</v>
      </c>
      <c r="B11680" s="3">
        <v>43740</v>
      </c>
      <c r="C11680" s="3">
        <v>44410</v>
      </c>
      <c r="D11680" t="s">
        <v>131</v>
      </c>
      <c r="E11680" t="s">
        <v>167</v>
      </c>
      <c r="F11680" t="s">
        <v>133</v>
      </c>
    </row>
    <row r="11681" spans="1:6" x14ac:dyDescent="0.25">
      <c r="A11681">
        <v>1555</v>
      </c>
      <c r="B11681" s="3">
        <v>44410</v>
      </c>
      <c r="C11681" s="3">
        <v>44621</v>
      </c>
      <c r="D11681" t="s">
        <v>131</v>
      </c>
      <c r="E11681" t="s">
        <v>167</v>
      </c>
      <c r="F11681" t="s">
        <v>133</v>
      </c>
    </row>
    <row r="11682" spans="1:6" x14ac:dyDescent="0.25">
      <c r="A11682">
        <v>1555</v>
      </c>
      <c r="B11682" s="3">
        <v>44620</v>
      </c>
      <c r="C11682" s="3">
        <v>44620</v>
      </c>
      <c r="D11682" t="s">
        <v>131</v>
      </c>
      <c r="E11682" t="s">
        <v>167</v>
      </c>
      <c r="F11682" t="s">
        <v>133</v>
      </c>
    </row>
    <row r="11683" spans="1:6" x14ac:dyDescent="0.25">
      <c r="A11683">
        <v>1555</v>
      </c>
      <c r="B11683" s="3">
        <v>44621</v>
      </c>
      <c r="C11683" s="3">
        <v>44624</v>
      </c>
      <c r="D11683" t="s">
        <v>131</v>
      </c>
      <c r="E11683" t="s">
        <v>167</v>
      </c>
      <c r="F11683" t="s">
        <v>133</v>
      </c>
    </row>
    <row r="11684" spans="1:6" x14ac:dyDescent="0.25">
      <c r="A11684">
        <v>1555</v>
      </c>
      <c r="B11684" s="3">
        <v>44625</v>
      </c>
      <c r="C11684" s="3"/>
      <c r="D11684" t="s">
        <v>131</v>
      </c>
      <c r="E11684" t="s">
        <v>167</v>
      </c>
      <c r="F11684" t="s">
        <v>133</v>
      </c>
    </row>
    <row r="11685" spans="1:6" x14ac:dyDescent="0.25">
      <c r="A11685">
        <v>1556</v>
      </c>
      <c r="B11685" s="3">
        <v>42466</v>
      </c>
      <c r="C11685" s="3">
        <v>43150</v>
      </c>
      <c r="D11685" t="s">
        <v>131</v>
      </c>
      <c r="E11685" t="s">
        <v>185</v>
      </c>
      <c r="F11685" t="s">
        <v>133</v>
      </c>
    </row>
    <row r="11686" spans="1:6" x14ac:dyDescent="0.25">
      <c r="A11686">
        <v>1556</v>
      </c>
      <c r="B11686" s="3">
        <v>43150</v>
      </c>
      <c r="C11686" s="3">
        <v>44302</v>
      </c>
      <c r="D11686" t="s">
        <v>131</v>
      </c>
      <c r="E11686" t="s">
        <v>185</v>
      </c>
      <c r="F11686" t="s">
        <v>133</v>
      </c>
    </row>
    <row r="11687" spans="1:6" x14ac:dyDescent="0.25">
      <c r="A11687">
        <v>1556</v>
      </c>
      <c r="B11687" s="3">
        <v>44302</v>
      </c>
      <c r="C11687" s="3">
        <v>44302</v>
      </c>
      <c r="D11687" t="s">
        <v>131</v>
      </c>
      <c r="E11687" t="s">
        <v>185</v>
      </c>
      <c r="F11687" t="s">
        <v>133</v>
      </c>
    </row>
    <row r="11688" spans="1:6" x14ac:dyDescent="0.25">
      <c r="A11688">
        <v>1556</v>
      </c>
      <c r="B11688" s="3">
        <v>44302</v>
      </c>
      <c r="C11688" s="3">
        <v>44431</v>
      </c>
      <c r="D11688" t="s">
        <v>131</v>
      </c>
      <c r="E11688" t="s">
        <v>174</v>
      </c>
      <c r="F11688" t="s">
        <v>133</v>
      </c>
    </row>
    <row r="11689" spans="1:6" x14ac:dyDescent="0.25">
      <c r="A11689">
        <v>1556</v>
      </c>
      <c r="B11689" s="3">
        <v>44431</v>
      </c>
      <c r="C11689" s="3">
        <v>44528</v>
      </c>
      <c r="D11689" t="s">
        <v>131</v>
      </c>
      <c r="E11689" t="s">
        <v>174</v>
      </c>
      <c r="F11689" t="s">
        <v>133</v>
      </c>
    </row>
    <row r="11690" spans="1:6" x14ac:dyDescent="0.25">
      <c r="A11690">
        <v>1556</v>
      </c>
      <c r="B11690" s="3">
        <v>44529</v>
      </c>
      <c r="C11690" s="3"/>
      <c r="D11690" t="s">
        <v>131</v>
      </c>
      <c r="E11690" t="s">
        <v>174</v>
      </c>
      <c r="F11690" t="s">
        <v>133</v>
      </c>
    </row>
    <row r="11691" spans="1:6" x14ac:dyDescent="0.25">
      <c r="A11691">
        <v>1557</v>
      </c>
      <c r="B11691" s="3">
        <v>41426</v>
      </c>
      <c r="C11691" s="3">
        <v>43586</v>
      </c>
      <c r="D11691" t="s">
        <v>131</v>
      </c>
      <c r="E11691" t="s">
        <v>185</v>
      </c>
      <c r="F11691" t="s">
        <v>133</v>
      </c>
    </row>
    <row r="11692" spans="1:6" x14ac:dyDescent="0.25">
      <c r="A11692">
        <v>1557</v>
      </c>
      <c r="B11692" s="3">
        <v>43586</v>
      </c>
      <c r="C11692" s="3">
        <v>43769</v>
      </c>
      <c r="D11692" t="s">
        <v>131</v>
      </c>
      <c r="E11692" t="s">
        <v>185</v>
      </c>
      <c r="F11692" t="s">
        <v>133</v>
      </c>
    </row>
    <row r="11693" spans="1:6" x14ac:dyDescent="0.25">
      <c r="A11693">
        <v>1557</v>
      </c>
      <c r="B11693" s="3">
        <v>43770</v>
      </c>
      <c r="C11693" s="3">
        <v>44105</v>
      </c>
      <c r="D11693" t="s">
        <v>131</v>
      </c>
      <c r="E11693" t="s">
        <v>185</v>
      </c>
      <c r="F11693" t="s">
        <v>133</v>
      </c>
    </row>
    <row r="11694" spans="1:6" x14ac:dyDescent="0.25">
      <c r="A11694">
        <v>1557</v>
      </c>
      <c r="B11694" s="3">
        <v>44105</v>
      </c>
      <c r="C11694" s="3">
        <v>44105</v>
      </c>
      <c r="D11694" t="s">
        <v>131</v>
      </c>
      <c r="E11694" t="s">
        <v>185</v>
      </c>
      <c r="F11694" t="s">
        <v>133</v>
      </c>
    </row>
    <row r="11695" spans="1:6" x14ac:dyDescent="0.25">
      <c r="A11695">
        <v>1557</v>
      </c>
      <c r="B11695" s="3">
        <v>44105</v>
      </c>
      <c r="C11695" s="3">
        <v>44105</v>
      </c>
      <c r="D11695" t="s">
        <v>131</v>
      </c>
      <c r="E11695" t="s">
        <v>135</v>
      </c>
      <c r="F11695" t="s">
        <v>133</v>
      </c>
    </row>
    <row r="11696" spans="1:6" x14ac:dyDescent="0.25">
      <c r="A11696">
        <v>1557</v>
      </c>
      <c r="B11696" s="3">
        <v>44105</v>
      </c>
      <c r="C11696" s="3">
        <v>44105</v>
      </c>
      <c r="D11696" t="s">
        <v>131</v>
      </c>
      <c r="E11696" t="s">
        <v>137</v>
      </c>
      <c r="F11696" t="s">
        <v>133</v>
      </c>
    </row>
    <row r="11697" spans="1:6" x14ac:dyDescent="0.25">
      <c r="A11697">
        <v>1557</v>
      </c>
      <c r="B11697" s="3">
        <v>44105</v>
      </c>
      <c r="C11697" s="3">
        <v>44347</v>
      </c>
      <c r="D11697" t="s">
        <v>131</v>
      </c>
      <c r="E11697" t="s">
        <v>137</v>
      </c>
      <c r="F11697" t="s">
        <v>133</v>
      </c>
    </row>
    <row r="11698" spans="1:6" x14ac:dyDescent="0.25">
      <c r="A11698">
        <v>1557</v>
      </c>
      <c r="B11698" s="3">
        <v>44347</v>
      </c>
      <c r="C11698" s="3">
        <v>44562</v>
      </c>
      <c r="D11698" t="s">
        <v>131</v>
      </c>
      <c r="E11698" t="s">
        <v>135</v>
      </c>
      <c r="F11698" t="s">
        <v>133</v>
      </c>
    </row>
    <row r="11699" spans="1:6" x14ac:dyDescent="0.25">
      <c r="A11699">
        <v>1557</v>
      </c>
      <c r="B11699" s="3">
        <v>44562</v>
      </c>
      <c r="C11699" s="3">
        <v>44562</v>
      </c>
      <c r="D11699" t="s">
        <v>131</v>
      </c>
      <c r="E11699" t="s">
        <v>137</v>
      </c>
      <c r="F11699" t="s">
        <v>133</v>
      </c>
    </row>
    <row r="11700" spans="1:6" x14ac:dyDescent="0.25">
      <c r="A11700">
        <v>1557</v>
      </c>
      <c r="B11700" s="3">
        <v>44562</v>
      </c>
      <c r="C11700" s="3"/>
      <c r="D11700" t="s">
        <v>131</v>
      </c>
      <c r="E11700" t="s">
        <v>137</v>
      </c>
      <c r="F11700" t="s">
        <v>133</v>
      </c>
    </row>
    <row r="11701" spans="1:6" x14ac:dyDescent="0.25">
      <c r="A11701">
        <v>1558</v>
      </c>
      <c r="B11701" s="3">
        <v>42612</v>
      </c>
      <c r="C11701" s="3">
        <v>43206</v>
      </c>
      <c r="D11701" t="s">
        <v>131</v>
      </c>
      <c r="E11701" t="s">
        <v>174</v>
      </c>
      <c r="F11701" t="s">
        <v>133</v>
      </c>
    </row>
    <row r="11702" spans="1:6" x14ac:dyDescent="0.25">
      <c r="A11702">
        <v>1558</v>
      </c>
      <c r="B11702" s="3">
        <v>43206</v>
      </c>
      <c r="C11702" s="3">
        <v>43739</v>
      </c>
      <c r="D11702" t="s">
        <v>131</v>
      </c>
      <c r="E11702" t="s">
        <v>174</v>
      </c>
      <c r="F11702" t="s">
        <v>133</v>
      </c>
    </row>
    <row r="11703" spans="1:6" x14ac:dyDescent="0.25">
      <c r="A11703">
        <v>1558</v>
      </c>
      <c r="B11703" s="3">
        <v>43739</v>
      </c>
      <c r="C11703" s="3">
        <v>43871</v>
      </c>
      <c r="D11703" t="s">
        <v>131</v>
      </c>
      <c r="E11703" t="s">
        <v>174</v>
      </c>
      <c r="F11703" t="s">
        <v>133</v>
      </c>
    </row>
    <row r="11704" spans="1:6" x14ac:dyDescent="0.25">
      <c r="A11704">
        <v>1558</v>
      </c>
      <c r="B11704" s="3">
        <v>43739</v>
      </c>
      <c r="C11704" s="3"/>
      <c r="D11704" t="s">
        <v>131</v>
      </c>
      <c r="E11704" t="s">
        <v>115</v>
      </c>
      <c r="F11704" t="s">
        <v>133</v>
      </c>
    </row>
    <row r="11705" spans="1:6" x14ac:dyDescent="0.25">
      <c r="A11705">
        <v>1559</v>
      </c>
      <c r="B11705" s="3">
        <v>42802</v>
      </c>
      <c r="C11705" s="3">
        <v>43048</v>
      </c>
      <c r="D11705" t="s">
        <v>131</v>
      </c>
      <c r="E11705" t="s">
        <v>121</v>
      </c>
      <c r="F11705" t="s">
        <v>133</v>
      </c>
    </row>
    <row r="11706" spans="1:6" x14ac:dyDescent="0.25">
      <c r="A11706">
        <v>1559</v>
      </c>
      <c r="B11706" s="3">
        <v>43048</v>
      </c>
      <c r="C11706" s="3">
        <v>43048</v>
      </c>
      <c r="D11706" t="s">
        <v>131</v>
      </c>
      <c r="E11706" t="s">
        <v>121</v>
      </c>
      <c r="F11706" t="s">
        <v>133</v>
      </c>
    </row>
    <row r="11707" spans="1:6" x14ac:dyDescent="0.25">
      <c r="A11707">
        <v>1559</v>
      </c>
      <c r="B11707" s="3">
        <v>43048</v>
      </c>
      <c r="C11707" s="3">
        <v>44613</v>
      </c>
      <c r="D11707" t="s">
        <v>131</v>
      </c>
      <c r="E11707" t="s">
        <v>121</v>
      </c>
      <c r="F11707" t="s">
        <v>133</v>
      </c>
    </row>
    <row r="11708" spans="1:6" x14ac:dyDescent="0.25">
      <c r="A11708">
        <v>1559</v>
      </c>
      <c r="B11708" s="3">
        <v>43048</v>
      </c>
      <c r="C11708" s="3">
        <v>43055</v>
      </c>
      <c r="D11708" t="s">
        <v>131</v>
      </c>
      <c r="E11708" t="s">
        <v>121</v>
      </c>
      <c r="F11708" t="s">
        <v>133</v>
      </c>
    </row>
    <row r="11709" spans="1:6" x14ac:dyDescent="0.25">
      <c r="A11709">
        <v>1559</v>
      </c>
      <c r="B11709" s="3">
        <v>44613</v>
      </c>
      <c r="C11709" s="3">
        <v>44615</v>
      </c>
      <c r="D11709" t="s">
        <v>131</v>
      </c>
      <c r="E11709" t="s">
        <v>121</v>
      </c>
      <c r="F11709" t="s">
        <v>133</v>
      </c>
    </row>
    <row r="11710" spans="1:6" x14ac:dyDescent="0.25">
      <c r="A11710">
        <v>1559</v>
      </c>
      <c r="B11710" s="3">
        <v>44616</v>
      </c>
      <c r="C11710" s="3"/>
      <c r="D11710" t="s">
        <v>131</v>
      </c>
      <c r="E11710" t="s">
        <v>121</v>
      </c>
      <c r="F11710" t="s">
        <v>133</v>
      </c>
    </row>
    <row r="11711" spans="1:6" x14ac:dyDescent="0.25">
      <c r="A11711">
        <v>1560</v>
      </c>
      <c r="B11711" s="3">
        <v>40923</v>
      </c>
      <c r="C11711" s="3">
        <v>43190</v>
      </c>
      <c r="D11711" t="s">
        <v>131</v>
      </c>
      <c r="E11711" t="s">
        <v>111</v>
      </c>
      <c r="F11711" t="s">
        <v>133</v>
      </c>
    </row>
    <row r="11712" spans="1:6" x14ac:dyDescent="0.25">
      <c r="A11712">
        <v>1560</v>
      </c>
      <c r="B11712" s="3">
        <v>43191</v>
      </c>
      <c r="C11712" s="3">
        <v>43220</v>
      </c>
      <c r="D11712" t="s">
        <v>131</v>
      </c>
      <c r="E11712" t="s">
        <v>111</v>
      </c>
      <c r="F11712" t="s">
        <v>133</v>
      </c>
    </row>
    <row r="11713" spans="1:6" x14ac:dyDescent="0.25">
      <c r="A11713">
        <v>1560</v>
      </c>
      <c r="B11713" s="3">
        <v>43221</v>
      </c>
      <c r="C11713" s="3">
        <v>43600</v>
      </c>
      <c r="D11713" t="s">
        <v>131</v>
      </c>
      <c r="E11713" t="s">
        <v>111</v>
      </c>
      <c r="F11713" t="s">
        <v>133</v>
      </c>
    </row>
    <row r="11714" spans="1:6" x14ac:dyDescent="0.25">
      <c r="A11714">
        <v>1560</v>
      </c>
      <c r="B11714" s="3">
        <v>43600</v>
      </c>
      <c r="C11714" s="3">
        <v>43600</v>
      </c>
      <c r="D11714" t="s">
        <v>131</v>
      </c>
      <c r="E11714" t="s">
        <v>143</v>
      </c>
      <c r="F11714" t="s">
        <v>133</v>
      </c>
    </row>
    <row r="11715" spans="1:6" x14ac:dyDescent="0.25">
      <c r="A11715">
        <v>1560</v>
      </c>
      <c r="B11715" s="3">
        <v>43600</v>
      </c>
      <c r="C11715" s="3">
        <v>43614</v>
      </c>
      <c r="D11715" t="s">
        <v>131</v>
      </c>
      <c r="E11715" t="s">
        <v>143</v>
      </c>
      <c r="F11715" t="s">
        <v>133</v>
      </c>
    </row>
    <row r="11716" spans="1:6" x14ac:dyDescent="0.25">
      <c r="A11716">
        <v>1560</v>
      </c>
      <c r="B11716" s="3">
        <v>43614</v>
      </c>
      <c r="C11716" s="3">
        <v>43628</v>
      </c>
      <c r="D11716" t="s">
        <v>131</v>
      </c>
      <c r="E11716" t="s">
        <v>143</v>
      </c>
      <c r="F11716" t="s">
        <v>133</v>
      </c>
    </row>
    <row r="11717" spans="1:6" x14ac:dyDescent="0.25">
      <c r="A11717">
        <v>1560</v>
      </c>
      <c r="B11717" s="3">
        <v>43629</v>
      </c>
      <c r="C11717" s="3">
        <v>43808</v>
      </c>
      <c r="D11717" t="s">
        <v>131</v>
      </c>
      <c r="E11717" t="s">
        <v>143</v>
      </c>
      <c r="F11717" t="s">
        <v>133</v>
      </c>
    </row>
    <row r="11718" spans="1:6" x14ac:dyDescent="0.25">
      <c r="A11718">
        <v>1560</v>
      </c>
      <c r="B11718" s="3">
        <v>43808</v>
      </c>
      <c r="C11718" s="3">
        <v>43810</v>
      </c>
      <c r="D11718" t="s">
        <v>131</v>
      </c>
      <c r="E11718" t="s">
        <v>143</v>
      </c>
      <c r="F11718" t="s">
        <v>133</v>
      </c>
    </row>
    <row r="11719" spans="1:6" x14ac:dyDescent="0.25">
      <c r="A11719">
        <v>1560</v>
      </c>
      <c r="B11719" s="3">
        <v>43811</v>
      </c>
      <c r="C11719" s="3">
        <v>43811</v>
      </c>
      <c r="D11719" t="s">
        <v>131</v>
      </c>
      <c r="E11719" t="s">
        <v>143</v>
      </c>
      <c r="F11719" t="s">
        <v>133</v>
      </c>
    </row>
    <row r="11720" spans="1:6" x14ac:dyDescent="0.25">
      <c r="A11720">
        <v>1560</v>
      </c>
      <c r="B11720" s="3">
        <v>43811</v>
      </c>
      <c r="C11720" s="3">
        <v>43825</v>
      </c>
      <c r="D11720" t="s">
        <v>131</v>
      </c>
      <c r="E11720" t="s">
        <v>143</v>
      </c>
      <c r="F11720" t="s">
        <v>133</v>
      </c>
    </row>
    <row r="11721" spans="1:6" x14ac:dyDescent="0.25">
      <c r="A11721">
        <v>1560</v>
      </c>
      <c r="B11721" s="3">
        <v>43826</v>
      </c>
      <c r="C11721" s="3">
        <v>44058</v>
      </c>
      <c r="D11721" t="s">
        <v>131</v>
      </c>
      <c r="E11721" t="s">
        <v>143</v>
      </c>
      <c r="F11721" t="s">
        <v>133</v>
      </c>
    </row>
    <row r="11722" spans="1:6" x14ac:dyDescent="0.25">
      <c r="A11722">
        <v>1560</v>
      </c>
      <c r="B11722" s="3">
        <v>44059</v>
      </c>
      <c r="C11722" s="3">
        <v>44059</v>
      </c>
      <c r="D11722" t="s">
        <v>131</v>
      </c>
      <c r="E11722" t="s">
        <v>149</v>
      </c>
      <c r="F11722" t="s">
        <v>133</v>
      </c>
    </row>
    <row r="11723" spans="1:6" x14ac:dyDescent="0.25">
      <c r="A11723">
        <v>1560</v>
      </c>
      <c r="B11723" s="3">
        <v>44059</v>
      </c>
      <c r="C11723" s="3">
        <v>44059</v>
      </c>
      <c r="D11723" t="s">
        <v>131</v>
      </c>
      <c r="E11723" t="s">
        <v>149</v>
      </c>
      <c r="F11723" t="s">
        <v>133</v>
      </c>
    </row>
    <row r="11724" spans="1:6" x14ac:dyDescent="0.25">
      <c r="A11724">
        <v>1560</v>
      </c>
      <c r="B11724" s="3">
        <v>44059</v>
      </c>
      <c r="C11724" s="3">
        <v>44582</v>
      </c>
      <c r="D11724" t="s">
        <v>131</v>
      </c>
      <c r="E11724" t="s">
        <v>115</v>
      </c>
      <c r="F11724" t="s">
        <v>133</v>
      </c>
    </row>
    <row r="11725" spans="1:6" x14ac:dyDescent="0.25">
      <c r="A11725">
        <v>1560</v>
      </c>
      <c r="B11725" s="3">
        <v>44582</v>
      </c>
      <c r="C11725" s="3">
        <v>44586</v>
      </c>
      <c r="D11725" t="s">
        <v>131</v>
      </c>
      <c r="E11725" t="s">
        <v>115</v>
      </c>
      <c r="F11725" t="s">
        <v>133</v>
      </c>
    </row>
    <row r="11726" spans="1:6" x14ac:dyDescent="0.25">
      <c r="A11726">
        <v>1560</v>
      </c>
      <c r="B11726" s="3">
        <v>44587</v>
      </c>
      <c r="C11726" s="3"/>
      <c r="D11726" t="s">
        <v>131</v>
      </c>
      <c r="E11726" t="s">
        <v>115</v>
      </c>
      <c r="F11726" t="s">
        <v>133</v>
      </c>
    </row>
    <row r="11727" spans="1:6" x14ac:dyDescent="0.25">
      <c r="A11727">
        <v>1661</v>
      </c>
      <c r="B11727" s="3">
        <v>42902</v>
      </c>
      <c r="C11727" s="3"/>
      <c r="D11727" t="s">
        <v>131</v>
      </c>
      <c r="E11727" t="s">
        <v>88</v>
      </c>
      <c r="F11727" t="s">
        <v>132</v>
      </c>
    </row>
    <row r="11728" spans="1:6" x14ac:dyDescent="0.25">
      <c r="A11728">
        <v>1940</v>
      </c>
      <c r="B11728" s="3">
        <v>42387</v>
      </c>
      <c r="C11728" s="3">
        <v>44512</v>
      </c>
      <c r="D11728" t="s">
        <v>131</v>
      </c>
      <c r="E11728" t="s">
        <v>84</v>
      </c>
      <c r="F11728" t="s">
        <v>132</v>
      </c>
    </row>
    <row r="11729" spans="1:6" x14ac:dyDescent="0.25">
      <c r="A11729">
        <v>1940</v>
      </c>
      <c r="B11729" s="3">
        <v>44512</v>
      </c>
      <c r="C11729" s="3">
        <v>44529</v>
      </c>
      <c r="D11729" t="s">
        <v>131</v>
      </c>
      <c r="E11729" t="s">
        <v>84</v>
      </c>
      <c r="F11729" t="s">
        <v>132</v>
      </c>
    </row>
    <row r="11730" spans="1:6" x14ac:dyDescent="0.25">
      <c r="A11730">
        <v>2039</v>
      </c>
      <c r="B11730" s="3">
        <v>43497</v>
      </c>
      <c r="C11730" s="3">
        <v>43839</v>
      </c>
      <c r="D11730" t="s">
        <v>131</v>
      </c>
      <c r="E11730" t="s">
        <v>187</v>
      </c>
      <c r="F11730" t="s">
        <v>133</v>
      </c>
    </row>
    <row r="11731" spans="1:6" x14ac:dyDescent="0.25">
      <c r="A11731">
        <v>2039</v>
      </c>
      <c r="B11731" s="3">
        <v>43497</v>
      </c>
      <c r="C11731" s="3">
        <v>43497</v>
      </c>
      <c r="D11731" t="s">
        <v>131</v>
      </c>
      <c r="E11731" t="s">
        <v>187</v>
      </c>
      <c r="F11731" t="s">
        <v>133</v>
      </c>
    </row>
    <row r="11732" spans="1:6" x14ac:dyDescent="0.25">
      <c r="A11732">
        <v>2039</v>
      </c>
      <c r="B11732" s="3">
        <v>43839</v>
      </c>
      <c r="C11732" s="3">
        <v>43839</v>
      </c>
      <c r="D11732" t="s">
        <v>131</v>
      </c>
      <c r="E11732" t="s">
        <v>187</v>
      </c>
      <c r="F11732" t="s">
        <v>133</v>
      </c>
    </row>
    <row r="11733" spans="1:6" x14ac:dyDescent="0.25">
      <c r="A11733">
        <v>2039</v>
      </c>
      <c r="B11733" s="3">
        <v>43840</v>
      </c>
      <c r="C11733" s="3">
        <v>44426</v>
      </c>
      <c r="D11733" t="s">
        <v>131</v>
      </c>
      <c r="E11733" t="s">
        <v>187</v>
      </c>
      <c r="F11733" t="s">
        <v>133</v>
      </c>
    </row>
    <row r="11734" spans="1:6" x14ac:dyDescent="0.25">
      <c r="A11734">
        <v>2039</v>
      </c>
      <c r="B11734" s="3">
        <v>44426</v>
      </c>
      <c r="C11734" s="3">
        <v>44435</v>
      </c>
      <c r="D11734" t="s">
        <v>131</v>
      </c>
      <c r="E11734" t="s">
        <v>187</v>
      </c>
      <c r="F11734" t="s">
        <v>133</v>
      </c>
    </row>
    <row r="11735" spans="1:6" x14ac:dyDescent="0.25">
      <c r="A11735">
        <v>2039</v>
      </c>
      <c r="B11735" s="3">
        <v>44436</v>
      </c>
      <c r="C11735" s="3">
        <v>44567</v>
      </c>
      <c r="D11735" t="s">
        <v>131</v>
      </c>
      <c r="E11735" t="s">
        <v>187</v>
      </c>
      <c r="F11735" t="s">
        <v>133</v>
      </c>
    </row>
    <row r="11736" spans="1:6" x14ac:dyDescent="0.25">
      <c r="A11736">
        <v>2039</v>
      </c>
      <c r="B11736" s="3">
        <v>44567</v>
      </c>
      <c r="C11736" s="3">
        <v>44569</v>
      </c>
      <c r="D11736" t="s">
        <v>131</v>
      </c>
      <c r="E11736" t="s">
        <v>187</v>
      </c>
      <c r="F11736" t="s">
        <v>133</v>
      </c>
    </row>
    <row r="11737" spans="1:6" x14ac:dyDescent="0.25">
      <c r="A11737">
        <v>2039</v>
      </c>
      <c r="B11737" s="3">
        <v>44570</v>
      </c>
      <c r="D11737" t="s">
        <v>131</v>
      </c>
      <c r="E11737" t="s">
        <v>187</v>
      </c>
      <c r="F11737" t="s">
        <v>133</v>
      </c>
    </row>
    <row r="11738" spans="1:6" x14ac:dyDescent="0.25">
      <c r="A11738">
        <v>2040</v>
      </c>
      <c r="B11738" s="3">
        <v>44578</v>
      </c>
      <c r="C11738" s="3"/>
      <c r="D11738" t="s">
        <v>131</v>
      </c>
      <c r="E11738" t="s">
        <v>83</v>
      </c>
      <c r="F11738" t="s">
        <v>132</v>
      </c>
    </row>
    <row r="11739" spans="1:6" x14ac:dyDescent="0.25">
      <c r="A11739">
        <v>2096</v>
      </c>
      <c r="B11739" s="3">
        <v>42513</v>
      </c>
      <c r="C11739" s="3">
        <v>44279</v>
      </c>
      <c r="D11739" t="s">
        <v>131</v>
      </c>
      <c r="E11739" t="s">
        <v>93</v>
      </c>
      <c r="F11739" t="s">
        <v>133</v>
      </c>
    </row>
    <row r="11740" spans="1:6" x14ac:dyDescent="0.25">
      <c r="A11740">
        <v>2096</v>
      </c>
      <c r="B11740" s="3">
        <v>44279</v>
      </c>
      <c r="C11740" s="3">
        <v>44279</v>
      </c>
      <c r="D11740" t="s">
        <v>131</v>
      </c>
      <c r="E11740" t="s">
        <v>93</v>
      </c>
      <c r="F11740" t="s">
        <v>133</v>
      </c>
    </row>
    <row r="11741" spans="1:6" x14ac:dyDescent="0.25">
      <c r="A11741">
        <v>2096</v>
      </c>
      <c r="B11741" s="3">
        <v>44279</v>
      </c>
      <c r="C11741" s="3">
        <v>44279</v>
      </c>
      <c r="D11741" t="s">
        <v>131</v>
      </c>
      <c r="E11741" t="s">
        <v>93</v>
      </c>
      <c r="F11741" t="s">
        <v>133</v>
      </c>
    </row>
    <row r="11742" spans="1:6" x14ac:dyDescent="0.25">
      <c r="A11742">
        <v>2096</v>
      </c>
      <c r="B11742" s="3">
        <v>44279</v>
      </c>
      <c r="C11742" s="3"/>
      <c r="D11742" t="s">
        <v>131</v>
      </c>
      <c r="E11742" t="s">
        <v>93</v>
      </c>
      <c r="F11742" t="s">
        <v>133</v>
      </c>
    </row>
    <row r="11743" spans="1:6" x14ac:dyDescent="0.25">
      <c r="A11743">
        <v>2117</v>
      </c>
      <c r="B11743" s="3">
        <v>41852</v>
      </c>
      <c r="C11743" s="3">
        <v>43196</v>
      </c>
      <c r="D11743" t="s">
        <v>131</v>
      </c>
      <c r="E11743" t="s">
        <v>116</v>
      </c>
      <c r="F11743" t="s">
        <v>133</v>
      </c>
    </row>
    <row r="11744" spans="1:6" x14ac:dyDescent="0.25">
      <c r="A11744">
        <v>2117</v>
      </c>
      <c r="B11744" s="3">
        <v>43197</v>
      </c>
      <c r="C11744" s="3">
        <v>43217</v>
      </c>
      <c r="D11744" t="s">
        <v>131</v>
      </c>
      <c r="E11744" t="s">
        <v>116</v>
      </c>
      <c r="F11744" t="s">
        <v>133</v>
      </c>
    </row>
    <row r="11745" spans="1:6" x14ac:dyDescent="0.25">
      <c r="A11745">
        <v>2117</v>
      </c>
      <c r="B11745" s="3">
        <v>43218</v>
      </c>
      <c r="C11745" s="3">
        <v>43558</v>
      </c>
      <c r="D11745" t="s">
        <v>131</v>
      </c>
      <c r="E11745" t="s">
        <v>116</v>
      </c>
      <c r="F11745" t="s">
        <v>133</v>
      </c>
    </row>
    <row r="11746" spans="1:6" x14ac:dyDescent="0.25">
      <c r="A11746">
        <v>2117</v>
      </c>
      <c r="B11746" s="3">
        <v>43558</v>
      </c>
      <c r="C11746" s="3">
        <v>43560</v>
      </c>
      <c r="D11746" t="s">
        <v>131</v>
      </c>
      <c r="E11746" t="s">
        <v>116</v>
      </c>
      <c r="F11746" t="s">
        <v>133</v>
      </c>
    </row>
    <row r="11747" spans="1:6" x14ac:dyDescent="0.25">
      <c r="A11747">
        <v>2117</v>
      </c>
      <c r="B11747" s="3">
        <v>43561</v>
      </c>
      <c r="C11747" s="3">
        <v>43561</v>
      </c>
      <c r="D11747" t="s">
        <v>131</v>
      </c>
      <c r="E11747" t="s">
        <v>116</v>
      </c>
      <c r="F11747" t="s">
        <v>133</v>
      </c>
    </row>
    <row r="11748" spans="1:6" x14ac:dyDescent="0.25">
      <c r="A11748">
        <v>2117</v>
      </c>
      <c r="B11748" s="3">
        <v>43561</v>
      </c>
      <c r="C11748" s="3">
        <v>43575</v>
      </c>
      <c r="D11748" t="s">
        <v>131</v>
      </c>
      <c r="E11748" t="s">
        <v>116</v>
      </c>
      <c r="F11748" t="s">
        <v>133</v>
      </c>
    </row>
    <row r="11749" spans="1:6" x14ac:dyDescent="0.25">
      <c r="A11749">
        <v>2117</v>
      </c>
      <c r="B11749" s="3">
        <v>43576</v>
      </c>
      <c r="C11749" s="3">
        <v>43576</v>
      </c>
      <c r="D11749" t="s">
        <v>131</v>
      </c>
      <c r="E11749" t="s">
        <v>116</v>
      </c>
      <c r="F11749" t="s">
        <v>133</v>
      </c>
    </row>
    <row r="11750" spans="1:6" x14ac:dyDescent="0.25">
      <c r="A11750">
        <v>2117</v>
      </c>
      <c r="B11750" s="3">
        <v>43576</v>
      </c>
      <c r="C11750" s="3">
        <v>43590</v>
      </c>
      <c r="D11750" t="s">
        <v>131</v>
      </c>
      <c r="E11750" t="s">
        <v>116</v>
      </c>
      <c r="F11750" t="s">
        <v>133</v>
      </c>
    </row>
    <row r="11751" spans="1:6" x14ac:dyDescent="0.25">
      <c r="A11751">
        <v>2117</v>
      </c>
      <c r="B11751" s="3">
        <v>43591</v>
      </c>
      <c r="C11751" s="3">
        <v>43591</v>
      </c>
      <c r="D11751" t="s">
        <v>131</v>
      </c>
      <c r="E11751" t="s">
        <v>116</v>
      </c>
      <c r="F11751" t="s">
        <v>133</v>
      </c>
    </row>
    <row r="11752" spans="1:6" x14ac:dyDescent="0.25">
      <c r="A11752">
        <v>2117</v>
      </c>
      <c r="B11752" s="3">
        <v>43591</v>
      </c>
      <c r="C11752" s="3">
        <v>43618</v>
      </c>
      <c r="D11752" t="s">
        <v>131</v>
      </c>
      <c r="E11752" t="s">
        <v>116</v>
      </c>
      <c r="F11752" t="s">
        <v>133</v>
      </c>
    </row>
    <row r="11753" spans="1:6" x14ac:dyDescent="0.25">
      <c r="A11753">
        <v>2117</v>
      </c>
      <c r="B11753" s="3">
        <v>43619</v>
      </c>
      <c r="C11753" s="3">
        <v>43874</v>
      </c>
      <c r="D11753" t="s">
        <v>131</v>
      </c>
      <c r="E11753" t="s">
        <v>116</v>
      </c>
      <c r="F11753" t="s">
        <v>133</v>
      </c>
    </row>
    <row r="11754" spans="1:6" x14ac:dyDescent="0.25">
      <c r="A11754">
        <v>2117</v>
      </c>
      <c r="B11754" s="3">
        <v>43874</v>
      </c>
      <c r="C11754" s="3">
        <v>43875</v>
      </c>
      <c r="D11754" t="s">
        <v>131</v>
      </c>
      <c r="E11754" t="s">
        <v>116</v>
      </c>
      <c r="F11754" t="s">
        <v>133</v>
      </c>
    </row>
    <row r="11755" spans="1:6" x14ac:dyDescent="0.25">
      <c r="A11755">
        <v>2117</v>
      </c>
      <c r="B11755" s="3">
        <v>43876</v>
      </c>
      <c r="C11755" s="3">
        <v>44137</v>
      </c>
      <c r="D11755" t="s">
        <v>131</v>
      </c>
      <c r="E11755" t="s">
        <v>116</v>
      </c>
      <c r="F11755" t="s">
        <v>133</v>
      </c>
    </row>
    <row r="11756" spans="1:6" x14ac:dyDescent="0.25">
      <c r="A11756">
        <v>2117</v>
      </c>
      <c r="B11756" s="3">
        <v>44137</v>
      </c>
      <c r="C11756" s="3">
        <v>44143</v>
      </c>
      <c r="D11756" t="s">
        <v>131</v>
      </c>
      <c r="E11756" t="s">
        <v>116</v>
      </c>
      <c r="F11756" t="s">
        <v>133</v>
      </c>
    </row>
    <row r="11757" spans="1:6" x14ac:dyDescent="0.25">
      <c r="A11757">
        <v>2117</v>
      </c>
      <c r="B11757" s="3">
        <v>44144</v>
      </c>
      <c r="C11757" s="3">
        <v>44144</v>
      </c>
      <c r="D11757" t="s">
        <v>131</v>
      </c>
      <c r="E11757" t="s">
        <v>116</v>
      </c>
      <c r="F11757" t="s">
        <v>133</v>
      </c>
    </row>
    <row r="11758" spans="1:6" x14ac:dyDescent="0.25">
      <c r="A11758">
        <v>2117</v>
      </c>
      <c r="B11758" s="3">
        <v>44144</v>
      </c>
      <c r="C11758" s="3">
        <v>44150</v>
      </c>
      <c r="D11758" t="s">
        <v>131</v>
      </c>
      <c r="E11758" t="s">
        <v>116</v>
      </c>
      <c r="F11758" t="s">
        <v>133</v>
      </c>
    </row>
    <row r="11759" spans="1:6" x14ac:dyDescent="0.25">
      <c r="A11759">
        <v>2117</v>
      </c>
      <c r="B11759" s="3">
        <v>44151</v>
      </c>
      <c r="C11759" s="3">
        <v>44151</v>
      </c>
      <c r="D11759" t="s">
        <v>131</v>
      </c>
      <c r="E11759" t="s">
        <v>116</v>
      </c>
      <c r="F11759" t="s">
        <v>133</v>
      </c>
    </row>
    <row r="11760" spans="1:6" x14ac:dyDescent="0.25">
      <c r="A11760">
        <v>2117</v>
      </c>
      <c r="B11760" s="3">
        <v>44151</v>
      </c>
      <c r="C11760" s="3">
        <v>44157</v>
      </c>
      <c r="D11760" t="s">
        <v>131</v>
      </c>
      <c r="E11760" t="s">
        <v>116</v>
      </c>
      <c r="F11760" t="s">
        <v>133</v>
      </c>
    </row>
    <row r="11761" spans="1:6" x14ac:dyDescent="0.25">
      <c r="A11761">
        <v>2117</v>
      </c>
      <c r="B11761" s="3">
        <v>44158</v>
      </c>
      <c r="C11761" s="3">
        <v>44158</v>
      </c>
      <c r="D11761" t="s">
        <v>131</v>
      </c>
      <c r="E11761" t="s">
        <v>116</v>
      </c>
      <c r="F11761" t="s">
        <v>133</v>
      </c>
    </row>
    <row r="11762" spans="1:6" x14ac:dyDescent="0.25">
      <c r="A11762">
        <v>2117</v>
      </c>
      <c r="B11762" s="3">
        <v>44158</v>
      </c>
      <c r="C11762" s="3">
        <v>44171</v>
      </c>
      <c r="D11762" t="s">
        <v>131</v>
      </c>
      <c r="E11762" t="s">
        <v>116</v>
      </c>
      <c r="F11762" t="s">
        <v>133</v>
      </c>
    </row>
    <row r="11763" spans="1:6" x14ac:dyDescent="0.25">
      <c r="A11763">
        <v>2117</v>
      </c>
      <c r="B11763" s="3">
        <v>44172</v>
      </c>
      <c r="C11763" s="3">
        <v>44172</v>
      </c>
      <c r="D11763" t="s">
        <v>131</v>
      </c>
      <c r="E11763" t="s">
        <v>116</v>
      </c>
      <c r="F11763" t="s">
        <v>133</v>
      </c>
    </row>
    <row r="11764" spans="1:6" x14ac:dyDescent="0.25">
      <c r="A11764">
        <v>2117</v>
      </c>
      <c r="B11764" s="3">
        <v>44172</v>
      </c>
      <c r="C11764" s="3">
        <v>44183</v>
      </c>
      <c r="D11764" t="s">
        <v>131</v>
      </c>
      <c r="E11764" t="s">
        <v>116</v>
      </c>
      <c r="F11764" t="s">
        <v>133</v>
      </c>
    </row>
    <row r="11765" spans="1:6" x14ac:dyDescent="0.25">
      <c r="A11765">
        <v>2117</v>
      </c>
      <c r="B11765" s="3">
        <v>44184</v>
      </c>
      <c r="C11765" s="3">
        <v>44294</v>
      </c>
      <c r="D11765" t="s">
        <v>131</v>
      </c>
      <c r="E11765" t="s">
        <v>116</v>
      </c>
      <c r="F11765" t="s">
        <v>133</v>
      </c>
    </row>
    <row r="11766" spans="1:6" x14ac:dyDescent="0.25">
      <c r="A11766">
        <v>2117</v>
      </c>
      <c r="B11766" s="3">
        <v>44294</v>
      </c>
      <c r="C11766" s="3">
        <v>44294</v>
      </c>
      <c r="D11766" t="s">
        <v>131</v>
      </c>
      <c r="E11766" t="s">
        <v>116</v>
      </c>
      <c r="F11766" t="s">
        <v>133</v>
      </c>
    </row>
    <row r="11767" spans="1:6" x14ac:dyDescent="0.25">
      <c r="A11767">
        <v>2117</v>
      </c>
      <c r="B11767" s="3">
        <v>44294</v>
      </c>
      <c r="C11767" s="3">
        <v>44298</v>
      </c>
      <c r="D11767" t="s">
        <v>131</v>
      </c>
      <c r="E11767" t="s">
        <v>116</v>
      </c>
      <c r="F11767" t="s">
        <v>133</v>
      </c>
    </row>
    <row r="11768" spans="1:6" x14ac:dyDescent="0.25">
      <c r="A11768">
        <v>2117</v>
      </c>
      <c r="B11768" s="3">
        <v>44294</v>
      </c>
      <c r="C11768" s="3"/>
      <c r="D11768" t="s">
        <v>131</v>
      </c>
      <c r="E11768" t="s">
        <v>115</v>
      </c>
      <c r="F11768" t="s">
        <v>133</v>
      </c>
    </row>
    <row r="11769" spans="1:6" x14ac:dyDescent="0.25">
      <c r="A11769">
        <v>2134</v>
      </c>
      <c r="B11769" s="3">
        <v>37622</v>
      </c>
      <c r="C11769" s="3">
        <v>39319</v>
      </c>
      <c r="D11769" t="s">
        <v>131</v>
      </c>
      <c r="E11769" t="s">
        <v>112</v>
      </c>
      <c r="F11769" t="s">
        <v>132</v>
      </c>
    </row>
    <row r="11770" spans="1:6" x14ac:dyDescent="0.25">
      <c r="A11770">
        <v>2134</v>
      </c>
      <c r="B11770" s="3">
        <v>39319</v>
      </c>
      <c r="C11770" s="3">
        <v>43101</v>
      </c>
      <c r="D11770" t="s">
        <v>131</v>
      </c>
      <c r="E11770" t="s">
        <v>112</v>
      </c>
      <c r="F11770" t="s">
        <v>132</v>
      </c>
    </row>
    <row r="11771" spans="1:6" x14ac:dyDescent="0.25">
      <c r="A11771">
        <v>2134</v>
      </c>
      <c r="B11771" s="3">
        <v>43101</v>
      </c>
      <c r="C11771" s="3"/>
      <c r="D11771" t="s">
        <v>131</v>
      </c>
      <c r="E11771" t="s">
        <v>97</v>
      </c>
      <c r="F11771" t="s">
        <v>132</v>
      </c>
    </row>
    <row r="11772" spans="1:6" x14ac:dyDescent="0.25">
      <c r="A11772">
        <v>2135</v>
      </c>
      <c r="B11772" s="3">
        <v>42430</v>
      </c>
      <c r="C11772" s="3">
        <v>43544</v>
      </c>
      <c r="D11772" t="s">
        <v>131</v>
      </c>
      <c r="E11772" t="s">
        <v>187</v>
      </c>
      <c r="F11772" t="s">
        <v>133</v>
      </c>
    </row>
    <row r="11773" spans="1:6" x14ac:dyDescent="0.25">
      <c r="A11773">
        <v>2135</v>
      </c>
      <c r="B11773" s="3">
        <v>43544</v>
      </c>
      <c r="C11773" s="3">
        <v>43544</v>
      </c>
      <c r="D11773" t="s">
        <v>131</v>
      </c>
      <c r="E11773" t="s">
        <v>187</v>
      </c>
      <c r="F11773" t="s">
        <v>133</v>
      </c>
    </row>
    <row r="11774" spans="1:6" x14ac:dyDescent="0.25">
      <c r="A11774">
        <v>2135</v>
      </c>
      <c r="B11774" s="3">
        <v>43545</v>
      </c>
      <c r="C11774" s="3">
        <v>43545</v>
      </c>
      <c r="D11774" t="s">
        <v>131</v>
      </c>
      <c r="E11774" t="s">
        <v>187</v>
      </c>
      <c r="F11774" t="s">
        <v>133</v>
      </c>
    </row>
    <row r="11775" spans="1:6" x14ac:dyDescent="0.25">
      <c r="A11775">
        <v>2135</v>
      </c>
      <c r="B11775" s="3">
        <v>43545</v>
      </c>
      <c r="C11775" s="3">
        <v>43554</v>
      </c>
      <c r="D11775" t="s">
        <v>131</v>
      </c>
      <c r="E11775" t="s">
        <v>187</v>
      </c>
      <c r="F11775" t="s">
        <v>133</v>
      </c>
    </row>
    <row r="11776" spans="1:6" x14ac:dyDescent="0.25">
      <c r="A11776">
        <v>2135</v>
      </c>
      <c r="B11776" s="3">
        <v>43555</v>
      </c>
      <c r="C11776" s="3">
        <v>43555</v>
      </c>
      <c r="D11776" t="s">
        <v>131</v>
      </c>
      <c r="E11776" t="s">
        <v>187</v>
      </c>
      <c r="F11776" t="s">
        <v>133</v>
      </c>
    </row>
    <row r="11777" spans="1:6" x14ac:dyDescent="0.25">
      <c r="A11777">
        <v>2135</v>
      </c>
      <c r="B11777" s="3">
        <v>43555</v>
      </c>
      <c r="C11777" s="3">
        <v>43574</v>
      </c>
      <c r="D11777" t="s">
        <v>131</v>
      </c>
      <c r="E11777" t="s">
        <v>187</v>
      </c>
      <c r="F11777" t="s">
        <v>133</v>
      </c>
    </row>
    <row r="11778" spans="1:6" x14ac:dyDescent="0.25">
      <c r="A11778">
        <v>2135</v>
      </c>
      <c r="B11778" s="3">
        <v>43575</v>
      </c>
      <c r="C11778" s="3">
        <v>44089</v>
      </c>
      <c r="D11778" t="s">
        <v>131</v>
      </c>
      <c r="E11778" t="s">
        <v>187</v>
      </c>
      <c r="F11778" t="s">
        <v>133</v>
      </c>
    </row>
    <row r="11779" spans="1:6" x14ac:dyDescent="0.25">
      <c r="A11779">
        <v>2135</v>
      </c>
      <c r="B11779" s="3">
        <v>44090</v>
      </c>
      <c r="C11779" s="3">
        <v>44090</v>
      </c>
      <c r="D11779" t="s">
        <v>131</v>
      </c>
      <c r="E11779" t="s">
        <v>187</v>
      </c>
      <c r="F11779" t="s">
        <v>133</v>
      </c>
    </row>
    <row r="11780" spans="1:6" x14ac:dyDescent="0.25">
      <c r="A11780">
        <v>2135</v>
      </c>
      <c r="B11780" s="3">
        <v>44090</v>
      </c>
      <c r="C11780" s="3">
        <v>44579</v>
      </c>
      <c r="D11780" t="s">
        <v>131</v>
      </c>
      <c r="E11780" t="s">
        <v>187</v>
      </c>
      <c r="F11780" t="s">
        <v>133</v>
      </c>
    </row>
    <row r="11781" spans="1:6" x14ac:dyDescent="0.25">
      <c r="A11781">
        <v>2135</v>
      </c>
      <c r="B11781" s="3">
        <v>44579</v>
      </c>
      <c r="C11781" s="3">
        <v>44583</v>
      </c>
      <c r="D11781" t="s">
        <v>131</v>
      </c>
      <c r="E11781" t="s">
        <v>187</v>
      </c>
      <c r="F11781" t="s">
        <v>133</v>
      </c>
    </row>
    <row r="11782" spans="1:6" x14ac:dyDescent="0.25">
      <c r="A11782">
        <v>2135</v>
      </c>
      <c r="B11782" s="3">
        <v>44584</v>
      </c>
      <c r="C11782" s="3">
        <v>44589</v>
      </c>
      <c r="D11782" t="s">
        <v>131</v>
      </c>
      <c r="E11782" t="s">
        <v>187</v>
      </c>
      <c r="F11782" t="s">
        <v>133</v>
      </c>
    </row>
    <row r="11783" spans="1:6" x14ac:dyDescent="0.25">
      <c r="A11783">
        <v>2135</v>
      </c>
      <c r="B11783" s="3">
        <v>44584</v>
      </c>
      <c r="C11783" s="3">
        <v>44588</v>
      </c>
      <c r="D11783" t="s">
        <v>131</v>
      </c>
      <c r="E11783" t="s">
        <v>187</v>
      </c>
      <c r="F11783" t="s">
        <v>133</v>
      </c>
    </row>
    <row r="11784" spans="1:6" x14ac:dyDescent="0.25">
      <c r="A11784">
        <v>2135</v>
      </c>
      <c r="B11784" s="3">
        <v>44589</v>
      </c>
      <c r="C11784" s="3">
        <v>44589</v>
      </c>
      <c r="D11784" t="s">
        <v>131</v>
      </c>
      <c r="E11784" t="s">
        <v>187</v>
      </c>
      <c r="F11784" t="s">
        <v>133</v>
      </c>
    </row>
    <row r="11785" spans="1:6" x14ac:dyDescent="0.25">
      <c r="A11785">
        <v>2135</v>
      </c>
      <c r="B11785" s="3">
        <v>44590</v>
      </c>
      <c r="C11785" s="3"/>
      <c r="D11785" t="s">
        <v>131</v>
      </c>
      <c r="E11785" t="s">
        <v>187</v>
      </c>
      <c r="F11785" t="s">
        <v>133</v>
      </c>
    </row>
    <row r="11786" spans="1:6" x14ac:dyDescent="0.25">
      <c r="A11786">
        <v>2209</v>
      </c>
      <c r="B11786" s="3">
        <v>44669</v>
      </c>
      <c r="D11786" t="s">
        <v>131</v>
      </c>
      <c r="E11786" t="s">
        <v>168</v>
      </c>
      <c r="F11786" t="s">
        <v>133</v>
      </c>
    </row>
    <row r="11787" spans="1:6" x14ac:dyDescent="0.25">
      <c r="A11787">
        <v>2232</v>
      </c>
      <c r="B11787" s="3">
        <v>34495</v>
      </c>
      <c r="C11787" s="3">
        <v>35339</v>
      </c>
      <c r="D11787" t="s">
        <v>131</v>
      </c>
      <c r="E11787" t="s">
        <v>83</v>
      </c>
      <c r="F11787" t="s">
        <v>132</v>
      </c>
    </row>
    <row r="11788" spans="1:6" x14ac:dyDescent="0.25">
      <c r="A11788">
        <v>2232</v>
      </c>
      <c r="B11788" s="3">
        <v>35339</v>
      </c>
      <c r="C11788" s="3"/>
      <c r="D11788" t="s">
        <v>131</v>
      </c>
      <c r="E11788" t="s">
        <v>83</v>
      </c>
      <c r="F11788" t="s">
        <v>132</v>
      </c>
    </row>
    <row r="11789" spans="1:6" x14ac:dyDescent="0.25">
      <c r="A11789">
        <v>2232</v>
      </c>
      <c r="B11789" s="3">
        <v>43191</v>
      </c>
      <c r="C11789" s="3">
        <v>43281</v>
      </c>
      <c r="D11789" t="s">
        <v>131</v>
      </c>
      <c r="E11789" t="s">
        <v>83</v>
      </c>
      <c r="F11789" t="s">
        <v>132</v>
      </c>
    </row>
    <row r="11790" spans="1:6" x14ac:dyDescent="0.25">
      <c r="A11790">
        <v>2232</v>
      </c>
      <c r="B11790" s="3">
        <v>43282</v>
      </c>
      <c r="C11790" s="3">
        <v>43373</v>
      </c>
      <c r="D11790" t="s">
        <v>131</v>
      </c>
      <c r="E11790" t="s">
        <v>83</v>
      </c>
      <c r="F11790" t="s">
        <v>132</v>
      </c>
    </row>
    <row r="11791" spans="1:6" x14ac:dyDescent="0.25">
      <c r="A11791">
        <v>2232</v>
      </c>
      <c r="B11791" s="3">
        <v>43374</v>
      </c>
      <c r="C11791" s="3">
        <v>43465</v>
      </c>
      <c r="D11791" t="s">
        <v>131</v>
      </c>
      <c r="E11791" t="s">
        <v>83</v>
      </c>
      <c r="F11791" t="s">
        <v>132</v>
      </c>
    </row>
    <row r="11792" spans="1:6" x14ac:dyDescent="0.25">
      <c r="A11792">
        <v>2232</v>
      </c>
      <c r="B11792" s="3">
        <v>43466</v>
      </c>
      <c r="C11792" s="3">
        <v>43555</v>
      </c>
      <c r="D11792" t="s">
        <v>131</v>
      </c>
      <c r="E11792" t="s">
        <v>83</v>
      </c>
      <c r="F11792" t="s">
        <v>132</v>
      </c>
    </row>
    <row r="11793" spans="1:6" x14ac:dyDescent="0.25">
      <c r="A11793">
        <v>2232</v>
      </c>
      <c r="B11793" s="3">
        <v>43556</v>
      </c>
      <c r="C11793" s="3">
        <v>43646</v>
      </c>
      <c r="D11793" t="s">
        <v>131</v>
      </c>
      <c r="E11793" t="s">
        <v>83</v>
      </c>
      <c r="F11793" t="s">
        <v>132</v>
      </c>
    </row>
    <row r="11794" spans="1:6" x14ac:dyDescent="0.25">
      <c r="A11794">
        <v>2232</v>
      </c>
      <c r="B11794" s="3">
        <v>43647</v>
      </c>
      <c r="C11794" s="3">
        <v>43738</v>
      </c>
      <c r="D11794" t="s">
        <v>131</v>
      </c>
      <c r="E11794" t="s">
        <v>83</v>
      </c>
      <c r="F11794" t="s">
        <v>132</v>
      </c>
    </row>
    <row r="11795" spans="1:6" x14ac:dyDescent="0.25">
      <c r="A11795">
        <v>2232</v>
      </c>
      <c r="B11795" s="3">
        <v>43739</v>
      </c>
      <c r="C11795" s="3">
        <v>43830</v>
      </c>
      <c r="D11795" t="s">
        <v>131</v>
      </c>
      <c r="E11795" t="s">
        <v>83</v>
      </c>
      <c r="F11795" t="s">
        <v>132</v>
      </c>
    </row>
    <row r="11796" spans="1:6" x14ac:dyDescent="0.25">
      <c r="A11796">
        <v>2232</v>
      </c>
      <c r="B11796" s="3">
        <v>43831</v>
      </c>
      <c r="C11796" s="3">
        <v>43921</v>
      </c>
      <c r="D11796" t="s">
        <v>131</v>
      </c>
      <c r="E11796" t="s">
        <v>83</v>
      </c>
      <c r="F11796" t="s">
        <v>132</v>
      </c>
    </row>
    <row r="11797" spans="1:6" x14ac:dyDescent="0.25">
      <c r="A11797">
        <v>2232</v>
      </c>
      <c r="B11797" s="3">
        <v>43922</v>
      </c>
      <c r="C11797" s="3">
        <v>44012</v>
      </c>
      <c r="D11797" t="s">
        <v>131</v>
      </c>
      <c r="E11797" t="s">
        <v>83</v>
      </c>
      <c r="F11797" t="s">
        <v>132</v>
      </c>
    </row>
    <row r="11798" spans="1:6" x14ac:dyDescent="0.25">
      <c r="A11798">
        <v>2232</v>
      </c>
      <c r="B11798" s="3">
        <v>44013</v>
      </c>
      <c r="C11798" s="3">
        <v>44104</v>
      </c>
      <c r="D11798" t="s">
        <v>131</v>
      </c>
      <c r="E11798" t="s">
        <v>83</v>
      </c>
      <c r="F11798" t="s">
        <v>132</v>
      </c>
    </row>
    <row r="11799" spans="1:6" x14ac:dyDescent="0.25">
      <c r="A11799">
        <v>2232</v>
      </c>
      <c r="B11799" s="3">
        <v>44105</v>
      </c>
      <c r="C11799" s="3">
        <v>44196</v>
      </c>
      <c r="D11799" t="s">
        <v>131</v>
      </c>
      <c r="E11799" t="s">
        <v>83</v>
      </c>
      <c r="F11799" t="s">
        <v>132</v>
      </c>
    </row>
    <row r="11800" spans="1:6" x14ac:dyDescent="0.25">
      <c r="A11800">
        <v>2232</v>
      </c>
      <c r="B11800" s="3">
        <v>44197</v>
      </c>
      <c r="C11800" s="3">
        <v>44286</v>
      </c>
      <c r="D11800" t="s">
        <v>131</v>
      </c>
      <c r="E11800" t="s">
        <v>83</v>
      </c>
      <c r="F11800" t="s">
        <v>132</v>
      </c>
    </row>
    <row r="11801" spans="1:6" x14ac:dyDescent="0.25">
      <c r="A11801">
        <v>2232</v>
      </c>
      <c r="B11801" s="3">
        <v>44287</v>
      </c>
      <c r="C11801" s="3">
        <v>44377</v>
      </c>
      <c r="D11801" t="s">
        <v>131</v>
      </c>
      <c r="E11801" t="s">
        <v>83</v>
      </c>
      <c r="F11801" t="s">
        <v>132</v>
      </c>
    </row>
    <row r="11802" spans="1:6" x14ac:dyDescent="0.25">
      <c r="A11802">
        <v>2232</v>
      </c>
      <c r="B11802" s="3">
        <v>44378</v>
      </c>
      <c r="C11802" s="3">
        <v>44469</v>
      </c>
      <c r="D11802" t="s">
        <v>131</v>
      </c>
      <c r="E11802" t="s">
        <v>83</v>
      </c>
      <c r="F11802" t="s">
        <v>132</v>
      </c>
    </row>
    <row r="11803" spans="1:6" x14ac:dyDescent="0.25">
      <c r="A11803">
        <v>2232</v>
      </c>
      <c r="B11803" s="3">
        <v>44470</v>
      </c>
      <c r="C11803" s="3">
        <v>44561</v>
      </c>
      <c r="D11803" t="s">
        <v>131</v>
      </c>
      <c r="E11803" t="s">
        <v>83</v>
      </c>
      <c r="F11803" t="s">
        <v>132</v>
      </c>
    </row>
    <row r="11804" spans="1:6" x14ac:dyDescent="0.25">
      <c r="A11804">
        <v>2271</v>
      </c>
      <c r="B11804" s="3">
        <v>43040</v>
      </c>
      <c r="C11804" s="3">
        <v>43867</v>
      </c>
      <c r="D11804" t="s">
        <v>131</v>
      </c>
      <c r="E11804" t="s">
        <v>128</v>
      </c>
      <c r="F11804" t="s">
        <v>133</v>
      </c>
    </row>
    <row r="11805" spans="1:6" x14ac:dyDescent="0.25">
      <c r="A11805">
        <v>2271</v>
      </c>
      <c r="B11805" s="3">
        <v>43867</v>
      </c>
      <c r="C11805" s="3">
        <v>43881</v>
      </c>
      <c r="D11805" t="s">
        <v>131</v>
      </c>
      <c r="E11805" t="s">
        <v>128</v>
      </c>
      <c r="F11805" t="s">
        <v>133</v>
      </c>
    </row>
    <row r="11806" spans="1:6" x14ac:dyDescent="0.25">
      <c r="A11806">
        <v>2271</v>
      </c>
      <c r="B11806" s="3">
        <v>43882</v>
      </c>
      <c r="C11806" s="3"/>
      <c r="D11806" t="s">
        <v>131</v>
      </c>
      <c r="E11806" t="s">
        <v>128</v>
      </c>
      <c r="F11806" t="s">
        <v>133</v>
      </c>
    </row>
    <row r="11807" spans="1:6" x14ac:dyDescent="0.25">
      <c r="A11807">
        <v>2278</v>
      </c>
      <c r="B11807" s="3">
        <v>41651</v>
      </c>
      <c r="C11807" s="3">
        <v>43409</v>
      </c>
      <c r="D11807" t="s">
        <v>131</v>
      </c>
      <c r="E11807" t="s">
        <v>92</v>
      </c>
      <c r="F11807" t="s">
        <v>133</v>
      </c>
    </row>
    <row r="11808" spans="1:6" x14ac:dyDescent="0.25">
      <c r="A11808">
        <v>2278</v>
      </c>
      <c r="B11808" s="3">
        <v>43409</v>
      </c>
      <c r="C11808" s="3">
        <v>43479</v>
      </c>
      <c r="D11808" t="s">
        <v>131</v>
      </c>
      <c r="E11808" t="s">
        <v>92</v>
      </c>
      <c r="F11808" t="s">
        <v>133</v>
      </c>
    </row>
    <row r="11809" spans="1:6" x14ac:dyDescent="0.25">
      <c r="A11809">
        <v>2278</v>
      </c>
      <c r="B11809" s="3">
        <v>43479</v>
      </c>
      <c r="C11809" s="3">
        <v>43479</v>
      </c>
      <c r="D11809" t="s">
        <v>131</v>
      </c>
      <c r="E11809" t="s">
        <v>92</v>
      </c>
      <c r="F11809" t="s">
        <v>133</v>
      </c>
    </row>
    <row r="11810" spans="1:6" x14ac:dyDescent="0.25">
      <c r="A11810">
        <v>2278</v>
      </c>
      <c r="B11810" s="3">
        <v>43479</v>
      </c>
      <c r="C11810" s="3">
        <v>43479</v>
      </c>
      <c r="D11810" t="s">
        <v>131</v>
      </c>
      <c r="E11810" t="s">
        <v>92</v>
      </c>
      <c r="F11810" t="s">
        <v>133</v>
      </c>
    </row>
    <row r="11811" spans="1:6" x14ac:dyDescent="0.25">
      <c r="A11811">
        <v>2278</v>
      </c>
      <c r="B11811" s="3">
        <v>43479</v>
      </c>
      <c r="C11811" s="3">
        <v>43493</v>
      </c>
      <c r="D11811" t="s">
        <v>131</v>
      </c>
      <c r="E11811" t="s">
        <v>145</v>
      </c>
      <c r="F11811" t="s">
        <v>133</v>
      </c>
    </row>
    <row r="11812" spans="1:6" x14ac:dyDescent="0.25">
      <c r="A11812">
        <v>2278</v>
      </c>
      <c r="B11812" s="3">
        <v>43494</v>
      </c>
      <c r="C11812" s="3">
        <v>43495</v>
      </c>
      <c r="D11812" t="s">
        <v>131</v>
      </c>
      <c r="E11812" t="s">
        <v>145</v>
      </c>
      <c r="F11812" t="s">
        <v>133</v>
      </c>
    </row>
    <row r="11813" spans="1:6" x14ac:dyDescent="0.25">
      <c r="A11813">
        <v>2278</v>
      </c>
      <c r="B11813" s="3">
        <v>43496</v>
      </c>
      <c r="C11813" s="3">
        <v>43514</v>
      </c>
      <c r="D11813" t="s">
        <v>131</v>
      </c>
      <c r="E11813" t="s">
        <v>145</v>
      </c>
      <c r="F11813" t="s">
        <v>133</v>
      </c>
    </row>
    <row r="11814" spans="1:6" x14ac:dyDescent="0.25">
      <c r="A11814">
        <v>2278</v>
      </c>
      <c r="B11814" s="3">
        <v>43514</v>
      </c>
      <c r="C11814" s="3">
        <v>43694</v>
      </c>
      <c r="D11814" t="s">
        <v>131</v>
      </c>
      <c r="E11814" t="s">
        <v>145</v>
      </c>
      <c r="F11814" t="s">
        <v>133</v>
      </c>
    </row>
    <row r="11815" spans="1:6" x14ac:dyDescent="0.25">
      <c r="A11815">
        <v>2278</v>
      </c>
      <c r="B11815" s="3">
        <v>43695</v>
      </c>
      <c r="C11815" s="3">
        <v>43695</v>
      </c>
      <c r="D11815" t="s">
        <v>131</v>
      </c>
      <c r="E11815" t="s">
        <v>145</v>
      </c>
      <c r="F11815" t="s">
        <v>133</v>
      </c>
    </row>
    <row r="11816" spans="1:6" x14ac:dyDescent="0.25">
      <c r="A11816">
        <v>2278</v>
      </c>
      <c r="B11816" s="3">
        <v>43695</v>
      </c>
      <c r="C11816" s="3">
        <v>43695</v>
      </c>
      <c r="D11816" t="s">
        <v>131</v>
      </c>
      <c r="E11816" t="s">
        <v>145</v>
      </c>
      <c r="F11816" t="s">
        <v>133</v>
      </c>
    </row>
    <row r="11817" spans="1:6" x14ac:dyDescent="0.25">
      <c r="A11817">
        <v>2278</v>
      </c>
      <c r="B11817" s="3">
        <v>44687</v>
      </c>
      <c r="C11817" s="3"/>
      <c r="D11817" t="s">
        <v>131</v>
      </c>
      <c r="E11817" t="s">
        <v>82</v>
      </c>
      <c r="F11817" t="s">
        <v>133</v>
      </c>
    </row>
    <row r="11818" spans="1:6" x14ac:dyDescent="0.25">
      <c r="A11818">
        <v>2301</v>
      </c>
      <c r="B11818" s="3">
        <v>42079</v>
      </c>
      <c r="C11818" s="3">
        <v>43122</v>
      </c>
      <c r="D11818" t="s">
        <v>131</v>
      </c>
      <c r="E11818" t="s">
        <v>115</v>
      </c>
      <c r="F11818" t="s">
        <v>133</v>
      </c>
    </row>
    <row r="11819" spans="1:6" x14ac:dyDescent="0.25">
      <c r="A11819">
        <v>2301</v>
      </c>
      <c r="B11819" s="3">
        <v>43122</v>
      </c>
      <c r="C11819" s="3">
        <v>43878</v>
      </c>
      <c r="D11819" t="s">
        <v>131</v>
      </c>
      <c r="E11819" t="s">
        <v>115</v>
      </c>
      <c r="F11819" t="s">
        <v>133</v>
      </c>
    </row>
    <row r="11820" spans="1:6" x14ac:dyDescent="0.25">
      <c r="A11820">
        <v>2301</v>
      </c>
      <c r="B11820" s="3">
        <v>43122</v>
      </c>
      <c r="C11820" s="3">
        <v>43122</v>
      </c>
      <c r="D11820" t="s">
        <v>131</v>
      </c>
      <c r="E11820" t="s">
        <v>115</v>
      </c>
      <c r="F11820" t="s">
        <v>133</v>
      </c>
    </row>
    <row r="11821" spans="1:6" x14ac:dyDescent="0.25">
      <c r="A11821">
        <v>2301</v>
      </c>
      <c r="B11821" s="3">
        <v>43878</v>
      </c>
      <c r="C11821" s="3">
        <v>43882</v>
      </c>
      <c r="D11821" t="s">
        <v>131</v>
      </c>
      <c r="E11821" t="s">
        <v>115</v>
      </c>
      <c r="F11821" t="s">
        <v>133</v>
      </c>
    </row>
    <row r="11822" spans="1:6" x14ac:dyDescent="0.25">
      <c r="A11822">
        <v>2301</v>
      </c>
      <c r="B11822" s="3">
        <v>43883</v>
      </c>
      <c r="C11822" s="3"/>
      <c r="D11822" t="s">
        <v>131</v>
      </c>
      <c r="E11822" t="s">
        <v>115</v>
      </c>
      <c r="F11822" t="s">
        <v>133</v>
      </c>
    </row>
    <row r="11823" spans="1:6" x14ac:dyDescent="0.25">
      <c r="A11823">
        <v>2345</v>
      </c>
      <c r="B11823" s="3">
        <v>44470</v>
      </c>
      <c r="C11823" s="3">
        <v>44470</v>
      </c>
      <c r="D11823" t="s">
        <v>131</v>
      </c>
      <c r="E11823" t="s">
        <v>174</v>
      </c>
      <c r="F11823" t="s">
        <v>133</v>
      </c>
    </row>
    <row r="11824" spans="1:6" x14ac:dyDescent="0.25">
      <c r="A11824">
        <v>2345</v>
      </c>
      <c r="B11824" s="3">
        <v>44470</v>
      </c>
      <c r="D11824" t="s">
        <v>131</v>
      </c>
      <c r="E11824" t="s">
        <v>174</v>
      </c>
      <c r="F11824" t="s">
        <v>133</v>
      </c>
    </row>
    <row r="11825" spans="1:6" x14ac:dyDescent="0.25">
      <c r="A11825">
        <v>2348</v>
      </c>
      <c r="B11825" s="3">
        <v>41548</v>
      </c>
      <c r="C11825" s="3">
        <v>43272</v>
      </c>
      <c r="D11825" t="s">
        <v>131</v>
      </c>
      <c r="E11825" t="s">
        <v>116</v>
      </c>
      <c r="F11825" t="s">
        <v>133</v>
      </c>
    </row>
    <row r="11826" spans="1:6" x14ac:dyDescent="0.25">
      <c r="A11826">
        <v>2348</v>
      </c>
      <c r="B11826" s="3">
        <v>43272</v>
      </c>
      <c r="C11826" s="3">
        <v>43292</v>
      </c>
      <c r="D11826" t="s">
        <v>131</v>
      </c>
      <c r="E11826" t="s">
        <v>116</v>
      </c>
      <c r="F11826" t="s">
        <v>133</v>
      </c>
    </row>
    <row r="11827" spans="1:6" x14ac:dyDescent="0.25">
      <c r="A11827">
        <v>2348</v>
      </c>
      <c r="B11827" s="3">
        <v>43292</v>
      </c>
      <c r="C11827" s="3">
        <v>43294</v>
      </c>
      <c r="D11827" t="s">
        <v>131</v>
      </c>
      <c r="E11827" t="s">
        <v>116</v>
      </c>
      <c r="F11827" t="s">
        <v>133</v>
      </c>
    </row>
    <row r="11828" spans="1:6" x14ac:dyDescent="0.25">
      <c r="A11828">
        <v>2348</v>
      </c>
      <c r="B11828" s="3">
        <v>43294</v>
      </c>
      <c r="C11828" s="3">
        <v>43314</v>
      </c>
      <c r="D11828" t="s">
        <v>131</v>
      </c>
      <c r="E11828" t="s">
        <v>116</v>
      </c>
      <c r="F11828" t="s">
        <v>133</v>
      </c>
    </row>
    <row r="11829" spans="1:6" x14ac:dyDescent="0.25">
      <c r="A11829">
        <v>2348</v>
      </c>
      <c r="B11829" s="3">
        <v>43314</v>
      </c>
      <c r="C11829" s="3">
        <v>43315</v>
      </c>
      <c r="D11829" t="s">
        <v>131</v>
      </c>
      <c r="E11829" t="s">
        <v>116</v>
      </c>
      <c r="F11829" t="s">
        <v>133</v>
      </c>
    </row>
    <row r="11830" spans="1:6" x14ac:dyDescent="0.25">
      <c r="A11830">
        <v>2348</v>
      </c>
      <c r="B11830" s="3">
        <v>43315</v>
      </c>
      <c r="C11830" s="3">
        <v>43335</v>
      </c>
      <c r="D11830" t="s">
        <v>131</v>
      </c>
      <c r="E11830" t="s">
        <v>116</v>
      </c>
      <c r="F11830" t="s">
        <v>133</v>
      </c>
    </row>
    <row r="11831" spans="1:6" x14ac:dyDescent="0.25">
      <c r="A11831">
        <v>2348</v>
      </c>
      <c r="B11831" s="3">
        <v>43335</v>
      </c>
      <c r="C11831" s="3">
        <v>43335</v>
      </c>
      <c r="D11831" t="s">
        <v>131</v>
      </c>
      <c r="E11831" t="s">
        <v>116</v>
      </c>
      <c r="F11831" t="s">
        <v>133</v>
      </c>
    </row>
    <row r="11832" spans="1:6" x14ac:dyDescent="0.25">
      <c r="A11832">
        <v>2348</v>
      </c>
      <c r="B11832" s="3">
        <v>43335</v>
      </c>
      <c r="C11832" s="3">
        <v>43347</v>
      </c>
      <c r="D11832" t="s">
        <v>131</v>
      </c>
      <c r="E11832" t="s">
        <v>116</v>
      </c>
      <c r="F11832" t="s">
        <v>133</v>
      </c>
    </row>
    <row r="11833" spans="1:6" x14ac:dyDescent="0.25">
      <c r="A11833">
        <v>2348</v>
      </c>
      <c r="B11833" s="3">
        <v>43347</v>
      </c>
      <c r="C11833" s="3">
        <v>43514</v>
      </c>
      <c r="D11833" t="s">
        <v>131</v>
      </c>
      <c r="E11833" t="s">
        <v>116</v>
      </c>
      <c r="F11833" t="s">
        <v>133</v>
      </c>
    </row>
    <row r="11834" spans="1:6" x14ac:dyDescent="0.25">
      <c r="A11834">
        <v>2348</v>
      </c>
      <c r="B11834" s="3">
        <v>43514</v>
      </c>
      <c r="C11834" s="3">
        <v>43515</v>
      </c>
      <c r="D11834" t="s">
        <v>131</v>
      </c>
      <c r="E11834" t="s">
        <v>116</v>
      </c>
      <c r="F11834" t="s">
        <v>133</v>
      </c>
    </row>
    <row r="11835" spans="1:6" x14ac:dyDescent="0.25">
      <c r="A11835">
        <v>2348</v>
      </c>
      <c r="B11835" s="3">
        <v>43516</v>
      </c>
      <c r="C11835" s="3">
        <v>43843</v>
      </c>
      <c r="D11835" t="s">
        <v>131</v>
      </c>
      <c r="E11835" t="s">
        <v>116</v>
      </c>
      <c r="F11835" t="s">
        <v>133</v>
      </c>
    </row>
    <row r="11836" spans="1:6" x14ac:dyDescent="0.25">
      <c r="A11836">
        <v>2348</v>
      </c>
      <c r="B11836" s="3">
        <v>43843</v>
      </c>
      <c r="C11836" s="3">
        <v>43843</v>
      </c>
      <c r="D11836" t="s">
        <v>131</v>
      </c>
      <c r="E11836" t="s">
        <v>116</v>
      </c>
      <c r="F11836" t="s">
        <v>133</v>
      </c>
    </row>
    <row r="11837" spans="1:6" x14ac:dyDescent="0.25">
      <c r="A11837">
        <v>2348</v>
      </c>
      <c r="B11837" s="3">
        <v>43844</v>
      </c>
      <c r="C11837" s="3">
        <v>43844</v>
      </c>
      <c r="D11837" t="s">
        <v>131</v>
      </c>
      <c r="E11837" t="s">
        <v>116</v>
      </c>
      <c r="F11837" t="s">
        <v>133</v>
      </c>
    </row>
    <row r="11838" spans="1:6" x14ac:dyDescent="0.25">
      <c r="A11838">
        <v>2348</v>
      </c>
      <c r="B11838" s="3">
        <v>43844</v>
      </c>
      <c r="C11838" s="3">
        <v>43845</v>
      </c>
      <c r="D11838" t="s">
        <v>131</v>
      </c>
      <c r="E11838" t="s">
        <v>116</v>
      </c>
      <c r="F11838" t="s">
        <v>133</v>
      </c>
    </row>
    <row r="11839" spans="1:6" x14ac:dyDescent="0.25">
      <c r="A11839">
        <v>2348</v>
      </c>
      <c r="B11839" s="3">
        <v>43846</v>
      </c>
      <c r="C11839" s="3">
        <v>43888</v>
      </c>
      <c r="D11839" t="s">
        <v>131</v>
      </c>
      <c r="E11839" t="s">
        <v>116</v>
      </c>
      <c r="F11839" t="s">
        <v>133</v>
      </c>
    </row>
    <row r="11840" spans="1:6" x14ac:dyDescent="0.25">
      <c r="A11840">
        <v>2348</v>
      </c>
      <c r="B11840" s="3">
        <v>43888</v>
      </c>
      <c r="C11840" s="3">
        <v>43888</v>
      </c>
      <c r="D11840" t="s">
        <v>131</v>
      </c>
      <c r="E11840" t="s">
        <v>116</v>
      </c>
      <c r="F11840" t="s">
        <v>133</v>
      </c>
    </row>
    <row r="11841" spans="1:6" x14ac:dyDescent="0.25">
      <c r="A11841">
        <v>2348</v>
      </c>
      <c r="B11841" s="3">
        <v>43889</v>
      </c>
      <c r="C11841" s="3">
        <v>44319</v>
      </c>
      <c r="D11841" t="s">
        <v>131</v>
      </c>
      <c r="E11841" t="s">
        <v>116</v>
      </c>
      <c r="F11841" t="s">
        <v>133</v>
      </c>
    </row>
    <row r="11842" spans="1:6" x14ac:dyDescent="0.25">
      <c r="A11842">
        <v>2348</v>
      </c>
      <c r="B11842" s="3">
        <v>44319</v>
      </c>
      <c r="C11842" s="3">
        <v>44323</v>
      </c>
      <c r="D11842" t="s">
        <v>131</v>
      </c>
      <c r="E11842" t="s">
        <v>116</v>
      </c>
      <c r="F11842" t="s">
        <v>133</v>
      </c>
    </row>
    <row r="11843" spans="1:6" x14ac:dyDescent="0.25">
      <c r="A11843">
        <v>2348</v>
      </c>
      <c r="B11843" s="3">
        <v>44324</v>
      </c>
      <c r="C11843" s="3">
        <v>44483</v>
      </c>
      <c r="D11843" t="s">
        <v>131</v>
      </c>
      <c r="E11843" t="s">
        <v>116</v>
      </c>
      <c r="F11843" t="s">
        <v>133</v>
      </c>
    </row>
    <row r="11844" spans="1:6" x14ac:dyDescent="0.25">
      <c r="A11844">
        <v>2348</v>
      </c>
      <c r="B11844" s="3">
        <v>44483</v>
      </c>
      <c r="C11844" s="3">
        <v>44483</v>
      </c>
      <c r="D11844" t="s">
        <v>131</v>
      </c>
      <c r="E11844" t="s">
        <v>116</v>
      </c>
      <c r="F11844" t="s">
        <v>133</v>
      </c>
    </row>
    <row r="11845" spans="1:6" x14ac:dyDescent="0.25">
      <c r="A11845">
        <v>2348</v>
      </c>
      <c r="B11845" s="3">
        <v>44484</v>
      </c>
      <c r="C11845" s="3">
        <v>44514</v>
      </c>
      <c r="D11845" t="s">
        <v>131</v>
      </c>
      <c r="E11845" t="s">
        <v>116</v>
      </c>
      <c r="F11845" t="s">
        <v>133</v>
      </c>
    </row>
    <row r="11846" spans="1:6" x14ac:dyDescent="0.25">
      <c r="A11846">
        <v>2348</v>
      </c>
      <c r="B11846" s="3">
        <v>44514</v>
      </c>
      <c r="C11846" s="3">
        <v>44517</v>
      </c>
      <c r="D11846" t="s">
        <v>131</v>
      </c>
      <c r="E11846" t="s">
        <v>116</v>
      </c>
      <c r="F11846" t="s">
        <v>133</v>
      </c>
    </row>
    <row r="11847" spans="1:6" x14ac:dyDescent="0.25">
      <c r="A11847">
        <v>2348</v>
      </c>
      <c r="B11847" s="3">
        <v>44518</v>
      </c>
      <c r="C11847" s="3">
        <v>44518</v>
      </c>
      <c r="D11847" t="s">
        <v>131</v>
      </c>
      <c r="E11847" t="s">
        <v>116</v>
      </c>
      <c r="F11847" t="s">
        <v>133</v>
      </c>
    </row>
    <row r="11848" spans="1:6" x14ac:dyDescent="0.25">
      <c r="A11848">
        <v>2348</v>
      </c>
      <c r="B11848" s="3">
        <v>44518</v>
      </c>
      <c r="C11848" s="3">
        <v>44519</v>
      </c>
      <c r="D11848" t="s">
        <v>131</v>
      </c>
      <c r="E11848" t="s">
        <v>116</v>
      </c>
      <c r="F11848" t="s">
        <v>133</v>
      </c>
    </row>
    <row r="11849" spans="1:6" x14ac:dyDescent="0.25">
      <c r="A11849">
        <v>2348</v>
      </c>
      <c r="B11849" s="3">
        <v>44520</v>
      </c>
      <c r="C11849" s="3">
        <v>44536</v>
      </c>
      <c r="D11849" t="s">
        <v>131</v>
      </c>
      <c r="E11849" t="s">
        <v>116</v>
      </c>
      <c r="F11849" t="s">
        <v>133</v>
      </c>
    </row>
    <row r="11850" spans="1:6" x14ac:dyDescent="0.25">
      <c r="A11850">
        <v>2348</v>
      </c>
      <c r="B11850" s="3">
        <v>44536</v>
      </c>
      <c r="C11850" s="3">
        <v>44540</v>
      </c>
      <c r="D11850" t="s">
        <v>131</v>
      </c>
      <c r="E11850" t="s">
        <v>116</v>
      </c>
      <c r="F11850" t="s">
        <v>133</v>
      </c>
    </row>
    <row r="11851" spans="1:6" x14ac:dyDescent="0.25">
      <c r="A11851">
        <v>2348</v>
      </c>
      <c r="B11851" s="3">
        <v>44541</v>
      </c>
      <c r="C11851" s="3">
        <v>44564</v>
      </c>
      <c r="D11851" t="s">
        <v>131</v>
      </c>
      <c r="E11851" t="s">
        <v>116</v>
      </c>
      <c r="F11851" t="s">
        <v>133</v>
      </c>
    </row>
    <row r="11852" spans="1:6" x14ac:dyDescent="0.25">
      <c r="A11852">
        <v>2348</v>
      </c>
      <c r="B11852" s="3">
        <v>44564</v>
      </c>
      <c r="C11852" s="3">
        <v>44569</v>
      </c>
      <c r="D11852" t="s">
        <v>131</v>
      </c>
      <c r="E11852" t="s">
        <v>116</v>
      </c>
      <c r="F11852" t="s">
        <v>133</v>
      </c>
    </row>
    <row r="11853" spans="1:6" x14ac:dyDescent="0.25">
      <c r="A11853">
        <v>2348</v>
      </c>
      <c r="B11853" s="3">
        <v>44570</v>
      </c>
      <c r="C11853" s="3"/>
      <c r="D11853" t="s">
        <v>131</v>
      </c>
      <c r="E11853" t="s">
        <v>116</v>
      </c>
      <c r="F11853" t="s">
        <v>133</v>
      </c>
    </row>
    <row r="11854" spans="1:6" x14ac:dyDescent="0.25">
      <c r="A11854">
        <v>2350</v>
      </c>
      <c r="B11854" s="3">
        <v>34060</v>
      </c>
      <c r="C11854" s="3">
        <v>34129</v>
      </c>
      <c r="D11854" t="s">
        <v>131</v>
      </c>
      <c r="E11854" t="s">
        <v>201</v>
      </c>
      <c r="F11854" t="s">
        <v>133</v>
      </c>
    </row>
    <row r="11855" spans="1:6" x14ac:dyDescent="0.25">
      <c r="A11855">
        <v>2350</v>
      </c>
      <c r="B11855" s="3">
        <v>34959</v>
      </c>
      <c r="C11855" s="3">
        <v>35064</v>
      </c>
      <c r="D11855" t="s">
        <v>131</v>
      </c>
      <c r="E11855" t="s">
        <v>194</v>
      </c>
      <c r="F11855" t="s">
        <v>133</v>
      </c>
    </row>
    <row r="11856" spans="1:6" x14ac:dyDescent="0.25">
      <c r="A11856">
        <v>2358</v>
      </c>
      <c r="B11856" s="3">
        <v>44105</v>
      </c>
      <c r="C11856" s="3">
        <v>44196</v>
      </c>
      <c r="D11856" t="s">
        <v>131</v>
      </c>
      <c r="E11856" t="s">
        <v>185</v>
      </c>
      <c r="F11856" t="s">
        <v>133</v>
      </c>
    </row>
    <row r="11857" spans="1:6" x14ac:dyDescent="0.25">
      <c r="A11857">
        <v>2358</v>
      </c>
      <c r="B11857" s="3">
        <v>44197</v>
      </c>
      <c r="C11857" s="3">
        <v>44286</v>
      </c>
      <c r="D11857" t="s">
        <v>131</v>
      </c>
      <c r="E11857" t="s">
        <v>185</v>
      </c>
      <c r="F11857" t="s">
        <v>133</v>
      </c>
    </row>
    <row r="11858" spans="1:6" x14ac:dyDescent="0.25">
      <c r="A11858">
        <v>2358</v>
      </c>
      <c r="B11858" s="3">
        <v>44287</v>
      </c>
      <c r="C11858" s="3">
        <v>44377</v>
      </c>
      <c r="D11858" t="s">
        <v>131</v>
      </c>
      <c r="E11858" t="s">
        <v>185</v>
      </c>
      <c r="F11858" t="s">
        <v>133</v>
      </c>
    </row>
    <row r="11859" spans="1:6" x14ac:dyDescent="0.25">
      <c r="A11859">
        <v>2358</v>
      </c>
      <c r="B11859" s="3">
        <v>44378</v>
      </c>
      <c r="C11859" s="3">
        <v>44469</v>
      </c>
      <c r="D11859" t="s">
        <v>131</v>
      </c>
      <c r="E11859" t="s">
        <v>185</v>
      </c>
      <c r="F11859" t="s">
        <v>133</v>
      </c>
    </row>
    <row r="11860" spans="1:6" x14ac:dyDescent="0.25">
      <c r="A11860">
        <v>2358</v>
      </c>
      <c r="B11860" s="3">
        <v>44470</v>
      </c>
      <c r="C11860" s="3">
        <v>44561</v>
      </c>
      <c r="D11860" t="s">
        <v>131</v>
      </c>
      <c r="E11860" t="s">
        <v>185</v>
      </c>
      <c r="F11860" t="s">
        <v>133</v>
      </c>
    </row>
    <row r="11861" spans="1:6" x14ac:dyDescent="0.25">
      <c r="A11861">
        <v>2358</v>
      </c>
      <c r="B11861" s="3">
        <v>44564</v>
      </c>
      <c r="C11861" s="3">
        <v>44651</v>
      </c>
      <c r="D11861" t="s">
        <v>131</v>
      </c>
      <c r="E11861" t="s">
        <v>185</v>
      </c>
      <c r="F11861" t="s">
        <v>133</v>
      </c>
    </row>
    <row r="11862" spans="1:6" x14ac:dyDescent="0.25">
      <c r="A11862">
        <v>2358</v>
      </c>
      <c r="B11862" s="3">
        <v>44652</v>
      </c>
      <c r="C11862" s="3">
        <v>44742</v>
      </c>
      <c r="D11862" t="s">
        <v>131</v>
      </c>
      <c r="E11862" t="s">
        <v>185</v>
      </c>
      <c r="F11862" t="s">
        <v>133</v>
      </c>
    </row>
    <row r="11863" spans="1:6" x14ac:dyDescent="0.25">
      <c r="A11863">
        <v>2367</v>
      </c>
      <c r="B11863" s="3">
        <v>41440</v>
      </c>
      <c r="C11863" s="3">
        <v>44399</v>
      </c>
      <c r="D11863" t="s">
        <v>131</v>
      </c>
      <c r="E11863" t="s">
        <v>125</v>
      </c>
      <c r="F11863" t="s">
        <v>133</v>
      </c>
    </row>
    <row r="11864" spans="1:6" x14ac:dyDescent="0.25">
      <c r="A11864">
        <v>2367</v>
      </c>
      <c r="B11864" s="3">
        <v>44399</v>
      </c>
      <c r="C11864" s="3">
        <v>44405</v>
      </c>
      <c r="D11864" t="s">
        <v>131</v>
      </c>
      <c r="E11864" t="s">
        <v>125</v>
      </c>
      <c r="F11864" t="s">
        <v>133</v>
      </c>
    </row>
    <row r="11865" spans="1:6" x14ac:dyDescent="0.25">
      <c r="A11865">
        <v>2367</v>
      </c>
      <c r="B11865" s="3">
        <v>44406</v>
      </c>
      <c r="C11865" s="3">
        <v>44406</v>
      </c>
      <c r="D11865" t="s">
        <v>131</v>
      </c>
      <c r="E11865" t="s">
        <v>125</v>
      </c>
      <c r="F11865" t="s">
        <v>133</v>
      </c>
    </row>
    <row r="11866" spans="1:6" x14ac:dyDescent="0.25">
      <c r="A11866">
        <v>2367</v>
      </c>
      <c r="B11866" s="3">
        <v>44406</v>
      </c>
      <c r="C11866" s="3">
        <v>44415</v>
      </c>
      <c r="D11866" t="s">
        <v>131</v>
      </c>
      <c r="E11866" t="s">
        <v>125</v>
      </c>
      <c r="F11866" t="s">
        <v>133</v>
      </c>
    </row>
    <row r="11867" spans="1:6" x14ac:dyDescent="0.25">
      <c r="A11867">
        <v>2367</v>
      </c>
      <c r="B11867" s="3">
        <v>44416</v>
      </c>
      <c r="C11867" s="3">
        <v>44417</v>
      </c>
      <c r="D11867" t="s">
        <v>131</v>
      </c>
      <c r="E11867" t="s">
        <v>125</v>
      </c>
      <c r="F11867" t="s">
        <v>133</v>
      </c>
    </row>
    <row r="11868" spans="1:6" x14ac:dyDescent="0.25">
      <c r="A11868">
        <v>2367</v>
      </c>
      <c r="B11868" s="3">
        <v>44417</v>
      </c>
      <c r="C11868" s="3">
        <v>44419</v>
      </c>
      <c r="D11868" t="s">
        <v>131</v>
      </c>
      <c r="E11868" t="s">
        <v>125</v>
      </c>
      <c r="F11868" t="s">
        <v>133</v>
      </c>
    </row>
    <row r="11869" spans="1:6" x14ac:dyDescent="0.25">
      <c r="A11869">
        <v>2367</v>
      </c>
      <c r="B11869" s="3">
        <v>44420</v>
      </c>
      <c r="C11869" s="3">
        <v>44577</v>
      </c>
      <c r="D11869" t="s">
        <v>131</v>
      </c>
      <c r="E11869" t="s">
        <v>125</v>
      </c>
      <c r="F11869" t="s">
        <v>133</v>
      </c>
    </row>
    <row r="11870" spans="1:6" x14ac:dyDescent="0.25">
      <c r="A11870">
        <v>2367</v>
      </c>
      <c r="B11870" s="3">
        <v>44577</v>
      </c>
      <c r="C11870" s="3">
        <v>44581</v>
      </c>
      <c r="D11870" t="s">
        <v>131</v>
      </c>
      <c r="E11870" t="s">
        <v>125</v>
      </c>
      <c r="F11870" t="s">
        <v>133</v>
      </c>
    </row>
    <row r="11871" spans="1:6" x14ac:dyDescent="0.25">
      <c r="A11871">
        <v>2367</v>
      </c>
      <c r="B11871" s="3">
        <v>44582</v>
      </c>
      <c r="C11871" s="3"/>
      <c r="D11871" t="s">
        <v>131</v>
      </c>
      <c r="E11871" t="s">
        <v>125</v>
      </c>
      <c r="F11871" t="s">
        <v>133</v>
      </c>
    </row>
    <row r="11872" spans="1:6" x14ac:dyDescent="0.25">
      <c r="A11872">
        <v>2379</v>
      </c>
      <c r="B11872" s="3">
        <v>42401</v>
      </c>
      <c r="C11872" s="3">
        <v>43566</v>
      </c>
      <c r="D11872" t="s">
        <v>131</v>
      </c>
      <c r="E11872" t="s">
        <v>187</v>
      </c>
      <c r="F11872" t="s">
        <v>132</v>
      </c>
    </row>
    <row r="11873" spans="1:6" x14ac:dyDescent="0.25">
      <c r="A11873">
        <v>2379</v>
      </c>
      <c r="B11873" s="3">
        <v>43535</v>
      </c>
      <c r="C11873" s="3">
        <v>43541</v>
      </c>
      <c r="D11873" t="s">
        <v>131</v>
      </c>
      <c r="E11873" t="s">
        <v>187</v>
      </c>
      <c r="F11873" t="s">
        <v>133</v>
      </c>
    </row>
    <row r="11874" spans="1:6" x14ac:dyDescent="0.25">
      <c r="A11874">
        <v>2379</v>
      </c>
      <c r="B11874" s="3">
        <v>43542</v>
      </c>
      <c r="C11874" s="3">
        <v>44227</v>
      </c>
      <c r="D11874" t="s">
        <v>131</v>
      </c>
      <c r="E11874" t="s">
        <v>187</v>
      </c>
      <c r="F11874" t="s">
        <v>133</v>
      </c>
    </row>
    <row r="11875" spans="1:6" x14ac:dyDescent="0.25">
      <c r="A11875">
        <v>2379</v>
      </c>
      <c r="B11875" s="3">
        <v>43566</v>
      </c>
      <c r="C11875" s="3">
        <v>43566</v>
      </c>
      <c r="D11875" t="s">
        <v>131</v>
      </c>
      <c r="E11875" t="s">
        <v>187</v>
      </c>
      <c r="F11875" t="s">
        <v>133</v>
      </c>
    </row>
    <row r="11876" spans="1:6" x14ac:dyDescent="0.25">
      <c r="A11876">
        <v>2379</v>
      </c>
      <c r="B11876" s="3">
        <v>44228</v>
      </c>
      <c r="C11876" s="3">
        <v>44228</v>
      </c>
      <c r="D11876" t="s">
        <v>131</v>
      </c>
      <c r="E11876" t="s">
        <v>187</v>
      </c>
      <c r="F11876" t="s">
        <v>133</v>
      </c>
    </row>
    <row r="11877" spans="1:6" x14ac:dyDescent="0.25">
      <c r="A11877">
        <v>2379</v>
      </c>
      <c r="B11877" s="3">
        <v>44228</v>
      </c>
      <c r="C11877" s="3"/>
      <c r="D11877" t="s">
        <v>131</v>
      </c>
      <c r="E11877" t="s">
        <v>187</v>
      </c>
      <c r="F11877" t="s">
        <v>133</v>
      </c>
    </row>
    <row r="11878" spans="1:6" x14ac:dyDescent="0.25">
      <c r="A11878">
        <v>2385</v>
      </c>
      <c r="B11878" s="3">
        <v>44426</v>
      </c>
      <c r="C11878" s="3">
        <v>44517</v>
      </c>
      <c r="D11878" t="s">
        <v>131</v>
      </c>
      <c r="E11878" t="s">
        <v>113</v>
      </c>
      <c r="F11878" t="s">
        <v>132</v>
      </c>
    </row>
    <row r="11879" spans="1:6" x14ac:dyDescent="0.25">
      <c r="A11879">
        <v>2385</v>
      </c>
      <c r="B11879" s="3">
        <v>44426</v>
      </c>
      <c r="C11879" s="3"/>
      <c r="D11879" t="s">
        <v>131</v>
      </c>
      <c r="E11879" t="s">
        <v>113</v>
      </c>
      <c r="F11879" t="s">
        <v>132</v>
      </c>
    </row>
    <row r="11880" spans="1:6" x14ac:dyDescent="0.25">
      <c r="A11880">
        <v>2385</v>
      </c>
      <c r="B11880" s="3">
        <v>44426</v>
      </c>
      <c r="C11880" s="3">
        <v>44517</v>
      </c>
      <c r="D11880" t="s">
        <v>131</v>
      </c>
      <c r="E11880" t="s">
        <v>113</v>
      </c>
      <c r="F11880" t="s">
        <v>132</v>
      </c>
    </row>
    <row r="11881" spans="1:6" x14ac:dyDescent="0.25">
      <c r="A11881">
        <v>2385</v>
      </c>
      <c r="B11881" s="3">
        <v>44518</v>
      </c>
      <c r="C11881" s="3">
        <v>44561</v>
      </c>
      <c r="D11881" t="s">
        <v>131</v>
      </c>
      <c r="E11881" t="s">
        <v>113</v>
      </c>
      <c r="F11881" t="s">
        <v>132</v>
      </c>
    </row>
    <row r="11882" spans="1:6" x14ac:dyDescent="0.25">
      <c r="A11882">
        <v>2385</v>
      </c>
      <c r="B11882" s="3">
        <v>44593</v>
      </c>
      <c r="C11882" s="3">
        <v>44620</v>
      </c>
      <c r="D11882" t="s">
        <v>131</v>
      </c>
      <c r="E11882" t="s">
        <v>113</v>
      </c>
      <c r="F11882" t="s">
        <v>132</v>
      </c>
    </row>
    <row r="11883" spans="1:6" x14ac:dyDescent="0.25">
      <c r="A11883">
        <v>2385</v>
      </c>
      <c r="B11883" s="3">
        <v>44621</v>
      </c>
      <c r="C11883" s="3">
        <v>44652</v>
      </c>
      <c r="D11883" t="s">
        <v>131</v>
      </c>
      <c r="E11883" t="s">
        <v>113</v>
      </c>
      <c r="F11883" t="s">
        <v>132</v>
      </c>
    </row>
    <row r="11884" spans="1:6" x14ac:dyDescent="0.25">
      <c r="A11884">
        <v>2395</v>
      </c>
      <c r="B11884" s="3">
        <v>34978</v>
      </c>
      <c r="C11884" s="3">
        <v>34995</v>
      </c>
      <c r="D11884" t="s">
        <v>131</v>
      </c>
      <c r="E11884" t="s">
        <v>194</v>
      </c>
      <c r="F11884" t="s">
        <v>132</v>
      </c>
    </row>
    <row r="11885" spans="1:6" x14ac:dyDescent="0.25">
      <c r="A11885">
        <v>2407</v>
      </c>
      <c r="B11885" s="3">
        <v>35093</v>
      </c>
      <c r="C11885" s="3">
        <v>35172</v>
      </c>
      <c r="D11885" t="s">
        <v>131</v>
      </c>
      <c r="E11885" t="s">
        <v>193</v>
      </c>
      <c r="F11885" t="s">
        <v>133</v>
      </c>
    </row>
    <row r="11886" spans="1:6" x14ac:dyDescent="0.25">
      <c r="A11886">
        <v>2407</v>
      </c>
      <c r="B11886" s="3">
        <v>41640</v>
      </c>
      <c r="C11886" s="3">
        <v>43710</v>
      </c>
      <c r="D11886" t="s">
        <v>131</v>
      </c>
      <c r="E11886" t="s">
        <v>103</v>
      </c>
      <c r="F11886" t="s">
        <v>133</v>
      </c>
    </row>
    <row r="11887" spans="1:6" x14ac:dyDescent="0.25">
      <c r="A11887">
        <v>2407</v>
      </c>
      <c r="B11887" s="3">
        <v>43710</v>
      </c>
      <c r="C11887" s="3">
        <v>43739</v>
      </c>
      <c r="D11887" t="s">
        <v>131</v>
      </c>
      <c r="E11887" t="s">
        <v>103</v>
      </c>
      <c r="F11887" t="s">
        <v>133</v>
      </c>
    </row>
    <row r="11888" spans="1:6" x14ac:dyDescent="0.25">
      <c r="A11888">
        <v>2407</v>
      </c>
      <c r="B11888" s="3">
        <v>43740</v>
      </c>
      <c r="C11888" s="3">
        <v>43740</v>
      </c>
      <c r="D11888" t="s">
        <v>131</v>
      </c>
      <c r="E11888" t="s">
        <v>103</v>
      </c>
      <c r="F11888" t="s">
        <v>133</v>
      </c>
    </row>
    <row r="11889" spans="1:6" x14ac:dyDescent="0.25">
      <c r="A11889">
        <v>2407</v>
      </c>
      <c r="B11889" s="3">
        <v>43740</v>
      </c>
      <c r="C11889" s="3">
        <v>43769</v>
      </c>
      <c r="D11889" t="s">
        <v>131</v>
      </c>
      <c r="E11889" t="s">
        <v>103</v>
      </c>
      <c r="F11889" t="s">
        <v>133</v>
      </c>
    </row>
    <row r="11890" spans="1:6" x14ac:dyDescent="0.25">
      <c r="A11890">
        <v>2407</v>
      </c>
      <c r="B11890" s="3">
        <v>43770</v>
      </c>
      <c r="C11890" s="3">
        <v>44207</v>
      </c>
      <c r="D11890" t="s">
        <v>131</v>
      </c>
      <c r="E11890" t="s">
        <v>103</v>
      </c>
      <c r="F11890" t="s">
        <v>133</v>
      </c>
    </row>
    <row r="11891" spans="1:6" x14ac:dyDescent="0.25">
      <c r="A11891">
        <v>2407</v>
      </c>
      <c r="B11891" s="3">
        <v>44207</v>
      </c>
      <c r="C11891" s="3">
        <v>44216</v>
      </c>
      <c r="D11891" t="s">
        <v>131</v>
      </c>
      <c r="E11891" t="s">
        <v>103</v>
      </c>
      <c r="F11891" t="s">
        <v>133</v>
      </c>
    </row>
    <row r="11892" spans="1:6" x14ac:dyDescent="0.25">
      <c r="A11892">
        <v>2407</v>
      </c>
      <c r="B11892" s="3">
        <v>44217</v>
      </c>
      <c r="C11892" s="3"/>
      <c r="D11892" t="s">
        <v>131</v>
      </c>
      <c r="E11892" t="s">
        <v>103</v>
      </c>
      <c r="F11892" t="s">
        <v>133</v>
      </c>
    </row>
    <row r="11893" spans="1:6" x14ac:dyDescent="0.25">
      <c r="A11893">
        <v>2438</v>
      </c>
      <c r="B11893" s="3">
        <v>43495</v>
      </c>
      <c r="C11893" s="3">
        <v>44256</v>
      </c>
      <c r="D11893" t="s">
        <v>131</v>
      </c>
      <c r="E11893" t="s">
        <v>105</v>
      </c>
      <c r="F11893" t="s">
        <v>133</v>
      </c>
    </row>
    <row r="11894" spans="1:6" x14ac:dyDescent="0.25">
      <c r="A11894">
        <v>2438</v>
      </c>
      <c r="B11894" s="3">
        <v>44256</v>
      </c>
      <c r="C11894" s="3">
        <v>44256</v>
      </c>
      <c r="D11894" t="s">
        <v>131</v>
      </c>
      <c r="E11894" t="s">
        <v>105</v>
      </c>
      <c r="F11894" t="s">
        <v>133</v>
      </c>
    </row>
    <row r="11895" spans="1:6" x14ac:dyDescent="0.25">
      <c r="A11895">
        <v>2438</v>
      </c>
      <c r="B11895" s="3">
        <v>44256</v>
      </c>
      <c r="C11895" s="3">
        <v>44256</v>
      </c>
      <c r="D11895" t="s">
        <v>131</v>
      </c>
      <c r="E11895" t="s">
        <v>150</v>
      </c>
      <c r="F11895" t="s">
        <v>133</v>
      </c>
    </row>
    <row r="11896" spans="1:6" x14ac:dyDescent="0.25">
      <c r="A11896">
        <v>2438</v>
      </c>
      <c r="B11896" s="3">
        <v>44256</v>
      </c>
      <c r="C11896" s="3">
        <v>44272</v>
      </c>
      <c r="D11896" t="s">
        <v>131</v>
      </c>
      <c r="E11896" t="s">
        <v>150</v>
      </c>
      <c r="F11896" t="s">
        <v>133</v>
      </c>
    </row>
    <row r="11897" spans="1:6" x14ac:dyDescent="0.25">
      <c r="A11897">
        <v>2438</v>
      </c>
      <c r="B11897" s="3">
        <v>44273</v>
      </c>
      <c r="C11897" s="3">
        <v>44273</v>
      </c>
      <c r="D11897" t="s">
        <v>131</v>
      </c>
      <c r="E11897" t="s">
        <v>150</v>
      </c>
      <c r="F11897" t="s">
        <v>133</v>
      </c>
    </row>
    <row r="11898" spans="1:6" x14ac:dyDescent="0.25">
      <c r="A11898">
        <v>2438</v>
      </c>
      <c r="B11898" s="3">
        <v>44274</v>
      </c>
      <c r="C11898" s="3"/>
      <c r="D11898" t="s">
        <v>131</v>
      </c>
      <c r="E11898" t="s">
        <v>105</v>
      </c>
      <c r="F11898" t="s">
        <v>133</v>
      </c>
    </row>
    <row r="11899" spans="1:6" x14ac:dyDescent="0.25">
      <c r="A11899">
        <v>2444</v>
      </c>
      <c r="B11899" s="3">
        <v>41900</v>
      </c>
      <c r="C11899" s="3">
        <v>43745</v>
      </c>
      <c r="D11899" t="s">
        <v>131</v>
      </c>
      <c r="E11899" t="s">
        <v>118</v>
      </c>
      <c r="F11899" t="s">
        <v>133</v>
      </c>
    </row>
    <row r="11900" spans="1:6" x14ac:dyDescent="0.25">
      <c r="A11900">
        <v>2444</v>
      </c>
      <c r="B11900" s="3">
        <v>43745</v>
      </c>
      <c r="C11900" s="3">
        <v>44410</v>
      </c>
      <c r="D11900" t="s">
        <v>131</v>
      </c>
      <c r="E11900" t="s">
        <v>118</v>
      </c>
      <c r="F11900" t="s">
        <v>133</v>
      </c>
    </row>
    <row r="11901" spans="1:6" x14ac:dyDescent="0.25">
      <c r="A11901">
        <v>2444</v>
      </c>
      <c r="B11901" s="3">
        <v>44410</v>
      </c>
      <c r="C11901" s="3">
        <v>44424</v>
      </c>
      <c r="D11901" t="s">
        <v>131</v>
      </c>
      <c r="E11901" t="s">
        <v>118</v>
      </c>
      <c r="F11901" t="s">
        <v>133</v>
      </c>
    </row>
    <row r="11902" spans="1:6" x14ac:dyDescent="0.25">
      <c r="A11902">
        <v>2444</v>
      </c>
      <c r="B11902" s="3">
        <v>44424</v>
      </c>
      <c r="C11902" s="3"/>
      <c r="D11902" t="s">
        <v>131</v>
      </c>
      <c r="E11902" t="s">
        <v>118</v>
      </c>
      <c r="F11902" t="s">
        <v>133</v>
      </c>
    </row>
    <row r="11903" spans="1:6" x14ac:dyDescent="0.25">
      <c r="A11903">
        <v>2491</v>
      </c>
      <c r="B11903" s="3">
        <v>42690</v>
      </c>
      <c r="C11903" s="3"/>
      <c r="D11903" t="s">
        <v>131</v>
      </c>
      <c r="E11903" t="s">
        <v>174</v>
      </c>
      <c r="F11903" t="s">
        <v>133</v>
      </c>
    </row>
    <row r="11904" spans="1:6" x14ac:dyDescent="0.25">
      <c r="A11904">
        <v>2499</v>
      </c>
      <c r="B11904" s="3">
        <v>42278</v>
      </c>
      <c r="C11904" s="3">
        <v>43392</v>
      </c>
      <c r="D11904" t="s">
        <v>131</v>
      </c>
      <c r="E11904" t="s">
        <v>118</v>
      </c>
      <c r="F11904" t="s">
        <v>133</v>
      </c>
    </row>
    <row r="11905" spans="1:6" x14ac:dyDescent="0.25">
      <c r="A11905">
        <v>2499</v>
      </c>
      <c r="B11905" s="3">
        <v>43392</v>
      </c>
      <c r="C11905" s="3">
        <v>43490</v>
      </c>
      <c r="D11905" t="s">
        <v>131</v>
      </c>
      <c r="E11905" t="s">
        <v>118</v>
      </c>
      <c r="F11905" t="s">
        <v>133</v>
      </c>
    </row>
    <row r="11906" spans="1:6" x14ac:dyDescent="0.25">
      <c r="A11906">
        <v>2499</v>
      </c>
      <c r="B11906" s="3">
        <v>43490</v>
      </c>
      <c r="C11906" s="3">
        <v>43491</v>
      </c>
      <c r="D11906" t="s">
        <v>131</v>
      </c>
      <c r="E11906" t="s">
        <v>118</v>
      </c>
      <c r="F11906" t="s">
        <v>133</v>
      </c>
    </row>
    <row r="11907" spans="1:6" x14ac:dyDescent="0.25">
      <c r="A11907">
        <v>2510</v>
      </c>
      <c r="B11907" s="3">
        <v>42372</v>
      </c>
      <c r="C11907" s="3">
        <v>42372</v>
      </c>
      <c r="D11907" t="s">
        <v>131</v>
      </c>
      <c r="E11907" t="s">
        <v>128</v>
      </c>
      <c r="F11907" t="s">
        <v>132</v>
      </c>
    </row>
    <row r="11908" spans="1:6" x14ac:dyDescent="0.25">
      <c r="A11908">
        <v>2510</v>
      </c>
      <c r="B11908" s="3">
        <v>42372</v>
      </c>
      <c r="C11908" s="3">
        <v>44196</v>
      </c>
      <c r="D11908" t="s">
        <v>131</v>
      </c>
      <c r="E11908" t="s">
        <v>128</v>
      </c>
      <c r="F11908" t="s">
        <v>132</v>
      </c>
    </row>
    <row r="11909" spans="1:6" x14ac:dyDescent="0.25">
      <c r="A11909">
        <v>2510</v>
      </c>
      <c r="B11909" s="3">
        <v>44197</v>
      </c>
      <c r="C11909" s="3">
        <v>44197</v>
      </c>
      <c r="D11909" t="s">
        <v>131</v>
      </c>
      <c r="E11909" t="s">
        <v>128</v>
      </c>
      <c r="F11909" t="s">
        <v>132</v>
      </c>
    </row>
    <row r="11910" spans="1:6" x14ac:dyDescent="0.25">
      <c r="A11910">
        <v>2510</v>
      </c>
      <c r="B11910" s="3">
        <v>44197</v>
      </c>
      <c r="C11910" s="3"/>
      <c r="D11910" t="s">
        <v>131</v>
      </c>
      <c r="E11910" t="s">
        <v>128</v>
      </c>
      <c r="F11910" t="s">
        <v>132</v>
      </c>
    </row>
    <row r="11911" spans="1:6" x14ac:dyDescent="0.25">
      <c r="A11911">
        <v>2520</v>
      </c>
      <c r="B11911" s="3">
        <v>42293</v>
      </c>
      <c r="D11911" t="s">
        <v>131</v>
      </c>
      <c r="E11911" t="s">
        <v>105</v>
      </c>
      <c r="F11911" t="s">
        <v>133</v>
      </c>
    </row>
    <row r="11912" spans="1:6" x14ac:dyDescent="0.25">
      <c r="A11912">
        <v>2521</v>
      </c>
      <c r="B11912" s="3">
        <v>42546</v>
      </c>
      <c r="C11912" s="3">
        <v>43565</v>
      </c>
      <c r="D11912" t="s">
        <v>131</v>
      </c>
      <c r="E11912" t="s">
        <v>115</v>
      </c>
      <c r="F11912" t="s">
        <v>133</v>
      </c>
    </row>
    <row r="11913" spans="1:6" x14ac:dyDescent="0.25">
      <c r="A11913">
        <v>2521</v>
      </c>
      <c r="B11913" s="3">
        <v>42546</v>
      </c>
      <c r="C11913" s="3">
        <v>42546</v>
      </c>
      <c r="D11913" t="s">
        <v>131</v>
      </c>
      <c r="E11913" t="s">
        <v>115</v>
      </c>
      <c r="F11913" t="s">
        <v>133</v>
      </c>
    </row>
    <row r="11914" spans="1:6" x14ac:dyDescent="0.25">
      <c r="A11914">
        <v>2521</v>
      </c>
      <c r="B11914" s="3">
        <v>43565</v>
      </c>
      <c r="C11914" s="3">
        <v>43572</v>
      </c>
      <c r="D11914" t="s">
        <v>131</v>
      </c>
      <c r="E11914" t="s">
        <v>115</v>
      </c>
      <c r="F11914" t="s">
        <v>133</v>
      </c>
    </row>
    <row r="11915" spans="1:6" x14ac:dyDescent="0.25">
      <c r="A11915">
        <v>2521</v>
      </c>
      <c r="B11915" s="3">
        <v>43573</v>
      </c>
      <c r="C11915" s="3">
        <v>43610</v>
      </c>
      <c r="D11915" t="s">
        <v>131</v>
      </c>
      <c r="E11915" t="s">
        <v>115</v>
      </c>
      <c r="F11915" t="s">
        <v>133</v>
      </c>
    </row>
    <row r="11916" spans="1:6" x14ac:dyDescent="0.25">
      <c r="A11916">
        <v>2521</v>
      </c>
      <c r="B11916" s="3">
        <v>43610</v>
      </c>
      <c r="C11916" s="3">
        <v>43630</v>
      </c>
      <c r="D11916" t="s">
        <v>131</v>
      </c>
      <c r="E11916" t="s">
        <v>115</v>
      </c>
      <c r="F11916" t="s">
        <v>133</v>
      </c>
    </row>
    <row r="11917" spans="1:6" x14ac:dyDescent="0.25">
      <c r="A11917">
        <v>2521</v>
      </c>
      <c r="B11917" s="3">
        <v>43631</v>
      </c>
      <c r="C11917" s="3">
        <v>43684</v>
      </c>
      <c r="D11917" t="s">
        <v>131</v>
      </c>
      <c r="E11917" t="s">
        <v>115</v>
      </c>
      <c r="F11917" t="s">
        <v>133</v>
      </c>
    </row>
    <row r="11918" spans="1:6" x14ac:dyDescent="0.25">
      <c r="A11918">
        <v>2521</v>
      </c>
      <c r="B11918" s="3">
        <v>43684</v>
      </c>
      <c r="C11918" s="3">
        <v>43693</v>
      </c>
      <c r="D11918" t="s">
        <v>131</v>
      </c>
      <c r="E11918" t="s">
        <v>115</v>
      </c>
      <c r="F11918" t="s">
        <v>133</v>
      </c>
    </row>
    <row r="11919" spans="1:6" x14ac:dyDescent="0.25">
      <c r="A11919">
        <v>2521</v>
      </c>
      <c r="B11919" s="3">
        <v>43694</v>
      </c>
      <c r="C11919" s="3">
        <v>43878</v>
      </c>
      <c r="D11919" t="s">
        <v>131</v>
      </c>
      <c r="E11919" t="s">
        <v>115</v>
      </c>
      <c r="F11919" t="s">
        <v>133</v>
      </c>
    </row>
    <row r="11920" spans="1:6" x14ac:dyDescent="0.25">
      <c r="A11920">
        <v>2521</v>
      </c>
      <c r="B11920" s="3">
        <v>43878</v>
      </c>
      <c r="C11920" s="3">
        <v>43898</v>
      </c>
      <c r="D11920" t="s">
        <v>131</v>
      </c>
      <c r="E11920" t="s">
        <v>115</v>
      </c>
      <c r="F11920" t="s">
        <v>133</v>
      </c>
    </row>
    <row r="11921" spans="1:6" x14ac:dyDescent="0.25">
      <c r="A11921">
        <v>2521</v>
      </c>
      <c r="B11921" s="3">
        <v>43899</v>
      </c>
      <c r="C11921" s="3">
        <v>44403</v>
      </c>
      <c r="D11921" t="s">
        <v>131</v>
      </c>
      <c r="E11921" t="s">
        <v>115</v>
      </c>
      <c r="F11921" t="s">
        <v>133</v>
      </c>
    </row>
    <row r="11922" spans="1:6" x14ac:dyDescent="0.25">
      <c r="A11922">
        <v>2521</v>
      </c>
      <c r="B11922" s="3">
        <v>44403</v>
      </c>
      <c r="C11922" s="3">
        <v>44416</v>
      </c>
      <c r="D11922" t="s">
        <v>131</v>
      </c>
      <c r="E11922" t="s">
        <v>115</v>
      </c>
      <c r="F11922" t="s">
        <v>133</v>
      </c>
    </row>
    <row r="11923" spans="1:6" x14ac:dyDescent="0.25">
      <c r="A11923">
        <v>2521</v>
      </c>
      <c r="B11923" s="3">
        <v>44417</v>
      </c>
      <c r="C11923" s="3">
        <v>44591</v>
      </c>
      <c r="D11923" t="s">
        <v>131</v>
      </c>
      <c r="E11923" t="s">
        <v>115</v>
      </c>
      <c r="F11923" t="s">
        <v>133</v>
      </c>
    </row>
    <row r="11924" spans="1:6" x14ac:dyDescent="0.25">
      <c r="A11924">
        <v>2521</v>
      </c>
      <c r="B11924" s="3">
        <v>44591</v>
      </c>
      <c r="C11924" s="3">
        <v>44593</v>
      </c>
      <c r="D11924" t="s">
        <v>131</v>
      </c>
      <c r="E11924" t="s">
        <v>115</v>
      </c>
      <c r="F11924" t="s">
        <v>133</v>
      </c>
    </row>
    <row r="11925" spans="1:6" x14ac:dyDescent="0.25">
      <c r="A11925">
        <v>2521</v>
      </c>
      <c r="B11925" s="3">
        <v>44594</v>
      </c>
      <c r="C11925" s="3">
        <v>44594</v>
      </c>
      <c r="D11925" t="s">
        <v>131</v>
      </c>
      <c r="E11925" t="s">
        <v>115</v>
      </c>
      <c r="F11925" t="s">
        <v>133</v>
      </c>
    </row>
    <row r="11926" spans="1:6" x14ac:dyDescent="0.25">
      <c r="A11926">
        <v>2521</v>
      </c>
      <c r="B11926" s="3">
        <v>44594</v>
      </c>
      <c r="C11926" s="3">
        <v>44597</v>
      </c>
      <c r="D11926" t="s">
        <v>131</v>
      </c>
      <c r="E11926" t="s">
        <v>115</v>
      </c>
      <c r="F11926" t="s">
        <v>133</v>
      </c>
    </row>
    <row r="11927" spans="1:6" x14ac:dyDescent="0.25">
      <c r="A11927">
        <v>2521</v>
      </c>
      <c r="B11927" s="3">
        <v>44598</v>
      </c>
      <c r="C11927" s="3">
        <v>44673</v>
      </c>
      <c r="D11927" t="s">
        <v>131</v>
      </c>
      <c r="E11927" t="s">
        <v>115</v>
      </c>
      <c r="F11927" t="s">
        <v>133</v>
      </c>
    </row>
    <row r="11928" spans="1:6" x14ac:dyDescent="0.25">
      <c r="A11928">
        <v>2521</v>
      </c>
      <c r="B11928" s="3">
        <v>44673</v>
      </c>
      <c r="C11928" s="3"/>
      <c r="D11928" t="s">
        <v>131</v>
      </c>
      <c r="E11928" t="s">
        <v>115</v>
      </c>
      <c r="F11928" t="s">
        <v>133</v>
      </c>
    </row>
    <row r="11929" spans="1:6" x14ac:dyDescent="0.25">
      <c r="A11929">
        <v>2522</v>
      </c>
      <c r="B11929" s="3">
        <v>42629</v>
      </c>
      <c r="C11929" s="3">
        <v>43221</v>
      </c>
      <c r="D11929" t="s">
        <v>131</v>
      </c>
      <c r="E11929" t="s">
        <v>96</v>
      </c>
      <c r="F11929" t="s">
        <v>133</v>
      </c>
    </row>
    <row r="11930" spans="1:6" x14ac:dyDescent="0.25">
      <c r="A11930">
        <v>2522</v>
      </c>
      <c r="B11930" s="3">
        <v>43221</v>
      </c>
      <c r="C11930" s="3">
        <v>43519</v>
      </c>
      <c r="D11930" t="s">
        <v>131</v>
      </c>
      <c r="E11930" t="s">
        <v>96</v>
      </c>
      <c r="F11930" t="s">
        <v>133</v>
      </c>
    </row>
    <row r="11931" spans="1:6" x14ac:dyDescent="0.25">
      <c r="A11931">
        <v>2522</v>
      </c>
      <c r="B11931" s="3">
        <v>43221</v>
      </c>
      <c r="C11931" s="3">
        <v>43367</v>
      </c>
      <c r="D11931" t="s">
        <v>131</v>
      </c>
      <c r="E11931" t="s">
        <v>93</v>
      </c>
      <c r="F11931" t="s">
        <v>133</v>
      </c>
    </row>
    <row r="11932" spans="1:6" x14ac:dyDescent="0.25">
      <c r="A11932">
        <v>2522</v>
      </c>
      <c r="B11932" s="3">
        <v>43367</v>
      </c>
      <c r="C11932" s="3">
        <v>43619</v>
      </c>
      <c r="D11932" t="s">
        <v>131</v>
      </c>
      <c r="E11932" t="s">
        <v>93</v>
      </c>
      <c r="F11932" t="s">
        <v>133</v>
      </c>
    </row>
    <row r="11933" spans="1:6" x14ac:dyDescent="0.25">
      <c r="A11933">
        <v>2522</v>
      </c>
      <c r="B11933" s="3">
        <v>43367</v>
      </c>
      <c r="C11933" s="3">
        <v>43367</v>
      </c>
      <c r="D11933" t="s">
        <v>131</v>
      </c>
      <c r="E11933" t="s">
        <v>93</v>
      </c>
      <c r="F11933" t="s">
        <v>133</v>
      </c>
    </row>
    <row r="11934" spans="1:6" x14ac:dyDescent="0.25">
      <c r="A11934">
        <v>2522</v>
      </c>
      <c r="B11934" s="3">
        <v>43619</v>
      </c>
      <c r="C11934" s="3">
        <v>43783</v>
      </c>
      <c r="D11934" t="s">
        <v>131</v>
      </c>
      <c r="E11934" t="s">
        <v>93</v>
      </c>
      <c r="F11934" t="s">
        <v>133</v>
      </c>
    </row>
    <row r="11935" spans="1:6" x14ac:dyDescent="0.25">
      <c r="A11935">
        <v>2522</v>
      </c>
      <c r="B11935" s="3">
        <v>43783</v>
      </c>
      <c r="C11935" s="3">
        <v>43792</v>
      </c>
      <c r="D11935" t="s">
        <v>131</v>
      </c>
      <c r="E11935" t="s">
        <v>93</v>
      </c>
      <c r="F11935" t="s">
        <v>133</v>
      </c>
    </row>
    <row r="11936" spans="1:6" x14ac:dyDescent="0.25">
      <c r="A11936">
        <v>2522</v>
      </c>
      <c r="B11936" s="3">
        <v>43793</v>
      </c>
      <c r="C11936" s="3">
        <v>44207</v>
      </c>
      <c r="D11936" t="s">
        <v>131</v>
      </c>
      <c r="E11936" t="s">
        <v>93</v>
      </c>
      <c r="F11936" t="s">
        <v>133</v>
      </c>
    </row>
    <row r="11937" spans="1:6" x14ac:dyDescent="0.25">
      <c r="A11937">
        <v>2522</v>
      </c>
      <c r="B11937" s="3">
        <v>44207</v>
      </c>
      <c r="C11937" s="3">
        <v>44216</v>
      </c>
      <c r="D11937" t="s">
        <v>131</v>
      </c>
      <c r="E11937" t="s">
        <v>93</v>
      </c>
      <c r="F11937" t="s">
        <v>133</v>
      </c>
    </row>
    <row r="11938" spans="1:6" x14ac:dyDescent="0.25">
      <c r="A11938">
        <v>2522</v>
      </c>
      <c r="B11938" s="3">
        <v>44217</v>
      </c>
      <c r="C11938" s="3">
        <v>44217</v>
      </c>
      <c r="D11938" t="s">
        <v>131</v>
      </c>
      <c r="E11938" t="s">
        <v>93</v>
      </c>
      <c r="F11938" t="s">
        <v>133</v>
      </c>
    </row>
    <row r="11939" spans="1:6" x14ac:dyDescent="0.25">
      <c r="A11939">
        <v>2522</v>
      </c>
      <c r="B11939" s="3">
        <v>44217</v>
      </c>
      <c r="C11939" s="3">
        <v>44226</v>
      </c>
      <c r="D11939" t="s">
        <v>131</v>
      </c>
      <c r="E11939" t="s">
        <v>93</v>
      </c>
      <c r="F11939" t="s">
        <v>133</v>
      </c>
    </row>
    <row r="11940" spans="1:6" x14ac:dyDescent="0.25">
      <c r="A11940">
        <v>2522</v>
      </c>
      <c r="B11940" s="3">
        <v>44227</v>
      </c>
      <c r="C11940" s="3">
        <v>44536</v>
      </c>
      <c r="D11940" t="s">
        <v>131</v>
      </c>
      <c r="E11940" t="s">
        <v>93</v>
      </c>
      <c r="F11940" t="s">
        <v>133</v>
      </c>
    </row>
    <row r="11941" spans="1:6" x14ac:dyDescent="0.25">
      <c r="A11941">
        <v>2522</v>
      </c>
      <c r="B11941" s="3">
        <v>44536</v>
      </c>
      <c r="C11941" s="3">
        <v>44725</v>
      </c>
      <c r="D11941" t="s">
        <v>131</v>
      </c>
      <c r="E11941" t="s">
        <v>93</v>
      </c>
      <c r="F11941" t="s">
        <v>133</v>
      </c>
    </row>
    <row r="11942" spans="1:6" x14ac:dyDescent="0.25">
      <c r="A11942">
        <v>2522</v>
      </c>
      <c r="B11942" s="3">
        <v>44725</v>
      </c>
      <c r="D11942" t="s">
        <v>131</v>
      </c>
      <c r="E11942" t="s">
        <v>93</v>
      </c>
      <c r="F11942" t="s">
        <v>133</v>
      </c>
    </row>
    <row r="11943" spans="1:6" x14ac:dyDescent="0.25">
      <c r="A11943">
        <v>2557</v>
      </c>
      <c r="B11943" s="3">
        <v>41396</v>
      </c>
      <c r="C11943" s="3">
        <v>44682</v>
      </c>
      <c r="D11943" t="s">
        <v>131</v>
      </c>
      <c r="E11943" t="s">
        <v>81</v>
      </c>
      <c r="F11943" t="s">
        <v>133</v>
      </c>
    </row>
    <row r="11944" spans="1:6" x14ac:dyDescent="0.25">
      <c r="A11944">
        <v>2557</v>
      </c>
      <c r="B11944" s="3">
        <v>43358</v>
      </c>
      <c r="C11944" s="3"/>
      <c r="D11944" t="s">
        <v>131</v>
      </c>
      <c r="E11944" t="s">
        <v>163</v>
      </c>
      <c r="F11944" t="s">
        <v>132</v>
      </c>
    </row>
    <row r="11945" spans="1:6" x14ac:dyDescent="0.25">
      <c r="A11945">
        <v>2557</v>
      </c>
      <c r="B11945" s="3">
        <v>44682</v>
      </c>
      <c r="C11945" s="3">
        <v>44687</v>
      </c>
      <c r="D11945" t="s">
        <v>131</v>
      </c>
      <c r="E11945" t="s">
        <v>81</v>
      </c>
      <c r="F11945" t="s">
        <v>133</v>
      </c>
    </row>
    <row r="11946" spans="1:6" x14ac:dyDescent="0.25">
      <c r="A11946">
        <v>2569</v>
      </c>
      <c r="B11946" s="3">
        <v>42522</v>
      </c>
      <c r="C11946" s="3">
        <v>44579</v>
      </c>
      <c r="D11946" t="s">
        <v>131</v>
      </c>
      <c r="E11946" t="s">
        <v>128</v>
      </c>
      <c r="F11946" t="s">
        <v>133</v>
      </c>
    </row>
    <row r="11947" spans="1:6" x14ac:dyDescent="0.25">
      <c r="A11947">
        <v>2569</v>
      </c>
      <c r="B11947" s="3">
        <v>44579</v>
      </c>
      <c r="C11947" s="3">
        <v>44579</v>
      </c>
      <c r="D11947" t="s">
        <v>131</v>
      </c>
      <c r="E11947" t="s">
        <v>128</v>
      </c>
      <c r="F11947" t="s">
        <v>133</v>
      </c>
    </row>
    <row r="11948" spans="1:6" x14ac:dyDescent="0.25">
      <c r="A11948">
        <v>2569</v>
      </c>
      <c r="B11948" s="3">
        <v>44579</v>
      </c>
      <c r="C11948" s="3"/>
      <c r="D11948" t="s">
        <v>131</v>
      </c>
      <c r="E11948" t="s">
        <v>169</v>
      </c>
      <c r="F11948" t="s">
        <v>133</v>
      </c>
    </row>
    <row r="11949" spans="1:6" x14ac:dyDescent="0.25">
      <c r="A11949">
        <v>2579</v>
      </c>
      <c r="B11949" s="3">
        <v>39069</v>
      </c>
      <c r="C11949" s="3">
        <v>39082</v>
      </c>
      <c r="D11949" t="s">
        <v>131</v>
      </c>
      <c r="E11949" t="s">
        <v>129</v>
      </c>
      <c r="F11949" t="s">
        <v>133</v>
      </c>
    </row>
    <row r="11950" spans="1:6" x14ac:dyDescent="0.25">
      <c r="A11950">
        <v>2586</v>
      </c>
      <c r="B11950" s="3">
        <v>41487</v>
      </c>
      <c r="C11950" s="3">
        <v>43358</v>
      </c>
      <c r="D11950" t="s">
        <v>131</v>
      </c>
      <c r="E11950" t="s">
        <v>112</v>
      </c>
      <c r="F11950" t="s">
        <v>133</v>
      </c>
    </row>
    <row r="11951" spans="1:6" x14ac:dyDescent="0.25">
      <c r="A11951">
        <v>2586</v>
      </c>
      <c r="B11951" s="3">
        <v>43358</v>
      </c>
      <c r="C11951" s="3">
        <v>44581</v>
      </c>
      <c r="D11951" t="s">
        <v>131</v>
      </c>
      <c r="E11951" t="s">
        <v>112</v>
      </c>
      <c r="F11951" t="s">
        <v>133</v>
      </c>
    </row>
    <row r="11952" spans="1:6" x14ac:dyDescent="0.25">
      <c r="A11952">
        <v>2586</v>
      </c>
      <c r="B11952" s="3">
        <v>44581</v>
      </c>
      <c r="C11952" s="3">
        <v>44585</v>
      </c>
      <c r="D11952" t="s">
        <v>131</v>
      </c>
      <c r="E11952" t="s">
        <v>112</v>
      </c>
      <c r="F11952" t="s">
        <v>133</v>
      </c>
    </row>
    <row r="11953" spans="1:6" x14ac:dyDescent="0.25">
      <c r="A11953">
        <v>2586</v>
      </c>
      <c r="B11953" s="3">
        <v>44586</v>
      </c>
      <c r="C11953" s="3">
        <v>44691</v>
      </c>
      <c r="D11953" t="s">
        <v>131</v>
      </c>
      <c r="E11953" t="s">
        <v>112</v>
      </c>
      <c r="F11953" t="s">
        <v>133</v>
      </c>
    </row>
    <row r="11954" spans="1:6" x14ac:dyDescent="0.25">
      <c r="A11954">
        <v>2586</v>
      </c>
      <c r="B11954" s="3">
        <v>44691</v>
      </c>
      <c r="C11954" s="3">
        <v>44694</v>
      </c>
      <c r="D11954" t="s">
        <v>131</v>
      </c>
      <c r="E11954" t="s">
        <v>112</v>
      </c>
      <c r="F11954" t="s">
        <v>133</v>
      </c>
    </row>
    <row r="11955" spans="1:6" x14ac:dyDescent="0.25">
      <c r="A11955">
        <v>2586</v>
      </c>
      <c r="B11955" s="3">
        <v>44695</v>
      </c>
      <c r="C11955" s="3"/>
      <c r="D11955" t="s">
        <v>131</v>
      </c>
      <c r="E11955" t="s">
        <v>112</v>
      </c>
      <c r="F11955" t="s">
        <v>133</v>
      </c>
    </row>
    <row r="11956" spans="1:6" x14ac:dyDescent="0.25">
      <c r="A11956">
        <v>2587</v>
      </c>
      <c r="B11956" s="3">
        <v>42614</v>
      </c>
      <c r="C11956" s="3">
        <v>43262</v>
      </c>
      <c r="D11956" t="s">
        <v>131</v>
      </c>
      <c r="E11956" t="s">
        <v>115</v>
      </c>
      <c r="F11956" t="s">
        <v>133</v>
      </c>
    </row>
    <row r="11957" spans="1:6" x14ac:dyDescent="0.25">
      <c r="A11957">
        <v>2587</v>
      </c>
      <c r="B11957" s="3">
        <v>43262</v>
      </c>
      <c r="C11957" s="3">
        <v>43262</v>
      </c>
      <c r="D11957" t="s">
        <v>131</v>
      </c>
      <c r="E11957" t="s">
        <v>115</v>
      </c>
      <c r="F11957" t="s">
        <v>133</v>
      </c>
    </row>
    <row r="11958" spans="1:6" x14ac:dyDescent="0.25">
      <c r="A11958">
        <v>2587</v>
      </c>
      <c r="B11958" s="3">
        <v>43262</v>
      </c>
      <c r="C11958" s="3">
        <v>43267</v>
      </c>
      <c r="D11958" t="s">
        <v>131</v>
      </c>
      <c r="E11958" t="s">
        <v>115</v>
      </c>
      <c r="F11958" t="s">
        <v>133</v>
      </c>
    </row>
    <row r="11959" spans="1:6" x14ac:dyDescent="0.25">
      <c r="A11959">
        <v>2587</v>
      </c>
      <c r="B11959" s="3">
        <v>43262</v>
      </c>
      <c r="C11959" s="3">
        <v>43262</v>
      </c>
      <c r="D11959" t="s">
        <v>131</v>
      </c>
      <c r="E11959" t="s">
        <v>115</v>
      </c>
      <c r="F11959" t="s">
        <v>133</v>
      </c>
    </row>
    <row r="11960" spans="1:6" x14ac:dyDescent="0.25">
      <c r="A11960">
        <v>2587</v>
      </c>
      <c r="B11960" s="3">
        <v>43262</v>
      </c>
      <c r="C11960" s="3">
        <v>44378</v>
      </c>
      <c r="D11960" t="s">
        <v>131</v>
      </c>
      <c r="E11960" t="s">
        <v>115</v>
      </c>
      <c r="F11960" t="s">
        <v>133</v>
      </c>
    </row>
    <row r="11961" spans="1:6" x14ac:dyDescent="0.25">
      <c r="A11961">
        <v>2587</v>
      </c>
      <c r="B11961" s="3">
        <v>44378</v>
      </c>
      <c r="C11961" s="3">
        <v>44565</v>
      </c>
      <c r="D11961" t="s">
        <v>131</v>
      </c>
      <c r="E11961" t="s">
        <v>115</v>
      </c>
      <c r="F11961" t="s">
        <v>133</v>
      </c>
    </row>
    <row r="11962" spans="1:6" x14ac:dyDescent="0.25">
      <c r="A11962">
        <v>2587</v>
      </c>
      <c r="B11962" s="3">
        <v>44565</v>
      </c>
      <c r="C11962" s="3">
        <v>44571</v>
      </c>
      <c r="D11962" t="s">
        <v>131</v>
      </c>
      <c r="E11962" t="s">
        <v>115</v>
      </c>
      <c r="F11962" t="s">
        <v>133</v>
      </c>
    </row>
    <row r="11963" spans="1:6" x14ac:dyDescent="0.25">
      <c r="A11963">
        <v>2587</v>
      </c>
      <c r="B11963" s="3">
        <v>44572</v>
      </c>
      <c r="C11963" s="3"/>
      <c r="D11963" t="s">
        <v>131</v>
      </c>
      <c r="E11963" t="s">
        <v>115</v>
      </c>
      <c r="F11963" t="s">
        <v>133</v>
      </c>
    </row>
    <row r="11964" spans="1:6" x14ac:dyDescent="0.25">
      <c r="A11964">
        <v>2588</v>
      </c>
      <c r="B11964" s="3">
        <v>42522</v>
      </c>
      <c r="C11964" s="3">
        <v>43445</v>
      </c>
      <c r="D11964" t="s">
        <v>131</v>
      </c>
      <c r="E11964" t="s">
        <v>177</v>
      </c>
      <c r="F11964" t="s">
        <v>133</v>
      </c>
    </row>
    <row r="11965" spans="1:6" x14ac:dyDescent="0.25">
      <c r="A11965">
        <v>2588</v>
      </c>
      <c r="B11965" s="3">
        <v>43445</v>
      </c>
      <c r="C11965" s="3">
        <v>43446</v>
      </c>
      <c r="D11965" t="s">
        <v>131</v>
      </c>
      <c r="E11965" t="s">
        <v>177</v>
      </c>
      <c r="F11965" t="s">
        <v>133</v>
      </c>
    </row>
    <row r="11966" spans="1:6" x14ac:dyDescent="0.25">
      <c r="A11966">
        <v>2588</v>
      </c>
      <c r="B11966" s="3">
        <v>43447</v>
      </c>
      <c r="C11966" s="3">
        <v>43447</v>
      </c>
      <c r="D11966" t="s">
        <v>131</v>
      </c>
      <c r="E11966" t="s">
        <v>177</v>
      </c>
      <c r="F11966" t="s">
        <v>133</v>
      </c>
    </row>
    <row r="11967" spans="1:6" x14ac:dyDescent="0.25">
      <c r="A11967">
        <v>2588</v>
      </c>
      <c r="B11967" s="3">
        <v>43447</v>
      </c>
      <c r="C11967" s="3">
        <v>43448</v>
      </c>
      <c r="D11967" t="s">
        <v>131</v>
      </c>
      <c r="E11967" t="s">
        <v>177</v>
      </c>
      <c r="F11967" t="s">
        <v>133</v>
      </c>
    </row>
    <row r="11968" spans="1:6" x14ac:dyDescent="0.25">
      <c r="A11968">
        <v>2588</v>
      </c>
      <c r="B11968" s="3">
        <v>43449</v>
      </c>
      <c r="C11968" s="3">
        <v>43536</v>
      </c>
      <c r="D11968" t="s">
        <v>131</v>
      </c>
      <c r="E11968" t="s">
        <v>177</v>
      </c>
      <c r="F11968" t="s">
        <v>133</v>
      </c>
    </row>
    <row r="11969" spans="1:6" x14ac:dyDescent="0.25">
      <c r="A11969">
        <v>2588</v>
      </c>
      <c r="B11969" s="3">
        <v>43536</v>
      </c>
      <c r="C11969" s="3">
        <v>43536</v>
      </c>
      <c r="D11969" t="s">
        <v>131</v>
      </c>
      <c r="E11969" t="s">
        <v>177</v>
      </c>
      <c r="F11969" t="s">
        <v>133</v>
      </c>
    </row>
    <row r="11970" spans="1:6" x14ac:dyDescent="0.25">
      <c r="A11970">
        <v>2588</v>
      </c>
      <c r="B11970" s="3">
        <v>43537</v>
      </c>
      <c r="C11970" s="3">
        <v>43578</v>
      </c>
      <c r="D11970" t="s">
        <v>131</v>
      </c>
      <c r="E11970" t="s">
        <v>177</v>
      </c>
      <c r="F11970" t="s">
        <v>133</v>
      </c>
    </row>
    <row r="11971" spans="1:6" x14ac:dyDescent="0.25">
      <c r="A11971">
        <v>2588</v>
      </c>
      <c r="B11971" s="3">
        <v>43578</v>
      </c>
      <c r="C11971" s="3">
        <v>43580</v>
      </c>
      <c r="D11971" t="s">
        <v>131</v>
      </c>
      <c r="E11971" t="s">
        <v>177</v>
      </c>
      <c r="F11971" t="s">
        <v>133</v>
      </c>
    </row>
    <row r="11972" spans="1:6" x14ac:dyDescent="0.25">
      <c r="A11972">
        <v>2588</v>
      </c>
      <c r="B11972" s="3">
        <v>43581</v>
      </c>
      <c r="C11972" s="3">
        <v>43809</v>
      </c>
      <c r="D11972" t="s">
        <v>131</v>
      </c>
      <c r="E11972" t="s">
        <v>177</v>
      </c>
      <c r="F11972" t="s">
        <v>133</v>
      </c>
    </row>
    <row r="11973" spans="1:6" x14ac:dyDescent="0.25">
      <c r="A11973">
        <v>2588</v>
      </c>
      <c r="B11973" s="3">
        <v>43809</v>
      </c>
      <c r="C11973" s="3">
        <v>43810</v>
      </c>
      <c r="D11973" t="s">
        <v>131</v>
      </c>
      <c r="E11973" t="s">
        <v>177</v>
      </c>
      <c r="F11973" t="s">
        <v>133</v>
      </c>
    </row>
    <row r="11974" spans="1:6" x14ac:dyDescent="0.25">
      <c r="A11974">
        <v>2588</v>
      </c>
      <c r="B11974" s="3">
        <v>43811</v>
      </c>
      <c r="C11974" s="3">
        <v>43888</v>
      </c>
      <c r="D11974" t="s">
        <v>131</v>
      </c>
      <c r="E11974" t="s">
        <v>177</v>
      </c>
      <c r="F11974" t="s">
        <v>133</v>
      </c>
    </row>
    <row r="11975" spans="1:6" x14ac:dyDescent="0.25">
      <c r="A11975">
        <v>2588</v>
      </c>
      <c r="B11975" s="3">
        <v>43888</v>
      </c>
      <c r="C11975" s="3">
        <v>43888</v>
      </c>
      <c r="D11975" t="s">
        <v>131</v>
      </c>
      <c r="E11975" t="s">
        <v>177</v>
      </c>
      <c r="F11975" t="s">
        <v>133</v>
      </c>
    </row>
    <row r="11976" spans="1:6" x14ac:dyDescent="0.25">
      <c r="A11976">
        <v>2588</v>
      </c>
      <c r="B11976" s="3">
        <v>43889</v>
      </c>
      <c r="C11976" s="3">
        <v>43892</v>
      </c>
      <c r="D11976" t="s">
        <v>131</v>
      </c>
      <c r="E11976" t="s">
        <v>177</v>
      </c>
      <c r="F11976" t="s">
        <v>133</v>
      </c>
    </row>
    <row r="11977" spans="1:6" x14ac:dyDescent="0.25">
      <c r="A11977">
        <v>2588</v>
      </c>
      <c r="B11977" s="3">
        <v>43892</v>
      </c>
      <c r="C11977" s="3">
        <v>44196</v>
      </c>
      <c r="D11977" t="s">
        <v>131</v>
      </c>
      <c r="E11977" t="s">
        <v>177</v>
      </c>
      <c r="F11977" t="s">
        <v>132</v>
      </c>
    </row>
    <row r="11978" spans="1:6" x14ac:dyDescent="0.25">
      <c r="A11978">
        <v>2588</v>
      </c>
      <c r="B11978" s="3">
        <v>44197</v>
      </c>
      <c r="C11978" s="3">
        <v>44197</v>
      </c>
      <c r="D11978" t="s">
        <v>131</v>
      </c>
      <c r="E11978" t="s">
        <v>177</v>
      </c>
      <c r="F11978" t="s">
        <v>133</v>
      </c>
    </row>
    <row r="11979" spans="1:6" x14ac:dyDescent="0.25">
      <c r="A11979">
        <v>2588</v>
      </c>
      <c r="B11979" s="3">
        <v>44197</v>
      </c>
      <c r="C11979" s="3">
        <v>44708</v>
      </c>
      <c r="D11979" t="s">
        <v>131</v>
      </c>
      <c r="E11979" t="s">
        <v>177</v>
      </c>
      <c r="F11979" t="s">
        <v>133</v>
      </c>
    </row>
    <row r="11980" spans="1:6" x14ac:dyDescent="0.25">
      <c r="A11980">
        <v>2588</v>
      </c>
      <c r="B11980" s="3">
        <v>44708</v>
      </c>
      <c r="C11980" s="3">
        <v>44711</v>
      </c>
      <c r="D11980" t="s">
        <v>131</v>
      </c>
      <c r="E11980" t="s">
        <v>177</v>
      </c>
      <c r="F11980" t="s">
        <v>133</v>
      </c>
    </row>
    <row r="11981" spans="1:6" x14ac:dyDescent="0.25">
      <c r="A11981">
        <v>2588</v>
      </c>
      <c r="B11981" s="3">
        <v>44712</v>
      </c>
      <c r="D11981" t="s">
        <v>131</v>
      </c>
      <c r="E11981" t="s">
        <v>177</v>
      </c>
      <c r="F11981" t="s">
        <v>133</v>
      </c>
    </row>
    <row r="11982" spans="1:6" x14ac:dyDescent="0.25">
      <c r="A11982">
        <v>2590</v>
      </c>
      <c r="B11982" s="3">
        <v>42792</v>
      </c>
      <c r="C11982" s="3">
        <v>43479</v>
      </c>
      <c r="D11982" t="s">
        <v>131</v>
      </c>
      <c r="E11982" t="s">
        <v>96</v>
      </c>
      <c r="F11982" t="s">
        <v>133</v>
      </c>
    </row>
    <row r="11983" spans="1:6" x14ac:dyDescent="0.25">
      <c r="A11983">
        <v>2590</v>
      </c>
      <c r="B11983" s="3">
        <v>43479</v>
      </c>
      <c r="C11983" s="3">
        <v>43493</v>
      </c>
      <c r="D11983" t="s">
        <v>131</v>
      </c>
      <c r="E11983" t="s">
        <v>96</v>
      </c>
      <c r="F11983" t="s">
        <v>133</v>
      </c>
    </row>
    <row r="11984" spans="1:6" x14ac:dyDescent="0.25">
      <c r="A11984">
        <v>2590</v>
      </c>
      <c r="B11984" s="3">
        <v>43479</v>
      </c>
      <c r="C11984" s="3">
        <v>43525</v>
      </c>
      <c r="D11984" t="s">
        <v>131</v>
      </c>
      <c r="E11984" t="s">
        <v>93</v>
      </c>
      <c r="F11984" t="s">
        <v>133</v>
      </c>
    </row>
    <row r="11985" spans="1:6" x14ac:dyDescent="0.25">
      <c r="A11985">
        <v>2590</v>
      </c>
      <c r="B11985" s="3">
        <v>43525</v>
      </c>
      <c r="C11985" s="3">
        <v>43525</v>
      </c>
      <c r="D11985" t="s">
        <v>131</v>
      </c>
      <c r="E11985" t="s">
        <v>93</v>
      </c>
      <c r="F11985" t="s">
        <v>133</v>
      </c>
    </row>
    <row r="11986" spans="1:6" x14ac:dyDescent="0.25">
      <c r="A11986">
        <v>2590</v>
      </c>
      <c r="B11986" s="3">
        <v>43525</v>
      </c>
      <c r="C11986" s="3">
        <v>43878</v>
      </c>
      <c r="D11986" t="s">
        <v>131</v>
      </c>
      <c r="E11986" t="s">
        <v>93</v>
      </c>
      <c r="F11986" t="s">
        <v>133</v>
      </c>
    </row>
    <row r="11987" spans="1:6" x14ac:dyDescent="0.25">
      <c r="A11987">
        <v>2590</v>
      </c>
      <c r="B11987" s="3">
        <v>43878</v>
      </c>
      <c r="C11987" s="3">
        <v>44279</v>
      </c>
      <c r="D11987" t="s">
        <v>131</v>
      </c>
      <c r="E11987" t="s">
        <v>93</v>
      </c>
      <c r="F11987" t="s">
        <v>133</v>
      </c>
    </row>
    <row r="11988" spans="1:6" x14ac:dyDescent="0.25">
      <c r="A11988">
        <v>2590</v>
      </c>
      <c r="B11988" s="3">
        <v>43878</v>
      </c>
      <c r="C11988" s="3">
        <v>43878</v>
      </c>
      <c r="D11988" t="s">
        <v>131</v>
      </c>
      <c r="E11988" t="s">
        <v>93</v>
      </c>
      <c r="F11988" t="s">
        <v>133</v>
      </c>
    </row>
    <row r="11989" spans="1:6" x14ac:dyDescent="0.25">
      <c r="A11989">
        <v>2590</v>
      </c>
      <c r="B11989" s="3">
        <v>44279</v>
      </c>
      <c r="D11989" t="s">
        <v>131</v>
      </c>
      <c r="E11989" t="s">
        <v>93</v>
      </c>
      <c r="F11989" t="s">
        <v>133</v>
      </c>
    </row>
    <row r="11990" spans="1:6" x14ac:dyDescent="0.25">
      <c r="A11990">
        <v>2591</v>
      </c>
      <c r="B11990" s="3">
        <v>42887</v>
      </c>
      <c r="C11990" s="3">
        <v>43619</v>
      </c>
      <c r="D11990" t="s">
        <v>131</v>
      </c>
      <c r="E11990" t="s">
        <v>129</v>
      </c>
      <c r="F11990" t="s">
        <v>133</v>
      </c>
    </row>
    <row r="11991" spans="1:6" x14ac:dyDescent="0.25">
      <c r="A11991">
        <v>2591</v>
      </c>
      <c r="B11991" s="3">
        <v>43619</v>
      </c>
      <c r="C11991" s="3">
        <v>43955</v>
      </c>
      <c r="D11991" t="s">
        <v>131</v>
      </c>
      <c r="E11991" t="s">
        <v>129</v>
      </c>
      <c r="F11991" t="s">
        <v>133</v>
      </c>
    </row>
    <row r="11992" spans="1:6" x14ac:dyDescent="0.25">
      <c r="A11992">
        <v>2591</v>
      </c>
      <c r="B11992" s="3">
        <v>43955</v>
      </c>
      <c r="C11992" s="3">
        <v>43955</v>
      </c>
      <c r="D11992" t="s">
        <v>131</v>
      </c>
      <c r="E11992" t="s">
        <v>129</v>
      </c>
      <c r="F11992" t="s">
        <v>133</v>
      </c>
    </row>
    <row r="11993" spans="1:6" x14ac:dyDescent="0.25">
      <c r="A11993">
        <v>2591</v>
      </c>
      <c r="B11993" s="3">
        <v>43955</v>
      </c>
      <c r="C11993" s="3">
        <v>44023</v>
      </c>
      <c r="D11993" t="s">
        <v>131</v>
      </c>
      <c r="E11993" t="s">
        <v>118</v>
      </c>
      <c r="F11993" t="s">
        <v>133</v>
      </c>
    </row>
    <row r="11994" spans="1:6" x14ac:dyDescent="0.25">
      <c r="A11994">
        <v>2591</v>
      </c>
      <c r="B11994" s="3">
        <v>44023</v>
      </c>
      <c r="C11994" s="3">
        <v>44036</v>
      </c>
      <c r="D11994" t="s">
        <v>131</v>
      </c>
      <c r="E11994" t="s">
        <v>118</v>
      </c>
      <c r="F11994" t="s">
        <v>133</v>
      </c>
    </row>
    <row r="11995" spans="1:6" x14ac:dyDescent="0.25">
      <c r="A11995">
        <v>2591</v>
      </c>
      <c r="B11995" s="3">
        <v>44037</v>
      </c>
      <c r="C11995" s="3">
        <v>44039</v>
      </c>
      <c r="D11995" t="s">
        <v>131</v>
      </c>
      <c r="E11995" t="s">
        <v>118</v>
      </c>
      <c r="F11995" t="s">
        <v>133</v>
      </c>
    </row>
    <row r="11996" spans="1:6" x14ac:dyDescent="0.25">
      <c r="A11996">
        <v>2591</v>
      </c>
      <c r="B11996" s="3">
        <v>44039</v>
      </c>
      <c r="C11996" s="3">
        <v>44043</v>
      </c>
      <c r="D11996" t="s">
        <v>131</v>
      </c>
      <c r="E11996" t="s">
        <v>118</v>
      </c>
      <c r="F11996" t="s">
        <v>133</v>
      </c>
    </row>
    <row r="11997" spans="1:6" x14ac:dyDescent="0.25">
      <c r="A11997">
        <v>2591</v>
      </c>
      <c r="B11997" s="3">
        <v>44044</v>
      </c>
      <c r="C11997" s="3">
        <v>44044</v>
      </c>
      <c r="D11997" t="s">
        <v>131</v>
      </c>
      <c r="E11997" t="s">
        <v>118</v>
      </c>
      <c r="F11997" t="s">
        <v>133</v>
      </c>
    </row>
    <row r="11998" spans="1:6" x14ac:dyDescent="0.25">
      <c r="A11998">
        <v>2591</v>
      </c>
      <c r="B11998" s="3">
        <v>44044</v>
      </c>
      <c r="C11998" s="3">
        <v>44050</v>
      </c>
      <c r="D11998" t="s">
        <v>131</v>
      </c>
      <c r="E11998" t="s">
        <v>118</v>
      </c>
      <c r="F11998" t="s">
        <v>133</v>
      </c>
    </row>
    <row r="11999" spans="1:6" x14ac:dyDescent="0.25">
      <c r="A11999">
        <v>2591</v>
      </c>
      <c r="B11999" s="3">
        <v>44051</v>
      </c>
      <c r="C11999" s="3">
        <v>44431</v>
      </c>
      <c r="D11999" t="s">
        <v>131</v>
      </c>
      <c r="E11999" t="s">
        <v>118</v>
      </c>
      <c r="F11999" t="s">
        <v>133</v>
      </c>
    </row>
    <row r="12000" spans="1:6" x14ac:dyDescent="0.25">
      <c r="A12000">
        <v>2591</v>
      </c>
      <c r="B12000" s="3">
        <v>44431</v>
      </c>
      <c r="C12000" s="3">
        <v>44444</v>
      </c>
      <c r="D12000" t="s">
        <v>131</v>
      </c>
      <c r="E12000" t="s">
        <v>118</v>
      </c>
      <c r="F12000" t="s">
        <v>133</v>
      </c>
    </row>
    <row r="12001" spans="1:6" x14ac:dyDescent="0.25">
      <c r="A12001">
        <v>2591</v>
      </c>
      <c r="B12001" s="3">
        <v>44445</v>
      </c>
      <c r="C12001" s="3"/>
      <c r="D12001" t="s">
        <v>131</v>
      </c>
      <c r="E12001" t="s">
        <v>118</v>
      </c>
      <c r="F12001" t="s">
        <v>133</v>
      </c>
    </row>
    <row r="12002" spans="1:6" x14ac:dyDescent="0.25">
      <c r="A12002">
        <v>2592</v>
      </c>
      <c r="B12002" s="3">
        <v>42643</v>
      </c>
      <c r="C12002" s="3">
        <v>43206</v>
      </c>
      <c r="D12002" t="s">
        <v>131</v>
      </c>
      <c r="E12002" t="s">
        <v>184</v>
      </c>
      <c r="F12002" t="s">
        <v>133</v>
      </c>
    </row>
    <row r="12003" spans="1:6" x14ac:dyDescent="0.25">
      <c r="A12003">
        <v>2592</v>
      </c>
      <c r="B12003" s="3">
        <v>43206</v>
      </c>
      <c r="C12003" s="3">
        <v>43543</v>
      </c>
      <c r="D12003" t="s">
        <v>131</v>
      </c>
      <c r="E12003" t="s">
        <v>184</v>
      </c>
      <c r="F12003" t="s">
        <v>133</v>
      </c>
    </row>
    <row r="12004" spans="1:6" x14ac:dyDescent="0.25">
      <c r="A12004">
        <v>2592</v>
      </c>
      <c r="B12004" s="3">
        <v>43543</v>
      </c>
      <c r="C12004" s="3">
        <v>43640</v>
      </c>
      <c r="D12004" t="s">
        <v>131</v>
      </c>
      <c r="E12004" t="s">
        <v>184</v>
      </c>
      <c r="F12004" t="s">
        <v>133</v>
      </c>
    </row>
    <row r="12005" spans="1:6" x14ac:dyDescent="0.25">
      <c r="A12005">
        <v>2592</v>
      </c>
      <c r="B12005" s="3">
        <v>43641</v>
      </c>
      <c r="C12005" s="3">
        <v>44181</v>
      </c>
      <c r="D12005" t="s">
        <v>131</v>
      </c>
      <c r="E12005" t="s">
        <v>184</v>
      </c>
      <c r="F12005" t="s">
        <v>133</v>
      </c>
    </row>
    <row r="12006" spans="1:6" x14ac:dyDescent="0.25">
      <c r="A12006">
        <v>2592</v>
      </c>
      <c r="B12006" s="3">
        <v>44181</v>
      </c>
      <c r="C12006" s="3">
        <v>44181</v>
      </c>
      <c r="D12006" t="s">
        <v>131</v>
      </c>
      <c r="E12006" t="s">
        <v>234</v>
      </c>
      <c r="F12006" t="s">
        <v>133</v>
      </c>
    </row>
    <row r="12007" spans="1:6" x14ac:dyDescent="0.25">
      <c r="A12007">
        <v>2592</v>
      </c>
      <c r="B12007" s="3">
        <v>44181</v>
      </c>
      <c r="C12007" s="3">
        <v>44301</v>
      </c>
      <c r="D12007" t="s">
        <v>131</v>
      </c>
      <c r="E12007" t="s">
        <v>234</v>
      </c>
      <c r="F12007" t="s">
        <v>133</v>
      </c>
    </row>
    <row r="12008" spans="1:6" x14ac:dyDescent="0.25">
      <c r="A12008">
        <v>2592</v>
      </c>
      <c r="B12008" s="3">
        <v>44301</v>
      </c>
      <c r="C12008" s="3">
        <v>44712</v>
      </c>
      <c r="D12008" t="s">
        <v>131</v>
      </c>
      <c r="E12008" t="s">
        <v>184</v>
      </c>
      <c r="F12008" t="s">
        <v>133</v>
      </c>
    </row>
    <row r="12009" spans="1:6" x14ac:dyDescent="0.25">
      <c r="A12009">
        <v>2592</v>
      </c>
      <c r="B12009" s="3">
        <v>44712</v>
      </c>
      <c r="C12009" s="3">
        <v>44715</v>
      </c>
      <c r="D12009" t="s">
        <v>131</v>
      </c>
      <c r="E12009" t="s">
        <v>184</v>
      </c>
      <c r="F12009" t="s">
        <v>133</v>
      </c>
    </row>
    <row r="12010" spans="1:6" x14ac:dyDescent="0.25">
      <c r="A12010">
        <v>2592</v>
      </c>
      <c r="B12010" s="3">
        <v>44716</v>
      </c>
      <c r="C12010" s="3"/>
      <c r="D12010" t="s">
        <v>131</v>
      </c>
      <c r="E12010" t="s">
        <v>184</v>
      </c>
      <c r="F12010" t="s">
        <v>133</v>
      </c>
    </row>
    <row r="12011" spans="1:6" x14ac:dyDescent="0.25">
      <c r="A12011">
        <v>2593</v>
      </c>
      <c r="B12011" s="3">
        <v>42125</v>
      </c>
      <c r="C12011" s="3">
        <v>43172</v>
      </c>
      <c r="D12011" t="s">
        <v>131</v>
      </c>
      <c r="E12011" t="s">
        <v>177</v>
      </c>
      <c r="F12011" t="s">
        <v>132</v>
      </c>
    </row>
    <row r="12012" spans="1:6" x14ac:dyDescent="0.25">
      <c r="A12012">
        <v>2593</v>
      </c>
      <c r="B12012" s="3">
        <v>43173</v>
      </c>
      <c r="C12012" s="3">
        <v>43175</v>
      </c>
      <c r="D12012" t="s">
        <v>131</v>
      </c>
      <c r="E12012" t="s">
        <v>177</v>
      </c>
      <c r="F12012" t="s">
        <v>132</v>
      </c>
    </row>
    <row r="12013" spans="1:6" x14ac:dyDescent="0.25">
      <c r="A12013">
        <v>2593</v>
      </c>
      <c r="B12013" s="3">
        <v>43176</v>
      </c>
      <c r="C12013" s="3">
        <v>43190</v>
      </c>
      <c r="D12013" t="s">
        <v>131</v>
      </c>
      <c r="E12013" t="s">
        <v>177</v>
      </c>
      <c r="F12013" t="s">
        <v>132</v>
      </c>
    </row>
    <row r="12014" spans="1:6" x14ac:dyDescent="0.25">
      <c r="A12014">
        <v>2593</v>
      </c>
      <c r="B12014" s="3">
        <v>43190</v>
      </c>
      <c r="C12014" s="3">
        <v>43190</v>
      </c>
      <c r="D12014" t="s">
        <v>131</v>
      </c>
      <c r="E12014" t="s">
        <v>177</v>
      </c>
      <c r="F12014" t="s">
        <v>132</v>
      </c>
    </row>
    <row r="12015" spans="1:6" x14ac:dyDescent="0.25">
      <c r="A12015">
        <v>2593</v>
      </c>
      <c r="B12015" s="3">
        <v>43191</v>
      </c>
      <c r="C12015" s="3">
        <v>43292</v>
      </c>
      <c r="D12015" t="s">
        <v>131</v>
      </c>
      <c r="E12015" t="s">
        <v>175</v>
      </c>
      <c r="F12015" t="s">
        <v>132</v>
      </c>
    </row>
    <row r="12016" spans="1:6" x14ac:dyDescent="0.25">
      <c r="A12016">
        <v>2593</v>
      </c>
      <c r="B12016" s="3">
        <v>43292</v>
      </c>
      <c r="C12016" s="3">
        <v>43294</v>
      </c>
      <c r="D12016" t="s">
        <v>131</v>
      </c>
      <c r="E12016" t="s">
        <v>175</v>
      </c>
      <c r="F12016" t="s">
        <v>132</v>
      </c>
    </row>
    <row r="12017" spans="1:6" x14ac:dyDescent="0.25">
      <c r="A12017">
        <v>2593</v>
      </c>
      <c r="B12017" s="3">
        <v>43294</v>
      </c>
      <c r="C12017" s="3">
        <v>43367</v>
      </c>
      <c r="D12017" t="s">
        <v>131</v>
      </c>
      <c r="E12017" t="s">
        <v>175</v>
      </c>
      <c r="F12017" t="s">
        <v>132</v>
      </c>
    </row>
    <row r="12018" spans="1:6" x14ac:dyDescent="0.25">
      <c r="A12018">
        <v>2593</v>
      </c>
      <c r="B12018" s="3">
        <v>43367</v>
      </c>
      <c r="C12018" s="3">
        <v>43373</v>
      </c>
      <c r="D12018" t="s">
        <v>131</v>
      </c>
      <c r="E12018" t="s">
        <v>175</v>
      </c>
      <c r="F12018" t="s">
        <v>132</v>
      </c>
    </row>
    <row r="12019" spans="1:6" x14ac:dyDescent="0.25">
      <c r="A12019">
        <v>2593</v>
      </c>
      <c r="B12019" s="3">
        <v>43374</v>
      </c>
      <c r="C12019" s="3">
        <v>43374</v>
      </c>
      <c r="D12019" t="s">
        <v>131</v>
      </c>
      <c r="E12019" t="s">
        <v>175</v>
      </c>
      <c r="F12019" t="s">
        <v>132</v>
      </c>
    </row>
    <row r="12020" spans="1:6" x14ac:dyDescent="0.25">
      <c r="A12020">
        <v>2593</v>
      </c>
      <c r="B12020" s="3">
        <v>43374</v>
      </c>
      <c r="C12020" s="3">
        <v>43378</v>
      </c>
      <c r="D12020" t="s">
        <v>131</v>
      </c>
      <c r="E12020" t="s">
        <v>175</v>
      </c>
      <c r="F12020" t="s">
        <v>132</v>
      </c>
    </row>
    <row r="12021" spans="1:6" x14ac:dyDescent="0.25">
      <c r="A12021">
        <v>2593</v>
      </c>
      <c r="B12021" s="3">
        <v>43379</v>
      </c>
      <c r="C12021" s="3">
        <v>43546</v>
      </c>
      <c r="D12021" t="s">
        <v>131</v>
      </c>
      <c r="E12021" t="s">
        <v>175</v>
      </c>
      <c r="F12021" t="s">
        <v>132</v>
      </c>
    </row>
    <row r="12022" spans="1:6" x14ac:dyDescent="0.25">
      <c r="A12022">
        <v>2593</v>
      </c>
      <c r="B12022" s="3">
        <v>43546</v>
      </c>
      <c r="C12022" s="3">
        <v>43546</v>
      </c>
      <c r="D12022" t="s">
        <v>131</v>
      </c>
      <c r="E12022" t="s">
        <v>175</v>
      </c>
      <c r="F12022" t="s">
        <v>132</v>
      </c>
    </row>
    <row r="12023" spans="1:6" x14ac:dyDescent="0.25">
      <c r="A12023">
        <v>2593</v>
      </c>
      <c r="B12023" s="3">
        <v>43547</v>
      </c>
      <c r="C12023" s="3">
        <v>44105</v>
      </c>
      <c r="D12023" t="s">
        <v>131</v>
      </c>
      <c r="E12023" t="s">
        <v>175</v>
      </c>
      <c r="F12023" t="s">
        <v>132</v>
      </c>
    </row>
    <row r="12024" spans="1:6" x14ac:dyDescent="0.25">
      <c r="A12024">
        <v>2593</v>
      </c>
      <c r="B12024" s="3">
        <v>44105</v>
      </c>
      <c r="C12024" s="3">
        <v>44105</v>
      </c>
      <c r="D12024" t="s">
        <v>131</v>
      </c>
      <c r="E12024" t="s">
        <v>175</v>
      </c>
      <c r="F12024" t="s">
        <v>132</v>
      </c>
    </row>
    <row r="12025" spans="1:6" x14ac:dyDescent="0.25">
      <c r="A12025">
        <v>2593</v>
      </c>
      <c r="B12025" s="3">
        <v>44105</v>
      </c>
      <c r="C12025" s="3">
        <v>44323</v>
      </c>
      <c r="D12025" t="s">
        <v>131</v>
      </c>
      <c r="E12025" t="s">
        <v>175</v>
      </c>
      <c r="F12025" t="s">
        <v>132</v>
      </c>
    </row>
    <row r="12026" spans="1:6" x14ac:dyDescent="0.25">
      <c r="A12026">
        <v>2593</v>
      </c>
      <c r="B12026" s="3">
        <v>44105</v>
      </c>
      <c r="C12026" s="3">
        <v>44105</v>
      </c>
      <c r="D12026" t="s">
        <v>131</v>
      </c>
      <c r="E12026" t="s">
        <v>175</v>
      </c>
      <c r="F12026" t="s">
        <v>132</v>
      </c>
    </row>
    <row r="12027" spans="1:6" x14ac:dyDescent="0.25">
      <c r="A12027">
        <v>2593</v>
      </c>
      <c r="B12027" s="3">
        <v>44323</v>
      </c>
      <c r="C12027" s="3">
        <v>44323</v>
      </c>
      <c r="D12027" t="s">
        <v>131</v>
      </c>
      <c r="E12027" t="s">
        <v>175</v>
      </c>
      <c r="F12027" t="s">
        <v>132</v>
      </c>
    </row>
    <row r="12028" spans="1:6" x14ac:dyDescent="0.25">
      <c r="A12028">
        <v>2593</v>
      </c>
      <c r="B12028" s="3">
        <v>44324</v>
      </c>
      <c r="C12028" s="3">
        <v>44348</v>
      </c>
      <c r="D12028" t="s">
        <v>131</v>
      </c>
      <c r="E12028" t="s">
        <v>175</v>
      </c>
      <c r="F12028" t="s">
        <v>132</v>
      </c>
    </row>
    <row r="12029" spans="1:6" x14ac:dyDescent="0.25">
      <c r="A12029">
        <v>2593</v>
      </c>
      <c r="B12029" s="3">
        <v>44348</v>
      </c>
      <c r="C12029" s="3">
        <v>44349</v>
      </c>
      <c r="D12029" t="s">
        <v>131</v>
      </c>
      <c r="E12029" t="s">
        <v>175</v>
      </c>
      <c r="F12029" t="s">
        <v>132</v>
      </c>
    </row>
    <row r="12030" spans="1:6" x14ac:dyDescent="0.25">
      <c r="A12030">
        <v>2593</v>
      </c>
      <c r="B12030" s="3">
        <v>44350</v>
      </c>
      <c r="C12030" s="3">
        <v>44355</v>
      </c>
      <c r="D12030" t="s">
        <v>131</v>
      </c>
      <c r="E12030" t="s">
        <v>175</v>
      </c>
      <c r="F12030" t="s">
        <v>132</v>
      </c>
    </row>
    <row r="12031" spans="1:6" x14ac:dyDescent="0.25">
      <c r="A12031">
        <v>2593</v>
      </c>
      <c r="B12031" s="3">
        <v>44355</v>
      </c>
      <c r="C12031" s="3">
        <v>44384</v>
      </c>
      <c r="D12031" t="s">
        <v>131</v>
      </c>
      <c r="E12031" t="s">
        <v>175</v>
      </c>
      <c r="F12031" t="s">
        <v>132</v>
      </c>
    </row>
    <row r="12032" spans="1:6" x14ac:dyDescent="0.25">
      <c r="A12032">
        <v>2593</v>
      </c>
      <c r="B12032" s="3">
        <v>44385</v>
      </c>
      <c r="C12032" s="3">
        <v>44399</v>
      </c>
      <c r="D12032" t="s">
        <v>131</v>
      </c>
      <c r="E12032" t="s">
        <v>175</v>
      </c>
      <c r="F12032" t="s">
        <v>132</v>
      </c>
    </row>
    <row r="12033" spans="1:6" x14ac:dyDescent="0.25">
      <c r="A12033">
        <v>2593</v>
      </c>
      <c r="B12033" s="3">
        <v>44400</v>
      </c>
      <c r="C12033" s="3">
        <v>44402</v>
      </c>
      <c r="D12033" t="s">
        <v>131</v>
      </c>
      <c r="E12033" t="s">
        <v>175</v>
      </c>
      <c r="F12033" t="s">
        <v>132</v>
      </c>
    </row>
    <row r="12034" spans="1:6" x14ac:dyDescent="0.25">
      <c r="A12034">
        <v>2593</v>
      </c>
      <c r="B12034" s="3">
        <v>44403</v>
      </c>
      <c r="C12034" s="3">
        <v>44411</v>
      </c>
      <c r="D12034" t="s">
        <v>131</v>
      </c>
      <c r="E12034" t="s">
        <v>175</v>
      </c>
      <c r="F12034" t="s">
        <v>132</v>
      </c>
    </row>
    <row r="12035" spans="1:6" x14ac:dyDescent="0.25">
      <c r="A12035">
        <v>2593</v>
      </c>
      <c r="B12035" s="3">
        <v>44412</v>
      </c>
      <c r="C12035" s="3">
        <v>44413</v>
      </c>
      <c r="D12035" t="s">
        <v>131</v>
      </c>
      <c r="E12035" t="s">
        <v>175</v>
      </c>
      <c r="F12035" t="s">
        <v>132</v>
      </c>
    </row>
    <row r="12036" spans="1:6" x14ac:dyDescent="0.25">
      <c r="A12036">
        <v>2593</v>
      </c>
      <c r="B12036" s="3">
        <v>44414</v>
      </c>
      <c r="C12036" s="3">
        <v>44414</v>
      </c>
      <c r="D12036" t="s">
        <v>131</v>
      </c>
      <c r="E12036" t="s">
        <v>175</v>
      </c>
      <c r="F12036" t="s">
        <v>132</v>
      </c>
    </row>
    <row r="12037" spans="1:6" x14ac:dyDescent="0.25">
      <c r="A12037">
        <v>2593</v>
      </c>
      <c r="B12037" s="3">
        <v>44415</v>
      </c>
      <c r="C12037" s="3">
        <v>44416</v>
      </c>
      <c r="D12037" t="s">
        <v>131</v>
      </c>
      <c r="E12037" t="s">
        <v>175</v>
      </c>
      <c r="F12037" t="s">
        <v>132</v>
      </c>
    </row>
    <row r="12038" spans="1:6" x14ac:dyDescent="0.25">
      <c r="A12038">
        <v>2593</v>
      </c>
      <c r="B12038" s="3">
        <v>44417</v>
      </c>
      <c r="C12038" s="3">
        <v>44446</v>
      </c>
      <c r="D12038" t="s">
        <v>131</v>
      </c>
      <c r="E12038" t="s">
        <v>175</v>
      </c>
      <c r="F12038" t="s">
        <v>132</v>
      </c>
    </row>
    <row r="12039" spans="1:6" x14ac:dyDescent="0.25">
      <c r="A12039">
        <v>2593</v>
      </c>
      <c r="B12039" s="3">
        <v>44447</v>
      </c>
      <c r="C12039" s="3">
        <v>44693</v>
      </c>
      <c r="D12039" t="s">
        <v>131</v>
      </c>
      <c r="E12039" t="s">
        <v>175</v>
      </c>
      <c r="F12039" t="s">
        <v>132</v>
      </c>
    </row>
    <row r="12040" spans="1:6" x14ac:dyDescent="0.25">
      <c r="A12040">
        <v>2593</v>
      </c>
      <c r="B12040" s="3">
        <v>44694</v>
      </c>
      <c r="C12040" s="3">
        <v>44694</v>
      </c>
      <c r="D12040" t="s">
        <v>131</v>
      </c>
      <c r="E12040" t="s">
        <v>175</v>
      </c>
      <c r="F12040" t="s">
        <v>132</v>
      </c>
    </row>
    <row r="12041" spans="1:6" x14ac:dyDescent="0.25">
      <c r="A12041">
        <v>2593</v>
      </c>
      <c r="B12041" s="3">
        <v>44695</v>
      </c>
      <c r="C12041" s="3">
        <v>44696</v>
      </c>
      <c r="D12041" t="s">
        <v>131</v>
      </c>
      <c r="E12041" t="s">
        <v>175</v>
      </c>
      <c r="F12041" t="s">
        <v>132</v>
      </c>
    </row>
    <row r="12042" spans="1:6" x14ac:dyDescent="0.25">
      <c r="A12042">
        <v>2593</v>
      </c>
      <c r="B12042" s="3">
        <v>44697</v>
      </c>
      <c r="C12042" s="3">
        <v>44699</v>
      </c>
      <c r="D12042" t="s">
        <v>131</v>
      </c>
      <c r="E12042" t="s">
        <v>175</v>
      </c>
      <c r="F12042" t="s">
        <v>132</v>
      </c>
    </row>
    <row r="12043" spans="1:6" x14ac:dyDescent="0.25">
      <c r="A12043">
        <v>2593</v>
      </c>
      <c r="B12043" s="3">
        <v>44700</v>
      </c>
      <c r="D12043" t="s">
        <v>131</v>
      </c>
      <c r="E12043" t="s">
        <v>175</v>
      </c>
      <c r="F12043" t="s">
        <v>132</v>
      </c>
    </row>
    <row r="12044" spans="1:6" x14ac:dyDescent="0.25">
      <c r="A12044">
        <v>2594</v>
      </c>
      <c r="B12044" s="3">
        <v>42682</v>
      </c>
      <c r="C12044" s="3"/>
      <c r="D12044" t="s">
        <v>131</v>
      </c>
      <c r="E12044" t="s">
        <v>105</v>
      </c>
      <c r="F12044" t="s">
        <v>133</v>
      </c>
    </row>
    <row r="12045" spans="1:6" x14ac:dyDescent="0.25">
      <c r="A12045">
        <v>2595</v>
      </c>
      <c r="B12045" s="3">
        <v>42795</v>
      </c>
      <c r="C12045" s="3">
        <v>43248</v>
      </c>
      <c r="D12045" t="s">
        <v>131</v>
      </c>
      <c r="E12045" t="s">
        <v>116</v>
      </c>
      <c r="F12045" t="s">
        <v>133</v>
      </c>
    </row>
    <row r="12046" spans="1:6" x14ac:dyDescent="0.25">
      <c r="A12046">
        <v>2595</v>
      </c>
      <c r="B12046" s="3">
        <v>43248</v>
      </c>
      <c r="C12046" s="3">
        <v>43277</v>
      </c>
      <c r="D12046" t="s">
        <v>131</v>
      </c>
      <c r="E12046" t="s">
        <v>116</v>
      </c>
      <c r="F12046" t="s">
        <v>133</v>
      </c>
    </row>
    <row r="12047" spans="1:6" x14ac:dyDescent="0.25">
      <c r="A12047">
        <v>2595</v>
      </c>
      <c r="B12047" s="3">
        <v>43278</v>
      </c>
      <c r="C12047" s="3">
        <v>43437</v>
      </c>
      <c r="D12047" t="s">
        <v>131</v>
      </c>
      <c r="E12047" t="s">
        <v>116</v>
      </c>
      <c r="F12047" t="s">
        <v>133</v>
      </c>
    </row>
    <row r="12048" spans="1:6" x14ac:dyDescent="0.25">
      <c r="A12048">
        <v>2595</v>
      </c>
      <c r="B12048" s="3">
        <v>43437</v>
      </c>
      <c r="C12048" s="3">
        <v>43453</v>
      </c>
      <c r="D12048" t="s">
        <v>131</v>
      </c>
      <c r="E12048" t="s">
        <v>116</v>
      </c>
      <c r="F12048" t="s">
        <v>133</v>
      </c>
    </row>
    <row r="12049" spans="1:6" x14ac:dyDescent="0.25">
      <c r="A12049">
        <v>2595</v>
      </c>
      <c r="B12049" s="3">
        <v>43454</v>
      </c>
      <c r="C12049" s="3">
        <v>43485</v>
      </c>
      <c r="D12049" t="s">
        <v>131</v>
      </c>
      <c r="E12049" t="s">
        <v>116</v>
      </c>
      <c r="F12049" t="s">
        <v>133</v>
      </c>
    </row>
    <row r="12050" spans="1:6" x14ac:dyDescent="0.25">
      <c r="A12050">
        <v>2595</v>
      </c>
      <c r="B12050" s="3">
        <v>43485</v>
      </c>
      <c r="C12050" s="3">
        <v>43491</v>
      </c>
      <c r="D12050" t="s">
        <v>131</v>
      </c>
      <c r="E12050" t="s">
        <v>116</v>
      </c>
      <c r="F12050" t="s">
        <v>133</v>
      </c>
    </row>
    <row r="12051" spans="1:6" x14ac:dyDescent="0.25">
      <c r="A12051">
        <v>2595</v>
      </c>
      <c r="B12051" s="3">
        <v>43492</v>
      </c>
      <c r="C12051" s="3">
        <v>43492</v>
      </c>
      <c r="D12051" t="s">
        <v>131</v>
      </c>
      <c r="E12051" t="s">
        <v>116</v>
      </c>
      <c r="F12051" t="s">
        <v>133</v>
      </c>
    </row>
    <row r="12052" spans="1:6" x14ac:dyDescent="0.25">
      <c r="A12052">
        <v>2595</v>
      </c>
      <c r="B12052" s="3">
        <v>43492</v>
      </c>
      <c r="C12052" s="3">
        <v>43497</v>
      </c>
      <c r="D12052" t="s">
        <v>131</v>
      </c>
      <c r="E12052" t="s">
        <v>116</v>
      </c>
      <c r="F12052" t="s">
        <v>133</v>
      </c>
    </row>
    <row r="12053" spans="1:6" x14ac:dyDescent="0.25">
      <c r="A12053">
        <v>2595</v>
      </c>
      <c r="B12053" s="3">
        <v>43498</v>
      </c>
      <c r="C12053" s="3">
        <v>43498</v>
      </c>
      <c r="D12053" t="s">
        <v>131</v>
      </c>
      <c r="E12053" t="s">
        <v>116</v>
      </c>
      <c r="F12053" t="s">
        <v>133</v>
      </c>
    </row>
    <row r="12054" spans="1:6" x14ac:dyDescent="0.25">
      <c r="A12054">
        <v>2595</v>
      </c>
      <c r="B12054" s="3">
        <v>43498</v>
      </c>
      <c r="C12054" s="3">
        <v>43500</v>
      </c>
      <c r="D12054" t="s">
        <v>131</v>
      </c>
      <c r="E12054" t="s">
        <v>116</v>
      </c>
      <c r="F12054" t="s">
        <v>133</v>
      </c>
    </row>
    <row r="12055" spans="1:6" x14ac:dyDescent="0.25">
      <c r="A12055">
        <v>2595</v>
      </c>
      <c r="B12055" s="3">
        <v>43501</v>
      </c>
      <c r="C12055" s="3">
        <v>43598</v>
      </c>
      <c r="D12055" t="s">
        <v>131</v>
      </c>
      <c r="E12055" t="s">
        <v>116</v>
      </c>
      <c r="F12055" t="s">
        <v>133</v>
      </c>
    </row>
    <row r="12056" spans="1:6" x14ac:dyDescent="0.25">
      <c r="A12056">
        <v>2595</v>
      </c>
      <c r="B12056" s="3">
        <v>43598</v>
      </c>
      <c r="C12056" s="3">
        <v>43599</v>
      </c>
      <c r="D12056" t="s">
        <v>131</v>
      </c>
      <c r="E12056" t="s">
        <v>116</v>
      </c>
      <c r="F12056" t="s">
        <v>133</v>
      </c>
    </row>
    <row r="12057" spans="1:6" x14ac:dyDescent="0.25">
      <c r="A12057">
        <v>2595</v>
      </c>
      <c r="B12057" s="3">
        <v>43600</v>
      </c>
      <c r="C12057" s="3">
        <v>43689</v>
      </c>
      <c r="D12057" t="s">
        <v>131</v>
      </c>
      <c r="E12057" t="s">
        <v>116</v>
      </c>
      <c r="F12057" t="s">
        <v>133</v>
      </c>
    </row>
    <row r="12058" spans="1:6" x14ac:dyDescent="0.25">
      <c r="A12058">
        <v>2595</v>
      </c>
      <c r="B12058" s="3">
        <v>43689</v>
      </c>
      <c r="C12058" s="3">
        <v>43703</v>
      </c>
      <c r="D12058" t="s">
        <v>131</v>
      </c>
      <c r="E12058" t="s">
        <v>116</v>
      </c>
      <c r="F12058" t="s">
        <v>133</v>
      </c>
    </row>
    <row r="12059" spans="1:6" x14ac:dyDescent="0.25">
      <c r="A12059">
        <v>2595</v>
      </c>
      <c r="B12059" s="3">
        <v>43704</v>
      </c>
      <c r="C12059" s="3">
        <v>43801</v>
      </c>
      <c r="D12059" t="s">
        <v>131</v>
      </c>
      <c r="E12059" t="s">
        <v>116</v>
      </c>
      <c r="F12059" t="s">
        <v>133</v>
      </c>
    </row>
    <row r="12060" spans="1:6" x14ac:dyDescent="0.25">
      <c r="A12060">
        <v>2595</v>
      </c>
      <c r="B12060" s="3">
        <v>43801</v>
      </c>
      <c r="C12060" s="3">
        <v>43819</v>
      </c>
      <c r="D12060" t="s">
        <v>131</v>
      </c>
      <c r="E12060" t="s">
        <v>116</v>
      </c>
      <c r="F12060" t="s">
        <v>133</v>
      </c>
    </row>
    <row r="12061" spans="1:6" x14ac:dyDescent="0.25">
      <c r="A12061">
        <v>2595</v>
      </c>
      <c r="B12061" s="3">
        <v>43820</v>
      </c>
      <c r="C12061" s="3">
        <v>44263</v>
      </c>
      <c r="D12061" t="s">
        <v>131</v>
      </c>
      <c r="E12061" t="s">
        <v>116</v>
      </c>
      <c r="F12061" t="s">
        <v>133</v>
      </c>
    </row>
    <row r="12062" spans="1:6" x14ac:dyDescent="0.25">
      <c r="A12062">
        <v>2595</v>
      </c>
      <c r="B12062" s="3">
        <v>44263</v>
      </c>
      <c r="C12062" s="3">
        <v>44293</v>
      </c>
      <c r="D12062" t="s">
        <v>131</v>
      </c>
      <c r="E12062" t="s">
        <v>116</v>
      </c>
      <c r="F12062" t="s">
        <v>133</v>
      </c>
    </row>
    <row r="12063" spans="1:6" x14ac:dyDescent="0.25">
      <c r="A12063">
        <v>2595</v>
      </c>
      <c r="B12063" s="3">
        <v>44294</v>
      </c>
      <c r="C12063" s="3">
        <v>44294</v>
      </c>
      <c r="D12063" t="s">
        <v>131</v>
      </c>
      <c r="E12063" t="s">
        <v>116</v>
      </c>
      <c r="F12063" t="s">
        <v>133</v>
      </c>
    </row>
    <row r="12064" spans="1:6" x14ac:dyDescent="0.25">
      <c r="A12064">
        <v>2595</v>
      </c>
      <c r="B12064" s="3">
        <v>44294</v>
      </c>
      <c r="C12064" s="3">
        <v>44326</v>
      </c>
      <c r="D12064" t="s">
        <v>131</v>
      </c>
      <c r="E12064" t="s">
        <v>116</v>
      </c>
      <c r="F12064" t="s">
        <v>133</v>
      </c>
    </row>
    <row r="12065" spans="1:6" x14ac:dyDescent="0.25">
      <c r="A12065">
        <v>2595</v>
      </c>
      <c r="B12065" s="3">
        <v>44327</v>
      </c>
      <c r="C12065" s="3">
        <v>44354</v>
      </c>
      <c r="D12065" t="s">
        <v>131</v>
      </c>
      <c r="E12065" t="s">
        <v>116</v>
      </c>
      <c r="F12065" t="s">
        <v>133</v>
      </c>
    </row>
    <row r="12066" spans="1:6" x14ac:dyDescent="0.25">
      <c r="A12066">
        <v>2595</v>
      </c>
      <c r="B12066" s="3">
        <v>44354</v>
      </c>
      <c r="C12066" s="3">
        <v>44536</v>
      </c>
      <c r="D12066" t="s">
        <v>131</v>
      </c>
      <c r="E12066" t="s">
        <v>116</v>
      </c>
      <c r="F12066" t="s">
        <v>133</v>
      </c>
    </row>
    <row r="12067" spans="1:6" x14ac:dyDescent="0.25">
      <c r="A12067">
        <v>2595</v>
      </c>
      <c r="B12067" s="3">
        <v>44537</v>
      </c>
      <c r="C12067" s="3">
        <v>44562</v>
      </c>
      <c r="D12067" t="s">
        <v>131</v>
      </c>
      <c r="E12067" t="s">
        <v>116</v>
      </c>
      <c r="F12067" t="s">
        <v>133</v>
      </c>
    </row>
    <row r="12068" spans="1:6" x14ac:dyDescent="0.25">
      <c r="A12068">
        <v>2595</v>
      </c>
      <c r="B12068" s="3">
        <v>44562</v>
      </c>
      <c r="C12068" s="3">
        <v>44562</v>
      </c>
      <c r="D12068" t="s">
        <v>131</v>
      </c>
      <c r="E12068" t="s">
        <v>185</v>
      </c>
      <c r="F12068" t="s">
        <v>133</v>
      </c>
    </row>
    <row r="12069" spans="1:6" x14ac:dyDescent="0.25">
      <c r="A12069">
        <v>2595</v>
      </c>
      <c r="B12069" s="3">
        <v>44562</v>
      </c>
      <c r="C12069" s="3">
        <v>44562</v>
      </c>
      <c r="D12069" t="s">
        <v>131</v>
      </c>
      <c r="E12069" t="s">
        <v>187</v>
      </c>
      <c r="F12069" t="s">
        <v>133</v>
      </c>
    </row>
    <row r="12070" spans="1:6" x14ac:dyDescent="0.25">
      <c r="A12070">
        <v>2595</v>
      </c>
      <c r="B12070" s="3">
        <v>44562</v>
      </c>
      <c r="C12070" s="3">
        <v>44724</v>
      </c>
      <c r="D12070" t="s">
        <v>131</v>
      </c>
      <c r="E12070" t="s">
        <v>185</v>
      </c>
      <c r="F12070" t="s">
        <v>133</v>
      </c>
    </row>
    <row r="12071" spans="1:6" x14ac:dyDescent="0.25">
      <c r="A12071">
        <v>2595</v>
      </c>
      <c r="B12071" s="3">
        <v>44562</v>
      </c>
      <c r="C12071" s="3">
        <v>44562</v>
      </c>
      <c r="D12071" t="s">
        <v>131</v>
      </c>
      <c r="E12071" t="s">
        <v>116</v>
      </c>
      <c r="F12071" t="s">
        <v>133</v>
      </c>
    </row>
    <row r="12072" spans="1:6" x14ac:dyDescent="0.25">
      <c r="A12072">
        <v>2595</v>
      </c>
      <c r="B12072" s="3">
        <v>44724</v>
      </c>
      <c r="C12072" s="3">
        <v>44725</v>
      </c>
      <c r="D12072" t="s">
        <v>131</v>
      </c>
      <c r="E12072" t="s">
        <v>185</v>
      </c>
      <c r="F12072" t="s">
        <v>133</v>
      </c>
    </row>
    <row r="12073" spans="1:6" x14ac:dyDescent="0.25">
      <c r="A12073">
        <v>2595</v>
      </c>
      <c r="B12073" s="3">
        <v>44725</v>
      </c>
      <c r="C12073" s="3"/>
      <c r="D12073" t="s">
        <v>131</v>
      </c>
      <c r="E12073" t="s">
        <v>185</v>
      </c>
      <c r="F12073" t="s">
        <v>133</v>
      </c>
    </row>
    <row r="12074" spans="1:6" x14ac:dyDescent="0.25">
      <c r="A12074">
        <v>2596</v>
      </c>
      <c r="B12074" s="3">
        <v>42643</v>
      </c>
      <c r="C12074" s="3">
        <v>43206</v>
      </c>
      <c r="D12074" t="s">
        <v>131</v>
      </c>
      <c r="E12074" t="s">
        <v>135</v>
      </c>
      <c r="F12074" t="s">
        <v>133</v>
      </c>
    </row>
    <row r="12075" spans="1:6" x14ac:dyDescent="0.25">
      <c r="A12075">
        <v>2596</v>
      </c>
      <c r="B12075" s="3">
        <v>43206</v>
      </c>
      <c r="C12075" s="3">
        <v>43286</v>
      </c>
      <c r="D12075" t="s">
        <v>131</v>
      </c>
      <c r="E12075" t="s">
        <v>135</v>
      </c>
      <c r="F12075" t="s">
        <v>133</v>
      </c>
    </row>
    <row r="12076" spans="1:6" x14ac:dyDescent="0.25">
      <c r="A12076">
        <v>2596</v>
      </c>
      <c r="B12076" s="3">
        <v>43286</v>
      </c>
      <c r="C12076" s="3">
        <v>43287</v>
      </c>
      <c r="D12076" t="s">
        <v>131</v>
      </c>
      <c r="E12076" t="s">
        <v>135</v>
      </c>
      <c r="F12076" t="s">
        <v>133</v>
      </c>
    </row>
    <row r="12077" spans="1:6" x14ac:dyDescent="0.25">
      <c r="A12077">
        <v>2596</v>
      </c>
      <c r="B12077" s="3">
        <v>43287</v>
      </c>
      <c r="C12077" s="3">
        <v>43745</v>
      </c>
      <c r="D12077" t="s">
        <v>131</v>
      </c>
      <c r="E12077" t="s">
        <v>135</v>
      </c>
      <c r="F12077" t="s">
        <v>133</v>
      </c>
    </row>
    <row r="12078" spans="1:6" x14ac:dyDescent="0.25">
      <c r="A12078">
        <v>2596</v>
      </c>
      <c r="B12078" s="3">
        <v>43745</v>
      </c>
      <c r="C12078" s="3">
        <v>43842</v>
      </c>
      <c r="D12078" t="s">
        <v>131</v>
      </c>
      <c r="E12078" t="s">
        <v>135</v>
      </c>
      <c r="F12078" t="s">
        <v>133</v>
      </c>
    </row>
    <row r="12079" spans="1:6" x14ac:dyDescent="0.25">
      <c r="A12079">
        <v>2596</v>
      </c>
      <c r="B12079" s="3">
        <v>43843</v>
      </c>
      <c r="C12079" s="3">
        <v>43857</v>
      </c>
      <c r="D12079" t="s">
        <v>131</v>
      </c>
      <c r="E12079" t="s">
        <v>135</v>
      </c>
      <c r="F12079" t="s">
        <v>133</v>
      </c>
    </row>
    <row r="12080" spans="1:6" x14ac:dyDescent="0.25">
      <c r="A12080">
        <v>2596</v>
      </c>
      <c r="B12080" s="3">
        <v>43857</v>
      </c>
      <c r="C12080" s="3">
        <v>43887</v>
      </c>
      <c r="D12080" t="s">
        <v>131</v>
      </c>
      <c r="E12080" t="s">
        <v>135</v>
      </c>
      <c r="F12080" t="s">
        <v>133</v>
      </c>
    </row>
    <row r="12081" spans="1:6" x14ac:dyDescent="0.25">
      <c r="A12081">
        <v>2596</v>
      </c>
      <c r="B12081" s="3">
        <v>43888</v>
      </c>
      <c r="C12081" s="3">
        <v>44326</v>
      </c>
      <c r="D12081" t="s">
        <v>131</v>
      </c>
      <c r="E12081" t="s">
        <v>135</v>
      </c>
      <c r="F12081" t="s">
        <v>133</v>
      </c>
    </row>
    <row r="12082" spans="1:6" x14ac:dyDescent="0.25">
      <c r="A12082">
        <v>2596</v>
      </c>
      <c r="B12082" s="3">
        <v>44326</v>
      </c>
      <c r="C12082" s="3">
        <v>44423</v>
      </c>
      <c r="D12082" t="s">
        <v>131</v>
      </c>
      <c r="E12082" t="s">
        <v>135</v>
      </c>
      <c r="F12082" t="s">
        <v>133</v>
      </c>
    </row>
    <row r="12083" spans="1:6" x14ac:dyDescent="0.25">
      <c r="A12083">
        <v>2596</v>
      </c>
      <c r="B12083" s="3">
        <v>44424</v>
      </c>
      <c r="C12083" s="3">
        <v>44524</v>
      </c>
      <c r="D12083" t="s">
        <v>131</v>
      </c>
      <c r="E12083" t="s">
        <v>135</v>
      </c>
      <c r="F12083" t="s">
        <v>133</v>
      </c>
    </row>
    <row r="12084" spans="1:6" x14ac:dyDescent="0.25">
      <c r="A12084">
        <v>2596</v>
      </c>
      <c r="B12084" s="3">
        <v>44524</v>
      </c>
      <c r="C12084" s="3">
        <v>44524</v>
      </c>
      <c r="D12084" t="s">
        <v>131</v>
      </c>
      <c r="E12084" t="s">
        <v>137</v>
      </c>
      <c r="F12084" t="s">
        <v>133</v>
      </c>
    </row>
    <row r="12085" spans="1:6" x14ac:dyDescent="0.25">
      <c r="A12085">
        <v>2596</v>
      </c>
      <c r="B12085" s="3">
        <v>44524</v>
      </c>
      <c r="C12085" s="3">
        <v>44774</v>
      </c>
      <c r="D12085" t="s">
        <v>131</v>
      </c>
      <c r="E12085" t="s">
        <v>137</v>
      </c>
      <c r="F12085" t="s">
        <v>133</v>
      </c>
    </row>
    <row r="12086" spans="1:6" x14ac:dyDescent="0.25">
      <c r="A12086">
        <v>2596</v>
      </c>
      <c r="B12086" s="3">
        <v>44774</v>
      </c>
      <c r="C12086" s="3">
        <v>44957</v>
      </c>
      <c r="D12086" t="s">
        <v>131</v>
      </c>
      <c r="E12086" t="s">
        <v>137</v>
      </c>
      <c r="F12086" t="s">
        <v>133</v>
      </c>
    </row>
    <row r="12087" spans="1:6" x14ac:dyDescent="0.25">
      <c r="A12087">
        <v>2596</v>
      </c>
      <c r="B12087" s="3">
        <v>44958</v>
      </c>
      <c r="D12087" t="s">
        <v>131</v>
      </c>
      <c r="E12087" t="s">
        <v>137</v>
      </c>
      <c r="F12087" t="s">
        <v>133</v>
      </c>
    </row>
    <row r="12088" spans="1:6" x14ac:dyDescent="0.25">
      <c r="A12088">
        <v>2597</v>
      </c>
      <c r="B12088" s="3">
        <v>40574</v>
      </c>
      <c r="C12088" s="3">
        <v>40621</v>
      </c>
      <c r="D12088" t="s">
        <v>131</v>
      </c>
      <c r="E12088" t="s">
        <v>176</v>
      </c>
      <c r="F12088" t="s">
        <v>133</v>
      </c>
    </row>
    <row r="12089" spans="1:6" x14ac:dyDescent="0.25">
      <c r="A12089">
        <v>2597</v>
      </c>
      <c r="B12089" s="3">
        <v>42518</v>
      </c>
      <c r="C12089" s="3">
        <v>43228</v>
      </c>
      <c r="D12089" t="s">
        <v>131</v>
      </c>
      <c r="E12089" t="s">
        <v>92</v>
      </c>
      <c r="F12089" t="s">
        <v>133</v>
      </c>
    </row>
    <row r="12090" spans="1:6" x14ac:dyDescent="0.25">
      <c r="A12090">
        <v>2597</v>
      </c>
      <c r="B12090" s="3">
        <v>43228</v>
      </c>
      <c r="C12090" s="3">
        <v>43528</v>
      </c>
      <c r="D12090" t="s">
        <v>131</v>
      </c>
      <c r="E12090" t="s">
        <v>92</v>
      </c>
      <c r="F12090" t="s">
        <v>133</v>
      </c>
    </row>
    <row r="12091" spans="1:6" x14ac:dyDescent="0.25">
      <c r="A12091">
        <v>2597</v>
      </c>
      <c r="B12091" s="3">
        <v>43228</v>
      </c>
      <c r="C12091" s="3">
        <v>43528</v>
      </c>
      <c r="D12091" t="s">
        <v>131</v>
      </c>
      <c r="E12091" t="s">
        <v>94</v>
      </c>
      <c r="F12091" t="s">
        <v>133</v>
      </c>
    </row>
    <row r="12092" spans="1:6" x14ac:dyDescent="0.25">
      <c r="A12092">
        <v>2597</v>
      </c>
      <c r="B12092" s="3">
        <v>43528</v>
      </c>
      <c r="C12092" s="3">
        <v>44279</v>
      </c>
      <c r="D12092" t="s">
        <v>131</v>
      </c>
      <c r="E12092" t="s">
        <v>94</v>
      </c>
      <c r="F12092" t="s">
        <v>133</v>
      </c>
    </row>
    <row r="12093" spans="1:6" x14ac:dyDescent="0.25">
      <c r="A12093">
        <v>2597</v>
      </c>
      <c r="B12093" s="3">
        <v>43528</v>
      </c>
      <c r="C12093" s="3">
        <v>43528</v>
      </c>
      <c r="D12093" t="s">
        <v>131</v>
      </c>
      <c r="E12093" t="s">
        <v>94</v>
      </c>
      <c r="F12093" t="s">
        <v>133</v>
      </c>
    </row>
    <row r="12094" spans="1:6" x14ac:dyDescent="0.25">
      <c r="A12094">
        <v>2597</v>
      </c>
      <c r="B12094" s="3">
        <v>44279</v>
      </c>
      <c r="C12094" s="3"/>
      <c r="D12094" t="s">
        <v>131</v>
      </c>
      <c r="E12094" t="s">
        <v>94</v>
      </c>
      <c r="F12094" t="s">
        <v>133</v>
      </c>
    </row>
    <row r="12095" spans="1:6" x14ac:dyDescent="0.25">
      <c r="A12095">
        <v>2598</v>
      </c>
      <c r="B12095" s="3">
        <v>42643</v>
      </c>
      <c r="C12095" s="3">
        <v>43634</v>
      </c>
      <c r="D12095" t="s">
        <v>131</v>
      </c>
      <c r="E12095" t="s">
        <v>185</v>
      </c>
      <c r="F12095" t="s">
        <v>133</v>
      </c>
    </row>
    <row r="12096" spans="1:6" x14ac:dyDescent="0.25">
      <c r="A12096">
        <v>2598</v>
      </c>
      <c r="B12096" s="3">
        <v>43634</v>
      </c>
      <c r="C12096" s="3">
        <v>43640</v>
      </c>
      <c r="D12096" t="s">
        <v>131</v>
      </c>
      <c r="E12096" t="s">
        <v>185</v>
      </c>
      <c r="F12096" t="s">
        <v>133</v>
      </c>
    </row>
    <row r="12097" spans="1:6" x14ac:dyDescent="0.25">
      <c r="A12097">
        <v>2598</v>
      </c>
      <c r="B12097" s="3">
        <v>43641</v>
      </c>
      <c r="C12097" s="3">
        <v>44360</v>
      </c>
      <c r="D12097" t="s">
        <v>131</v>
      </c>
      <c r="E12097" t="s">
        <v>185</v>
      </c>
      <c r="F12097" t="s">
        <v>133</v>
      </c>
    </row>
    <row r="12098" spans="1:6" x14ac:dyDescent="0.25">
      <c r="A12098">
        <v>2598</v>
      </c>
      <c r="B12098" s="3">
        <v>44360</v>
      </c>
      <c r="C12098" s="3">
        <v>44387</v>
      </c>
      <c r="D12098" t="s">
        <v>131</v>
      </c>
      <c r="E12098" t="s">
        <v>185</v>
      </c>
      <c r="F12098" t="s">
        <v>133</v>
      </c>
    </row>
    <row r="12099" spans="1:6" x14ac:dyDescent="0.25">
      <c r="A12099">
        <v>2598</v>
      </c>
      <c r="B12099" s="3">
        <v>44388</v>
      </c>
      <c r="C12099" s="3">
        <v>44389</v>
      </c>
      <c r="D12099" t="s">
        <v>131</v>
      </c>
      <c r="E12099" t="s">
        <v>185</v>
      </c>
      <c r="F12099" t="s">
        <v>133</v>
      </c>
    </row>
    <row r="12100" spans="1:6" x14ac:dyDescent="0.25">
      <c r="A12100">
        <v>2598</v>
      </c>
      <c r="B12100" s="3">
        <v>44389</v>
      </c>
      <c r="C12100" s="3">
        <v>44395</v>
      </c>
      <c r="D12100" t="s">
        <v>131</v>
      </c>
      <c r="E12100" t="s">
        <v>185</v>
      </c>
      <c r="F12100" t="s">
        <v>133</v>
      </c>
    </row>
    <row r="12101" spans="1:6" x14ac:dyDescent="0.25">
      <c r="A12101">
        <v>2598</v>
      </c>
      <c r="B12101" s="3">
        <v>44396</v>
      </c>
      <c r="C12101" s="3">
        <v>44396</v>
      </c>
      <c r="D12101" t="s">
        <v>131</v>
      </c>
      <c r="E12101" t="s">
        <v>185</v>
      </c>
      <c r="F12101" t="s">
        <v>133</v>
      </c>
    </row>
    <row r="12102" spans="1:6" x14ac:dyDescent="0.25">
      <c r="A12102">
        <v>2598</v>
      </c>
      <c r="B12102" s="3">
        <v>44396</v>
      </c>
      <c r="C12102" s="3">
        <v>44423</v>
      </c>
      <c r="D12102" t="s">
        <v>131</v>
      </c>
      <c r="E12102" t="s">
        <v>185</v>
      </c>
      <c r="F12102" t="s">
        <v>133</v>
      </c>
    </row>
    <row r="12103" spans="1:6" x14ac:dyDescent="0.25">
      <c r="A12103">
        <v>2598</v>
      </c>
      <c r="B12103" s="3">
        <v>44424</v>
      </c>
      <c r="C12103" s="3">
        <v>44425</v>
      </c>
      <c r="D12103" t="s">
        <v>131</v>
      </c>
      <c r="E12103" t="s">
        <v>185</v>
      </c>
      <c r="F12103" t="s">
        <v>133</v>
      </c>
    </row>
    <row r="12104" spans="1:6" x14ac:dyDescent="0.25">
      <c r="A12104">
        <v>2598</v>
      </c>
      <c r="B12104" s="3">
        <v>44425</v>
      </c>
      <c r="C12104" s="3">
        <v>44452</v>
      </c>
      <c r="D12104" t="s">
        <v>131</v>
      </c>
      <c r="E12104" t="s">
        <v>185</v>
      </c>
      <c r="F12104" t="s">
        <v>133</v>
      </c>
    </row>
    <row r="12105" spans="1:6" x14ac:dyDescent="0.25">
      <c r="A12105">
        <v>2598</v>
      </c>
      <c r="B12105" s="3">
        <v>44453</v>
      </c>
      <c r="C12105" s="3">
        <v>44453</v>
      </c>
      <c r="D12105" t="s">
        <v>131</v>
      </c>
      <c r="E12105" t="s">
        <v>185</v>
      </c>
      <c r="F12105" t="s">
        <v>133</v>
      </c>
    </row>
    <row r="12106" spans="1:6" x14ac:dyDescent="0.25">
      <c r="A12106">
        <v>2598</v>
      </c>
      <c r="B12106" s="3">
        <v>44453</v>
      </c>
      <c r="C12106" s="3">
        <v>44459</v>
      </c>
      <c r="D12106" t="s">
        <v>131</v>
      </c>
      <c r="E12106" t="s">
        <v>185</v>
      </c>
      <c r="F12106" t="s">
        <v>133</v>
      </c>
    </row>
    <row r="12107" spans="1:6" x14ac:dyDescent="0.25">
      <c r="A12107">
        <v>2598</v>
      </c>
      <c r="B12107" s="3">
        <v>44460</v>
      </c>
      <c r="C12107" s="3">
        <v>44460</v>
      </c>
      <c r="D12107" t="s">
        <v>131</v>
      </c>
      <c r="E12107" t="s">
        <v>185</v>
      </c>
      <c r="F12107" t="s">
        <v>133</v>
      </c>
    </row>
    <row r="12108" spans="1:6" x14ac:dyDescent="0.25">
      <c r="A12108">
        <v>2598</v>
      </c>
      <c r="B12108" s="3">
        <v>44460</v>
      </c>
      <c r="C12108" s="3">
        <v>44487</v>
      </c>
      <c r="D12108" t="s">
        <v>131</v>
      </c>
      <c r="E12108" t="s">
        <v>185</v>
      </c>
      <c r="F12108" t="s">
        <v>133</v>
      </c>
    </row>
    <row r="12109" spans="1:6" x14ac:dyDescent="0.25">
      <c r="A12109">
        <v>2598</v>
      </c>
      <c r="B12109" s="3">
        <v>44488</v>
      </c>
      <c r="C12109" s="3">
        <v>44500</v>
      </c>
      <c r="D12109" t="s">
        <v>131</v>
      </c>
      <c r="E12109" t="s">
        <v>185</v>
      </c>
      <c r="F12109" t="s">
        <v>133</v>
      </c>
    </row>
    <row r="12110" spans="1:6" x14ac:dyDescent="0.25">
      <c r="A12110">
        <v>2598</v>
      </c>
      <c r="B12110" s="3">
        <v>44489</v>
      </c>
      <c r="C12110" s="3">
        <v>44498</v>
      </c>
      <c r="D12110" t="s">
        <v>131</v>
      </c>
      <c r="E12110" t="s">
        <v>185</v>
      </c>
      <c r="F12110" t="s">
        <v>133</v>
      </c>
    </row>
    <row r="12111" spans="1:6" x14ac:dyDescent="0.25">
      <c r="A12111">
        <v>2598</v>
      </c>
      <c r="B12111" s="3">
        <v>44499</v>
      </c>
      <c r="C12111" s="3">
        <v>44529</v>
      </c>
      <c r="D12111" t="s">
        <v>131</v>
      </c>
      <c r="E12111" t="s">
        <v>185</v>
      </c>
      <c r="F12111" t="s">
        <v>133</v>
      </c>
    </row>
    <row r="12112" spans="1:6" x14ac:dyDescent="0.25">
      <c r="A12112">
        <v>2598</v>
      </c>
      <c r="B12112" s="3">
        <v>44500</v>
      </c>
      <c r="C12112" s="3">
        <v>44527</v>
      </c>
      <c r="D12112" t="s">
        <v>131</v>
      </c>
      <c r="E12112" t="s">
        <v>185</v>
      </c>
      <c r="F12112" t="s">
        <v>133</v>
      </c>
    </row>
    <row r="12113" spans="1:6" x14ac:dyDescent="0.25">
      <c r="A12113">
        <v>2598</v>
      </c>
      <c r="B12113" s="3">
        <v>44528</v>
      </c>
      <c r="C12113" s="3">
        <v>44528</v>
      </c>
      <c r="D12113" t="s">
        <v>131</v>
      </c>
      <c r="E12113" t="s">
        <v>185</v>
      </c>
      <c r="F12113" t="s">
        <v>133</v>
      </c>
    </row>
    <row r="12114" spans="1:6" x14ac:dyDescent="0.25">
      <c r="A12114">
        <v>2598</v>
      </c>
      <c r="B12114" s="3">
        <v>44529</v>
      </c>
      <c r="C12114" s="3">
        <v>44556</v>
      </c>
      <c r="D12114" t="s">
        <v>131</v>
      </c>
      <c r="E12114" t="s">
        <v>185</v>
      </c>
      <c r="F12114" t="s">
        <v>133</v>
      </c>
    </row>
    <row r="12115" spans="1:6" x14ac:dyDescent="0.25">
      <c r="A12115">
        <v>2598</v>
      </c>
      <c r="B12115" s="3">
        <v>44557</v>
      </c>
      <c r="C12115" s="3">
        <v>44563</v>
      </c>
      <c r="D12115" t="s">
        <v>131</v>
      </c>
      <c r="E12115" t="s">
        <v>185</v>
      </c>
      <c r="F12115" t="s">
        <v>133</v>
      </c>
    </row>
    <row r="12116" spans="1:6" x14ac:dyDescent="0.25">
      <c r="A12116">
        <v>2598</v>
      </c>
      <c r="B12116" s="3">
        <v>44563</v>
      </c>
      <c r="C12116" s="3">
        <v>44590</v>
      </c>
      <c r="D12116" t="s">
        <v>131</v>
      </c>
      <c r="E12116" t="s">
        <v>185</v>
      </c>
      <c r="F12116" t="s">
        <v>133</v>
      </c>
    </row>
    <row r="12117" spans="1:6" x14ac:dyDescent="0.25">
      <c r="A12117">
        <v>2598</v>
      </c>
      <c r="B12117" s="3">
        <v>44591</v>
      </c>
      <c r="C12117" s="3">
        <v>44593</v>
      </c>
      <c r="D12117" t="s">
        <v>131</v>
      </c>
      <c r="E12117" t="s">
        <v>185</v>
      </c>
      <c r="F12117" t="s">
        <v>133</v>
      </c>
    </row>
    <row r="12118" spans="1:6" x14ac:dyDescent="0.25">
      <c r="A12118">
        <v>2598</v>
      </c>
      <c r="B12118" s="3">
        <v>44593</v>
      </c>
      <c r="C12118" s="3">
        <v>44622</v>
      </c>
      <c r="D12118" t="s">
        <v>131</v>
      </c>
      <c r="E12118" t="s">
        <v>185</v>
      </c>
      <c r="F12118" t="s">
        <v>133</v>
      </c>
    </row>
    <row r="12119" spans="1:6" x14ac:dyDescent="0.25">
      <c r="A12119">
        <v>2598</v>
      </c>
      <c r="B12119" s="3">
        <v>44623</v>
      </c>
      <c r="C12119" s="3">
        <v>44624</v>
      </c>
      <c r="D12119" t="s">
        <v>131</v>
      </c>
      <c r="E12119" t="s">
        <v>185</v>
      </c>
      <c r="F12119" t="s">
        <v>133</v>
      </c>
    </row>
    <row r="12120" spans="1:6" x14ac:dyDescent="0.25">
      <c r="A12120">
        <v>2598</v>
      </c>
      <c r="B12120" s="3">
        <v>44624</v>
      </c>
      <c r="C12120" s="3">
        <v>44638</v>
      </c>
      <c r="D12120" t="s">
        <v>131</v>
      </c>
      <c r="E12120" t="s">
        <v>185</v>
      </c>
      <c r="F12120" t="s">
        <v>133</v>
      </c>
    </row>
    <row r="12121" spans="1:6" x14ac:dyDescent="0.25">
      <c r="A12121">
        <v>2598</v>
      </c>
      <c r="B12121" s="3">
        <v>44639</v>
      </c>
      <c r="C12121" s="3"/>
      <c r="D12121" t="s">
        <v>131</v>
      </c>
      <c r="E12121" t="s">
        <v>185</v>
      </c>
      <c r="F12121" t="s">
        <v>133</v>
      </c>
    </row>
    <row r="12122" spans="1:6" x14ac:dyDescent="0.25">
      <c r="A12122">
        <v>2599</v>
      </c>
      <c r="B12122" s="3">
        <v>42506</v>
      </c>
      <c r="C12122" s="3">
        <v>43054</v>
      </c>
      <c r="D12122" t="s">
        <v>131</v>
      </c>
      <c r="E12122" t="s">
        <v>118</v>
      </c>
      <c r="F12122" t="s">
        <v>133</v>
      </c>
    </row>
    <row r="12123" spans="1:6" x14ac:dyDescent="0.25">
      <c r="A12123">
        <v>2599</v>
      </c>
      <c r="B12123" s="3">
        <v>43054</v>
      </c>
      <c r="C12123" s="3">
        <v>43084</v>
      </c>
      <c r="D12123" t="s">
        <v>131</v>
      </c>
      <c r="E12123" t="s">
        <v>118</v>
      </c>
      <c r="F12123" t="s">
        <v>133</v>
      </c>
    </row>
    <row r="12124" spans="1:6" x14ac:dyDescent="0.25">
      <c r="A12124">
        <v>2599</v>
      </c>
      <c r="B12124" s="3">
        <v>43085</v>
      </c>
      <c r="C12124" s="3">
        <v>43085</v>
      </c>
      <c r="D12124" t="s">
        <v>131</v>
      </c>
      <c r="E12124" t="s">
        <v>118</v>
      </c>
      <c r="F12124" t="s">
        <v>133</v>
      </c>
    </row>
    <row r="12125" spans="1:6" x14ac:dyDescent="0.25">
      <c r="A12125">
        <v>2599</v>
      </c>
      <c r="B12125" s="3">
        <v>43085</v>
      </c>
      <c r="C12125" s="3">
        <v>43115</v>
      </c>
      <c r="D12125" t="s">
        <v>131</v>
      </c>
      <c r="E12125" t="s">
        <v>118</v>
      </c>
      <c r="F12125" t="s">
        <v>133</v>
      </c>
    </row>
    <row r="12126" spans="1:6" x14ac:dyDescent="0.25">
      <c r="A12126">
        <v>2599</v>
      </c>
      <c r="B12126" s="3">
        <v>43116</v>
      </c>
      <c r="C12126" s="3">
        <v>43116</v>
      </c>
      <c r="D12126" t="s">
        <v>131</v>
      </c>
      <c r="E12126" t="s">
        <v>118</v>
      </c>
      <c r="F12126" t="s">
        <v>133</v>
      </c>
    </row>
    <row r="12127" spans="1:6" x14ac:dyDescent="0.25">
      <c r="A12127">
        <v>2599</v>
      </c>
      <c r="B12127" s="3">
        <v>43116</v>
      </c>
      <c r="C12127" s="3">
        <v>43146</v>
      </c>
      <c r="D12127" t="s">
        <v>131</v>
      </c>
      <c r="E12127" t="s">
        <v>118</v>
      </c>
      <c r="F12127" t="s">
        <v>133</v>
      </c>
    </row>
    <row r="12128" spans="1:6" x14ac:dyDescent="0.25">
      <c r="A12128">
        <v>2599</v>
      </c>
      <c r="B12128" s="3">
        <v>43116</v>
      </c>
      <c r="C12128" s="3">
        <v>43146</v>
      </c>
      <c r="D12128" t="s">
        <v>131</v>
      </c>
      <c r="E12128" t="s">
        <v>118</v>
      </c>
      <c r="F12128" t="s">
        <v>133</v>
      </c>
    </row>
    <row r="12129" spans="1:6" x14ac:dyDescent="0.25">
      <c r="A12129">
        <v>2599</v>
      </c>
      <c r="B12129" s="3">
        <v>43147</v>
      </c>
      <c r="C12129" s="3">
        <v>43116</v>
      </c>
      <c r="D12129" t="s">
        <v>131</v>
      </c>
      <c r="E12129" t="s">
        <v>118</v>
      </c>
      <c r="F12129" t="s">
        <v>133</v>
      </c>
    </row>
    <row r="12130" spans="1:6" x14ac:dyDescent="0.25">
      <c r="A12130">
        <v>2599</v>
      </c>
      <c r="B12130" s="3">
        <v>43147</v>
      </c>
      <c r="C12130" s="3">
        <v>43146</v>
      </c>
      <c r="D12130" t="s">
        <v>131</v>
      </c>
      <c r="E12130" t="s">
        <v>118</v>
      </c>
      <c r="F12130" t="s">
        <v>133</v>
      </c>
    </row>
    <row r="12131" spans="1:6" x14ac:dyDescent="0.25">
      <c r="A12131">
        <v>2599</v>
      </c>
      <c r="B12131" s="3">
        <v>43147</v>
      </c>
      <c r="C12131" s="3">
        <v>43205</v>
      </c>
      <c r="D12131" t="s">
        <v>131</v>
      </c>
      <c r="E12131" t="s">
        <v>118</v>
      </c>
      <c r="F12131" t="s">
        <v>133</v>
      </c>
    </row>
    <row r="12132" spans="1:6" x14ac:dyDescent="0.25">
      <c r="A12132">
        <v>2599</v>
      </c>
      <c r="B12132" s="3">
        <v>43206</v>
      </c>
      <c r="C12132" s="3">
        <v>43235</v>
      </c>
      <c r="D12132" t="s">
        <v>131</v>
      </c>
      <c r="E12132" t="s">
        <v>118</v>
      </c>
      <c r="F12132" t="s">
        <v>133</v>
      </c>
    </row>
    <row r="12133" spans="1:6" x14ac:dyDescent="0.25">
      <c r="A12133">
        <v>2599</v>
      </c>
      <c r="B12133" s="3">
        <v>43236</v>
      </c>
      <c r="C12133" s="3">
        <v>43236</v>
      </c>
      <c r="D12133" t="s">
        <v>131</v>
      </c>
      <c r="E12133" t="s">
        <v>118</v>
      </c>
      <c r="F12133" t="s">
        <v>133</v>
      </c>
    </row>
    <row r="12134" spans="1:6" x14ac:dyDescent="0.25">
      <c r="A12134">
        <v>2600</v>
      </c>
      <c r="B12134" s="3">
        <v>42370</v>
      </c>
      <c r="C12134" s="3">
        <v>43525</v>
      </c>
      <c r="D12134" t="s">
        <v>131</v>
      </c>
      <c r="E12134" t="s">
        <v>169</v>
      </c>
      <c r="F12134" t="s">
        <v>133</v>
      </c>
    </row>
    <row r="12135" spans="1:6" x14ac:dyDescent="0.25">
      <c r="A12135">
        <v>2600</v>
      </c>
      <c r="B12135" s="3">
        <v>43525</v>
      </c>
      <c r="C12135" s="3">
        <v>43525</v>
      </c>
      <c r="D12135" t="s">
        <v>131</v>
      </c>
      <c r="E12135" t="s">
        <v>169</v>
      </c>
      <c r="F12135" t="s">
        <v>133</v>
      </c>
    </row>
    <row r="12136" spans="1:6" x14ac:dyDescent="0.25">
      <c r="A12136">
        <v>2600</v>
      </c>
      <c r="B12136" s="3">
        <v>43587</v>
      </c>
      <c r="C12136" s="3">
        <v>43770</v>
      </c>
      <c r="D12136" t="s">
        <v>131</v>
      </c>
      <c r="E12136" t="s">
        <v>169</v>
      </c>
      <c r="F12136" t="s">
        <v>133</v>
      </c>
    </row>
    <row r="12137" spans="1:6" x14ac:dyDescent="0.25">
      <c r="A12137">
        <v>2600</v>
      </c>
      <c r="B12137" s="3">
        <v>43770</v>
      </c>
      <c r="C12137" s="3">
        <v>43770</v>
      </c>
      <c r="D12137" t="s">
        <v>131</v>
      </c>
      <c r="E12137" t="s">
        <v>219</v>
      </c>
      <c r="F12137" t="s">
        <v>133</v>
      </c>
    </row>
    <row r="12138" spans="1:6" x14ac:dyDescent="0.25">
      <c r="A12138">
        <v>2600</v>
      </c>
      <c r="B12138" s="3">
        <v>43770</v>
      </c>
      <c r="C12138" s="3">
        <v>44074</v>
      </c>
      <c r="D12138" t="s">
        <v>131</v>
      </c>
      <c r="E12138" t="s">
        <v>219</v>
      </c>
      <c r="F12138" t="s">
        <v>133</v>
      </c>
    </row>
    <row r="12139" spans="1:6" x14ac:dyDescent="0.25">
      <c r="A12139">
        <v>2600</v>
      </c>
      <c r="B12139" s="3">
        <v>44074</v>
      </c>
      <c r="C12139" s="3">
        <v>44074</v>
      </c>
      <c r="D12139" t="s">
        <v>131</v>
      </c>
      <c r="E12139" t="s">
        <v>169</v>
      </c>
      <c r="F12139" t="s">
        <v>133</v>
      </c>
    </row>
    <row r="12140" spans="1:6" x14ac:dyDescent="0.25">
      <c r="A12140">
        <v>2600</v>
      </c>
      <c r="B12140" s="3">
        <v>44075</v>
      </c>
      <c r="C12140" s="3">
        <v>44075</v>
      </c>
      <c r="D12140" t="s">
        <v>131</v>
      </c>
      <c r="E12140" t="s">
        <v>116</v>
      </c>
      <c r="F12140" t="s">
        <v>133</v>
      </c>
    </row>
    <row r="12141" spans="1:6" x14ac:dyDescent="0.25">
      <c r="A12141">
        <v>2600</v>
      </c>
      <c r="B12141" s="3">
        <v>44075</v>
      </c>
      <c r="C12141" s="3"/>
      <c r="D12141" t="s">
        <v>131</v>
      </c>
      <c r="E12141" t="s">
        <v>116</v>
      </c>
      <c r="F12141" t="s">
        <v>133</v>
      </c>
    </row>
    <row r="12142" spans="1:6" x14ac:dyDescent="0.25">
      <c r="A12142">
        <v>2601</v>
      </c>
      <c r="B12142" s="3">
        <v>42036</v>
      </c>
      <c r="C12142" s="3">
        <v>44725</v>
      </c>
      <c r="D12142" t="s">
        <v>131</v>
      </c>
      <c r="E12142" t="s">
        <v>165</v>
      </c>
      <c r="F12142" t="s">
        <v>133</v>
      </c>
    </row>
    <row r="12143" spans="1:6" x14ac:dyDescent="0.25">
      <c r="A12143">
        <v>2601</v>
      </c>
      <c r="B12143" s="3">
        <v>44725</v>
      </c>
      <c r="C12143" s="3"/>
      <c r="D12143" t="s">
        <v>131</v>
      </c>
      <c r="E12143" t="s">
        <v>165</v>
      </c>
      <c r="F12143" t="s">
        <v>133</v>
      </c>
    </row>
    <row r="12144" spans="1:6" x14ac:dyDescent="0.25">
      <c r="A12144">
        <v>2602</v>
      </c>
      <c r="B12144" s="3">
        <v>41674</v>
      </c>
      <c r="C12144" s="3">
        <v>43144</v>
      </c>
      <c r="D12144" t="s">
        <v>131</v>
      </c>
      <c r="E12144" t="s">
        <v>129</v>
      </c>
      <c r="F12144" t="s">
        <v>133</v>
      </c>
    </row>
    <row r="12145" spans="1:6" x14ac:dyDescent="0.25">
      <c r="A12145">
        <v>2602</v>
      </c>
      <c r="B12145" s="3">
        <v>43145</v>
      </c>
      <c r="C12145" s="3">
        <v>43147</v>
      </c>
      <c r="D12145" t="s">
        <v>131</v>
      </c>
      <c r="E12145" t="s">
        <v>129</v>
      </c>
      <c r="F12145" t="s">
        <v>133</v>
      </c>
    </row>
    <row r="12146" spans="1:6" x14ac:dyDescent="0.25">
      <c r="A12146">
        <v>2602</v>
      </c>
      <c r="B12146" s="3">
        <v>43148</v>
      </c>
      <c r="C12146" s="3">
        <v>43157</v>
      </c>
      <c r="D12146" t="s">
        <v>131</v>
      </c>
      <c r="E12146" t="s">
        <v>129</v>
      </c>
      <c r="F12146" t="s">
        <v>133</v>
      </c>
    </row>
    <row r="12147" spans="1:6" x14ac:dyDescent="0.25">
      <c r="A12147">
        <v>2602</v>
      </c>
      <c r="B12147" s="3">
        <v>43157</v>
      </c>
      <c r="C12147" s="3">
        <v>44690</v>
      </c>
      <c r="D12147" t="s">
        <v>131</v>
      </c>
      <c r="E12147" t="s">
        <v>129</v>
      </c>
      <c r="F12147" t="s">
        <v>133</v>
      </c>
    </row>
    <row r="12148" spans="1:6" x14ac:dyDescent="0.25">
      <c r="A12148">
        <v>2602</v>
      </c>
      <c r="B12148" s="3">
        <v>44690</v>
      </c>
      <c r="C12148" s="3"/>
      <c r="D12148" t="s">
        <v>131</v>
      </c>
      <c r="E12148" t="s">
        <v>129</v>
      </c>
      <c r="F12148" t="s">
        <v>133</v>
      </c>
    </row>
    <row r="12149" spans="1:6" x14ac:dyDescent="0.25">
      <c r="A12149">
        <v>2603</v>
      </c>
      <c r="B12149" s="3">
        <v>42522</v>
      </c>
      <c r="C12149" s="3">
        <v>43791</v>
      </c>
      <c r="D12149" t="s">
        <v>131</v>
      </c>
      <c r="E12149" t="s">
        <v>175</v>
      </c>
      <c r="F12149" t="s">
        <v>133</v>
      </c>
    </row>
    <row r="12150" spans="1:6" x14ac:dyDescent="0.25">
      <c r="A12150">
        <v>2603</v>
      </c>
      <c r="B12150" s="3">
        <v>43791</v>
      </c>
      <c r="C12150" s="3">
        <v>43800</v>
      </c>
      <c r="D12150" t="s">
        <v>131</v>
      </c>
      <c r="E12150" t="s">
        <v>175</v>
      </c>
      <c r="F12150" t="s">
        <v>133</v>
      </c>
    </row>
    <row r="12151" spans="1:6" x14ac:dyDescent="0.25">
      <c r="A12151">
        <v>2603</v>
      </c>
      <c r="B12151" s="3">
        <v>43801</v>
      </c>
      <c r="C12151" s="3">
        <v>43861</v>
      </c>
      <c r="D12151" t="s">
        <v>131</v>
      </c>
      <c r="E12151" t="s">
        <v>175</v>
      </c>
      <c r="F12151" t="s">
        <v>133</v>
      </c>
    </row>
    <row r="12152" spans="1:6" x14ac:dyDescent="0.25">
      <c r="A12152">
        <v>2603</v>
      </c>
      <c r="B12152" s="3">
        <v>43861</v>
      </c>
      <c r="C12152" s="3">
        <v>44042</v>
      </c>
      <c r="D12152" t="s">
        <v>131</v>
      </c>
      <c r="E12152" t="s">
        <v>175</v>
      </c>
      <c r="F12152" t="s">
        <v>133</v>
      </c>
    </row>
    <row r="12153" spans="1:6" x14ac:dyDescent="0.25">
      <c r="A12153">
        <v>2603</v>
      </c>
      <c r="B12153" s="3">
        <v>44043</v>
      </c>
      <c r="C12153" s="3">
        <v>44081</v>
      </c>
      <c r="D12153" t="s">
        <v>131</v>
      </c>
      <c r="E12153" t="s">
        <v>175</v>
      </c>
      <c r="F12153" t="s">
        <v>133</v>
      </c>
    </row>
    <row r="12154" spans="1:6" x14ac:dyDescent="0.25">
      <c r="A12154">
        <v>2603</v>
      </c>
      <c r="B12154" s="3">
        <v>44081</v>
      </c>
      <c r="C12154" s="3">
        <v>44146</v>
      </c>
      <c r="D12154" t="s">
        <v>131</v>
      </c>
      <c r="E12154" t="s">
        <v>175</v>
      </c>
      <c r="F12154" t="s">
        <v>133</v>
      </c>
    </row>
    <row r="12155" spans="1:6" x14ac:dyDescent="0.25">
      <c r="A12155">
        <v>2603</v>
      </c>
      <c r="B12155" s="3">
        <v>44152</v>
      </c>
      <c r="C12155" s="3">
        <v>44152</v>
      </c>
      <c r="D12155" t="s">
        <v>131</v>
      </c>
      <c r="E12155" t="s">
        <v>175</v>
      </c>
      <c r="F12155" t="s">
        <v>133</v>
      </c>
    </row>
    <row r="12156" spans="1:6" x14ac:dyDescent="0.25">
      <c r="A12156">
        <v>2604</v>
      </c>
      <c r="B12156" s="3">
        <v>41312</v>
      </c>
      <c r="C12156" s="3">
        <v>43555</v>
      </c>
      <c r="D12156" t="s">
        <v>131</v>
      </c>
      <c r="E12156" t="s">
        <v>167</v>
      </c>
      <c r="F12156" t="s">
        <v>133</v>
      </c>
    </row>
    <row r="12157" spans="1:6" x14ac:dyDescent="0.25">
      <c r="A12157">
        <v>2604</v>
      </c>
      <c r="B12157" s="3">
        <v>43556</v>
      </c>
      <c r="C12157" s="3">
        <v>43556</v>
      </c>
      <c r="D12157" t="s">
        <v>131</v>
      </c>
      <c r="E12157" t="s">
        <v>167</v>
      </c>
      <c r="F12157" t="s">
        <v>133</v>
      </c>
    </row>
    <row r="12158" spans="1:6" x14ac:dyDescent="0.25">
      <c r="A12158">
        <v>2604</v>
      </c>
      <c r="B12158" s="3">
        <v>43556</v>
      </c>
      <c r="C12158" s="3">
        <v>43734</v>
      </c>
      <c r="D12158" t="s">
        <v>131</v>
      </c>
      <c r="E12158" t="s">
        <v>167</v>
      </c>
      <c r="F12158" t="s">
        <v>133</v>
      </c>
    </row>
    <row r="12159" spans="1:6" x14ac:dyDescent="0.25">
      <c r="A12159">
        <v>2604</v>
      </c>
      <c r="B12159" s="3">
        <v>43734</v>
      </c>
      <c r="C12159" s="3">
        <v>43735</v>
      </c>
      <c r="D12159" t="s">
        <v>131</v>
      </c>
      <c r="E12159" t="s">
        <v>167</v>
      </c>
      <c r="F12159" t="s">
        <v>133</v>
      </c>
    </row>
    <row r="12160" spans="1:6" x14ac:dyDescent="0.25">
      <c r="A12160">
        <v>2604</v>
      </c>
      <c r="B12160" s="3">
        <v>43736</v>
      </c>
      <c r="C12160" s="3">
        <v>43738</v>
      </c>
      <c r="D12160" t="s">
        <v>131</v>
      </c>
      <c r="E12160" t="s">
        <v>167</v>
      </c>
      <c r="F12160" t="s">
        <v>133</v>
      </c>
    </row>
    <row r="12161" spans="1:6" x14ac:dyDescent="0.25">
      <c r="A12161">
        <v>2604</v>
      </c>
      <c r="B12161" s="3">
        <v>43738</v>
      </c>
      <c r="C12161" s="3">
        <v>43738</v>
      </c>
      <c r="D12161" t="s">
        <v>131</v>
      </c>
      <c r="E12161" t="s">
        <v>167</v>
      </c>
      <c r="F12161" t="s">
        <v>133</v>
      </c>
    </row>
    <row r="12162" spans="1:6" x14ac:dyDescent="0.25">
      <c r="A12162">
        <v>2604</v>
      </c>
      <c r="B12162" s="3">
        <v>43739</v>
      </c>
      <c r="C12162" s="3">
        <v>43759</v>
      </c>
      <c r="D12162" t="s">
        <v>131</v>
      </c>
      <c r="E12162" t="s">
        <v>167</v>
      </c>
      <c r="F12162" t="s">
        <v>133</v>
      </c>
    </row>
    <row r="12163" spans="1:6" x14ac:dyDescent="0.25">
      <c r="A12163">
        <v>2604</v>
      </c>
      <c r="B12163" s="3">
        <v>43759</v>
      </c>
      <c r="C12163" s="3">
        <v>43759</v>
      </c>
      <c r="D12163" t="s">
        <v>131</v>
      </c>
      <c r="E12163" t="s">
        <v>167</v>
      </c>
      <c r="F12163" t="s">
        <v>133</v>
      </c>
    </row>
    <row r="12164" spans="1:6" x14ac:dyDescent="0.25">
      <c r="A12164">
        <v>2604</v>
      </c>
      <c r="B12164" s="3">
        <v>43760</v>
      </c>
      <c r="C12164" s="3">
        <v>43794</v>
      </c>
      <c r="D12164" t="s">
        <v>131</v>
      </c>
      <c r="E12164" t="s">
        <v>167</v>
      </c>
      <c r="F12164" t="s">
        <v>133</v>
      </c>
    </row>
    <row r="12165" spans="1:6" x14ac:dyDescent="0.25">
      <c r="A12165">
        <v>2604</v>
      </c>
      <c r="B12165" s="3">
        <v>43794</v>
      </c>
      <c r="C12165" s="3">
        <v>43796</v>
      </c>
      <c r="D12165" t="s">
        <v>131</v>
      </c>
      <c r="E12165" t="s">
        <v>167</v>
      </c>
      <c r="F12165" t="s">
        <v>133</v>
      </c>
    </row>
    <row r="12166" spans="1:6" x14ac:dyDescent="0.25">
      <c r="A12166">
        <v>2604</v>
      </c>
      <c r="B12166" s="3">
        <v>43797</v>
      </c>
      <c r="C12166" s="3">
        <v>44358</v>
      </c>
      <c r="D12166" t="s">
        <v>131</v>
      </c>
      <c r="E12166" t="s">
        <v>167</v>
      </c>
      <c r="F12166" t="s">
        <v>133</v>
      </c>
    </row>
    <row r="12167" spans="1:6" x14ac:dyDescent="0.25">
      <c r="A12167">
        <v>2604</v>
      </c>
      <c r="B12167" s="3">
        <v>44358</v>
      </c>
      <c r="C12167" s="3">
        <v>44455</v>
      </c>
      <c r="D12167" t="s">
        <v>131</v>
      </c>
      <c r="E12167" t="s">
        <v>167</v>
      </c>
      <c r="F12167" t="s">
        <v>133</v>
      </c>
    </row>
    <row r="12168" spans="1:6" x14ac:dyDescent="0.25">
      <c r="A12168">
        <v>2604</v>
      </c>
      <c r="B12168" s="3">
        <v>44456</v>
      </c>
      <c r="C12168" s="3"/>
      <c r="D12168" t="s">
        <v>131</v>
      </c>
      <c r="E12168" t="s">
        <v>167</v>
      </c>
      <c r="F12168" t="s">
        <v>133</v>
      </c>
    </row>
    <row r="12169" spans="1:6" x14ac:dyDescent="0.25">
      <c r="A12169">
        <v>2605</v>
      </c>
      <c r="B12169" s="3">
        <v>42612</v>
      </c>
      <c r="C12169" s="3">
        <v>43134</v>
      </c>
      <c r="D12169" t="s">
        <v>131</v>
      </c>
      <c r="E12169" t="s">
        <v>185</v>
      </c>
      <c r="F12169" t="s">
        <v>133</v>
      </c>
    </row>
    <row r="12170" spans="1:6" x14ac:dyDescent="0.25">
      <c r="A12170">
        <v>2605</v>
      </c>
      <c r="B12170" s="3">
        <v>43134</v>
      </c>
      <c r="C12170" s="3">
        <v>44160</v>
      </c>
      <c r="D12170" t="s">
        <v>131</v>
      </c>
      <c r="E12170" t="s">
        <v>185</v>
      </c>
      <c r="F12170" t="s">
        <v>133</v>
      </c>
    </row>
    <row r="12171" spans="1:6" x14ac:dyDescent="0.25">
      <c r="A12171">
        <v>2605</v>
      </c>
      <c r="B12171" s="3">
        <v>44160</v>
      </c>
      <c r="C12171" s="3">
        <v>44166</v>
      </c>
      <c r="D12171" t="s">
        <v>131</v>
      </c>
      <c r="E12171" t="s">
        <v>185</v>
      </c>
      <c r="F12171" t="s">
        <v>133</v>
      </c>
    </row>
    <row r="12172" spans="1:6" x14ac:dyDescent="0.25">
      <c r="A12172">
        <v>2605</v>
      </c>
      <c r="B12172" s="3">
        <v>44167</v>
      </c>
      <c r="C12172" s="3">
        <v>44167</v>
      </c>
      <c r="D12172" t="s">
        <v>131</v>
      </c>
      <c r="E12172" t="s">
        <v>185</v>
      </c>
      <c r="F12172" t="s">
        <v>133</v>
      </c>
    </row>
    <row r="12173" spans="1:6" x14ac:dyDescent="0.25">
      <c r="A12173">
        <v>2605</v>
      </c>
      <c r="B12173" s="3">
        <v>44167</v>
      </c>
      <c r="C12173" s="3">
        <v>44171</v>
      </c>
      <c r="D12173" t="s">
        <v>131</v>
      </c>
      <c r="E12173" t="s">
        <v>185</v>
      </c>
      <c r="F12173" t="s">
        <v>133</v>
      </c>
    </row>
    <row r="12174" spans="1:6" x14ac:dyDescent="0.25">
      <c r="A12174">
        <v>2605</v>
      </c>
      <c r="B12174" s="3">
        <v>44172</v>
      </c>
      <c r="C12174" s="3">
        <v>44287</v>
      </c>
      <c r="D12174" t="s">
        <v>131</v>
      </c>
      <c r="E12174" t="s">
        <v>185</v>
      </c>
      <c r="F12174" t="s">
        <v>133</v>
      </c>
    </row>
    <row r="12175" spans="1:6" x14ac:dyDescent="0.25">
      <c r="A12175">
        <v>2605</v>
      </c>
      <c r="B12175" s="3">
        <v>44287</v>
      </c>
      <c r="C12175" s="3">
        <v>44287</v>
      </c>
      <c r="D12175" t="s">
        <v>131</v>
      </c>
      <c r="E12175" t="s">
        <v>185</v>
      </c>
      <c r="F12175" t="s">
        <v>133</v>
      </c>
    </row>
    <row r="12176" spans="1:6" x14ac:dyDescent="0.25">
      <c r="A12176">
        <v>2605</v>
      </c>
      <c r="B12176" s="3">
        <v>44287</v>
      </c>
      <c r="C12176" s="3">
        <v>44287</v>
      </c>
      <c r="D12176" t="s">
        <v>131</v>
      </c>
      <c r="E12176" t="s">
        <v>185</v>
      </c>
      <c r="F12176" t="s">
        <v>133</v>
      </c>
    </row>
    <row r="12177" spans="1:6" x14ac:dyDescent="0.25">
      <c r="A12177">
        <v>2605</v>
      </c>
      <c r="B12177" s="3">
        <v>44287</v>
      </c>
      <c r="C12177" s="3"/>
      <c r="D12177" t="s">
        <v>131</v>
      </c>
      <c r="E12177" t="s">
        <v>185</v>
      </c>
      <c r="F12177" t="s">
        <v>133</v>
      </c>
    </row>
    <row r="12178" spans="1:6" x14ac:dyDescent="0.25">
      <c r="A12178">
        <v>2606</v>
      </c>
      <c r="B12178" s="3">
        <v>42185</v>
      </c>
      <c r="C12178" s="3"/>
      <c r="D12178" t="s">
        <v>131</v>
      </c>
      <c r="E12178" t="s">
        <v>129</v>
      </c>
      <c r="F12178" t="s">
        <v>133</v>
      </c>
    </row>
    <row r="12179" spans="1:6" x14ac:dyDescent="0.25">
      <c r="A12179">
        <v>2607</v>
      </c>
      <c r="B12179" s="3">
        <v>42522</v>
      </c>
      <c r="C12179" s="3">
        <v>43395</v>
      </c>
      <c r="D12179" t="s">
        <v>131</v>
      </c>
      <c r="E12179" t="s">
        <v>187</v>
      </c>
      <c r="F12179" t="s">
        <v>133</v>
      </c>
    </row>
    <row r="12180" spans="1:6" x14ac:dyDescent="0.25">
      <c r="A12180">
        <v>2607</v>
      </c>
      <c r="B12180" s="3">
        <v>43395</v>
      </c>
      <c r="C12180" s="3">
        <v>43397</v>
      </c>
      <c r="D12180" t="s">
        <v>131</v>
      </c>
      <c r="E12180" t="s">
        <v>187</v>
      </c>
      <c r="F12180" t="s">
        <v>133</v>
      </c>
    </row>
    <row r="12181" spans="1:6" x14ac:dyDescent="0.25">
      <c r="A12181">
        <v>2607</v>
      </c>
      <c r="B12181" s="3">
        <v>43398</v>
      </c>
      <c r="C12181" s="3">
        <v>43497</v>
      </c>
      <c r="D12181" t="s">
        <v>131</v>
      </c>
      <c r="E12181" t="s">
        <v>187</v>
      </c>
      <c r="F12181" t="s">
        <v>133</v>
      </c>
    </row>
    <row r="12182" spans="1:6" x14ac:dyDescent="0.25">
      <c r="A12182">
        <v>2607</v>
      </c>
      <c r="B12182" s="3">
        <v>43497</v>
      </c>
      <c r="C12182" s="3">
        <v>43512</v>
      </c>
      <c r="D12182" t="s">
        <v>131</v>
      </c>
      <c r="E12182" t="s">
        <v>187</v>
      </c>
      <c r="F12182" t="s">
        <v>133</v>
      </c>
    </row>
    <row r="12183" spans="1:6" x14ac:dyDescent="0.25">
      <c r="A12183">
        <v>2607</v>
      </c>
      <c r="B12183" s="3">
        <v>43512</v>
      </c>
      <c r="C12183" s="3">
        <v>43838</v>
      </c>
      <c r="D12183" t="s">
        <v>131</v>
      </c>
      <c r="E12183" t="s">
        <v>115</v>
      </c>
      <c r="F12183" t="s">
        <v>133</v>
      </c>
    </row>
    <row r="12184" spans="1:6" x14ac:dyDescent="0.25">
      <c r="A12184">
        <v>2607</v>
      </c>
      <c r="B12184" s="3">
        <v>43838</v>
      </c>
      <c r="C12184" s="3">
        <v>43928</v>
      </c>
      <c r="D12184" t="s">
        <v>131</v>
      </c>
      <c r="E12184" t="s">
        <v>115</v>
      </c>
      <c r="F12184" t="s">
        <v>133</v>
      </c>
    </row>
    <row r="12185" spans="1:6" x14ac:dyDescent="0.25">
      <c r="A12185">
        <v>2607</v>
      </c>
      <c r="B12185" s="3">
        <v>43929</v>
      </c>
      <c r="C12185" s="3">
        <v>43954</v>
      </c>
      <c r="D12185" t="s">
        <v>131</v>
      </c>
      <c r="E12185" t="s">
        <v>115</v>
      </c>
      <c r="F12185" t="s">
        <v>133</v>
      </c>
    </row>
    <row r="12186" spans="1:6" x14ac:dyDescent="0.25">
      <c r="A12186">
        <v>2607</v>
      </c>
      <c r="B12186" s="3">
        <v>43954</v>
      </c>
      <c r="C12186" s="3">
        <v>44051</v>
      </c>
      <c r="D12186" t="s">
        <v>131</v>
      </c>
      <c r="E12186" t="s">
        <v>115</v>
      </c>
      <c r="F12186" t="s">
        <v>133</v>
      </c>
    </row>
    <row r="12187" spans="1:6" x14ac:dyDescent="0.25">
      <c r="A12187">
        <v>2607</v>
      </c>
      <c r="B12187" s="3">
        <v>44052</v>
      </c>
      <c r="C12187" s="3">
        <v>44055</v>
      </c>
      <c r="D12187" t="s">
        <v>131</v>
      </c>
      <c r="E12187" t="s">
        <v>115</v>
      </c>
      <c r="F12187" t="s">
        <v>133</v>
      </c>
    </row>
    <row r="12188" spans="1:6" x14ac:dyDescent="0.25">
      <c r="A12188">
        <v>2607</v>
      </c>
      <c r="B12188" s="3">
        <v>44055</v>
      </c>
      <c r="C12188" s="3">
        <v>44239</v>
      </c>
      <c r="D12188" t="s">
        <v>131</v>
      </c>
      <c r="E12188" t="s">
        <v>115</v>
      </c>
      <c r="F12188" t="s">
        <v>133</v>
      </c>
    </row>
    <row r="12189" spans="1:6" x14ac:dyDescent="0.25">
      <c r="A12189">
        <v>2607</v>
      </c>
      <c r="B12189" s="3">
        <v>44055</v>
      </c>
      <c r="C12189" s="3">
        <v>44102</v>
      </c>
      <c r="D12189" t="s">
        <v>131</v>
      </c>
      <c r="E12189" t="s">
        <v>185</v>
      </c>
      <c r="F12189" t="s">
        <v>133</v>
      </c>
    </row>
    <row r="12190" spans="1:6" x14ac:dyDescent="0.25">
      <c r="A12190">
        <v>2607</v>
      </c>
      <c r="B12190" s="3">
        <v>44102</v>
      </c>
      <c r="C12190" s="3">
        <v>44168</v>
      </c>
      <c r="D12190" t="s">
        <v>131</v>
      </c>
      <c r="E12190" t="s">
        <v>185</v>
      </c>
      <c r="F12190" t="s">
        <v>133</v>
      </c>
    </row>
    <row r="12191" spans="1:6" x14ac:dyDescent="0.25">
      <c r="A12191">
        <v>2607</v>
      </c>
      <c r="B12191" s="3">
        <v>44168</v>
      </c>
      <c r="C12191" s="3">
        <v>44172</v>
      </c>
      <c r="D12191" t="s">
        <v>131</v>
      </c>
      <c r="E12191" t="s">
        <v>185</v>
      </c>
      <c r="F12191" t="s">
        <v>133</v>
      </c>
    </row>
    <row r="12192" spans="1:6" x14ac:dyDescent="0.25">
      <c r="A12192">
        <v>2607</v>
      </c>
      <c r="B12192" s="3">
        <v>44173</v>
      </c>
      <c r="C12192" s="3"/>
      <c r="D12192" t="s">
        <v>131</v>
      </c>
      <c r="E12192" t="s">
        <v>185</v>
      </c>
      <c r="F12192" t="s">
        <v>133</v>
      </c>
    </row>
    <row r="12193" spans="1:6" x14ac:dyDescent="0.25">
      <c r="A12193">
        <v>2608</v>
      </c>
      <c r="B12193" s="3">
        <v>42036</v>
      </c>
      <c r="C12193" s="3">
        <v>43555</v>
      </c>
      <c r="D12193" t="s">
        <v>131</v>
      </c>
      <c r="E12193" t="s">
        <v>177</v>
      </c>
      <c r="F12193" t="s">
        <v>133</v>
      </c>
    </row>
    <row r="12194" spans="1:6" x14ac:dyDescent="0.25">
      <c r="A12194">
        <v>2608</v>
      </c>
      <c r="B12194" s="3">
        <v>43556</v>
      </c>
      <c r="C12194" s="3">
        <v>43556</v>
      </c>
      <c r="D12194" t="s">
        <v>131</v>
      </c>
      <c r="E12194" t="s">
        <v>177</v>
      </c>
      <c r="F12194" t="s">
        <v>133</v>
      </c>
    </row>
    <row r="12195" spans="1:6" x14ac:dyDescent="0.25">
      <c r="A12195">
        <v>2608</v>
      </c>
      <c r="B12195" s="3">
        <v>43556</v>
      </c>
      <c r="C12195" s="3">
        <v>43692</v>
      </c>
      <c r="D12195" t="s">
        <v>131</v>
      </c>
      <c r="E12195" t="s">
        <v>177</v>
      </c>
      <c r="F12195" t="s">
        <v>133</v>
      </c>
    </row>
    <row r="12196" spans="1:6" x14ac:dyDescent="0.25">
      <c r="A12196">
        <v>2608</v>
      </c>
      <c r="B12196" s="3">
        <v>43692</v>
      </c>
      <c r="C12196" s="3">
        <v>43722</v>
      </c>
      <c r="D12196" t="s">
        <v>131</v>
      </c>
      <c r="E12196" t="s">
        <v>177</v>
      </c>
      <c r="F12196" t="s">
        <v>133</v>
      </c>
    </row>
    <row r="12197" spans="1:6" x14ac:dyDescent="0.25">
      <c r="A12197">
        <v>2608</v>
      </c>
      <c r="B12197" s="3">
        <v>43723</v>
      </c>
      <c r="C12197" s="3">
        <v>43739</v>
      </c>
      <c r="D12197" t="s">
        <v>131</v>
      </c>
      <c r="E12197" t="s">
        <v>177</v>
      </c>
      <c r="F12197" t="s">
        <v>133</v>
      </c>
    </row>
    <row r="12198" spans="1:6" x14ac:dyDescent="0.25">
      <c r="A12198">
        <v>2608</v>
      </c>
      <c r="B12198" s="3">
        <v>43739</v>
      </c>
      <c r="C12198" s="3">
        <v>43739</v>
      </c>
      <c r="D12198" t="s">
        <v>131</v>
      </c>
      <c r="E12198" t="s">
        <v>177</v>
      </c>
      <c r="F12198" t="s">
        <v>133</v>
      </c>
    </row>
    <row r="12199" spans="1:6" x14ac:dyDescent="0.25">
      <c r="A12199">
        <v>2608</v>
      </c>
      <c r="B12199" s="3">
        <v>43739</v>
      </c>
      <c r="C12199" s="3">
        <v>44293</v>
      </c>
      <c r="D12199" t="s">
        <v>131</v>
      </c>
      <c r="E12199" t="s">
        <v>177</v>
      </c>
      <c r="F12199" t="s">
        <v>133</v>
      </c>
    </row>
    <row r="12200" spans="1:6" x14ac:dyDescent="0.25">
      <c r="A12200">
        <v>2608</v>
      </c>
      <c r="B12200" s="3">
        <v>44293</v>
      </c>
      <c r="C12200" s="3">
        <v>44295</v>
      </c>
      <c r="D12200" t="s">
        <v>131</v>
      </c>
      <c r="E12200" t="s">
        <v>177</v>
      </c>
      <c r="F12200" t="s">
        <v>133</v>
      </c>
    </row>
    <row r="12201" spans="1:6" x14ac:dyDescent="0.25">
      <c r="A12201">
        <v>2608</v>
      </c>
      <c r="B12201" s="3">
        <v>44296</v>
      </c>
      <c r="C12201" s="3">
        <v>44470</v>
      </c>
      <c r="D12201" t="s">
        <v>131</v>
      </c>
      <c r="E12201" t="s">
        <v>177</v>
      </c>
      <c r="F12201" t="s">
        <v>133</v>
      </c>
    </row>
    <row r="12202" spans="1:6" x14ac:dyDescent="0.25">
      <c r="A12202">
        <v>2608</v>
      </c>
      <c r="B12202" s="3">
        <v>44470</v>
      </c>
      <c r="C12202" s="3">
        <v>44470</v>
      </c>
      <c r="D12202" t="s">
        <v>131</v>
      </c>
      <c r="E12202" t="s">
        <v>175</v>
      </c>
      <c r="F12202" t="s">
        <v>133</v>
      </c>
    </row>
    <row r="12203" spans="1:6" x14ac:dyDescent="0.25">
      <c r="A12203">
        <v>2608</v>
      </c>
      <c r="B12203" s="3">
        <v>44470</v>
      </c>
      <c r="C12203" s="3">
        <v>44470</v>
      </c>
      <c r="D12203" t="s">
        <v>131</v>
      </c>
      <c r="E12203" t="s">
        <v>177</v>
      </c>
      <c r="F12203" t="s">
        <v>133</v>
      </c>
    </row>
    <row r="12204" spans="1:6" x14ac:dyDescent="0.25">
      <c r="A12204">
        <v>2608</v>
      </c>
      <c r="B12204" s="3">
        <v>44470</v>
      </c>
      <c r="C12204" s="3"/>
      <c r="D12204" t="s">
        <v>131</v>
      </c>
      <c r="E12204" t="s">
        <v>175</v>
      </c>
      <c r="F12204" t="s">
        <v>133</v>
      </c>
    </row>
    <row r="12205" spans="1:6" x14ac:dyDescent="0.25">
      <c r="A12205">
        <v>2609</v>
      </c>
      <c r="B12205" s="3">
        <v>42005</v>
      </c>
      <c r="C12205" s="3">
        <v>43118</v>
      </c>
      <c r="D12205" t="s">
        <v>131</v>
      </c>
      <c r="E12205" t="s">
        <v>185</v>
      </c>
      <c r="F12205" t="s">
        <v>133</v>
      </c>
    </row>
    <row r="12206" spans="1:6" x14ac:dyDescent="0.25">
      <c r="A12206">
        <v>2609</v>
      </c>
      <c r="B12206" s="3">
        <v>43118</v>
      </c>
      <c r="C12206" s="3">
        <v>43118</v>
      </c>
      <c r="D12206" t="s">
        <v>131</v>
      </c>
      <c r="E12206" t="s">
        <v>185</v>
      </c>
      <c r="F12206" t="s">
        <v>133</v>
      </c>
    </row>
    <row r="12207" spans="1:6" x14ac:dyDescent="0.25">
      <c r="A12207">
        <v>2609</v>
      </c>
      <c r="B12207" s="3">
        <v>43119</v>
      </c>
      <c r="C12207" s="3">
        <v>43555</v>
      </c>
      <c r="D12207" t="s">
        <v>131</v>
      </c>
      <c r="E12207" t="s">
        <v>185</v>
      </c>
      <c r="F12207" t="s">
        <v>133</v>
      </c>
    </row>
    <row r="12208" spans="1:6" x14ac:dyDescent="0.25">
      <c r="A12208">
        <v>2609</v>
      </c>
      <c r="B12208" s="3">
        <v>43556</v>
      </c>
      <c r="C12208" s="3">
        <v>43556</v>
      </c>
      <c r="D12208" t="s">
        <v>131</v>
      </c>
      <c r="E12208" t="s">
        <v>185</v>
      </c>
      <c r="F12208" t="s">
        <v>133</v>
      </c>
    </row>
    <row r="12209" spans="1:6" x14ac:dyDescent="0.25">
      <c r="A12209">
        <v>2609</v>
      </c>
      <c r="B12209" s="3">
        <v>43556</v>
      </c>
      <c r="C12209" s="3">
        <v>43874</v>
      </c>
      <c r="D12209" t="s">
        <v>131</v>
      </c>
      <c r="E12209" t="s">
        <v>185</v>
      </c>
      <c r="F12209" t="s">
        <v>133</v>
      </c>
    </row>
    <row r="12210" spans="1:6" x14ac:dyDescent="0.25">
      <c r="A12210">
        <v>2609</v>
      </c>
      <c r="B12210" s="3">
        <v>43874</v>
      </c>
      <c r="C12210" s="3">
        <v>43875</v>
      </c>
      <c r="D12210" t="s">
        <v>131</v>
      </c>
      <c r="E12210" t="s">
        <v>185</v>
      </c>
      <c r="F12210" t="s">
        <v>133</v>
      </c>
    </row>
    <row r="12211" spans="1:6" x14ac:dyDescent="0.25">
      <c r="A12211">
        <v>2609</v>
      </c>
      <c r="B12211" s="3">
        <v>43876</v>
      </c>
      <c r="C12211" s="3">
        <v>44353</v>
      </c>
      <c r="D12211" t="s">
        <v>131</v>
      </c>
      <c r="E12211" t="s">
        <v>185</v>
      </c>
      <c r="F12211" t="s">
        <v>133</v>
      </c>
    </row>
    <row r="12212" spans="1:6" x14ac:dyDescent="0.25">
      <c r="A12212">
        <v>2609</v>
      </c>
      <c r="B12212" s="3">
        <v>44354</v>
      </c>
      <c r="C12212" s="3">
        <v>44368</v>
      </c>
      <c r="D12212" t="s">
        <v>131</v>
      </c>
      <c r="E12212" t="s">
        <v>185</v>
      </c>
      <c r="F12212" t="s">
        <v>133</v>
      </c>
    </row>
    <row r="12213" spans="1:6" x14ac:dyDescent="0.25">
      <c r="A12213">
        <v>2609</v>
      </c>
      <c r="B12213" s="3">
        <v>44369</v>
      </c>
      <c r="C12213" s="3">
        <v>44470</v>
      </c>
      <c r="D12213" t="s">
        <v>131</v>
      </c>
      <c r="E12213" t="s">
        <v>185</v>
      </c>
      <c r="F12213" t="s">
        <v>133</v>
      </c>
    </row>
    <row r="12214" spans="1:6" x14ac:dyDescent="0.25">
      <c r="A12214">
        <v>2609</v>
      </c>
      <c r="B12214" s="3">
        <v>44470</v>
      </c>
      <c r="C12214" s="3">
        <v>44470</v>
      </c>
      <c r="D12214" t="s">
        <v>131</v>
      </c>
      <c r="E12214" t="s">
        <v>185</v>
      </c>
      <c r="F12214" t="s">
        <v>133</v>
      </c>
    </row>
    <row r="12215" spans="1:6" x14ac:dyDescent="0.25">
      <c r="A12215">
        <v>2609</v>
      </c>
      <c r="B12215" s="3">
        <v>44743</v>
      </c>
      <c r="C12215" s="3"/>
      <c r="D12215" t="s">
        <v>131</v>
      </c>
      <c r="E12215" t="s">
        <v>185</v>
      </c>
      <c r="F12215" t="s">
        <v>133</v>
      </c>
    </row>
    <row r="12216" spans="1:6" x14ac:dyDescent="0.25">
      <c r="A12216">
        <v>2610</v>
      </c>
      <c r="B12216" s="3">
        <v>42005</v>
      </c>
      <c r="C12216" s="3">
        <v>43204</v>
      </c>
      <c r="D12216" t="s">
        <v>131</v>
      </c>
      <c r="E12216" t="s">
        <v>180</v>
      </c>
      <c r="F12216" t="s">
        <v>133</v>
      </c>
    </row>
    <row r="12217" spans="1:6" x14ac:dyDescent="0.25">
      <c r="A12217">
        <v>2610</v>
      </c>
      <c r="B12217" s="3">
        <v>43205</v>
      </c>
      <c r="C12217" s="3">
        <v>43232</v>
      </c>
      <c r="D12217" t="s">
        <v>131</v>
      </c>
      <c r="E12217" t="s">
        <v>180</v>
      </c>
      <c r="F12217" t="s">
        <v>133</v>
      </c>
    </row>
    <row r="12218" spans="1:6" x14ac:dyDescent="0.25">
      <c r="A12218">
        <v>2610</v>
      </c>
      <c r="B12218" s="3">
        <v>43233</v>
      </c>
      <c r="C12218" s="3">
        <v>43233</v>
      </c>
      <c r="D12218" t="s">
        <v>131</v>
      </c>
      <c r="E12218" t="s">
        <v>180</v>
      </c>
      <c r="F12218" t="s">
        <v>133</v>
      </c>
    </row>
    <row r="12219" spans="1:6" x14ac:dyDescent="0.25">
      <c r="A12219">
        <v>2610</v>
      </c>
      <c r="B12219" s="3">
        <v>43233</v>
      </c>
      <c r="C12219" s="3">
        <v>43246</v>
      </c>
      <c r="D12219" t="s">
        <v>131</v>
      </c>
      <c r="E12219" t="s">
        <v>180</v>
      </c>
      <c r="F12219" t="s">
        <v>133</v>
      </c>
    </row>
    <row r="12220" spans="1:6" x14ac:dyDescent="0.25">
      <c r="A12220">
        <v>2610</v>
      </c>
      <c r="B12220" s="3">
        <v>43247</v>
      </c>
      <c r="C12220" s="3">
        <v>43247</v>
      </c>
      <c r="D12220" t="s">
        <v>131</v>
      </c>
      <c r="E12220" t="s">
        <v>180</v>
      </c>
      <c r="F12220" t="s">
        <v>133</v>
      </c>
    </row>
    <row r="12221" spans="1:6" x14ac:dyDescent="0.25">
      <c r="A12221">
        <v>2610</v>
      </c>
      <c r="B12221" s="3">
        <v>43247</v>
      </c>
      <c r="C12221" s="3">
        <v>43274</v>
      </c>
      <c r="D12221" t="s">
        <v>131</v>
      </c>
      <c r="E12221" t="s">
        <v>180</v>
      </c>
      <c r="F12221" t="s">
        <v>133</v>
      </c>
    </row>
    <row r="12222" spans="1:6" x14ac:dyDescent="0.25">
      <c r="A12222">
        <v>2610</v>
      </c>
      <c r="B12222" s="3">
        <v>43275</v>
      </c>
      <c r="C12222" s="3">
        <v>43275</v>
      </c>
      <c r="D12222" t="s">
        <v>131</v>
      </c>
      <c r="E12222" t="s">
        <v>180</v>
      </c>
      <c r="F12222" t="s">
        <v>133</v>
      </c>
    </row>
    <row r="12223" spans="1:6" x14ac:dyDescent="0.25">
      <c r="A12223">
        <v>2610</v>
      </c>
      <c r="B12223" s="3">
        <v>43275</v>
      </c>
      <c r="C12223" s="3">
        <v>43288</v>
      </c>
      <c r="D12223" t="s">
        <v>131</v>
      </c>
      <c r="E12223" t="s">
        <v>180</v>
      </c>
      <c r="F12223" t="s">
        <v>133</v>
      </c>
    </row>
    <row r="12224" spans="1:6" x14ac:dyDescent="0.25">
      <c r="A12224">
        <v>2610</v>
      </c>
      <c r="B12224" s="3">
        <v>43288</v>
      </c>
      <c r="C12224" s="3">
        <v>43289</v>
      </c>
      <c r="D12224" t="s">
        <v>131</v>
      </c>
      <c r="E12224" t="s">
        <v>180</v>
      </c>
      <c r="F12224" t="s">
        <v>133</v>
      </c>
    </row>
    <row r="12225" spans="1:6" x14ac:dyDescent="0.25">
      <c r="A12225">
        <v>2610</v>
      </c>
      <c r="B12225" s="3">
        <v>43289</v>
      </c>
      <c r="C12225" s="3">
        <v>43316</v>
      </c>
      <c r="D12225" t="s">
        <v>131</v>
      </c>
      <c r="E12225" t="s">
        <v>180</v>
      </c>
      <c r="F12225" t="s">
        <v>133</v>
      </c>
    </row>
    <row r="12226" spans="1:6" x14ac:dyDescent="0.25">
      <c r="A12226">
        <v>2610</v>
      </c>
      <c r="B12226" s="3">
        <v>43316</v>
      </c>
      <c r="C12226" s="3">
        <v>43317</v>
      </c>
      <c r="D12226" t="s">
        <v>131</v>
      </c>
      <c r="E12226" t="s">
        <v>180</v>
      </c>
      <c r="F12226" t="s">
        <v>133</v>
      </c>
    </row>
    <row r="12227" spans="1:6" x14ac:dyDescent="0.25">
      <c r="A12227">
        <v>2610</v>
      </c>
      <c r="B12227" s="3">
        <v>43317</v>
      </c>
      <c r="C12227" s="3">
        <v>43345</v>
      </c>
      <c r="D12227" t="s">
        <v>131</v>
      </c>
      <c r="E12227" t="s">
        <v>180</v>
      </c>
      <c r="F12227" t="s">
        <v>133</v>
      </c>
    </row>
    <row r="12228" spans="1:6" x14ac:dyDescent="0.25">
      <c r="A12228">
        <v>2610</v>
      </c>
      <c r="B12228" s="3">
        <v>43345</v>
      </c>
      <c r="C12228" s="3">
        <v>43375</v>
      </c>
      <c r="D12228" t="s">
        <v>131</v>
      </c>
      <c r="E12228" t="s">
        <v>180</v>
      </c>
      <c r="F12228" t="s">
        <v>133</v>
      </c>
    </row>
    <row r="12229" spans="1:6" x14ac:dyDescent="0.25">
      <c r="A12229">
        <v>2610</v>
      </c>
      <c r="B12229" s="3">
        <v>43375</v>
      </c>
      <c r="C12229" s="3">
        <v>43389</v>
      </c>
      <c r="D12229" t="s">
        <v>131</v>
      </c>
      <c r="E12229" t="s">
        <v>180</v>
      </c>
      <c r="F12229" t="s">
        <v>133</v>
      </c>
    </row>
    <row r="12230" spans="1:6" x14ac:dyDescent="0.25">
      <c r="A12230">
        <v>2610</v>
      </c>
      <c r="B12230" s="3">
        <v>43390</v>
      </c>
      <c r="C12230" s="3">
        <v>43555</v>
      </c>
      <c r="D12230" t="s">
        <v>131</v>
      </c>
      <c r="E12230" t="s">
        <v>180</v>
      </c>
      <c r="F12230" t="s">
        <v>133</v>
      </c>
    </row>
    <row r="12231" spans="1:6" x14ac:dyDescent="0.25">
      <c r="A12231">
        <v>2610</v>
      </c>
      <c r="B12231" s="3">
        <v>43555</v>
      </c>
      <c r="C12231" s="3">
        <v>43557</v>
      </c>
      <c r="D12231" t="s">
        <v>131</v>
      </c>
      <c r="E12231" t="s">
        <v>180</v>
      </c>
      <c r="F12231" t="s">
        <v>133</v>
      </c>
    </row>
    <row r="12232" spans="1:6" x14ac:dyDescent="0.25">
      <c r="A12232">
        <v>2610</v>
      </c>
      <c r="B12232" s="3">
        <v>43558</v>
      </c>
      <c r="C12232" s="3">
        <v>43558</v>
      </c>
      <c r="D12232" t="s">
        <v>131</v>
      </c>
      <c r="E12232" t="s">
        <v>180</v>
      </c>
      <c r="F12232" t="s">
        <v>133</v>
      </c>
    </row>
    <row r="12233" spans="1:6" x14ac:dyDescent="0.25">
      <c r="A12233">
        <v>2610</v>
      </c>
      <c r="B12233" s="3">
        <v>43558</v>
      </c>
      <c r="C12233" s="3">
        <v>43560</v>
      </c>
      <c r="D12233" t="s">
        <v>131</v>
      </c>
      <c r="E12233" t="s">
        <v>180</v>
      </c>
      <c r="F12233" t="s">
        <v>133</v>
      </c>
    </row>
    <row r="12234" spans="1:6" x14ac:dyDescent="0.25">
      <c r="A12234">
        <v>2610</v>
      </c>
      <c r="B12234" s="3">
        <v>43561</v>
      </c>
      <c r="C12234" s="3">
        <v>43561</v>
      </c>
      <c r="D12234" t="s">
        <v>131</v>
      </c>
      <c r="E12234" t="s">
        <v>180</v>
      </c>
      <c r="F12234" t="s">
        <v>133</v>
      </c>
    </row>
    <row r="12235" spans="1:6" x14ac:dyDescent="0.25">
      <c r="A12235">
        <v>2610</v>
      </c>
      <c r="B12235" s="3">
        <v>43562</v>
      </c>
      <c r="C12235" s="3">
        <v>43562</v>
      </c>
      <c r="D12235" t="s">
        <v>131</v>
      </c>
      <c r="E12235" t="s">
        <v>176</v>
      </c>
      <c r="F12235" t="s">
        <v>133</v>
      </c>
    </row>
    <row r="12236" spans="1:6" x14ac:dyDescent="0.25">
      <c r="A12236">
        <v>2610</v>
      </c>
      <c r="B12236" s="3">
        <v>43562</v>
      </c>
      <c r="C12236" s="3">
        <v>43734</v>
      </c>
      <c r="D12236" t="s">
        <v>131</v>
      </c>
      <c r="E12236" t="s">
        <v>176</v>
      </c>
      <c r="F12236" t="s">
        <v>133</v>
      </c>
    </row>
    <row r="12237" spans="1:6" x14ac:dyDescent="0.25">
      <c r="A12237">
        <v>2610</v>
      </c>
      <c r="B12237" s="3">
        <v>43734</v>
      </c>
      <c r="C12237" s="3">
        <v>43735</v>
      </c>
      <c r="D12237" t="s">
        <v>131</v>
      </c>
      <c r="E12237" t="s">
        <v>176</v>
      </c>
      <c r="F12237" t="s">
        <v>133</v>
      </c>
    </row>
    <row r="12238" spans="1:6" x14ac:dyDescent="0.25">
      <c r="A12238">
        <v>2610</v>
      </c>
      <c r="B12238" s="3">
        <v>43736</v>
      </c>
      <c r="C12238" s="3">
        <v>44278</v>
      </c>
      <c r="D12238" t="s">
        <v>131</v>
      </c>
      <c r="E12238" t="s">
        <v>176</v>
      </c>
      <c r="F12238" t="s">
        <v>133</v>
      </c>
    </row>
    <row r="12239" spans="1:6" x14ac:dyDescent="0.25">
      <c r="A12239">
        <v>2610</v>
      </c>
      <c r="B12239" s="3">
        <v>44278</v>
      </c>
      <c r="C12239" s="3">
        <v>44281</v>
      </c>
      <c r="D12239" t="s">
        <v>131</v>
      </c>
      <c r="E12239" t="s">
        <v>176</v>
      </c>
      <c r="F12239" t="s">
        <v>133</v>
      </c>
    </row>
    <row r="12240" spans="1:6" x14ac:dyDescent="0.25">
      <c r="A12240">
        <v>2610</v>
      </c>
      <c r="B12240" s="3">
        <v>44282</v>
      </c>
      <c r="C12240" s="3">
        <v>44283</v>
      </c>
      <c r="D12240" t="s">
        <v>131</v>
      </c>
      <c r="E12240" t="s">
        <v>176</v>
      </c>
      <c r="F12240" t="s">
        <v>133</v>
      </c>
    </row>
    <row r="12241" spans="1:6" x14ac:dyDescent="0.25">
      <c r="A12241">
        <v>2610</v>
      </c>
      <c r="B12241" s="3">
        <v>44283</v>
      </c>
      <c r="C12241" s="3">
        <v>44286</v>
      </c>
      <c r="D12241" t="s">
        <v>131</v>
      </c>
      <c r="E12241" t="s">
        <v>176</v>
      </c>
      <c r="F12241" t="s">
        <v>133</v>
      </c>
    </row>
    <row r="12242" spans="1:6" x14ac:dyDescent="0.25">
      <c r="A12242">
        <v>2610</v>
      </c>
      <c r="B12242" s="3">
        <v>44287</v>
      </c>
      <c r="C12242" s="3">
        <v>44349</v>
      </c>
      <c r="D12242" t="s">
        <v>131</v>
      </c>
      <c r="E12242" t="s">
        <v>176</v>
      </c>
      <c r="F12242" t="s">
        <v>133</v>
      </c>
    </row>
    <row r="12243" spans="1:6" x14ac:dyDescent="0.25">
      <c r="A12243">
        <v>2610</v>
      </c>
      <c r="B12243" s="3">
        <v>44349</v>
      </c>
      <c r="C12243" s="3">
        <v>44351</v>
      </c>
      <c r="D12243" t="s">
        <v>131</v>
      </c>
      <c r="E12243" t="s">
        <v>176</v>
      </c>
      <c r="F12243" t="s">
        <v>133</v>
      </c>
    </row>
    <row r="12244" spans="1:6" x14ac:dyDescent="0.25">
      <c r="A12244">
        <v>2610</v>
      </c>
      <c r="B12244" s="3">
        <v>44352</v>
      </c>
      <c r="C12244" s="3">
        <v>44355</v>
      </c>
      <c r="D12244" t="s">
        <v>131</v>
      </c>
      <c r="E12244" t="s">
        <v>176</v>
      </c>
      <c r="F12244" t="s">
        <v>133</v>
      </c>
    </row>
    <row r="12245" spans="1:6" x14ac:dyDescent="0.25">
      <c r="A12245">
        <v>2610</v>
      </c>
      <c r="B12245" s="3">
        <v>44355</v>
      </c>
      <c r="C12245" s="3">
        <v>44356</v>
      </c>
      <c r="D12245" t="s">
        <v>131</v>
      </c>
      <c r="E12245" t="s">
        <v>176</v>
      </c>
      <c r="F12245" t="s">
        <v>133</v>
      </c>
    </row>
    <row r="12246" spans="1:6" x14ac:dyDescent="0.25">
      <c r="A12246">
        <v>2610</v>
      </c>
      <c r="B12246" s="3">
        <v>44357</v>
      </c>
      <c r="C12246" s="3">
        <v>44357</v>
      </c>
      <c r="D12246" t="s">
        <v>131</v>
      </c>
      <c r="E12246" t="s">
        <v>176</v>
      </c>
      <c r="F12246" t="s">
        <v>133</v>
      </c>
    </row>
    <row r="12247" spans="1:6" x14ac:dyDescent="0.25">
      <c r="A12247">
        <v>2610</v>
      </c>
      <c r="B12247" s="3">
        <v>44357</v>
      </c>
      <c r="C12247" s="3">
        <v>44371</v>
      </c>
      <c r="D12247" t="s">
        <v>131</v>
      </c>
      <c r="E12247" t="s">
        <v>176</v>
      </c>
      <c r="F12247" t="s">
        <v>133</v>
      </c>
    </row>
    <row r="12248" spans="1:6" x14ac:dyDescent="0.25">
      <c r="A12248">
        <v>2610</v>
      </c>
      <c r="B12248" s="3">
        <v>44372</v>
      </c>
      <c r="C12248" s="3">
        <v>44469</v>
      </c>
      <c r="D12248" t="s">
        <v>131</v>
      </c>
      <c r="E12248" t="s">
        <v>176</v>
      </c>
      <c r="F12248" t="s">
        <v>133</v>
      </c>
    </row>
    <row r="12249" spans="1:6" x14ac:dyDescent="0.25">
      <c r="A12249">
        <v>2610</v>
      </c>
      <c r="B12249" s="3">
        <v>44469</v>
      </c>
      <c r="C12249" s="3">
        <v>44470</v>
      </c>
      <c r="D12249" t="s">
        <v>131</v>
      </c>
      <c r="E12249" t="s">
        <v>176</v>
      </c>
      <c r="F12249" t="s">
        <v>133</v>
      </c>
    </row>
    <row r="12250" spans="1:6" x14ac:dyDescent="0.25">
      <c r="A12250">
        <v>2610</v>
      </c>
      <c r="B12250" s="3">
        <v>44471</v>
      </c>
      <c r="C12250" s="3">
        <v>44471</v>
      </c>
      <c r="D12250" t="s">
        <v>131</v>
      </c>
      <c r="E12250" t="s">
        <v>176</v>
      </c>
      <c r="F12250" t="s">
        <v>133</v>
      </c>
    </row>
    <row r="12251" spans="1:6" x14ac:dyDescent="0.25">
      <c r="A12251">
        <v>2610</v>
      </c>
      <c r="B12251" s="3">
        <v>44471</v>
      </c>
      <c r="C12251" s="3">
        <v>44475</v>
      </c>
      <c r="D12251" t="s">
        <v>131</v>
      </c>
      <c r="E12251" t="s">
        <v>176</v>
      </c>
      <c r="F12251" t="s">
        <v>133</v>
      </c>
    </row>
    <row r="12252" spans="1:6" x14ac:dyDescent="0.25">
      <c r="A12252">
        <v>2610</v>
      </c>
      <c r="B12252" s="3">
        <v>44476</v>
      </c>
      <c r="C12252" s="3">
        <v>44495</v>
      </c>
      <c r="D12252" t="s">
        <v>131</v>
      </c>
      <c r="E12252" t="s">
        <v>176</v>
      </c>
      <c r="F12252" t="s">
        <v>133</v>
      </c>
    </row>
    <row r="12253" spans="1:6" x14ac:dyDescent="0.25">
      <c r="A12253">
        <v>2610</v>
      </c>
      <c r="B12253" s="3">
        <v>44495</v>
      </c>
      <c r="C12253" s="3">
        <v>44498</v>
      </c>
      <c r="D12253" t="s">
        <v>131</v>
      </c>
      <c r="E12253" t="s">
        <v>176</v>
      </c>
      <c r="F12253" t="s">
        <v>133</v>
      </c>
    </row>
    <row r="12254" spans="1:6" x14ac:dyDescent="0.25">
      <c r="A12254">
        <v>2610</v>
      </c>
      <c r="B12254" s="3">
        <v>44499</v>
      </c>
      <c r="C12254" s="3">
        <v>44672</v>
      </c>
      <c r="D12254" t="s">
        <v>131</v>
      </c>
      <c r="E12254" t="s">
        <v>176</v>
      </c>
      <c r="F12254" t="s">
        <v>133</v>
      </c>
    </row>
    <row r="12255" spans="1:6" x14ac:dyDescent="0.25">
      <c r="A12255">
        <v>2610</v>
      </c>
      <c r="B12255" s="3">
        <v>44672</v>
      </c>
      <c r="C12255" s="3">
        <v>44672</v>
      </c>
      <c r="D12255" t="s">
        <v>131</v>
      </c>
      <c r="E12255" t="s">
        <v>176</v>
      </c>
      <c r="F12255" t="s">
        <v>133</v>
      </c>
    </row>
    <row r="12256" spans="1:6" x14ac:dyDescent="0.25">
      <c r="A12256">
        <v>2610</v>
      </c>
      <c r="B12256" s="3">
        <v>44673</v>
      </c>
      <c r="C12256" s="3">
        <v>44748</v>
      </c>
      <c r="D12256" t="s">
        <v>131</v>
      </c>
      <c r="E12256" t="s">
        <v>176</v>
      </c>
      <c r="F12256" t="s">
        <v>133</v>
      </c>
    </row>
    <row r="12257" spans="1:6" x14ac:dyDescent="0.25">
      <c r="A12257">
        <v>2610</v>
      </c>
      <c r="B12257" s="3">
        <v>44748</v>
      </c>
      <c r="C12257" s="3">
        <v>44750</v>
      </c>
      <c r="D12257" t="s">
        <v>131</v>
      </c>
      <c r="E12257" t="s">
        <v>176</v>
      </c>
      <c r="F12257" t="s">
        <v>133</v>
      </c>
    </row>
    <row r="12258" spans="1:6" x14ac:dyDescent="0.25">
      <c r="A12258">
        <v>2610</v>
      </c>
      <c r="B12258" s="3">
        <v>44751</v>
      </c>
      <c r="C12258" s="3"/>
      <c r="D12258" t="s">
        <v>131</v>
      </c>
      <c r="E12258" t="s">
        <v>176</v>
      </c>
      <c r="F12258" t="s">
        <v>133</v>
      </c>
    </row>
    <row r="12259" spans="1:6" x14ac:dyDescent="0.25">
      <c r="A12259">
        <v>2611</v>
      </c>
      <c r="B12259" s="3">
        <v>42005</v>
      </c>
      <c r="C12259" s="3">
        <v>43164</v>
      </c>
      <c r="D12259" t="s">
        <v>131</v>
      </c>
      <c r="E12259" t="s">
        <v>185</v>
      </c>
      <c r="F12259" t="s">
        <v>133</v>
      </c>
    </row>
    <row r="12260" spans="1:6" x14ac:dyDescent="0.25">
      <c r="A12260">
        <v>2611</v>
      </c>
      <c r="B12260" s="3">
        <v>43165</v>
      </c>
      <c r="C12260" s="3">
        <v>43165</v>
      </c>
      <c r="D12260" t="s">
        <v>131</v>
      </c>
      <c r="E12260" t="s">
        <v>185</v>
      </c>
      <c r="F12260" t="s">
        <v>133</v>
      </c>
    </row>
    <row r="12261" spans="1:6" x14ac:dyDescent="0.25">
      <c r="A12261">
        <v>2611</v>
      </c>
      <c r="B12261" s="3">
        <v>43166</v>
      </c>
      <c r="C12261" s="3">
        <v>43198</v>
      </c>
      <c r="D12261" t="s">
        <v>131</v>
      </c>
      <c r="E12261" t="s">
        <v>185</v>
      </c>
      <c r="F12261" t="s">
        <v>133</v>
      </c>
    </row>
    <row r="12262" spans="1:6" x14ac:dyDescent="0.25">
      <c r="A12262">
        <v>2611</v>
      </c>
      <c r="B12262" s="3">
        <v>43199</v>
      </c>
      <c r="C12262" s="3">
        <v>43201</v>
      </c>
      <c r="D12262" t="s">
        <v>131</v>
      </c>
      <c r="E12262" t="s">
        <v>185</v>
      </c>
      <c r="F12262" t="s">
        <v>133</v>
      </c>
    </row>
    <row r="12263" spans="1:6" x14ac:dyDescent="0.25">
      <c r="A12263">
        <v>2611</v>
      </c>
      <c r="B12263" s="3">
        <v>43202</v>
      </c>
      <c r="C12263" s="3">
        <v>43201</v>
      </c>
      <c r="D12263" t="s">
        <v>131</v>
      </c>
      <c r="E12263" t="s">
        <v>185</v>
      </c>
      <c r="F12263" t="s">
        <v>133</v>
      </c>
    </row>
    <row r="12264" spans="1:6" x14ac:dyDescent="0.25">
      <c r="A12264">
        <v>2611</v>
      </c>
      <c r="B12264" s="3">
        <v>43202</v>
      </c>
      <c r="C12264" s="3">
        <v>43203</v>
      </c>
      <c r="D12264" t="s">
        <v>131</v>
      </c>
      <c r="E12264" t="s">
        <v>185</v>
      </c>
      <c r="F12264" t="s">
        <v>133</v>
      </c>
    </row>
    <row r="12265" spans="1:6" x14ac:dyDescent="0.25">
      <c r="A12265">
        <v>2611</v>
      </c>
      <c r="B12265" s="3">
        <v>43204</v>
      </c>
      <c r="C12265" s="3">
        <v>43234</v>
      </c>
      <c r="D12265" t="s">
        <v>131</v>
      </c>
      <c r="E12265" t="s">
        <v>185</v>
      </c>
      <c r="F12265" t="s">
        <v>133</v>
      </c>
    </row>
    <row r="12266" spans="1:6" x14ac:dyDescent="0.25">
      <c r="A12266">
        <v>2611</v>
      </c>
      <c r="B12266" s="3">
        <v>43234</v>
      </c>
      <c r="C12266" s="3">
        <v>43248</v>
      </c>
      <c r="D12266" t="s">
        <v>131</v>
      </c>
      <c r="E12266" t="s">
        <v>185</v>
      </c>
      <c r="F12266" t="s">
        <v>133</v>
      </c>
    </row>
    <row r="12267" spans="1:6" x14ac:dyDescent="0.25">
      <c r="A12267">
        <v>2611</v>
      </c>
      <c r="B12267" s="3">
        <v>43249</v>
      </c>
      <c r="C12267" s="3">
        <v>43263</v>
      </c>
      <c r="D12267" t="s">
        <v>131</v>
      </c>
      <c r="E12267" t="s">
        <v>185</v>
      </c>
      <c r="F12267" t="s">
        <v>133</v>
      </c>
    </row>
    <row r="12268" spans="1:6" x14ac:dyDescent="0.25">
      <c r="A12268">
        <v>2611</v>
      </c>
      <c r="B12268" s="3">
        <v>43263</v>
      </c>
      <c r="C12268" s="3">
        <v>43292</v>
      </c>
      <c r="D12268" t="s">
        <v>131</v>
      </c>
      <c r="E12268" t="s">
        <v>185</v>
      </c>
      <c r="F12268" t="s">
        <v>133</v>
      </c>
    </row>
    <row r="12269" spans="1:6" x14ac:dyDescent="0.25">
      <c r="A12269">
        <v>2611</v>
      </c>
      <c r="B12269" s="3">
        <v>43293</v>
      </c>
      <c r="C12269" s="3">
        <v>43293</v>
      </c>
      <c r="D12269" t="s">
        <v>131</v>
      </c>
      <c r="E12269" t="s">
        <v>185</v>
      </c>
      <c r="F12269" t="s">
        <v>133</v>
      </c>
    </row>
    <row r="12270" spans="1:6" x14ac:dyDescent="0.25">
      <c r="A12270">
        <v>2611</v>
      </c>
      <c r="B12270" s="3">
        <v>43293</v>
      </c>
      <c r="C12270" s="3">
        <v>43352</v>
      </c>
      <c r="D12270" t="s">
        <v>131</v>
      </c>
      <c r="E12270" t="s">
        <v>185</v>
      </c>
      <c r="F12270" t="s">
        <v>133</v>
      </c>
    </row>
    <row r="12271" spans="1:6" x14ac:dyDescent="0.25">
      <c r="A12271">
        <v>2611</v>
      </c>
      <c r="B12271" s="3">
        <v>43352</v>
      </c>
      <c r="C12271" s="3">
        <v>43353</v>
      </c>
      <c r="D12271" t="s">
        <v>131</v>
      </c>
      <c r="E12271" t="s">
        <v>185</v>
      </c>
      <c r="F12271" t="s">
        <v>133</v>
      </c>
    </row>
    <row r="12272" spans="1:6" x14ac:dyDescent="0.25">
      <c r="A12272">
        <v>2611</v>
      </c>
      <c r="B12272" s="3">
        <v>43353</v>
      </c>
      <c r="C12272" s="3">
        <v>43364</v>
      </c>
      <c r="D12272" t="s">
        <v>131</v>
      </c>
      <c r="E12272" t="s">
        <v>185</v>
      </c>
      <c r="F12272" t="s">
        <v>133</v>
      </c>
    </row>
    <row r="12273" spans="1:6" x14ac:dyDescent="0.25">
      <c r="A12273">
        <v>2611</v>
      </c>
      <c r="B12273" s="3">
        <v>43365</v>
      </c>
      <c r="C12273" s="3">
        <v>43569</v>
      </c>
      <c r="D12273" t="s">
        <v>131</v>
      </c>
      <c r="E12273" t="s">
        <v>185</v>
      </c>
      <c r="F12273" t="s">
        <v>133</v>
      </c>
    </row>
    <row r="12274" spans="1:6" x14ac:dyDescent="0.25">
      <c r="A12274">
        <v>2611</v>
      </c>
      <c r="B12274" s="3">
        <v>43569</v>
      </c>
      <c r="C12274" s="3">
        <v>43575</v>
      </c>
      <c r="D12274" t="s">
        <v>131</v>
      </c>
      <c r="E12274" t="s">
        <v>185</v>
      </c>
      <c r="F12274" t="s">
        <v>133</v>
      </c>
    </row>
    <row r="12275" spans="1:6" x14ac:dyDescent="0.25">
      <c r="A12275">
        <v>2611</v>
      </c>
      <c r="B12275" s="3">
        <v>43576</v>
      </c>
      <c r="C12275" s="3">
        <v>43643</v>
      </c>
      <c r="D12275" t="s">
        <v>131</v>
      </c>
      <c r="E12275" t="s">
        <v>185</v>
      </c>
      <c r="F12275" t="s">
        <v>133</v>
      </c>
    </row>
    <row r="12276" spans="1:6" x14ac:dyDescent="0.25">
      <c r="A12276">
        <v>2611</v>
      </c>
      <c r="B12276" s="3">
        <v>43643</v>
      </c>
      <c r="C12276" s="3">
        <v>43643</v>
      </c>
      <c r="D12276" t="s">
        <v>131</v>
      </c>
      <c r="E12276" t="s">
        <v>185</v>
      </c>
      <c r="F12276" t="s">
        <v>133</v>
      </c>
    </row>
    <row r="12277" spans="1:6" x14ac:dyDescent="0.25">
      <c r="A12277">
        <v>2611</v>
      </c>
      <c r="B12277" s="3">
        <v>43644</v>
      </c>
      <c r="C12277" s="3">
        <v>43647</v>
      </c>
      <c r="D12277" t="s">
        <v>131</v>
      </c>
      <c r="E12277" t="s">
        <v>185</v>
      </c>
      <c r="F12277" t="s">
        <v>133</v>
      </c>
    </row>
    <row r="12278" spans="1:6" x14ac:dyDescent="0.25">
      <c r="A12278">
        <v>2611</v>
      </c>
      <c r="B12278" s="3">
        <v>43647</v>
      </c>
      <c r="C12278" s="3">
        <v>43647</v>
      </c>
      <c r="D12278" t="s">
        <v>131</v>
      </c>
      <c r="E12278" t="s">
        <v>185</v>
      </c>
      <c r="F12278" t="s">
        <v>133</v>
      </c>
    </row>
    <row r="12279" spans="1:6" x14ac:dyDescent="0.25">
      <c r="A12279">
        <v>2611</v>
      </c>
      <c r="B12279" s="3">
        <v>43648</v>
      </c>
      <c r="C12279" s="3">
        <v>43752</v>
      </c>
      <c r="D12279" t="s">
        <v>131</v>
      </c>
      <c r="E12279" t="s">
        <v>185</v>
      </c>
      <c r="F12279" t="s">
        <v>133</v>
      </c>
    </row>
    <row r="12280" spans="1:6" x14ac:dyDescent="0.25">
      <c r="A12280">
        <v>2611</v>
      </c>
      <c r="B12280" s="3">
        <v>43752</v>
      </c>
      <c r="C12280" s="3">
        <v>43753</v>
      </c>
      <c r="D12280" t="s">
        <v>131</v>
      </c>
      <c r="E12280" t="s">
        <v>185</v>
      </c>
      <c r="F12280" t="s">
        <v>133</v>
      </c>
    </row>
    <row r="12281" spans="1:6" x14ac:dyDescent="0.25">
      <c r="A12281">
        <v>2611</v>
      </c>
      <c r="B12281" s="3">
        <v>43754</v>
      </c>
      <c r="C12281" s="3">
        <v>43760</v>
      </c>
      <c r="D12281" t="s">
        <v>131</v>
      </c>
      <c r="E12281" t="s">
        <v>185</v>
      </c>
      <c r="F12281" t="s">
        <v>133</v>
      </c>
    </row>
    <row r="12282" spans="1:6" x14ac:dyDescent="0.25">
      <c r="A12282">
        <v>2611</v>
      </c>
      <c r="B12282" s="3">
        <v>43760</v>
      </c>
      <c r="C12282" s="3">
        <v>43760</v>
      </c>
      <c r="D12282" t="s">
        <v>131</v>
      </c>
      <c r="E12282" t="s">
        <v>185</v>
      </c>
      <c r="F12282" t="s">
        <v>133</v>
      </c>
    </row>
    <row r="12283" spans="1:6" x14ac:dyDescent="0.25">
      <c r="A12283">
        <v>2611</v>
      </c>
      <c r="B12283" s="3">
        <v>43761</v>
      </c>
      <c r="C12283" s="3">
        <v>43782</v>
      </c>
      <c r="D12283" t="s">
        <v>131</v>
      </c>
      <c r="E12283" t="s">
        <v>185</v>
      </c>
      <c r="F12283" t="s">
        <v>133</v>
      </c>
    </row>
    <row r="12284" spans="1:6" x14ac:dyDescent="0.25">
      <c r="A12284">
        <v>2611</v>
      </c>
      <c r="B12284" s="3">
        <v>43781</v>
      </c>
      <c r="C12284" s="3">
        <v>43781</v>
      </c>
      <c r="D12284" t="s">
        <v>131</v>
      </c>
      <c r="E12284" t="s">
        <v>185</v>
      </c>
      <c r="F12284" t="s">
        <v>133</v>
      </c>
    </row>
    <row r="12285" spans="1:6" x14ac:dyDescent="0.25">
      <c r="A12285">
        <v>2611</v>
      </c>
      <c r="B12285" s="3">
        <v>43782</v>
      </c>
      <c r="C12285" s="3">
        <v>43783</v>
      </c>
      <c r="D12285" t="s">
        <v>131</v>
      </c>
      <c r="E12285" t="s">
        <v>185</v>
      </c>
      <c r="F12285" t="s">
        <v>133</v>
      </c>
    </row>
    <row r="12286" spans="1:6" x14ac:dyDescent="0.25">
      <c r="A12286">
        <v>2611</v>
      </c>
      <c r="B12286" s="3">
        <v>43782</v>
      </c>
      <c r="C12286" s="3">
        <v>43839</v>
      </c>
      <c r="D12286" t="s">
        <v>131</v>
      </c>
      <c r="E12286" t="s">
        <v>185</v>
      </c>
      <c r="F12286" t="s">
        <v>133</v>
      </c>
    </row>
    <row r="12287" spans="1:6" x14ac:dyDescent="0.25">
      <c r="A12287">
        <v>2611</v>
      </c>
      <c r="B12287" s="3">
        <v>43784</v>
      </c>
      <c r="C12287" s="3">
        <v>43784</v>
      </c>
      <c r="D12287" t="s">
        <v>131</v>
      </c>
      <c r="E12287" t="s">
        <v>185</v>
      </c>
      <c r="F12287" t="s">
        <v>133</v>
      </c>
    </row>
    <row r="12288" spans="1:6" x14ac:dyDescent="0.25">
      <c r="A12288">
        <v>2611</v>
      </c>
      <c r="B12288" s="3">
        <v>43839</v>
      </c>
      <c r="C12288" s="3">
        <v>43840</v>
      </c>
      <c r="D12288" t="s">
        <v>131</v>
      </c>
      <c r="E12288" t="s">
        <v>185</v>
      </c>
      <c r="F12288" t="s">
        <v>133</v>
      </c>
    </row>
    <row r="12289" spans="1:6" x14ac:dyDescent="0.25">
      <c r="A12289">
        <v>2611</v>
      </c>
      <c r="B12289" s="3">
        <v>43841</v>
      </c>
      <c r="C12289" s="3">
        <v>43843</v>
      </c>
      <c r="D12289" t="s">
        <v>131</v>
      </c>
      <c r="E12289" t="s">
        <v>185</v>
      </c>
      <c r="F12289" t="s">
        <v>133</v>
      </c>
    </row>
    <row r="12290" spans="1:6" x14ac:dyDescent="0.25">
      <c r="A12290">
        <v>2611</v>
      </c>
      <c r="B12290" s="3">
        <v>43843</v>
      </c>
      <c r="C12290" s="3">
        <v>43843</v>
      </c>
      <c r="D12290" t="s">
        <v>131</v>
      </c>
      <c r="E12290" t="s">
        <v>185</v>
      </c>
      <c r="F12290" t="s">
        <v>133</v>
      </c>
    </row>
    <row r="12291" spans="1:6" x14ac:dyDescent="0.25">
      <c r="A12291">
        <v>2611</v>
      </c>
      <c r="B12291" s="3">
        <v>43844</v>
      </c>
      <c r="C12291" s="3">
        <v>44227</v>
      </c>
      <c r="D12291" t="s">
        <v>131</v>
      </c>
      <c r="E12291" t="s">
        <v>185</v>
      </c>
      <c r="F12291" t="s">
        <v>133</v>
      </c>
    </row>
    <row r="12292" spans="1:6" x14ac:dyDescent="0.25">
      <c r="A12292">
        <v>2611</v>
      </c>
      <c r="B12292" s="3">
        <v>44208</v>
      </c>
      <c r="C12292" s="3">
        <v>44208</v>
      </c>
      <c r="D12292" t="s">
        <v>131</v>
      </c>
      <c r="E12292" t="s">
        <v>185</v>
      </c>
      <c r="F12292" t="s">
        <v>133</v>
      </c>
    </row>
    <row r="12293" spans="1:6" x14ac:dyDescent="0.25">
      <c r="A12293">
        <v>2611</v>
      </c>
      <c r="B12293" s="3">
        <v>44209</v>
      </c>
      <c r="C12293" s="3">
        <v>44228</v>
      </c>
      <c r="D12293" t="s">
        <v>131</v>
      </c>
      <c r="E12293" t="s">
        <v>185</v>
      </c>
      <c r="F12293" t="s">
        <v>133</v>
      </c>
    </row>
    <row r="12294" spans="1:6" x14ac:dyDescent="0.25">
      <c r="A12294">
        <v>2611</v>
      </c>
      <c r="B12294" s="3">
        <v>44228</v>
      </c>
      <c r="C12294" s="3">
        <v>44228</v>
      </c>
      <c r="D12294" t="s">
        <v>131</v>
      </c>
      <c r="E12294" t="s">
        <v>185</v>
      </c>
      <c r="F12294" t="s">
        <v>133</v>
      </c>
    </row>
    <row r="12295" spans="1:6" x14ac:dyDescent="0.25">
      <c r="A12295">
        <v>2611</v>
      </c>
      <c r="B12295" s="3">
        <v>44228</v>
      </c>
      <c r="C12295" s="3">
        <v>44427</v>
      </c>
      <c r="D12295" t="s">
        <v>131</v>
      </c>
      <c r="E12295" t="s">
        <v>185</v>
      </c>
      <c r="F12295" t="s">
        <v>133</v>
      </c>
    </row>
    <row r="12296" spans="1:6" x14ac:dyDescent="0.25">
      <c r="A12296">
        <v>2611</v>
      </c>
      <c r="B12296" s="3">
        <v>44427</v>
      </c>
      <c r="C12296" s="3">
        <v>44524</v>
      </c>
      <c r="D12296" t="s">
        <v>131</v>
      </c>
      <c r="E12296" t="s">
        <v>185</v>
      </c>
      <c r="F12296" t="s">
        <v>133</v>
      </c>
    </row>
    <row r="12297" spans="1:6" x14ac:dyDescent="0.25">
      <c r="A12297">
        <v>2611</v>
      </c>
      <c r="B12297" s="3">
        <v>44525</v>
      </c>
      <c r="C12297" s="3">
        <v>44525</v>
      </c>
      <c r="D12297" t="s">
        <v>131</v>
      </c>
      <c r="E12297" t="s">
        <v>185</v>
      </c>
      <c r="F12297" t="s">
        <v>133</v>
      </c>
    </row>
    <row r="12298" spans="1:6" x14ac:dyDescent="0.25">
      <c r="A12298">
        <v>2611</v>
      </c>
      <c r="B12298" s="3">
        <v>44525</v>
      </c>
      <c r="C12298" s="3">
        <v>44539</v>
      </c>
      <c r="D12298" t="s">
        <v>131</v>
      </c>
      <c r="E12298" t="s">
        <v>185</v>
      </c>
      <c r="F12298" t="s">
        <v>133</v>
      </c>
    </row>
    <row r="12299" spans="1:6" x14ac:dyDescent="0.25">
      <c r="A12299">
        <v>2611</v>
      </c>
      <c r="B12299" s="3">
        <v>44540</v>
      </c>
      <c r="C12299" s="3">
        <v>44540</v>
      </c>
      <c r="D12299" t="s">
        <v>131</v>
      </c>
      <c r="E12299" t="s">
        <v>185</v>
      </c>
      <c r="F12299" t="s">
        <v>133</v>
      </c>
    </row>
    <row r="12300" spans="1:6" x14ac:dyDescent="0.25">
      <c r="A12300">
        <v>2611</v>
      </c>
      <c r="B12300" s="3">
        <v>44540</v>
      </c>
      <c r="C12300" s="3">
        <v>44547</v>
      </c>
      <c r="D12300" t="s">
        <v>131</v>
      </c>
      <c r="E12300" t="s">
        <v>185</v>
      </c>
      <c r="F12300" t="s">
        <v>133</v>
      </c>
    </row>
    <row r="12301" spans="1:6" x14ac:dyDescent="0.25">
      <c r="A12301">
        <v>2611</v>
      </c>
      <c r="B12301" s="3">
        <v>44548</v>
      </c>
      <c r="C12301" s="3">
        <v>44564</v>
      </c>
      <c r="D12301" t="s">
        <v>131</v>
      </c>
      <c r="E12301" t="s">
        <v>185</v>
      </c>
      <c r="F12301" t="s">
        <v>133</v>
      </c>
    </row>
    <row r="12302" spans="1:6" x14ac:dyDescent="0.25">
      <c r="A12302">
        <v>2611</v>
      </c>
      <c r="B12302" s="3">
        <v>44564</v>
      </c>
      <c r="C12302" s="3">
        <v>44568</v>
      </c>
      <c r="D12302" t="s">
        <v>131</v>
      </c>
      <c r="E12302" t="s">
        <v>185</v>
      </c>
      <c r="F12302" t="s">
        <v>133</v>
      </c>
    </row>
    <row r="12303" spans="1:6" x14ac:dyDescent="0.25">
      <c r="A12303">
        <v>2611</v>
      </c>
      <c r="B12303" s="3">
        <v>44569</v>
      </c>
      <c r="C12303" s="3"/>
      <c r="D12303" t="s">
        <v>131</v>
      </c>
      <c r="E12303" t="s">
        <v>185</v>
      </c>
      <c r="F12303" t="s">
        <v>133</v>
      </c>
    </row>
    <row r="12304" spans="1:6" x14ac:dyDescent="0.25">
      <c r="A12304">
        <v>2612</v>
      </c>
      <c r="B12304" s="3">
        <v>41334</v>
      </c>
      <c r="C12304" s="3">
        <v>43313</v>
      </c>
      <c r="D12304" t="s">
        <v>131</v>
      </c>
      <c r="E12304" t="s">
        <v>134</v>
      </c>
      <c r="F12304" t="s">
        <v>133</v>
      </c>
    </row>
    <row r="12305" spans="1:6" x14ac:dyDescent="0.25">
      <c r="A12305">
        <v>2612</v>
      </c>
      <c r="B12305" s="3">
        <v>43313</v>
      </c>
      <c r="C12305" s="3">
        <v>43341</v>
      </c>
      <c r="D12305" t="s">
        <v>131</v>
      </c>
      <c r="E12305" t="s">
        <v>134</v>
      </c>
      <c r="F12305" t="s">
        <v>133</v>
      </c>
    </row>
    <row r="12306" spans="1:6" x14ac:dyDescent="0.25">
      <c r="A12306">
        <v>2612</v>
      </c>
      <c r="B12306" s="3">
        <v>43341</v>
      </c>
      <c r="C12306" s="3">
        <v>43341</v>
      </c>
      <c r="D12306" t="s">
        <v>131</v>
      </c>
      <c r="E12306" t="s">
        <v>134</v>
      </c>
      <c r="F12306" t="s">
        <v>133</v>
      </c>
    </row>
    <row r="12307" spans="1:6" x14ac:dyDescent="0.25">
      <c r="A12307">
        <v>2612</v>
      </c>
      <c r="B12307" s="3">
        <v>43342</v>
      </c>
      <c r="C12307" s="3">
        <v>43409</v>
      </c>
      <c r="D12307" t="s">
        <v>131</v>
      </c>
      <c r="E12307" t="s">
        <v>134</v>
      </c>
      <c r="F12307" t="s">
        <v>133</v>
      </c>
    </row>
    <row r="12308" spans="1:6" x14ac:dyDescent="0.25">
      <c r="A12308">
        <v>2612</v>
      </c>
      <c r="B12308" s="3">
        <v>43409</v>
      </c>
      <c r="C12308" s="3">
        <v>43410</v>
      </c>
      <c r="D12308" t="s">
        <v>131</v>
      </c>
      <c r="E12308" t="s">
        <v>134</v>
      </c>
      <c r="F12308" t="s">
        <v>133</v>
      </c>
    </row>
    <row r="12309" spans="1:6" x14ac:dyDescent="0.25">
      <c r="A12309">
        <v>2612</v>
      </c>
      <c r="B12309" s="3">
        <v>43411</v>
      </c>
      <c r="C12309" s="3">
        <v>43658</v>
      </c>
      <c r="D12309" t="s">
        <v>131</v>
      </c>
      <c r="E12309" t="s">
        <v>134</v>
      </c>
      <c r="F12309" t="s">
        <v>133</v>
      </c>
    </row>
    <row r="12310" spans="1:6" x14ac:dyDescent="0.25">
      <c r="A12310">
        <v>2612</v>
      </c>
      <c r="B12310" s="3">
        <v>43658</v>
      </c>
      <c r="C12310" s="3">
        <v>43658</v>
      </c>
      <c r="D12310" t="s">
        <v>131</v>
      </c>
      <c r="E12310" t="s">
        <v>134</v>
      </c>
      <c r="F12310" t="s">
        <v>133</v>
      </c>
    </row>
    <row r="12311" spans="1:6" x14ac:dyDescent="0.25">
      <c r="A12311">
        <v>2612</v>
      </c>
      <c r="B12311" s="3">
        <v>43659</v>
      </c>
      <c r="C12311" s="3">
        <v>43776</v>
      </c>
      <c r="D12311" t="s">
        <v>131</v>
      </c>
      <c r="E12311" t="s">
        <v>134</v>
      </c>
      <c r="F12311" t="s">
        <v>133</v>
      </c>
    </row>
    <row r="12312" spans="1:6" x14ac:dyDescent="0.25">
      <c r="A12312">
        <v>2612</v>
      </c>
      <c r="B12312" s="3">
        <v>43776</v>
      </c>
      <c r="C12312" s="3">
        <v>43776</v>
      </c>
      <c r="D12312" t="s">
        <v>131</v>
      </c>
      <c r="E12312" t="s">
        <v>134</v>
      </c>
      <c r="F12312" t="s">
        <v>133</v>
      </c>
    </row>
    <row r="12313" spans="1:6" x14ac:dyDescent="0.25">
      <c r="A12313">
        <v>2612</v>
      </c>
      <c r="B12313" s="3">
        <v>43777</v>
      </c>
      <c r="C12313" s="3">
        <v>44285</v>
      </c>
      <c r="D12313" t="s">
        <v>131</v>
      </c>
      <c r="E12313" t="s">
        <v>134</v>
      </c>
      <c r="F12313" t="s">
        <v>133</v>
      </c>
    </row>
    <row r="12314" spans="1:6" x14ac:dyDescent="0.25">
      <c r="A12314">
        <v>2612</v>
      </c>
      <c r="B12314" s="3">
        <v>44285</v>
      </c>
      <c r="C12314" s="3">
        <v>44285</v>
      </c>
      <c r="D12314" t="s">
        <v>131</v>
      </c>
      <c r="E12314" t="s">
        <v>235</v>
      </c>
      <c r="F12314" t="s">
        <v>133</v>
      </c>
    </row>
    <row r="12315" spans="1:6" x14ac:dyDescent="0.25">
      <c r="A12315">
        <v>2612</v>
      </c>
      <c r="B12315" s="3">
        <v>44285</v>
      </c>
      <c r="C12315" s="3">
        <v>44305</v>
      </c>
      <c r="D12315" t="s">
        <v>131</v>
      </c>
      <c r="E12315" t="s">
        <v>235</v>
      </c>
      <c r="F12315" t="s">
        <v>133</v>
      </c>
    </row>
    <row r="12316" spans="1:6" x14ac:dyDescent="0.25">
      <c r="A12316">
        <v>2612</v>
      </c>
      <c r="B12316" s="3">
        <v>44305</v>
      </c>
      <c r="C12316" s="3">
        <v>44424</v>
      </c>
      <c r="D12316" t="s">
        <v>131</v>
      </c>
      <c r="E12316" t="s">
        <v>134</v>
      </c>
      <c r="F12316" t="s">
        <v>133</v>
      </c>
    </row>
    <row r="12317" spans="1:6" x14ac:dyDescent="0.25">
      <c r="A12317">
        <v>2612</v>
      </c>
      <c r="B12317" s="3">
        <v>44424</v>
      </c>
      <c r="C12317" s="3">
        <v>44437</v>
      </c>
      <c r="D12317" t="s">
        <v>131</v>
      </c>
      <c r="E12317" t="s">
        <v>134</v>
      </c>
      <c r="F12317" t="s">
        <v>133</v>
      </c>
    </row>
    <row r="12318" spans="1:6" x14ac:dyDescent="0.25">
      <c r="A12318">
        <v>2612</v>
      </c>
      <c r="B12318" s="3">
        <v>44438</v>
      </c>
      <c r="C12318" s="3">
        <v>44444</v>
      </c>
      <c r="D12318" t="s">
        <v>131</v>
      </c>
      <c r="E12318" t="s">
        <v>134</v>
      </c>
      <c r="F12318" t="s">
        <v>133</v>
      </c>
    </row>
    <row r="12319" spans="1:6" x14ac:dyDescent="0.25">
      <c r="A12319">
        <v>2612</v>
      </c>
      <c r="B12319" s="3">
        <v>44445</v>
      </c>
      <c r="C12319" s="3">
        <v>44579</v>
      </c>
      <c r="D12319" t="s">
        <v>131</v>
      </c>
      <c r="E12319" t="s">
        <v>134</v>
      </c>
      <c r="F12319" t="s">
        <v>133</v>
      </c>
    </row>
    <row r="12320" spans="1:6" x14ac:dyDescent="0.25">
      <c r="A12320">
        <v>2612</v>
      </c>
      <c r="B12320" s="3">
        <v>44579</v>
      </c>
      <c r="C12320" s="3">
        <v>44585</v>
      </c>
      <c r="D12320" t="s">
        <v>131</v>
      </c>
      <c r="E12320" t="s">
        <v>134</v>
      </c>
      <c r="F12320" t="s">
        <v>133</v>
      </c>
    </row>
    <row r="12321" spans="1:6" x14ac:dyDescent="0.25">
      <c r="A12321">
        <v>2612</v>
      </c>
      <c r="B12321" s="3">
        <v>44586</v>
      </c>
      <c r="C12321" s="3">
        <v>44718</v>
      </c>
      <c r="D12321" t="s">
        <v>131</v>
      </c>
      <c r="E12321" t="s">
        <v>134</v>
      </c>
      <c r="F12321" t="s">
        <v>133</v>
      </c>
    </row>
    <row r="12322" spans="1:6" x14ac:dyDescent="0.25">
      <c r="A12322">
        <v>2612</v>
      </c>
      <c r="B12322" s="3">
        <v>44718</v>
      </c>
      <c r="C12322" s="3">
        <v>44719</v>
      </c>
      <c r="D12322" t="s">
        <v>131</v>
      </c>
      <c r="E12322" t="s">
        <v>134</v>
      </c>
      <c r="F12322" t="s">
        <v>133</v>
      </c>
    </row>
    <row r="12323" spans="1:6" x14ac:dyDescent="0.25">
      <c r="A12323">
        <v>2612</v>
      </c>
      <c r="B12323" s="3">
        <v>44720</v>
      </c>
      <c r="C12323" s="3"/>
      <c r="D12323" t="s">
        <v>131</v>
      </c>
      <c r="E12323" t="s">
        <v>134</v>
      </c>
      <c r="F12323" t="s">
        <v>133</v>
      </c>
    </row>
    <row r="12324" spans="1:6" x14ac:dyDescent="0.25">
      <c r="A12324">
        <v>2613</v>
      </c>
      <c r="B12324" s="3">
        <v>42005</v>
      </c>
      <c r="C12324" s="3">
        <v>43339</v>
      </c>
      <c r="D12324" t="s">
        <v>131</v>
      </c>
      <c r="E12324" t="s">
        <v>172</v>
      </c>
      <c r="F12324" t="s">
        <v>133</v>
      </c>
    </row>
    <row r="12325" spans="1:6" x14ac:dyDescent="0.25">
      <c r="A12325">
        <v>2613</v>
      </c>
      <c r="B12325" s="3">
        <v>43339</v>
      </c>
      <c r="C12325" s="3">
        <v>43371</v>
      </c>
      <c r="D12325" t="s">
        <v>131</v>
      </c>
      <c r="E12325" t="s">
        <v>172</v>
      </c>
      <c r="F12325" t="s">
        <v>133</v>
      </c>
    </row>
    <row r="12326" spans="1:6" x14ac:dyDescent="0.25">
      <c r="A12326">
        <v>2613</v>
      </c>
      <c r="B12326" s="3">
        <v>43372</v>
      </c>
      <c r="C12326" s="3">
        <v>43493</v>
      </c>
      <c r="D12326" t="s">
        <v>131</v>
      </c>
      <c r="E12326" t="s">
        <v>172</v>
      </c>
      <c r="F12326" t="s">
        <v>133</v>
      </c>
    </row>
    <row r="12327" spans="1:6" x14ac:dyDescent="0.25">
      <c r="A12327">
        <v>2613</v>
      </c>
      <c r="B12327" s="3">
        <v>43493</v>
      </c>
      <c r="C12327" s="3">
        <v>43735</v>
      </c>
      <c r="D12327" t="s">
        <v>131</v>
      </c>
      <c r="E12327" t="s">
        <v>172</v>
      </c>
      <c r="F12327" t="s">
        <v>133</v>
      </c>
    </row>
    <row r="12328" spans="1:6" x14ac:dyDescent="0.25">
      <c r="A12328">
        <v>2613</v>
      </c>
      <c r="B12328" s="3">
        <v>43736</v>
      </c>
      <c r="C12328" s="3"/>
      <c r="D12328" t="s">
        <v>131</v>
      </c>
      <c r="E12328" t="s">
        <v>172</v>
      </c>
      <c r="F12328" t="s">
        <v>133</v>
      </c>
    </row>
    <row r="12329" spans="1:6" x14ac:dyDescent="0.25">
      <c r="A12329">
        <v>2614</v>
      </c>
      <c r="B12329" s="3">
        <v>42491</v>
      </c>
      <c r="C12329" s="3">
        <v>43264</v>
      </c>
      <c r="D12329" t="s">
        <v>131</v>
      </c>
      <c r="E12329" t="s">
        <v>185</v>
      </c>
      <c r="F12329" t="s">
        <v>133</v>
      </c>
    </row>
    <row r="12330" spans="1:6" x14ac:dyDescent="0.25">
      <c r="A12330">
        <v>2614</v>
      </c>
      <c r="B12330" s="3">
        <v>43264</v>
      </c>
      <c r="C12330" s="3">
        <v>43265</v>
      </c>
      <c r="D12330" t="s">
        <v>131</v>
      </c>
      <c r="E12330" t="s">
        <v>185</v>
      </c>
      <c r="F12330" t="s">
        <v>133</v>
      </c>
    </row>
    <row r="12331" spans="1:6" x14ac:dyDescent="0.25">
      <c r="A12331">
        <v>2614</v>
      </c>
      <c r="B12331" s="3">
        <v>43266</v>
      </c>
      <c r="C12331" s="3">
        <v>43493</v>
      </c>
      <c r="D12331" t="s">
        <v>131</v>
      </c>
      <c r="E12331" t="s">
        <v>185</v>
      </c>
      <c r="F12331" t="s">
        <v>133</v>
      </c>
    </row>
    <row r="12332" spans="1:6" x14ac:dyDescent="0.25">
      <c r="A12332">
        <v>2614</v>
      </c>
      <c r="B12332" s="3">
        <v>43493</v>
      </c>
      <c r="C12332" s="3">
        <v>43494</v>
      </c>
      <c r="D12332" t="s">
        <v>131</v>
      </c>
      <c r="E12332" t="s">
        <v>185</v>
      </c>
      <c r="F12332" t="s">
        <v>133</v>
      </c>
    </row>
    <row r="12333" spans="1:6" x14ac:dyDescent="0.25">
      <c r="A12333">
        <v>2614</v>
      </c>
      <c r="B12333" s="3">
        <v>43495</v>
      </c>
      <c r="C12333" s="3">
        <v>43788</v>
      </c>
      <c r="D12333" t="s">
        <v>131</v>
      </c>
      <c r="E12333" t="s">
        <v>185</v>
      </c>
      <c r="F12333" t="s">
        <v>133</v>
      </c>
    </row>
    <row r="12334" spans="1:6" x14ac:dyDescent="0.25">
      <c r="A12334">
        <v>2614</v>
      </c>
      <c r="B12334" s="3">
        <v>43788</v>
      </c>
      <c r="C12334" s="3">
        <v>43790</v>
      </c>
      <c r="D12334" t="s">
        <v>131</v>
      </c>
      <c r="E12334" t="s">
        <v>185</v>
      </c>
      <c r="F12334" t="s">
        <v>133</v>
      </c>
    </row>
    <row r="12335" spans="1:6" x14ac:dyDescent="0.25">
      <c r="A12335">
        <v>2614</v>
      </c>
      <c r="B12335" s="3">
        <v>43791</v>
      </c>
      <c r="C12335" s="3">
        <v>43791</v>
      </c>
      <c r="D12335" t="s">
        <v>131</v>
      </c>
      <c r="E12335" t="s">
        <v>185</v>
      </c>
      <c r="F12335" t="s">
        <v>133</v>
      </c>
    </row>
    <row r="12336" spans="1:6" x14ac:dyDescent="0.25">
      <c r="A12336">
        <v>2614</v>
      </c>
      <c r="B12336" s="3">
        <v>43791</v>
      </c>
      <c r="C12336" s="3">
        <v>43796</v>
      </c>
      <c r="D12336" t="s">
        <v>131</v>
      </c>
      <c r="E12336" t="s">
        <v>185</v>
      </c>
      <c r="F12336" t="s">
        <v>133</v>
      </c>
    </row>
    <row r="12337" spans="1:6" x14ac:dyDescent="0.25">
      <c r="A12337">
        <v>2614</v>
      </c>
      <c r="B12337" s="3">
        <v>43797</v>
      </c>
      <c r="C12337" s="3">
        <v>43801</v>
      </c>
      <c r="D12337" t="s">
        <v>131</v>
      </c>
      <c r="E12337" t="s">
        <v>185</v>
      </c>
      <c r="F12337" t="s">
        <v>133</v>
      </c>
    </row>
    <row r="12338" spans="1:6" x14ac:dyDescent="0.25">
      <c r="A12338">
        <v>2614</v>
      </c>
      <c r="B12338" s="3">
        <v>43801</v>
      </c>
      <c r="C12338" s="3">
        <v>43810</v>
      </c>
      <c r="D12338" t="s">
        <v>131</v>
      </c>
      <c r="E12338" t="s">
        <v>185</v>
      </c>
      <c r="F12338" t="s">
        <v>133</v>
      </c>
    </row>
    <row r="12339" spans="1:6" x14ac:dyDescent="0.25">
      <c r="A12339">
        <v>2614</v>
      </c>
      <c r="B12339" s="3">
        <v>43811</v>
      </c>
      <c r="C12339" s="3">
        <v>43811</v>
      </c>
      <c r="D12339" t="s">
        <v>131</v>
      </c>
      <c r="E12339" t="s">
        <v>185</v>
      </c>
      <c r="F12339" t="s">
        <v>133</v>
      </c>
    </row>
    <row r="12340" spans="1:6" x14ac:dyDescent="0.25">
      <c r="A12340">
        <v>2614</v>
      </c>
      <c r="B12340" s="3">
        <v>43811</v>
      </c>
      <c r="C12340" s="3">
        <v>43819</v>
      </c>
      <c r="D12340" t="s">
        <v>131</v>
      </c>
      <c r="E12340" t="s">
        <v>185</v>
      </c>
      <c r="F12340" t="s">
        <v>133</v>
      </c>
    </row>
    <row r="12341" spans="1:6" x14ac:dyDescent="0.25">
      <c r="A12341">
        <v>2614</v>
      </c>
      <c r="B12341" s="3">
        <v>43820</v>
      </c>
      <c r="C12341" s="3">
        <v>43894</v>
      </c>
      <c r="D12341" t="s">
        <v>131</v>
      </c>
      <c r="E12341" t="s">
        <v>185</v>
      </c>
      <c r="F12341" t="s">
        <v>133</v>
      </c>
    </row>
    <row r="12342" spans="1:6" x14ac:dyDescent="0.25">
      <c r="A12342">
        <v>2614</v>
      </c>
      <c r="B12342" s="3">
        <v>43894</v>
      </c>
      <c r="C12342" s="3">
        <v>43923</v>
      </c>
      <c r="D12342" t="s">
        <v>131</v>
      </c>
      <c r="E12342" t="s">
        <v>185</v>
      </c>
      <c r="F12342" t="s">
        <v>133</v>
      </c>
    </row>
    <row r="12343" spans="1:6" x14ac:dyDescent="0.25">
      <c r="A12343">
        <v>2614</v>
      </c>
      <c r="B12343" s="3">
        <v>43924</v>
      </c>
      <c r="C12343" s="3">
        <v>44015</v>
      </c>
      <c r="D12343" t="s">
        <v>131</v>
      </c>
      <c r="E12343" t="s">
        <v>185</v>
      </c>
      <c r="F12343" t="s">
        <v>133</v>
      </c>
    </row>
    <row r="12344" spans="1:6" x14ac:dyDescent="0.25">
      <c r="A12344">
        <v>2614</v>
      </c>
      <c r="B12344" s="3">
        <v>44015</v>
      </c>
      <c r="C12344" s="3">
        <v>44074</v>
      </c>
      <c r="D12344" t="s">
        <v>131</v>
      </c>
      <c r="E12344" t="s">
        <v>185</v>
      </c>
      <c r="F12344" t="s">
        <v>133</v>
      </c>
    </row>
    <row r="12345" spans="1:6" x14ac:dyDescent="0.25">
      <c r="A12345">
        <v>2614</v>
      </c>
      <c r="B12345" s="3">
        <v>44074</v>
      </c>
      <c r="C12345" s="3">
        <v>44075</v>
      </c>
      <c r="D12345" t="s">
        <v>131</v>
      </c>
      <c r="E12345" t="s">
        <v>185</v>
      </c>
      <c r="F12345" t="s">
        <v>133</v>
      </c>
    </row>
    <row r="12346" spans="1:6" x14ac:dyDescent="0.25">
      <c r="A12346">
        <v>2614</v>
      </c>
      <c r="B12346" s="3">
        <v>44075</v>
      </c>
      <c r="C12346" s="3">
        <v>44075</v>
      </c>
      <c r="D12346" t="s">
        <v>131</v>
      </c>
      <c r="E12346" t="s">
        <v>134</v>
      </c>
      <c r="F12346" t="s">
        <v>133</v>
      </c>
    </row>
    <row r="12347" spans="1:6" x14ac:dyDescent="0.25">
      <c r="A12347">
        <v>2614</v>
      </c>
      <c r="B12347" s="3">
        <v>44076</v>
      </c>
      <c r="C12347" s="3">
        <v>44076</v>
      </c>
      <c r="D12347" t="s">
        <v>131</v>
      </c>
      <c r="E12347" t="s">
        <v>134</v>
      </c>
      <c r="F12347" t="s">
        <v>133</v>
      </c>
    </row>
    <row r="12348" spans="1:6" x14ac:dyDescent="0.25">
      <c r="A12348">
        <v>2614</v>
      </c>
      <c r="B12348" s="3">
        <v>44077</v>
      </c>
      <c r="C12348" s="3">
        <v>44112</v>
      </c>
      <c r="D12348" t="s">
        <v>131</v>
      </c>
      <c r="E12348" t="s">
        <v>134</v>
      </c>
      <c r="F12348" t="s">
        <v>133</v>
      </c>
    </row>
    <row r="12349" spans="1:6" x14ac:dyDescent="0.25">
      <c r="A12349">
        <v>2614</v>
      </c>
      <c r="B12349" s="3">
        <v>44113</v>
      </c>
      <c r="C12349" s="3">
        <v>44364</v>
      </c>
      <c r="D12349" t="s">
        <v>131</v>
      </c>
      <c r="E12349" t="s">
        <v>134</v>
      </c>
      <c r="F12349" t="s">
        <v>133</v>
      </c>
    </row>
    <row r="12350" spans="1:6" x14ac:dyDescent="0.25">
      <c r="A12350">
        <v>2614</v>
      </c>
      <c r="B12350" s="3">
        <v>44364</v>
      </c>
      <c r="C12350" s="3">
        <v>44368</v>
      </c>
      <c r="D12350" t="s">
        <v>131</v>
      </c>
      <c r="E12350" t="s">
        <v>134</v>
      </c>
      <c r="F12350" t="s">
        <v>133</v>
      </c>
    </row>
    <row r="12351" spans="1:6" x14ac:dyDescent="0.25">
      <c r="A12351">
        <v>2614</v>
      </c>
      <c r="B12351" s="3">
        <v>44369</v>
      </c>
      <c r="C12351" s="3">
        <v>44562</v>
      </c>
      <c r="D12351" t="s">
        <v>131</v>
      </c>
      <c r="E12351" t="s">
        <v>134</v>
      </c>
      <c r="F12351" t="s">
        <v>133</v>
      </c>
    </row>
    <row r="12352" spans="1:6" x14ac:dyDescent="0.25">
      <c r="A12352">
        <v>2614</v>
      </c>
      <c r="B12352" s="3">
        <v>44562</v>
      </c>
      <c r="C12352" s="3">
        <v>44741</v>
      </c>
      <c r="D12352" t="s">
        <v>131</v>
      </c>
      <c r="E12352" t="s">
        <v>134</v>
      </c>
      <c r="F12352" t="s">
        <v>133</v>
      </c>
    </row>
    <row r="12353" spans="1:6" x14ac:dyDescent="0.25">
      <c r="A12353">
        <v>2614</v>
      </c>
      <c r="B12353" s="3">
        <v>44562</v>
      </c>
      <c r="C12353" s="3">
        <v>44578</v>
      </c>
      <c r="D12353" t="s">
        <v>131</v>
      </c>
      <c r="E12353" t="s">
        <v>115</v>
      </c>
      <c r="F12353" t="s">
        <v>133</v>
      </c>
    </row>
    <row r="12354" spans="1:6" x14ac:dyDescent="0.25">
      <c r="A12354">
        <v>2614</v>
      </c>
      <c r="B12354" s="3">
        <v>44578</v>
      </c>
      <c r="C12354" s="3">
        <v>44580</v>
      </c>
      <c r="D12354" t="s">
        <v>131</v>
      </c>
      <c r="E12354" t="s">
        <v>115</v>
      </c>
      <c r="F12354" t="s">
        <v>133</v>
      </c>
    </row>
    <row r="12355" spans="1:6" x14ac:dyDescent="0.25">
      <c r="A12355">
        <v>2614</v>
      </c>
      <c r="B12355" s="3">
        <v>44581</v>
      </c>
      <c r="C12355" s="3">
        <v>44581</v>
      </c>
      <c r="D12355" t="s">
        <v>131</v>
      </c>
      <c r="E12355" t="s">
        <v>115</v>
      </c>
      <c r="F12355" t="s">
        <v>133</v>
      </c>
    </row>
    <row r="12356" spans="1:6" x14ac:dyDescent="0.25">
      <c r="A12356">
        <v>2614</v>
      </c>
      <c r="B12356" s="3">
        <v>44581</v>
      </c>
      <c r="C12356" s="3">
        <v>44586</v>
      </c>
      <c r="D12356" t="s">
        <v>131</v>
      </c>
      <c r="E12356" t="s">
        <v>115</v>
      </c>
      <c r="F12356" t="s">
        <v>133</v>
      </c>
    </row>
    <row r="12357" spans="1:6" x14ac:dyDescent="0.25">
      <c r="A12357">
        <v>2614</v>
      </c>
      <c r="B12357" s="3">
        <v>44587</v>
      </c>
      <c r="C12357" s="3">
        <v>44645</v>
      </c>
      <c r="D12357" t="s">
        <v>131</v>
      </c>
      <c r="E12357" t="s">
        <v>115</v>
      </c>
      <c r="F12357" t="s">
        <v>133</v>
      </c>
    </row>
    <row r="12358" spans="1:6" x14ac:dyDescent="0.25">
      <c r="A12358">
        <v>2614</v>
      </c>
      <c r="B12358" s="3">
        <v>44645</v>
      </c>
      <c r="C12358" s="3">
        <v>44645</v>
      </c>
      <c r="D12358" t="s">
        <v>131</v>
      </c>
      <c r="E12358" t="s">
        <v>115</v>
      </c>
      <c r="F12358" t="s">
        <v>133</v>
      </c>
    </row>
    <row r="12359" spans="1:6" x14ac:dyDescent="0.25">
      <c r="A12359">
        <v>2614</v>
      </c>
      <c r="B12359" s="3">
        <v>44646</v>
      </c>
      <c r="C12359" s="3">
        <v>44742</v>
      </c>
      <c r="D12359" t="s">
        <v>131</v>
      </c>
      <c r="E12359" t="s">
        <v>115</v>
      </c>
      <c r="F12359" t="s">
        <v>133</v>
      </c>
    </row>
    <row r="12360" spans="1:6" x14ac:dyDescent="0.25">
      <c r="A12360">
        <v>2614</v>
      </c>
      <c r="B12360" s="3">
        <v>44743</v>
      </c>
      <c r="C12360" s="3"/>
      <c r="D12360" t="s">
        <v>131</v>
      </c>
      <c r="E12360" t="s">
        <v>134</v>
      </c>
      <c r="F12360" t="s">
        <v>133</v>
      </c>
    </row>
    <row r="12361" spans="1:6" x14ac:dyDescent="0.25">
      <c r="A12361">
        <v>2615</v>
      </c>
      <c r="B12361" s="3">
        <v>41883</v>
      </c>
      <c r="C12361" s="3">
        <v>43313</v>
      </c>
      <c r="D12361" t="s">
        <v>131</v>
      </c>
      <c r="E12361" t="s">
        <v>173</v>
      </c>
      <c r="F12361" t="s">
        <v>133</v>
      </c>
    </row>
    <row r="12362" spans="1:6" x14ac:dyDescent="0.25">
      <c r="A12362">
        <v>2615</v>
      </c>
      <c r="B12362" s="3">
        <v>43313</v>
      </c>
      <c r="C12362" s="3">
        <v>44227</v>
      </c>
      <c r="D12362" t="s">
        <v>131</v>
      </c>
      <c r="E12362" t="s">
        <v>173</v>
      </c>
      <c r="F12362" t="s">
        <v>133</v>
      </c>
    </row>
    <row r="12363" spans="1:6" x14ac:dyDescent="0.25">
      <c r="A12363">
        <v>2615</v>
      </c>
      <c r="B12363" s="3">
        <v>44228</v>
      </c>
      <c r="C12363" s="3">
        <v>44228</v>
      </c>
      <c r="D12363" t="s">
        <v>131</v>
      </c>
      <c r="E12363" t="s">
        <v>173</v>
      </c>
      <c r="F12363" t="s">
        <v>133</v>
      </c>
    </row>
    <row r="12364" spans="1:6" x14ac:dyDescent="0.25">
      <c r="A12364">
        <v>2615</v>
      </c>
      <c r="B12364" s="3">
        <v>44228</v>
      </c>
      <c r="C12364" s="3"/>
      <c r="D12364" t="s">
        <v>131</v>
      </c>
      <c r="E12364" t="s">
        <v>173</v>
      </c>
      <c r="F12364" t="s">
        <v>133</v>
      </c>
    </row>
    <row r="12365" spans="1:6" x14ac:dyDescent="0.25">
      <c r="A12365">
        <v>2616</v>
      </c>
      <c r="B12365" s="3">
        <v>41106</v>
      </c>
      <c r="C12365" s="3">
        <v>43120</v>
      </c>
      <c r="D12365" t="s">
        <v>131</v>
      </c>
      <c r="E12365" t="s">
        <v>167</v>
      </c>
      <c r="F12365" t="s">
        <v>132</v>
      </c>
    </row>
    <row r="12366" spans="1:6" x14ac:dyDescent="0.25">
      <c r="A12366">
        <v>2616</v>
      </c>
      <c r="B12366" s="3">
        <v>43121</v>
      </c>
      <c r="C12366" s="3">
        <v>43271</v>
      </c>
      <c r="D12366" t="s">
        <v>131</v>
      </c>
      <c r="E12366" t="s">
        <v>167</v>
      </c>
      <c r="F12366" t="s">
        <v>132</v>
      </c>
    </row>
    <row r="12367" spans="1:6" x14ac:dyDescent="0.25">
      <c r="A12367">
        <v>2616</v>
      </c>
      <c r="B12367" s="3">
        <v>43272</v>
      </c>
      <c r="C12367" s="3">
        <v>43619</v>
      </c>
      <c r="D12367" t="s">
        <v>131</v>
      </c>
      <c r="E12367" t="s">
        <v>167</v>
      </c>
      <c r="F12367" t="s">
        <v>132</v>
      </c>
    </row>
    <row r="12368" spans="1:6" x14ac:dyDescent="0.25">
      <c r="A12368">
        <v>2616</v>
      </c>
      <c r="B12368" s="3">
        <v>43619</v>
      </c>
      <c r="C12368" s="3">
        <v>43802</v>
      </c>
      <c r="D12368" t="s">
        <v>131</v>
      </c>
      <c r="E12368" t="s">
        <v>167</v>
      </c>
      <c r="F12368" t="s">
        <v>133</v>
      </c>
    </row>
    <row r="12369" spans="1:6" x14ac:dyDescent="0.25">
      <c r="A12369">
        <v>2616</v>
      </c>
      <c r="B12369" s="3">
        <v>43619</v>
      </c>
      <c r="C12369" s="3">
        <v>43746</v>
      </c>
      <c r="D12369" t="s">
        <v>131</v>
      </c>
      <c r="E12369" t="s">
        <v>116</v>
      </c>
      <c r="F12369" t="s">
        <v>133</v>
      </c>
    </row>
    <row r="12370" spans="1:6" x14ac:dyDescent="0.25">
      <c r="A12370">
        <v>2616</v>
      </c>
      <c r="B12370" s="3">
        <v>43619</v>
      </c>
      <c r="C12370" s="3">
        <v>43623</v>
      </c>
      <c r="D12370" t="s">
        <v>131</v>
      </c>
      <c r="E12370" t="s">
        <v>167</v>
      </c>
      <c r="F12370" t="s">
        <v>132</v>
      </c>
    </row>
    <row r="12371" spans="1:6" x14ac:dyDescent="0.25">
      <c r="A12371">
        <v>2616</v>
      </c>
      <c r="B12371" s="3">
        <v>43624</v>
      </c>
      <c r="C12371" s="3">
        <v>43642</v>
      </c>
      <c r="D12371" t="s">
        <v>131</v>
      </c>
      <c r="E12371" t="s">
        <v>167</v>
      </c>
      <c r="F12371" t="s">
        <v>132</v>
      </c>
    </row>
    <row r="12372" spans="1:6" x14ac:dyDescent="0.25">
      <c r="A12372">
        <v>2616</v>
      </c>
      <c r="B12372" s="3">
        <v>43642</v>
      </c>
      <c r="C12372" s="3">
        <v>43802</v>
      </c>
      <c r="D12372" t="s">
        <v>131</v>
      </c>
      <c r="E12372" t="s">
        <v>167</v>
      </c>
      <c r="F12372" t="s">
        <v>133</v>
      </c>
    </row>
    <row r="12373" spans="1:6" x14ac:dyDescent="0.25">
      <c r="A12373">
        <v>2616</v>
      </c>
      <c r="B12373" s="3">
        <v>43746</v>
      </c>
      <c r="C12373" s="3">
        <v>43746</v>
      </c>
      <c r="D12373" t="s">
        <v>131</v>
      </c>
      <c r="E12373" t="s">
        <v>116</v>
      </c>
      <c r="F12373" t="s">
        <v>133</v>
      </c>
    </row>
    <row r="12374" spans="1:6" x14ac:dyDescent="0.25">
      <c r="A12374">
        <v>2616</v>
      </c>
      <c r="B12374" s="3">
        <v>43747</v>
      </c>
      <c r="C12374" s="3">
        <v>44197</v>
      </c>
      <c r="D12374" t="s">
        <v>131</v>
      </c>
      <c r="E12374" t="s">
        <v>116</v>
      </c>
      <c r="F12374" t="s">
        <v>133</v>
      </c>
    </row>
    <row r="12375" spans="1:6" x14ac:dyDescent="0.25">
      <c r="A12375">
        <v>2616</v>
      </c>
      <c r="B12375" s="3">
        <v>44197</v>
      </c>
      <c r="C12375" s="3">
        <v>44197</v>
      </c>
      <c r="D12375" t="s">
        <v>131</v>
      </c>
      <c r="E12375" t="s">
        <v>116</v>
      </c>
      <c r="F12375" t="s">
        <v>133</v>
      </c>
    </row>
    <row r="12376" spans="1:6" x14ac:dyDescent="0.25">
      <c r="A12376">
        <v>2616</v>
      </c>
      <c r="B12376" s="3">
        <v>44197</v>
      </c>
      <c r="C12376" s="3">
        <v>44377</v>
      </c>
      <c r="D12376" t="s">
        <v>131</v>
      </c>
      <c r="E12376" t="s">
        <v>116</v>
      </c>
      <c r="F12376" t="s">
        <v>133</v>
      </c>
    </row>
    <row r="12377" spans="1:6" x14ac:dyDescent="0.25">
      <c r="A12377">
        <v>2616</v>
      </c>
      <c r="B12377" s="3">
        <v>44377</v>
      </c>
      <c r="C12377" s="3">
        <v>44378</v>
      </c>
      <c r="D12377" t="s">
        <v>131</v>
      </c>
      <c r="E12377" t="s">
        <v>116</v>
      </c>
      <c r="F12377" t="s">
        <v>133</v>
      </c>
    </row>
    <row r="12378" spans="1:6" x14ac:dyDescent="0.25">
      <c r="A12378">
        <v>2616</v>
      </c>
      <c r="B12378" s="3">
        <v>44378</v>
      </c>
      <c r="C12378" s="3">
        <v>44669</v>
      </c>
      <c r="D12378" t="s">
        <v>131</v>
      </c>
      <c r="E12378" t="s">
        <v>116</v>
      </c>
      <c r="F12378" t="s">
        <v>133</v>
      </c>
    </row>
    <row r="12379" spans="1:6" x14ac:dyDescent="0.25">
      <c r="A12379">
        <v>2616</v>
      </c>
      <c r="B12379" s="3">
        <v>44669</v>
      </c>
      <c r="C12379" s="3">
        <v>44728</v>
      </c>
      <c r="D12379" t="s">
        <v>131</v>
      </c>
      <c r="E12379" t="s">
        <v>116</v>
      </c>
      <c r="F12379" t="s">
        <v>133</v>
      </c>
    </row>
    <row r="12380" spans="1:6" x14ac:dyDescent="0.25">
      <c r="A12380">
        <v>2616</v>
      </c>
      <c r="B12380" s="3">
        <v>44729</v>
      </c>
      <c r="C12380" s="3"/>
      <c r="D12380" t="s">
        <v>131</v>
      </c>
      <c r="E12380" t="s">
        <v>116</v>
      </c>
      <c r="F12380" t="s">
        <v>133</v>
      </c>
    </row>
    <row r="12381" spans="1:6" x14ac:dyDescent="0.25">
      <c r="A12381">
        <v>2617</v>
      </c>
      <c r="B12381" s="3">
        <v>42643</v>
      </c>
      <c r="C12381" s="3">
        <v>43529</v>
      </c>
      <c r="D12381" t="s">
        <v>131</v>
      </c>
      <c r="E12381" t="s">
        <v>187</v>
      </c>
      <c r="F12381" t="s">
        <v>133</v>
      </c>
    </row>
    <row r="12382" spans="1:6" x14ac:dyDescent="0.25">
      <c r="A12382">
        <v>2617</v>
      </c>
      <c r="B12382" s="3">
        <v>43529</v>
      </c>
      <c r="C12382" s="3">
        <v>43530</v>
      </c>
      <c r="D12382" t="s">
        <v>131</v>
      </c>
      <c r="E12382" t="s">
        <v>187</v>
      </c>
      <c r="F12382" t="s">
        <v>133</v>
      </c>
    </row>
    <row r="12383" spans="1:6" x14ac:dyDescent="0.25">
      <c r="A12383">
        <v>2617</v>
      </c>
      <c r="B12383" s="3">
        <v>43531</v>
      </c>
      <c r="C12383" s="3">
        <v>43633</v>
      </c>
      <c r="D12383" t="s">
        <v>131</v>
      </c>
      <c r="E12383" t="s">
        <v>187</v>
      </c>
      <c r="F12383" t="s">
        <v>133</v>
      </c>
    </row>
    <row r="12384" spans="1:6" x14ac:dyDescent="0.25">
      <c r="A12384">
        <v>2617</v>
      </c>
      <c r="B12384" s="3">
        <v>43633</v>
      </c>
      <c r="C12384" s="3">
        <v>43644</v>
      </c>
      <c r="D12384" t="s">
        <v>131</v>
      </c>
      <c r="E12384" t="s">
        <v>187</v>
      </c>
      <c r="F12384" t="s">
        <v>133</v>
      </c>
    </row>
    <row r="12385" spans="1:6" x14ac:dyDescent="0.25">
      <c r="A12385">
        <v>2617</v>
      </c>
      <c r="B12385" s="3">
        <v>43645</v>
      </c>
      <c r="C12385" s="3">
        <v>43728</v>
      </c>
      <c r="D12385" t="s">
        <v>131</v>
      </c>
      <c r="E12385" t="s">
        <v>187</v>
      </c>
      <c r="F12385" t="s">
        <v>133</v>
      </c>
    </row>
    <row r="12386" spans="1:6" x14ac:dyDescent="0.25">
      <c r="A12386">
        <v>2617</v>
      </c>
      <c r="B12386" s="3">
        <v>43728</v>
      </c>
      <c r="C12386" s="3">
        <v>43825</v>
      </c>
      <c r="D12386" t="s">
        <v>131</v>
      </c>
      <c r="E12386" t="s">
        <v>187</v>
      </c>
      <c r="F12386" t="s">
        <v>133</v>
      </c>
    </row>
    <row r="12387" spans="1:6" x14ac:dyDescent="0.25">
      <c r="A12387">
        <v>2617</v>
      </c>
      <c r="B12387" s="3">
        <v>43826</v>
      </c>
      <c r="C12387" s="3">
        <v>43903</v>
      </c>
      <c r="D12387" t="s">
        <v>131</v>
      </c>
      <c r="E12387" t="s">
        <v>187</v>
      </c>
      <c r="F12387" t="s">
        <v>133</v>
      </c>
    </row>
    <row r="12388" spans="1:6" x14ac:dyDescent="0.25">
      <c r="A12388">
        <v>2617</v>
      </c>
      <c r="B12388" s="3">
        <v>43901</v>
      </c>
      <c r="C12388" s="3">
        <v>43902</v>
      </c>
      <c r="D12388" t="s">
        <v>131</v>
      </c>
      <c r="E12388" t="s">
        <v>187</v>
      </c>
      <c r="F12388" t="s">
        <v>133</v>
      </c>
    </row>
    <row r="12389" spans="1:6" x14ac:dyDescent="0.25">
      <c r="A12389">
        <v>2617</v>
      </c>
      <c r="B12389" s="3">
        <v>43901</v>
      </c>
      <c r="C12389" s="3">
        <v>43902</v>
      </c>
      <c r="D12389" t="s">
        <v>131</v>
      </c>
      <c r="E12389" t="s">
        <v>187</v>
      </c>
      <c r="F12389" t="s">
        <v>133</v>
      </c>
    </row>
    <row r="12390" spans="1:6" x14ac:dyDescent="0.25">
      <c r="A12390">
        <v>2617</v>
      </c>
      <c r="B12390" s="3">
        <v>43903</v>
      </c>
      <c r="C12390" s="3">
        <v>43909</v>
      </c>
      <c r="D12390" t="s">
        <v>131</v>
      </c>
      <c r="E12390" t="s">
        <v>187</v>
      </c>
      <c r="F12390" t="s">
        <v>133</v>
      </c>
    </row>
    <row r="12391" spans="1:6" x14ac:dyDescent="0.25">
      <c r="A12391">
        <v>2617</v>
      </c>
      <c r="B12391" s="3">
        <v>43903</v>
      </c>
      <c r="C12391" s="3">
        <v>43903</v>
      </c>
      <c r="D12391" t="s">
        <v>131</v>
      </c>
      <c r="E12391" t="s">
        <v>187</v>
      </c>
      <c r="F12391" t="s">
        <v>133</v>
      </c>
    </row>
    <row r="12392" spans="1:6" x14ac:dyDescent="0.25">
      <c r="A12392">
        <v>2617</v>
      </c>
      <c r="B12392" s="3">
        <v>43903</v>
      </c>
      <c r="C12392" s="3">
        <v>44148</v>
      </c>
      <c r="D12392" t="s">
        <v>131</v>
      </c>
      <c r="E12392" t="s">
        <v>187</v>
      </c>
      <c r="F12392" t="s">
        <v>133</v>
      </c>
    </row>
    <row r="12393" spans="1:6" x14ac:dyDescent="0.25">
      <c r="A12393">
        <v>2617</v>
      </c>
      <c r="B12393" s="3">
        <v>43910</v>
      </c>
      <c r="C12393" s="3">
        <v>43910</v>
      </c>
      <c r="D12393" t="s">
        <v>131</v>
      </c>
      <c r="E12393" t="s">
        <v>187</v>
      </c>
      <c r="F12393" t="s">
        <v>133</v>
      </c>
    </row>
    <row r="12394" spans="1:6" x14ac:dyDescent="0.25">
      <c r="A12394">
        <v>2617</v>
      </c>
      <c r="B12394" s="3">
        <v>44148</v>
      </c>
      <c r="C12394" s="3">
        <v>44148</v>
      </c>
      <c r="D12394" t="s">
        <v>131</v>
      </c>
      <c r="E12394" t="s">
        <v>187</v>
      </c>
      <c r="F12394" t="s">
        <v>133</v>
      </c>
    </row>
    <row r="12395" spans="1:6" x14ac:dyDescent="0.25">
      <c r="A12395">
        <v>2617</v>
      </c>
      <c r="B12395" s="3">
        <v>44149</v>
      </c>
      <c r="C12395" s="3">
        <v>44544</v>
      </c>
      <c r="D12395" t="s">
        <v>131</v>
      </c>
      <c r="E12395" t="s">
        <v>187</v>
      </c>
      <c r="F12395" t="s">
        <v>133</v>
      </c>
    </row>
    <row r="12396" spans="1:6" x14ac:dyDescent="0.25">
      <c r="A12396">
        <v>2617</v>
      </c>
      <c r="B12396" s="3">
        <v>44358</v>
      </c>
      <c r="C12396" s="3">
        <v>44361</v>
      </c>
      <c r="D12396" t="s">
        <v>131</v>
      </c>
      <c r="E12396" t="s">
        <v>187</v>
      </c>
      <c r="F12396" t="s">
        <v>133</v>
      </c>
    </row>
    <row r="12397" spans="1:6" x14ac:dyDescent="0.25">
      <c r="A12397">
        <v>2617</v>
      </c>
      <c r="B12397" s="3">
        <v>44362</v>
      </c>
      <c r="C12397" s="3">
        <v>44431</v>
      </c>
      <c r="D12397" t="s">
        <v>131</v>
      </c>
      <c r="E12397" t="s">
        <v>187</v>
      </c>
      <c r="F12397" t="s">
        <v>133</v>
      </c>
    </row>
    <row r="12398" spans="1:6" x14ac:dyDescent="0.25">
      <c r="A12398">
        <v>2617</v>
      </c>
      <c r="B12398" s="3">
        <v>44431</v>
      </c>
      <c r="C12398" s="3">
        <v>44432</v>
      </c>
      <c r="D12398" t="s">
        <v>131</v>
      </c>
      <c r="E12398" t="s">
        <v>187</v>
      </c>
      <c r="F12398" t="s">
        <v>133</v>
      </c>
    </row>
    <row r="12399" spans="1:6" x14ac:dyDescent="0.25">
      <c r="A12399">
        <v>2617</v>
      </c>
      <c r="B12399" s="3">
        <v>44433</v>
      </c>
      <c r="C12399" s="3">
        <v>44433</v>
      </c>
      <c r="D12399" t="s">
        <v>131</v>
      </c>
      <c r="E12399" t="s">
        <v>187</v>
      </c>
      <c r="F12399" t="s">
        <v>133</v>
      </c>
    </row>
    <row r="12400" spans="1:6" x14ac:dyDescent="0.25">
      <c r="A12400">
        <v>2617</v>
      </c>
      <c r="B12400" s="3">
        <v>44433</v>
      </c>
      <c r="C12400" s="3">
        <v>44433</v>
      </c>
      <c r="D12400" t="s">
        <v>131</v>
      </c>
      <c r="E12400" t="s">
        <v>187</v>
      </c>
      <c r="F12400" t="s">
        <v>133</v>
      </c>
    </row>
    <row r="12401" spans="1:6" x14ac:dyDescent="0.25">
      <c r="A12401">
        <v>2617</v>
      </c>
      <c r="B12401" s="3">
        <v>44434</v>
      </c>
      <c r="C12401" s="3">
        <v>44442</v>
      </c>
      <c r="D12401" t="s">
        <v>131</v>
      </c>
      <c r="E12401" t="s">
        <v>187</v>
      </c>
      <c r="F12401" t="s">
        <v>133</v>
      </c>
    </row>
    <row r="12402" spans="1:6" x14ac:dyDescent="0.25">
      <c r="A12402">
        <v>2617</v>
      </c>
      <c r="B12402" s="3">
        <v>44442</v>
      </c>
      <c r="C12402" s="3">
        <v>44442</v>
      </c>
      <c r="D12402" t="s">
        <v>131</v>
      </c>
      <c r="E12402" t="s">
        <v>187</v>
      </c>
      <c r="F12402" t="s">
        <v>133</v>
      </c>
    </row>
    <row r="12403" spans="1:6" x14ac:dyDescent="0.25">
      <c r="A12403">
        <v>2617</v>
      </c>
      <c r="B12403" s="3">
        <v>44443</v>
      </c>
      <c r="C12403" s="3">
        <v>44473</v>
      </c>
      <c r="D12403" t="s">
        <v>131</v>
      </c>
      <c r="E12403" t="s">
        <v>187</v>
      </c>
      <c r="F12403" t="s">
        <v>133</v>
      </c>
    </row>
    <row r="12404" spans="1:6" x14ac:dyDescent="0.25">
      <c r="A12404">
        <v>2617</v>
      </c>
      <c r="B12404" s="3">
        <v>44466</v>
      </c>
      <c r="C12404" s="3">
        <v>44466</v>
      </c>
      <c r="D12404" t="s">
        <v>131</v>
      </c>
      <c r="E12404" t="s">
        <v>187</v>
      </c>
      <c r="F12404" t="s">
        <v>133</v>
      </c>
    </row>
    <row r="12405" spans="1:6" x14ac:dyDescent="0.25">
      <c r="A12405">
        <v>2617</v>
      </c>
      <c r="B12405" s="3">
        <v>44467</v>
      </c>
      <c r="C12405" s="3">
        <v>44526</v>
      </c>
      <c r="D12405" t="s">
        <v>131</v>
      </c>
      <c r="E12405" t="s">
        <v>187</v>
      </c>
      <c r="F12405" t="s">
        <v>133</v>
      </c>
    </row>
    <row r="12406" spans="1:6" x14ac:dyDescent="0.25">
      <c r="A12406">
        <v>2617</v>
      </c>
      <c r="B12406" s="3">
        <v>44473</v>
      </c>
      <c r="C12406" s="3">
        <v>44473</v>
      </c>
      <c r="D12406" t="s">
        <v>131</v>
      </c>
      <c r="E12406" t="s">
        <v>187</v>
      </c>
      <c r="F12406" t="s">
        <v>133</v>
      </c>
    </row>
    <row r="12407" spans="1:6" x14ac:dyDescent="0.25">
      <c r="A12407">
        <v>2617</v>
      </c>
      <c r="B12407" s="3">
        <v>44474</v>
      </c>
      <c r="C12407" s="3"/>
      <c r="D12407" t="s">
        <v>131</v>
      </c>
      <c r="E12407" t="s">
        <v>187</v>
      </c>
      <c r="F12407" t="s">
        <v>133</v>
      </c>
    </row>
    <row r="12408" spans="1:6" x14ac:dyDescent="0.25">
      <c r="A12408">
        <v>2617</v>
      </c>
      <c r="B12408" s="3">
        <v>44526</v>
      </c>
      <c r="C12408" s="3">
        <v>44529</v>
      </c>
      <c r="D12408" t="s">
        <v>131</v>
      </c>
      <c r="E12408" t="s">
        <v>187</v>
      </c>
      <c r="F12408" t="s">
        <v>133</v>
      </c>
    </row>
    <row r="12409" spans="1:6" x14ac:dyDescent="0.25">
      <c r="A12409">
        <v>2617</v>
      </c>
      <c r="B12409" s="3">
        <v>44530</v>
      </c>
      <c r="C12409" s="3">
        <v>44593</v>
      </c>
      <c r="D12409" t="s">
        <v>131</v>
      </c>
      <c r="E12409" t="s">
        <v>187</v>
      </c>
      <c r="F12409" t="s">
        <v>133</v>
      </c>
    </row>
    <row r="12410" spans="1:6" x14ac:dyDescent="0.25">
      <c r="A12410">
        <v>2617</v>
      </c>
      <c r="B12410" s="3">
        <v>44544</v>
      </c>
      <c r="C12410" s="3">
        <v>44546</v>
      </c>
      <c r="D12410" t="s">
        <v>131</v>
      </c>
      <c r="E12410" t="s">
        <v>187</v>
      </c>
      <c r="F12410" t="s">
        <v>133</v>
      </c>
    </row>
    <row r="12411" spans="1:6" x14ac:dyDescent="0.25">
      <c r="A12411">
        <v>2617</v>
      </c>
      <c r="B12411" s="3">
        <v>44547</v>
      </c>
      <c r="C12411" s="3"/>
      <c r="D12411" t="s">
        <v>131</v>
      </c>
      <c r="E12411" t="s">
        <v>187</v>
      </c>
      <c r="F12411" t="s">
        <v>133</v>
      </c>
    </row>
    <row r="12412" spans="1:6" x14ac:dyDescent="0.25">
      <c r="A12412">
        <v>2617</v>
      </c>
      <c r="B12412" s="3">
        <v>44593</v>
      </c>
      <c r="C12412" s="3">
        <v>44957</v>
      </c>
      <c r="D12412" t="s">
        <v>131</v>
      </c>
      <c r="E12412" t="s">
        <v>187</v>
      </c>
      <c r="F12412" t="s">
        <v>133</v>
      </c>
    </row>
    <row r="12413" spans="1:6" x14ac:dyDescent="0.25">
      <c r="A12413">
        <v>2617</v>
      </c>
      <c r="B12413" s="3">
        <v>44593</v>
      </c>
      <c r="C12413" s="3"/>
      <c r="D12413" t="s">
        <v>131</v>
      </c>
      <c r="E12413" t="s">
        <v>187</v>
      </c>
      <c r="F12413" t="s">
        <v>133</v>
      </c>
    </row>
    <row r="12414" spans="1:6" x14ac:dyDescent="0.25">
      <c r="A12414">
        <v>2617</v>
      </c>
      <c r="B12414" s="3">
        <v>44958</v>
      </c>
      <c r="D12414" t="s">
        <v>131</v>
      </c>
      <c r="E12414" t="s">
        <v>187</v>
      </c>
      <c r="F12414" t="s">
        <v>133</v>
      </c>
    </row>
    <row r="12415" spans="1:6" x14ac:dyDescent="0.25">
      <c r="A12415">
        <v>2618</v>
      </c>
      <c r="B12415" s="3">
        <v>41426</v>
      </c>
      <c r="C12415" s="3">
        <v>43358</v>
      </c>
      <c r="D12415" t="s">
        <v>131</v>
      </c>
      <c r="E12415" t="s">
        <v>175</v>
      </c>
      <c r="F12415" t="s">
        <v>133</v>
      </c>
    </row>
    <row r="12416" spans="1:6" x14ac:dyDescent="0.25">
      <c r="A12416">
        <v>2618</v>
      </c>
      <c r="B12416" s="3">
        <v>43358</v>
      </c>
      <c r="C12416" s="3">
        <v>44055</v>
      </c>
      <c r="D12416" t="s">
        <v>131</v>
      </c>
      <c r="E12416" t="s">
        <v>175</v>
      </c>
      <c r="F12416" t="s">
        <v>133</v>
      </c>
    </row>
    <row r="12417" spans="1:6" x14ac:dyDescent="0.25">
      <c r="A12417">
        <v>2618</v>
      </c>
      <c r="B12417" s="3">
        <v>44055</v>
      </c>
      <c r="C12417" s="3">
        <v>44057</v>
      </c>
      <c r="D12417" t="s">
        <v>131</v>
      </c>
      <c r="E12417" t="s">
        <v>175</v>
      </c>
      <c r="F12417" t="s">
        <v>133</v>
      </c>
    </row>
    <row r="12418" spans="1:6" x14ac:dyDescent="0.25">
      <c r="A12418">
        <v>2618</v>
      </c>
      <c r="B12418" s="3">
        <v>44058</v>
      </c>
      <c r="C12418" s="3">
        <v>44060</v>
      </c>
      <c r="D12418" t="s">
        <v>131</v>
      </c>
      <c r="E12418" t="s">
        <v>175</v>
      </c>
      <c r="F12418" t="s">
        <v>133</v>
      </c>
    </row>
    <row r="12419" spans="1:6" x14ac:dyDescent="0.25">
      <c r="A12419">
        <v>2618</v>
      </c>
      <c r="B12419" s="3">
        <v>44060</v>
      </c>
      <c r="C12419" s="3">
        <v>44119</v>
      </c>
      <c r="D12419" t="s">
        <v>131</v>
      </c>
      <c r="E12419" t="s">
        <v>175</v>
      </c>
      <c r="F12419" t="s">
        <v>133</v>
      </c>
    </row>
    <row r="12420" spans="1:6" x14ac:dyDescent="0.25">
      <c r="A12420">
        <v>2618</v>
      </c>
      <c r="B12420" s="3">
        <v>44120</v>
      </c>
      <c r="C12420" s="3"/>
      <c r="D12420" t="s">
        <v>131</v>
      </c>
      <c r="E12420" t="s">
        <v>175</v>
      </c>
      <c r="F12420" t="s">
        <v>133</v>
      </c>
    </row>
    <row r="12421" spans="1:6" x14ac:dyDescent="0.25">
      <c r="A12421">
        <v>2619</v>
      </c>
      <c r="B12421" s="3">
        <v>41148</v>
      </c>
      <c r="C12421" s="3">
        <v>43600</v>
      </c>
      <c r="D12421" t="s">
        <v>131</v>
      </c>
      <c r="E12421" t="s">
        <v>111</v>
      </c>
      <c r="F12421" t="s">
        <v>133</v>
      </c>
    </row>
    <row r="12422" spans="1:6" x14ac:dyDescent="0.25">
      <c r="A12422">
        <v>2619</v>
      </c>
      <c r="B12422" s="3">
        <v>43600</v>
      </c>
      <c r="C12422" s="3">
        <v>43600</v>
      </c>
      <c r="D12422" t="s">
        <v>131</v>
      </c>
      <c r="E12422" t="s">
        <v>143</v>
      </c>
      <c r="F12422" t="s">
        <v>133</v>
      </c>
    </row>
    <row r="12423" spans="1:6" x14ac:dyDescent="0.25">
      <c r="A12423">
        <v>2619</v>
      </c>
      <c r="B12423" s="3">
        <v>43600</v>
      </c>
      <c r="C12423" s="3">
        <v>44039</v>
      </c>
      <c r="D12423" t="s">
        <v>131</v>
      </c>
      <c r="E12423" t="s">
        <v>143</v>
      </c>
      <c r="F12423" t="s">
        <v>133</v>
      </c>
    </row>
    <row r="12424" spans="1:6" x14ac:dyDescent="0.25">
      <c r="A12424">
        <v>2619</v>
      </c>
      <c r="B12424" s="3">
        <v>44039</v>
      </c>
      <c r="C12424" s="3">
        <v>44045</v>
      </c>
      <c r="D12424" t="s">
        <v>131</v>
      </c>
      <c r="E12424" t="s">
        <v>143</v>
      </c>
      <c r="F12424" t="s">
        <v>133</v>
      </c>
    </row>
    <row r="12425" spans="1:6" x14ac:dyDescent="0.25">
      <c r="A12425">
        <v>2619</v>
      </c>
      <c r="B12425" s="3">
        <v>44046</v>
      </c>
      <c r="C12425" s="3">
        <v>44074</v>
      </c>
      <c r="D12425" t="s">
        <v>131</v>
      </c>
      <c r="E12425" t="s">
        <v>143</v>
      </c>
      <c r="F12425" t="s">
        <v>133</v>
      </c>
    </row>
    <row r="12426" spans="1:6" x14ac:dyDescent="0.25">
      <c r="A12426">
        <v>2619</v>
      </c>
      <c r="B12426" s="3">
        <v>44074</v>
      </c>
      <c r="C12426" s="3">
        <v>44074</v>
      </c>
      <c r="D12426" t="s">
        <v>131</v>
      </c>
      <c r="E12426" t="s">
        <v>111</v>
      </c>
      <c r="F12426" t="s">
        <v>133</v>
      </c>
    </row>
    <row r="12427" spans="1:6" x14ac:dyDescent="0.25">
      <c r="A12427">
        <v>2619</v>
      </c>
      <c r="B12427" s="3">
        <v>44075</v>
      </c>
      <c r="C12427" s="3">
        <v>44075</v>
      </c>
      <c r="D12427" t="s">
        <v>131</v>
      </c>
      <c r="E12427" t="s">
        <v>130</v>
      </c>
      <c r="F12427" t="s">
        <v>133</v>
      </c>
    </row>
    <row r="12428" spans="1:6" x14ac:dyDescent="0.25">
      <c r="A12428">
        <v>2619</v>
      </c>
      <c r="B12428" s="3">
        <v>44075</v>
      </c>
      <c r="C12428" s="3"/>
      <c r="D12428" t="s">
        <v>131</v>
      </c>
      <c r="E12428" t="s">
        <v>130</v>
      </c>
      <c r="F12428" t="s">
        <v>133</v>
      </c>
    </row>
    <row r="12429" spans="1:6" x14ac:dyDescent="0.25">
      <c r="A12429">
        <v>2620</v>
      </c>
      <c r="B12429" s="3">
        <v>42522</v>
      </c>
      <c r="C12429" s="3">
        <v>43808</v>
      </c>
      <c r="D12429" t="s">
        <v>131</v>
      </c>
      <c r="E12429" t="s">
        <v>180</v>
      </c>
      <c r="F12429" t="s">
        <v>132</v>
      </c>
    </row>
    <row r="12430" spans="1:6" x14ac:dyDescent="0.25">
      <c r="A12430">
        <v>2620</v>
      </c>
      <c r="B12430" s="3">
        <v>43808</v>
      </c>
      <c r="C12430" s="3">
        <v>43812</v>
      </c>
      <c r="D12430" t="s">
        <v>131</v>
      </c>
      <c r="E12430" t="s">
        <v>180</v>
      </c>
      <c r="F12430" t="s">
        <v>132</v>
      </c>
    </row>
    <row r="12431" spans="1:6" x14ac:dyDescent="0.25">
      <c r="A12431">
        <v>2620</v>
      </c>
      <c r="B12431" s="3">
        <v>43813</v>
      </c>
      <c r="C12431" s="3">
        <v>44196</v>
      </c>
      <c r="D12431" t="s">
        <v>131</v>
      </c>
      <c r="E12431" t="s">
        <v>180</v>
      </c>
      <c r="F12431" t="s">
        <v>132</v>
      </c>
    </row>
    <row r="12432" spans="1:6" x14ac:dyDescent="0.25">
      <c r="A12432">
        <v>2620</v>
      </c>
      <c r="B12432" s="3">
        <v>44197</v>
      </c>
      <c r="C12432" s="3">
        <v>44197</v>
      </c>
      <c r="D12432" t="s">
        <v>131</v>
      </c>
      <c r="E12432" t="s">
        <v>180</v>
      </c>
      <c r="F12432" t="s">
        <v>132</v>
      </c>
    </row>
    <row r="12433" spans="1:6" x14ac:dyDescent="0.25">
      <c r="A12433">
        <v>2620</v>
      </c>
      <c r="B12433" s="3">
        <v>44197</v>
      </c>
      <c r="C12433" s="3"/>
      <c r="D12433" t="s">
        <v>131</v>
      </c>
      <c r="E12433" t="s">
        <v>180</v>
      </c>
      <c r="F12433" t="s">
        <v>132</v>
      </c>
    </row>
    <row r="12434" spans="1:6" x14ac:dyDescent="0.25">
      <c r="A12434">
        <v>2621</v>
      </c>
      <c r="B12434" s="3">
        <v>42522</v>
      </c>
      <c r="C12434" s="3">
        <v>44408</v>
      </c>
      <c r="D12434" t="s">
        <v>131</v>
      </c>
      <c r="E12434" t="s">
        <v>128</v>
      </c>
      <c r="F12434" t="s">
        <v>133</v>
      </c>
    </row>
    <row r="12435" spans="1:6" x14ac:dyDescent="0.25">
      <c r="A12435">
        <v>2621</v>
      </c>
      <c r="B12435" s="3">
        <v>44409</v>
      </c>
      <c r="C12435" s="3">
        <v>44409</v>
      </c>
      <c r="D12435" t="s">
        <v>131</v>
      </c>
      <c r="E12435" t="s">
        <v>128</v>
      </c>
      <c r="F12435" t="s">
        <v>133</v>
      </c>
    </row>
    <row r="12436" spans="1:6" x14ac:dyDescent="0.25">
      <c r="A12436">
        <v>2621</v>
      </c>
      <c r="B12436" s="3">
        <v>44409</v>
      </c>
      <c r="C12436" s="3"/>
      <c r="D12436" t="s">
        <v>131</v>
      </c>
      <c r="E12436" t="s">
        <v>128</v>
      </c>
      <c r="F12436" t="s">
        <v>133</v>
      </c>
    </row>
    <row r="12437" spans="1:6" x14ac:dyDescent="0.25">
      <c r="A12437">
        <v>2624</v>
      </c>
      <c r="B12437" s="3">
        <v>42795</v>
      </c>
      <c r="C12437" s="3">
        <v>43451</v>
      </c>
      <c r="D12437" t="s">
        <v>131</v>
      </c>
      <c r="E12437" t="s">
        <v>167</v>
      </c>
      <c r="F12437" t="s">
        <v>133</v>
      </c>
    </row>
    <row r="12438" spans="1:6" x14ac:dyDescent="0.25">
      <c r="A12438">
        <v>2624</v>
      </c>
      <c r="B12438" s="3">
        <v>43451</v>
      </c>
      <c r="C12438" s="3">
        <v>43548</v>
      </c>
      <c r="D12438" t="s">
        <v>131</v>
      </c>
      <c r="E12438" t="s">
        <v>167</v>
      </c>
      <c r="F12438" t="s">
        <v>133</v>
      </c>
    </row>
    <row r="12439" spans="1:6" x14ac:dyDescent="0.25">
      <c r="A12439">
        <v>2624</v>
      </c>
      <c r="B12439" s="3">
        <v>43549</v>
      </c>
      <c r="C12439" s="3">
        <v>43685</v>
      </c>
      <c r="D12439" t="s">
        <v>131</v>
      </c>
      <c r="E12439" t="s">
        <v>167</v>
      </c>
      <c r="F12439" t="s">
        <v>133</v>
      </c>
    </row>
    <row r="12440" spans="1:6" x14ac:dyDescent="0.25">
      <c r="A12440">
        <v>2624</v>
      </c>
      <c r="B12440" s="3">
        <v>43683</v>
      </c>
      <c r="C12440" s="3">
        <v>43684</v>
      </c>
      <c r="D12440" t="s">
        <v>131</v>
      </c>
      <c r="E12440" t="s">
        <v>167</v>
      </c>
      <c r="F12440" t="s">
        <v>133</v>
      </c>
    </row>
    <row r="12441" spans="1:6" x14ac:dyDescent="0.25">
      <c r="A12441">
        <v>2624</v>
      </c>
      <c r="B12441" s="3">
        <v>43685</v>
      </c>
      <c r="C12441" s="3">
        <v>43685</v>
      </c>
      <c r="D12441" t="s">
        <v>131</v>
      </c>
      <c r="E12441" t="s">
        <v>167</v>
      </c>
      <c r="F12441" t="s">
        <v>133</v>
      </c>
    </row>
    <row r="12442" spans="1:6" x14ac:dyDescent="0.25">
      <c r="A12442">
        <v>2624</v>
      </c>
      <c r="B12442" s="3">
        <v>43686</v>
      </c>
      <c r="C12442" s="3">
        <v>44026</v>
      </c>
      <c r="D12442" t="s">
        <v>131</v>
      </c>
      <c r="E12442" t="s">
        <v>167</v>
      </c>
      <c r="F12442" t="s">
        <v>133</v>
      </c>
    </row>
    <row r="12443" spans="1:6" x14ac:dyDescent="0.25">
      <c r="A12443">
        <v>2624</v>
      </c>
      <c r="B12443" s="3">
        <v>44026</v>
      </c>
      <c r="C12443" s="3">
        <v>44036</v>
      </c>
      <c r="D12443" t="s">
        <v>131</v>
      </c>
      <c r="E12443" t="s">
        <v>167</v>
      </c>
      <c r="F12443" t="s">
        <v>133</v>
      </c>
    </row>
    <row r="12444" spans="1:6" x14ac:dyDescent="0.25">
      <c r="A12444">
        <v>2624</v>
      </c>
      <c r="B12444" s="3">
        <v>44037</v>
      </c>
      <c r="C12444" s="3">
        <v>44209</v>
      </c>
      <c r="D12444" t="s">
        <v>131</v>
      </c>
      <c r="E12444" t="s">
        <v>167</v>
      </c>
      <c r="F12444" t="s">
        <v>133</v>
      </c>
    </row>
    <row r="12445" spans="1:6" x14ac:dyDescent="0.25">
      <c r="A12445">
        <v>2624</v>
      </c>
      <c r="B12445" s="3">
        <v>44209</v>
      </c>
      <c r="C12445" s="3">
        <v>44209</v>
      </c>
      <c r="D12445" t="s">
        <v>131</v>
      </c>
      <c r="E12445" t="s">
        <v>167</v>
      </c>
      <c r="F12445" t="s">
        <v>133</v>
      </c>
    </row>
    <row r="12446" spans="1:6" x14ac:dyDescent="0.25">
      <c r="A12446">
        <v>2624</v>
      </c>
      <c r="B12446" s="3">
        <v>44209</v>
      </c>
      <c r="C12446" s="3"/>
      <c r="D12446" t="s">
        <v>131</v>
      </c>
      <c r="E12446" t="s">
        <v>128</v>
      </c>
      <c r="F12446" t="s">
        <v>133</v>
      </c>
    </row>
    <row r="12447" spans="1:6" x14ac:dyDescent="0.25">
      <c r="A12447">
        <v>2625</v>
      </c>
      <c r="B12447" s="3">
        <v>42736</v>
      </c>
      <c r="C12447" s="3">
        <v>43481</v>
      </c>
      <c r="D12447" t="s">
        <v>131</v>
      </c>
      <c r="E12447" t="s">
        <v>185</v>
      </c>
      <c r="F12447" t="s">
        <v>133</v>
      </c>
    </row>
    <row r="12448" spans="1:6" x14ac:dyDescent="0.25">
      <c r="A12448">
        <v>2625</v>
      </c>
      <c r="B12448" s="3">
        <v>43466</v>
      </c>
      <c r="C12448" s="3"/>
      <c r="D12448" t="s">
        <v>131</v>
      </c>
      <c r="E12448" t="s">
        <v>185</v>
      </c>
      <c r="F12448" t="s">
        <v>133</v>
      </c>
    </row>
    <row r="12449" spans="1:6" x14ac:dyDescent="0.25">
      <c r="A12449">
        <v>2625</v>
      </c>
      <c r="B12449" s="3">
        <v>43466</v>
      </c>
      <c r="C12449" s="3">
        <v>43738</v>
      </c>
      <c r="D12449" t="s">
        <v>131</v>
      </c>
      <c r="E12449" t="s">
        <v>116</v>
      </c>
      <c r="F12449" t="s">
        <v>133</v>
      </c>
    </row>
    <row r="12450" spans="1:6" x14ac:dyDescent="0.25">
      <c r="A12450">
        <v>2625</v>
      </c>
      <c r="B12450" s="3">
        <v>43481</v>
      </c>
      <c r="D12450" t="s">
        <v>131</v>
      </c>
      <c r="E12450" t="s">
        <v>185</v>
      </c>
      <c r="F12450" t="s">
        <v>133</v>
      </c>
    </row>
    <row r="12451" spans="1:6" x14ac:dyDescent="0.25">
      <c r="A12451">
        <v>2625</v>
      </c>
      <c r="B12451" s="3">
        <v>43738</v>
      </c>
      <c r="C12451" s="3">
        <v>44133</v>
      </c>
      <c r="D12451" t="s">
        <v>131</v>
      </c>
      <c r="E12451" t="s">
        <v>116</v>
      </c>
      <c r="F12451" t="s">
        <v>133</v>
      </c>
    </row>
    <row r="12452" spans="1:6" x14ac:dyDescent="0.25">
      <c r="A12452">
        <v>2625</v>
      </c>
      <c r="B12452" s="3">
        <v>44133</v>
      </c>
      <c r="C12452" s="3">
        <v>44134</v>
      </c>
      <c r="D12452" t="s">
        <v>131</v>
      </c>
      <c r="E12452" t="s">
        <v>116</v>
      </c>
      <c r="F12452" t="s">
        <v>133</v>
      </c>
    </row>
    <row r="12453" spans="1:6" x14ac:dyDescent="0.25">
      <c r="A12453">
        <v>2625</v>
      </c>
      <c r="B12453" s="3">
        <v>44135</v>
      </c>
      <c r="C12453" s="3">
        <v>44570</v>
      </c>
      <c r="D12453" t="s">
        <v>131</v>
      </c>
      <c r="E12453" t="s">
        <v>116</v>
      </c>
      <c r="F12453" t="s">
        <v>133</v>
      </c>
    </row>
    <row r="12454" spans="1:6" x14ac:dyDescent="0.25">
      <c r="A12454">
        <v>2625</v>
      </c>
      <c r="B12454" s="3">
        <v>44570</v>
      </c>
      <c r="C12454" s="3">
        <v>44577</v>
      </c>
      <c r="D12454" t="s">
        <v>131</v>
      </c>
      <c r="E12454" t="s">
        <v>116</v>
      </c>
      <c r="F12454" t="s">
        <v>133</v>
      </c>
    </row>
    <row r="12455" spans="1:6" x14ac:dyDescent="0.25">
      <c r="A12455">
        <v>2625</v>
      </c>
      <c r="B12455" s="3">
        <v>44578</v>
      </c>
      <c r="C12455" s="3"/>
      <c r="D12455" t="s">
        <v>131</v>
      </c>
      <c r="E12455" t="s">
        <v>116</v>
      </c>
      <c r="F12455" t="s">
        <v>133</v>
      </c>
    </row>
    <row r="12456" spans="1:6" x14ac:dyDescent="0.25">
      <c r="A12456">
        <v>2626</v>
      </c>
      <c r="B12456" s="3">
        <v>41306</v>
      </c>
      <c r="C12456" s="3">
        <v>43358</v>
      </c>
      <c r="D12456" t="s">
        <v>131</v>
      </c>
      <c r="E12456" t="s">
        <v>177</v>
      </c>
      <c r="F12456" t="s">
        <v>133</v>
      </c>
    </row>
    <row r="12457" spans="1:6" x14ac:dyDescent="0.25">
      <c r="A12457">
        <v>2626</v>
      </c>
      <c r="B12457" s="3">
        <v>43358</v>
      </c>
      <c r="C12457" s="3">
        <v>43739</v>
      </c>
      <c r="D12457" t="s">
        <v>131</v>
      </c>
      <c r="E12457" t="s">
        <v>177</v>
      </c>
      <c r="F12457" t="s">
        <v>133</v>
      </c>
    </row>
    <row r="12458" spans="1:6" x14ac:dyDescent="0.25">
      <c r="A12458">
        <v>2626</v>
      </c>
      <c r="B12458" s="3">
        <v>43739</v>
      </c>
      <c r="C12458" s="3">
        <v>43739</v>
      </c>
      <c r="D12458" t="s">
        <v>131</v>
      </c>
      <c r="E12458" t="s">
        <v>163</v>
      </c>
      <c r="F12458" t="s">
        <v>133</v>
      </c>
    </row>
    <row r="12459" spans="1:6" x14ac:dyDescent="0.25">
      <c r="A12459">
        <v>2626</v>
      </c>
      <c r="B12459" s="3">
        <v>43739</v>
      </c>
      <c r="C12459" s="3">
        <v>43739</v>
      </c>
      <c r="D12459" t="s">
        <v>131</v>
      </c>
      <c r="E12459" t="s">
        <v>177</v>
      </c>
      <c r="F12459" t="s">
        <v>133</v>
      </c>
    </row>
    <row r="12460" spans="1:6" x14ac:dyDescent="0.25">
      <c r="A12460">
        <v>2626</v>
      </c>
      <c r="B12460" s="3">
        <v>43739</v>
      </c>
      <c r="C12460" s="3"/>
      <c r="D12460" t="s">
        <v>131</v>
      </c>
      <c r="E12460" t="s">
        <v>163</v>
      </c>
      <c r="F12460" t="s">
        <v>133</v>
      </c>
    </row>
    <row r="12461" spans="1:6" x14ac:dyDescent="0.25">
      <c r="A12461">
        <v>2627</v>
      </c>
      <c r="B12461" s="3">
        <v>41199</v>
      </c>
      <c r="C12461" s="3">
        <v>44227</v>
      </c>
      <c r="D12461" t="s">
        <v>131</v>
      </c>
      <c r="E12461" t="s">
        <v>167</v>
      </c>
      <c r="F12461" t="s">
        <v>133</v>
      </c>
    </row>
    <row r="12462" spans="1:6" x14ac:dyDescent="0.25">
      <c r="A12462">
        <v>2627</v>
      </c>
      <c r="B12462" s="3">
        <v>44228</v>
      </c>
      <c r="C12462" s="3">
        <v>44228</v>
      </c>
      <c r="D12462" t="s">
        <v>131</v>
      </c>
      <c r="E12462" t="s">
        <v>167</v>
      </c>
      <c r="F12462" t="s">
        <v>133</v>
      </c>
    </row>
    <row r="12463" spans="1:6" x14ac:dyDescent="0.25">
      <c r="A12463">
        <v>2627</v>
      </c>
      <c r="B12463" s="3">
        <v>44228</v>
      </c>
      <c r="C12463" s="3"/>
      <c r="D12463" t="s">
        <v>131</v>
      </c>
      <c r="E12463" t="s">
        <v>167</v>
      </c>
      <c r="F12463" t="s">
        <v>133</v>
      </c>
    </row>
    <row r="12464" spans="1:6" x14ac:dyDescent="0.25">
      <c r="A12464">
        <v>2628</v>
      </c>
      <c r="B12464" s="3">
        <v>41462</v>
      </c>
      <c r="C12464" s="3">
        <v>43780</v>
      </c>
      <c r="D12464" t="s">
        <v>131</v>
      </c>
      <c r="E12464" t="s">
        <v>177</v>
      </c>
      <c r="F12464" t="s">
        <v>133</v>
      </c>
    </row>
    <row r="12465" spans="1:6" x14ac:dyDescent="0.25">
      <c r="A12465">
        <v>2628</v>
      </c>
      <c r="B12465" s="3">
        <v>43780</v>
      </c>
      <c r="C12465" s="3">
        <v>43794</v>
      </c>
      <c r="D12465" t="s">
        <v>131</v>
      </c>
      <c r="E12465" t="s">
        <v>177</v>
      </c>
      <c r="F12465" t="s">
        <v>133</v>
      </c>
    </row>
    <row r="12466" spans="1:6" x14ac:dyDescent="0.25">
      <c r="A12466">
        <v>2628</v>
      </c>
      <c r="B12466" s="3">
        <v>43795</v>
      </c>
      <c r="C12466" s="3">
        <v>43795</v>
      </c>
      <c r="D12466" t="s">
        <v>131</v>
      </c>
      <c r="E12466" t="s">
        <v>177</v>
      </c>
      <c r="F12466" t="s">
        <v>133</v>
      </c>
    </row>
    <row r="12467" spans="1:6" x14ac:dyDescent="0.25">
      <c r="A12467">
        <v>2628</v>
      </c>
      <c r="B12467" s="3">
        <v>43795</v>
      </c>
      <c r="C12467" s="3">
        <v>43795</v>
      </c>
      <c r="D12467" t="s">
        <v>131</v>
      </c>
      <c r="E12467" t="s">
        <v>175</v>
      </c>
      <c r="F12467" t="s">
        <v>133</v>
      </c>
    </row>
    <row r="12468" spans="1:6" x14ac:dyDescent="0.25">
      <c r="A12468">
        <v>2628</v>
      </c>
      <c r="B12468" s="3">
        <v>43795</v>
      </c>
      <c r="C12468" s="3">
        <v>44074</v>
      </c>
      <c r="D12468" t="s">
        <v>131</v>
      </c>
      <c r="E12468" t="s">
        <v>175</v>
      </c>
      <c r="F12468" t="s">
        <v>133</v>
      </c>
    </row>
    <row r="12469" spans="1:6" x14ac:dyDescent="0.25">
      <c r="A12469">
        <v>2628</v>
      </c>
      <c r="B12469" s="3">
        <v>44074</v>
      </c>
      <c r="C12469" s="3">
        <v>44724</v>
      </c>
      <c r="D12469" t="s">
        <v>131</v>
      </c>
      <c r="E12469" t="s">
        <v>175</v>
      </c>
      <c r="F12469" t="s">
        <v>133</v>
      </c>
    </row>
    <row r="12470" spans="1:6" x14ac:dyDescent="0.25">
      <c r="A12470">
        <v>2628</v>
      </c>
      <c r="B12470" s="3">
        <v>44724</v>
      </c>
      <c r="C12470" s="3">
        <v>44725</v>
      </c>
      <c r="D12470" t="s">
        <v>131</v>
      </c>
      <c r="E12470" t="s">
        <v>175</v>
      </c>
      <c r="F12470" t="s">
        <v>133</v>
      </c>
    </row>
    <row r="12471" spans="1:6" x14ac:dyDescent="0.25">
      <c r="A12471">
        <v>2628</v>
      </c>
      <c r="B12471" s="3">
        <v>44725</v>
      </c>
      <c r="C12471" s="3"/>
      <c r="D12471" t="s">
        <v>131</v>
      </c>
      <c r="E12471" t="s">
        <v>175</v>
      </c>
      <c r="F12471" t="s">
        <v>133</v>
      </c>
    </row>
    <row r="12472" spans="1:6" x14ac:dyDescent="0.25">
      <c r="A12472">
        <v>2629</v>
      </c>
      <c r="B12472" s="3">
        <v>42522</v>
      </c>
      <c r="C12472" s="3">
        <v>43147</v>
      </c>
      <c r="D12472" t="s">
        <v>131</v>
      </c>
      <c r="E12472" t="s">
        <v>187</v>
      </c>
      <c r="F12472" t="s">
        <v>133</v>
      </c>
    </row>
    <row r="12473" spans="1:6" x14ac:dyDescent="0.25">
      <c r="A12473">
        <v>2629</v>
      </c>
      <c r="B12473" s="3">
        <v>43147</v>
      </c>
      <c r="C12473" s="3">
        <v>43566</v>
      </c>
      <c r="D12473" t="s">
        <v>131</v>
      </c>
      <c r="E12473" t="s">
        <v>187</v>
      </c>
      <c r="F12473" t="s">
        <v>133</v>
      </c>
    </row>
    <row r="12474" spans="1:6" x14ac:dyDescent="0.25">
      <c r="A12474">
        <v>2629</v>
      </c>
      <c r="B12474" s="3">
        <v>43566</v>
      </c>
      <c r="C12474" s="3">
        <v>43567</v>
      </c>
      <c r="D12474" t="s">
        <v>131</v>
      </c>
      <c r="E12474" t="s">
        <v>187</v>
      </c>
      <c r="F12474" t="s">
        <v>133</v>
      </c>
    </row>
    <row r="12475" spans="1:6" x14ac:dyDescent="0.25">
      <c r="A12475">
        <v>2629</v>
      </c>
      <c r="B12475" s="3">
        <v>43568</v>
      </c>
      <c r="C12475" s="3">
        <v>44564</v>
      </c>
      <c r="D12475" t="s">
        <v>131</v>
      </c>
      <c r="E12475" t="s">
        <v>187</v>
      </c>
      <c r="F12475" t="s">
        <v>133</v>
      </c>
    </row>
    <row r="12476" spans="1:6" x14ac:dyDescent="0.25">
      <c r="A12476">
        <v>2629</v>
      </c>
      <c r="B12476" s="3">
        <v>44564</v>
      </c>
      <c r="C12476" s="3">
        <v>44573</v>
      </c>
      <c r="D12476" t="s">
        <v>131</v>
      </c>
      <c r="E12476" t="s">
        <v>187</v>
      </c>
      <c r="F12476" t="s">
        <v>133</v>
      </c>
    </row>
    <row r="12477" spans="1:6" x14ac:dyDescent="0.25">
      <c r="A12477">
        <v>2629</v>
      </c>
      <c r="B12477" s="3">
        <v>44574</v>
      </c>
      <c r="C12477" s="3">
        <v>44586</v>
      </c>
      <c r="D12477" t="s">
        <v>131</v>
      </c>
      <c r="E12477" t="s">
        <v>187</v>
      </c>
      <c r="F12477" t="s">
        <v>133</v>
      </c>
    </row>
    <row r="12478" spans="1:6" x14ac:dyDescent="0.25">
      <c r="A12478">
        <v>2629</v>
      </c>
      <c r="B12478" s="3">
        <v>44586</v>
      </c>
      <c r="C12478" s="3">
        <v>44587</v>
      </c>
      <c r="D12478" t="s">
        <v>131</v>
      </c>
      <c r="E12478" t="s">
        <v>187</v>
      </c>
      <c r="F12478" t="s">
        <v>133</v>
      </c>
    </row>
    <row r="12479" spans="1:6" x14ac:dyDescent="0.25">
      <c r="A12479">
        <v>2629</v>
      </c>
      <c r="B12479" s="3">
        <v>44588</v>
      </c>
      <c r="C12479" s="3">
        <v>44589</v>
      </c>
      <c r="D12479" t="s">
        <v>131</v>
      </c>
      <c r="E12479" t="s">
        <v>187</v>
      </c>
      <c r="F12479" t="s">
        <v>133</v>
      </c>
    </row>
    <row r="12480" spans="1:6" x14ac:dyDescent="0.25">
      <c r="A12480">
        <v>2629</v>
      </c>
      <c r="B12480" s="3">
        <v>44589</v>
      </c>
      <c r="C12480" s="3">
        <v>44589</v>
      </c>
      <c r="D12480" t="s">
        <v>131</v>
      </c>
      <c r="E12480" t="s">
        <v>187</v>
      </c>
      <c r="F12480" t="s">
        <v>133</v>
      </c>
    </row>
    <row r="12481" spans="1:6" x14ac:dyDescent="0.25">
      <c r="A12481">
        <v>2629</v>
      </c>
      <c r="B12481" s="3">
        <v>44590</v>
      </c>
      <c r="D12481" t="s">
        <v>131</v>
      </c>
      <c r="E12481" t="s">
        <v>187</v>
      </c>
      <c r="F12481" t="s">
        <v>133</v>
      </c>
    </row>
    <row r="12482" spans="1:6" x14ac:dyDescent="0.25">
      <c r="A12482">
        <v>2630</v>
      </c>
      <c r="B12482" s="3">
        <v>41220</v>
      </c>
      <c r="C12482" s="3">
        <v>43100</v>
      </c>
      <c r="D12482" t="s">
        <v>131</v>
      </c>
      <c r="E12482" t="s">
        <v>169</v>
      </c>
      <c r="F12482" t="s">
        <v>132</v>
      </c>
    </row>
    <row r="12483" spans="1:6" x14ac:dyDescent="0.25">
      <c r="A12483">
        <v>2630</v>
      </c>
      <c r="B12483" s="3">
        <v>43101</v>
      </c>
      <c r="C12483" s="3">
        <v>43250</v>
      </c>
      <c r="D12483" t="s">
        <v>131</v>
      </c>
      <c r="E12483" t="s">
        <v>134</v>
      </c>
      <c r="F12483" t="s">
        <v>132</v>
      </c>
    </row>
    <row r="12484" spans="1:6" x14ac:dyDescent="0.25">
      <c r="A12484">
        <v>2630</v>
      </c>
      <c r="B12484" s="3">
        <v>43101</v>
      </c>
      <c r="C12484" s="3">
        <v>43405</v>
      </c>
      <c r="D12484" t="s">
        <v>131</v>
      </c>
      <c r="E12484" t="s">
        <v>169</v>
      </c>
      <c r="F12484" t="s">
        <v>132</v>
      </c>
    </row>
    <row r="12485" spans="1:6" x14ac:dyDescent="0.25">
      <c r="A12485">
        <v>2630</v>
      </c>
      <c r="B12485" s="3">
        <v>43250</v>
      </c>
      <c r="C12485" s="3">
        <v>43252</v>
      </c>
      <c r="D12485" t="s">
        <v>131</v>
      </c>
      <c r="E12485" t="s">
        <v>134</v>
      </c>
      <c r="F12485" t="s">
        <v>132</v>
      </c>
    </row>
    <row r="12486" spans="1:6" x14ac:dyDescent="0.25">
      <c r="A12486">
        <v>2630</v>
      </c>
      <c r="B12486" s="3">
        <v>43253</v>
      </c>
      <c r="C12486" s="3">
        <v>43434</v>
      </c>
      <c r="D12486" t="s">
        <v>131</v>
      </c>
      <c r="E12486" t="s">
        <v>134</v>
      </c>
      <c r="F12486" t="s">
        <v>132</v>
      </c>
    </row>
    <row r="12487" spans="1:6" x14ac:dyDescent="0.25">
      <c r="A12487">
        <v>2630</v>
      </c>
      <c r="B12487" s="3">
        <v>43434</v>
      </c>
      <c r="C12487" s="3">
        <v>43434</v>
      </c>
      <c r="D12487" t="s">
        <v>131</v>
      </c>
      <c r="E12487" t="s">
        <v>134</v>
      </c>
      <c r="F12487" t="s">
        <v>132</v>
      </c>
    </row>
    <row r="12488" spans="1:6" x14ac:dyDescent="0.25">
      <c r="A12488">
        <v>2630</v>
      </c>
      <c r="B12488" s="3">
        <v>43435</v>
      </c>
      <c r="C12488" s="3">
        <v>43539</v>
      </c>
      <c r="D12488" t="s">
        <v>131</v>
      </c>
      <c r="E12488" t="s">
        <v>134</v>
      </c>
      <c r="F12488" t="s">
        <v>132</v>
      </c>
    </row>
    <row r="12489" spans="1:6" x14ac:dyDescent="0.25">
      <c r="A12489">
        <v>2630</v>
      </c>
      <c r="B12489" s="3">
        <v>43540</v>
      </c>
      <c r="C12489" s="3">
        <v>43540</v>
      </c>
      <c r="D12489" t="s">
        <v>131</v>
      </c>
      <c r="E12489" t="s">
        <v>113</v>
      </c>
      <c r="F12489" t="s">
        <v>132</v>
      </c>
    </row>
    <row r="12490" spans="1:6" x14ac:dyDescent="0.25">
      <c r="A12490">
        <v>2630</v>
      </c>
      <c r="B12490" s="3">
        <v>43540</v>
      </c>
      <c r="C12490" s="3">
        <v>44238</v>
      </c>
      <c r="D12490" t="s">
        <v>131</v>
      </c>
      <c r="E12490" t="s">
        <v>113</v>
      </c>
      <c r="F12490" t="s">
        <v>132</v>
      </c>
    </row>
    <row r="12491" spans="1:6" x14ac:dyDescent="0.25">
      <c r="A12491">
        <v>2630</v>
      </c>
      <c r="B12491" s="3">
        <v>44238</v>
      </c>
      <c r="C12491" s="3">
        <v>44239</v>
      </c>
      <c r="D12491" t="s">
        <v>131</v>
      </c>
      <c r="E12491" t="s">
        <v>113</v>
      </c>
      <c r="F12491" t="s">
        <v>132</v>
      </c>
    </row>
    <row r="12492" spans="1:6" x14ac:dyDescent="0.25">
      <c r="A12492">
        <v>2630</v>
      </c>
      <c r="B12492" s="3">
        <v>44240</v>
      </c>
      <c r="C12492" s="3">
        <v>44242</v>
      </c>
      <c r="D12492" t="s">
        <v>131</v>
      </c>
      <c r="E12492" t="s">
        <v>113</v>
      </c>
      <c r="F12492" t="s">
        <v>132</v>
      </c>
    </row>
    <row r="12493" spans="1:6" x14ac:dyDescent="0.25">
      <c r="A12493">
        <v>2630</v>
      </c>
      <c r="B12493" s="3">
        <v>44242</v>
      </c>
      <c r="C12493" s="3">
        <v>44246</v>
      </c>
      <c r="D12493" t="s">
        <v>131</v>
      </c>
      <c r="E12493" t="s">
        <v>113</v>
      </c>
      <c r="F12493" t="s">
        <v>132</v>
      </c>
    </row>
    <row r="12494" spans="1:6" x14ac:dyDescent="0.25">
      <c r="A12494">
        <v>2630</v>
      </c>
      <c r="B12494" s="3">
        <v>44247</v>
      </c>
      <c r="C12494" s="3">
        <v>44259</v>
      </c>
      <c r="D12494" t="s">
        <v>131</v>
      </c>
      <c r="E12494" t="s">
        <v>113</v>
      </c>
      <c r="F12494" t="s">
        <v>132</v>
      </c>
    </row>
    <row r="12495" spans="1:6" x14ac:dyDescent="0.25">
      <c r="A12495">
        <v>2630</v>
      </c>
      <c r="B12495" s="3">
        <v>44259</v>
      </c>
      <c r="C12495" s="3">
        <v>44259</v>
      </c>
      <c r="D12495" t="s">
        <v>131</v>
      </c>
      <c r="E12495" t="s">
        <v>113</v>
      </c>
      <c r="F12495" t="s">
        <v>132</v>
      </c>
    </row>
    <row r="12496" spans="1:6" x14ac:dyDescent="0.25">
      <c r="A12496">
        <v>2630</v>
      </c>
      <c r="B12496" s="3">
        <v>44260</v>
      </c>
      <c r="C12496" s="3">
        <v>44287</v>
      </c>
      <c r="D12496" t="s">
        <v>131</v>
      </c>
      <c r="E12496" t="s">
        <v>113</v>
      </c>
      <c r="F12496" t="s">
        <v>132</v>
      </c>
    </row>
    <row r="12497" spans="1:6" x14ac:dyDescent="0.25">
      <c r="A12497">
        <v>2630</v>
      </c>
      <c r="B12497" s="3">
        <v>44287</v>
      </c>
      <c r="C12497" s="3">
        <v>44316</v>
      </c>
      <c r="D12497" t="s">
        <v>131</v>
      </c>
      <c r="E12497" t="s">
        <v>113</v>
      </c>
      <c r="F12497" t="s">
        <v>132</v>
      </c>
    </row>
    <row r="12498" spans="1:6" x14ac:dyDescent="0.25">
      <c r="A12498">
        <v>2630</v>
      </c>
      <c r="B12498" s="3">
        <v>44317</v>
      </c>
      <c r="C12498" s="3">
        <v>44427</v>
      </c>
      <c r="D12498" t="s">
        <v>131</v>
      </c>
      <c r="E12498" t="s">
        <v>113</v>
      </c>
      <c r="F12498" t="s">
        <v>132</v>
      </c>
    </row>
    <row r="12499" spans="1:6" x14ac:dyDescent="0.25">
      <c r="A12499">
        <v>2630</v>
      </c>
      <c r="B12499" s="3">
        <v>44427</v>
      </c>
      <c r="C12499" s="3">
        <v>44428</v>
      </c>
      <c r="D12499" t="s">
        <v>131</v>
      </c>
      <c r="E12499" t="s">
        <v>113</v>
      </c>
      <c r="F12499" t="s">
        <v>132</v>
      </c>
    </row>
    <row r="12500" spans="1:6" x14ac:dyDescent="0.25">
      <c r="A12500">
        <v>2630</v>
      </c>
      <c r="B12500" s="3">
        <v>44429</v>
      </c>
      <c r="C12500" s="3">
        <v>44480</v>
      </c>
      <c r="D12500" t="s">
        <v>131</v>
      </c>
      <c r="E12500" t="s">
        <v>113</v>
      </c>
      <c r="F12500" t="s">
        <v>132</v>
      </c>
    </row>
    <row r="12501" spans="1:6" x14ac:dyDescent="0.25">
      <c r="A12501">
        <v>2630</v>
      </c>
      <c r="B12501" s="3">
        <v>44480</v>
      </c>
      <c r="C12501" s="3">
        <v>44489</v>
      </c>
      <c r="D12501" t="s">
        <v>131</v>
      </c>
      <c r="E12501" t="s">
        <v>113</v>
      </c>
      <c r="F12501" t="s">
        <v>132</v>
      </c>
    </row>
    <row r="12502" spans="1:6" x14ac:dyDescent="0.25">
      <c r="A12502">
        <v>2630</v>
      </c>
      <c r="B12502" s="3">
        <v>44490</v>
      </c>
      <c r="C12502" s="3">
        <v>44490</v>
      </c>
      <c r="D12502" t="s">
        <v>131</v>
      </c>
      <c r="E12502" t="s">
        <v>113</v>
      </c>
      <c r="F12502" t="s">
        <v>132</v>
      </c>
    </row>
    <row r="12503" spans="1:6" x14ac:dyDescent="0.25">
      <c r="A12503">
        <v>2630</v>
      </c>
      <c r="B12503" s="3">
        <v>44490</v>
      </c>
      <c r="C12503" s="3">
        <v>44491</v>
      </c>
      <c r="D12503" t="s">
        <v>131</v>
      </c>
      <c r="E12503" t="s">
        <v>113</v>
      </c>
      <c r="F12503" t="s">
        <v>132</v>
      </c>
    </row>
    <row r="12504" spans="1:6" x14ac:dyDescent="0.25">
      <c r="A12504">
        <v>2630</v>
      </c>
      <c r="B12504" s="3">
        <v>44492</v>
      </c>
      <c r="C12504" s="3">
        <v>44645</v>
      </c>
      <c r="D12504" t="s">
        <v>131</v>
      </c>
      <c r="E12504" t="s">
        <v>113</v>
      </c>
      <c r="F12504" t="s">
        <v>132</v>
      </c>
    </row>
    <row r="12505" spans="1:6" x14ac:dyDescent="0.25">
      <c r="A12505">
        <v>2630</v>
      </c>
      <c r="B12505" s="3">
        <v>44642</v>
      </c>
      <c r="C12505" s="3">
        <v>44644</v>
      </c>
      <c r="D12505" t="s">
        <v>131</v>
      </c>
      <c r="E12505" t="s">
        <v>113</v>
      </c>
      <c r="F12505" t="s">
        <v>132</v>
      </c>
    </row>
    <row r="12506" spans="1:6" x14ac:dyDescent="0.25">
      <c r="A12506">
        <v>2630</v>
      </c>
      <c r="B12506" s="3">
        <v>44645</v>
      </c>
      <c r="C12506" s="3">
        <v>44645</v>
      </c>
      <c r="D12506" t="s">
        <v>131</v>
      </c>
      <c r="E12506" t="s">
        <v>113</v>
      </c>
      <c r="F12506" t="s">
        <v>132</v>
      </c>
    </row>
    <row r="12507" spans="1:6" x14ac:dyDescent="0.25">
      <c r="A12507">
        <v>2630</v>
      </c>
      <c r="B12507" s="3">
        <v>44646</v>
      </c>
      <c r="C12507" s="3">
        <v>44749</v>
      </c>
      <c r="D12507" t="s">
        <v>131</v>
      </c>
      <c r="E12507" t="s">
        <v>113</v>
      </c>
      <c r="F12507" t="s">
        <v>132</v>
      </c>
    </row>
    <row r="12508" spans="1:6" x14ac:dyDescent="0.25">
      <c r="A12508">
        <v>2630</v>
      </c>
      <c r="B12508" s="3">
        <v>44749</v>
      </c>
      <c r="C12508" s="3">
        <v>44750</v>
      </c>
      <c r="D12508" t="s">
        <v>131</v>
      </c>
      <c r="E12508" t="s">
        <v>113</v>
      </c>
      <c r="F12508" t="s">
        <v>132</v>
      </c>
    </row>
    <row r="12509" spans="1:6" x14ac:dyDescent="0.25">
      <c r="A12509">
        <v>2630</v>
      </c>
      <c r="B12509" s="3">
        <v>44751</v>
      </c>
      <c r="C12509" s="3"/>
      <c r="D12509" t="s">
        <v>131</v>
      </c>
      <c r="E12509" t="s">
        <v>113</v>
      </c>
      <c r="F12509" t="s">
        <v>132</v>
      </c>
    </row>
    <row r="12510" spans="1:6" x14ac:dyDescent="0.25">
      <c r="A12510">
        <v>2632</v>
      </c>
      <c r="B12510" s="3">
        <v>41244</v>
      </c>
      <c r="C12510" s="3">
        <v>43664</v>
      </c>
      <c r="D12510" t="s">
        <v>131</v>
      </c>
      <c r="E12510" t="s">
        <v>178</v>
      </c>
      <c r="F12510" t="s">
        <v>132</v>
      </c>
    </row>
    <row r="12511" spans="1:6" x14ac:dyDescent="0.25">
      <c r="A12511">
        <v>2632</v>
      </c>
      <c r="B12511" s="3">
        <v>43664</v>
      </c>
      <c r="C12511" s="3">
        <v>43678</v>
      </c>
      <c r="D12511" t="s">
        <v>131</v>
      </c>
      <c r="E12511" t="s">
        <v>178</v>
      </c>
      <c r="F12511" t="s">
        <v>132</v>
      </c>
    </row>
    <row r="12512" spans="1:6" x14ac:dyDescent="0.25">
      <c r="A12512">
        <v>2632</v>
      </c>
      <c r="B12512" s="3">
        <v>43679</v>
      </c>
      <c r="C12512" s="3">
        <v>43822</v>
      </c>
      <c r="D12512" t="s">
        <v>131</v>
      </c>
      <c r="E12512" t="s">
        <v>178</v>
      </c>
      <c r="F12512" t="s">
        <v>132</v>
      </c>
    </row>
    <row r="12513" spans="1:6" x14ac:dyDescent="0.25">
      <c r="A12513">
        <v>2632</v>
      </c>
      <c r="B12513" s="3">
        <v>43822</v>
      </c>
      <c r="C12513" s="3">
        <v>43837</v>
      </c>
      <c r="D12513" t="s">
        <v>131</v>
      </c>
      <c r="E12513" t="s">
        <v>178</v>
      </c>
      <c r="F12513" t="s">
        <v>132</v>
      </c>
    </row>
    <row r="12514" spans="1:6" x14ac:dyDescent="0.25">
      <c r="A12514">
        <v>2632</v>
      </c>
      <c r="B12514" s="3">
        <v>43838</v>
      </c>
      <c r="C12514" s="3">
        <v>43997</v>
      </c>
      <c r="D12514" t="s">
        <v>131</v>
      </c>
      <c r="E12514" t="s">
        <v>178</v>
      </c>
      <c r="F12514" t="s">
        <v>132</v>
      </c>
    </row>
    <row r="12515" spans="1:6" x14ac:dyDescent="0.25">
      <c r="A12515">
        <v>2632</v>
      </c>
      <c r="B12515" s="3">
        <v>43997</v>
      </c>
      <c r="C12515" s="3">
        <v>44011</v>
      </c>
      <c r="D12515" t="s">
        <v>131</v>
      </c>
      <c r="E12515" t="s">
        <v>178</v>
      </c>
      <c r="F12515" t="s">
        <v>132</v>
      </c>
    </row>
    <row r="12516" spans="1:6" x14ac:dyDescent="0.25">
      <c r="A12516">
        <v>2632</v>
      </c>
      <c r="B12516" s="3">
        <v>44012</v>
      </c>
      <c r="C12516" s="3">
        <v>44174</v>
      </c>
      <c r="D12516" t="s">
        <v>131</v>
      </c>
      <c r="E12516" t="s">
        <v>178</v>
      </c>
      <c r="F12516" t="s">
        <v>132</v>
      </c>
    </row>
    <row r="12517" spans="1:6" x14ac:dyDescent="0.25">
      <c r="A12517">
        <v>2632</v>
      </c>
      <c r="B12517" s="3">
        <v>44174</v>
      </c>
      <c r="C12517" s="3">
        <v>44180</v>
      </c>
      <c r="D12517" t="s">
        <v>131</v>
      </c>
      <c r="E12517" t="s">
        <v>178</v>
      </c>
      <c r="F12517" t="s">
        <v>132</v>
      </c>
    </row>
    <row r="12518" spans="1:6" x14ac:dyDescent="0.25">
      <c r="A12518">
        <v>2632</v>
      </c>
      <c r="B12518" s="3">
        <v>44181</v>
      </c>
      <c r="C12518" s="3">
        <v>44395</v>
      </c>
      <c r="D12518" t="s">
        <v>131</v>
      </c>
      <c r="E12518" t="s">
        <v>178</v>
      </c>
      <c r="F12518" t="s">
        <v>132</v>
      </c>
    </row>
    <row r="12519" spans="1:6" x14ac:dyDescent="0.25">
      <c r="A12519">
        <v>2632</v>
      </c>
      <c r="B12519" s="3">
        <v>44396</v>
      </c>
      <c r="C12519" s="3">
        <v>44409</v>
      </c>
      <c r="D12519" t="s">
        <v>131</v>
      </c>
      <c r="E12519" t="s">
        <v>178</v>
      </c>
      <c r="F12519" t="s">
        <v>132</v>
      </c>
    </row>
    <row r="12520" spans="1:6" x14ac:dyDescent="0.25">
      <c r="A12520">
        <v>2632</v>
      </c>
      <c r="B12520" s="3">
        <v>44410</v>
      </c>
      <c r="C12520" s="3">
        <v>44481</v>
      </c>
      <c r="D12520" t="s">
        <v>131</v>
      </c>
      <c r="E12520" t="s">
        <v>178</v>
      </c>
      <c r="F12520" t="s">
        <v>132</v>
      </c>
    </row>
    <row r="12521" spans="1:6" x14ac:dyDescent="0.25">
      <c r="A12521">
        <v>2632</v>
      </c>
      <c r="B12521" s="3">
        <v>44482</v>
      </c>
      <c r="C12521" s="3"/>
      <c r="D12521" t="s">
        <v>131</v>
      </c>
      <c r="E12521" t="s">
        <v>178</v>
      </c>
      <c r="F12521" t="s">
        <v>133</v>
      </c>
    </row>
    <row r="12522" spans="1:6" x14ac:dyDescent="0.25">
      <c r="A12522">
        <v>2633</v>
      </c>
      <c r="B12522" s="3">
        <v>42374</v>
      </c>
      <c r="C12522" s="3">
        <v>43325</v>
      </c>
      <c r="D12522" t="s">
        <v>131</v>
      </c>
      <c r="E12522" t="s">
        <v>185</v>
      </c>
      <c r="F12522" t="s">
        <v>133</v>
      </c>
    </row>
    <row r="12523" spans="1:6" x14ac:dyDescent="0.25">
      <c r="A12523">
        <v>2633</v>
      </c>
      <c r="B12523" s="3">
        <v>43325</v>
      </c>
      <c r="C12523" s="3">
        <v>43327</v>
      </c>
      <c r="D12523" t="s">
        <v>131</v>
      </c>
      <c r="E12523" t="s">
        <v>185</v>
      </c>
      <c r="F12523" t="s">
        <v>133</v>
      </c>
    </row>
    <row r="12524" spans="1:6" x14ac:dyDescent="0.25">
      <c r="A12524">
        <v>2633</v>
      </c>
      <c r="B12524" s="3">
        <v>43327</v>
      </c>
      <c r="C12524" s="3">
        <v>43329</v>
      </c>
      <c r="D12524" t="s">
        <v>131</v>
      </c>
      <c r="E12524" t="s">
        <v>185</v>
      </c>
      <c r="F12524" t="s">
        <v>133</v>
      </c>
    </row>
    <row r="12525" spans="1:6" x14ac:dyDescent="0.25">
      <c r="A12525">
        <v>2633</v>
      </c>
      <c r="B12525" s="3">
        <v>43329</v>
      </c>
      <c r="C12525" s="3">
        <v>43332</v>
      </c>
      <c r="D12525" t="s">
        <v>131</v>
      </c>
      <c r="E12525" t="s">
        <v>185</v>
      </c>
      <c r="F12525" t="s">
        <v>133</v>
      </c>
    </row>
    <row r="12526" spans="1:6" x14ac:dyDescent="0.25">
      <c r="A12526">
        <v>2633</v>
      </c>
      <c r="B12526" s="3">
        <v>43332</v>
      </c>
      <c r="C12526" s="3">
        <v>43332</v>
      </c>
      <c r="D12526" t="s">
        <v>131</v>
      </c>
      <c r="E12526" t="s">
        <v>185</v>
      </c>
      <c r="F12526" t="s">
        <v>133</v>
      </c>
    </row>
    <row r="12527" spans="1:6" x14ac:dyDescent="0.25">
      <c r="A12527">
        <v>2633</v>
      </c>
      <c r="B12527" s="3">
        <v>43332</v>
      </c>
      <c r="C12527" s="3">
        <v>43339</v>
      </c>
      <c r="D12527" t="s">
        <v>131</v>
      </c>
      <c r="E12527" t="s">
        <v>185</v>
      </c>
      <c r="F12527" t="s">
        <v>133</v>
      </c>
    </row>
    <row r="12528" spans="1:6" x14ac:dyDescent="0.25">
      <c r="A12528">
        <v>2633</v>
      </c>
      <c r="B12528" s="3">
        <v>43339</v>
      </c>
      <c r="C12528" s="3">
        <v>43661</v>
      </c>
      <c r="D12528" t="s">
        <v>131</v>
      </c>
      <c r="E12528" t="s">
        <v>185</v>
      </c>
      <c r="F12528" t="s">
        <v>133</v>
      </c>
    </row>
    <row r="12529" spans="1:6" x14ac:dyDescent="0.25">
      <c r="A12529">
        <v>2633</v>
      </c>
      <c r="B12529" s="3">
        <v>43661</v>
      </c>
      <c r="C12529" s="3">
        <v>43738</v>
      </c>
      <c r="D12529" t="s">
        <v>131</v>
      </c>
      <c r="E12529" t="s">
        <v>185</v>
      </c>
      <c r="F12529" t="s">
        <v>133</v>
      </c>
    </row>
    <row r="12530" spans="1:6" x14ac:dyDescent="0.25">
      <c r="A12530">
        <v>2633</v>
      </c>
      <c r="B12530" s="3">
        <v>43738</v>
      </c>
      <c r="C12530" s="3">
        <v>44313</v>
      </c>
      <c r="D12530" t="s">
        <v>131</v>
      </c>
      <c r="E12530" t="s">
        <v>185</v>
      </c>
      <c r="F12530" t="s">
        <v>133</v>
      </c>
    </row>
    <row r="12531" spans="1:6" x14ac:dyDescent="0.25">
      <c r="A12531">
        <v>2633</v>
      </c>
      <c r="B12531" s="3">
        <v>44313</v>
      </c>
      <c r="C12531" s="3">
        <v>44314</v>
      </c>
      <c r="D12531" t="s">
        <v>131</v>
      </c>
      <c r="E12531" t="s">
        <v>185</v>
      </c>
      <c r="F12531" t="s">
        <v>133</v>
      </c>
    </row>
    <row r="12532" spans="1:6" x14ac:dyDescent="0.25">
      <c r="A12532">
        <v>2633</v>
      </c>
      <c r="B12532" s="3">
        <v>44315</v>
      </c>
      <c r="C12532" s="3">
        <v>44315</v>
      </c>
      <c r="D12532" t="s">
        <v>131</v>
      </c>
      <c r="E12532" t="s">
        <v>185</v>
      </c>
      <c r="F12532" t="s">
        <v>133</v>
      </c>
    </row>
    <row r="12533" spans="1:6" x14ac:dyDescent="0.25">
      <c r="A12533">
        <v>2633</v>
      </c>
      <c r="B12533" s="3">
        <v>44315</v>
      </c>
      <c r="C12533" s="3">
        <v>44316</v>
      </c>
      <c r="D12533" t="s">
        <v>131</v>
      </c>
      <c r="E12533" t="s">
        <v>185</v>
      </c>
      <c r="F12533" t="s">
        <v>133</v>
      </c>
    </row>
    <row r="12534" spans="1:6" x14ac:dyDescent="0.25">
      <c r="A12534">
        <v>2633</v>
      </c>
      <c r="B12534" s="3">
        <v>44317</v>
      </c>
      <c r="C12534" s="3">
        <v>44501</v>
      </c>
      <c r="D12534" t="s">
        <v>131</v>
      </c>
      <c r="E12534" t="s">
        <v>185</v>
      </c>
      <c r="F12534" t="s">
        <v>133</v>
      </c>
    </row>
    <row r="12535" spans="1:6" x14ac:dyDescent="0.25">
      <c r="A12535">
        <v>2633</v>
      </c>
      <c r="B12535" s="3">
        <v>44501</v>
      </c>
      <c r="C12535" s="3">
        <v>44501</v>
      </c>
      <c r="D12535" t="s">
        <v>131</v>
      </c>
      <c r="E12535" t="s">
        <v>185</v>
      </c>
      <c r="F12535" t="s">
        <v>133</v>
      </c>
    </row>
    <row r="12536" spans="1:6" x14ac:dyDescent="0.25">
      <c r="A12536">
        <v>2633</v>
      </c>
      <c r="B12536" s="3">
        <v>44501</v>
      </c>
      <c r="C12536" s="3"/>
      <c r="D12536" t="s">
        <v>131</v>
      </c>
      <c r="E12536" t="s">
        <v>116</v>
      </c>
      <c r="F12536" t="s">
        <v>133</v>
      </c>
    </row>
    <row r="12537" spans="1:6" x14ac:dyDescent="0.25">
      <c r="A12537">
        <v>2634</v>
      </c>
      <c r="B12537" s="3">
        <v>42926</v>
      </c>
      <c r="C12537" s="3">
        <v>43858</v>
      </c>
      <c r="D12537" t="s">
        <v>131</v>
      </c>
      <c r="E12537" t="s">
        <v>120</v>
      </c>
      <c r="F12537" t="s">
        <v>133</v>
      </c>
    </row>
    <row r="12538" spans="1:6" x14ac:dyDescent="0.25">
      <c r="A12538">
        <v>2634</v>
      </c>
      <c r="B12538" s="3">
        <v>43858</v>
      </c>
      <c r="C12538" s="3">
        <v>44562</v>
      </c>
      <c r="D12538" t="s">
        <v>131</v>
      </c>
      <c r="E12538" t="s">
        <v>105</v>
      </c>
      <c r="F12538" t="s">
        <v>133</v>
      </c>
    </row>
    <row r="12539" spans="1:6" x14ac:dyDescent="0.25">
      <c r="A12539">
        <v>2634</v>
      </c>
      <c r="B12539" s="3">
        <v>43858</v>
      </c>
      <c r="C12539" s="3">
        <v>43858</v>
      </c>
      <c r="D12539" t="s">
        <v>131</v>
      </c>
      <c r="E12539" t="s">
        <v>120</v>
      </c>
      <c r="F12539" t="s">
        <v>133</v>
      </c>
    </row>
    <row r="12540" spans="1:6" x14ac:dyDescent="0.25">
      <c r="A12540">
        <v>2634</v>
      </c>
      <c r="B12540" s="3">
        <v>44562</v>
      </c>
      <c r="C12540" s="3">
        <v>44562</v>
      </c>
      <c r="D12540" t="s">
        <v>131</v>
      </c>
      <c r="E12540" t="s">
        <v>313</v>
      </c>
      <c r="F12540" t="s">
        <v>133</v>
      </c>
    </row>
    <row r="12541" spans="1:6" x14ac:dyDescent="0.25">
      <c r="A12541">
        <v>2634</v>
      </c>
      <c r="B12541" s="3">
        <v>44562</v>
      </c>
      <c r="C12541" s="3"/>
      <c r="D12541" t="s">
        <v>131</v>
      </c>
      <c r="E12541" t="s">
        <v>313</v>
      </c>
      <c r="F12541" t="s">
        <v>133</v>
      </c>
    </row>
    <row r="12542" spans="1:6" x14ac:dyDescent="0.25">
      <c r="A12542">
        <v>2634</v>
      </c>
      <c r="B12542" s="3">
        <v>44562</v>
      </c>
      <c r="C12542" s="3">
        <v>44562</v>
      </c>
      <c r="D12542" t="s">
        <v>131</v>
      </c>
      <c r="E12542" t="s">
        <v>105</v>
      </c>
      <c r="F12542" t="s">
        <v>133</v>
      </c>
    </row>
    <row r="12543" spans="1:6" x14ac:dyDescent="0.25">
      <c r="A12543">
        <v>2635</v>
      </c>
      <c r="B12543" s="3">
        <v>42948</v>
      </c>
      <c r="C12543" s="3"/>
      <c r="D12543" t="s">
        <v>131</v>
      </c>
      <c r="E12543" t="s">
        <v>106</v>
      </c>
      <c r="F12543" t="s">
        <v>132</v>
      </c>
    </row>
    <row r="12544" spans="1:6" x14ac:dyDescent="0.25">
      <c r="A12544">
        <v>2636</v>
      </c>
      <c r="B12544" s="3">
        <v>42795</v>
      </c>
      <c r="C12544" s="3">
        <v>43398</v>
      </c>
      <c r="D12544" t="s">
        <v>131</v>
      </c>
      <c r="E12544" t="s">
        <v>96</v>
      </c>
      <c r="F12544" t="s">
        <v>133</v>
      </c>
    </row>
    <row r="12545" spans="1:6" x14ac:dyDescent="0.25">
      <c r="A12545">
        <v>2636</v>
      </c>
      <c r="B12545" s="3">
        <v>43398</v>
      </c>
      <c r="C12545" s="3">
        <v>43405</v>
      </c>
      <c r="D12545" t="s">
        <v>131</v>
      </c>
      <c r="E12545" t="s">
        <v>88</v>
      </c>
      <c r="F12545" t="s">
        <v>132</v>
      </c>
    </row>
    <row r="12546" spans="1:6" x14ac:dyDescent="0.25">
      <c r="A12546">
        <v>2636</v>
      </c>
      <c r="B12546" s="3">
        <v>43398</v>
      </c>
      <c r="C12546" s="3">
        <v>43398</v>
      </c>
      <c r="D12546" t="s">
        <v>131</v>
      </c>
      <c r="E12546" t="s">
        <v>96</v>
      </c>
      <c r="F12546" t="s">
        <v>133</v>
      </c>
    </row>
    <row r="12547" spans="1:6" x14ac:dyDescent="0.25">
      <c r="A12547">
        <v>2636</v>
      </c>
      <c r="B12547" s="3">
        <v>43405</v>
      </c>
      <c r="C12547" s="3">
        <v>43405</v>
      </c>
      <c r="D12547" t="s">
        <v>131</v>
      </c>
      <c r="E12547" t="s">
        <v>88</v>
      </c>
      <c r="F12547" t="s">
        <v>133</v>
      </c>
    </row>
    <row r="12548" spans="1:6" x14ac:dyDescent="0.25">
      <c r="A12548">
        <v>2636</v>
      </c>
      <c r="B12548" s="3">
        <v>43405</v>
      </c>
      <c r="C12548" s="3">
        <v>43405</v>
      </c>
      <c r="D12548" t="s">
        <v>131</v>
      </c>
      <c r="E12548" t="s">
        <v>151</v>
      </c>
      <c r="F12548" t="s">
        <v>133</v>
      </c>
    </row>
    <row r="12549" spans="1:6" x14ac:dyDescent="0.25">
      <c r="A12549">
        <v>2636</v>
      </c>
      <c r="B12549" s="3">
        <v>43405</v>
      </c>
      <c r="C12549" s="3">
        <v>44197</v>
      </c>
      <c r="D12549" t="s">
        <v>131</v>
      </c>
      <c r="E12549" t="s">
        <v>151</v>
      </c>
      <c r="F12549" t="s">
        <v>133</v>
      </c>
    </row>
    <row r="12550" spans="1:6" x14ac:dyDescent="0.25">
      <c r="A12550">
        <v>2636</v>
      </c>
      <c r="B12550" s="3">
        <v>44197</v>
      </c>
      <c r="C12550" s="3">
        <v>44197</v>
      </c>
      <c r="D12550" t="s">
        <v>131</v>
      </c>
      <c r="E12550" t="s">
        <v>151</v>
      </c>
      <c r="F12550" t="s">
        <v>133</v>
      </c>
    </row>
    <row r="12551" spans="1:6" x14ac:dyDescent="0.25">
      <c r="A12551">
        <v>2636</v>
      </c>
      <c r="B12551" s="3">
        <v>44197</v>
      </c>
      <c r="C12551" s="3">
        <v>44235</v>
      </c>
      <c r="D12551" t="s">
        <v>131</v>
      </c>
      <c r="E12551" t="s">
        <v>93</v>
      </c>
      <c r="F12551" t="s">
        <v>133</v>
      </c>
    </row>
    <row r="12552" spans="1:6" x14ac:dyDescent="0.25">
      <c r="A12552">
        <v>2636</v>
      </c>
      <c r="B12552" s="3">
        <v>44235</v>
      </c>
      <c r="C12552" s="3">
        <v>44279</v>
      </c>
      <c r="D12552" t="s">
        <v>131</v>
      </c>
      <c r="E12552" t="s">
        <v>93</v>
      </c>
      <c r="F12552" t="s">
        <v>133</v>
      </c>
    </row>
    <row r="12553" spans="1:6" x14ac:dyDescent="0.25">
      <c r="A12553">
        <v>2636</v>
      </c>
      <c r="B12553" s="3">
        <v>44279</v>
      </c>
      <c r="D12553" t="s">
        <v>131</v>
      </c>
      <c r="E12553" t="s">
        <v>93</v>
      </c>
      <c r="F12553" t="s">
        <v>133</v>
      </c>
    </row>
    <row r="12554" spans="1:6" x14ac:dyDescent="0.25">
      <c r="A12554">
        <v>2637</v>
      </c>
      <c r="B12554" s="3">
        <v>42583</v>
      </c>
      <c r="C12554" s="3">
        <v>44084</v>
      </c>
      <c r="D12554" t="s">
        <v>131</v>
      </c>
      <c r="E12554" t="s">
        <v>174</v>
      </c>
      <c r="F12554" t="s">
        <v>132</v>
      </c>
    </row>
    <row r="12555" spans="1:6" x14ac:dyDescent="0.25">
      <c r="A12555">
        <v>2637</v>
      </c>
      <c r="B12555" s="3">
        <v>44084</v>
      </c>
      <c r="C12555" s="3">
        <v>44417</v>
      </c>
      <c r="D12555" t="s">
        <v>131</v>
      </c>
      <c r="E12555" t="s">
        <v>174</v>
      </c>
      <c r="F12555" t="s">
        <v>132</v>
      </c>
    </row>
    <row r="12556" spans="1:6" x14ac:dyDescent="0.25">
      <c r="A12556">
        <v>2637</v>
      </c>
      <c r="B12556" s="3">
        <v>44417</v>
      </c>
      <c r="C12556" s="3">
        <v>44420</v>
      </c>
      <c r="D12556" t="s">
        <v>131</v>
      </c>
      <c r="E12556" t="s">
        <v>174</v>
      </c>
      <c r="F12556" t="s">
        <v>132</v>
      </c>
    </row>
    <row r="12557" spans="1:6" x14ac:dyDescent="0.25">
      <c r="A12557">
        <v>2637</v>
      </c>
      <c r="B12557" s="3">
        <v>44421</v>
      </c>
      <c r="C12557" s="3"/>
      <c r="D12557" t="s">
        <v>131</v>
      </c>
      <c r="E12557" t="s">
        <v>174</v>
      </c>
      <c r="F12557" t="s">
        <v>132</v>
      </c>
    </row>
    <row r="12558" spans="1:6" x14ac:dyDescent="0.25">
      <c r="A12558">
        <v>2638</v>
      </c>
      <c r="B12558" s="3">
        <v>42690</v>
      </c>
      <c r="C12558" s="3">
        <v>43189</v>
      </c>
      <c r="D12558" t="s">
        <v>131</v>
      </c>
      <c r="E12558" t="s">
        <v>218</v>
      </c>
      <c r="F12558" t="s">
        <v>133</v>
      </c>
    </row>
    <row r="12559" spans="1:6" x14ac:dyDescent="0.25">
      <c r="A12559">
        <v>2638</v>
      </c>
      <c r="B12559" s="3">
        <v>43189</v>
      </c>
      <c r="C12559" s="3">
        <v>43191</v>
      </c>
      <c r="D12559" t="s">
        <v>131</v>
      </c>
      <c r="E12559" t="s">
        <v>218</v>
      </c>
      <c r="F12559" t="s">
        <v>133</v>
      </c>
    </row>
    <row r="12560" spans="1:6" x14ac:dyDescent="0.25">
      <c r="A12560">
        <v>2638</v>
      </c>
      <c r="B12560" s="3">
        <v>43191</v>
      </c>
      <c r="C12560" s="3">
        <v>43269</v>
      </c>
      <c r="D12560" t="s">
        <v>131</v>
      </c>
      <c r="E12560" t="s">
        <v>193</v>
      </c>
      <c r="F12560" t="s">
        <v>133</v>
      </c>
    </row>
    <row r="12561" spans="1:6" x14ac:dyDescent="0.25">
      <c r="A12561">
        <v>2638</v>
      </c>
      <c r="B12561" s="3">
        <v>43269</v>
      </c>
      <c r="C12561" s="3">
        <v>43269</v>
      </c>
      <c r="D12561" t="s">
        <v>131</v>
      </c>
      <c r="E12561" t="s">
        <v>193</v>
      </c>
      <c r="F12561" t="s">
        <v>133</v>
      </c>
    </row>
    <row r="12562" spans="1:6" x14ac:dyDescent="0.25">
      <c r="A12562">
        <v>2638</v>
      </c>
      <c r="B12562" s="3">
        <v>43269</v>
      </c>
      <c r="C12562" s="3">
        <v>43270</v>
      </c>
      <c r="D12562" t="s">
        <v>131</v>
      </c>
      <c r="E12562" t="s">
        <v>193</v>
      </c>
      <c r="F12562" t="s">
        <v>133</v>
      </c>
    </row>
    <row r="12563" spans="1:6" x14ac:dyDescent="0.25">
      <c r="A12563">
        <v>2638</v>
      </c>
      <c r="B12563" s="3">
        <v>43270</v>
      </c>
      <c r="C12563" s="3">
        <v>43284</v>
      </c>
      <c r="D12563" t="s">
        <v>131</v>
      </c>
      <c r="E12563" t="s">
        <v>193</v>
      </c>
      <c r="F12563" t="s">
        <v>133</v>
      </c>
    </row>
    <row r="12564" spans="1:6" x14ac:dyDescent="0.25">
      <c r="A12564">
        <v>2638</v>
      </c>
      <c r="B12564" s="3">
        <v>43284</v>
      </c>
      <c r="C12564" s="3">
        <v>43319</v>
      </c>
      <c r="D12564" t="s">
        <v>131</v>
      </c>
      <c r="E12564" t="s">
        <v>193</v>
      </c>
      <c r="F12564" t="s">
        <v>133</v>
      </c>
    </row>
    <row r="12565" spans="1:6" x14ac:dyDescent="0.25">
      <c r="A12565">
        <v>2638</v>
      </c>
      <c r="B12565" s="3">
        <v>43319</v>
      </c>
      <c r="C12565" s="3">
        <v>43332</v>
      </c>
      <c r="D12565" t="s">
        <v>131</v>
      </c>
      <c r="E12565" t="s">
        <v>193</v>
      </c>
      <c r="F12565" t="s">
        <v>133</v>
      </c>
    </row>
    <row r="12566" spans="1:6" x14ac:dyDescent="0.25">
      <c r="A12566">
        <v>2638</v>
      </c>
      <c r="B12566" s="3">
        <v>43332</v>
      </c>
      <c r="C12566" s="3">
        <v>43332</v>
      </c>
      <c r="D12566" t="s">
        <v>131</v>
      </c>
      <c r="E12566" t="s">
        <v>193</v>
      </c>
      <c r="F12566" t="s">
        <v>133</v>
      </c>
    </row>
    <row r="12567" spans="1:6" x14ac:dyDescent="0.25">
      <c r="A12567">
        <v>2638</v>
      </c>
      <c r="B12567" s="3">
        <v>43332</v>
      </c>
      <c r="C12567" s="3">
        <v>43362</v>
      </c>
      <c r="D12567" t="s">
        <v>131</v>
      </c>
      <c r="E12567" t="s">
        <v>193</v>
      </c>
      <c r="F12567" t="s">
        <v>133</v>
      </c>
    </row>
    <row r="12568" spans="1:6" x14ac:dyDescent="0.25">
      <c r="A12568">
        <v>2638</v>
      </c>
      <c r="B12568" s="3">
        <v>43332</v>
      </c>
      <c r="C12568" s="3">
        <v>43362</v>
      </c>
      <c r="D12568" t="s">
        <v>131</v>
      </c>
      <c r="E12568" t="s">
        <v>193</v>
      </c>
      <c r="F12568" t="s">
        <v>133</v>
      </c>
    </row>
    <row r="12569" spans="1:6" x14ac:dyDescent="0.25">
      <c r="A12569">
        <v>2638</v>
      </c>
      <c r="B12569" s="3">
        <v>43362</v>
      </c>
      <c r="C12569" s="3">
        <v>43362</v>
      </c>
      <c r="D12569" t="s">
        <v>131</v>
      </c>
      <c r="E12569" t="s">
        <v>193</v>
      </c>
      <c r="F12569" t="s">
        <v>133</v>
      </c>
    </row>
    <row r="12570" spans="1:6" x14ac:dyDescent="0.25">
      <c r="A12570">
        <v>2638</v>
      </c>
      <c r="B12570" s="3">
        <v>43362</v>
      </c>
      <c r="C12570" s="3">
        <v>43431</v>
      </c>
      <c r="D12570" t="s">
        <v>131</v>
      </c>
      <c r="E12570" t="s">
        <v>193</v>
      </c>
      <c r="F12570" t="s">
        <v>133</v>
      </c>
    </row>
    <row r="12571" spans="1:6" x14ac:dyDescent="0.25">
      <c r="A12571">
        <v>2638</v>
      </c>
      <c r="B12571" s="3">
        <v>43432</v>
      </c>
      <c r="C12571" s="3"/>
      <c r="D12571" t="s">
        <v>131</v>
      </c>
      <c r="E12571" t="s">
        <v>193</v>
      </c>
      <c r="F12571" t="s">
        <v>133</v>
      </c>
    </row>
    <row r="12572" spans="1:6" x14ac:dyDescent="0.25">
      <c r="A12572">
        <v>2639</v>
      </c>
      <c r="B12572" s="3">
        <v>42522</v>
      </c>
      <c r="C12572" s="3">
        <v>43134</v>
      </c>
      <c r="D12572" t="s">
        <v>131</v>
      </c>
      <c r="E12572" t="s">
        <v>177</v>
      </c>
      <c r="F12572" t="s">
        <v>133</v>
      </c>
    </row>
    <row r="12573" spans="1:6" x14ac:dyDescent="0.25">
      <c r="A12573">
        <v>2639</v>
      </c>
      <c r="B12573" s="3">
        <v>43134</v>
      </c>
      <c r="C12573" s="3">
        <v>43686</v>
      </c>
      <c r="D12573" t="s">
        <v>131</v>
      </c>
      <c r="E12573" t="s">
        <v>177</v>
      </c>
      <c r="F12573" t="s">
        <v>133</v>
      </c>
    </row>
    <row r="12574" spans="1:6" x14ac:dyDescent="0.25">
      <c r="A12574">
        <v>2639</v>
      </c>
      <c r="B12574" s="3">
        <v>43686</v>
      </c>
      <c r="C12574" s="3">
        <v>43686</v>
      </c>
      <c r="D12574" t="s">
        <v>131</v>
      </c>
      <c r="E12574" t="s">
        <v>177</v>
      </c>
      <c r="F12574" t="s">
        <v>133</v>
      </c>
    </row>
    <row r="12575" spans="1:6" x14ac:dyDescent="0.25">
      <c r="A12575">
        <v>2639</v>
      </c>
      <c r="B12575" s="3">
        <v>43687</v>
      </c>
      <c r="C12575" s="3">
        <v>43752</v>
      </c>
      <c r="D12575" t="s">
        <v>131</v>
      </c>
      <c r="E12575" t="s">
        <v>177</v>
      </c>
      <c r="F12575" t="s">
        <v>133</v>
      </c>
    </row>
    <row r="12576" spans="1:6" x14ac:dyDescent="0.25">
      <c r="A12576">
        <v>2639</v>
      </c>
      <c r="B12576" s="3">
        <v>43752</v>
      </c>
      <c r="C12576" s="3">
        <v>43752</v>
      </c>
      <c r="D12576" t="s">
        <v>131</v>
      </c>
      <c r="E12576" t="s">
        <v>177</v>
      </c>
      <c r="F12576" t="s">
        <v>133</v>
      </c>
    </row>
    <row r="12577" spans="1:6" x14ac:dyDescent="0.25">
      <c r="A12577">
        <v>2639</v>
      </c>
      <c r="B12577" s="3">
        <v>43753</v>
      </c>
      <c r="C12577" s="3">
        <v>43795</v>
      </c>
      <c r="D12577" t="s">
        <v>131</v>
      </c>
      <c r="E12577" t="s">
        <v>177</v>
      </c>
      <c r="F12577" t="s">
        <v>133</v>
      </c>
    </row>
    <row r="12578" spans="1:6" x14ac:dyDescent="0.25">
      <c r="A12578">
        <v>2639</v>
      </c>
      <c r="B12578" s="3">
        <v>43795</v>
      </c>
      <c r="C12578" s="3">
        <v>43795</v>
      </c>
      <c r="D12578" t="s">
        <v>131</v>
      </c>
      <c r="E12578" t="s">
        <v>177</v>
      </c>
      <c r="F12578" t="s">
        <v>133</v>
      </c>
    </row>
    <row r="12579" spans="1:6" x14ac:dyDescent="0.25">
      <c r="A12579">
        <v>2639</v>
      </c>
      <c r="B12579" s="3">
        <v>43796</v>
      </c>
      <c r="C12579" s="3">
        <v>43867</v>
      </c>
      <c r="D12579" t="s">
        <v>131</v>
      </c>
      <c r="E12579" t="s">
        <v>177</v>
      </c>
      <c r="F12579" t="s">
        <v>133</v>
      </c>
    </row>
    <row r="12580" spans="1:6" x14ac:dyDescent="0.25">
      <c r="A12580">
        <v>2639</v>
      </c>
      <c r="B12580" s="3">
        <v>43867</v>
      </c>
      <c r="C12580" s="3">
        <v>43867</v>
      </c>
      <c r="D12580" t="s">
        <v>131</v>
      </c>
      <c r="E12580" t="s">
        <v>177</v>
      </c>
      <c r="F12580" t="s">
        <v>133</v>
      </c>
    </row>
    <row r="12581" spans="1:6" x14ac:dyDescent="0.25">
      <c r="A12581">
        <v>2639</v>
      </c>
      <c r="B12581" s="3">
        <v>43868</v>
      </c>
      <c r="C12581" s="3">
        <v>44529</v>
      </c>
      <c r="D12581" t="s">
        <v>131</v>
      </c>
      <c r="E12581" t="s">
        <v>177</v>
      </c>
      <c r="F12581" t="s">
        <v>133</v>
      </c>
    </row>
    <row r="12582" spans="1:6" x14ac:dyDescent="0.25">
      <c r="A12582">
        <v>2639</v>
      </c>
      <c r="B12582" s="3">
        <v>44522</v>
      </c>
      <c r="C12582" s="3">
        <v>44522</v>
      </c>
      <c r="D12582" t="s">
        <v>131</v>
      </c>
      <c r="E12582" t="s">
        <v>177</v>
      </c>
      <c r="F12582" t="s">
        <v>133</v>
      </c>
    </row>
    <row r="12583" spans="1:6" x14ac:dyDescent="0.25">
      <c r="A12583">
        <v>2639</v>
      </c>
      <c r="B12583" s="3">
        <v>44523</v>
      </c>
      <c r="C12583" s="3">
        <v>44523</v>
      </c>
      <c r="D12583" t="s">
        <v>131</v>
      </c>
      <c r="E12583" t="s">
        <v>177</v>
      </c>
      <c r="F12583" t="s">
        <v>133</v>
      </c>
    </row>
    <row r="12584" spans="1:6" x14ac:dyDescent="0.25">
      <c r="A12584">
        <v>2639</v>
      </c>
      <c r="B12584" s="3">
        <v>44523</v>
      </c>
      <c r="C12584" s="3">
        <v>44529</v>
      </c>
      <c r="D12584" t="s">
        <v>131</v>
      </c>
      <c r="E12584" t="s">
        <v>177</v>
      </c>
      <c r="F12584" t="s">
        <v>133</v>
      </c>
    </row>
    <row r="12585" spans="1:6" x14ac:dyDescent="0.25">
      <c r="A12585">
        <v>2639</v>
      </c>
      <c r="B12585" s="3">
        <v>44529</v>
      </c>
      <c r="C12585" s="3">
        <v>44592</v>
      </c>
      <c r="D12585" t="s">
        <v>131</v>
      </c>
      <c r="E12585" t="s">
        <v>177</v>
      </c>
      <c r="F12585" t="s">
        <v>133</v>
      </c>
    </row>
    <row r="12586" spans="1:6" x14ac:dyDescent="0.25">
      <c r="A12586">
        <v>2639</v>
      </c>
      <c r="B12586" s="3">
        <v>44530</v>
      </c>
      <c r="C12586" s="3">
        <v>44593</v>
      </c>
      <c r="D12586" t="s">
        <v>131</v>
      </c>
      <c r="E12586" t="s">
        <v>177</v>
      </c>
      <c r="F12586" t="s">
        <v>133</v>
      </c>
    </row>
    <row r="12587" spans="1:6" x14ac:dyDescent="0.25">
      <c r="A12587">
        <v>2639</v>
      </c>
      <c r="B12587" s="3">
        <v>44593</v>
      </c>
      <c r="C12587" s="3">
        <v>44593</v>
      </c>
      <c r="D12587" t="s">
        <v>131</v>
      </c>
      <c r="E12587" t="s">
        <v>177</v>
      </c>
      <c r="F12587" t="s">
        <v>133</v>
      </c>
    </row>
    <row r="12588" spans="1:6" x14ac:dyDescent="0.25">
      <c r="A12588">
        <v>2639</v>
      </c>
      <c r="B12588" s="3">
        <v>44593</v>
      </c>
      <c r="C12588" s="3">
        <v>44593</v>
      </c>
      <c r="D12588" t="s">
        <v>131</v>
      </c>
      <c r="E12588" t="s">
        <v>177</v>
      </c>
      <c r="F12588" t="s">
        <v>133</v>
      </c>
    </row>
    <row r="12589" spans="1:6" x14ac:dyDescent="0.25">
      <c r="A12589">
        <v>2640</v>
      </c>
      <c r="B12589" s="3">
        <v>41281</v>
      </c>
      <c r="C12589" s="3">
        <v>42676</v>
      </c>
      <c r="D12589" t="s">
        <v>131</v>
      </c>
      <c r="E12589" t="s">
        <v>190</v>
      </c>
      <c r="F12589" t="s">
        <v>133</v>
      </c>
    </row>
    <row r="12590" spans="1:6" x14ac:dyDescent="0.25">
      <c r="A12590">
        <v>2640</v>
      </c>
      <c r="B12590" s="3">
        <v>42676</v>
      </c>
      <c r="D12590" t="s">
        <v>131</v>
      </c>
      <c r="E12590" t="s">
        <v>190</v>
      </c>
      <c r="F12590" t="s">
        <v>133</v>
      </c>
    </row>
    <row r="12591" spans="1:6" x14ac:dyDescent="0.25">
      <c r="A12591">
        <v>2641</v>
      </c>
      <c r="B12591" s="3">
        <v>41821</v>
      </c>
      <c r="C12591" s="3">
        <v>43339</v>
      </c>
      <c r="D12591" t="s">
        <v>131</v>
      </c>
      <c r="E12591" t="s">
        <v>134</v>
      </c>
      <c r="F12591" t="s">
        <v>133</v>
      </c>
    </row>
    <row r="12592" spans="1:6" x14ac:dyDescent="0.25">
      <c r="A12592">
        <v>2641</v>
      </c>
      <c r="B12592" s="3">
        <v>43339</v>
      </c>
      <c r="C12592" s="3">
        <v>43339</v>
      </c>
      <c r="D12592" t="s">
        <v>131</v>
      </c>
      <c r="E12592" t="s">
        <v>134</v>
      </c>
      <c r="F12592" t="s">
        <v>133</v>
      </c>
    </row>
    <row r="12593" spans="1:6" x14ac:dyDescent="0.25">
      <c r="A12593">
        <v>2641</v>
      </c>
      <c r="B12593" s="3">
        <v>43340</v>
      </c>
      <c r="C12593" s="3">
        <v>43356</v>
      </c>
      <c r="D12593" t="s">
        <v>131</v>
      </c>
      <c r="E12593" t="s">
        <v>134</v>
      </c>
      <c r="F12593" t="s">
        <v>133</v>
      </c>
    </row>
    <row r="12594" spans="1:6" x14ac:dyDescent="0.25">
      <c r="A12594">
        <v>2641</v>
      </c>
      <c r="B12594" s="3">
        <v>43356</v>
      </c>
      <c r="C12594" s="3">
        <v>43362</v>
      </c>
      <c r="D12594" t="s">
        <v>131</v>
      </c>
      <c r="E12594" t="s">
        <v>134</v>
      </c>
      <c r="F12594" t="s">
        <v>133</v>
      </c>
    </row>
    <row r="12595" spans="1:6" x14ac:dyDescent="0.25">
      <c r="A12595">
        <v>2641</v>
      </c>
      <c r="B12595" s="3">
        <v>43363</v>
      </c>
      <c r="C12595" s="3">
        <v>43364</v>
      </c>
      <c r="D12595" t="s">
        <v>131</v>
      </c>
      <c r="E12595" t="s">
        <v>134</v>
      </c>
      <c r="F12595" t="s">
        <v>133</v>
      </c>
    </row>
    <row r="12596" spans="1:6" x14ac:dyDescent="0.25">
      <c r="A12596">
        <v>2641</v>
      </c>
      <c r="B12596" s="3">
        <v>43364</v>
      </c>
      <c r="C12596" s="3">
        <v>43365</v>
      </c>
      <c r="D12596" t="s">
        <v>131</v>
      </c>
      <c r="E12596" t="s">
        <v>134</v>
      </c>
      <c r="F12596" t="s">
        <v>133</v>
      </c>
    </row>
    <row r="12597" spans="1:6" x14ac:dyDescent="0.25">
      <c r="A12597">
        <v>2641</v>
      </c>
      <c r="B12597" s="3">
        <v>43366</v>
      </c>
      <c r="C12597" s="3">
        <v>43387</v>
      </c>
      <c r="D12597" t="s">
        <v>131</v>
      </c>
      <c r="E12597" t="s">
        <v>134</v>
      </c>
      <c r="F12597" t="s">
        <v>133</v>
      </c>
    </row>
    <row r="12598" spans="1:6" x14ac:dyDescent="0.25">
      <c r="A12598">
        <v>2641</v>
      </c>
      <c r="B12598" s="3">
        <v>43374</v>
      </c>
      <c r="C12598" s="3">
        <v>43374</v>
      </c>
      <c r="D12598" t="s">
        <v>131</v>
      </c>
      <c r="E12598" t="s">
        <v>134</v>
      </c>
      <c r="F12598" t="s">
        <v>133</v>
      </c>
    </row>
    <row r="12599" spans="1:6" x14ac:dyDescent="0.25">
      <c r="A12599">
        <v>2641</v>
      </c>
      <c r="B12599" s="3">
        <v>43374</v>
      </c>
      <c r="C12599" s="3">
        <v>43887</v>
      </c>
      <c r="D12599" t="s">
        <v>131</v>
      </c>
      <c r="E12599" t="s">
        <v>134</v>
      </c>
      <c r="F12599" t="s">
        <v>133</v>
      </c>
    </row>
    <row r="12600" spans="1:6" x14ac:dyDescent="0.25">
      <c r="A12600">
        <v>2641</v>
      </c>
      <c r="B12600" s="3">
        <v>43887</v>
      </c>
      <c r="C12600" s="3">
        <v>43901</v>
      </c>
      <c r="D12600" t="s">
        <v>131</v>
      </c>
      <c r="E12600" t="s">
        <v>134</v>
      </c>
      <c r="F12600" t="s">
        <v>133</v>
      </c>
    </row>
    <row r="12601" spans="1:6" x14ac:dyDescent="0.25">
      <c r="A12601">
        <v>2641</v>
      </c>
      <c r="B12601" s="3">
        <v>43902</v>
      </c>
      <c r="C12601" s="3">
        <v>44092</v>
      </c>
      <c r="D12601" t="s">
        <v>131</v>
      </c>
      <c r="E12601" t="s">
        <v>134</v>
      </c>
      <c r="F12601" t="s">
        <v>133</v>
      </c>
    </row>
    <row r="12602" spans="1:6" x14ac:dyDescent="0.25">
      <c r="A12602">
        <v>2641</v>
      </c>
      <c r="B12602" s="3">
        <v>44092</v>
      </c>
      <c r="C12602" s="3">
        <v>44189</v>
      </c>
      <c r="D12602" t="s">
        <v>131</v>
      </c>
      <c r="E12602" t="s">
        <v>134</v>
      </c>
      <c r="F12602" t="s">
        <v>133</v>
      </c>
    </row>
    <row r="12603" spans="1:6" x14ac:dyDescent="0.25">
      <c r="A12603">
        <v>2641</v>
      </c>
      <c r="B12603" s="3">
        <v>44190</v>
      </c>
      <c r="C12603" s="3">
        <v>44298</v>
      </c>
      <c r="D12603" t="s">
        <v>131</v>
      </c>
      <c r="E12603" t="s">
        <v>134</v>
      </c>
      <c r="F12603" t="s">
        <v>133</v>
      </c>
    </row>
    <row r="12604" spans="1:6" x14ac:dyDescent="0.25">
      <c r="A12604">
        <v>2641</v>
      </c>
      <c r="B12604" s="3">
        <v>44298</v>
      </c>
      <c r="C12604" s="3">
        <v>44450</v>
      </c>
      <c r="D12604" t="s">
        <v>131</v>
      </c>
      <c r="E12604" t="s">
        <v>134</v>
      </c>
      <c r="F12604" t="s">
        <v>133</v>
      </c>
    </row>
    <row r="12605" spans="1:6" x14ac:dyDescent="0.25">
      <c r="A12605">
        <v>2641</v>
      </c>
      <c r="B12605" s="3">
        <v>44451</v>
      </c>
      <c r="C12605" s="3"/>
      <c r="D12605" t="s">
        <v>131</v>
      </c>
      <c r="E12605" t="s">
        <v>134</v>
      </c>
      <c r="F12605" t="s">
        <v>133</v>
      </c>
    </row>
    <row r="12606" spans="1:6" x14ac:dyDescent="0.25">
      <c r="A12606">
        <v>2643</v>
      </c>
      <c r="B12606" s="3">
        <v>42370</v>
      </c>
      <c r="C12606" s="3">
        <v>42370</v>
      </c>
      <c r="D12606" t="s">
        <v>131</v>
      </c>
      <c r="E12606" t="s">
        <v>177</v>
      </c>
      <c r="F12606" t="s">
        <v>133</v>
      </c>
    </row>
    <row r="12607" spans="1:6" x14ac:dyDescent="0.25">
      <c r="A12607">
        <v>2643</v>
      </c>
      <c r="B12607" s="3">
        <v>43466</v>
      </c>
      <c r="C12607" s="3">
        <v>43466</v>
      </c>
      <c r="D12607" t="s">
        <v>131</v>
      </c>
      <c r="E12607" t="s">
        <v>177</v>
      </c>
      <c r="F12607" t="s">
        <v>133</v>
      </c>
    </row>
    <row r="12608" spans="1:6" x14ac:dyDescent="0.25">
      <c r="A12608">
        <v>2643</v>
      </c>
      <c r="B12608" s="3">
        <v>43466</v>
      </c>
      <c r="C12608" s="3">
        <v>43466</v>
      </c>
      <c r="D12608" t="s">
        <v>131</v>
      </c>
      <c r="E12608" t="s">
        <v>177</v>
      </c>
      <c r="F12608" t="s">
        <v>133</v>
      </c>
    </row>
    <row r="12609" spans="1:6" x14ac:dyDescent="0.25">
      <c r="A12609">
        <v>2643</v>
      </c>
      <c r="B12609" s="3">
        <v>43466</v>
      </c>
      <c r="C12609" s="3">
        <v>44228</v>
      </c>
      <c r="D12609" t="s">
        <v>131</v>
      </c>
      <c r="E12609" t="s">
        <v>175</v>
      </c>
      <c r="F12609" t="s">
        <v>133</v>
      </c>
    </row>
    <row r="12610" spans="1:6" x14ac:dyDescent="0.25">
      <c r="A12610">
        <v>2643</v>
      </c>
      <c r="B12610" s="3">
        <v>44228</v>
      </c>
      <c r="C12610" s="3">
        <v>44228</v>
      </c>
      <c r="D12610" t="s">
        <v>131</v>
      </c>
      <c r="E12610" t="s">
        <v>165</v>
      </c>
      <c r="F12610" t="s">
        <v>133</v>
      </c>
    </row>
    <row r="12611" spans="1:6" x14ac:dyDescent="0.25">
      <c r="A12611">
        <v>2643</v>
      </c>
      <c r="B12611" s="3">
        <v>44228</v>
      </c>
      <c r="C12611" s="3">
        <v>44228</v>
      </c>
      <c r="D12611" t="s">
        <v>131</v>
      </c>
      <c r="E12611" t="s">
        <v>175</v>
      </c>
      <c r="F12611" t="s">
        <v>133</v>
      </c>
    </row>
    <row r="12612" spans="1:6" x14ac:dyDescent="0.25">
      <c r="A12612">
        <v>2643</v>
      </c>
      <c r="B12612" s="3">
        <v>44228</v>
      </c>
      <c r="C12612" s="3">
        <v>44578</v>
      </c>
      <c r="D12612" t="s">
        <v>131</v>
      </c>
      <c r="E12612" t="s">
        <v>165</v>
      </c>
      <c r="F12612" t="s">
        <v>133</v>
      </c>
    </row>
    <row r="12613" spans="1:6" x14ac:dyDescent="0.25">
      <c r="A12613">
        <v>2643</v>
      </c>
      <c r="B12613" s="3">
        <v>44578</v>
      </c>
      <c r="C12613" s="3">
        <v>44578</v>
      </c>
      <c r="D12613" t="s">
        <v>131</v>
      </c>
      <c r="E12613" t="s">
        <v>165</v>
      </c>
      <c r="F12613" t="s">
        <v>133</v>
      </c>
    </row>
    <row r="12614" spans="1:6" x14ac:dyDescent="0.25">
      <c r="A12614">
        <v>2643</v>
      </c>
      <c r="B12614" s="3">
        <v>44578</v>
      </c>
      <c r="C12614" s="3">
        <v>44578</v>
      </c>
      <c r="D12614" t="s">
        <v>131</v>
      </c>
      <c r="E12614" t="s">
        <v>165</v>
      </c>
      <c r="F12614" t="s">
        <v>133</v>
      </c>
    </row>
    <row r="12615" spans="1:6" x14ac:dyDescent="0.25">
      <c r="A12615">
        <v>2643</v>
      </c>
      <c r="B12615" s="3">
        <v>44578</v>
      </c>
      <c r="C12615" s="3"/>
      <c r="D12615" t="s">
        <v>131</v>
      </c>
      <c r="E12615" t="s">
        <v>118</v>
      </c>
      <c r="F12615" t="s">
        <v>133</v>
      </c>
    </row>
    <row r="12616" spans="1:6" x14ac:dyDescent="0.25">
      <c r="A12616">
        <v>2644</v>
      </c>
      <c r="B12616" s="3">
        <v>41883</v>
      </c>
      <c r="C12616" s="3">
        <v>43387</v>
      </c>
      <c r="D12616" t="s">
        <v>131</v>
      </c>
      <c r="E12616" t="s">
        <v>167</v>
      </c>
      <c r="F12616" t="s">
        <v>133</v>
      </c>
    </row>
    <row r="12617" spans="1:6" x14ac:dyDescent="0.25">
      <c r="A12617">
        <v>2644</v>
      </c>
      <c r="B12617" s="3">
        <v>43374</v>
      </c>
      <c r="C12617" s="3">
        <v>43859</v>
      </c>
      <c r="D12617" t="s">
        <v>131</v>
      </c>
      <c r="E12617" t="s">
        <v>167</v>
      </c>
      <c r="F12617" t="s">
        <v>133</v>
      </c>
    </row>
    <row r="12618" spans="1:6" x14ac:dyDescent="0.25">
      <c r="A12618">
        <v>2644</v>
      </c>
      <c r="B12618" s="3">
        <v>43859</v>
      </c>
      <c r="C12618" s="3">
        <v>43861</v>
      </c>
      <c r="D12618" t="s">
        <v>131</v>
      </c>
      <c r="E12618" t="s">
        <v>167</v>
      </c>
      <c r="F12618" t="s">
        <v>133</v>
      </c>
    </row>
    <row r="12619" spans="1:6" x14ac:dyDescent="0.25">
      <c r="A12619">
        <v>2644</v>
      </c>
      <c r="B12619" s="3">
        <v>43862</v>
      </c>
      <c r="C12619" s="3">
        <v>43865</v>
      </c>
      <c r="D12619" t="s">
        <v>131</v>
      </c>
      <c r="E12619" t="s">
        <v>167</v>
      </c>
      <c r="F12619" t="s">
        <v>133</v>
      </c>
    </row>
    <row r="12620" spans="1:6" x14ac:dyDescent="0.25">
      <c r="A12620">
        <v>2644</v>
      </c>
      <c r="B12620" s="3">
        <v>43865</v>
      </c>
      <c r="C12620" s="3">
        <v>43867</v>
      </c>
      <c r="D12620" t="s">
        <v>131</v>
      </c>
      <c r="E12620" t="s">
        <v>167</v>
      </c>
      <c r="F12620" t="s">
        <v>133</v>
      </c>
    </row>
    <row r="12621" spans="1:6" x14ac:dyDescent="0.25">
      <c r="A12621">
        <v>2644</v>
      </c>
      <c r="B12621" s="3">
        <v>43868</v>
      </c>
      <c r="C12621" s="3">
        <v>44074</v>
      </c>
      <c r="D12621" t="s">
        <v>131</v>
      </c>
      <c r="E12621" t="s">
        <v>167</v>
      </c>
      <c r="F12621" t="s">
        <v>133</v>
      </c>
    </row>
    <row r="12622" spans="1:6" x14ac:dyDescent="0.25">
      <c r="A12622">
        <v>2644</v>
      </c>
      <c r="B12622" s="3">
        <v>43868</v>
      </c>
      <c r="C12622" s="3">
        <v>43868</v>
      </c>
      <c r="D12622" t="s">
        <v>131</v>
      </c>
      <c r="E12622" t="s">
        <v>167</v>
      </c>
      <c r="F12622" t="s">
        <v>133</v>
      </c>
    </row>
    <row r="12623" spans="1:6" x14ac:dyDescent="0.25">
      <c r="A12623">
        <v>2644</v>
      </c>
      <c r="B12623" s="3">
        <v>43868</v>
      </c>
      <c r="C12623" s="3">
        <v>44074</v>
      </c>
      <c r="D12623" t="s">
        <v>131</v>
      </c>
      <c r="E12623" t="s">
        <v>167</v>
      </c>
      <c r="F12623" t="s">
        <v>133</v>
      </c>
    </row>
    <row r="12624" spans="1:6" x14ac:dyDescent="0.25">
      <c r="A12624">
        <v>2644</v>
      </c>
      <c r="B12624" s="3">
        <v>44075</v>
      </c>
      <c r="C12624" s="3">
        <v>44075</v>
      </c>
      <c r="D12624" t="s">
        <v>131</v>
      </c>
      <c r="E12624" t="s">
        <v>202</v>
      </c>
      <c r="F12624" t="s">
        <v>133</v>
      </c>
    </row>
    <row r="12625" spans="1:6" x14ac:dyDescent="0.25">
      <c r="A12625">
        <v>2644</v>
      </c>
      <c r="B12625" s="3">
        <v>44075</v>
      </c>
      <c r="C12625" s="3">
        <v>44166</v>
      </c>
      <c r="D12625" t="s">
        <v>131</v>
      </c>
      <c r="E12625" t="s">
        <v>202</v>
      </c>
      <c r="F12625" t="s">
        <v>133</v>
      </c>
    </row>
    <row r="12626" spans="1:6" x14ac:dyDescent="0.25">
      <c r="A12626">
        <v>2644</v>
      </c>
      <c r="B12626" s="3">
        <v>44159</v>
      </c>
      <c r="C12626" s="3">
        <v>44163</v>
      </c>
      <c r="D12626" t="s">
        <v>131</v>
      </c>
      <c r="E12626" t="s">
        <v>202</v>
      </c>
      <c r="F12626" t="s">
        <v>133</v>
      </c>
    </row>
    <row r="12627" spans="1:6" x14ac:dyDescent="0.25">
      <c r="A12627">
        <v>2644</v>
      </c>
      <c r="B12627" s="3">
        <v>44164</v>
      </c>
      <c r="C12627" s="3">
        <v>44165</v>
      </c>
      <c r="D12627" t="s">
        <v>131</v>
      </c>
      <c r="E12627" t="s">
        <v>202</v>
      </c>
      <c r="F12627" t="s">
        <v>133</v>
      </c>
    </row>
    <row r="12628" spans="1:6" x14ac:dyDescent="0.25">
      <c r="A12628">
        <v>2644</v>
      </c>
      <c r="B12628" s="3">
        <v>44166</v>
      </c>
      <c r="C12628" s="3">
        <v>44166</v>
      </c>
      <c r="D12628" t="s">
        <v>131</v>
      </c>
      <c r="E12628" t="s">
        <v>236</v>
      </c>
      <c r="F12628" t="s">
        <v>133</v>
      </c>
    </row>
    <row r="12629" spans="1:6" x14ac:dyDescent="0.25">
      <c r="A12629">
        <v>2644</v>
      </c>
      <c r="B12629" s="3">
        <v>44166</v>
      </c>
      <c r="C12629" s="3">
        <v>44196</v>
      </c>
      <c r="D12629" t="s">
        <v>131</v>
      </c>
      <c r="E12629" t="s">
        <v>236</v>
      </c>
      <c r="F12629" t="s">
        <v>133</v>
      </c>
    </row>
    <row r="12630" spans="1:6" x14ac:dyDescent="0.25">
      <c r="A12630">
        <v>2644</v>
      </c>
      <c r="B12630" s="3">
        <v>44196</v>
      </c>
      <c r="C12630" s="3">
        <v>44519</v>
      </c>
      <c r="D12630" t="s">
        <v>131</v>
      </c>
      <c r="E12630" t="s">
        <v>202</v>
      </c>
      <c r="F12630" t="s">
        <v>133</v>
      </c>
    </row>
    <row r="12631" spans="1:6" x14ac:dyDescent="0.25">
      <c r="A12631">
        <v>2644</v>
      </c>
      <c r="B12631" s="3">
        <v>44519</v>
      </c>
      <c r="C12631" s="3">
        <v>44523</v>
      </c>
      <c r="D12631" t="s">
        <v>131</v>
      </c>
      <c r="E12631" t="s">
        <v>202</v>
      </c>
      <c r="F12631" t="s">
        <v>133</v>
      </c>
    </row>
    <row r="12632" spans="1:6" x14ac:dyDescent="0.25">
      <c r="A12632">
        <v>2644</v>
      </c>
      <c r="B12632" s="3">
        <v>44524</v>
      </c>
      <c r="C12632" s="3">
        <v>44562</v>
      </c>
      <c r="D12632" t="s">
        <v>131</v>
      </c>
      <c r="E12632" t="s">
        <v>202</v>
      </c>
      <c r="F12632" t="s">
        <v>133</v>
      </c>
    </row>
    <row r="12633" spans="1:6" x14ac:dyDescent="0.25">
      <c r="A12633">
        <v>2644</v>
      </c>
      <c r="B12633" s="3">
        <v>44562</v>
      </c>
      <c r="C12633" s="3">
        <v>44562</v>
      </c>
      <c r="D12633" t="s">
        <v>131</v>
      </c>
      <c r="E12633" t="s">
        <v>314</v>
      </c>
      <c r="F12633" t="s">
        <v>133</v>
      </c>
    </row>
    <row r="12634" spans="1:6" x14ac:dyDescent="0.25">
      <c r="A12634">
        <v>2644</v>
      </c>
      <c r="B12634" s="3">
        <v>44562</v>
      </c>
      <c r="C12634" s="3"/>
      <c r="D12634" t="s">
        <v>131</v>
      </c>
      <c r="E12634" t="s">
        <v>314</v>
      </c>
      <c r="F12634" t="s">
        <v>133</v>
      </c>
    </row>
    <row r="12635" spans="1:6" x14ac:dyDescent="0.25">
      <c r="A12635">
        <v>2646</v>
      </c>
      <c r="B12635" s="3">
        <v>42292</v>
      </c>
      <c r="C12635" s="3">
        <v>43070</v>
      </c>
      <c r="D12635" t="s">
        <v>131</v>
      </c>
      <c r="E12635" t="s">
        <v>83</v>
      </c>
      <c r="F12635" t="s">
        <v>132</v>
      </c>
    </row>
    <row r="12636" spans="1:6" x14ac:dyDescent="0.25">
      <c r="A12636">
        <v>2646</v>
      </c>
      <c r="B12636" s="3">
        <v>43070</v>
      </c>
      <c r="D12636" t="s">
        <v>131</v>
      </c>
      <c r="E12636" t="s">
        <v>83</v>
      </c>
      <c r="F12636" t="s">
        <v>132</v>
      </c>
    </row>
    <row r="12637" spans="1:6" x14ac:dyDescent="0.25">
      <c r="A12637">
        <v>2647</v>
      </c>
      <c r="B12637" s="3">
        <v>42736</v>
      </c>
      <c r="C12637" s="3">
        <v>43466</v>
      </c>
      <c r="D12637" t="s">
        <v>131</v>
      </c>
      <c r="E12637" t="s">
        <v>173</v>
      </c>
      <c r="F12637" t="s">
        <v>133</v>
      </c>
    </row>
    <row r="12638" spans="1:6" x14ac:dyDescent="0.25">
      <c r="A12638">
        <v>2647</v>
      </c>
      <c r="B12638" s="3">
        <v>43466</v>
      </c>
      <c r="C12638" s="3">
        <v>43466</v>
      </c>
      <c r="D12638" t="s">
        <v>131</v>
      </c>
      <c r="E12638" t="s">
        <v>173</v>
      </c>
      <c r="F12638" t="s">
        <v>133</v>
      </c>
    </row>
    <row r="12639" spans="1:6" x14ac:dyDescent="0.25">
      <c r="A12639">
        <v>2647</v>
      </c>
      <c r="B12639" s="3">
        <v>43466</v>
      </c>
      <c r="C12639" s="3">
        <v>43721</v>
      </c>
      <c r="D12639" t="s">
        <v>131</v>
      </c>
      <c r="E12639" t="s">
        <v>177</v>
      </c>
      <c r="F12639" t="s">
        <v>133</v>
      </c>
    </row>
    <row r="12640" spans="1:6" x14ac:dyDescent="0.25">
      <c r="A12640">
        <v>2647</v>
      </c>
      <c r="B12640" s="3">
        <v>43721</v>
      </c>
      <c r="C12640" s="3">
        <v>43721</v>
      </c>
      <c r="D12640" t="s">
        <v>131</v>
      </c>
      <c r="E12640" t="s">
        <v>177</v>
      </c>
      <c r="F12640" t="s">
        <v>133</v>
      </c>
    </row>
    <row r="12641" spans="1:6" x14ac:dyDescent="0.25">
      <c r="A12641">
        <v>2647</v>
      </c>
      <c r="B12641" s="3">
        <v>43722</v>
      </c>
      <c r="D12641" t="s">
        <v>131</v>
      </c>
      <c r="E12641" t="s">
        <v>177</v>
      </c>
      <c r="F12641" t="s">
        <v>133</v>
      </c>
    </row>
    <row r="12642" spans="1:6" x14ac:dyDescent="0.25">
      <c r="A12642">
        <v>2648</v>
      </c>
      <c r="B12642" s="3">
        <v>42522</v>
      </c>
      <c r="C12642" s="3">
        <v>43069</v>
      </c>
      <c r="D12642" t="s">
        <v>131</v>
      </c>
      <c r="E12642" t="s">
        <v>180</v>
      </c>
      <c r="F12642" t="s">
        <v>133</v>
      </c>
    </row>
    <row r="12643" spans="1:6" x14ac:dyDescent="0.25">
      <c r="A12643">
        <v>2648</v>
      </c>
      <c r="B12643" s="3">
        <v>43070</v>
      </c>
      <c r="C12643" s="3">
        <v>43069</v>
      </c>
      <c r="D12643" t="s">
        <v>131</v>
      </c>
      <c r="E12643" t="s">
        <v>180</v>
      </c>
      <c r="F12643" t="s">
        <v>133</v>
      </c>
    </row>
    <row r="12644" spans="1:6" x14ac:dyDescent="0.25">
      <c r="A12644">
        <v>2648</v>
      </c>
      <c r="B12644" s="3">
        <v>43070</v>
      </c>
      <c r="C12644" s="3">
        <v>43739</v>
      </c>
      <c r="D12644" t="s">
        <v>131</v>
      </c>
      <c r="E12644" t="s">
        <v>180</v>
      </c>
      <c r="F12644" t="s">
        <v>133</v>
      </c>
    </row>
    <row r="12645" spans="1:6" x14ac:dyDescent="0.25">
      <c r="A12645">
        <v>2648</v>
      </c>
      <c r="B12645" s="3">
        <v>43739</v>
      </c>
      <c r="C12645" s="3">
        <v>43739</v>
      </c>
      <c r="D12645" t="s">
        <v>131</v>
      </c>
      <c r="E12645" t="s">
        <v>180</v>
      </c>
      <c r="F12645" t="s">
        <v>133</v>
      </c>
    </row>
    <row r="12646" spans="1:6" x14ac:dyDescent="0.25">
      <c r="A12646">
        <v>2648</v>
      </c>
      <c r="B12646" s="3">
        <v>43739</v>
      </c>
      <c r="C12646" s="3">
        <v>44536</v>
      </c>
      <c r="D12646" t="s">
        <v>131</v>
      </c>
      <c r="E12646" t="s">
        <v>187</v>
      </c>
      <c r="F12646" t="s">
        <v>133</v>
      </c>
    </row>
    <row r="12647" spans="1:6" x14ac:dyDescent="0.25">
      <c r="A12647">
        <v>2648</v>
      </c>
      <c r="B12647" s="3">
        <v>44536</v>
      </c>
      <c r="C12647" s="3"/>
      <c r="D12647" t="s">
        <v>131</v>
      </c>
      <c r="E12647" t="s">
        <v>187</v>
      </c>
      <c r="F12647" t="s">
        <v>133</v>
      </c>
    </row>
    <row r="12648" spans="1:6" x14ac:dyDescent="0.25">
      <c r="A12648">
        <v>2649</v>
      </c>
      <c r="B12648" s="3">
        <v>42690</v>
      </c>
      <c r="C12648" s="3">
        <v>43392</v>
      </c>
      <c r="D12648" t="s">
        <v>131</v>
      </c>
      <c r="E12648" t="s">
        <v>171</v>
      </c>
      <c r="F12648" t="s">
        <v>133</v>
      </c>
    </row>
    <row r="12649" spans="1:6" x14ac:dyDescent="0.25">
      <c r="A12649">
        <v>2649</v>
      </c>
      <c r="B12649" s="3">
        <v>43392</v>
      </c>
      <c r="C12649" s="3">
        <v>43409</v>
      </c>
      <c r="D12649" t="s">
        <v>131</v>
      </c>
      <c r="E12649" t="s">
        <v>171</v>
      </c>
      <c r="F12649" t="s">
        <v>133</v>
      </c>
    </row>
    <row r="12650" spans="1:6" x14ac:dyDescent="0.25">
      <c r="A12650">
        <v>2649</v>
      </c>
      <c r="B12650" s="3">
        <v>43409</v>
      </c>
      <c r="C12650" s="3">
        <v>43620</v>
      </c>
      <c r="D12650" t="s">
        <v>131</v>
      </c>
      <c r="E12650" t="s">
        <v>171</v>
      </c>
      <c r="F12650" t="s">
        <v>133</v>
      </c>
    </row>
    <row r="12651" spans="1:6" x14ac:dyDescent="0.25">
      <c r="A12651">
        <v>2649</v>
      </c>
      <c r="B12651" s="3">
        <v>43620</v>
      </c>
      <c r="C12651" s="3">
        <v>43838</v>
      </c>
      <c r="D12651" t="s">
        <v>131</v>
      </c>
      <c r="E12651" t="s">
        <v>171</v>
      </c>
      <c r="F12651" t="s">
        <v>133</v>
      </c>
    </row>
    <row r="12652" spans="1:6" x14ac:dyDescent="0.25">
      <c r="A12652">
        <v>2649</v>
      </c>
      <c r="B12652" s="3">
        <v>43838</v>
      </c>
      <c r="C12652" s="3">
        <v>43838</v>
      </c>
      <c r="D12652" t="s">
        <v>131</v>
      </c>
      <c r="E12652" t="s">
        <v>171</v>
      </c>
      <c r="F12652" t="s">
        <v>133</v>
      </c>
    </row>
    <row r="12653" spans="1:6" x14ac:dyDescent="0.25">
      <c r="A12653">
        <v>2649</v>
      </c>
      <c r="B12653" s="3">
        <v>43838</v>
      </c>
      <c r="C12653" s="3">
        <v>43838</v>
      </c>
      <c r="D12653" t="s">
        <v>131</v>
      </c>
      <c r="E12653" t="s">
        <v>171</v>
      </c>
      <c r="F12653" t="s">
        <v>133</v>
      </c>
    </row>
    <row r="12654" spans="1:6" x14ac:dyDescent="0.25">
      <c r="A12654">
        <v>2649</v>
      </c>
      <c r="B12654" s="3">
        <v>43838</v>
      </c>
      <c r="C12654" s="3">
        <v>43838</v>
      </c>
      <c r="D12654" t="s">
        <v>131</v>
      </c>
      <c r="E12654" t="s">
        <v>171</v>
      </c>
      <c r="F12654" t="s">
        <v>133</v>
      </c>
    </row>
    <row r="12655" spans="1:6" x14ac:dyDescent="0.25">
      <c r="A12655">
        <v>2649</v>
      </c>
      <c r="B12655" s="3">
        <v>43838</v>
      </c>
      <c r="C12655" s="3">
        <v>43908</v>
      </c>
      <c r="D12655" t="s">
        <v>131</v>
      </c>
      <c r="E12655" t="s">
        <v>171</v>
      </c>
      <c r="F12655" t="s">
        <v>133</v>
      </c>
    </row>
    <row r="12656" spans="1:6" x14ac:dyDescent="0.25">
      <c r="A12656">
        <v>2649</v>
      </c>
      <c r="B12656" s="3">
        <v>43908</v>
      </c>
      <c r="C12656" s="3">
        <v>43935</v>
      </c>
      <c r="D12656" t="s">
        <v>131</v>
      </c>
      <c r="E12656" t="s">
        <v>171</v>
      </c>
      <c r="F12656" t="s">
        <v>133</v>
      </c>
    </row>
    <row r="12657" spans="1:6" x14ac:dyDescent="0.25">
      <c r="A12657">
        <v>2649</v>
      </c>
      <c r="B12657" s="3">
        <v>43936</v>
      </c>
      <c r="C12657" s="3">
        <v>44102</v>
      </c>
      <c r="D12657" t="s">
        <v>131</v>
      </c>
      <c r="E12657" t="s">
        <v>171</v>
      </c>
      <c r="F12657" t="s">
        <v>133</v>
      </c>
    </row>
    <row r="12658" spans="1:6" x14ac:dyDescent="0.25">
      <c r="A12658">
        <v>2649</v>
      </c>
      <c r="B12658" s="3">
        <v>44102</v>
      </c>
      <c r="C12658" s="3">
        <v>44282</v>
      </c>
      <c r="D12658" t="s">
        <v>131</v>
      </c>
      <c r="E12658" t="s">
        <v>171</v>
      </c>
      <c r="F12658" t="s">
        <v>133</v>
      </c>
    </row>
    <row r="12659" spans="1:6" x14ac:dyDescent="0.25">
      <c r="A12659">
        <v>2649</v>
      </c>
      <c r="B12659" s="3">
        <v>44283</v>
      </c>
      <c r="C12659" s="3">
        <v>44284</v>
      </c>
      <c r="D12659" t="s">
        <v>131</v>
      </c>
      <c r="E12659" t="s">
        <v>171</v>
      </c>
      <c r="F12659" t="s">
        <v>133</v>
      </c>
    </row>
    <row r="12660" spans="1:6" x14ac:dyDescent="0.25">
      <c r="A12660">
        <v>2649</v>
      </c>
      <c r="B12660" s="3">
        <v>44284</v>
      </c>
      <c r="C12660" s="3">
        <v>44467</v>
      </c>
      <c r="D12660" t="s">
        <v>131</v>
      </c>
      <c r="E12660" t="s">
        <v>171</v>
      </c>
      <c r="F12660" t="s">
        <v>133</v>
      </c>
    </row>
    <row r="12661" spans="1:6" x14ac:dyDescent="0.25">
      <c r="A12661">
        <v>2649</v>
      </c>
      <c r="B12661" s="3">
        <v>44468</v>
      </c>
      <c r="C12661" s="3"/>
      <c r="D12661" t="s">
        <v>131</v>
      </c>
      <c r="E12661" t="s">
        <v>171</v>
      </c>
      <c r="F12661" t="s">
        <v>133</v>
      </c>
    </row>
    <row r="12662" spans="1:6" x14ac:dyDescent="0.25">
      <c r="A12662">
        <v>2650</v>
      </c>
      <c r="B12662" s="3">
        <v>42278</v>
      </c>
      <c r="C12662" s="3">
        <v>43191</v>
      </c>
      <c r="D12662" t="s">
        <v>131</v>
      </c>
      <c r="E12662" t="s">
        <v>187</v>
      </c>
      <c r="F12662" t="s">
        <v>132</v>
      </c>
    </row>
    <row r="12663" spans="1:6" x14ac:dyDescent="0.25">
      <c r="A12663">
        <v>2650</v>
      </c>
      <c r="B12663" s="3">
        <v>43191</v>
      </c>
      <c r="C12663" s="3">
        <v>43221</v>
      </c>
      <c r="D12663" t="s">
        <v>131</v>
      </c>
      <c r="E12663" t="s">
        <v>187</v>
      </c>
      <c r="F12663" t="s">
        <v>132</v>
      </c>
    </row>
    <row r="12664" spans="1:6" x14ac:dyDescent="0.25">
      <c r="A12664">
        <v>2650</v>
      </c>
      <c r="B12664" s="3">
        <v>43191</v>
      </c>
      <c r="C12664" s="3">
        <v>43333</v>
      </c>
      <c r="D12664" t="s">
        <v>131</v>
      </c>
      <c r="E12664" t="s">
        <v>169</v>
      </c>
      <c r="F12664" t="s">
        <v>132</v>
      </c>
    </row>
    <row r="12665" spans="1:6" x14ac:dyDescent="0.25">
      <c r="A12665">
        <v>2650</v>
      </c>
      <c r="B12665" s="3">
        <v>43191</v>
      </c>
      <c r="C12665" s="3">
        <v>43191</v>
      </c>
      <c r="D12665" t="s">
        <v>131</v>
      </c>
      <c r="E12665" t="s">
        <v>169</v>
      </c>
      <c r="F12665" t="s">
        <v>132</v>
      </c>
    </row>
    <row r="12666" spans="1:6" x14ac:dyDescent="0.25">
      <c r="A12666">
        <v>2650</v>
      </c>
      <c r="B12666" s="3">
        <v>43333</v>
      </c>
      <c r="C12666" s="3">
        <v>43334</v>
      </c>
      <c r="D12666" t="s">
        <v>131</v>
      </c>
      <c r="E12666" t="s">
        <v>169</v>
      </c>
      <c r="F12666" t="s">
        <v>132</v>
      </c>
    </row>
    <row r="12667" spans="1:6" x14ac:dyDescent="0.25">
      <c r="A12667">
        <v>2650</v>
      </c>
      <c r="B12667" s="3">
        <v>43334</v>
      </c>
      <c r="C12667" s="3">
        <v>43334</v>
      </c>
      <c r="D12667" t="s">
        <v>131</v>
      </c>
      <c r="E12667" t="s">
        <v>169</v>
      </c>
      <c r="F12667" t="s">
        <v>132</v>
      </c>
    </row>
    <row r="12668" spans="1:6" x14ac:dyDescent="0.25">
      <c r="A12668">
        <v>2650</v>
      </c>
      <c r="B12668" s="3">
        <v>43334</v>
      </c>
      <c r="C12668" s="3">
        <v>43336</v>
      </c>
      <c r="D12668" t="s">
        <v>131</v>
      </c>
      <c r="E12668" t="s">
        <v>169</v>
      </c>
      <c r="F12668" t="s">
        <v>132</v>
      </c>
    </row>
    <row r="12669" spans="1:6" x14ac:dyDescent="0.25">
      <c r="A12669">
        <v>2650</v>
      </c>
      <c r="B12669" s="3">
        <v>43336</v>
      </c>
      <c r="C12669" s="3">
        <v>43337</v>
      </c>
      <c r="D12669" t="s">
        <v>131</v>
      </c>
      <c r="E12669" t="s">
        <v>169</v>
      </c>
      <c r="F12669" t="s">
        <v>132</v>
      </c>
    </row>
    <row r="12670" spans="1:6" x14ac:dyDescent="0.25">
      <c r="A12670">
        <v>2650</v>
      </c>
      <c r="B12670" s="3">
        <v>43337</v>
      </c>
      <c r="C12670" s="3">
        <v>44562</v>
      </c>
      <c r="D12670" t="s">
        <v>131</v>
      </c>
      <c r="E12670" t="s">
        <v>169</v>
      </c>
      <c r="F12670" t="s">
        <v>132</v>
      </c>
    </row>
    <row r="12671" spans="1:6" x14ac:dyDescent="0.25">
      <c r="A12671">
        <v>2650</v>
      </c>
      <c r="B12671" s="3">
        <v>44562</v>
      </c>
      <c r="C12671" s="3">
        <v>44562</v>
      </c>
      <c r="D12671" t="s">
        <v>131</v>
      </c>
      <c r="E12671" t="s">
        <v>315</v>
      </c>
      <c r="F12671" t="s">
        <v>132</v>
      </c>
    </row>
    <row r="12672" spans="1:6" x14ac:dyDescent="0.25">
      <c r="A12672">
        <v>2650</v>
      </c>
      <c r="B12672" s="3">
        <v>44562</v>
      </c>
      <c r="C12672" s="3"/>
      <c r="D12672" t="s">
        <v>131</v>
      </c>
      <c r="E12672" t="s">
        <v>315</v>
      </c>
      <c r="F12672" t="s">
        <v>132</v>
      </c>
    </row>
    <row r="12673" spans="1:6" x14ac:dyDescent="0.25">
      <c r="A12673">
        <v>2651</v>
      </c>
      <c r="B12673" s="3">
        <v>42797</v>
      </c>
      <c r="C12673" s="3">
        <v>43136</v>
      </c>
      <c r="D12673" t="s">
        <v>131</v>
      </c>
      <c r="E12673" t="s">
        <v>134</v>
      </c>
      <c r="F12673" t="s">
        <v>132</v>
      </c>
    </row>
    <row r="12674" spans="1:6" x14ac:dyDescent="0.25">
      <c r="A12674">
        <v>2651</v>
      </c>
      <c r="B12674" s="3">
        <v>43137</v>
      </c>
      <c r="C12674" s="3">
        <v>43166</v>
      </c>
      <c r="D12674" t="s">
        <v>131</v>
      </c>
      <c r="E12674" t="s">
        <v>134</v>
      </c>
      <c r="F12674" t="s">
        <v>132</v>
      </c>
    </row>
    <row r="12675" spans="1:6" x14ac:dyDescent="0.25">
      <c r="A12675">
        <v>2651</v>
      </c>
      <c r="B12675" s="3">
        <v>43167</v>
      </c>
      <c r="C12675" s="3">
        <v>43166</v>
      </c>
      <c r="D12675" t="s">
        <v>131</v>
      </c>
      <c r="E12675" t="s">
        <v>134</v>
      </c>
      <c r="F12675" t="s">
        <v>132</v>
      </c>
    </row>
    <row r="12676" spans="1:6" x14ac:dyDescent="0.25">
      <c r="A12676">
        <v>2651</v>
      </c>
      <c r="B12676" s="3">
        <v>43167</v>
      </c>
      <c r="C12676" s="3">
        <v>43319</v>
      </c>
      <c r="D12676" t="s">
        <v>131</v>
      </c>
      <c r="E12676" t="s">
        <v>134</v>
      </c>
      <c r="F12676" t="s">
        <v>132</v>
      </c>
    </row>
    <row r="12677" spans="1:6" x14ac:dyDescent="0.25">
      <c r="A12677">
        <v>2651</v>
      </c>
      <c r="B12677" s="3">
        <v>43320</v>
      </c>
      <c r="C12677" s="3">
        <v>43320</v>
      </c>
      <c r="D12677" t="s">
        <v>131</v>
      </c>
      <c r="E12677" t="s">
        <v>134</v>
      </c>
      <c r="F12677" t="s">
        <v>132</v>
      </c>
    </row>
    <row r="12678" spans="1:6" x14ac:dyDescent="0.25">
      <c r="A12678">
        <v>2651</v>
      </c>
      <c r="B12678" s="3">
        <v>43320</v>
      </c>
      <c r="C12678" s="3">
        <v>43347</v>
      </c>
      <c r="D12678" t="s">
        <v>131</v>
      </c>
      <c r="E12678" t="s">
        <v>134</v>
      </c>
      <c r="F12678" t="s">
        <v>132</v>
      </c>
    </row>
    <row r="12679" spans="1:6" x14ac:dyDescent="0.25">
      <c r="A12679">
        <v>2651</v>
      </c>
      <c r="B12679" s="3">
        <v>43347</v>
      </c>
      <c r="C12679" s="3">
        <v>43348</v>
      </c>
      <c r="D12679" t="s">
        <v>131</v>
      </c>
      <c r="E12679" t="s">
        <v>134</v>
      </c>
      <c r="F12679" t="s">
        <v>132</v>
      </c>
    </row>
    <row r="12680" spans="1:6" x14ac:dyDescent="0.25">
      <c r="A12680">
        <v>2651</v>
      </c>
      <c r="B12680" s="3">
        <v>43348</v>
      </c>
      <c r="C12680" s="3">
        <v>43348</v>
      </c>
      <c r="D12680" t="s">
        <v>131</v>
      </c>
      <c r="E12680" t="s">
        <v>134</v>
      </c>
      <c r="F12680" t="s">
        <v>132</v>
      </c>
    </row>
    <row r="12681" spans="1:6" x14ac:dyDescent="0.25">
      <c r="A12681">
        <v>2652</v>
      </c>
      <c r="B12681" s="3">
        <v>41883</v>
      </c>
      <c r="C12681" s="3">
        <v>43115</v>
      </c>
      <c r="D12681" t="s">
        <v>131</v>
      </c>
      <c r="E12681" t="s">
        <v>174</v>
      </c>
      <c r="F12681" t="s">
        <v>133</v>
      </c>
    </row>
    <row r="12682" spans="1:6" x14ac:dyDescent="0.25">
      <c r="A12682">
        <v>2652</v>
      </c>
      <c r="B12682" s="3">
        <v>43115</v>
      </c>
      <c r="C12682" s="3">
        <v>43115</v>
      </c>
      <c r="D12682" t="s">
        <v>131</v>
      </c>
      <c r="E12682" t="s">
        <v>174</v>
      </c>
      <c r="F12682" t="s">
        <v>133</v>
      </c>
    </row>
    <row r="12683" spans="1:6" x14ac:dyDescent="0.25">
      <c r="A12683">
        <v>2652</v>
      </c>
      <c r="B12683" s="3">
        <v>43115</v>
      </c>
      <c r="C12683" s="3">
        <v>44577</v>
      </c>
      <c r="D12683" t="s">
        <v>131</v>
      </c>
      <c r="E12683" t="s">
        <v>174</v>
      </c>
      <c r="F12683" t="s">
        <v>133</v>
      </c>
    </row>
    <row r="12684" spans="1:6" x14ac:dyDescent="0.25">
      <c r="A12684">
        <v>2652</v>
      </c>
      <c r="B12684" s="3">
        <v>44577</v>
      </c>
      <c r="C12684" s="3">
        <v>44578</v>
      </c>
      <c r="D12684" t="s">
        <v>131</v>
      </c>
      <c r="E12684" t="s">
        <v>174</v>
      </c>
      <c r="F12684" t="s">
        <v>133</v>
      </c>
    </row>
    <row r="12685" spans="1:6" x14ac:dyDescent="0.25">
      <c r="A12685">
        <v>2652</v>
      </c>
      <c r="B12685" s="3">
        <v>44578</v>
      </c>
      <c r="C12685" s="3"/>
      <c r="D12685" t="s">
        <v>131</v>
      </c>
      <c r="E12685" t="s">
        <v>174</v>
      </c>
      <c r="F12685" t="s">
        <v>133</v>
      </c>
    </row>
    <row r="12686" spans="1:6" x14ac:dyDescent="0.25">
      <c r="A12686">
        <v>2653</v>
      </c>
      <c r="B12686" s="3">
        <v>42959</v>
      </c>
      <c r="C12686" s="3">
        <v>43206</v>
      </c>
      <c r="D12686" t="s">
        <v>131</v>
      </c>
      <c r="E12686" t="s">
        <v>110</v>
      </c>
      <c r="F12686" t="s">
        <v>133</v>
      </c>
    </row>
    <row r="12687" spans="1:6" x14ac:dyDescent="0.25">
      <c r="A12687">
        <v>2653</v>
      </c>
      <c r="B12687" s="3">
        <v>43206</v>
      </c>
      <c r="C12687" s="3">
        <v>43804</v>
      </c>
      <c r="D12687" t="s">
        <v>131</v>
      </c>
      <c r="E12687" t="s">
        <v>110</v>
      </c>
      <c r="F12687" t="s">
        <v>133</v>
      </c>
    </row>
    <row r="12688" spans="1:6" x14ac:dyDescent="0.25">
      <c r="A12688">
        <v>2653</v>
      </c>
      <c r="B12688" s="3">
        <v>43804</v>
      </c>
      <c r="C12688" s="3">
        <v>43804</v>
      </c>
      <c r="D12688" t="s">
        <v>131</v>
      </c>
      <c r="E12688" t="s">
        <v>110</v>
      </c>
      <c r="F12688" t="s">
        <v>133</v>
      </c>
    </row>
    <row r="12689" spans="1:6" x14ac:dyDescent="0.25">
      <c r="A12689">
        <v>2653</v>
      </c>
      <c r="B12689" s="3">
        <v>43804</v>
      </c>
      <c r="C12689" s="3">
        <v>43895</v>
      </c>
      <c r="D12689" t="s">
        <v>131</v>
      </c>
      <c r="E12689" t="s">
        <v>118</v>
      </c>
      <c r="F12689" t="s">
        <v>133</v>
      </c>
    </row>
    <row r="12690" spans="1:6" x14ac:dyDescent="0.25">
      <c r="A12690">
        <v>2653</v>
      </c>
      <c r="B12690" s="3">
        <v>43895</v>
      </c>
      <c r="C12690" s="3">
        <v>44424</v>
      </c>
      <c r="D12690" t="s">
        <v>131</v>
      </c>
      <c r="E12690" t="s">
        <v>110</v>
      </c>
      <c r="F12690" t="s">
        <v>133</v>
      </c>
    </row>
    <row r="12691" spans="1:6" x14ac:dyDescent="0.25">
      <c r="A12691">
        <v>2653</v>
      </c>
      <c r="B12691" s="3">
        <v>43895</v>
      </c>
      <c r="C12691" s="3">
        <v>43895</v>
      </c>
      <c r="D12691" t="s">
        <v>131</v>
      </c>
      <c r="E12691" t="s">
        <v>118</v>
      </c>
      <c r="F12691" t="s">
        <v>133</v>
      </c>
    </row>
    <row r="12692" spans="1:6" x14ac:dyDescent="0.25">
      <c r="A12692">
        <v>2653</v>
      </c>
      <c r="B12692" s="3">
        <v>44424</v>
      </c>
      <c r="C12692" s="3">
        <v>44525</v>
      </c>
      <c r="D12692" t="s">
        <v>131</v>
      </c>
      <c r="E12692" t="s">
        <v>118</v>
      </c>
      <c r="F12692" t="s">
        <v>133</v>
      </c>
    </row>
    <row r="12693" spans="1:6" x14ac:dyDescent="0.25">
      <c r="A12693">
        <v>2653</v>
      </c>
      <c r="B12693" s="3">
        <v>44424</v>
      </c>
      <c r="C12693" s="3">
        <v>44424</v>
      </c>
      <c r="D12693" t="s">
        <v>131</v>
      </c>
      <c r="E12693" t="s">
        <v>110</v>
      </c>
      <c r="F12693" t="s">
        <v>133</v>
      </c>
    </row>
    <row r="12694" spans="1:6" x14ac:dyDescent="0.25">
      <c r="A12694">
        <v>2653</v>
      </c>
      <c r="B12694" s="3">
        <v>44525</v>
      </c>
      <c r="C12694" s="3">
        <v>44566</v>
      </c>
      <c r="D12694" t="s">
        <v>131</v>
      </c>
      <c r="E12694" t="s">
        <v>118</v>
      </c>
      <c r="F12694" t="s">
        <v>133</v>
      </c>
    </row>
    <row r="12695" spans="1:6" x14ac:dyDescent="0.25">
      <c r="A12695">
        <v>2653</v>
      </c>
      <c r="B12695" s="3">
        <v>44566</v>
      </c>
      <c r="C12695" s="3">
        <v>44572</v>
      </c>
      <c r="D12695" t="s">
        <v>131</v>
      </c>
      <c r="E12695" t="s">
        <v>118</v>
      </c>
      <c r="F12695" t="s">
        <v>133</v>
      </c>
    </row>
    <row r="12696" spans="1:6" x14ac:dyDescent="0.25">
      <c r="A12696">
        <v>2653</v>
      </c>
      <c r="B12696" s="3">
        <v>44573</v>
      </c>
      <c r="C12696" s="3">
        <v>44573</v>
      </c>
      <c r="D12696" t="s">
        <v>131</v>
      </c>
      <c r="E12696" t="s">
        <v>118</v>
      </c>
      <c r="F12696" t="s">
        <v>133</v>
      </c>
    </row>
    <row r="12697" spans="1:6" x14ac:dyDescent="0.25">
      <c r="A12697">
        <v>2653</v>
      </c>
      <c r="B12697" s="3">
        <v>44573</v>
      </c>
      <c r="C12697" s="3">
        <v>44575</v>
      </c>
      <c r="D12697" t="s">
        <v>131</v>
      </c>
      <c r="E12697" t="s">
        <v>118</v>
      </c>
      <c r="F12697" t="s">
        <v>133</v>
      </c>
    </row>
    <row r="12698" spans="1:6" x14ac:dyDescent="0.25">
      <c r="A12698">
        <v>2653</v>
      </c>
      <c r="B12698" s="3">
        <v>44576</v>
      </c>
      <c r="C12698" s="3">
        <v>44593</v>
      </c>
      <c r="D12698" t="s">
        <v>131</v>
      </c>
      <c r="E12698" t="s">
        <v>118</v>
      </c>
      <c r="F12698" t="s">
        <v>133</v>
      </c>
    </row>
    <row r="12699" spans="1:6" x14ac:dyDescent="0.25">
      <c r="A12699">
        <v>2653</v>
      </c>
      <c r="B12699" s="3">
        <v>44593</v>
      </c>
      <c r="C12699" s="3">
        <v>44593</v>
      </c>
      <c r="D12699" t="s">
        <v>131</v>
      </c>
      <c r="E12699" t="s">
        <v>118</v>
      </c>
      <c r="F12699" t="s">
        <v>133</v>
      </c>
    </row>
    <row r="12700" spans="1:6" x14ac:dyDescent="0.25">
      <c r="A12700">
        <v>2653</v>
      </c>
      <c r="B12700" s="3">
        <v>44593</v>
      </c>
      <c r="C12700" s="3">
        <v>44593</v>
      </c>
      <c r="D12700" t="s">
        <v>131</v>
      </c>
      <c r="E12700" t="s">
        <v>118</v>
      </c>
      <c r="F12700" t="s">
        <v>133</v>
      </c>
    </row>
    <row r="12701" spans="1:6" x14ac:dyDescent="0.25">
      <c r="A12701">
        <v>2653</v>
      </c>
      <c r="B12701" s="3">
        <v>44593</v>
      </c>
      <c r="C12701" s="3">
        <v>44652</v>
      </c>
      <c r="D12701" t="s">
        <v>131</v>
      </c>
      <c r="E12701" t="s">
        <v>110</v>
      </c>
      <c r="F12701" t="s">
        <v>133</v>
      </c>
    </row>
    <row r="12702" spans="1:6" x14ac:dyDescent="0.25">
      <c r="A12702">
        <v>2653</v>
      </c>
      <c r="B12702" s="3">
        <v>44652</v>
      </c>
      <c r="C12702" s="3">
        <v>44652</v>
      </c>
      <c r="D12702" t="s">
        <v>131</v>
      </c>
      <c r="E12702" t="s">
        <v>154</v>
      </c>
      <c r="F12702" t="s">
        <v>133</v>
      </c>
    </row>
    <row r="12703" spans="1:6" x14ac:dyDescent="0.25">
      <c r="A12703">
        <v>2653</v>
      </c>
      <c r="B12703" s="3">
        <v>44652</v>
      </c>
      <c r="C12703" s="3"/>
      <c r="D12703" t="s">
        <v>131</v>
      </c>
      <c r="E12703" t="s">
        <v>154</v>
      </c>
      <c r="F12703" t="s">
        <v>133</v>
      </c>
    </row>
    <row r="12704" spans="1:6" x14ac:dyDescent="0.25">
      <c r="A12704">
        <v>2654</v>
      </c>
      <c r="B12704" s="3">
        <v>42795</v>
      </c>
      <c r="C12704" s="3">
        <v>43072</v>
      </c>
      <c r="D12704" t="s">
        <v>131</v>
      </c>
      <c r="E12704" t="s">
        <v>125</v>
      </c>
      <c r="F12704" t="s">
        <v>133</v>
      </c>
    </row>
    <row r="12705" spans="1:6" x14ac:dyDescent="0.25">
      <c r="A12705">
        <v>2654</v>
      </c>
      <c r="B12705" s="3">
        <v>43073</v>
      </c>
      <c r="C12705" s="3">
        <v>43074</v>
      </c>
      <c r="D12705" t="s">
        <v>131</v>
      </c>
      <c r="E12705" t="s">
        <v>125</v>
      </c>
      <c r="F12705" t="s">
        <v>133</v>
      </c>
    </row>
    <row r="12706" spans="1:6" x14ac:dyDescent="0.25">
      <c r="A12706">
        <v>2654</v>
      </c>
      <c r="B12706" s="3">
        <v>43074</v>
      </c>
      <c r="C12706" s="3">
        <v>43074</v>
      </c>
      <c r="D12706" t="s">
        <v>131</v>
      </c>
      <c r="E12706" t="s">
        <v>125</v>
      </c>
      <c r="F12706" t="s">
        <v>133</v>
      </c>
    </row>
    <row r="12707" spans="1:6" x14ac:dyDescent="0.25">
      <c r="A12707">
        <v>2654</v>
      </c>
      <c r="B12707" s="3">
        <v>43074</v>
      </c>
      <c r="C12707" s="3">
        <v>44365</v>
      </c>
      <c r="D12707" t="s">
        <v>131</v>
      </c>
      <c r="E12707" t="s">
        <v>118</v>
      </c>
      <c r="F12707" t="s">
        <v>133</v>
      </c>
    </row>
    <row r="12708" spans="1:6" x14ac:dyDescent="0.25">
      <c r="A12708">
        <v>2654</v>
      </c>
      <c r="B12708" s="3">
        <v>44365</v>
      </c>
      <c r="C12708" s="3">
        <v>44365</v>
      </c>
      <c r="D12708" t="s">
        <v>131</v>
      </c>
      <c r="E12708" t="s">
        <v>118</v>
      </c>
      <c r="F12708" t="s">
        <v>133</v>
      </c>
    </row>
    <row r="12709" spans="1:6" x14ac:dyDescent="0.25">
      <c r="A12709">
        <v>2654</v>
      </c>
      <c r="B12709" s="3">
        <v>44366</v>
      </c>
      <c r="C12709" s="3"/>
      <c r="D12709" t="s">
        <v>131</v>
      </c>
      <c r="E12709" t="s">
        <v>118</v>
      </c>
      <c r="F12709" t="s">
        <v>133</v>
      </c>
    </row>
    <row r="12710" spans="1:6" x14ac:dyDescent="0.25">
      <c r="A12710">
        <v>2655</v>
      </c>
      <c r="B12710" s="3">
        <v>42261</v>
      </c>
      <c r="C12710" s="3">
        <v>43551</v>
      </c>
      <c r="D12710" t="s">
        <v>131</v>
      </c>
      <c r="E12710" t="s">
        <v>113</v>
      </c>
      <c r="F12710" t="s">
        <v>133</v>
      </c>
    </row>
    <row r="12711" spans="1:6" x14ac:dyDescent="0.25">
      <c r="A12711">
        <v>2655</v>
      </c>
      <c r="B12711" s="3">
        <v>42261</v>
      </c>
      <c r="C12711" s="3">
        <v>43551</v>
      </c>
      <c r="D12711" t="s">
        <v>131</v>
      </c>
      <c r="E12711" t="s">
        <v>113</v>
      </c>
      <c r="F12711" t="s">
        <v>133</v>
      </c>
    </row>
    <row r="12712" spans="1:6" x14ac:dyDescent="0.25">
      <c r="A12712">
        <v>2655</v>
      </c>
      <c r="B12712" s="3">
        <v>43552</v>
      </c>
      <c r="C12712" s="3">
        <v>43553</v>
      </c>
      <c r="D12712" t="s">
        <v>131</v>
      </c>
      <c r="E12712" t="s">
        <v>113</v>
      </c>
      <c r="F12712" t="s">
        <v>133</v>
      </c>
    </row>
    <row r="12713" spans="1:6" x14ac:dyDescent="0.25">
      <c r="A12713">
        <v>2655</v>
      </c>
      <c r="B12713" s="3">
        <v>43552</v>
      </c>
      <c r="C12713" s="3">
        <v>43553</v>
      </c>
      <c r="D12713" t="s">
        <v>131</v>
      </c>
      <c r="E12713" t="s">
        <v>113</v>
      </c>
      <c r="F12713" t="s">
        <v>133</v>
      </c>
    </row>
    <row r="12714" spans="1:6" x14ac:dyDescent="0.25">
      <c r="A12714">
        <v>2655</v>
      </c>
      <c r="B12714" s="3">
        <v>43554</v>
      </c>
      <c r="C12714" s="3">
        <v>44592</v>
      </c>
      <c r="D12714" t="s">
        <v>131</v>
      </c>
      <c r="E12714" t="s">
        <v>113</v>
      </c>
      <c r="F12714" t="s">
        <v>133</v>
      </c>
    </row>
    <row r="12715" spans="1:6" x14ac:dyDescent="0.25">
      <c r="A12715">
        <v>2655</v>
      </c>
      <c r="B12715" s="3">
        <v>43554</v>
      </c>
      <c r="C12715" s="3">
        <v>44592</v>
      </c>
      <c r="D12715" t="s">
        <v>131</v>
      </c>
      <c r="E12715" t="s">
        <v>113</v>
      </c>
      <c r="F12715" t="s">
        <v>133</v>
      </c>
    </row>
    <row r="12716" spans="1:6" x14ac:dyDescent="0.25">
      <c r="A12716">
        <v>2655</v>
      </c>
      <c r="B12716" s="3">
        <v>44593</v>
      </c>
      <c r="C12716" s="3">
        <v>44596</v>
      </c>
      <c r="D12716" t="s">
        <v>131</v>
      </c>
      <c r="E12716" t="s">
        <v>113</v>
      </c>
      <c r="F12716" t="s">
        <v>133</v>
      </c>
    </row>
    <row r="12717" spans="1:6" x14ac:dyDescent="0.25">
      <c r="A12717">
        <v>2655</v>
      </c>
      <c r="B12717" s="3">
        <v>44593</v>
      </c>
      <c r="C12717" s="3">
        <v>44596</v>
      </c>
      <c r="D12717" t="s">
        <v>131</v>
      </c>
      <c r="E12717" t="s">
        <v>113</v>
      </c>
      <c r="F12717" t="s">
        <v>133</v>
      </c>
    </row>
    <row r="12718" spans="1:6" x14ac:dyDescent="0.25">
      <c r="A12718">
        <v>2655</v>
      </c>
      <c r="B12718" s="3">
        <v>44597</v>
      </c>
      <c r="C12718" s="3">
        <v>44725</v>
      </c>
      <c r="D12718" t="s">
        <v>131</v>
      </c>
      <c r="E12718" t="s">
        <v>113</v>
      </c>
      <c r="F12718" t="s">
        <v>133</v>
      </c>
    </row>
    <row r="12719" spans="1:6" x14ac:dyDescent="0.25">
      <c r="A12719">
        <v>2655</v>
      </c>
      <c r="B12719" s="3">
        <v>44597</v>
      </c>
      <c r="C12719" s="3">
        <v>44725</v>
      </c>
      <c r="D12719" t="s">
        <v>131</v>
      </c>
      <c r="E12719" t="s">
        <v>113</v>
      </c>
      <c r="F12719" t="s">
        <v>133</v>
      </c>
    </row>
    <row r="12720" spans="1:6" x14ac:dyDescent="0.25">
      <c r="A12720">
        <v>2655</v>
      </c>
      <c r="B12720" s="3">
        <v>44721</v>
      </c>
      <c r="C12720" s="3">
        <v>44722</v>
      </c>
      <c r="D12720" t="s">
        <v>131</v>
      </c>
      <c r="E12720" t="s">
        <v>113</v>
      </c>
      <c r="F12720" t="s">
        <v>133</v>
      </c>
    </row>
    <row r="12721" spans="1:6" x14ac:dyDescent="0.25">
      <c r="A12721">
        <v>2655</v>
      </c>
      <c r="B12721" s="3">
        <v>44721</v>
      </c>
      <c r="C12721" s="3">
        <v>44722</v>
      </c>
      <c r="D12721" t="s">
        <v>131</v>
      </c>
      <c r="E12721" t="s">
        <v>113</v>
      </c>
      <c r="F12721" t="s">
        <v>133</v>
      </c>
    </row>
    <row r="12722" spans="1:6" x14ac:dyDescent="0.25">
      <c r="A12722">
        <v>2655</v>
      </c>
      <c r="B12722" s="3">
        <v>44723</v>
      </c>
      <c r="C12722" s="3"/>
      <c r="D12722" t="s">
        <v>131</v>
      </c>
      <c r="E12722" t="s">
        <v>113</v>
      </c>
      <c r="F12722" t="s">
        <v>133</v>
      </c>
    </row>
    <row r="12723" spans="1:6" x14ac:dyDescent="0.25">
      <c r="A12723">
        <v>2655</v>
      </c>
      <c r="B12723" s="3">
        <v>44723</v>
      </c>
      <c r="D12723" t="s">
        <v>131</v>
      </c>
      <c r="E12723" t="s">
        <v>113</v>
      </c>
      <c r="F12723" t="s">
        <v>133</v>
      </c>
    </row>
    <row r="12724" spans="1:6" x14ac:dyDescent="0.25">
      <c r="A12724">
        <v>2655</v>
      </c>
      <c r="B12724" s="3">
        <v>44725</v>
      </c>
      <c r="C12724" s="3">
        <v>44726</v>
      </c>
      <c r="D12724" t="s">
        <v>131</v>
      </c>
      <c r="E12724" t="s">
        <v>113</v>
      </c>
      <c r="F12724" t="s">
        <v>133</v>
      </c>
    </row>
    <row r="12725" spans="1:6" x14ac:dyDescent="0.25">
      <c r="A12725">
        <v>2655</v>
      </c>
      <c r="B12725" s="3">
        <v>44725</v>
      </c>
      <c r="C12725" s="3">
        <v>44726</v>
      </c>
      <c r="D12725" t="s">
        <v>131</v>
      </c>
      <c r="E12725" t="s">
        <v>113</v>
      </c>
      <c r="F12725" t="s">
        <v>133</v>
      </c>
    </row>
    <row r="12726" spans="1:6" x14ac:dyDescent="0.25">
      <c r="A12726">
        <v>2655</v>
      </c>
      <c r="B12726" s="3">
        <v>44727</v>
      </c>
      <c r="C12726" s="3"/>
      <c r="D12726" t="s">
        <v>131</v>
      </c>
      <c r="E12726" t="s">
        <v>113</v>
      </c>
      <c r="F12726" t="s">
        <v>133</v>
      </c>
    </row>
    <row r="12727" spans="1:6" x14ac:dyDescent="0.25">
      <c r="A12727">
        <v>2655</v>
      </c>
      <c r="B12727" s="3">
        <v>44727</v>
      </c>
      <c r="C12727" s="3"/>
      <c r="D12727" t="s">
        <v>131</v>
      </c>
      <c r="E12727" t="s">
        <v>113</v>
      </c>
      <c r="F12727" t="s">
        <v>133</v>
      </c>
    </row>
    <row r="12728" spans="1:6" x14ac:dyDescent="0.25">
      <c r="A12728">
        <v>2657</v>
      </c>
      <c r="B12728" s="3">
        <v>42979</v>
      </c>
      <c r="C12728" s="3">
        <v>44208</v>
      </c>
      <c r="D12728" t="s">
        <v>131</v>
      </c>
      <c r="E12728" t="s">
        <v>121</v>
      </c>
      <c r="F12728" t="s">
        <v>132</v>
      </c>
    </row>
    <row r="12729" spans="1:6" x14ac:dyDescent="0.25">
      <c r="A12729">
        <v>2657</v>
      </c>
      <c r="B12729" s="3">
        <v>44208</v>
      </c>
      <c r="C12729" s="3">
        <v>44305</v>
      </c>
      <c r="D12729" t="s">
        <v>131</v>
      </c>
      <c r="E12729" t="s">
        <v>121</v>
      </c>
      <c r="F12729" t="s">
        <v>132</v>
      </c>
    </row>
    <row r="12730" spans="1:6" x14ac:dyDescent="0.25">
      <c r="A12730">
        <v>2657</v>
      </c>
      <c r="B12730" s="3">
        <v>44305</v>
      </c>
      <c r="C12730" s="3">
        <v>44305</v>
      </c>
      <c r="D12730" t="s">
        <v>131</v>
      </c>
      <c r="E12730" t="s">
        <v>121</v>
      </c>
      <c r="F12730" t="s">
        <v>132</v>
      </c>
    </row>
    <row r="12731" spans="1:6" x14ac:dyDescent="0.25">
      <c r="A12731">
        <v>2657</v>
      </c>
      <c r="B12731" s="3">
        <v>44305</v>
      </c>
      <c r="C12731" s="3">
        <v>44388</v>
      </c>
      <c r="D12731" t="s">
        <v>131</v>
      </c>
      <c r="E12731" t="s">
        <v>121</v>
      </c>
      <c r="F12731" t="s">
        <v>132</v>
      </c>
    </row>
    <row r="12732" spans="1:6" x14ac:dyDescent="0.25">
      <c r="A12732">
        <v>2657</v>
      </c>
      <c r="B12732" s="3">
        <v>44389</v>
      </c>
      <c r="C12732" s="3">
        <v>44389</v>
      </c>
      <c r="D12732" t="s">
        <v>131</v>
      </c>
      <c r="E12732" t="s">
        <v>121</v>
      </c>
      <c r="F12732" t="s">
        <v>132</v>
      </c>
    </row>
    <row r="12733" spans="1:6" x14ac:dyDescent="0.25">
      <c r="A12733">
        <v>2657</v>
      </c>
      <c r="B12733" s="3">
        <v>44389</v>
      </c>
      <c r="C12733" s="3">
        <v>44389</v>
      </c>
      <c r="D12733" t="s">
        <v>131</v>
      </c>
      <c r="E12733" t="s">
        <v>121</v>
      </c>
      <c r="F12733" t="s">
        <v>132</v>
      </c>
    </row>
    <row r="12734" spans="1:6" x14ac:dyDescent="0.25">
      <c r="A12734">
        <v>2658</v>
      </c>
      <c r="B12734" s="3">
        <v>42261</v>
      </c>
      <c r="C12734" s="3"/>
      <c r="D12734" t="s">
        <v>131</v>
      </c>
      <c r="E12734" t="s">
        <v>165</v>
      </c>
      <c r="F12734" t="s">
        <v>133</v>
      </c>
    </row>
    <row r="12735" spans="1:6" x14ac:dyDescent="0.25">
      <c r="A12735">
        <v>2659</v>
      </c>
      <c r="B12735" s="3">
        <v>43132</v>
      </c>
      <c r="C12735" s="3">
        <v>43904</v>
      </c>
      <c r="D12735" t="s">
        <v>131</v>
      </c>
      <c r="E12735" t="s">
        <v>96</v>
      </c>
      <c r="F12735" t="s">
        <v>133</v>
      </c>
    </row>
    <row r="12736" spans="1:6" x14ac:dyDescent="0.25">
      <c r="A12736">
        <v>2659</v>
      </c>
      <c r="B12736" s="3">
        <v>43904</v>
      </c>
      <c r="C12736" s="3">
        <v>44197</v>
      </c>
      <c r="D12736" t="s">
        <v>131</v>
      </c>
      <c r="E12736" t="s">
        <v>96</v>
      </c>
      <c r="F12736" t="s">
        <v>133</v>
      </c>
    </row>
    <row r="12737" spans="1:6" x14ac:dyDescent="0.25">
      <c r="A12737">
        <v>2659</v>
      </c>
      <c r="B12737" s="3">
        <v>44197</v>
      </c>
      <c r="C12737" s="3">
        <v>44197</v>
      </c>
      <c r="D12737" t="s">
        <v>131</v>
      </c>
      <c r="E12737" t="s">
        <v>144</v>
      </c>
      <c r="F12737" t="s">
        <v>133</v>
      </c>
    </row>
    <row r="12738" spans="1:6" x14ac:dyDescent="0.25">
      <c r="A12738">
        <v>2659</v>
      </c>
      <c r="B12738" s="3">
        <v>44197</v>
      </c>
      <c r="C12738" s="3">
        <v>44242</v>
      </c>
      <c r="D12738" t="s">
        <v>131</v>
      </c>
      <c r="E12738" t="s">
        <v>144</v>
      </c>
      <c r="F12738" t="s">
        <v>133</v>
      </c>
    </row>
    <row r="12739" spans="1:6" x14ac:dyDescent="0.25">
      <c r="A12739">
        <v>2659</v>
      </c>
      <c r="B12739" s="3">
        <v>44242</v>
      </c>
      <c r="C12739" s="3">
        <v>44243</v>
      </c>
      <c r="D12739" t="s">
        <v>131</v>
      </c>
      <c r="E12739" t="s">
        <v>96</v>
      </c>
      <c r="F12739" t="s">
        <v>133</v>
      </c>
    </row>
    <row r="12740" spans="1:6" x14ac:dyDescent="0.25">
      <c r="A12740">
        <v>2659</v>
      </c>
      <c r="B12740" s="3">
        <v>44243</v>
      </c>
      <c r="C12740" s="3">
        <v>44243</v>
      </c>
      <c r="D12740" t="s">
        <v>131</v>
      </c>
      <c r="E12740" t="s">
        <v>96</v>
      </c>
      <c r="F12740" t="s">
        <v>133</v>
      </c>
    </row>
    <row r="12741" spans="1:6" x14ac:dyDescent="0.25">
      <c r="A12741">
        <v>2659</v>
      </c>
      <c r="B12741" s="3">
        <v>44243</v>
      </c>
      <c r="C12741" s="3">
        <v>44243</v>
      </c>
      <c r="D12741" t="s">
        <v>131</v>
      </c>
      <c r="E12741" t="s">
        <v>144</v>
      </c>
      <c r="F12741" t="s">
        <v>133</v>
      </c>
    </row>
    <row r="12742" spans="1:6" x14ac:dyDescent="0.25">
      <c r="A12742">
        <v>2659</v>
      </c>
      <c r="B12742" s="3">
        <v>44243</v>
      </c>
      <c r="C12742" s="3">
        <v>44562</v>
      </c>
      <c r="D12742" t="s">
        <v>131</v>
      </c>
      <c r="E12742" t="s">
        <v>144</v>
      </c>
      <c r="F12742" t="s">
        <v>133</v>
      </c>
    </row>
    <row r="12743" spans="1:6" x14ac:dyDescent="0.25">
      <c r="A12743">
        <v>2659</v>
      </c>
      <c r="B12743" s="3">
        <v>44243</v>
      </c>
      <c r="C12743" s="3">
        <v>44243</v>
      </c>
      <c r="D12743" t="s">
        <v>131</v>
      </c>
      <c r="E12743" t="s">
        <v>96</v>
      </c>
      <c r="F12743" t="s">
        <v>133</v>
      </c>
    </row>
    <row r="12744" spans="1:6" x14ac:dyDescent="0.25">
      <c r="A12744">
        <v>2659</v>
      </c>
      <c r="B12744" s="3">
        <v>44562</v>
      </c>
      <c r="C12744" s="3">
        <v>44562</v>
      </c>
      <c r="D12744" t="s">
        <v>131</v>
      </c>
      <c r="E12744" t="s">
        <v>144</v>
      </c>
      <c r="F12744" t="s">
        <v>133</v>
      </c>
    </row>
    <row r="12745" spans="1:6" x14ac:dyDescent="0.25">
      <c r="A12745">
        <v>2659</v>
      </c>
      <c r="B12745" s="3">
        <v>44562</v>
      </c>
      <c r="C12745" s="3">
        <v>44562</v>
      </c>
      <c r="D12745" t="s">
        <v>131</v>
      </c>
      <c r="E12745" t="s">
        <v>144</v>
      </c>
      <c r="F12745" t="s">
        <v>133</v>
      </c>
    </row>
    <row r="12746" spans="1:6" x14ac:dyDescent="0.25">
      <c r="A12746">
        <v>2659</v>
      </c>
      <c r="B12746" s="3">
        <v>44562</v>
      </c>
      <c r="C12746" s="3">
        <v>44725</v>
      </c>
      <c r="D12746" t="s">
        <v>131</v>
      </c>
      <c r="E12746" t="s">
        <v>93</v>
      </c>
      <c r="F12746" t="s">
        <v>133</v>
      </c>
    </row>
    <row r="12747" spans="1:6" x14ac:dyDescent="0.25">
      <c r="A12747">
        <v>2659</v>
      </c>
      <c r="B12747" s="3">
        <v>44725</v>
      </c>
      <c r="D12747" t="s">
        <v>131</v>
      </c>
      <c r="E12747" t="s">
        <v>93</v>
      </c>
      <c r="F12747" t="s">
        <v>133</v>
      </c>
    </row>
    <row r="12748" spans="1:6" x14ac:dyDescent="0.25">
      <c r="A12748">
        <v>2660</v>
      </c>
      <c r="B12748" s="3">
        <v>41487</v>
      </c>
      <c r="C12748" s="3">
        <v>43313</v>
      </c>
      <c r="D12748" t="s">
        <v>131</v>
      </c>
      <c r="E12748" t="s">
        <v>185</v>
      </c>
      <c r="F12748" t="s">
        <v>133</v>
      </c>
    </row>
    <row r="12749" spans="1:6" x14ac:dyDescent="0.25">
      <c r="A12749">
        <v>2660</v>
      </c>
      <c r="B12749" s="3">
        <v>43313</v>
      </c>
      <c r="C12749" s="3">
        <v>43653</v>
      </c>
      <c r="D12749" t="s">
        <v>131</v>
      </c>
      <c r="E12749" t="s">
        <v>185</v>
      </c>
      <c r="F12749" t="s">
        <v>133</v>
      </c>
    </row>
    <row r="12750" spans="1:6" x14ac:dyDescent="0.25">
      <c r="A12750">
        <v>2660</v>
      </c>
      <c r="B12750" s="3">
        <v>43653</v>
      </c>
      <c r="C12750" s="3">
        <v>43654</v>
      </c>
      <c r="D12750" t="s">
        <v>131</v>
      </c>
      <c r="E12750" t="s">
        <v>185</v>
      </c>
      <c r="F12750" t="s">
        <v>133</v>
      </c>
    </row>
    <row r="12751" spans="1:6" x14ac:dyDescent="0.25">
      <c r="A12751">
        <v>2660</v>
      </c>
      <c r="B12751" s="3">
        <v>43655</v>
      </c>
      <c r="C12751" s="3">
        <v>43859</v>
      </c>
      <c r="D12751" t="s">
        <v>131</v>
      </c>
      <c r="E12751" t="s">
        <v>185</v>
      </c>
      <c r="F12751" t="s">
        <v>133</v>
      </c>
    </row>
    <row r="12752" spans="1:6" x14ac:dyDescent="0.25">
      <c r="A12752">
        <v>2660</v>
      </c>
      <c r="B12752" s="3">
        <v>43859</v>
      </c>
      <c r="C12752" s="3">
        <v>43860</v>
      </c>
      <c r="D12752" t="s">
        <v>131</v>
      </c>
      <c r="E12752" t="s">
        <v>185</v>
      </c>
      <c r="F12752" t="s">
        <v>133</v>
      </c>
    </row>
    <row r="12753" spans="1:6" x14ac:dyDescent="0.25">
      <c r="A12753">
        <v>2660</v>
      </c>
      <c r="B12753" s="3">
        <v>43861</v>
      </c>
      <c r="C12753" s="3">
        <v>44172</v>
      </c>
      <c r="D12753" t="s">
        <v>131</v>
      </c>
      <c r="E12753" t="s">
        <v>185</v>
      </c>
      <c r="F12753" t="s">
        <v>133</v>
      </c>
    </row>
    <row r="12754" spans="1:6" x14ac:dyDescent="0.25">
      <c r="A12754">
        <v>2660</v>
      </c>
      <c r="B12754" s="3">
        <v>44172</v>
      </c>
      <c r="C12754" s="3">
        <v>44269</v>
      </c>
      <c r="D12754" t="s">
        <v>131</v>
      </c>
      <c r="E12754" t="s">
        <v>185</v>
      </c>
      <c r="F12754" t="s">
        <v>133</v>
      </c>
    </row>
    <row r="12755" spans="1:6" x14ac:dyDescent="0.25">
      <c r="A12755">
        <v>2660</v>
      </c>
      <c r="B12755" s="3">
        <v>44270</v>
      </c>
      <c r="C12755" s="3">
        <v>44357</v>
      </c>
      <c r="D12755" t="s">
        <v>131</v>
      </c>
      <c r="E12755" t="s">
        <v>185</v>
      </c>
      <c r="F12755" t="s">
        <v>133</v>
      </c>
    </row>
    <row r="12756" spans="1:6" x14ac:dyDescent="0.25">
      <c r="A12756">
        <v>2660</v>
      </c>
      <c r="B12756" s="3">
        <v>44357</v>
      </c>
      <c r="C12756" s="3">
        <v>44357</v>
      </c>
      <c r="D12756" t="s">
        <v>131</v>
      </c>
      <c r="E12756" t="s">
        <v>185</v>
      </c>
      <c r="F12756" t="s">
        <v>133</v>
      </c>
    </row>
    <row r="12757" spans="1:6" x14ac:dyDescent="0.25">
      <c r="A12757">
        <v>2660</v>
      </c>
      <c r="B12757" s="3">
        <v>44358</v>
      </c>
      <c r="C12757" s="3">
        <v>44358</v>
      </c>
      <c r="D12757" t="s">
        <v>131</v>
      </c>
      <c r="E12757" t="s">
        <v>185</v>
      </c>
      <c r="F12757" t="s">
        <v>133</v>
      </c>
    </row>
    <row r="12758" spans="1:6" x14ac:dyDescent="0.25">
      <c r="A12758">
        <v>2660</v>
      </c>
      <c r="B12758" s="3">
        <v>44358</v>
      </c>
      <c r="C12758" s="3">
        <v>44495</v>
      </c>
      <c r="D12758" t="s">
        <v>131</v>
      </c>
      <c r="E12758" t="s">
        <v>185</v>
      </c>
      <c r="F12758" t="s">
        <v>133</v>
      </c>
    </row>
    <row r="12759" spans="1:6" x14ac:dyDescent="0.25">
      <c r="A12759">
        <v>2660</v>
      </c>
      <c r="B12759" s="3">
        <v>44495</v>
      </c>
      <c r="C12759" s="3">
        <v>44496</v>
      </c>
      <c r="D12759" t="s">
        <v>131</v>
      </c>
      <c r="E12759" t="s">
        <v>185</v>
      </c>
      <c r="F12759" t="s">
        <v>133</v>
      </c>
    </row>
    <row r="12760" spans="1:6" x14ac:dyDescent="0.25">
      <c r="A12760">
        <v>2660</v>
      </c>
      <c r="B12760" s="3">
        <v>44497</v>
      </c>
      <c r="C12760" s="3">
        <v>44535</v>
      </c>
      <c r="D12760" t="s">
        <v>131</v>
      </c>
      <c r="E12760" t="s">
        <v>185</v>
      </c>
      <c r="F12760" t="s">
        <v>133</v>
      </c>
    </row>
    <row r="12761" spans="1:6" x14ac:dyDescent="0.25">
      <c r="A12761">
        <v>2660</v>
      </c>
      <c r="B12761" s="3">
        <v>44535</v>
      </c>
      <c r="C12761" s="3">
        <v>44541</v>
      </c>
      <c r="D12761" t="s">
        <v>131</v>
      </c>
      <c r="E12761" t="s">
        <v>185</v>
      </c>
      <c r="F12761" t="s">
        <v>133</v>
      </c>
    </row>
    <row r="12762" spans="1:6" x14ac:dyDescent="0.25">
      <c r="A12762">
        <v>2660</v>
      </c>
      <c r="B12762" s="3">
        <v>44542</v>
      </c>
      <c r="C12762" s="3">
        <v>44585</v>
      </c>
      <c r="D12762" t="s">
        <v>131</v>
      </c>
      <c r="E12762" t="s">
        <v>185</v>
      </c>
      <c r="F12762" t="s">
        <v>133</v>
      </c>
    </row>
    <row r="12763" spans="1:6" x14ac:dyDescent="0.25">
      <c r="A12763">
        <v>2660</v>
      </c>
      <c r="B12763" s="3">
        <v>44585</v>
      </c>
      <c r="C12763" s="3">
        <v>44615</v>
      </c>
      <c r="D12763" t="s">
        <v>131</v>
      </c>
      <c r="E12763" t="s">
        <v>185</v>
      </c>
      <c r="F12763" t="s">
        <v>133</v>
      </c>
    </row>
    <row r="12764" spans="1:6" x14ac:dyDescent="0.25">
      <c r="A12764">
        <v>2660</v>
      </c>
      <c r="B12764" s="3">
        <v>44616</v>
      </c>
      <c r="C12764" s="3">
        <v>44616</v>
      </c>
      <c r="D12764" t="s">
        <v>131</v>
      </c>
      <c r="E12764" t="s">
        <v>185</v>
      </c>
      <c r="F12764" t="s">
        <v>133</v>
      </c>
    </row>
    <row r="12765" spans="1:6" x14ac:dyDescent="0.25">
      <c r="A12765">
        <v>2660</v>
      </c>
      <c r="B12765" s="3">
        <v>44617</v>
      </c>
      <c r="C12765" s="3">
        <v>44950</v>
      </c>
      <c r="D12765" t="s">
        <v>131</v>
      </c>
      <c r="E12765" t="s">
        <v>185</v>
      </c>
      <c r="F12765" t="s">
        <v>133</v>
      </c>
    </row>
    <row r="12766" spans="1:6" x14ac:dyDescent="0.25">
      <c r="A12766">
        <v>2660</v>
      </c>
      <c r="B12766" s="3">
        <v>44951</v>
      </c>
      <c r="C12766" s="3"/>
      <c r="D12766" t="s">
        <v>131</v>
      </c>
      <c r="E12766" t="s">
        <v>185</v>
      </c>
      <c r="F12766" t="s">
        <v>133</v>
      </c>
    </row>
    <row r="12767" spans="1:6" x14ac:dyDescent="0.25">
      <c r="A12767">
        <v>2661</v>
      </c>
      <c r="B12767" s="3">
        <v>43040</v>
      </c>
      <c r="C12767" s="3">
        <v>43313</v>
      </c>
      <c r="D12767" t="s">
        <v>131</v>
      </c>
      <c r="E12767" t="s">
        <v>173</v>
      </c>
      <c r="F12767" t="s">
        <v>133</v>
      </c>
    </row>
    <row r="12768" spans="1:6" x14ac:dyDescent="0.25">
      <c r="A12768">
        <v>2661</v>
      </c>
      <c r="B12768" s="3">
        <v>43313</v>
      </c>
      <c r="C12768" s="3">
        <v>43313</v>
      </c>
      <c r="D12768" t="s">
        <v>131</v>
      </c>
      <c r="E12768" t="s">
        <v>173</v>
      </c>
      <c r="F12768" t="s">
        <v>133</v>
      </c>
    </row>
    <row r="12769" spans="1:6" x14ac:dyDescent="0.25">
      <c r="A12769">
        <v>2661</v>
      </c>
      <c r="B12769" s="3">
        <v>43313</v>
      </c>
      <c r="C12769" s="3">
        <v>43367</v>
      </c>
      <c r="D12769" t="s">
        <v>131</v>
      </c>
      <c r="E12769" t="s">
        <v>173</v>
      </c>
      <c r="F12769" t="s">
        <v>133</v>
      </c>
    </row>
    <row r="12770" spans="1:6" x14ac:dyDescent="0.25">
      <c r="A12770">
        <v>2661</v>
      </c>
      <c r="B12770" s="3">
        <v>43367</v>
      </c>
      <c r="C12770" s="3">
        <v>43367</v>
      </c>
      <c r="D12770" t="s">
        <v>131</v>
      </c>
      <c r="E12770" t="s">
        <v>173</v>
      </c>
      <c r="F12770" t="s">
        <v>133</v>
      </c>
    </row>
    <row r="12771" spans="1:6" x14ac:dyDescent="0.25">
      <c r="A12771">
        <v>2661</v>
      </c>
      <c r="B12771" s="3">
        <v>43368</v>
      </c>
      <c r="C12771" s="3">
        <v>43466</v>
      </c>
      <c r="D12771" t="s">
        <v>131</v>
      </c>
      <c r="E12771" t="s">
        <v>173</v>
      </c>
      <c r="F12771" t="s">
        <v>133</v>
      </c>
    </row>
    <row r="12772" spans="1:6" x14ac:dyDescent="0.25">
      <c r="A12772">
        <v>2661</v>
      </c>
      <c r="B12772" s="3">
        <v>43466</v>
      </c>
      <c r="C12772" s="3">
        <v>43647</v>
      </c>
      <c r="D12772" t="s">
        <v>131</v>
      </c>
      <c r="E12772" t="s">
        <v>125</v>
      </c>
      <c r="F12772" t="s">
        <v>132</v>
      </c>
    </row>
    <row r="12773" spans="1:6" x14ac:dyDescent="0.25">
      <c r="A12773">
        <v>2661</v>
      </c>
      <c r="B12773" s="3">
        <v>43466</v>
      </c>
      <c r="C12773" s="3">
        <v>43466</v>
      </c>
      <c r="D12773" t="s">
        <v>131</v>
      </c>
      <c r="E12773" t="s">
        <v>125</v>
      </c>
      <c r="F12773" t="s">
        <v>133</v>
      </c>
    </row>
    <row r="12774" spans="1:6" x14ac:dyDescent="0.25">
      <c r="A12774">
        <v>2661</v>
      </c>
      <c r="B12774" s="3">
        <v>43466</v>
      </c>
      <c r="C12774" s="3">
        <v>43466</v>
      </c>
      <c r="D12774" t="s">
        <v>131</v>
      </c>
      <c r="E12774" t="s">
        <v>125</v>
      </c>
      <c r="F12774" t="s">
        <v>133</v>
      </c>
    </row>
    <row r="12775" spans="1:6" x14ac:dyDescent="0.25">
      <c r="A12775">
        <v>2661</v>
      </c>
      <c r="B12775" s="3">
        <v>43466</v>
      </c>
      <c r="C12775" s="3">
        <v>43466</v>
      </c>
      <c r="D12775" t="s">
        <v>131</v>
      </c>
      <c r="E12775" t="s">
        <v>173</v>
      </c>
      <c r="F12775" t="s">
        <v>133</v>
      </c>
    </row>
    <row r="12776" spans="1:6" x14ac:dyDescent="0.25">
      <c r="A12776">
        <v>2661</v>
      </c>
      <c r="B12776" s="3">
        <v>43466</v>
      </c>
      <c r="C12776" s="3">
        <v>43466</v>
      </c>
      <c r="D12776" t="s">
        <v>131</v>
      </c>
      <c r="E12776" t="s">
        <v>173</v>
      </c>
      <c r="F12776" t="s">
        <v>133</v>
      </c>
    </row>
    <row r="12777" spans="1:6" x14ac:dyDescent="0.25">
      <c r="A12777">
        <v>2661</v>
      </c>
      <c r="B12777" s="3">
        <v>43647</v>
      </c>
      <c r="C12777" s="3">
        <v>43647</v>
      </c>
      <c r="D12777" t="s">
        <v>131</v>
      </c>
      <c r="E12777" t="s">
        <v>125</v>
      </c>
      <c r="F12777" t="s">
        <v>133</v>
      </c>
    </row>
    <row r="12778" spans="1:6" x14ac:dyDescent="0.25">
      <c r="A12778">
        <v>2661</v>
      </c>
      <c r="B12778" s="3">
        <v>43647</v>
      </c>
      <c r="C12778" s="3">
        <v>43831</v>
      </c>
      <c r="D12778" t="s">
        <v>131</v>
      </c>
      <c r="E12778" t="s">
        <v>125</v>
      </c>
      <c r="F12778" t="s">
        <v>133</v>
      </c>
    </row>
    <row r="12779" spans="1:6" x14ac:dyDescent="0.25">
      <c r="A12779">
        <v>2661</v>
      </c>
      <c r="B12779" s="3">
        <v>43831</v>
      </c>
      <c r="C12779" s="3">
        <v>44058</v>
      </c>
      <c r="D12779" t="s">
        <v>131</v>
      </c>
      <c r="E12779" t="s">
        <v>152</v>
      </c>
      <c r="F12779" t="s">
        <v>132</v>
      </c>
    </row>
    <row r="12780" spans="1:6" x14ac:dyDescent="0.25">
      <c r="A12780">
        <v>2661</v>
      </c>
      <c r="B12780" s="3">
        <v>43831</v>
      </c>
      <c r="C12780" s="3">
        <v>43831</v>
      </c>
      <c r="D12780" t="s">
        <v>131</v>
      </c>
      <c r="E12780" t="s">
        <v>152</v>
      </c>
      <c r="F12780" t="s">
        <v>133</v>
      </c>
    </row>
    <row r="12781" spans="1:6" x14ac:dyDescent="0.25">
      <c r="A12781">
        <v>2661</v>
      </c>
      <c r="B12781" s="3">
        <v>43831</v>
      </c>
      <c r="C12781" s="3">
        <v>43831</v>
      </c>
      <c r="D12781" t="s">
        <v>131</v>
      </c>
      <c r="E12781" t="s">
        <v>152</v>
      </c>
      <c r="F12781" t="s">
        <v>133</v>
      </c>
    </row>
    <row r="12782" spans="1:6" x14ac:dyDescent="0.25">
      <c r="A12782">
        <v>2661</v>
      </c>
      <c r="B12782" s="3">
        <v>44058</v>
      </c>
      <c r="C12782" s="3">
        <v>44058</v>
      </c>
      <c r="D12782" t="s">
        <v>131</v>
      </c>
      <c r="E12782" t="s">
        <v>125</v>
      </c>
      <c r="F12782" t="s">
        <v>133</v>
      </c>
    </row>
    <row r="12783" spans="1:6" x14ac:dyDescent="0.25">
      <c r="A12783">
        <v>2661</v>
      </c>
      <c r="B12783" s="3">
        <v>44059</v>
      </c>
      <c r="C12783" s="3">
        <v>44059</v>
      </c>
      <c r="D12783" t="s">
        <v>131</v>
      </c>
      <c r="E12783" t="s">
        <v>118</v>
      </c>
      <c r="F12783" t="s">
        <v>133</v>
      </c>
    </row>
    <row r="12784" spans="1:6" x14ac:dyDescent="0.25">
      <c r="A12784">
        <v>2661</v>
      </c>
      <c r="B12784" s="3">
        <v>44059</v>
      </c>
      <c r="C12784" s="3">
        <v>44129</v>
      </c>
      <c r="D12784" t="s">
        <v>131</v>
      </c>
      <c r="E12784" t="s">
        <v>118</v>
      </c>
      <c r="F12784" t="s">
        <v>133</v>
      </c>
    </row>
    <row r="12785" spans="1:6" x14ac:dyDescent="0.25">
      <c r="A12785">
        <v>2661</v>
      </c>
      <c r="B12785" s="3">
        <v>44129</v>
      </c>
      <c r="C12785" s="3">
        <v>44130</v>
      </c>
      <c r="D12785" t="s">
        <v>131</v>
      </c>
      <c r="E12785" t="s">
        <v>118</v>
      </c>
      <c r="F12785" t="s">
        <v>133</v>
      </c>
    </row>
    <row r="12786" spans="1:6" x14ac:dyDescent="0.25">
      <c r="A12786">
        <v>2661</v>
      </c>
      <c r="B12786" s="3">
        <v>44130</v>
      </c>
      <c r="C12786" s="3">
        <v>44479</v>
      </c>
      <c r="D12786" t="s">
        <v>131</v>
      </c>
      <c r="E12786" t="s">
        <v>118</v>
      </c>
      <c r="F12786" t="s">
        <v>133</v>
      </c>
    </row>
    <row r="12787" spans="1:6" x14ac:dyDescent="0.25">
      <c r="A12787">
        <v>2661</v>
      </c>
      <c r="B12787" s="3">
        <v>44479</v>
      </c>
      <c r="C12787" s="3">
        <v>44480</v>
      </c>
      <c r="D12787" t="s">
        <v>131</v>
      </c>
      <c r="E12787" t="s">
        <v>118</v>
      </c>
      <c r="F12787" t="s">
        <v>133</v>
      </c>
    </row>
    <row r="12788" spans="1:6" x14ac:dyDescent="0.25">
      <c r="A12788">
        <v>2661</v>
      </c>
      <c r="B12788" s="3">
        <v>44480</v>
      </c>
      <c r="C12788" s="3"/>
      <c r="D12788" t="s">
        <v>131</v>
      </c>
      <c r="E12788" t="s">
        <v>118</v>
      </c>
      <c r="F12788" t="s">
        <v>133</v>
      </c>
    </row>
    <row r="12789" spans="1:6" x14ac:dyDescent="0.25">
      <c r="A12789">
        <v>2663</v>
      </c>
      <c r="B12789" s="3">
        <v>42979</v>
      </c>
      <c r="C12789" s="3">
        <v>43633</v>
      </c>
      <c r="D12789" t="s">
        <v>131</v>
      </c>
      <c r="E12789" t="s">
        <v>163</v>
      </c>
      <c r="F12789" t="s">
        <v>133</v>
      </c>
    </row>
    <row r="12790" spans="1:6" x14ac:dyDescent="0.25">
      <c r="A12790">
        <v>2663</v>
      </c>
      <c r="B12790" s="3">
        <v>43633</v>
      </c>
      <c r="C12790" s="3">
        <v>43709</v>
      </c>
      <c r="D12790" t="s">
        <v>131</v>
      </c>
      <c r="E12790" t="s">
        <v>163</v>
      </c>
      <c r="F12790" t="s">
        <v>133</v>
      </c>
    </row>
    <row r="12791" spans="1:6" x14ac:dyDescent="0.25">
      <c r="A12791">
        <v>2663</v>
      </c>
      <c r="B12791" s="3">
        <v>43709</v>
      </c>
      <c r="C12791" s="3">
        <v>43752</v>
      </c>
      <c r="D12791" t="s">
        <v>131</v>
      </c>
      <c r="E12791" t="s">
        <v>118</v>
      </c>
      <c r="F12791" t="s">
        <v>133</v>
      </c>
    </row>
    <row r="12792" spans="1:6" x14ac:dyDescent="0.25">
      <c r="A12792">
        <v>2663</v>
      </c>
      <c r="B12792" s="3">
        <v>43709</v>
      </c>
      <c r="C12792" s="3">
        <v>43725</v>
      </c>
      <c r="D12792" t="s">
        <v>131</v>
      </c>
      <c r="E12792" t="s">
        <v>163</v>
      </c>
      <c r="F12792" t="s">
        <v>133</v>
      </c>
    </row>
    <row r="12793" spans="1:6" x14ac:dyDescent="0.25">
      <c r="A12793">
        <v>2663</v>
      </c>
      <c r="B12793" s="3">
        <v>43752</v>
      </c>
      <c r="C12793" s="3">
        <v>44596</v>
      </c>
      <c r="D12793" t="s">
        <v>131</v>
      </c>
      <c r="E12793" t="s">
        <v>118</v>
      </c>
      <c r="F12793" t="s">
        <v>133</v>
      </c>
    </row>
    <row r="12794" spans="1:6" x14ac:dyDescent="0.25">
      <c r="A12794">
        <v>2663</v>
      </c>
      <c r="B12794" s="3">
        <v>44596</v>
      </c>
      <c r="C12794" s="3">
        <v>44602</v>
      </c>
      <c r="D12794" t="s">
        <v>131</v>
      </c>
      <c r="E12794" t="s">
        <v>118</v>
      </c>
      <c r="F12794" t="s">
        <v>133</v>
      </c>
    </row>
    <row r="12795" spans="1:6" x14ac:dyDescent="0.25">
      <c r="A12795">
        <v>2663</v>
      </c>
      <c r="B12795" s="3">
        <v>44603</v>
      </c>
      <c r="C12795" s="3"/>
      <c r="D12795" t="s">
        <v>131</v>
      </c>
      <c r="E12795" t="s">
        <v>118</v>
      </c>
      <c r="F12795" t="s">
        <v>133</v>
      </c>
    </row>
    <row r="12796" spans="1:6" x14ac:dyDescent="0.25">
      <c r="A12796">
        <v>2664</v>
      </c>
      <c r="B12796" s="3">
        <v>42125</v>
      </c>
      <c r="C12796" s="3">
        <v>43190</v>
      </c>
      <c r="D12796" t="s">
        <v>131</v>
      </c>
      <c r="E12796" t="s">
        <v>175</v>
      </c>
      <c r="F12796" t="s">
        <v>132</v>
      </c>
    </row>
    <row r="12797" spans="1:6" x14ac:dyDescent="0.25">
      <c r="A12797">
        <v>2664</v>
      </c>
      <c r="B12797" s="3">
        <v>43190</v>
      </c>
      <c r="C12797" s="3">
        <v>43190</v>
      </c>
      <c r="D12797" t="s">
        <v>131</v>
      </c>
      <c r="E12797" t="s">
        <v>175</v>
      </c>
      <c r="F12797" t="s">
        <v>132</v>
      </c>
    </row>
    <row r="12798" spans="1:6" x14ac:dyDescent="0.25">
      <c r="A12798">
        <v>2664</v>
      </c>
      <c r="B12798" s="3">
        <v>43191</v>
      </c>
      <c r="C12798" s="3">
        <v>43896</v>
      </c>
      <c r="D12798" t="s">
        <v>131</v>
      </c>
      <c r="E12798" t="s">
        <v>175</v>
      </c>
      <c r="F12798" t="s">
        <v>132</v>
      </c>
    </row>
    <row r="12799" spans="1:6" x14ac:dyDescent="0.25">
      <c r="A12799">
        <v>2664</v>
      </c>
      <c r="B12799" s="3">
        <v>43896</v>
      </c>
      <c r="C12799" s="3">
        <v>43923</v>
      </c>
      <c r="D12799" t="s">
        <v>131</v>
      </c>
      <c r="E12799" t="s">
        <v>175</v>
      </c>
      <c r="F12799" t="s">
        <v>132</v>
      </c>
    </row>
    <row r="12800" spans="1:6" x14ac:dyDescent="0.25">
      <c r="A12800">
        <v>2664</v>
      </c>
      <c r="B12800" s="3">
        <v>43924</v>
      </c>
      <c r="C12800" s="3">
        <v>44105</v>
      </c>
      <c r="D12800" t="s">
        <v>131</v>
      </c>
      <c r="E12800" t="s">
        <v>175</v>
      </c>
      <c r="F12800" t="s">
        <v>132</v>
      </c>
    </row>
    <row r="12801" spans="1:6" x14ac:dyDescent="0.25">
      <c r="A12801">
        <v>2664</v>
      </c>
      <c r="B12801" s="3">
        <v>44105</v>
      </c>
      <c r="C12801" s="3">
        <v>44105</v>
      </c>
      <c r="D12801" t="s">
        <v>131</v>
      </c>
      <c r="E12801" t="s">
        <v>175</v>
      </c>
      <c r="F12801" t="s">
        <v>132</v>
      </c>
    </row>
    <row r="12802" spans="1:6" x14ac:dyDescent="0.25">
      <c r="A12802">
        <v>2664</v>
      </c>
      <c r="B12802" s="3">
        <v>44105</v>
      </c>
      <c r="C12802" s="3">
        <v>44740</v>
      </c>
      <c r="D12802" t="s">
        <v>131</v>
      </c>
      <c r="E12802" t="s">
        <v>165</v>
      </c>
      <c r="F12802" t="s">
        <v>132</v>
      </c>
    </row>
    <row r="12803" spans="1:6" x14ac:dyDescent="0.25">
      <c r="A12803">
        <v>2664</v>
      </c>
      <c r="B12803" s="3">
        <v>44105</v>
      </c>
      <c r="C12803" s="3">
        <v>44105</v>
      </c>
      <c r="D12803" t="s">
        <v>131</v>
      </c>
      <c r="E12803" t="s">
        <v>165</v>
      </c>
      <c r="F12803" t="s">
        <v>132</v>
      </c>
    </row>
    <row r="12804" spans="1:6" x14ac:dyDescent="0.25">
      <c r="A12804">
        <v>2664</v>
      </c>
      <c r="B12804" s="3">
        <v>44740</v>
      </c>
      <c r="C12804" s="3">
        <v>44742</v>
      </c>
      <c r="D12804" t="s">
        <v>131</v>
      </c>
      <c r="E12804" t="s">
        <v>165</v>
      </c>
      <c r="F12804" t="s">
        <v>132</v>
      </c>
    </row>
    <row r="12805" spans="1:6" x14ac:dyDescent="0.25">
      <c r="A12805">
        <v>2664</v>
      </c>
      <c r="B12805" s="3">
        <v>44743</v>
      </c>
      <c r="C12805" s="3">
        <v>44743</v>
      </c>
      <c r="D12805" t="s">
        <v>131</v>
      </c>
      <c r="E12805" t="s">
        <v>165</v>
      </c>
      <c r="F12805" t="s">
        <v>132</v>
      </c>
    </row>
    <row r="12806" spans="1:6" x14ac:dyDescent="0.25">
      <c r="A12806">
        <v>2664</v>
      </c>
      <c r="B12806" s="3">
        <v>44743</v>
      </c>
      <c r="C12806" s="3">
        <v>44743</v>
      </c>
      <c r="D12806" t="s">
        <v>131</v>
      </c>
      <c r="E12806" t="s">
        <v>165</v>
      </c>
      <c r="F12806" t="s">
        <v>132</v>
      </c>
    </row>
    <row r="12807" spans="1:6" x14ac:dyDescent="0.25">
      <c r="A12807">
        <v>2664</v>
      </c>
      <c r="B12807" s="3">
        <v>44744</v>
      </c>
      <c r="C12807" s="3">
        <v>44746</v>
      </c>
      <c r="D12807" t="s">
        <v>131</v>
      </c>
      <c r="E12807" t="s">
        <v>165</v>
      </c>
      <c r="F12807" t="s">
        <v>132</v>
      </c>
    </row>
    <row r="12808" spans="1:6" x14ac:dyDescent="0.25">
      <c r="A12808">
        <v>2664</v>
      </c>
      <c r="B12808" s="3">
        <v>44746</v>
      </c>
      <c r="C12808" s="3">
        <v>44747</v>
      </c>
      <c r="D12808" t="s">
        <v>131</v>
      </c>
      <c r="E12808" t="s">
        <v>165</v>
      </c>
      <c r="F12808" t="s">
        <v>132</v>
      </c>
    </row>
    <row r="12809" spans="1:6" x14ac:dyDescent="0.25">
      <c r="A12809">
        <v>2664</v>
      </c>
      <c r="B12809" s="3">
        <v>44748</v>
      </c>
      <c r="C12809" s="3">
        <v>44748</v>
      </c>
      <c r="D12809" t="s">
        <v>131</v>
      </c>
      <c r="E12809" t="s">
        <v>165</v>
      </c>
      <c r="F12809" t="s">
        <v>132</v>
      </c>
    </row>
    <row r="12810" spans="1:6" x14ac:dyDescent="0.25">
      <c r="A12810">
        <v>2664</v>
      </c>
      <c r="B12810" s="3">
        <v>44748</v>
      </c>
      <c r="C12810" s="3">
        <v>44750</v>
      </c>
      <c r="D12810" t="s">
        <v>131</v>
      </c>
      <c r="E12810" t="s">
        <v>165</v>
      </c>
      <c r="F12810" t="s">
        <v>132</v>
      </c>
    </row>
    <row r="12811" spans="1:6" x14ac:dyDescent="0.25">
      <c r="A12811">
        <v>2664</v>
      </c>
      <c r="B12811" s="3">
        <v>44751</v>
      </c>
      <c r="C12811" s="3"/>
      <c r="D12811" t="s">
        <v>131</v>
      </c>
      <c r="E12811" t="s">
        <v>165</v>
      </c>
      <c r="F12811" t="s">
        <v>132</v>
      </c>
    </row>
    <row r="12812" spans="1:6" x14ac:dyDescent="0.25">
      <c r="A12812">
        <v>2665</v>
      </c>
      <c r="B12812" s="3">
        <v>42424</v>
      </c>
      <c r="C12812" s="3">
        <v>44682</v>
      </c>
      <c r="D12812" t="s">
        <v>131</v>
      </c>
      <c r="E12812" t="s">
        <v>118</v>
      </c>
      <c r="F12812" t="s">
        <v>133</v>
      </c>
    </row>
    <row r="12813" spans="1:6" x14ac:dyDescent="0.25">
      <c r="A12813">
        <v>2665</v>
      </c>
      <c r="B12813" s="3">
        <v>44682</v>
      </c>
      <c r="C12813" s="3">
        <v>44713</v>
      </c>
      <c r="D12813" t="s">
        <v>131</v>
      </c>
      <c r="E12813" t="s">
        <v>118</v>
      </c>
      <c r="F12813" t="s">
        <v>133</v>
      </c>
    </row>
    <row r="12814" spans="1:6" x14ac:dyDescent="0.25">
      <c r="A12814">
        <v>2665</v>
      </c>
      <c r="B12814" s="3">
        <v>44713</v>
      </c>
      <c r="C12814" s="3">
        <v>45077</v>
      </c>
      <c r="D12814" t="s">
        <v>131</v>
      </c>
      <c r="E12814" t="s">
        <v>118</v>
      </c>
      <c r="F12814" t="s">
        <v>133</v>
      </c>
    </row>
    <row r="12815" spans="1:6" x14ac:dyDescent="0.25">
      <c r="A12815">
        <v>2665</v>
      </c>
      <c r="B12815" s="3">
        <v>45078</v>
      </c>
      <c r="D12815" t="s">
        <v>131</v>
      </c>
      <c r="E12815" t="s">
        <v>118</v>
      </c>
      <c r="F12815" t="s">
        <v>133</v>
      </c>
    </row>
    <row r="12816" spans="1:6" x14ac:dyDescent="0.25">
      <c r="A12816">
        <v>2666</v>
      </c>
      <c r="B12816" s="3">
        <v>41760</v>
      </c>
      <c r="C12816" s="3">
        <v>43209</v>
      </c>
      <c r="D12816" t="s">
        <v>131</v>
      </c>
      <c r="E12816" t="s">
        <v>134</v>
      </c>
      <c r="F12816" t="s">
        <v>133</v>
      </c>
    </row>
    <row r="12817" spans="1:6" x14ac:dyDescent="0.25">
      <c r="A12817">
        <v>2666</v>
      </c>
      <c r="B12817" s="3">
        <v>43209</v>
      </c>
      <c r="C12817" s="3">
        <v>43298</v>
      </c>
      <c r="D12817" t="s">
        <v>131</v>
      </c>
      <c r="E12817" t="s">
        <v>134</v>
      </c>
      <c r="F12817" t="s">
        <v>133</v>
      </c>
    </row>
    <row r="12818" spans="1:6" x14ac:dyDescent="0.25">
      <c r="A12818">
        <v>2666</v>
      </c>
      <c r="B12818" s="3">
        <v>43299</v>
      </c>
      <c r="C12818" s="3">
        <v>43374</v>
      </c>
      <c r="D12818" t="s">
        <v>131</v>
      </c>
      <c r="E12818" t="s">
        <v>134</v>
      </c>
      <c r="F12818" t="s">
        <v>133</v>
      </c>
    </row>
    <row r="12819" spans="1:6" x14ac:dyDescent="0.25">
      <c r="A12819">
        <v>2666</v>
      </c>
      <c r="B12819" s="3">
        <v>43374</v>
      </c>
      <c r="C12819" s="3">
        <v>43405</v>
      </c>
      <c r="D12819" t="s">
        <v>131</v>
      </c>
      <c r="E12819" t="s">
        <v>134</v>
      </c>
      <c r="F12819" t="s">
        <v>133</v>
      </c>
    </row>
    <row r="12820" spans="1:6" x14ac:dyDescent="0.25">
      <c r="A12820">
        <v>2666</v>
      </c>
      <c r="B12820" s="3">
        <v>43374</v>
      </c>
      <c r="C12820" s="3">
        <v>43392</v>
      </c>
      <c r="D12820" t="s">
        <v>131</v>
      </c>
      <c r="E12820" t="s">
        <v>115</v>
      </c>
      <c r="F12820" t="s">
        <v>133</v>
      </c>
    </row>
    <row r="12821" spans="1:6" x14ac:dyDescent="0.25">
      <c r="A12821">
        <v>2666</v>
      </c>
      <c r="B12821" s="3">
        <v>43405</v>
      </c>
      <c r="C12821" s="3">
        <v>43648</v>
      </c>
      <c r="D12821" t="s">
        <v>131</v>
      </c>
      <c r="E12821" t="s">
        <v>115</v>
      </c>
      <c r="F12821" t="s">
        <v>133</v>
      </c>
    </row>
    <row r="12822" spans="1:6" x14ac:dyDescent="0.25">
      <c r="A12822">
        <v>2666</v>
      </c>
      <c r="B12822" s="3">
        <v>43648</v>
      </c>
      <c r="C12822" s="3">
        <v>43651</v>
      </c>
      <c r="D12822" t="s">
        <v>131</v>
      </c>
      <c r="E12822" t="s">
        <v>115</v>
      </c>
      <c r="F12822" t="s">
        <v>133</v>
      </c>
    </row>
    <row r="12823" spans="1:6" x14ac:dyDescent="0.25">
      <c r="A12823">
        <v>2666</v>
      </c>
      <c r="B12823" s="3">
        <v>43652</v>
      </c>
      <c r="C12823" s="3">
        <v>44175</v>
      </c>
      <c r="D12823" t="s">
        <v>131</v>
      </c>
      <c r="E12823" t="s">
        <v>115</v>
      </c>
      <c r="F12823" t="s">
        <v>133</v>
      </c>
    </row>
    <row r="12824" spans="1:6" x14ac:dyDescent="0.25">
      <c r="A12824">
        <v>2666</v>
      </c>
      <c r="B12824" s="3">
        <v>44175</v>
      </c>
      <c r="C12824" s="3">
        <v>44175</v>
      </c>
      <c r="D12824" t="s">
        <v>131</v>
      </c>
      <c r="E12824" t="s">
        <v>115</v>
      </c>
      <c r="F12824" t="s">
        <v>133</v>
      </c>
    </row>
    <row r="12825" spans="1:6" x14ac:dyDescent="0.25">
      <c r="A12825">
        <v>2666</v>
      </c>
      <c r="B12825" s="3">
        <v>44176</v>
      </c>
      <c r="C12825" s="3">
        <v>44590</v>
      </c>
      <c r="D12825" t="s">
        <v>131</v>
      </c>
      <c r="E12825" t="s">
        <v>115</v>
      </c>
      <c r="F12825" t="s">
        <v>133</v>
      </c>
    </row>
    <row r="12826" spans="1:6" x14ac:dyDescent="0.25">
      <c r="A12826">
        <v>2666</v>
      </c>
      <c r="B12826" s="3">
        <v>44590</v>
      </c>
      <c r="C12826" s="3">
        <v>44592</v>
      </c>
      <c r="D12826" t="s">
        <v>131</v>
      </c>
      <c r="E12826" t="s">
        <v>115</v>
      </c>
      <c r="F12826" t="s">
        <v>133</v>
      </c>
    </row>
    <row r="12827" spans="1:6" x14ac:dyDescent="0.25">
      <c r="A12827">
        <v>2666</v>
      </c>
      <c r="B12827" s="3">
        <v>44593</v>
      </c>
      <c r="C12827" s="3">
        <v>44593</v>
      </c>
      <c r="D12827" t="s">
        <v>131</v>
      </c>
      <c r="E12827" t="s">
        <v>115</v>
      </c>
      <c r="F12827" t="s">
        <v>133</v>
      </c>
    </row>
    <row r="12828" spans="1:6" x14ac:dyDescent="0.25">
      <c r="A12828">
        <v>2666</v>
      </c>
      <c r="B12828" s="3">
        <v>44593</v>
      </c>
      <c r="C12828" s="3">
        <v>44593</v>
      </c>
      <c r="D12828" t="s">
        <v>131</v>
      </c>
      <c r="E12828" t="s">
        <v>115</v>
      </c>
      <c r="F12828" t="s">
        <v>133</v>
      </c>
    </row>
    <row r="12829" spans="1:6" x14ac:dyDescent="0.25">
      <c r="A12829">
        <v>2666</v>
      </c>
      <c r="B12829" s="3">
        <v>44594</v>
      </c>
      <c r="C12829" s="3">
        <v>44746</v>
      </c>
      <c r="D12829" t="s">
        <v>131</v>
      </c>
      <c r="E12829" t="s">
        <v>115</v>
      </c>
      <c r="F12829" t="s">
        <v>133</v>
      </c>
    </row>
    <row r="12830" spans="1:6" x14ac:dyDescent="0.25">
      <c r="A12830">
        <v>2666</v>
      </c>
      <c r="B12830" s="3">
        <v>44746</v>
      </c>
      <c r="C12830" s="3">
        <v>44747</v>
      </c>
      <c r="D12830" t="s">
        <v>131</v>
      </c>
      <c r="E12830" t="s">
        <v>115</v>
      </c>
      <c r="F12830" t="s">
        <v>133</v>
      </c>
    </row>
    <row r="12831" spans="1:6" x14ac:dyDescent="0.25">
      <c r="A12831">
        <v>2666</v>
      </c>
      <c r="B12831" s="3">
        <v>44748</v>
      </c>
      <c r="C12831" s="3"/>
      <c r="D12831" t="s">
        <v>131</v>
      </c>
      <c r="E12831" t="s">
        <v>115</v>
      </c>
      <c r="F12831" t="s">
        <v>133</v>
      </c>
    </row>
    <row r="12832" spans="1:6" x14ac:dyDescent="0.25">
      <c r="A12832">
        <v>2669</v>
      </c>
      <c r="B12832" s="3">
        <v>42522</v>
      </c>
      <c r="C12832" s="3">
        <v>43237</v>
      </c>
      <c r="D12832" t="s">
        <v>131</v>
      </c>
      <c r="E12832" t="s">
        <v>93</v>
      </c>
      <c r="F12832" t="s">
        <v>133</v>
      </c>
    </row>
    <row r="12833" spans="1:6" x14ac:dyDescent="0.25">
      <c r="A12833">
        <v>2669</v>
      </c>
      <c r="B12833" s="3">
        <v>43237</v>
      </c>
      <c r="C12833" s="3">
        <v>44312</v>
      </c>
      <c r="D12833" t="s">
        <v>131</v>
      </c>
      <c r="E12833" t="s">
        <v>93</v>
      </c>
      <c r="F12833" t="s">
        <v>133</v>
      </c>
    </row>
    <row r="12834" spans="1:6" x14ac:dyDescent="0.25">
      <c r="A12834">
        <v>2669</v>
      </c>
      <c r="B12834" s="3">
        <v>44312</v>
      </c>
      <c r="C12834" s="3">
        <v>44312</v>
      </c>
      <c r="D12834" t="s">
        <v>131</v>
      </c>
      <c r="E12834" t="s">
        <v>93</v>
      </c>
      <c r="F12834" t="s">
        <v>133</v>
      </c>
    </row>
    <row r="12835" spans="1:6" x14ac:dyDescent="0.25">
      <c r="A12835">
        <v>2669</v>
      </c>
      <c r="B12835" s="3">
        <v>44312</v>
      </c>
      <c r="C12835" s="3">
        <v>44312</v>
      </c>
      <c r="D12835" t="s">
        <v>131</v>
      </c>
      <c r="E12835" t="s">
        <v>93</v>
      </c>
      <c r="F12835" t="s">
        <v>133</v>
      </c>
    </row>
    <row r="12836" spans="1:6" x14ac:dyDescent="0.25">
      <c r="A12836">
        <v>2669</v>
      </c>
      <c r="B12836" s="3">
        <v>44312</v>
      </c>
      <c r="C12836" s="3">
        <v>44312</v>
      </c>
      <c r="D12836" t="s">
        <v>131</v>
      </c>
      <c r="E12836" t="s">
        <v>93</v>
      </c>
      <c r="F12836" t="s">
        <v>133</v>
      </c>
    </row>
    <row r="12837" spans="1:6" x14ac:dyDescent="0.25">
      <c r="A12837">
        <v>2669</v>
      </c>
      <c r="B12837" s="3">
        <v>44312</v>
      </c>
      <c r="C12837" s="3"/>
      <c r="D12837" t="s">
        <v>131</v>
      </c>
      <c r="E12837" t="s">
        <v>93</v>
      </c>
      <c r="F12837" t="s">
        <v>133</v>
      </c>
    </row>
    <row r="12838" spans="1:6" x14ac:dyDescent="0.25">
      <c r="A12838">
        <v>2671</v>
      </c>
      <c r="B12838" s="3">
        <v>42795</v>
      </c>
      <c r="C12838" s="3">
        <v>44171</v>
      </c>
      <c r="D12838" t="s">
        <v>131</v>
      </c>
      <c r="E12838" t="s">
        <v>115</v>
      </c>
      <c r="F12838" t="s">
        <v>133</v>
      </c>
    </row>
    <row r="12839" spans="1:6" x14ac:dyDescent="0.25">
      <c r="A12839">
        <v>2671</v>
      </c>
      <c r="B12839" s="3">
        <v>44171</v>
      </c>
      <c r="C12839" s="3">
        <v>44175</v>
      </c>
      <c r="D12839" t="s">
        <v>131</v>
      </c>
      <c r="E12839" t="s">
        <v>115</v>
      </c>
      <c r="F12839" t="s">
        <v>133</v>
      </c>
    </row>
    <row r="12840" spans="1:6" x14ac:dyDescent="0.25">
      <c r="A12840">
        <v>2671</v>
      </c>
      <c r="B12840" s="3">
        <v>44176</v>
      </c>
      <c r="C12840" s="3">
        <v>44176</v>
      </c>
      <c r="D12840" t="s">
        <v>131</v>
      </c>
      <c r="E12840" t="s">
        <v>115</v>
      </c>
      <c r="F12840" t="s">
        <v>133</v>
      </c>
    </row>
    <row r="12841" spans="1:6" x14ac:dyDescent="0.25">
      <c r="A12841">
        <v>2671</v>
      </c>
      <c r="B12841" s="3">
        <v>44176</v>
      </c>
      <c r="C12841" s="3">
        <v>44182</v>
      </c>
      <c r="D12841" t="s">
        <v>131</v>
      </c>
      <c r="E12841" t="s">
        <v>115</v>
      </c>
      <c r="F12841" t="s">
        <v>133</v>
      </c>
    </row>
    <row r="12842" spans="1:6" x14ac:dyDescent="0.25">
      <c r="A12842">
        <v>2671</v>
      </c>
      <c r="B12842" s="3">
        <v>44183</v>
      </c>
      <c r="C12842" s="3"/>
      <c r="D12842" t="s">
        <v>131</v>
      </c>
      <c r="E12842" t="s">
        <v>115</v>
      </c>
      <c r="F12842" t="s">
        <v>133</v>
      </c>
    </row>
    <row r="12843" spans="1:6" x14ac:dyDescent="0.25">
      <c r="A12843">
        <v>2672</v>
      </c>
      <c r="B12843" s="3">
        <v>41456</v>
      </c>
      <c r="C12843" s="3">
        <v>43282</v>
      </c>
      <c r="D12843" t="s">
        <v>131</v>
      </c>
      <c r="E12843" t="s">
        <v>185</v>
      </c>
      <c r="F12843" t="s">
        <v>133</v>
      </c>
    </row>
    <row r="12844" spans="1:6" x14ac:dyDescent="0.25">
      <c r="A12844">
        <v>2672</v>
      </c>
      <c r="B12844" s="3">
        <v>43496</v>
      </c>
      <c r="C12844" s="3">
        <v>43497</v>
      </c>
      <c r="D12844" t="s">
        <v>131</v>
      </c>
      <c r="E12844" t="s">
        <v>169</v>
      </c>
      <c r="F12844" t="s">
        <v>133</v>
      </c>
    </row>
    <row r="12845" spans="1:6" x14ac:dyDescent="0.25">
      <c r="A12845">
        <v>2672</v>
      </c>
      <c r="B12845" s="3">
        <v>43498</v>
      </c>
      <c r="C12845" s="3">
        <v>43525</v>
      </c>
      <c r="D12845" t="s">
        <v>131</v>
      </c>
      <c r="E12845" t="s">
        <v>169</v>
      </c>
      <c r="F12845" t="s">
        <v>133</v>
      </c>
    </row>
    <row r="12846" spans="1:6" x14ac:dyDescent="0.25">
      <c r="A12846">
        <v>2672</v>
      </c>
      <c r="B12846" s="3">
        <v>43525</v>
      </c>
      <c r="C12846" s="3">
        <v>43525</v>
      </c>
      <c r="D12846" t="s">
        <v>131</v>
      </c>
      <c r="E12846" t="s">
        <v>185</v>
      </c>
      <c r="F12846" t="s">
        <v>133</v>
      </c>
    </row>
    <row r="12847" spans="1:6" x14ac:dyDescent="0.25">
      <c r="A12847">
        <v>2672</v>
      </c>
      <c r="B12847" s="3">
        <v>43525</v>
      </c>
      <c r="C12847" s="3">
        <v>44176</v>
      </c>
      <c r="D12847" t="s">
        <v>131</v>
      </c>
      <c r="E12847" t="s">
        <v>169</v>
      </c>
      <c r="F12847" t="s">
        <v>133</v>
      </c>
    </row>
    <row r="12848" spans="1:6" x14ac:dyDescent="0.25">
      <c r="A12848">
        <v>2672</v>
      </c>
      <c r="B12848" s="3">
        <v>44176</v>
      </c>
      <c r="C12848" s="3">
        <v>44182</v>
      </c>
      <c r="D12848" t="s">
        <v>131</v>
      </c>
      <c r="E12848" t="s">
        <v>169</v>
      </c>
      <c r="F12848" t="s">
        <v>133</v>
      </c>
    </row>
    <row r="12849" spans="1:6" x14ac:dyDescent="0.25">
      <c r="A12849">
        <v>2672</v>
      </c>
      <c r="B12849" s="3">
        <v>44183</v>
      </c>
      <c r="C12849" s="3">
        <v>44291</v>
      </c>
      <c r="D12849" t="s">
        <v>131</v>
      </c>
      <c r="E12849" t="s">
        <v>169</v>
      </c>
      <c r="F12849" t="s">
        <v>133</v>
      </c>
    </row>
    <row r="12850" spans="1:6" x14ac:dyDescent="0.25">
      <c r="A12850">
        <v>2672</v>
      </c>
      <c r="B12850" s="3">
        <v>44291</v>
      </c>
      <c r="C12850" s="3">
        <v>44291</v>
      </c>
      <c r="D12850" t="s">
        <v>131</v>
      </c>
      <c r="E12850" t="s">
        <v>169</v>
      </c>
      <c r="F12850" t="s">
        <v>133</v>
      </c>
    </row>
    <row r="12851" spans="1:6" x14ac:dyDescent="0.25">
      <c r="A12851">
        <v>2672</v>
      </c>
      <c r="B12851" s="3">
        <v>44292</v>
      </c>
      <c r="C12851" s="3">
        <v>44579</v>
      </c>
      <c r="D12851" t="s">
        <v>131</v>
      </c>
      <c r="E12851" t="s">
        <v>169</v>
      </c>
      <c r="F12851" t="s">
        <v>133</v>
      </c>
    </row>
    <row r="12852" spans="1:6" x14ac:dyDescent="0.25">
      <c r="A12852">
        <v>2672</v>
      </c>
      <c r="B12852" s="3">
        <v>44579</v>
      </c>
      <c r="C12852" s="3">
        <v>44579</v>
      </c>
      <c r="D12852" t="s">
        <v>131</v>
      </c>
      <c r="E12852" t="s">
        <v>169</v>
      </c>
      <c r="F12852" t="s">
        <v>133</v>
      </c>
    </row>
    <row r="12853" spans="1:6" x14ac:dyDescent="0.25">
      <c r="A12853">
        <v>2672</v>
      </c>
      <c r="B12853" s="3">
        <v>44579</v>
      </c>
      <c r="C12853" s="3">
        <v>44585</v>
      </c>
      <c r="D12853" t="s">
        <v>131</v>
      </c>
      <c r="E12853" t="s">
        <v>116</v>
      </c>
      <c r="F12853" t="s">
        <v>133</v>
      </c>
    </row>
    <row r="12854" spans="1:6" x14ac:dyDescent="0.25">
      <c r="A12854">
        <v>2672</v>
      </c>
      <c r="B12854" s="3">
        <v>44585</v>
      </c>
      <c r="C12854" s="3">
        <v>44586</v>
      </c>
      <c r="D12854" t="s">
        <v>131</v>
      </c>
      <c r="E12854" t="s">
        <v>116</v>
      </c>
      <c r="F12854" t="s">
        <v>133</v>
      </c>
    </row>
    <row r="12855" spans="1:6" x14ac:dyDescent="0.25">
      <c r="A12855">
        <v>2672</v>
      </c>
      <c r="B12855" s="3">
        <v>44587</v>
      </c>
      <c r="C12855" s="3">
        <v>44610</v>
      </c>
      <c r="D12855" t="s">
        <v>131</v>
      </c>
      <c r="E12855" t="s">
        <v>116</v>
      </c>
      <c r="F12855" t="s">
        <v>133</v>
      </c>
    </row>
    <row r="12856" spans="1:6" x14ac:dyDescent="0.25">
      <c r="A12856">
        <v>2672</v>
      </c>
      <c r="B12856" s="3">
        <v>44610</v>
      </c>
      <c r="C12856" s="3">
        <v>44610</v>
      </c>
      <c r="D12856" t="s">
        <v>131</v>
      </c>
      <c r="E12856" t="s">
        <v>116</v>
      </c>
      <c r="F12856" t="s">
        <v>133</v>
      </c>
    </row>
    <row r="12857" spans="1:6" x14ac:dyDescent="0.25">
      <c r="A12857">
        <v>2672</v>
      </c>
      <c r="B12857" s="3">
        <v>44611</v>
      </c>
      <c r="C12857" s="3">
        <v>44712</v>
      </c>
      <c r="D12857" t="s">
        <v>131</v>
      </c>
      <c r="E12857" t="s">
        <v>116</v>
      </c>
      <c r="F12857" t="s">
        <v>133</v>
      </c>
    </row>
    <row r="12858" spans="1:6" x14ac:dyDescent="0.25">
      <c r="A12858">
        <v>2672</v>
      </c>
      <c r="B12858" s="3">
        <v>44712</v>
      </c>
      <c r="C12858" s="3">
        <v>44712</v>
      </c>
      <c r="D12858" t="s">
        <v>131</v>
      </c>
      <c r="E12858" t="s">
        <v>116</v>
      </c>
      <c r="F12858" t="s">
        <v>133</v>
      </c>
    </row>
    <row r="12859" spans="1:6" x14ac:dyDescent="0.25">
      <c r="A12859">
        <v>2672</v>
      </c>
      <c r="B12859" s="3">
        <v>44713</v>
      </c>
      <c r="C12859" s="3"/>
      <c r="D12859" t="s">
        <v>131</v>
      </c>
      <c r="E12859" t="s">
        <v>116</v>
      </c>
      <c r="F12859" t="s">
        <v>133</v>
      </c>
    </row>
    <row r="12860" spans="1:6" x14ac:dyDescent="0.25">
      <c r="A12860">
        <v>2673</v>
      </c>
      <c r="B12860" s="3">
        <v>42522</v>
      </c>
      <c r="C12860" s="3">
        <v>43703</v>
      </c>
      <c r="D12860" t="s">
        <v>131</v>
      </c>
      <c r="E12860" t="s">
        <v>187</v>
      </c>
      <c r="F12860" t="s">
        <v>133</v>
      </c>
    </row>
    <row r="12861" spans="1:6" x14ac:dyDescent="0.25">
      <c r="A12861">
        <v>2673</v>
      </c>
      <c r="B12861" s="3">
        <v>43703</v>
      </c>
      <c r="C12861" s="3">
        <v>43704</v>
      </c>
      <c r="D12861" t="s">
        <v>131</v>
      </c>
      <c r="E12861" t="s">
        <v>187</v>
      </c>
      <c r="F12861" t="s">
        <v>133</v>
      </c>
    </row>
    <row r="12862" spans="1:6" x14ac:dyDescent="0.25">
      <c r="A12862">
        <v>2673</v>
      </c>
      <c r="B12862" s="3">
        <v>43705</v>
      </c>
      <c r="C12862" s="3">
        <v>43759</v>
      </c>
      <c r="D12862" t="s">
        <v>131</v>
      </c>
      <c r="E12862" t="s">
        <v>187</v>
      </c>
      <c r="F12862" t="s">
        <v>133</v>
      </c>
    </row>
    <row r="12863" spans="1:6" x14ac:dyDescent="0.25">
      <c r="A12863">
        <v>2673</v>
      </c>
      <c r="B12863" s="3">
        <v>43759</v>
      </c>
      <c r="C12863" s="3">
        <v>43763</v>
      </c>
      <c r="D12863" t="s">
        <v>131</v>
      </c>
      <c r="E12863" t="s">
        <v>187</v>
      </c>
      <c r="F12863" t="s">
        <v>133</v>
      </c>
    </row>
    <row r="12864" spans="1:6" x14ac:dyDescent="0.25">
      <c r="A12864">
        <v>2673</v>
      </c>
      <c r="B12864" s="3">
        <v>43764</v>
      </c>
      <c r="C12864" s="3">
        <v>44166</v>
      </c>
      <c r="D12864" t="s">
        <v>131</v>
      </c>
      <c r="E12864" t="s">
        <v>187</v>
      </c>
      <c r="F12864" t="s">
        <v>133</v>
      </c>
    </row>
    <row r="12865" spans="1:6" x14ac:dyDescent="0.25">
      <c r="A12865">
        <v>2673</v>
      </c>
      <c r="B12865" s="3">
        <v>44166</v>
      </c>
      <c r="C12865" s="3">
        <v>44172</v>
      </c>
      <c r="D12865" t="s">
        <v>131</v>
      </c>
      <c r="E12865" t="s">
        <v>187</v>
      </c>
      <c r="F12865" t="s">
        <v>133</v>
      </c>
    </row>
    <row r="12866" spans="1:6" x14ac:dyDescent="0.25">
      <c r="A12866">
        <v>2673</v>
      </c>
      <c r="B12866" s="3">
        <v>44173</v>
      </c>
      <c r="C12866" s="3">
        <v>44180</v>
      </c>
      <c r="D12866" t="s">
        <v>131</v>
      </c>
      <c r="E12866" t="s">
        <v>187</v>
      </c>
      <c r="F12866" t="s">
        <v>133</v>
      </c>
    </row>
    <row r="12867" spans="1:6" x14ac:dyDescent="0.25">
      <c r="A12867">
        <v>2673</v>
      </c>
      <c r="B12867" s="3">
        <v>44180</v>
      </c>
      <c r="C12867" s="3">
        <v>44186</v>
      </c>
      <c r="D12867" t="s">
        <v>131</v>
      </c>
      <c r="E12867" t="s">
        <v>187</v>
      </c>
      <c r="F12867" t="s">
        <v>133</v>
      </c>
    </row>
    <row r="12868" spans="1:6" x14ac:dyDescent="0.25">
      <c r="A12868">
        <v>2673</v>
      </c>
      <c r="B12868" s="3">
        <v>44187</v>
      </c>
      <c r="C12868" s="3">
        <v>44227</v>
      </c>
      <c r="D12868" t="s">
        <v>131</v>
      </c>
      <c r="E12868" t="s">
        <v>187</v>
      </c>
      <c r="F12868" t="s">
        <v>133</v>
      </c>
    </row>
    <row r="12869" spans="1:6" x14ac:dyDescent="0.25">
      <c r="A12869">
        <v>2673</v>
      </c>
      <c r="B12869" s="3">
        <v>44228</v>
      </c>
      <c r="C12869" s="3">
        <v>44228</v>
      </c>
      <c r="D12869" t="s">
        <v>131</v>
      </c>
      <c r="E12869" t="s">
        <v>176</v>
      </c>
      <c r="F12869" t="s">
        <v>133</v>
      </c>
    </row>
    <row r="12870" spans="1:6" x14ac:dyDescent="0.25">
      <c r="A12870">
        <v>2673</v>
      </c>
      <c r="B12870" s="3">
        <v>44228</v>
      </c>
      <c r="C12870" s="3">
        <v>44444</v>
      </c>
      <c r="D12870" t="s">
        <v>131</v>
      </c>
      <c r="E12870" t="s">
        <v>176</v>
      </c>
      <c r="F12870" t="s">
        <v>133</v>
      </c>
    </row>
    <row r="12871" spans="1:6" x14ac:dyDescent="0.25">
      <c r="A12871">
        <v>2673</v>
      </c>
      <c r="B12871" s="3">
        <v>44445</v>
      </c>
      <c r="C12871" s="3">
        <v>44445</v>
      </c>
      <c r="D12871" t="s">
        <v>131</v>
      </c>
      <c r="E12871" t="s">
        <v>187</v>
      </c>
      <c r="F12871" t="s">
        <v>133</v>
      </c>
    </row>
    <row r="12872" spans="1:6" x14ac:dyDescent="0.25">
      <c r="A12872">
        <v>2673</v>
      </c>
      <c r="B12872" s="3">
        <v>44445</v>
      </c>
      <c r="C12872" s="3">
        <v>44527</v>
      </c>
      <c r="D12872" t="s">
        <v>131</v>
      </c>
      <c r="E12872" t="s">
        <v>187</v>
      </c>
      <c r="F12872" t="s">
        <v>133</v>
      </c>
    </row>
    <row r="12873" spans="1:6" x14ac:dyDescent="0.25">
      <c r="A12873">
        <v>2673</v>
      </c>
      <c r="B12873" s="3">
        <v>44527</v>
      </c>
      <c r="C12873" s="3">
        <v>44529</v>
      </c>
      <c r="D12873" t="s">
        <v>131</v>
      </c>
      <c r="E12873" t="s">
        <v>187</v>
      </c>
      <c r="F12873" t="s">
        <v>133</v>
      </c>
    </row>
    <row r="12874" spans="1:6" x14ac:dyDescent="0.25">
      <c r="A12874">
        <v>2673</v>
      </c>
      <c r="B12874" s="3">
        <v>44530</v>
      </c>
      <c r="C12874" s="3">
        <v>44531</v>
      </c>
      <c r="D12874" t="s">
        <v>131</v>
      </c>
      <c r="E12874" t="s">
        <v>187</v>
      </c>
      <c r="F12874" t="s">
        <v>133</v>
      </c>
    </row>
    <row r="12875" spans="1:6" x14ac:dyDescent="0.25">
      <c r="A12875">
        <v>2673</v>
      </c>
      <c r="B12875" s="3">
        <v>44531</v>
      </c>
      <c r="C12875" s="3">
        <v>44533</v>
      </c>
      <c r="D12875" t="s">
        <v>131</v>
      </c>
      <c r="E12875" t="s">
        <v>187</v>
      </c>
      <c r="F12875" t="s">
        <v>133</v>
      </c>
    </row>
    <row r="12876" spans="1:6" x14ac:dyDescent="0.25">
      <c r="A12876">
        <v>2673</v>
      </c>
      <c r="B12876" s="3">
        <v>44534</v>
      </c>
      <c r="C12876" s="3">
        <v>44579</v>
      </c>
      <c r="D12876" t="s">
        <v>131</v>
      </c>
      <c r="E12876" t="s">
        <v>187</v>
      </c>
      <c r="F12876" t="s">
        <v>133</v>
      </c>
    </row>
    <row r="12877" spans="1:6" x14ac:dyDescent="0.25">
      <c r="A12877">
        <v>2673</v>
      </c>
      <c r="B12877" s="3">
        <v>44579</v>
      </c>
      <c r="C12877" s="3">
        <v>44585</v>
      </c>
      <c r="D12877" t="s">
        <v>131</v>
      </c>
      <c r="E12877" t="s">
        <v>187</v>
      </c>
      <c r="F12877" t="s">
        <v>133</v>
      </c>
    </row>
    <row r="12878" spans="1:6" x14ac:dyDescent="0.25">
      <c r="A12878">
        <v>2673</v>
      </c>
      <c r="B12878" s="3">
        <v>44586</v>
      </c>
      <c r="C12878" s="3"/>
      <c r="D12878" t="s">
        <v>131</v>
      </c>
      <c r="E12878" t="s">
        <v>187</v>
      </c>
      <c r="F12878" t="s">
        <v>133</v>
      </c>
    </row>
    <row r="12879" spans="1:6" x14ac:dyDescent="0.25">
      <c r="A12879">
        <v>2674</v>
      </c>
      <c r="B12879" s="3">
        <v>42795</v>
      </c>
      <c r="C12879" s="3">
        <v>43353</v>
      </c>
      <c r="D12879" t="s">
        <v>131</v>
      </c>
      <c r="E12879" t="s">
        <v>202</v>
      </c>
      <c r="F12879" t="s">
        <v>133</v>
      </c>
    </row>
    <row r="12880" spans="1:6" x14ac:dyDescent="0.25">
      <c r="A12880">
        <v>2674</v>
      </c>
      <c r="B12880" s="3">
        <v>43353</v>
      </c>
      <c r="C12880" s="3">
        <v>43353</v>
      </c>
      <c r="D12880" t="s">
        <v>131</v>
      </c>
      <c r="E12880" t="s">
        <v>202</v>
      </c>
      <c r="F12880" t="s">
        <v>133</v>
      </c>
    </row>
    <row r="12881" spans="1:6" x14ac:dyDescent="0.25">
      <c r="A12881">
        <v>2674</v>
      </c>
      <c r="B12881" s="3">
        <v>43353</v>
      </c>
      <c r="C12881" s="3">
        <v>44362</v>
      </c>
      <c r="D12881" t="s">
        <v>131</v>
      </c>
      <c r="E12881" t="s">
        <v>115</v>
      </c>
      <c r="F12881" t="s">
        <v>133</v>
      </c>
    </row>
    <row r="12882" spans="1:6" x14ac:dyDescent="0.25">
      <c r="A12882">
        <v>2674</v>
      </c>
      <c r="B12882" s="3">
        <v>44362</v>
      </c>
      <c r="C12882" s="3">
        <v>44365</v>
      </c>
      <c r="D12882" t="s">
        <v>131</v>
      </c>
      <c r="E12882" t="s">
        <v>115</v>
      </c>
      <c r="F12882" t="s">
        <v>133</v>
      </c>
    </row>
    <row r="12883" spans="1:6" x14ac:dyDescent="0.25">
      <c r="A12883">
        <v>2674</v>
      </c>
      <c r="B12883" s="3">
        <v>44366</v>
      </c>
      <c r="C12883" s="3"/>
      <c r="D12883" t="s">
        <v>131</v>
      </c>
      <c r="E12883" t="s">
        <v>115</v>
      </c>
      <c r="F12883" t="s">
        <v>133</v>
      </c>
    </row>
    <row r="12884" spans="1:6" x14ac:dyDescent="0.25">
      <c r="A12884">
        <v>2675</v>
      </c>
      <c r="B12884" s="3">
        <v>41750</v>
      </c>
      <c r="C12884" s="3">
        <v>44473</v>
      </c>
      <c r="D12884" t="s">
        <v>131</v>
      </c>
      <c r="E12884" t="s">
        <v>125</v>
      </c>
      <c r="F12884" t="s">
        <v>133</v>
      </c>
    </row>
    <row r="12885" spans="1:6" x14ac:dyDescent="0.25">
      <c r="A12885">
        <v>2675</v>
      </c>
      <c r="B12885" s="3">
        <v>44473</v>
      </c>
      <c r="C12885" s="3">
        <v>44477</v>
      </c>
      <c r="D12885" t="s">
        <v>131</v>
      </c>
      <c r="E12885" t="s">
        <v>125</v>
      </c>
      <c r="F12885" t="s">
        <v>133</v>
      </c>
    </row>
    <row r="12886" spans="1:6" x14ac:dyDescent="0.25">
      <c r="A12886">
        <v>2675</v>
      </c>
      <c r="B12886" s="3">
        <v>44478</v>
      </c>
      <c r="C12886" s="3"/>
      <c r="D12886" t="s">
        <v>131</v>
      </c>
      <c r="E12886" t="s">
        <v>125</v>
      </c>
      <c r="F12886" t="s">
        <v>133</v>
      </c>
    </row>
    <row r="12887" spans="1:6" x14ac:dyDescent="0.25">
      <c r="A12887">
        <v>2677</v>
      </c>
      <c r="B12887" s="3">
        <v>41750</v>
      </c>
      <c r="C12887" s="3"/>
      <c r="D12887" t="s">
        <v>131</v>
      </c>
      <c r="E12887" t="s">
        <v>170</v>
      </c>
      <c r="F12887" t="s">
        <v>133</v>
      </c>
    </row>
    <row r="12888" spans="1:6" x14ac:dyDescent="0.25">
      <c r="A12888">
        <v>2678</v>
      </c>
      <c r="B12888" s="3">
        <v>42774</v>
      </c>
      <c r="C12888" s="3">
        <v>43479</v>
      </c>
      <c r="D12888" t="s">
        <v>131</v>
      </c>
      <c r="E12888" t="s">
        <v>177</v>
      </c>
      <c r="F12888" t="s">
        <v>133</v>
      </c>
    </row>
    <row r="12889" spans="1:6" x14ac:dyDescent="0.25">
      <c r="A12889">
        <v>2678</v>
      </c>
      <c r="B12889" s="3">
        <v>43479</v>
      </c>
      <c r="C12889" s="3">
        <v>43509</v>
      </c>
      <c r="D12889" t="s">
        <v>131</v>
      </c>
      <c r="E12889" t="s">
        <v>177</v>
      </c>
      <c r="F12889" t="s">
        <v>133</v>
      </c>
    </row>
    <row r="12890" spans="1:6" x14ac:dyDescent="0.25">
      <c r="A12890">
        <v>2678</v>
      </c>
      <c r="B12890" s="3">
        <v>43510</v>
      </c>
      <c r="C12890" s="3">
        <v>43510</v>
      </c>
      <c r="D12890" t="s">
        <v>131</v>
      </c>
      <c r="E12890" t="s">
        <v>177</v>
      </c>
      <c r="F12890" t="s">
        <v>133</v>
      </c>
    </row>
    <row r="12891" spans="1:6" x14ac:dyDescent="0.25">
      <c r="A12891">
        <v>2678</v>
      </c>
      <c r="B12891" s="3">
        <v>43510</v>
      </c>
      <c r="C12891" s="3">
        <v>43843</v>
      </c>
      <c r="D12891" t="s">
        <v>131</v>
      </c>
      <c r="E12891" t="s">
        <v>177</v>
      </c>
      <c r="F12891" t="s">
        <v>133</v>
      </c>
    </row>
    <row r="12892" spans="1:6" x14ac:dyDescent="0.25">
      <c r="A12892">
        <v>2678</v>
      </c>
      <c r="B12892" s="3">
        <v>43844</v>
      </c>
      <c r="C12892" s="3">
        <v>43844</v>
      </c>
      <c r="D12892" t="s">
        <v>131</v>
      </c>
      <c r="E12892" t="s">
        <v>177</v>
      </c>
      <c r="F12892" t="s">
        <v>133</v>
      </c>
    </row>
    <row r="12893" spans="1:6" x14ac:dyDescent="0.25">
      <c r="A12893">
        <v>2678</v>
      </c>
      <c r="B12893" s="3">
        <v>43844</v>
      </c>
      <c r="C12893" s="3">
        <v>43844</v>
      </c>
      <c r="D12893" t="s">
        <v>131</v>
      </c>
      <c r="E12893" t="s">
        <v>177</v>
      </c>
      <c r="F12893" t="s">
        <v>133</v>
      </c>
    </row>
    <row r="12894" spans="1:6" x14ac:dyDescent="0.25">
      <c r="A12894">
        <v>2679</v>
      </c>
      <c r="B12894" s="3">
        <v>42522</v>
      </c>
      <c r="C12894" s="3">
        <v>43678</v>
      </c>
      <c r="D12894" t="s">
        <v>131</v>
      </c>
      <c r="E12894" t="s">
        <v>170</v>
      </c>
      <c r="F12894" t="s">
        <v>133</v>
      </c>
    </row>
    <row r="12895" spans="1:6" x14ac:dyDescent="0.25">
      <c r="A12895">
        <v>2679</v>
      </c>
      <c r="B12895" s="3">
        <v>43678</v>
      </c>
      <c r="C12895" s="3">
        <v>43678</v>
      </c>
      <c r="D12895" t="s">
        <v>131</v>
      </c>
      <c r="E12895" t="s">
        <v>170</v>
      </c>
      <c r="F12895" t="s">
        <v>133</v>
      </c>
    </row>
    <row r="12896" spans="1:6" x14ac:dyDescent="0.25">
      <c r="A12896">
        <v>2679</v>
      </c>
      <c r="B12896" s="3">
        <v>43679</v>
      </c>
      <c r="C12896" s="3">
        <v>44503</v>
      </c>
      <c r="D12896" t="s">
        <v>131</v>
      </c>
      <c r="E12896" t="s">
        <v>170</v>
      </c>
      <c r="F12896" t="s">
        <v>133</v>
      </c>
    </row>
    <row r="12897" spans="1:6" x14ac:dyDescent="0.25">
      <c r="A12897">
        <v>2679</v>
      </c>
      <c r="B12897" s="3">
        <v>44503</v>
      </c>
      <c r="C12897" s="3">
        <v>44504</v>
      </c>
      <c r="D12897" t="s">
        <v>131</v>
      </c>
      <c r="E12897" t="s">
        <v>170</v>
      </c>
      <c r="F12897" t="s">
        <v>133</v>
      </c>
    </row>
    <row r="12898" spans="1:6" x14ac:dyDescent="0.25">
      <c r="A12898">
        <v>2679</v>
      </c>
      <c r="B12898" s="3">
        <v>44505</v>
      </c>
      <c r="C12898" s="3"/>
      <c r="D12898" t="s">
        <v>131</v>
      </c>
      <c r="E12898" t="s">
        <v>170</v>
      </c>
      <c r="F12898" t="s">
        <v>133</v>
      </c>
    </row>
    <row r="12899" spans="1:6" x14ac:dyDescent="0.25">
      <c r="A12899">
        <v>2680</v>
      </c>
      <c r="B12899" s="3">
        <v>42964</v>
      </c>
      <c r="C12899" s="3">
        <v>43654</v>
      </c>
      <c r="D12899" t="s">
        <v>131</v>
      </c>
      <c r="E12899" t="s">
        <v>128</v>
      </c>
      <c r="F12899" t="s">
        <v>133</v>
      </c>
    </row>
    <row r="12900" spans="1:6" x14ac:dyDescent="0.25">
      <c r="A12900">
        <v>2680</v>
      </c>
      <c r="B12900" s="3">
        <v>43654</v>
      </c>
      <c r="C12900" s="3">
        <v>43893</v>
      </c>
      <c r="D12900" t="s">
        <v>131</v>
      </c>
      <c r="E12900" t="s">
        <v>128</v>
      </c>
      <c r="F12900" t="s">
        <v>133</v>
      </c>
    </row>
    <row r="12901" spans="1:6" x14ac:dyDescent="0.25">
      <c r="A12901">
        <v>2680</v>
      </c>
      <c r="B12901" s="3">
        <v>43893</v>
      </c>
      <c r="C12901" s="3">
        <v>43894</v>
      </c>
      <c r="D12901" t="s">
        <v>131</v>
      </c>
      <c r="E12901" t="s">
        <v>128</v>
      </c>
      <c r="F12901" t="s">
        <v>133</v>
      </c>
    </row>
    <row r="12902" spans="1:6" x14ac:dyDescent="0.25">
      <c r="A12902">
        <v>2680</v>
      </c>
      <c r="B12902" s="3">
        <v>43895</v>
      </c>
      <c r="C12902" s="3">
        <v>44614</v>
      </c>
      <c r="D12902" t="s">
        <v>131</v>
      </c>
      <c r="E12902" t="s">
        <v>128</v>
      </c>
      <c r="F12902" t="s">
        <v>133</v>
      </c>
    </row>
    <row r="12903" spans="1:6" x14ac:dyDescent="0.25">
      <c r="A12903">
        <v>2680</v>
      </c>
      <c r="B12903" s="3">
        <v>44614</v>
      </c>
      <c r="C12903" s="3"/>
      <c r="D12903" t="s">
        <v>131</v>
      </c>
      <c r="E12903" t="s">
        <v>185</v>
      </c>
      <c r="F12903" t="s">
        <v>133</v>
      </c>
    </row>
    <row r="12904" spans="1:6" x14ac:dyDescent="0.25">
      <c r="A12904">
        <v>2680</v>
      </c>
      <c r="B12904" s="3">
        <v>44614</v>
      </c>
      <c r="C12904" s="3">
        <v>44614</v>
      </c>
      <c r="D12904" t="s">
        <v>131</v>
      </c>
      <c r="E12904" t="s">
        <v>128</v>
      </c>
      <c r="F12904" t="s">
        <v>133</v>
      </c>
    </row>
    <row r="12905" spans="1:6" x14ac:dyDescent="0.25">
      <c r="A12905">
        <v>2680</v>
      </c>
      <c r="B12905" s="3">
        <v>44614</v>
      </c>
      <c r="C12905" s="3">
        <v>44614</v>
      </c>
      <c r="D12905" t="s">
        <v>131</v>
      </c>
      <c r="E12905" t="s">
        <v>128</v>
      </c>
      <c r="F12905" t="s">
        <v>133</v>
      </c>
    </row>
    <row r="12906" spans="1:6" x14ac:dyDescent="0.25">
      <c r="A12906">
        <v>2681</v>
      </c>
      <c r="B12906" s="3">
        <v>42640</v>
      </c>
      <c r="C12906" s="3">
        <v>43206</v>
      </c>
      <c r="D12906" t="s">
        <v>131</v>
      </c>
      <c r="E12906" t="s">
        <v>110</v>
      </c>
      <c r="F12906" t="s">
        <v>133</v>
      </c>
    </row>
    <row r="12907" spans="1:6" x14ac:dyDescent="0.25">
      <c r="A12907">
        <v>2681</v>
      </c>
      <c r="B12907" s="3">
        <v>43206</v>
      </c>
      <c r="C12907" s="3">
        <v>43878</v>
      </c>
      <c r="D12907" t="s">
        <v>131</v>
      </c>
      <c r="E12907" t="s">
        <v>110</v>
      </c>
      <c r="F12907" t="s">
        <v>133</v>
      </c>
    </row>
    <row r="12908" spans="1:6" x14ac:dyDescent="0.25">
      <c r="A12908">
        <v>2681</v>
      </c>
      <c r="B12908" s="3">
        <v>43878</v>
      </c>
      <c r="C12908" s="3">
        <v>43880</v>
      </c>
      <c r="D12908" t="s">
        <v>131</v>
      </c>
      <c r="E12908" t="s">
        <v>110</v>
      </c>
      <c r="F12908" t="s">
        <v>133</v>
      </c>
    </row>
    <row r="12909" spans="1:6" x14ac:dyDescent="0.25">
      <c r="A12909">
        <v>2681</v>
      </c>
      <c r="B12909" s="3">
        <v>43881</v>
      </c>
      <c r="C12909" s="3">
        <v>43881</v>
      </c>
      <c r="D12909" t="s">
        <v>131</v>
      </c>
      <c r="E12909" t="s">
        <v>110</v>
      </c>
      <c r="F12909" t="s">
        <v>133</v>
      </c>
    </row>
    <row r="12910" spans="1:6" x14ac:dyDescent="0.25">
      <c r="A12910">
        <v>2681</v>
      </c>
      <c r="B12910" s="3">
        <v>43881</v>
      </c>
      <c r="C12910" s="3">
        <v>43882</v>
      </c>
      <c r="D12910" t="s">
        <v>131</v>
      </c>
      <c r="E12910" t="s">
        <v>110</v>
      </c>
      <c r="F12910" t="s">
        <v>133</v>
      </c>
    </row>
    <row r="12911" spans="1:6" x14ac:dyDescent="0.25">
      <c r="A12911">
        <v>2681</v>
      </c>
      <c r="B12911" s="3">
        <v>43883</v>
      </c>
      <c r="C12911" s="3">
        <v>44058</v>
      </c>
      <c r="D12911" t="s">
        <v>131</v>
      </c>
      <c r="E12911" t="s">
        <v>110</v>
      </c>
      <c r="F12911" t="s">
        <v>133</v>
      </c>
    </row>
    <row r="12912" spans="1:6" x14ac:dyDescent="0.25">
      <c r="A12912">
        <v>2681</v>
      </c>
      <c r="B12912" s="3">
        <v>44059</v>
      </c>
      <c r="C12912" s="3">
        <v>44059</v>
      </c>
      <c r="D12912" t="s">
        <v>131</v>
      </c>
      <c r="E12912" t="s">
        <v>118</v>
      </c>
      <c r="F12912" t="s">
        <v>133</v>
      </c>
    </row>
    <row r="12913" spans="1:6" x14ac:dyDescent="0.25">
      <c r="A12913">
        <v>2681</v>
      </c>
      <c r="B12913" s="3">
        <v>44059</v>
      </c>
      <c r="C12913" s="3">
        <v>44172</v>
      </c>
      <c r="D12913" t="s">
        <v>131</v>
      </c>
      <c r="E12913" t="s">
        <v>118</v>
      </c>
      <c r="F12913" t="s">
        <v>133</v>
      </c>
    </row>
    <row r="12914" spans="1:6" x14ac:dyDescent="0.25">
      <c r="A12914">
        <v>2681</v>
      </c>
      <c r="B12914" s="3">
        <v>44172</v>
      </c>
      <c r="C12914" s="3">
        <v>44340</v>
      </c>
      <c r="D12914" t="s">
        <v>131</v>
      </c>
      <c r="E12914" t="s">
        <v>118</v>
      </c>
      <c r="F12914" t="s">
        <v>133</v>
      </c>
    </row>
    <row r="12915" spans="1:6" x14ac:dyDescent="0.25">
      <c r="A12915">
        <v>2681</v>
      </c>
      <c r="B12915" s="3">
        <v>44340</v>
      </c>
      <c r="C12915" s="3">
        <v>44473</v>
      </c>
      <c r="D12915" t="s">
        <v>131</v>
      </c>
      <c r="E12915" t="s">
        <v>118</v>
      </c>
      <c r="F12915" t="s">
        <v>133</v>
      </c>
    </row>
    <row r="12916" spans="1:6" x14ac:dyDescent="0.25">
      <c r="A12916">
        <v>2681</v>
      </c>
      <c r="B12916" s="3">
        <v>44473</v>
      </c>
      <c r="C12916" s="3"/>
      <c r="D12916" t="s">
        <v>131</v>
      </c>
      <c r="E12916" t="s">
        <v>118</v>
      </c>
      <c r="F12916" t="s">
        <v>133</v>
      </c>
    </row>
    <row r="12917" spans="1:6" x14ac:dyDescent="0.25">
      <c r="A12917">
        <v>2682</v>
      </c>
      <c r="B12917" s="3">
        <v>41540</v>
      </c>
      <c r="C12917" s="3">
        <v>43199</v>
      </c>
      <c r="D12917" t="s">
        <v>131</v>
      </c>
      <c r="E12917" t="s">
        <v>176</v>
      </c>
      <c r="F12917" t="s">
        <v>133</v>
      </c>
    </row>
    <row r="12918" spans="1:6" x14ac:dyDescent="0.25">
      <c r="A12918">
        <v>2682</v>
      </c>
      <c r="B12918" s="3">
        <v>43199</v>
      </c>
      <c r="C12918" s="3">
        <v>43199</v>
      </c>
      <c r="D12918" t="s">
        <v>131</v>
      </c>
      <c r="E12918" t="s">
        <v>176</v>
      </c>
      <c r="F12918" t="s">
        <v>133</v>
      </c>
    </row>
    <row r="12919" spans="1:6" x14ac:dyDescent="0.25">
      <c r="A12919">
        <v>2682</v>
      </c>
      <c r="B12919" s="3">
        <v>43199</v>
      </c>
      <c r="C12919" s="3">
        <v>43710</v>
      </c>
      <c r="D12919" t="s">
        <v>131</v>
      </c>
      <c r="E12919" t="s">
        <v>185</v>
      </c>
      <c r="F12919" t="s">
        <v>133</v>
      </c>
    </row>
    <row r="12920" spans="1:6" x14ac:dyDescent="0.25">
      <c r="A12920">
        <v>2682</v>
      </c>
      <c r="B12920" s="3">
        <v>43710</v>
      </c>
      <c r="C12920" s="3">
        <v>43710</v>
      </c>
      <c r="D12920" t="s">
        <v>131</v>
      </c>
      <c r="E12920" t="s">
        <v>185</v>
      </c>
      <c r="F12920" t="s">
        <v>133</v>
      </c>
    </row>
    <row r="12921" spans="1:6" x14ac:dyDescent="0.25">
      <c r="A12921">
        <v>2682</v>
      </c>
      <c r="B12921" s="3">
        <v>43710</v>
      </c>
      <c r="C12921" s="3">
        <v>43710</v>
      </c>
      <c r="D12921" t="s">
        <v>131</v>
      </c>
      <c r="E12921" t="s">
        <v>185</v>
      </c>
      <c r="F12921" t="s">
        <v>133</v>
      </c>
    </row>
    <row r="12922" spans="1:6" x14ac:dyDescent="0.25">
      <c r="A12922">
        <v>2682</v>
      </c>
      <c r="B12922" s="3">
        <v>43710</v>
      </c>
      <c r="C12922" s="3">
        <v>44025</v>
      </c>
      <c r="D12922" t="s">
        <v>131</v>
      </c>
      <c r="E12922" t="s">
        <v>185</v>
      </c>
      <c r="F12922" t="s">
        <v>133</v>
      </c>
    </row>
    <row r="12923" spans="1:6" x14ac:dyDescent="0.25">
      <c r="A12923">
        <v>2682</v>
      </c>
      <c r="B12923" s="3">
        <v>44025</v>
      </c>
      <c r="C12923" s="3">
        <v>44025</v>
      </c>
      <c r="D12923" t="s">
        <v>131</v>
      </c>
      <c r="E12923" t="s">
        <v>185</v>
      </c>
      <c r="F12923" t="s">
        <v>133</v>
      </c>
    </row>
    <row r="12924" spans="1:6" x14ac:dyDescent="0.25">
      <c r="A12924">
        <v>2682</v>
      </c>
      <c r="B12924" s="3">
        <v>44025</v>
      </c>
      <c r="C12924" s="3">
        <v>44438</v>
      </c>
      <c r="D12924" t="s">
        <v>131</v>
      </c>
      <c r="E12924" t="s">
        <v>116</v>
      </c>
      <c r="F12924" t="s">
        <v>133</v>
      </c>
    </row>
    <row r="12925" spans="1:6" x14ac:dyDescent="0.25">
      <c r="A12925">
        <v>2682</v>
      </c>
      <c r="B12925" s="3">
        <v>44438</v>
      </c>
      <c r="C12925" s="3">
        <v>44467</v>
      </c>
      <c r="D12925" t="s">
        <v>131</v>
      </c>
      <c r="E12925" t="s">
        <v>116</v>
      </c>
      <c r="F12925" t="s">
        <v>133</v>
      </c>
    </row>
    <row r="12926" spans="1:6" x14ac:dyDescent="0.25">
      <c r="A12926">
        <v>2682</v>
      </c>
      <c r="B12926" s="3">
        <v>44468</v>
      </c>
      <c r="C12926" s="3">
        <v>44641</v>
      </c>
      <c r="D12926" t="s">
        <v>131</v>
      </c>
      <c r="E12926" t="s">
        <v>116</v>
      </c>
      <c r="F12926" t="s">
        <v>133</v>
      </c>
    </row>
    <row r="12927" spans="1:6" x14ac:dyDescent="0.25">
      <c r="A12927">
        <v>2682</v>
      </c>
      <c r="B12927" s="3">
        <v>44641</v>
      </c>
      <c r="C12927" s="3"/>
      <c r="D12927" t="s">
        <v>131</v>
      </c>
      <c r="E12927" t="s">
        <v>168</v>
      </c>
      <c r="F12927" t="s">
        <v>133</v>
      </c>
    </row>
    <row r="12928" spans="1:6" x14ac:dyDescent="0.25">
      <c r="A12928">
        <v>2682</v>
      </c>
      <c r="B12928" s="3">
        <v>44641</v>
      </c>
      <c r="C12928" s="3">
        <v>44641</v>
      </c>
      <c r="D12928" t="s">
        <v>131</v>
      </c>
      <c r="E12928" t="s">
        <v>116</v>
      </c>
      <c r="F12928" t="s">
        <v>133</v>
      </c>
    </row>
    <row r="12929" spans="1:6" x14ac:dyDescent="0.25">
      <c r="A12929">
        <v>2683</v>
      </c>
      <c r="B12929" s="3">
        <v>42643</v>
      </c>
      <c r="C12929" s="3">
        <v>43451</v>
      </c>
      <c r="D12929" t="s">
        <v>131</v>
      </c>
      <c r="E12929" t="s">
        <v>118</v>
      </c>
      <c r="F12929" t="s">
        <v>133</v>
      </c>
    </row>
    <row r="12930" spans="1:6" x14ac:dyDescent="0.25">
      <c r="A12930">
        <v>2683</v>
      </c>
      <c r="B12930" s="3">
        <v>43451</v>
      </c>
      <c r="C12930" s="3">
        <v>43454</v>
      </c>
      <c r="D12930" t="s">
        <v>131</v>
      </c>
      <c r="E12930" t="s">
        <v>118</v>
      </c>
      <c r="F12930" t="s">
        <v>133</v>
      </c>
    </row>
    <row r="12931" spans="1:6" x14ac:dyDescent="0.25">
      <c r="A12931">
        <v>2683</v>
      </c>
      <c r="B12931" s="3">
        <v>43455</v>
      </c>
      <c r="C12931" s="3">
        <v>43731</v>
      </c>
      <c r="D12931" t="s">
        <v>131</v>
      </c>
      <c r="E12931" t="s">
        <v>118</v>
      </c>
      <c r="F12931" t="s">
        <v>133</v>
      </c>
    </row>
    <row r="12932" spans="1:6" x14ac:dyDescent="0.25">
      <c r="A12932">
        <v>2683</v>
      </c>
      <c r="B12932" s="3">
        <v>43731</v>
      </c>
      <c r="C12932" s="3">
        <v>43735</v>
      </c>
      <c r="D12932" t="s">
        <v>131</v>
      </c>
      <c r="E12932" t="s">
        <v>118</v>
      </c>
      <c r="F12932" t="s">
        <v>133</v>
      </c>
    </row>
    <row r="12933" spans="1:6" x14ac:dyDescent="0.25">
      <c r="A12933">
        <v>2683</v>
      </c>
      <c r="B12933" s="3">
        <v>43736</v>
      </c>
      <c r="C12933" s="3">
        <v>44344</v>
      </c>
      <c r="D12933" t="s">
        <v>131</v>
      </c>
      <c r="E12933" t="s">
        <v>118</v>
      </c>
      <c r="F12933" t="s">
        <v>133</v>
      </c>
    </row>
    <row r="12934" spans="1:6" x14ac:dyDescent="0.25">
      <c r="A12934">
        <v>2683</v>
      </c>
      <c r="B12934" s="3">
        <v>44344</v>
      </c>
      <c r="C12934" s="3">
        <v>44357</v>
      </c>
      <c r="D12934" t="s">
        <v>131</v>
      </c>
      <c r="E12934" t="s">
        <v>118</v>
      </c>
      <c r="F12934" t="s">
        <v>133</v>
      </c>
    </row>
    <row r="12935" spans="1:6" x14ac:dyDescent="0.25">
      <c r="A12935">
        <v>2683</v>
      </c>
      <c r="B12935" s="3">
        <v>44358</v>
      </c>
      <c r="C12935" s="3">
        <v>44389</v>
      </c>
      <c r="D12935" t="s">
        <v>131</v>
      </c>
      <c r="E12935" t="s">
        <v>118</v>
      </c>
      <c r="F12935" t="s">
        <v>133</v>
      </c>
    </row>
    <row r="12936" spans="1:6" x14ac:dyDescent="0.25">
      <c r="A12936">
        <v>2683</v>
      </c>
      <c r="B12936" s="3">
        <v>44389</v>
      </c>
      <c r="C12936" s="3">
        <v>44402</v>
      </c>
      <c r="D12936" t="s">
        <v>131</v>
      </c>
      <c r="E12936" t="s">
        <v>118</v>
      </c>
      <c r="F12936" t="s">
        <v>133</v>
      </c>
    </row>
    <row r="12937" spans="1:6" x14ac:dyDescent="0.25">
      <c r="A12937">
        <v>2683</v>
      </c>
      <c r="B12937" s="3">
        <v>44403</v>
      </c>
      <c r="C12937" s="3"/>
      <c r="D12937" t="s">
        <v>131</v>
      </c>
      <c r="E12937" t="s">
        <v>118</v>
      </c>
      <c r="F12937" t="s">
        <v>133</v>
      </c>
    </row>
    <row r="12938" spans="1:6" x14ac:dyDescent="0.25">
      <c r="A12938">
        <v>2684</v>
      </c>
      <c r="B12938" s="3">
        <v>41555</v>
      </c>
      <c r="C12938" s="3">
        <v>43286</v>
      </c>
      <c r="D12938" t="s">
        <v>131</v>
      </c>
      <c r="E12938" t="s">
        <v>173</v>
      </c>
      <c r="F12938" t="s">
        <v>133</v>
      </c>
    </row>
    <row r="12939" spans="1:6" x14ac:dyDescent="0.25">
      <c r="A12939">
        <v>2684</v>
      </c>
      <c r="B12939" s="3">
        <v>43286</v>
      </c>
      <c r="C12939" s="3">
        <v>43328</v>
      </c>
      <c r="D12939" t="s">
        <v>131</v>
      </c>
      <c r="E12939" t="s">
        <v>173</v>
      </c>
      <c r="F12939" t="s">
        <v>133</v>
      </c>
    </row>
    <row r="12940" spans="1:6" x14ac:dyDescent="0.25">
      <c r="A12940">
        <v>2684</v>
      </c>
      <c r="B12940" s="3">
        <v>43286</v>
      </c>
      <c r="C12940" s="3">
        <v>43503</v>
      </c>
      <c r="D12940" t="s">
        <v>131</v>
      </c>
      <c r="E12940" t="s">
        <v>129</v>
      </c>
      <c r="F12940" t="s">
        <v>133</v>
      </c>
    </row>
    <row r="12941" spans="1:6" x14ac:dyDescent="0.25">
      <c r="A12941">
        <v>2684</v>
      </c>
      <c r="B12941" s="3">
        <v>43503</v>
      </c>
      <c r="C12941" s="3">
        <v>43503</v>
      </c>
      <c r="D12941" t="s">
        <v>131</v>
      </c>
      <c r="E12941" t="s">
        <v>129</v>
      </c>
      <c r="F12941" t="s">
        <v>133</v>
      </c>
    </row>
    <row r="12942" spans="1:6" x14ac:dyDescent="0.25">
      <c r="A12942">
        <v>2684</v>
      </c>
      <c r="B12942" s="3">
        <v>43503</v>
      </c>
      <c r="C12942" s="3">
        <v>44439</v>
      </c>
      <c r="D12942" t="s">
        <v>131</v>
      </c>
      <c r="E12942" t="s">
        <v>119</v>
      </c>
      <c r="F12942" t="s">
        <v>133</v>
      </c>
    </row>
    <row r="12943" spans="1:6" x14ac:dyDescent="0.25">
      <c r="A12943">
        <v>2684</v>
      </c>
      <c r="B12943" s="3">
        <v>44439</v>
      </c>
      <c r="C12943" s="3">
        <v>44439</v>
      </c>
      <c r="D12943" t="s">
        <v>131</v>
      </c>
      <c r="E12943" t="s">
        <v>119</v>
      </c>
      <c r="F12943" t="s">
        <v>133</v>
      </c>
    </row>
    <row r="12944" spans="1:6" x14ac:dyDescent="0.25">
      <c r="A12944">
        <v>2684</v>
      </c>
      <c r="B12944" s="3">
        <v>44439</v>
      </c>
      <c r="C12944" s="3">
        <v>44439</v>
      </c>
      <c r="D12944" t="s">
        <v>131</v>
      </c>
      <c r="E12944" t="s">
        <v>119</v>
      </c>
      <c r="F12944" t="s">
        <v>133</v>
      </c>
    </row>
    <row r="12945" spans="1:6" x14ac:dyDescent="0.25">
      <c r="A12945">
        <v>2684</v>
      </c>
      <c r="B12945" s="3">
        <v>44439</v>
      </c>
      <c r="C12945" s="3">
        <v>44574</v>
      </c>
      <c r="D12945" t="s">
        <v>131</v>
      </c>
      <c r="E12945" t="s">
        <v>119</v>
      </c>
      <c r="F12945" t="s">
        <v>133</v>
      </c>
    </row>
    <row r="12946" spans="1:6" x14ac:dyDescent="0.25">
      <c r="A12946">
        <v>2684</v>
      </c>
      <c r="B12946" s="3">
        <v>44574</v>
      </c>
      <c r="C12946" s="3">
        <v>44574</v>
      </c>
      <c r="D12946" t="s">
        <v>131</v>
      </c>
      <c r="E12946" t="s">
        <v>119</v>
      </c>
      <c r="F12946" t="s">
        <v>133</v>
      </c>
    </row>
    <row r="12947" spans="1:6" x14ac:dyDescent="0.25">
      <c r="A12947">
        <v>2685</v>
      </c>
      <c r="B12947" s="3">
        <v>42186</v>
      </c>
      <c r="C12947" s="3">
        <v>43566</v>
      </c>
      <c r="D12947" t="s">
        <v>131</v>
      </c>
      <c r="E12947" t="s">
        <v>173</v>
      </c>
      <c r="F12947" t="s">
        <v>133</v>
      </c>
    </row>
    <row r="12948" spans="1:6" x14ac:dyDescent="0.25">
      <c r="A12948">
        <v>2685</v>
      </c>
      <c r="B12948" s="3">
        <v>43566</v>
      </c>
      <c r="C12948" s="3">
        <v>43566</v>
      </c>
      <c r="D12948" t="s">
        <v>131</v>
      </c>
      <c r="E12948" t="s">
        <v>173</v>
      </c>
      <c r="F12948" t="s">
        <v>132</v>
      </c>
    </row>
    <row r="12949" spans="1:6" x14ac:dyDescent="0.25">
      <c r="A12949">
        <v>2685</v>
      </c>
      <c r="B12949" s="3">
        <v>43566</v>
      </c>
      <c r="C12949" s="3">
        <v>43689</v>
      </c>
      <c r="D12949" t="s">
        <v>131</v>
      </c>
      <c r="E12949" t="s">
        <v>173</v>
      </c>
      <c r="F12949" t="s">
        <v>132</v>
      </c>
    </row>
    <row r="12950" spans="1:6" x14ac:dyDescent="0.25">
      <c r="A12950">
        <v>2685</v>
      </c>
      <c r="B12950" s="3">
        <v>43566</v>
      </c>
      <c r="C12950" s="3">
        <v>43566</v>
      </c>
      <c r="D12950" t="s">
        <v>131</v>
      </c>
      <c r="E12950" t="s">
        <v>173</v>
      </c>
      <c r="F12950" t="s">
        <v>133</v>
      </c>
    </row>
    <row r="12951" spans="1:6" x14ac:dyDescent="0.25">
      <c r="A12951">
        <v>2685</v>
      </c>
      <c r="B12951" s="3">
        <v>43689</v>
      </c>
      <c r="C12951" s="3">
        <v>43693</v>
      </c>
      <c r="D12951" t="s">
        <v>131</v>
      </c>
      <c r="E12951" t="s">
        <v>173</v>
      </c>
      <c r="F12951" t="s">
        <v>132</v>
      </c>
    </row>
    <row r="12952" spans="1:6" x14ac:dyDescent="0.25">
      <c r="A12952">
        <v>2685</v>
      </c>
      <c r="B12952" s="3">
        <v>43694</v>
      </c>
      <c r="C12952" s="3">
        <v>43845</v>
      </c>
      <c r="D12952" t="s">
        <v>131</v>
      </c>
      <c r="E12952" t="s">
        <v>173</v>
      </c>
      <c r="F12952" t="s">
        <v>132</v>
      </c>
    </row>
    <row r="12953" spans="1:6" x14ac:dyDescent="0.25">
      <c r="A12953">
        <v>2685</v>
      </c>
      <c r="B12953" s="3">
        <v>43845</v>
      </c>
      <c r="C12953" s="3">
        <v>43851</v>
      </c>
      <c r="D12953" t="s">
        <v>131</v>
      </c>
      <c r="E12953" t="s">
        <v>173</v>
      </c>
      <c r="F12953" t="s">
        <v>132</v>
      </c>
    </row>
    <row r="12954" spans="1:6" x14ac:dyDescent="0.25">
      <c r="A12954">
        <v>2685</v>
      </c>
      <c r="B12954" s="3">
        <v>43852</v>
      </c>
      <c r="C12954" s="3">
        <v>44018</v>
      </c>
      <c r="D12954" t="s">
        <v>131</v>
      </c>
      <c r="E12954" t="s">
        <v>173</v>
      </c>
      <c r="F12954" t="s">
        <v>132</v>
      </c>
    </row>
    <row r="12955" spans="1:6" x14ac:dyDescent="0.25">
      <c r="A12955">
        <v>2685</v>
      </c>
      <c r="B12955" s="3">
        <v>44018</v>
      </c>
      <c r="C12955" s="3">
        <v>44022</v>
      </c>
      <c r="D12955" t="s">
        <v>131</v>
      </c>
      <c r="E12955" t="s">
        <v>173</v>
      </c>
      <c r="F12955" t="s">
        <v>132</v>
      </c>
    </row>
    <row r="12956" spans="1:6" x14ac:dyDescent="0.25">
      <c r="A12956">
        <v>2685</v>
      </c>
      <c r="B12956" s="3">
        <v>44023</v>
      </c>
      <c r="C12956" s="3">
        <v>44227</v>
      </c>
      <c r="D12956" t="s">
        <v>131</v>
      </c>
      <c r="E12956" t="s">
        <v>173</v>
      </c>
      <c r="F12956" t="s">
        <v>132</v>
      </c>
    </row>
    <row r="12957" spans="1:6" x14ac:dyDescent="0.25">
      <c r="A12957">
        <v>2685</v>
      </c>
      <c r="B12957" s="3">
        <v>44228</v>
      </c>
      <c r="C12957" s="3">
        <v>44228</v>
      </c>
      <c r="D12957" t="s">
        <v>131</v>
      </c>
      <c r="E12957" t="s">
        <v>173</v>
      </c>
      <c r="F12957" t="s">
        <v>133</v>
      </c>
    </row>
    <row r="12958" spans="1:6" x14ac:dyDescent="0.25">
      <c r="A12958">
        <v>2685</v>
      </c>
      <c r="B12958" s="3">
        <v>44228</v>
      </c>
      <c r="C12958" s="3">
        <v>44410</v>
      </c>
      <c r="D12958" t="s">
        <v>131</v>
      </c>
      <c r="E12958" t="s">
        <v>173</v>
      </c>
      <c r="F12958" t="s">
        <v>133</v>
      </c>
    </row>
    <row r="12959" spans="1:6" x14ac:dyDescent="0.25">
      <c r="A12959">
        <v>2685</v>
      </c>
      <c r="B12959" s="3">
        <v>44410</v>
      </c>
      <c r="C12959" s="3">
        <v>44421</v>
      </c>
      <c r="D12959" t="s">
        <v>131</v>
      </c>
      <c r="E12959" t="s">
        <v>173</v>
      </c>
      <c r="F12959" t="s">
        <v>133</v>
      </c>
    </row>
    <row r="12960" spans="1:6" x14ac:dyDescent="0.25">
      <c r="A12960">
        <v>2685</v>
      </c>
      <c r="B12960" s="3">
        <v>44422</v>
      </c>
      <c r="C12960" s="3"/>
      <c r="D12960" t="s">
        <v>131</v>
      </c>
      <c r="E12960" t="s">
        <v>173</v>
      </c>
      <c r="F12960" t="s">
        <v>133</v>
      </c>
    </row>
    <row r="12961" spans="1:6" x14ac:dyDescent="0.25">
      <c r="A12961">
        <v>2686</v>
      </c>
      <c r="B12961" s="3">
        <v>41562</v>
      </c>
      <c r="C12961" s="3">
        <v>43167</v>
      </c>
      <c r="D12961" t="s">
        <v>131</v>
      </c>
      <c r="E12961" t="s">
        <v>172</v>
      </c>
      <c r="F12961" t="s">
        <v>133</v>
      </c>
    </row>
    <row r="12962" spans="1:6" x14ac:dyDescent="0.25">
      <c r="A12962">
        <v>2686</v>
      </c>
      <c r="B12962" s="3">
        <v>43168</v>
      </c>
      <c r="C12962" s="3">
        <v>43174</v>
      </c>
      <c r="D12962" t="s">
        <v>131</v>
      </c>
      <c r="E12962" t="s">
        <v>172</v>
      </c>
      <c r="F12962" t="s">
        <v>133</v>
      </c>
    </row>
    <row r="12963" spans="1:6" x14ac:dyDescent="0.25">
      <c r="A12963">
        <v>2686</v>
      </c>
      <c r="B12963" s="3">
        <v>43175</v>
      </c>
      <c r="C12963" s="3">
        <v>43353</v>
      </c>
      <c r="D12963" t="s">
        <v>131</v>
      </c>
      <c r="E12963" t="s">
        <v>172</v>
      </c>
      <c r="F12963" t="s">
        <v>133</v>
      </c>
    </row>
    <row r="12964" spans="1:6" x14ac:dyDescent="0.25">
      <c r="A12964">
        <v>2686</v>
      </c>
      <c r="B12964" s="3">
        <v>43353</v>
      </c>
      <c r="C12964" s="3">
        <v>43353</v>
      </c>
      <c r="D12964" t="s">
        <v>131</v>
      </c>
      <c r="E12964" t="s">
        <v>172</v>
      </c>
      <c r="F12964" t="s">
        <v>133</v>
      </c>
    </row>
    <row r="12965" spans="1:6" x14ac:dyDescent="0.25">
      <c r="A12965">
        <v>2686</v>
      </c>
      <c r="B12965" s="3">
        <v>43353</v>
      </c>
      <c r="C12965" s="3">
        <v>44336</v>
      </c>
      <c r="D12965" t="s">
        <v>131</v>
      </c>
      <c r="E12965" t="s">
        <v>204</v>
      </c>
      <c r="F12965" t="s">
        <v>133</v>
      </c>
    </row>
    <row r="12966" spans="1:6" x14ac:dyDescent="0.25">
      <c r="A12966">
        <v>2686</v>
      </c>
      <c r="B12966" s="3">
        <v>44336</v>
      </c>
      <c r="C12966" s="3">
        <v>44340</v>
      </c>
      <c r="D12966" t="s">
        <v>131</v>
      </c>
      <c r="E12966" t="s">
        <v>204</v>
      </c>
      <c r="F12966" t="s">
        <v>133</v>
      </c>
    </row>
    <row r="12967" spans="1:6" x14ac:dyDescent="0.25">
      <c r="A12967">
        <v>2686</v>
      </c>
      <c r="B12967" s="3">
        <v>44341</v>
      </c>
      <c r="C12967" s="3">
        <v>44447</v>
      </c>
      <c r="D12967" t="s">
        <v>131</v>
      </c>
      <c r="E12967" t="s">
        <v>204</v>
      </c>
      <c r="F12967" t="s">
        <v>133</v>
      </c>
    </row>
    <row r="12968" spans="1:6" x14ac:dyDescent="0.25">
      <c r="A12968">
        <v>2686</v>
      </c>
      <c r="B12968" s="3">
        <v>44447</v>
      </c>
      <c r="C12968" s="3">
        <v>44451</v>
      </c>
      <c r="D12968" t="s">
        <v>131</v>
      </c>
      <c r="E12968" t="s">
        <v>204</v>
      </c>
      <c r="F12968" t="s">
        <v>133</v>
      </c>
    </row>
    <row r="12969" spans="1:6" x14ac:dyDescent="0.25">
      <c r="A12969">
        <v>2686</v>
      </c>
      <c r="B12969" s="3">
        <v>44452</v>
      </c>
      <c r="C12969" s="3">
        <v>44454</v>
      </c>
      <c r="D12969" t="s">
        <v>131</v>
      </c>
      <c r="E12969" t="s">
        <v>204</v>
      </c>
      <c r="F12969" t="s">
        <v>133</v>
      </c>
    </row>
    <row r="12970" spans="1:6" x14ac:dyDescent="0.25">
      <c r="A12970">
        <v>2686</v>
      </c>
      <c r="B12970" s="3">
        <v>44454</v>
      </c>
      <c r="C12970" s="3">
        <v>44460</v>
      </c>
      <c r="D12970" t="s">
        <v>131</v>
      </c>
      <c r="E12970" t="s">
        <v>204</v>
      </c>
      <c r="F12970" t="s">
        <v>133</v>
      </c>
    </row>
    <row r="12971" spans="1:6" x14ac:dyDescent="0.25">
      <c r="A12971">
        <v>2686</v>
      </c>
      <c r="B12971" s="3">
        <v>44461</v>
      </c>
      <c r="C12971" s="3">
        <v>44461</v>
      </c>
      <c r="D12971" t="s">
        <v>131</v>
      </c>
      <c r="E12971" t="s">
        <v>204</v>
      </c>
      <c r="F12971" t="s">
        <v>133</v>
      </c>
    </row>
    <row r="12972" spans="1:6" x14ac:dyDescent="0.25">
      <c r="A12972">
        <v>2686</v>
      </c>
      <c r="B12972" s="3">
        <v>44461</v>
      </c>
      <c r="C12972" s="3">
        <v>44467</v>
      </c>
      <c r="D12972" t="s">
        <v>131</v>
      </c>
      <c r="E12972" t="s">
        <v>204</v>
      </c>
      <c r="F12972" t="s">
        <v>133</v>
      </c>
    </row>
    <row r="12973" spans="1:6" x14ac:dyDescent="0.25">
      <c r="A12973">
        <v>2686</v>
      </c>
      <c r="B12973" s="3">
        <v>44468</v>
      </c>
      <c r="C12973" s="3">
        <v>44470</v>
      </c>
      <c r="D12973" t="s">
        <v>131</v>
      </c>
      <c r="E12973" t="s">
        <v>204</v>
      </c>
      <c r="F12973" t="s">
        <v>133</v>
      </c>
    </row>
    <row r="12974" spans="1:6" x14ac:dyDescent="0.25">
      <c r="A12974">
        <v>2686</v>
      </c>
      <c r="B12974" s="3">
        <v>44470</v>
      </c>
      <c r="C12974" s="3">
        <v>44470</v>
      </c>
      <c r="D12974" t="s">
        <v>131</v>
      </c>
      <c r="E12974" t="s">
        <v>204</v>
      </c>
      <c r="F12974" t="s">
        <v>133</v>
      </c>
    </row>
    <row r="12975" spans="1:6" x14ac:dyDescent="0.25">
      <c r="A12975">
        <v>2686</v>
      </c>
      <c r="B12975" s="3">
        <v>44470</v>
      </c>
      <c r="C12975" s="3">
        <v>44687</v>
      </c>
      <c r="D12975" t="s">
        <v>131</v>
      </c>
      <c r="E12975" t="s">
        <v>175</v>
      </c>
      <c r="F12975" t="s">
        <v>133</v>
      </c>
    </row>
    <row r="12976" spans="1:6" x14ac:dyDescent="0.25">
      <c r="A12976">
        <v>2686</v>
      </c>
      <c r="B12976" s="3">
        <v>44718</v>
      </c>
      <c r="C12976" s="3">
        <v>44718</v>
      </c>
      <c r="D12976" t="s">
        <v>131</v>
      </c>
      <c r="E12976" t="s">
        <v>175</v>
      </c>
      <c r="F12976" t="s">
        <v>133</v>
      </c>
    </row>
    <row r="12977" spans="1:6" x14ac:dyDescent="0.25">
      <c r="A12977">
        <v>2688</v>
      </c>
      <c r="B12977" s="3">
        <v>42338</v>
      </c>
      <c r="C12977" s="3">
        <v>43110</v>
      </c>
      <c r="D12977" t="s">
        <v>131</v>
      </c>
      <c r="E12977" t="s">
        <v>115</v>
      </c>
      <c r="F12977" t="s">
        <v>133</v>
      </c>
    </row>
    <row r="12978" spans="1:6" x14ac:dyDescent="0.25">
      <c r="A12978">
        <v>2688</v>
      </c>
      <c r="B12978" s="3">
        <v>43111</v>
      </c>
      <c r="C12978" s="3">
        <v>43170</v>
      </c>
      <c r="D12978" t="s">
        <v>131</v>
      </c>
      <c r="E12978" t="s">
        <v>115</v>
      </c>
      <c r="F12978" t="s">
        <v>133</v>
      </c>
    </row>
    <row r="12979" spans="1:6" x14ac:dyDescent="0.25">
      <c r="A12979">
        <v>2688</v>
      </c>
      <c r="B12979" s="3">
        <v>43171</v>
      </c>
      <c r="C12979" s="3">
        <v>43170</v>
      </c>
      <c r="D12979" t="s">
        <v>131</v>
      </c>
      <c r="E12979" t="s">
        <v>115</v>
      </c>
      <c r="F12979" t="s">
        <v>133</v>
      </c>
    </row>
    <row r="12980" spans="1:6" x14ac:dyDescent="0.25">
      <c r="A12980">
        <v>2688</v>
      </c>
      <c r="B12980" s="3">
        <v>43171</v>
      </c>
      <c r="C12980" s="3">
        <v>43198</v>
      </c>
      <c r="D12980" t="s">
        <v>131</v>
      </c>
      <c r="E12980" t="s">
        <v>115</v>
      </c>
      <c r="F12980" t="s">
        <v>133</v>
      </c>
    </row>
    <row r="12981" spans="1:6" x14ac:dyDescent="0.25">
      <c r="A12981">
        <v>2688</v>
      </c>
      <c r="B12981" s="3">
        <v>43199</v>
      </c>
      <c r="C12981" s="3">
        <v>43255</v>
      </c>
      <c r="D12981" t="s">
        <v>131</v>
      </c>
      <c r="E12981" t="s">
        <v>115</v>
      </c>
      <c r="F12981" t="s">
        <v>133</v>
      </c>
    </row>
    <row r="12982" spans="1:6" x14ac:dyDescent="0.25">
      <c r="A12982">
        <v>2688</v>
      </c>
      <c r="B12982" s="3">
        <v>43255</v>
      </c>
      <c r="C12982" s="3">
        <v>43346</v>
      </c>
      <c r="D12982" t="s">
        <v>131</v>
      </c>
      <c r="E12982" t="s">
        <v>115</v>
      </c>
      <c r="F12982" t="s">
        <v>133</v>
      </c>
    </row>
    <row r="12983" spans="1:6" x14ac:dyDescent="0.25">
      <c r="A12983">
        <v>2688</v>
      </c>
      <c r="B12983" s="3">
        <v>43347</v>
      </c>
      <c r="C12983" s="3">
        <v>43347</v>
      </c>
      <c r="D12983" t="s">
        <v>131</v>
      </c>
      <c r="E12983" t="s">
        <v>115</v>
      </c>
      <c r="F12983" t="s">
        <v>133</v>
      </c>
    </row>
    <row r="12984" spans="1:6" x14ac:dyDescent="0.25">
      <c r="A12984">
        <v>2688</v>
      </c>
      <c r="B12984" s="3">
        <v>43347</v>
      </c>
      <c r="C12984" s="3">
        <v>43468</v>
      </c>
      <c r="D12984" t="s">
        <v>131</v>
      </c>
      <c r="E12984" t="s">
        <v>115</v>
      </c>
      <c r="F12984" t="s">
        <v>133</v>
      </c>
    </row>
    <row r="12985" spans="1:6" x14ac:dyDescent="0.25">
      <c r="A12985">
        <v>2688</v>
      </c>
      <c r="B12985" s="3">
        <v>43469</v>
      </c>
      <c r="C12985" s="3">
        <v>43469</v>
      </c>
      <c r="D12985" t="s">
        <v>131</v>
      </c>
      <c r="E12985" t="s">
        <v>115</v>
      </c>
      <c r="F12985" t="s">
        <v>133</v>
      </c>
    </row>
    <row r="12986" spans="1:6" x14ac:dyDescent="0.25">
      <c r="A12986">
        <v>2688</v>
      </c>
      <c r="B12986" s="3">
        <v>43469</v>
      </c>
      <c r="C12986" s="3">
        <v>43469</v>
      </c>
      <c r="D12986" t="s">
        <v>131</v>
      </c>
      <c r="E12986" t="s">
        <v>115</v>
      </c>
      <c r="F12986" t="s">
        <v>133</v>
      </c>
    </row>
    <row r="12987" spans="1:6" x14ac:dyDescent="0.25">
      <c r="A12987">
        <v>2688</v>
      </c>
      <c r="B12987" s="3">
        <v>44105</v>
      </c>
      <c r="C12987" s="3"/>
      <c r="D12987" t="s">
        <v>131</v>
      </c>
      <c r="E12987" t="s">
        <v>115</v>
      </c>
      <c r="F12987" t="s">
        <v>133</v>
      </c>
    </row>
    <row r="12988" spans="1:6" x14ac:dyDescent="0.25">
      <c r="A12988">
        <v>2689</v>
      </c>
      <c r="B12988" s="3">
        <v>42696</v>
      </c>
      <c r="C12988" s="3">
        <v>43992</v>
      </c>
      <c r="D12988" t="s">
        <v>131</v>
      </c>
      <c r="E12988" t="s">
        <v>169</v>
      </c>
      <c r="F12988" t="s">
        <v>133</v>
      </c>
    </row>
    <row r="12989" spans="1:6" x14ac:dyDescent="0.25">
      <c r="A12989">
        <v>2689</v>
      </c>
      <c r="B12989" s="3">
        <v>43992</v>
      </c>
      <c r="C12989" s="3">
        <v>44174</v>
      </c>
      <c r="D12989" t="s">
        <v>131</v>
      </c>
      <c r="E12989" t="s">
        <v>169</v>
      </c>
      <c r="F12989" t="s">
        <v>133</v>
      </c>
    </row>
    <row r="12990" spans="1:6" x14ac:dyDescent="0.25">
      <c r="A12990">
        <v>2689</v>
      </c>
      <c r="B12990" s="3">
        <v>44174</v>
      </c>
      <c r="C12990" s="3">
        <v>44267</v>
      </c>
      <c r="D12990" t="s">
        <v>131</v>
      </c>
      <c r="E12990" t="s">
        <v>169</v>
      </c>
      <c r="F12990" t="s">
        <v>133</v>
      </c>
    </row>
    <row r="12991" spans="1:6" x14ac:dyDescent="0.25">
      <c r="A12991">
        <v>2689</v>
      </c>
      <c r="B12991" s="3">
        <v>44268</v>
      </c>
      <c r="C12991" s="3">
        <v>44561</v>
      </c>
      <c r="D12991" t="s">
        <v>131</v>
      </c>
      <c r="E12991" t="s">
        <v>169</v>
      </c>
      <c r="F12991" t="s">
        <v>133</v>
      </c>
    </row>
    <row r="12992" spans="1:6" x14ac:dyDescent="0.25">
      <c r="A12992">
        <v>2689</v>
      </c>
      <c r="B12992" s="3">
        <v>44561</v>
      </c>
      <c r="C12992" s="3">
        <v>44562</v>
      </c>
      <c r="D12992" t="s">
        <v>131</v>
      </c>
      <c r="E12992" t="s">
        <v>169</v>
      </c>
      <c r="F12992" t="s">
        <v>133</v>
      </c>
    </row>
    <row r="12993" spans="1:6" x14ac:dyDescent="0.25">
      <c r="A12993">
        <v>2689</v>
      </c>
      <c r="B12993" s="3">
        <v>44562</v>
      </c>
      <c r="C12993" s="3">
        <v>44562</v>
      </c>
      <c r="D12993" t="s">
        <v>131</v>
      </c>
      <c r="E12993" t="s">
        <v>301</v>
      </c>
      <c r="F12993" t="s">
        <v>133</v>
      </c>
    </row>
    <row r="12994" spans="1:6" x14ac:dyDescent="0.25">
      <c r="A12994">
        <v>2689</v>
      </c>
      <c r="B12994" s="3">
        <v>44562</v>
      </c>
      <c r="C12994" s="3"/>
      <c r="D12994" t="s">
        <v>131</v>
      </c>
      <c r="E12994" t="s">
        <v>301</v>
      </c>
      <c r="F12994" t="s">
        <v>133</v>
      </c>
    </row>
    <row r="12995" spans="1:6" x14ac:dyDescent="0.25">
      <c r="A12995">
        <v>2689</v>
      </c>
      <c r="B12995" s="3">
        <v>44562</v>
      </c>
      <c r="C12995" s="3">
        <v>44562</v>
      </c>
      <c r="D12995" t="s">
        <v>131</v>
      </c>
      <c r="E12995" t="s">
        <v>169</v>
      </c>
      <c r="F12995" t="s">
        <v>133</v>
      </c>
    </row>
    <row r="12996" spans="1:6" x14ac:dyDescent="0.25">
      <c r="A12996">
        <v>2690</v>
      </c>
      <c r="B12996" s="3">
        <v>42795</v>
      </c>
      <c r="C12996" s="3">
        <v>43188</v>
      </c>
      <c r="D12996" t="s">
        <v>131</v>
      </c>
      <c r="E12996" t="s">
        <v>88</v>
      </c>
      <c r="F12996" t="s">
        <v>132</v>
      </c>
    </row>
    <row r="12997" spans="1:6" x14ac:dyDescent="0.25">
      <c r="A12997">
        <v>2690</v>
      </c>
      <c r="B12997" s="3">
        <v>43188</v>
      </c>
      <c r="C12997" s="3">
        <v>43205</v>
      </c>
      <c r="D12997" t="s">
        <v>131</v>
      </c>
      <c r="E12997" t="s">
        <v>88</v>
      </c>
      <c r="F12997" t="s">
        <v>132</v>
      </c>
    </row>
    <row r="12998" spans="1:6" x14ac:dyDescent="0.25">
      <c r="A12998">
        <v>2691</v>
      </c>
      <c r="B12998" s="3">
        <v>41645</v>
      </c>
      <c r="C12998" s="3">
        <v>41645</v>
      </c>
      <c r="D12998" t="s">
        <v>131</v>
      </c>
      <c r="E12998" t="s">
        <v>125</v>
      </c>
      <c r="F12998" t="s">
        <v>133</v>
      </c>
    </row>
    <row r="12999" spans="1:6" x14ac:dyDescent="0.25">
      <c r="A12999">
        <v>2691</v>
      </c>
      <c r="B12999" s="3">
        <v>41645</v>
      </c>
      <c r="C12999" s="3">
        <v>44318</v>
      </c>
      <c r="D12999" t="s">
        <v>131</v>
      </c>
      <c r="E12999" t="s">
        <v>125</v>
      </c>
      <c r="F12999" t="s">
        <v>133</v>
      </c>
    </row>
    <row r="13000" spans="1:6" x14ac:dyDescent="0.25">
      <c r="A13000">
        <v>2691</v>
      </c>
      <c r="B13000" s="3">
        <v>44319</v>
      </c>
      <c r="C13000" s="3">
        <v>44319</v>
      </c>
      <c r="D13000" t="s">
        <v>131</v>
      </c>
      <c r="E13000" t="s">
        <v>125</v>
      </c>
      <c r="F13000" t="s">
        <v>133</v>
      </c>
    </row>
    <row r="13001" spans="1:6" x14ac:dyDescent="0.25">
      <c r="A13001">
        <v>2691</v>
      </c>
      <c r="B13001" s="3">
        <v>44320</v>
      </c>
      <c r="C13001" s="3">
        <v>44323</v>
      </c>
      <c r="D13001" t="s">
        <v>131</v>
      </c>
      <c r="E13001" t="s">
        <v>125</v>
      </c>
      <c r="F13001" t="s">
        <v>133</v>
      </c>
    </row>
    <row r="13002" spans="1:6" x14ac:dyDescent="0.25">
      <c r="A13002">
        <v>2691</v>
      </c>
      <c r="B13002" s="3">
        <v>44324</v>
      </c>
      <c r="C13002" s="3">
        <v>44571</v>
      </c>
      <c r="D13002" t="s">
        <v>131</v>
      </c>
      <c r="E13002" t="s">
        <v>125</v>
      </c>
      <c r="F13002" t="s">
        <v>133</v>
      </c>
    </row>
    <row r="13003" spans="1:6" x14ac:dyDescent="0.25">
      <c r="A13003">
        <v>2691</v>
      </c>
      <c r="B13003" s="3">
        <v>44571</v>
      </c>
      <c r="C13003" s="3">
        <v>44574</v>
      </c>
      <c r="D13003" t="s">
        <v>131</v>
      </c>
      <c r="E13003" t="s">
        <v>125</v>
      </c>
      <c r="F13003" t="s">
        <v>133</v>
      </c>
    </row>
    <row r="13004" spans="1:6" x14ac:dyDescent="0.25">
      <c r="A13004">
        <v>2691</v>
      </c>
      <c r="B13004" s="3">
        <v>44575</v>
      </c>
      <c r="C13004" s="3"/>
      <c r="D13004" t="s">
        <v>131</v>
      </c>
      <c r="E13004" t="s">
        <v>125</v>
      </c>
      <c r="F13004" t="s">
        <v>133</v>
      </c>
    </row>
    <row r="13005" spans="1:6" x14ac:dyDescent="0.25">
      <c r="A13005">
        <v>2692</v>
      </c>
      <c r="B13005" s="3">
        <v>42415</v>
      </c>
      <c r="C13005" s="3">
        <v>43267</v>
      </c>
      <c r="D13005" t="s">
        <v>131</v>
      </c>
      <c r="E13005" t="s">
        <v>118</v>
      </c>
      <c r="F13005" t="s">
        <v>133</v>
      </c>
    </row>
    <row r="13006" spans="1:6" x14ac:dyDescent="0.25">
      <c r="A13006">
        <v>2692</v>
      </c>
      <c r="B13006" s="3">
        <v>43267</v>
      </c>
      <c r="C13006" s="3">
        <v>43267</v>
      </c>
      <c r="D13006" t="s">
        <v>131</v>
      </c>
      <c r="E13006" t="s">
        <v>118</v>
      </c>
      <c r="F13006" t="s">
        <v>133</v>
      </c>
    </row>
    <row r="13007" spans="1:6" x14ac:dyDescent="0.25">
      <c r="A13007">
        <v>2692</v>
      </c>
      <c r="B13007" s="3">
        <v>43267</v>
      </c>
      <c r="C13007" s="3">
        <v>43267</v>
      </c>
      <c r="D13007" t="s">
        <v>131</v>
      </c>
      <c r="E13007" t="s">
        <v>118</v>
      </c>
      <c r="F13007" t="s">
        <v>133</v>
      </c>
    </row>
    <row r="13008" spans="1:6" x14ac:dyDescent="0.25">
      <c r="A13008">
        <v>2692</v>
      </c>
      <c r="B13008" s="3">
        <v>43267</v>
      </c>
      <c r="C13008" s="3">
        <v>43267</v>
      </c>
      <c r="D13008" t="s">
        <v>131</v>
      </c>
      <c r="E13008" t="s">
        <v>118</v>
      </c>
      <c r="F13008" t="s">
        <v>133</v>
      </c>
    </row>
    <row r="13009" spans="1:6" x14ac:dyDescent="0.25">
      <c r="A13009">
        <v>2692</v>
      </c>
      <c r="B13009" s="3">
        <v>43267</v>
      </c>
      <c r="C13009" s="3">
        <v>43267</v>
      </c>
      <c r="D13009" t="s">
        <v>131</v>
      </c>
      <c r="E13009" t="s">
        <v>118</v>
      </c>
      <c r="F13009" t="s">
        <v>133</v>
      </c>
    </row>
    <row r="13010" spans="1:6" x14ac:dyDescent="0.25">
      <c r="A13010">
        <v>2692</v>
      </c>
      <c r="B13010" s="3">
        <v>43267</v>
      </c>
      <c r="C13010" s="3">
        <v>43267</v>
      </c>
      <c r="D13010" t="s">
        <v>131</v>
      </c>
      <c r="E13010" t="s">
        <v>118</v>
      </c>
      <c r="F13010" t="s">
        <v>133</v>
      </c>
    </row>
    <row r="13011" spans="1:6" x14ac:dyDescent="0.25">
      <c r="A13011">
        <v>2692</v>
      </c>
      <c r="B13011" s="3">
        <v>43267</v>
      </c>
      <c r="C13011" s="3">
        <v>43514</v>
      </c>
      <c r="D13011" t="s">
        <v>131</v>
      </c>
      <c r="E13011" t="s">
        <v>118</v>
      </c>
      <c r="F13011" t="s">
        <v>133</v>
      </c>
    </row>
    <row r="13012" spans="1:6" x14ac:dyDescent="0.25">
      <c r="A13012">
        <v>2692</v>
      </c>
      <c r="B13012" s="3">
        <v>43514</v>
      </c>
      <c r="C13012" s="3">
        <v>43543</v>
      </c>
      <c r="D13012" t="s">
        <v>131</v>
      </c>
      <c r="E13012" t="s">
        <v>118</v>
      </c>
      <c r="F13012" t="s">
        <v>133</v>
      </c>
    </row>
    <row r="13013" spans="1:6" x14ac:dyDescent="0.25">
      <c r="A13013">
        <v>2692</v>
      </c>
      <c r="B13013" s="3">
        <v>43544</v>
      </c>
      <c r="C13013" s="3">
        <v>43544</v>
      </c>
      <c r="D13013" t="s">
        <v>131</v>
      </c>
      <c r="E13013" t="s">
        <v>118</v>
      </c>
      <c r="F13013" t="s">
        <v>133</v>
      </c>
    </row>
    <row r="13014" spans="1:6" x14ac:dyDescent="0.25">
      <c r="A13014">
        <v>2692</v>
      </c>
      <c r="B13014" s="3">
        <v>43544</v>
      </c>
      <c r="C13014" s="3">
        <v>43677</v>
      </c>
      <c r="D13014" t="s">
        <v>131</v>
      </c>
      <c r="E13014" t="s">
        <v>118</v>
      </c>
      <c r="F13014" t="s">
        <v>133</v>
      </c>
    </row>
    <row r="13015" spans="1:6" x14ac:dyDescent="0.25">
      <c r="A13015">
        <v>2692</v>
      </c>
      <c r="B13015" s="3">
        <v>43678</v>
      </c>
      <c r="C13015" s="3">
        <v>43678</v>
      </c>
      <c r="D13015" t="s">
        <v>131</v>
      </c>
      <c r="E13015" t="s">
        <v>118</v>
      </c>
      <c r="F13015" t="s">
        <v>133</v>
      </c>
    </row>
    <row r="13016" spans="1:6" x14ac:dyDescent="0.25">
      <c r="A13016">
        <v>2692</v>
      </c>
      <c r="B13016" s="3">
        <v>43678</v>
      </c>
      <c r="C13016" s="3">
        <v>43678</v>
      </c>
      <c r="D13016" t="s">
        <v>131</v>
      </c>
      <c r="E13016" t="s">
        <v>118</v>
      </c>
      <c r="F13016" t="s">
        <v>133</v>
      </c>
    </row>
    <row r="13017" spans="1:6" x14ac:dyDescent="0.25">
      <c r="A13017">
        <v>2692</v>
      </c>
      <c r="B13017" s="3">
        <v>43678</v>
      </c>
      <c r="C13017" s="3">
        <v>44319</v>
      </c>
      <c r="D13017" t="s">
        <v>131</v>
      </c>
      <c r="E13017" t="s">
        <v>118</v>
      </c>
      <c r="F13017" t="s">
        <v>133</v>
      </c>
    </row>
    <row r="13018" spans="1:6" x14ac:dyDescent="0.25">
      <c r="A13018">
        <v>2692</v>
      </c>
      <c r="B13018" s="3">
        <v>44319</v>
      </c>
      <c r="C13018" s="3">
        <v>44502</v>
      </c>
      <c r="D13018" t="s">
        <v>131</v>
      </c>
      <c r="E13018" t="s">
        <v>118</v>
      </c>
      <c r="F13018" t="s">
        <v>133</v>
      </c>
    </row>
    <row r="13019" spans="1:6" x14ac:dyDescent="0.25">
      <c r="A13019">
        <v>2692</v>
      </c>
      <c r="B13019" s="3">
        <v>44503</v>
      </c>
      <c r="C13019" s="3">
        <v>44503</v>
      </c>
      <c r="D13019" t="s">
        <v>131</v>
      </c>
      <c r="E13019" t="s">
        <v>118</v>
      </c>
      <c r="F13019" t="s">
        <v>133</v>
      </c>
    </row>
    <row r="13020" spans="1:6" x14ac:dyDescent="0.25">
      <c r="A13020">
        <v>2692</v>
      </c>
      <c r="B13020" s="3">
        <v>44503</v>
      </c>
      <c r="C13020" s="3">
        <v>44503</v>
      </c>
      <c r="D13020" t="s">
        <v>131</v>
      </c>
      <c r="E13020" t="s">
        <v>118</v>
      </c>
      <c r="F13020" t="s">
        <v>133</v>
      </c>
    </row>
    <row r="13021" spans="1:6" x14ac:dyDescent="0.25">
      <c r="A13021">
        <v>2693</v>
      </c>
      <c r="B13021" s="3">
        <v>42556</v>
      </c>
      <c r="C13021" s="3">
        <v>43074</v>
      </c>
      <c r="D13021" t="s">
        <v>131</v>
      </c>
      <c r="E13021" t="s">
        <v>118</v>
      </c>
      <c r="F13021" t="s">
        <v>133</v>
      </c>
    </row>
    <row r="13022" spans="1:6" x14ac:dyDescent="0.25">
      <c r="A13022">
        <v>2693</v>
      </c>
      <c r="B13022" s="3">
        <v>43074</v>
      </c>
      <c r="C13022" s="3">
        <v>43291</v>
      </c>
      <c r="D13022" t="s">
        <v>131</v>
      </c>
      <c r="E13022" t="s">
        <v>118</v>
      </c>
      <c r="F13022" t="s">
        <v>133</v>
      </c>
    </row>
    <row r="13023" spans="1:6" x14ac:dyDescent="0.25">
      <c r="A13023">
        <v>2693</v>
      </c>
      <c r="B13023" s="3">
        <v>43074</v>
      </c>
      <c r="C13023" s="3">
        <v>43074</v>
      </c>
      <c r="D13023" t="s">
        <v>131</v>
      </c>
      <c r="E13023" t="s">
        <v>118</v>
      </c>
      <c r="F13023" t="s">
        <v>133</v>
      </c>
    </row>
    <row r="13024" spans="1:6" x14ac:dyDescent="0.25">
      <c r="A13024">
        <v>2693</v>
      </c>
      <c r="B13024" s="3">
        <v>43291</v>
      </c>
      <c r="C13024" s="3">
        <v>43291</v>
      </c>
      <c r="D13024" t="s">
        <v>131</v>
      </c>
      <c r="E13024" t="s">
        <v>118</v>
      </c>
      <c r="F13024" t="s">
        <v>133</v>
      </c>
    </row>
    <row r="13025" spans="1:6" x14ac:dyDescent="0.25">
      <c r="A13025">
        <v>2693</v>
      </c>
      <c r="B13025" s="3">
        <v>43292</v>
      </c>
      <c r="C13025" s="3">
        <v>43294</v>
      </c>
      <c r="D13025" t="s">
        <v>131</v>
      </c>
      <c r="E13025" t="s">
        <v>118</v>
      </c>
      <c r="F13025" t="s">
        <v>133</v>
      </c>
    </row>
    <row r="13026" spans="1:6" x14ac:dyDescent="0.25">
      <c r="A13026">
        <v>2693</v>
      </c>
      <c r="B13026" s="3">
        <v>43294</v>
      </c>
      <c r="C13026" s="3">
        <v>43294</v>
      </c>
      <c r="D13026" t="s">
        <v>131</v>
      </c>
      <c r="E13026" t="s">
        <v>118</v>
      </c>
      <c r="F13026" t="s">
        <v>133</v>
      </c>
    </row>
    <row r="13027" spans="1:6" x14ac:dyDescent="0.25">
      <c r="A13027">
        <v>2693</v>
      </c>
      <c r="B13027" s="3">
        <v>43294</v>
      </c>
      <c r="C13027" s="3">
        <v>43430</v>
      </c>
      <c r="D13027" t="s">
        <v>131</v>
      </c>
      <c r="E13027" t="s">
        <v>118</v>
      </c>
      <c r="F13027" t="s">
        <v>133</v>
      </c>
    </row>
    <row r="13028" spans="1:6" x14ac:dyDescent="0.25">
      <c r="A13028">
        <v>2693</v>
      </c>
      <c r="B13028" s="3">
        <v>43430</v>
      </c>
      <c r="C13028" s="3">
        <v>43450</v>
      </c>
      <c r="D13028" t="s">
        <v>131</v>
      </c>
      <c r="E13028" t="s">
        <v>118</v>
      </c>
      <c r="F13028" t="s">
        <v>133</v>
      </c>
    </row>
    <row r="13029" spans="1:6" x14ac:dyDescent="0.25">
      <c r="A13029">
        <v>2693</v>
      </c>
      <c r="B13029" s="3">
        <v>43451</v>
      </c>
      <c r="C13029" s="3">
        <v>43514</v>
      </c>
      <c r="D13029" t="s">
        <v>131</v>
      </c>
      <c r="E13029" t="s">
        <v>118</v>
      </c>
      <c r="F13029" t="s">
        <v>133</v>
      </c>
    </row>
    <row r="13030" spans="1:6" x14ac:dyDescent="0.25">
      <c r="A13030">
        <v>2693</v>
      </c>
      <c r="B13030" s="3">
        <v>43514</v>
      </c>
      <c r="C13030" s="3">
        <v>43520</v>
      </c>
      <c r="D13030" t="s">
        <v>131</v>
      </c>
      <c r="E13030" t="s">
        <v>118</v>
      </c>
      <c r="F13030" t="s">
        <v>133</v>
      </c>
    </row>
    <row r="13031" spans="1:6" x14ac:dyDescent="0.25">
      <c r="A13031">
        <v>2693</v>
      </c>
      <c r="B13031" s="3">
        <v>43514</v>
      </c>
      <c r="C13031" s="3">
        <v>43520</v>
      </c>
      <c r="D13031" t="s">
        <v>131</v>
      </c>
      <c r="E13031" t="s">
        <v>118</v>
      </c>
      <c r="F13031" t="s">
        <v>133</v>
      </c>
    </row>
    <row r="13032" spans="1:6" x14ac:dyDescent="0.25">
      <c r="A13032">
        <v>2693</v>
      </c>
      <c r="B13032" s="3">
        <v>43521</v>
      </c>
      <c r="C13032" s="3">
        <v>43521</v>
      </c>
      <c r="D13032" t="s">
        <v>131</v>
      </c>
      <c r="E13032" t="s">
        <v>118</v>
      </c>
      <c r="F13032" t="s">
        <v>133</v>
      </c>
    </row>
    <row r="13033" spans="1:6" x14ac:dyDescent="0.25">
      <c r="A13033">
        <v>2693</v>
      </c>
      <c r="B13033" s="3">
        <v>43521</v>
      </c>
      <c r="C13033" s="3">
        <v>43521</v>
      </c>
      <c r="D13033" t="s">
        <v>131</v>
      </c>
      <c r="E13033" t="s">
        <v>118</v>
      </c>
      <c r="F13033" t="s">
        <v>133</v>
      </c>
    </row>
    <row r="13034" spans="1:6" x14ac:dyDescent="0.25">
      <c r="A13034">
        <v>2693</v>
      </c>
      <c r="B13034" s="3">
        <v>43521</v>
      </c>
      <c r="C13034" s="3">
        <v>43550</v>
      </c>
      <c r="D13034" t="s">
        <v>131</v>
      </c>
      <c r="E13034" t="s">
        <v>118</v>
      </c>
      <c r="F13034" t="s">
        <v>133</v>
      </c>
    </row>
    <row r="13035" spans="1:6" x14ac:dyDescent="0.25">
      <c r="A13035">
        <v>2693</v>
      </c>
      <c r="B13035" s="3">
        <v>43551</v>
      </c>
      <c r="C13035" s="3">
        <v>43551</v>
      </c>
      <c r="D13035" t="s">
        <v>131</v>
      </c>
      <c r="E13035" t="s">
        <v>118</v>
      </c>
      <c r="F13035" t="s">
        <v>133</v>
      </c>
    </row>
    <row r="13036" spans="1:6" x14ac:dyDescent="0.25">
      <c r="A13036">
        <v>2693</v>
      </c>
      <c r="B13036" s="3">
        <v>43551</v>
      </c>
      <c r="C13036" s="3">
        <v>43580</v>
      </c>
      <c r="D13036" t="s">
        <v>131</v>
      </c>
      <c r="E13036" t="s">
        <v>118</v>
      </c>
      <c r="F13036" t="s">
        <v>133</v>
      </c>
    </row>
    <row r="13037" spans="1:6" x14ac:dyDescent="0.25">
      <c r="A13037">
        <v>2693</v>
      </c>
      <c r="B13037" s="3">
        <v>43581</v>
      </c>
      <c r="C13037" s="3">
        <v>43867</v>
      </c>
      <c r="D13037" t="s">
        <v>131</v>
      </c>
      <c r="E13037" t="s">
        <v>118</v>
      </c>
      <c r="F13037" t="s">
        <v>133</v>
      </c>
    </row>
    <row r="13038" spans="1:6" x14ac:dyDescent="0.25">
      <c r="A13038">
        <v>2693</v>
      </c>
      <c r="B13038" s="3">
        <v>43867</v>
      </c>
      <c r="C13038" s="3">
        <v>43868</v>
      </c>
      <c r="D13038" t="s">
        <v>131</v>
      </c>
      <c r="E13038" t="s">
        <v>118</v>
      </c>
      <c r="F13038" t="s">
        <v>133</v>
      </c>
    </row>
    <row r="13039" spans="1:6" x14ac:dyDescent="0.25">
      <c r="A13039">
        <v>2693</v>
      </c>
      <c r="B13039" s="3">
        <v>43869</v>
      </c>
      <c r="C13039" s="3">
        <v>44168</v>
      </c>
      <c r="D13039" t="s">
        <v>131</v>
      </c>
      <c r="E13039" t="s">
        <v>118</v>
      </c>
      <c r="F13039" t="s">
        <v>133</v>
      </c>
    </row>
    <row r="13040" spans="1:6" x14ac:dyDescent="0.25">
      <c r="A13040">
        <v>2693</v>
      </c>
      <c r="B13040" s="3">
        <v>44168</v>
      </c>
      <c r="C13040" s="3">
        <v>44168</v>
      </c>
      <c r="D13040" t="s">
        <v>131</v>
      </c>
      <c r="E13040" t="s">
        <v>118</v>
      </c>
      <c r="F13040" t="s">
        <v>133</v>
      </c>
    </row>
    <row r="13041" spans="1:6" x14ac:dyDescent="0.25">
      <c r="A13041">
        <v>2693</v>
      </c>
      <c r="B13041" s="3">
        <v>44169</v>
      </c>
      <c r="C13041" s="3">
        <v>44179</v>
      </c>
      <c r="D13041" t="s">
        <v>131</v>
      </c>
      <c r="E13041" t="s">
        <v>118</v>
      </c>
      <c r="F13041" t="s">
        <v>133</v>
      </c>
    </row>
    <row r="13042" spans="1:6" x14ac:dyDescent="0.25">
      <c r="A13042">
        <v>2693</v>
      </c>
      <c r="B13042" s="3">
        <v>44179</v>
      </c>
      <c r="C13042" s="3">
        <v>44185</v>
      </c>
      <c r="D13042" t="s">
        <v>131</v>
      </c>
      <c r="E13042" t="s">
        <v>118</v>
      </c>
      <c r="F13042" t="s">
        <v>133</v>
      </c>
    </row>
    <row r="13043" spans="1:6" x14ac:dyDescent="0.25">
      <c r="A13043">
        <v>2693</v>
      </c>
      <c r="B13043" s="3">
        <v>44186</v>
      </c>
      <c r="C13043" s="3">
        <v>44593</v>
      </c>
      <c r="D13043" t="s">
        <v>131</v>
      </c>
      <c r="E13043" t="s">
        <v>118</v>
      </c>
      <c r="F13043" t="s">
        <v>133</v>
      </c>
    </row>
    <row r="13044" spans="1:6" x14ac:dyDescent="0.25">
      <c r="A13044">
        <v>2693</v>
      </c>
      <c r="B13044" s="3">
        <v>44593</v>
      </c>
      <c r="C13044" s="3">
        <v>44593</v>
      </c>
      <c r="D13044" t="s">
        <v>131</v>
      </c>
      <c r="E13044" t="s">
        <v>118</v>
      </c>
      <c r="F13044" t="s">
        <v>133</v>
      </c>
    </row>
    <row r="13045" spans="1:6" x14ac:dyDescent="0.25">
      <c r="A13045">
        <v>2693</v>
      </c>
      <c r="B13045" s="3">
        <v>44594</v>
      </c>
      <c r="C13045" s="3">
        <v>44623</v>
      </c>
      <c r="D13045" t="s">
        <v>131</v>
      </c>
      <c r="E13045" t="s">
        <v>118</v>
      </c>
      <c r="F13045" t="s">
        <v>133</v>
      </c>
    </row>
    <row r="13046" spans="1:6" x14ac:dyDescent="0.25">
      <c r="A13046">
        <v>2693</v>
      </c>
      <c r="B13046" s="3">
        <v>44623</v>
      </c>
      <c r="C13046" s="3">
        <v>44623</v>
      </c>
      <c r="D13046" t="s">
        <v>131</v>
      </c>
      <c r="E13046" t="s">
        <v>118</v>
      </c>
      <c r="F13046" t="s">
        <v>133</v>
      </c>
    </row>
    <row r="13047" spans="1:6" x14ac:dyDescent="0.25">
      <c r="A13047">
        <v>2693</v>
      </c>
      <c r="B13047" s="3">
        <v>44624</v>
      </c>
      <c r="C13047" s="3"/>
      <c r="D13047" t="s">
        <v>131</v>
      </c>
      <c r="E13047" t="s">
        <v>118</v>
      </c>
      <c r="F13047" t="s">
        <v>133</v>
      </c>
    </row>
    <row r="13048" spans="1:6" x14ac:dyDescent="0.25">
      <c r="A13048">
        <v>2694</v>
      </c>
      <c r="B13048" s="3">
        <v>42125</v>
      </c>
      <c r="C13048" s="3">
        <v>43555</v>
      </c>
      <c r="D13048" t="s">
        <v>131</v>
      </c>
      <c r="E13048" t="s">
        <v>169</v>
      </c>
      <c r="F13048" t="s">
        <v>133</v>
      </c>
    </row>
    <row r="13049" spans="1:6" x14ac:dyDescent="0.25">
      <c r="A13049">
        <v>2694</v>
      </c>
      <c r="B13049" s="3">
        <v>43556</v>
      </c>
      <c r="C13049" s="3">
        <v>43556</v>
      </c>
      <c r="D13049" t="s">
        <v>131</v>
      </c>
      <c r="E13049" t="s">
        <v>169</v>
      </c>
      <c r="F13049" t="s">
        <v>133</v>
      </c>
    </row>
    <row r="13050" spans="1:6" x14ac:dyDescent="0.25">
      <c r="A13050">
        <v>2694</v>
      </c>
      <c r="B13050" s="3">
        <v>43556</v>
      </c>
      <c r="C13050" s="3">
        <v>44256</v>
      </c>
      <c r="D13050" t="s">
        <v>131</v>
      </c>
      <c r="E13050" t="s">
        <v>169</v>
      </c>
      <c r="F13050" t="s">
        <v>133</v>
      </c>
    </row>
    <row r="13051" spans="1:6" x14ac:dyDescent="0.25">
      <c r="A13051">
        <v>2694</v>
      </c>
      <c r="B13051" s="3">
        <v>44256</v>
      </c>
      <c r="C13051" s="3">
        <v>44256</v>
      </c>
      <c r="D13051" t="s">
        <v>131</v>
      </c>
      <c r="E13051" t="s">
        <v>134</v>
      </c>
      <c r="F13051" t="s">
        <v>133</v>
      </c>
    </row>
    <row r="13052" spans="1:6" x14ac:dyDescent="0.25">
      <c r="A13052">
        <v>2694</v>
      </c>
      <c r="B13052" s="3">
        <v>44256</v>
      </c>
      <c r="C13052" s="3">
        <v>44256</v>
      </c>
      <c r="D13052" t="s">
        <v>131</v>
      </c>
      <c r="E13052" t="s">
        <v>169</v>
      </c>
      <c r="F13052" t="s">
        <v>133</v>
      </c>
    </row>
    <row r="13053" spans="1:6" x14ac:dyDescent="0.25">
      <c r="A13053">
        <v>2694</v>
      </c>
      <c r="B13053" s="3">
        <v>44256</v>
      </c>
      <c r="C13053" s="3"/>
      <c r="D13053" t="s">
        <v>131</v>
      </c>
      <c r="E13053" t="s">
        <v>134</v>
      </c>
      <c r="F13053" t="s">
        <v>133</v>
      </c>
    </row>
    <row r="13054" spans="1:6" x14ac:dyDescent="0.25">
      <c r="A13054">
        <v>2695</v>
      </c>
      <c r="B13054" s="3">
        <v>42795</v>
      </c>
      <c r="C13054" s="3">
        <v>43430</v>
      </c>
      <c r="D13054" t="s">
        <v>131</v>
      </c>
      <c r="E13054" t="s">
        <v>118</v>
      </c>
      <c r="F13054" t="s">
        <v>133</v>
      </c>
    </row>
    <row r="13055" spans="1:6" x14ac:dyDescent="0.25">
      <c r="A13055">
        <v>2695</v>
      </c>
      <c r="B13055" s="3">
        <v>43430</v>
      </c>
      <c r="C13055" s="3">
        <v>43439</v>
      </c>
      <c r="D13055" t="s">
        <v>131</v>
      </c>
      <c r="E13055" t="s">
        <v>118</v>
      </c>
      <c r="F13055" t="s">
        <v>133</v>
      </c>
    </row>
    <row r="13056" spans="1:6" x14ac:dyDescent="0.25">
      <c r="A13056">
        <v>2695</v>
      </c>
      <c r="B13056" s="3">
        <v>43440</v>
      </c>
      <c r="C13056" s="3">
        <v>43550</v>
      </c>
      <c r="D13056" t="s">
        <v>131</v>
      </c>
      <c r="E13056" t="s">
        <v>118</v>
      </c>
      <c r="F13056" t="s">
        <v>133</v>
      </c>
    </row>
    <row r="13057" spans="1:6" x14ac:dyDescent="0.25">
      <c r="A13057">
        <v>2695</v>
      </c>
      <c r="B13057" s="3">
        <v>43550</v>
      </c>
      <c r="C13057" s="3">
        <v>43550</v>
      </c>
      <c r="D13057" t="s">
        <v>131</v>
      </c>
      <c r="E13057" t="s">
        <v>118</v>
      </c>
      <c r="F13057" t="s">
        <v>133</v>
      </c>
    </row>
    <row r="13058" spans="1:6" x14ac:dyDescent="0.25">
      <c r="A13058">
        <v>2695</v>
      </c>
      <c r="B13058" s="3">
        <v>43550</v>
      </c>
      <c r="C13058" s="3"/>
      <c r="D13058" t="s">
        <v>131</v>
      </c>
      <c r="E13058" t="s">
        <v>118</v>
      </c>
      <c r="F13058" t="s">
        <v>133</v>
      </c>
    </row>
    <row r="13059" spans="1:6" x14ac:dyDescent="0.25">
      <c r="A13059">
        <v>2696</v>
      </c>
      <c r="B13059" s="3">
        <v>42186</v>
      </c>
      <c r="C13059" s="3">
        <v>43689</v>
      </c>
      <c r="D13059" t="s">
        <v>131</v>
      </c>
      <c r="E13059" t="s">
        <v>173</v>
      </c>
      <c r="F13059" t="s">
        <v>133</v>
      </c>
    </row>
    <row r="13060" spans="1:6" x14ac:dyDescent="0.25">
      <c r="A13060">
        <v>2696</v>
      </c>
      <c r="B13060" s="3">
        <v>43689</v>
      </c>
      <c r="C13060" s="3">
        <v>43690</v>
      </c>
      <c r="D13060" t="s">
        <v>131</v>
      </c>
      <c r="E13060" t="s">
        <v>173</v>
      </c>
      <c r="F13060" t="s">
        <v>133</v>
      </c>
    </row>
    <row r="13061" spans="1:6" x14ac:dyDescent="0.25">
      <c r="A13061">
        <v>2696</v>
      </c>
      <c r="B13061" s="3">
        <v>43691</v>
      </c>
      <c r="C13061" s="3">
        <v>43780</v>
      </c>
      <c r="D13061" t="s">
        <v>131</v>
      </c>
      <c r="E13061" t="s">
        <v>173</v>
      </c>
      <c r="F13061" t="s">
        <v>133</v>
      </c>
    </row>
    <row r="13062" spans="1:6" x14ac:dyDescent="0.25">
      <c r="A13062">
        <v>2696</v>
      </c>
      <c r="B13062" s="3">
        <v>43780</v>
      </c>
      <c r="C13062" s="3">
        <v>43796</v>
      </c>
      <c r="D13062" t="s">
        <v>131</v>
      </c>
      <c r="E13062" t="s">
        <v>173</v>
      </c>
      <c r="F13062" t="s">
        <v>133</v>
      </c>
    </row>
    <row r="13063" spans="1:6" x14ac:dyDescent="0.25">
      <c r="A13063">
        <v>2696</v>
      </c>
      <c r="B13063" s="3">
        <v>43796</v>
      </c>
      <c r="C13063" s="3">
        <v>43796</v>
      </c>
      <c r="D13063" t="s">
        <v>131</v>
      </c>
      <c r="E13063" t="s">
        <v>173</v>
      </c>
      <c r="F13063" t="s">
        <v>133</v>
      </c>
    </row>
    <row r="13064" spans="1:6" x14ac:dyDescent="0.25">
      <c r="A13064">
        <v>2696</v>
      </c>
      <c r="B13064" s="3">
        <v>43797</v>
      </c>
      <c r="C13064" s="3">
        <v>43798</v>
      </c>
      <c r="D13064" t="s">
        <v>131</v>
      </c>
      <c r="E13064" t="s">
        <v>173</v>
      </c>
      <c r="F13064" t="s">
        <v>133</v>
      </c>
    </row>
    <row r="13065" spans="1:6" x14ac:dyDescent="0.25">
      <c r="A13065">
        <v>2696</v>
      </c>
      <c r="B13065" s="3">
        <v>43798</v>
      </c>
      <c r="C13065" s="3">
        <v>43798</v>
      </c>
      <c r="D13065" t="s">
        <v>131</v>
      </c>
      <c r="E13065" t="s">
        <v>173</v>
      </c>
      <c r="F13065" t="s">
        <v>133</v>
      </c>
    </row>
    <row r="13066" spans="1:6" x14ac:dyDescent="0.25">
      <c r="A13066">
        <v>2696</v>
      </c>
      <c r="B13066" s="3">
        <v>43799</v>
      </c>
      <c r="C13066" s="3">
        <v>43814</v>
      </c>
      <c r="D13066" t="s">
        <v>131</v>
      </c>
      <c r="E13066" t="s">
        <v>173</v>
      </c>
      <c r="F13066" t="s">
        <v>133</v>
      </c>
    </row>
    <row r="13067" spans="1:6" x14ac:dyDescent="0.25">
      <c r="A13067">
        <v>2696</v>
      </c>
      <c r="B13067" s="3">
        <v>43814</v>
      </c>
      <c r="C13067" s="3">
        <v>44154</v>
      </c>
      <c r="D13067" t="s">
        <v>131</v>
      </c>
      <c r="E13067" t="s">
        <v>173</v>
      </c>
      <c r="F13067" t="s">
        <v>133</v>
      </c>
    </row>
    <row r="13068" spans="1:6" x14ac:dyDescent="0.25">
      <c r="A13068">
        <v>2696</v>
      </c>
      <c r="B13068" s="3">
        <v>44154</v>
      </c>
      <c r="C13068" s="3">
        <v>44155</v>
      </c>
      <c r="D13068" t="s">
        <v>131</v>
      </c>
      <c r="E13068" t="s">
        <v>173</v>
      </c>
      <c r="F13068" t="s">
        <v>133</v>
      </c>
    </row>
    <row r="13069" spans="1:6" x14ac:dyDescent="0.25">
      <c r="A13069">
        <v>2696</v>
      </c>
      <c r="B13069" s="3">
        <v>44156</v>
      </c>
      <c r="C13069" s="3">
        <v>44608</v>
      </c>
      <c r="D13069" t="s">
        <v>131</v>
      </c>
      <c r="E13069" t="s">
        <v>173</v>
      </c>
      <c r="F13069" t="s">
        <v>133</v>
      </c>
    </row>
    <row r="13070" spans="1:6" x14ac:dyDescent="0.25">
      <c r="A13070">
        <v>2696</v>
      </c>
      <c r="B13070" s="3">
        <v>44608</v>
      </c>
      <c r="C13070" s="3"/>
      <c r="D13070" t="s">
        <v>131</v>
      </c>
      <c r="E13070" t="s">
        <v>173</v>
      </c>
      <c r="F13070" t="s">
        <v>133</v>
      </c>
    </row>
    <row r="13071" spans="1:6" x14ac:dyDescent="0.25">
      <c r="A13071">
        <v>2697</v>
      </c>
      <c r="B13071" s="3">
        <v>42005</v>
      </c>
      <c r="C13071" s="3">
        <v>43191</v>
      </c>
      <c r="D13071" t="s">
        <v>131</v>
      </c>
      <c r="E13071" t="s">
        <v>180</v>
      </c>
      <c r="F13071" t="s">
        <v>133</v>
      </c>
    </row>
    <row r="13072" spans="1:6" x14ac:dyDescent="0.25">
      <c r="A13072">
        <v>2697</v>
      </c>
      <c r="B13072" s="3">
        <v>43191</v>
      </c>
      <c r="C13072" s="3">
        <v>43191</v>
      </c>
      <c r="D13072" t="s">
        <v>131</v>
      </c>
      <c r="E13072" t="s">
        <v>180</v>
      </c>
      <c r="F13072" t="s">
        <v>133</v>
      </c>
    </row>
    <row r="13073" spans="1:6" x14ac:dyDescent="0.25">
      <c r="A13073">
        <v>2697</v>
      </c>
      <c r="B13073" s="3">
        <v>43191</v>
      </c>
      <c r="C13073" s="3">
        <v>44067</v>
      </c>
      <c r="D13073" t="s">
        <v>131</v>
      </c>
      <c r="E13073" t="s">
        <v>218</v>
      </c>
      <c r="F13073" t="s">
        <v>133</v>
      </c>
    </row>
    <row r="13074" spans="1:6" x14ac:dyDescent="0.25">
      <c r="A13074">
        <v>2697</v>
      </c>
      <c r="B13074" s="3">
        <v>44067</v>
      </c>
      <c r="C13074" s="3">
        <v>44067</v>
      </c>
      <c r="D13074" t="s">
        <v>131</v>
      </c>
      <c r="E13074" t="s">
        <v>218</v>
      </c>
      <c r="F13074" t="s">
        <v>133</v>
      </c>
    </row>
    <row r="13075" spans="1:6" x14ac:dyDescent="0.25">
      <c r="A13075">
        <v>2697</v>
      </c>
      <c r="B13075" s="3">
        <v>44067</v>
      </c>
      <c r="C13075" s="3">
        <v>44592</v>
      </c>
      <c r="D13075" t="s">
        <v>131</v>
      </c>
      <c r="E13075" t="s">
        <v>115</v>
      </c>
      <c r="F13075" t="s">
        <v>133</v>
      </c>
    </row>
    <row r="13076" spans="1:6" x14ac:dyDescent="0.25">
      <c r="A13076">
        <v>2697</v>
      </c>
      <c r="B13076" s="3">
        <v>44592</v>
      </c>
      <c r="C13076" s="3">
        <v>44593</v>
      </c>
      <c r="D13076" t="s">
        <v>131</v>
      </c>
      <c r="E13076" t="s">
        <v>115</v>
      </c>
      <c r="F13076" t="s">
        <v>133</v>
      </c>
    </row>
    <row r="13077" spans="1:6" x14ac:dyDescent="0.25">
      <c r="A13077">
        <v>2697</v>
      </c>
      <c r="B13077" s="3">
        <v>44594</v>
      </c>
      <c r="C13077" s="3"/>
      <c r="D13077" t="s">
        <v>131</v>
      </c>
      <c r="E13077" t="s">
        <v>115</v>
      </c>
      <c r="F13077" t="s">
        <v>133</v>
      </c>
    </row>
    <row r="13078" spans="1:6" x14ac:dyDescent="0.25">
      <c r="A13078">
        <v>2698</v>
      </c>
      <c r="B13078" s="3">
        <v>42959</v>
      </c>
      <c r="C13078" s="3">
        <v>43166</v>
      </c>
      <c r="D13078" t="s">
        <v>131</v>
      </c>
      <c r="E13078" t="s">
        <v>135</v>
      </c>
      <c r="F13078" t="s">
        <v>133</v>
      </c>
    </row>
    <row r="13079" spans="1:6" x14ac:dyDescent="0.25">
      <c r="A13079">
        <v>2698</v>
      </c>
      <c r="B13079" s="3">
        <v>43167</v>
      </c>
      <c r="C13079" s="3">
        <v>43167</v>
      </c>
      <c r="D13079" t="s">
        <v>131</v>
      </c>
      <c r="E13079" t="s">
        <v>135</v>
      </c>
      <c r="F13079" t="s">
        <v>133</v>
      </c>
    </row>
    <row r="13080" spans="1:6" x14ac:dyDescent="0.25">
      <c r="A13080">
        <v>2698</v>
      </c>
      <c r="B13080" s="3">
        <v>43168</v>
      </c>
      <c r="C13080" s="3">
        <v>43205</v>
      </c>
      <c r="D13080" t="s">
        <v>131</v>
      </c>
      <c r="E13080" t="s">
        <v>135</v>
      </c>
      <c r="F13080" t="s">
        <v>133</v>
      </c>
    </row>
    <row r="13081" spans="1:6" x14ac:dyDescent="0.25">
      <c r="A13081">
        <v>2698</v>
      </c>
      <c r="B13081" s="3">
        <v>43205</v>
      </c>
      <c r="C13081" s="3">
        <v>43206</v>
      </c>
      <c r="D13081" t="s">
        <v>131</v>
      </c>
      <c r="E13081" t="s">
        <v>135</v>
      </c>
      <c r="F13081" t="s">
        <v>133</v>
      </c>
    </row>
    <row r="13082" spans="1:6" x14ac:dyDescent="0.25">
      <c r="A13082">
        <v>2698</v>
      </c>
      <c r="B13082" s="3">
        <v>43206</v>
      </c>
      <c r="C13082" s="3">
        <v>44440</v>
      </c>
      <c r="D13082" t="s">
        <v>131</v>
      </c>
      <c r="E13082" t="s">
        <v>135</v>
      </c>
      <c r="F13082" t="s">
        <v>133</v>
      </c>
    </row>
    <row r="13083" spans="1:6" x14ac:dyDescent="0.25">
      <c r="A13083">
        <v>2698</v>
      </c>
      <c r="B13083" s="3">
        <v>44440</v>
      </c>
      <c r="C13083" s="3">
        <v>44571</v>
      </c>
      <c r="D13083" t="s">
        <v>131</v>
      </c>
      <c r="E13083" t="s">
        <v>105</v>
      </c>
      <c r="F13083" t="s">
        <v>133</v>
      </c>
    </row>
    <row r="13084" spans="1:6" x14ac:dyDescent="0.25">
      <c r="A13084">
        <v>2698</v>
      </c>
      <c r="B13084" s="3">
        <v>44440</v>
      </c>
      <c r="C13084" s="3">
        <v>44440</v>
      </c>
      <c r="D13084" t="s">
        <v>131</v>
      </c>
      <c r="E13084" t="s">
        <v>135</v>
      </c>
      <c r="F13084" t="s">
        <v>133</v>
      </c>
    </row>
    <row r="13085" spans="1:6" x14ac:dyDescent="0.25">
      <c r="A13085">
        <v>2698</v>
      </c>
      <c r="B13085" s="3">
        <v>44571</v>
      </c>
      <c r="C13085" s="3">
        <v>44580</v>
      </c>
      <c r="D13085" t="s">
        <v>131</v>
      </c>
      <c r="E13085" t="s">
        <v>105</v>
      </c>
      <c r="F13085" t="s">
        <v>133</v>
      </c>
    </row>
    <row r="13086" spans="1:6" x14ac:dyDescent="0.25">
      <c r="A13086">
        <v>2698</v>
      </c>
      <c r="B13086" s="3">
        <v>44581</v>
      </c>
      <c r="C13086" s="3"/>
      <c r="D13086" t="s">
        <v>131</v>
      </c>
      <c r="E13086" t="s">
        <v>105</v>
      </c>
      <c r="F13086" t="s">
        <v>133</v>
      </c>
    </row>
    <row r="13087" spans="1:6" x14ac:dyDescent="0.25">
      <c r="A13087">
        <v>2699</v>
      </c>
      <c r="B13087" s="3">
        <v>41640</v>
      </c>
      <c r="C13087" s="3">
        <v>43292</v>
      </c>
      <c r="D13087" t="s">
        <v>131</v>
      </c>
      <c r="E13087" t="s">
        <v>167</v>
      </c>
      <c r="F13087" t="s">
        <v>133</v>
      </c>
    </row>
    <row r="13088" spans="1:6" x14ac:dyDescent="0.25">
      <c r="A13088">
        <v>2699</v>
      </c>
      <c r="B13088" s="3">
        <v>43293</v>
      </c>
      <c r="C13088" s="3">
        <v>43389</v>
      </c>
      <c r="D13088" t="s">
        <v>131</v>
      </c>
      <c r="E13088" t="s">
        <v>167</v>
      </c>
      <c r="F13088" t="s">
        <v>133</v>
      </c>
    </row>
    <row r="13089" spans="1:6" x14ac:dyDescent="0.25">
      <c r="A13089">
        <v>2699</v>
      </c>
      <c r="B13089" s="3">
        <v>43390</v>
      </c>
      <c r="C13089" s="3">
        <v>43390</v>
      </c>
      <c r="D13089" t="s">
        <v>131</v>
      </c>
      <c r="E13089" t="s">
        <v>167</v>
      </c>
      <c r="F13089" t="s">
        <v>133</v>
      </c>
    </row>
    <row r="13090" spans="1:6" x14ac:dyDescent="0.25">
      <c r="A13090">
        <v>2699</v>
      </c>
      <c r="B13090" s="3">
        <v>43391</v>
      </c>
      <c r="C13090" s="3">
        <v>43421</v>
      </c>
      <c r="D13090" t="s">
        <v>131</v>
      </c>
      <c r="E13090" t="s">
        <v>167</v>
      </c>
      <c r="F13090" t="s">
        <v>133</v>
      </c>
    </row>
    <row r="13091" spans="1:6" x14ac:dyDescent="0.25">
      <c r="A13091">
        <v>2699</v>
      </c>
      <c r="B13091" s="3">
        <v>43422</v>
      </c>
      <c r="C13091" s="3">
        <v>43618</v>
      </c>
      <c r="D13091" t="s">
        <v>131</v>
      </c>
      <c r="E13091" t="s">
        <v>167</v>
      </c>
      <c r="F13091" t="s">
        <v>133</v>
      </c>
    </row>
    <row r="13092" spans="1:6" x14ac:dyDescent="0.25">
      <c r="A13092">
        <v>2699</v>
      </c>
      <c r="B13092" s="3">
        <v>43619</v>
      </c>
      <c r="C13092" s="3">
        <v>43620</v>
      </c>
      <c r="D13092" t="s">
        <v>131</v>
      </c>
      <c r="E13092" t="s">
        <v>167</v>
      </c>
      <c r="F13092" t="s">
        <v>133</v>
      </c>
    </row>
    <row r="13093" spans="1:6" x14ac:dyDescent="0.25">
      <c r="A13093">
        <v>2699</v>
      </c>
      <c r="B13093" s="3">
        <v>43621</v>
      </c>
      <c r="C13093" s="3">
        <v>43683</v>
      </c>
      <c r="D13093" t="s">
        <v>131</v>
      </c>
      <c r="E13093" t="s">
        <v>167</v>
      </c>
      <c r="F13093" t="s">
        <v>133</v>
      </c>
    </row>
    <row r="13094" spans="1:6" x14ac:dyDescent="0.25">
      <c r="A13094">
        <v>2699</v>
      </c>
      <c r="B13094" s="3">
        <v>43683</v>
      </c>
      <c r="C13094" s="3">
        <v>43683</v>
      </c>
      <c r="D13094" t="s">
        <v>131</v>
      </c>
      <c r="E13094" t="s">
        <v>167</v>
      </c>
      <c r="F13094" t="s">
        <v>133</v>
      </c>
    </row>
    <row r="13095" spans="1:6" x14ac:dyDescent="0.25">
      <c r="A13095">
        <v>2699</v>
      </c>
      <c r="B13095" s="3">
        <v>43683</v>
      </c>
      <c r="C13095" s="3">
        <v>43710</v>
      </c>
      <c r="D13095" t="s">
        <v>131</v>
      </c>
      <c r="E13095" t="s">
        <v>167</v>
      </c>
      <c r="F13095" t="s">
        <v>133</v>
      </c>
    </row>
    <row r="13096" spans="1:6" x14ac:dyDescent="0.25">
      <c r="A13096">
        <v>2699</v>
      </c>
      <c r="B13096" s="3">
        <v>43710</v>
      </c>
      <c r="C13096" s="3">
        <v>43710</v>
      </c>
      <c r="D13096" t="s">
        <v>131</v>
      </c>
      <c r="E13096" t="s">
        <v>167</v>
      </c>
      <c r="F13096" t="s">
        <v>133</v>
      </c>
    </row>
    <row r="13097" spans="1:6" x14ac:dyDescent="0.25">
      <c r="A13097">
        <v>2699</v>
      </c>
      <c r="B13097" s="3">
        <v>43710</v>
      </c>
      <c r="C13097" s="3">
        <v>43710</v>
      </c>
      <c r="D13097" t="s">
        <v>131</v>
      </c>
      <c r="E13097" t="s">
        <v>167</v>
      </c>
      <c r="F13097" t="s">
        <v>133</v>
      </c>
    </row>
    <row r="13098" spans="1:6" x14ac:dyDescent="0.25">
      <c r="A13098">
        <v>2699</v>
      </c>
      <c r="B13098" s="3">
        <v>43710</v>
      </c>
      <c r="C13098" s="3">
        <v>43710</v>
      </c>
      <c r="D13098" t="s">
        <v>131</v>
      </c>
      <c r="E13098" t="s">
        <v>128</v>
      </c>
      <c r="F13098" t="s">
        <v>133</v>
      </c>
    </row>
    <row r="13099" spans="1:6" x14ac:dyDescent="0.25">
      <c r="A13099">
        <v>2699</v>
      </c>
      <c r="B13099" s="3">
        <v>43710</v>
      </c>
      <c r="C13099" s="3">
        <v>43710</v>
      </c>
      <c r="D13099" t="s">
        <v>131</v>
      </c>
      <c r="E13099" t="s">
        <v>128</v>
      </c>
      <c r="F13099" t="s">
        <v>133</v>
      </c>
    </row>
    <row r="13100" spans="1:6" x14ac:dyDescent="0.25">
      <c r="A13100">
        <v>2699</v>
      </c>
      <c r="B13100" s="3">
        <v>43712</v>
      </c>
      <c r="C13100" s="3">
        <v>43714</v>
      </c>
      <c r="D13100" t="s">
        <v>131</v>
      </c>
      <c r="E13100" t="s">
        <v>167</v>
      </c>
      <c r="F13100" t="s">
        <v>133</v>
      </c>
    </row>
    <row r="13101" spans="1:6" x14ac:dyDescent="0.25">
      <c r="A13101">
        <v>2699</v>
      </c>
      <c r="B13101" s="3">
        <v>43715</v>
      </c>
      <c r="C13101" s="3">
        <v>43753</v>
      </c>
      <c r="D13101" t="s">
        <v>131</v>
      </c>
      <c r="E13101" t="s">
        <v>167</v>
      </c>
      <c r="F13101" t="s">
        <v>133</v>
      </c>
    </row>
    <row r="13102" spans="1:6" x14ac:dyDescent="0.25">
      <c r="A13102">
        <v>2699</v>
      </c>
      <c r="B13102" s="3">
        <v>43754</v>
      </c>
      <c r="C13102" s="3">
        <v>43756</v>
      </c>
      <c r="D13102" t="s">
        <v>131</v>
      </c>
      <c r="E13102" t="s">
        <v>128</v>
      </c>
      <c r="F13102" t="s">
        <v>133</v>
      </c>
    </row>
    <row r="13103" spans="1:6" x14ac:dyDescent="0.25">
      <c r="A13103">
        <v>2699</v>
      </c>
      <c r="B13103" s="3">
        <v>43757</v>
      </c>
      <c r="C13103" s="3">
        <v>43874</v>
      </c>
      <c r="D13103" t="s">
        <v>131</v>
      </c>
      <c r="E13103" t="s">
        <v>128</v>
      </c>
      <c r="F13103" t="s">
        <v>133</v>
      </c>
    </row>
    <row r="13104" spans="1:6" x14ac:dyDescent="0.25">
      <c r="A13104">
        <v>2699</v>
      </c>
      <c r="B13104" s="3">
        <v>43875</v>
      </c>
      <c r="C13104" s="3">
        <v>43876</v>
      </c>
      <c r="D13104" t="s">
        <v>131</v>
      </c>
      <c r="E13104" t="s">
        <v>128</v>
      </c>
      <c r="F13104" t="s">
        <v>133</v>
      </c>
    </row>
    <row r="13105" spans="1:6" x14ac:dyDescent="0.25">
      <c r="A13105">
        <v>2699</v>
      </c>
      <c r="B13105" s="3">
        <v>43877</v>
      </c>
      <c r="C13105" s="3">
        <v>43877</v>
      </c>
      <c r="D13105" t="s">
        <v>131</v>
      </c>
      <c r="E13105" t="s">
        <v>128</v>
      </c>
      <c r="F13105" t="s">
        <v>133</v>
      </c>
    </row>
    <row r="13106" spans="1:6" x14ac:dyDescent="0.25">
      <c r="A13106">
        <v>2699</v>
      </c>
      <c r="B13106" s="3">
        <v>43878</v>
      </c>
      <c r="C13106" s="3">
        <v>43879</v>
      </c>
      <c r="D13106" t="s">
        <v>131</v>
      </c>
      <c r="E13106" t="s">
        <v>128</v>
      </c>
      <c r="F13106" t="s">
        <v>133</v>
      </c>
    </row>
    <row r="13107" spans="1:6" x14ac:dyDescent="0.25">
      <c r="A13107">
        <v>2699</v>
      </c>
      <c r="B13107" s="3">
        <v>43880</v>
      </c>
      <c r="C13107" s="3">
        <v>44318</v>
      </c>
      <c r="D13107" t="s">
        <v>131</v>
      </c>
      <c r="E13107" t="s">
        <v>128</v>
      </c>
      <c r="F13107" t="s">
        <v>133</v>
      </c>
    </row>
    <row r="13108" spans="1:6" x14ac:dyDescent="0.25">
      <c r="A13108">
        <v>2699</v>
      </c>
      <c r="B13108" s="3">
        <v>44319</v>
      </c>
      <c r="C13108" s="3">
        <v>44325</v>
      </c>
      <c r="D13108" t="s">
        <v>131</v>
      </c>
      <c r="E13108" t="s">
        <v>128</v>
      </c>
      <c r="F13108" t="s">
        <v>133</v>
      </c>
    </row>
    <row r="13109" spans="1:6" x14ac:dyDescent="0.25">
      <c r="A13109">
        <v>2699</v>
      </c>
      <c r="B13109" s="3">
        <v>44326</v>
      </c>
      <c r="C13109" s="3">
        <v>44332</v>
      </c>
      <c r="D13109" t="s">
        <v>131</v>
      </c>
      <c r="E13109" t="s">
        <v>128</v>
      </c>
      <c r="F13109" t="s">
        <v>133</v>
      </c>
    </row>
    <row r="13110" spans="1:6" x14ac:dyDescent="0.25">
      <c r="A13110">
        <v>2699</v>
      </c>
      <c r="B13110" s="3">
        <v>44333</v>
      </c>
      <c r="C13110" s="3">
        <v>44466</v>
      </c>
      <c r="D13110" t="s">
        <v>131</v>
      </c>
      <c r="E13110" t="s">
        <v>128</v>
      </c>
      <c r="F13110" t="s">
        <v>133</v>
      </c>
    </row>
    <row r="13111" spans="1:6" x14ac:dyDescent="0.25">
      <c r="A13111">
        <v>2699</v>
      </c>
      <c r="B13111" s="3">
        <v>44467</v>
      </c>
      <c r="C13111" s="3">
        <v>44469</v>
      </c>
      <c r="D13111" t="s">
        <v>131</v>
      </c>
      <c r="E13111" t="s">
        <v>128</v>
      </c>
      <c r="F13111" t="s">
        <v>133</v>
      </c>
    </row>
    <row r="13112" spans="1:6" x14ac:dyDescent="0.25">
      <c r="A13112">
        <v>2699</v>
      </c>
      <c r="B13112" s="3">
        <v>44470</v>
      </c>
      <c r="C13112" s="3">
        <v>44473</v>
      </c>
      <c r="D13112" t="s">
        <v>131</v>
      </c>
      <c r="E13112" t="s">
        <v>128</v>
      </c>
      <c r="F13112" t="s">
        <v>133</v>
      </c>
    </row>
    <row r="13113" spans="1:6" x14ac:dyDescent="0.25">
      <c r="A13113">
        <v>2699</v>
      </c>
      <c r="B13113" s="3">
        <v>44474</v>
      </c>
      <c r="C13113" s="3">
        <v>44707</v>
      </c>
      <c r="D13113" t="s">
        <v>131</v>
      </c>
      <c r="E13113" t="s">
        <v>128</v>
      </c>
      <c r="F13113" t="s">
        <v>133</v>
      </c>
    </row>
    <row r="13114" spans="1:6" x14ac:dyDescent="0.25">
      <c r="A13114">
        <v>2699</v>
      </c>
      <c r="B13114" s="3">
        <v>44707</v>
      </c>
      <c r="C13114" s="3">
        <v>44708</v>
      </c>
      <c r="D13114" t="s">
        <v>131</v>
      </c>
      <c r="E13114" t="s">
        <v>128</v>
      </c>
      <c r="F13114" t="s">
        <v>133</v>
      </c>
    </row>
    <row r="13115" spans="1:6" x14ac:dyDescent="0.25">
      <c r="A13115">
        <v>2699</v>
      </c>
      <c r="B13115" s="3">
        <v>44709</v>
      </c>
      <c r="C13115" s="3"/>
      <c r="D13115" t="s">
        <v>131</v>
      </c>
      <c r="E13115" t="s">
        <v>128</v>
      </c>
      <c r="F13115" t="s">
        <v>133</v>
      </c>
    </row>
    <row r="13116" spans="1:6" x14ac:dyDescent="0.25">
      <c r="A13116">
        <v>2700</v>
      </c>
      <c r="B13116" s="3">
        <v>42926</v>
      </c>
      <c r="C13116" s="3">
        <v>43571</v>
      </c>
      <c r="D13116" t="s">
        <v>131</v>
      </c>
      <c r="E13116" t="s">
        <v>185</v>
      </c>
      <c r="F13116" t="s">
        <v>133</v>
      </c>
    </row>
    <row r="13117" spans="1:6" x14ac:dyDescent="0.25">
      <c r="A13117">
        <v>2700</v>
      </c>
      <c r="B13117" s="3">
        <v>42926</v>
      </c>
      <c r="C13117" s="3">
        <v>42926</v>
      </c>
      <c r="D13117" t="s">
        <v>131</v>
      </c>
      <c r="E13117" t="s">
        <v>185</v>
      </c>
      <c r="F13117" t="s">
        <v>133</v>
      </c>
    </row>
    <row r="13118" spans="1:6" x14ac:dyDescent="0.25">
      <c r="A13118">
        <v>2700</v>
      </c>
      <c r="B13118" s="3">
        <v>43571</v>
      </c>
      <c r="C13118" s="3">
        <v>43571</v>
      </c>
      <c r="D13118" t="s">
        <v>131</v>
      </c>
      <c r="E13118" t="s">
        <v>185</v>
      </c>
      <c r="F13118" t="s">
        <v>133</v>
      </c>
    </row>
    <row r="13119" spans="1:6" x14ac:dyDescent="0.25">
      <c r="A13119">
        <v>2700</v>
      </c>
      <c r="B13119" s="3">
        <v>43571</v>
      </c>
      <c r="C13119" s="3">
        <v>44562</v>
      </c>
      <c r="D13119" t="s">
        <v>131</v>
      </c>
      <c r="E13119" t="s">
        <v>128</v>
      </c>
      <c r="F13119" t="s">
        <v>133</v>
      </c>
    </row>
    <row r="13120" spans="1:6" x14ac:dyDescent="0.25">
      <c r="A13120">
        <v>2700</v>
      </c>
      <c r="B13120" s="3">
        <v>44562</v>
      </c>
      <c r="C13120" s="3">
        <v>44562</v>
      </c>
      <c r="D13120" t="s">
        <v>131</v>
      </c>
      <c r="E13120" t="s">
        <v>316</v>
      </c>
      <c r="F13120" t="s">
        <v>133</v>
      </c>
    </row>
    <row r="13121" spans="1:6" x14ac:dyDescent="0.25">
      <c r="A13121">
        <v>2700</v>
      </c>
      <c r="B13121" s="3">
        <v>44562</v>
      </c>
      <c r="C13121" s="3">
        <v>44744</v>
      </c>
      <c r="D13121" t="s">
        <v>131</v>
      </c>
      <c r="E13121" t="s">
        <v>316</v>
      </c>
      <c r="F13121" t="s">
        <v>133</v>
      </c>
    </row>
    <row r="13122" spans="1:6" x14ac:dyDescent="0.25">
      <c r="A13122">
        <v>2700</v>
      </c>
      <c r="B13122" s="3">
        <v>44744</v>
      </c>
      <c r="C13122" s="3"/>
      <c r="D13122" t="s">
        <v>131</v>
      </c>
      <c r="E13122" t="s">
        <v>128</v>
      </c>
      <c r="F13122" t="s">
        <v>133</v>
      </c>
    </row>
    <row r="13123" spans="1:6" x14ac:dyDescent="0.25">
      <c r="A13123">
        <v>2701</v>
      </c>
      <c r="B13123" s="3">
        <v>42705</v>
      </c>
      <c r="C13123" s="3">
        <v>43479</v>
      </c>
      <c r="D13123" t="s">
        <v>131</v>
      </c>
      <c r="E13123" t="s">
        <v>115</v>
      </c>
      <c r="F13123" t="s">
        <v>133</v>
      </c>
    </row>
    <row r="13124" spans="1:6" x14ac:dyDescent="0.25">
      <c r="A13124">
        <v>2701</v>
      </c>
      <c r="B13124" s="3">
        <v>43479</v>
      </c>
      <c r="C13124" s="3">
        <v>43479</v>
      </c>
      <c r="D13124" t="s">
        <v>131</v>
      </c>
      <c r="E13124" t="s">
        <v>115</v>
      </c>
      <c r="F13124" t="s">
        <v>133</v>
      </c>
    </row>
    <row r="13125" spans="1:6" x14ac:dyDescent="0.25">
      <c r="A13125">
        <v>2701</v>
      </c>
      <c r="B13125" s="3">
        <v>43479</v>
      </c>
      <c r="C13125" s="3">
        <v>44501</v>
      </c>
      <c r="D13125" t="s">
        <v>131</v>
      </c>
      <c r="E13125" t="s">
        <v>115</v>
      </c>
      <c r="F13125" t="s">
        <v>133</v>
      </c>
    </row>
    <row r="13126" spans="1:6" x14ac:dyDescent="0.25">
      <c r="A13126">
        <v>2701</v>
      </c>
      <c r="B13126" s="3">
        <v>44501</v>
      </c>
      <c r="C13126" s="3">
        <v>44516</v>
      </c>
      <c r="D13126" t="s">
        <v>131</v>
      </c>
      <c r="E13126" t="s">
        <v>105</v>
      </c>
      <c r="F13126" t="s">
        <v>133</v>
      </c>
    </row>
    <row r="13127" spans="1:6" x14ac:dyDescent="0.25">
      <c r="A13127">
        <v>2701</v>
      </c>
      <c r="B13127" s="3">
        <v>44501</v>
      </c>
      <c r="C13127" s="3">
        <v>44501</v>
      </c>
      <c r="D13127" t="s">
        <v>131</v>
      </c>
      <c r="E13127" t="s">
        <v>115</v>
      </c>
      <c r="F13127" t="s">
        <v>133</v>
      </c>
    </row>
    <row r="13128" spans="1:6" x14ac:dyDescent="0.25">
      <c r="A13128">
        <v>2701</v>
      </c>
      <c r="B13128" s="3">
        <v>44516</v>
      </c>
      <c r="C13128" s="3">
        <v>44516</v>
      </c>
      <c r="D13128" t="s">
        <v>131</v>
      </c>
      <c r="E13128" t="s">
        <v>105</v>
      </c>
      <c r="F13128" t="s">
        <v>133</v>
      </c>
    </row>
    <row r="13129" spans="1:6" x14ac:dyDescent="0.25">
      <c r="A13129">
        <v>2701</v>
      </c>
      <c r="B13129" s="3">
        <v>44516</v>
      </c>
      <c r="C13129" s="3"/>
      <c r="D13129" t="s">
        <v>131</v>
      </c>
      <c r="E13129" t="s">
        <v>105</v>
      </c>
      <c r="F13129" t="s">
        <v>133</v>
      </c>
    </row>
    <row r="13130" spans="1:6" x14ac:dyDescent="0.25">
      <c r="A13130">
        <v>2702</v>
      </c>
      <c r="B13130" s="3">
        <v>41292</v>
      </c>
      <c r="C13130" s="3">
        <v>41322</v>
      </c>
      <c r="D13130" t="s">
        <v>131</v>
      </c>
      <c r="E13130" t="s">
        <v>129</v>
      </c>
      <c r="F13130" t="s">
        <v>133</v>
      </c>
    </row>
    <row r="13131" spans="1:6" x14ac:dyDescent="0.25">
      <c r="A13131">
        <v>2702</v>
      </c>
      <c r="B13131" s="3">
        <v>42643</v>
      </c>
      <c r="C13131" s="3">
        <v>43163</v>
      </c>
      <c r="D13131" t="s">
        <v>131</v>
      </c>
      <c r="E13131" t="s">
        <v>118</v>
      </c>
      <c r="F13131" t="s">
        <v>133</v>
      </c>
    </row>
    <row r="13132" spans="1:6" x14ac:dyDescent="0.25">
      <c r="A13132">
        <v>2702</v>
      </c>
      <c r="B13132" s="3">
        <v>43164</v>
      </c>
      <c r="C13132" s="3">
        <v>43272</v>
      </c>
      <c r="D13132" t="s">
        <v>131</v>
      </c>
      <c r="E13132" t="s">
        <v>97</v>
      </c>
      <c r="F13132" t="s">
        <v>133</v>
      </c>
    </row>
    <row r="13133" spans="1:6" x14ac:dyDescent="0.25">
      <c r="A13133">
        <v>2702</v>
      </c>
      <c r="B13133" s="3">
        <v>43272</v>
      </c>
      <c r="C13133" s="3">
        <v>43273</v>
      </c>
      <c r="D13133" t="s">
        <v>131</v>
      </c>
      <c r="E13133" t="s">
        <v>97</v>
      </c>
      <c r="F13133" t="s">
        <v>133</v>
      </c>
    </row>
    <row r="13134" spans="1:6" x14ac:dyDescent="0.25">
      <c r="A13134">
        <v>2702</v>
      </c>
      <c r="B13134" s="3">
        <v>43273</v>
      </c>
      <c r="C13134" s="3">
        <v>43318</v>
      </c>
      <c r="D13134" t="s">
        <v>131</v>
      </c>
      <c r="E13134" t="s">
        <v>97</v>
      </c>
      <c r="F13134" t="s">
        <v>133</v>
      </c>
    </row>
    <row r="13135" spans="1:6" x14ac:dyDescent="0.25">
      <c r="A13135">
        <v>2702</v>
      </c>
      <c r="B13135" s="3">
        <v>43318</v>
      </c>
      <c r="C13135" s="3">
        <v>43318</v>
      </c>
      <c r="D13135" t="s">
        <v>131</v>
      </c>
      <c r="E13135" t="s">
        <v>88</v>
      </c>
      <c r="F13135" t="s">
        <v>133</v>
      </c>
    </row>
    <row r="13136" spans="1:6" x14ac:dyDescent="0.25">
      <c r="A13136">
        <v>2702</v>
      </c>
      <c r="B13136" s="3">
        <v>43318</v>
      </c>
      <c r="C13136" s="3">
        <v>43318</v>
      </c>
      <c r="D13136" t="s">
        <v>131</v>
      </c>
      <c r="E13136" t="s">
        <v>97</v>
      </c>
      <c r="F13136" t="s">
        <v>133</v>
      </c>
    </row>
    <row r="13137" spans="1:6" x14ac:dyDescent="0.25">
      <c r="A13137">
        <v>2702</v>
      </c>
      <c r="B13137" s="3">
        <v>43318</v>
      </c>
      <c r="C13137" s="3">
        <v>43577</v>
      </c>
      <c r="D13137" t="s">
        <v>131</v>
      </c>
      <c r="E13137" t="s">
        <v>88</v>
      </c>
      <c r="F13137" t="s">
        <v>133</v>
      </c>
    </row>
    <row r="13138" spans="1:6" x14ac:dyDescent="0.25">
      <c r="A13138">
        <v>2702</v>
      </c>
      <c r="B13138" s="3">
        <v>43577</v>
      </c>
      <c r="C13138" s="3">
        <v>43611</v>
      </c>
      <c r="D13138" t="s">
        <v>131</v>
      </c>
      <c r="E13138" t="s">
        <v>88</v>
      </c>
      <c r="F13138" t="s">
        <v>133</v>
      </c>
    </row>
    <row r="13139" spans="1:6" x14ac:dyDescent="0.25">
      <c r="A13139">
        <v>2702</v>
      </c>
      <c r="B13139" s="3">
        <v>43611</v>
      </c>
      <c r="C13139" s="3">
        <v>43613</v>
      </c>
      <c r="D13139" t="s">
        <v>131</v>
      </c>
      <c r="E13139" t="s">
        <v>88</v>
      </c>
      <c r="F13139" t="s">
        <v>133</v>
      </c>
    </row>
    <row r="13140" spans="1:6" x14ac:dyDescent="0.25">
      <c r="A13140">
        <v>2702</v>
      </c>
      <c r="B13140" s="3">
        <v>43614</v>
      </c>
      <c r="C13140" s="3">
        <v>43891</v>
      </c>
      <c r="D13140" t="s">
        <v>131</v>
      </c>
      <c r="E13140" t="s">
        <v>88</v>
      </c>
      <c r="F13140" t="s">
        <v>133</v>
      </c>
    </row>
    <row r="13141" spans="1:6" x14ac:dyDescent="0.25">
      <c r="A13141">
        <v>2702</v>
      </c>
      <c r="B13141" s="3">
        <v>43891</v>
      </c>
      <c r="C13141" s="3">
        <v>43893</v>
      </c>
      <c r="D13141" t="s">
        <v>131</v>
      </c>
      <c r="E13141" t="s">
        <v>88</v>
      </c>
      <c r="F13141" t="s">
        <v>133</v>
      </c>
    </row>
    <row r="13142" spans="1:6" x14ac:dyDescent="0.25">
      <c r="A13142">
        <v>2702</v>
      </c>
      <c r="B13142" s="3">
        <v>43894</v>
      </c>
      <c r="C13142" s="3">
        <v>44543</v>
      </c>
      <c r="D13142" t="s">
        <v>131</v>
      </c>
      <c r="E13142" t="s">
        <v>88</v>
      </c>
      <c r="F13142" t="s">
        <v>133</v>
      </c>
    </row>
    <row r="13143" spans="1:6" x14ac:dyDescent="0.25">
      <c r="A13143">
        <v>2702</v>
      </c>
      <c r="B13143" s="3">
        <v>44543</v>
      </c>
      <c r="C13143" s="3">
        <v>44544</v>
      </c>
      <c r="D13143" t="s">
        <v>131</v>
      </c>
      <c r="E13143" t="s">
        <v>88</v>
      </c>
      <c r="F13143" t="s">
        <v>133</v>
      </c>
    </row>
    <row r="13144" spans="1:6" x14ac:dyDescent="0.25">
      <c r="A13144">
        <v>2702</v>
      </c>
      <c r="B13144" s="3">
        <v>44545</v>
      </c>
      <c r="C13144" s="3">
        <v>44552</v>
      </c>
      <c r="D13144" t="s">
        <v>131</v>
      </c>
      <c r="E13144" t="s">
        <v>88</v>
      </c>
      <c r="F13144" t="s">
        <v>133</v>
      </c>
    </row>
    <row r="13145" spans="1:6" x14ac:dyDescent="0.25">
      <c r="A13145">
        <v>2702</v>
      </c>
      <c r="B13145" s="3">
        <v>44552</v>
      </c>
      <c r="C13145" s="3">
        <v>44558</v>
      </c>
      <c r="D13145" t="s">
        <v>131</v>
      </c>
      <c r="E13145" t="s">
        <v>88</v>
      </c>
      <c r="F13145" t="s">
        <v>133</v>
      </c>
    </row>
    <row r="13146" spans="1:6" x14ac:dyDescent="0.25">
      <c r="A13146">
        <v>2702</v>
      </c>
      <c r="B13146" s="3">
        <v>44559</v>
      </c>
      <c r="C13146" s="3"/>
      <c r="D13146" t="s">
        <v>131</v>
      </c>
      <c r="E13146" t="s">
        <v>88</v>
      </c>
      <c r="F13146" t="s">
        <v>133</v>
      </c>
    </row>
    <row r="13147" spans="1:6" x14ac:dyDescent="0.25">
      <c r="A13147">
        <v>2703</v>
      </c>
      <c r="B13147" s="3">
        <v>41730</v>
      </c>
      <c r="C13147" s="3">
        <v>43374</v>
      </c>
      <c r="D13147" t="s">
        <v>131</v>
      </c>
      <c r="E13147" t="s">
        <v>187</v>
      </c>
      <c r="F13147" t="s">
        <v>133</v>
      </c>
    </row>
    <row r="13148" spans="1:6" x14ac:dyDescent="0.25">
      <c r="A13148">
        <v>2703</v>
      </c>
      <c r="B13148" s="3">
        <v>43374</v>
      </c>
      <c r="C13148" s="3">
        <v>43374</v>
      </c>
      <c r="D13148" t="s">
        <v>131</v>
      </c>
      <c r="E13148" t="s">
        <v>187</v>
      </c>
      <c r="F13148" t="s">
        <v>133</v>
      </c>
    </row>
    <row r="13149" spans="1:6" x14ac:dyDescent="0.25">
      <c r="A13149">
        <v>2703</v>
      </c>
      <c r="B13149" s="3">
        <v>43374</v>
      </c>
      <c r="C13149" s="3">
        <v>44075</v>
      </c>
      <c r="D13149" t="s">
        <v>131</v>
      </c>
      <c r="E13149" t="s">
        <v>187</v>
      </c>
      <c r="F13149" t="s">
        <v>133</v>
      </c>
    </row>
    <row r="13150" spans="1:6" x14ac:dyDescent="0.25">
      <c r="A13150">
        <v>2703</v>
      </c>
      <c r="B13150" s="3">
        <v>44075</v>
      </c>
      <c r="C13150" s="3">
        <v>44075</v>
      </c>
      <c r="D13150" t="s">
        <v>131</v>
      </c>
      <c r="E13150" t="s">
        <v>237</v>
      </c>
      <c r="F13150" t="s">
        <v>133</v>
      </c>
    </row>
    <row r="13151" spans="1:6" x14ac:dyDescent="0.25">
      <c r="A13151">
        <v>2703</v>
      </c>
      <c r="B13151" s="3">
        <v>44075</v>
      </c>
      <c r="C13151" s="3">
        <v>44075</v>
      </c>
      <c r="D13151" t="s">
        <v>131</v>
      </c>
      <c r="E13151" t="s">
        <v>237</v>
      </c>
      <c r="F13151" t="s">
        <v>133</v>
      </c>
    </row>
    <row r="13152" spans="1:6" x14ac:dyDescent="0.25">
      <c r="A13152">
        <v>2703</v>
      </c>
      <c r="B13152" s="3">
        <v>44075</v>
      </c>
      <c r="C13152" s="3">
        <v>44683</v>
      </c>
      <c r="D13152" t="s">
        <v>131</v>
      </c>
      <c r="E13152" t="s">
        <v>237</v>
      </c>
      <c r="F13152" t="s">
        <v>133</v>
      </c>
    </row>
    <row r="13153" spans="1:6" x14ac:dyDescent="0.25">
      <c r="A13153">
        <v>2703</v>
      </c>
      <c r="B13153" s="3">
        <v>44683</v>
      </c>
      <c r="C13153" s="3">
        <v>44684</v>
      </c>
      <c r="D13153" t="s">
        <v>131</v>
      </c>
      <c r="E13153" t="s">
        <v>237</v>
      </c>
      <c r="F13153" t="s">
        <v>133</v>
      </c>
    </row>
    <row r="13154" spans="1:6" x14ac:dyDescent="0.25">
      <c r="A13154">
        <v>2703</v>
      </c>
      <c r="B13154" s="3">
        <v>44685</v>
      </c>
      <c r="C13154" s="3"/>
      <c r="D13154" t="s">
        <v>131</v>
      </c>
      <c r="E13154" t="s">
        <v>237</v>
      </c>
      <c r="F13154" t="s">
        <v>133</v>
      </c>
    </row>
    <row r="13155" spans="1:6" x14ac:dyDescent="0.25">
      <c r="A13155">
        <v>2704</v>
      </c>
      <c r="B13155" s="3">
        <v>42095</v>
      </c>
      <c r="C13155" s="3">
        <v>43123</v>
      </c>
      <c r="D13155" t="s">
        <v>131</v>
      </c>
      <c r="E13155" t="s">
        <v>185</v>
      </c>
      <c r="F13155" t="s">
        <v>133</v>
      </c>
    </row>
    <row r="13156" spans="1:6" x14ac:dyDescent="0.25">
      <c r="A13156">
        <v>2704</v>
      </c>
      <c r="B13156" s="3">
        <v>43123</v>
      </c>
      <c r="C13156" s="3">
        <v>43136</v>
      </c>
      <c r="D13156" t="s">
        <v>131</v>
      </c>
      <c r="E13156" t="s">
        <v>185</v>
      </c>
      <c r="F13156" t="s">
        <v>133</v>
      </c>
    </row>
    <row r="13157" spans="1:6" x14ac:dyDescent="0.25">
      <c r="A13157">
        <v>2704</v>
      </c>
      <c r="B13157" s="3">
        <v>43137</v>
      </c>
      <c r="C13157" s="3">
        <v>43264</v>
      </c>
      <c r="D13157" t="s">
        <v>131</v>
      </c>
      <c r="E13157" t="s">
        <v>185</v>
      </c>
      <c r="F13157" t="s">
        <v>133</v>
      </c>
    </row>
    <row r="13158" spans="1:6" x14ac:dyDescent="0.25">
      <c r="A13158">
        <v>2704</v>
      </c>
      <c r="B13158" s="3">
        <v>43264</v>
      </c>
      <c r="C13158" s="3">
        <v>43265</v>
      </c>
      <c r="D13158" t="s">
        <v>131</v>
      </c>
      <c r="E13158" t="s">
        <v>185</v>
      </c>
      <c r="F13158" t="s">
        <v>133</v>
      </c>
    </row>
    <row r="13159" spans="1:6" x14ac:dyDescent="0.25">
      <c r="A13159">
        <v>2704</v>
      </c>
      <c r="B13159" s="3">
        <v>43266</v>
      </c>
      <c r="C13159" s="3">
        <v>43266</v>
      </c>
      <c r="D13159" t="s">
        <v>131</v>
      </c>
      <c r="E13159" t="s">
        <v>185</v>
      </c>
      <c r="F13159" t="s">
        <v>133</v>
      </c>
    </row>
    <row r="13160" spans="1:6" x14ac:dyDescent="0.25">
      <c r="A13160">
        <v>2704</v>
      </c>
      <c r="B13160" s="3">
        <v>43266</v>
      </c>
      <c r="C13160" s="3">
        <v>43266</v>
      </c>
      <c r="D13160" t="s">
        <v>131</v>
      </c>
      <c r="E13160" t="s">
        <v>185</v>
      </c>
      <c r="F13160" t="s">
        <v>133</v>
      </c>
    </row>
    <row r="13161" spans="1:6" x14ac:dyDescent="0.25">
      <c r="A13161">
        <v>2704</v>
      </c>
      <c r="B13161" s="3">
        <v>43267</v>
      </c>
      <c r="C13161" s="3">
        <v>43497</v>
      </c>
      <c r="D13161" t="s">
        <v>131</v>
      </c>
      <c r="E13161" t="s">
        <v>185</v>
      </c>
      <c r="F13161" t="s">
        <v>133</v>
      </c>
    </row>
    <row r="13162" spans="1:6" x14ac:dyDescent="0.25">
      <c r="A13162">
        <v>2704</v>
      </c>
      <c r="B13162" s="3">
        <v>43497</v>
      </c>
      <c r="C13162" s="3">
        <v>43497</v>
      </c>
      <c r="D13162" t="s">
        <v>131</v>
      </c>
      <c r="E13162" t="s">
        <v>185</v>
      </c>
      <c r="F13162" t="s">
        <v>133</v>
      </c>
    </row>
    <row r="13163" spans="1:6" x14ac:dyDescent="0.25">
      <c r="A13163">
        <v>2704</v>
      </c>
      <c r="B13163" s="3">
        <v>43497</v>
      </c>
      <c r="C13163" s="3">
        <v>43522</v>
      </c>
      <c r="D13163" t="s">
        <v>131</v>
      </c>
      <c r="E13163" t="s">
        <v>169</v>
      </c>
      <c r="F13163" t="s">
        <v>133</v>
      </c>
    </row>
    <row r="13164" spans="1:6" x14ac:dyDescent="0.25">
      <c r="A13164">
        <v>2704</v>
      </c>
      <c r="B13164" s="3">
        <v>43522</v>
      </c>
      <c r="C13164" s="3">
        <v>43619</v>
      </c>
      <c r="D13164" t="s">
        <v>131</v>
      </c>
      <c r="E13164" t="s">
        <v>169</v>
      </c>
      <c r="F13164" t="s">
        <v>133</v>
      </c>
    </row>
    <row r="13165" spans="1:6" x14ac:dyDescent="0.25">
      <c r="A13165">
        <v>2704</v>
      </c>
      <c r="B13165" s="3">
        <v>43620</v>
      </c>
      <c r="C13165" s="3">
        <v>43732</v>
      </c>
      <c r="D13165" t="s">
        <v>131</v>
      </c>
      <c r="E13165" t="s">
        <v>169</v>
      </c>
      <c r="F13165" t="s">
        <v>133</v>
      </c>
    </row>
    <row r="13166" spans="1:6" x14ac:dyDescent="0.25">
      <c r="A13166">
        <v>2704</v>
      </c>
      <c r="B13166" s="3">
        <v>43732</v>
      </c>
      <c r="C13166" s="3">
        <v>43733</v>
      </c>
      <c r="D13166" t="s">
        <v>131</v>
      </c>
      <c r="E13166" t="s">
        <v>169</v>
      </c>
      <c r="F13166" t="s">
        <v>133</v>
      </c>
    </row>
    <row r="13167" spans="1:6" x14ac:dyDescent="0.25">
      <c r="A13167">
        <v>2704</v>
      </c>
      <c r="B13167" s="3">
        <v>43734</v>
      </c>
      <c r="C13167" s="3">
        <v>43754</v>
      </c>
      <c r="D13167" t="s">
        <v>131</v>
      </c>
      <c r="E13167" t="s">
        <v>169</v>
      </c>
      <c r="F13167" t="s">
        <v>133</v>
      </c>
    </row>
    <row r="13168" spans="1:6" x14ac:dyDescent="0.25">
      <c r="A13168">
        <v>2704</v>
      </c>
      <c r="B13168" s="3">
        <v>43754</v>
      </c>
      <c r="C13168" s="3">
        <v>43754</v>
      </c>
      <c r="D13168" t="s">
        <v>131</v>
      </c>
      <c r="E13168" t="s">
        <v>169</v>
      </c>
      <c r="F13168" t="s">
        <v>133</v>
      </c>
    </row>
    <row r="13169" spans="1:6" x14ac:dyDescent="0.25">
      <c r="A13169">
        <v>2704</v>
      </c>
      <c r="B13169" s="3">
        <v>43755</v>
      </c>
      <c r="C13169" s="3"/>
      <c r="D13169" t="s">
        <v>131</v>
      </c>
      <c r="E13169" t="s">
        <v>169</v>
      </c>
      <c r="F13169" t="s">
        <v>133</v>
      </c>
    </row>
    <row r="13170" spans="1:6" x14ac:dyDescent="0.25">
      <c r="A13170">
        <v>2705</v>
      </c>
      <c r="B13170" s="3">
        <v>41722</v>
      </c>
      <c r="C13170" s="3">
        <v>43472</v>
      </c>
      <c r="D13170" t="s">
        <v>131</v>
      </c>
      <c r="E13170" t="s">
        <v>172</v>
      </c>
      <c r="F13170" t="s">
        <v>132</v>
      </c>
    </row>
    <row r="13171" spans="1:6" x14ac:dyDescent="0.25">
      <c r="A13171">
        <v>2705</v>
      </c>
      <c r="B13171" s="3">
        <v>43472</v>
      </c>
      <c r="C13171" s="3">
        <v>43481</v>
      </c>
      <c r="D13171" t="s">
        <v>131</v>
      </c>
      <c r="E13171" t="s">
        <v>172</v>
      </c>
      <c r="F13171" t="s">
        <v>132</v>
      </c>
    </row>
    <row r="13172" spans="1:6" x14ac:dyDescent="0.25">
      <c r="A13172">
        <v>2705</v>
      </c>
      <c r="B13172" s="3">
        <v>43482</v>
      </c>
      <c r="C13172" s="3">
        <v>43495</v>
      </c>
      <c r="D13172" t="s">
        <v>131</v>
      </c>
      <c r="E13172" t="s">
        <v>172</v>
      </c>
      <c r="F13172" t="s">
        <v>132</v>
      </c>
    </row>
    <row r="13173" spans="1:6" x14ac:dyDescent="0.25">
      <c r="A13173">
        <v>2705</v>
      </c>
      <c r="B13173" s="3">
        <v>43496</v>
      </c>
      <c r="C13173" s="3">
        <v>43496</v>
      </c>
      <c r="D13173" t="s">
        <v>131</v>
      </c>
      <c r="E13173" t="s">
        <v>172</v>
      </c>
      <c r="F13173" t="s">
        <v>132</v>
      </c>
    </row>
    <row r="13174" spans="1:6" x14ac:dyDescent="0.25">
      <c r="A13174">
        <v>2705</v>
      </c>
      <c r="B13174" s="3">
        <v>43496</v>
      </c>
      <c r="C13174" s="3">
        <v>44067</v>
      </c>
      <c r="D13174" t="s">
        <v>131</v>
      </c>
      <c r="E13174" t="s">
        <v>172</v>
      </c>
      <c r="F13174" t="s">
        <v>132</v>
      </c>
    </row>
    <row r="13175" spans="1:6" x14ac:dyDescent="0.25">
      <c r="A13175">
        <v>2705</v>
      </c>
      <c r="B13175" s="3">
        <v>44067</v>
      </c>
      <c r="C13175" s="3">
        <v>44081</v>
      </c>
      <c r="D13175" t="s">
        <v>131</v>
      </c>
      <c r="E13175" t="s">
        <v>172</v>
      </c>
      <c r="F13175" t="s">
        <v>132</v>
      </c>
    </row>
    <row r="13176" spans="1:6" x14ac:dyDescent="0.25">
      <c r="A13176">
        <v>2705</v>
      </c>
      <c r="B13176" s="3">
        <v>44082</v>
      </c>
      <c r="C13176" s="3">
        <v>44410</v>
      </c>
      <c r="D13176" t="s">
        <v>131</v>
      </c>
      <c r="E13176" t="s">
        <v>172</v>
      </c>
      <c r="F13176" t="s">
        <v>132</v>
      </c>
    </row>
    <row r="13177" spans="1:6" x14ac:dyDescent="0.25">
      <c r="A13177">
        <v>2705</v>
      </c>
      <c r="B13177" s="3">
        <v>44410</v>
      </c>
      <c r="C13177" s="3">
        <v>44421</v>
      </c>
      <c r="D13177" t="s">
        <v>131</v>
      </c>
      <c r="E13177" t="s">
        <v>172</v>
      </c>
      <c r="F13177" t="s">
        <v>132</v>
      </c>
    </row>
    <row r="13178" spans="1:6" x14ac:dyDescent="0.25">
      <c r="A13178">
        <v>2705</v>
      </c>
      <c r="B13178" s="3">
        <v>44422</v>
      </c>
      <c r="C13178" s="3">
        <v>44520</v>
      </c>
      <c r="D13178" t="s">
        <v>131</v>
      </c>
      <c r="E13178" t="s">
        <v>172</v>
      </c>
      <c r="F13178" t="s">
        <v>132</v>
      </c>
    </row>
    <row r="13179" spans="1:6" x14ac:dyDescent="0.25">
      <c r="A13179">
        <v>2705</v>
      </c>
      <c r="B13179" s="3">
        <v>44520</v>
      </c>
      <c r="C13179" s="3">
        <v>44526</v>
      </c>
      <c r="D13179" t="s">
        <v>131</v>
      </c>
      <c r="E13179" t="s">
        <v>172</v>
      </c>
      <c r="F13179" t="s">
        <v>132</v>
      </c>
    </row>
    <row r="13180" spans="1:6" x14ac:dyDescent="0.25">
      <c r="A13180">
        <v>2705</v>
      </c>
      <c r="B13180" s="3">
        <v>44527</v>
      </c>
      <c r="C13180" s="3">
        <v>44527</v>
      </c>
      <c r="D13180" t="s">
        <v>131</v>
      </c>
      <c r="E13180" t="s">
        <v>172</v>
      </c>
      <c r="F13180" t="s">
        <v>132</v>
      </c>
    </row>
    <row r="13181" spans="1:6" x14ac:dyDescent="0.25">
      <c r="A13181">
        <v>2705</v>
      </c>
      <c r="B13181" s="3">
        <v>44527</v>
      </c>
      <c r="C13181" s="3">
        <v>44533</v>
      </c>
      <c r="D13181" t="s">
        <v>131</v>
      </c>
      <c r="E13181" t="s">
        <v>172</v>
      </c>
      <c r="F13181" t="s">
        <v>132</v>
      </c>
    </row>
    <row r="13182" spans="1:6" x14ac:dyDescent="0.25">
      <c r="A13182">
        <v>2705</v>
      </c>
      <c r="B13182" s="3">
        <v>44534</v>
      </c>
      <c r="D13182" t="s">
        <v>131</v>
      </c>
      <c r="E13182" t="s">
        <v>172</v>
      </c>
      <c r="F13182" t="s">
        <v>132</v>
      </c>
    </row>
    <row r="13183" spans="1:6" x14ac:dyDescent="0.25">
      <c r="A13183">
        <v>2706</v>
      </c>
      <c r="B13183" s="3">
        <v>41711</v>
      </c>
      <c r="C13183" s="3">
        <v>43289</v>
      </c>
      <c r="D13183" t="s">
        <v>131</v>
      </c>
      <c r="E13183" t="s">
        <v>171</v>
      </c>
      <c r="F13183" t="s">
        <v>133</v>
      </c>
    </row>
    <row r="13184" spans="1:6" x14ac:dyDescent="0.25">
      <c r="A13184">
        <v>2706</v>
      </c>
      <c r="B13184" s="3">
        <v>43289</v>
      </c>
      <c r="C13184" s="3">
        <v>43472</v>
      </c>
      <c r="D13184" t="s">
        <v>131</v>
      </c>
      <c r="E13184" t="s">
        <v>171</v>
      </c>
      <c r="F13184" t="s">
        <v>133</v>
      </c>
    </row>
    <row r="13185" spans="1:6" x14ac:dyDescent="0.25">
      <c r="A13185">
        <v>2706</v>
      </c>
      <c r="B13185" s="3">
        <v>43473</v>
      </c>
      <c r="C13185" s="3">
        <v>43473</v>
      </c>
      <c r="D13185" t="s">
        <v>131</v>
      </c>
      <c r="E13185" t="s">
        <v>171</v>
      </c>
      <c r="F13185" t="s">
        <v>133</v>
      </c>
    </row>
    <row r="13186" spans="1:6" x14ac:dyDescent="0.25">
      <c r="A13186">
        <v>2706</v>
      </c>
      <c r="B13186" s="3">
        <v>43473</v>
      </c>
      <c r="C13186" s="3">
        <v>43473</v>
      </c>
      <c r="D13186" t="s">
        <v>131</v>
      </c>
      <c r="E13186" t="s">
        <v>171</v>
      </c>
      <c r="F13186" t="s">
        <v>133</v>
      </c>
    </row>
    <row r="13187" spans="1:6" x14ac:dyDescent="0.25">
      <c r="A13187">
        <v>2707</v>
      </c>
      <c r="B13187" s="3">
        <v>42185</v>
      </c>
      <c r="C13187" s="3">
        <v>43107</v>
      </c>
      <c r="D13187" t="s">
        <v>131</v>
      </c>
      <c r="E13187" t="s">
        <v>173</v>
      </c>
      <c r="F13187" t="s">
        <v>133</v>
      </c>
    </row>
    <row r="13188" spans="1:6" x14ac:dyDescent="0.25">
      <c r="A13188">
        <v>2707</v>
      </c>
      <c r="B13188" s="3">
        <v>43108</v>
      </c>
      <c r="C13188" s="3">
        <v>43138</v>
      </c>
      <c r="D13188" t="s">
        <v>131</v>
      </c>
      <c r="E13188" t="s">
        <v>173</v>
      </c>
      <c r="F13188" t="s">
        <v>133</v>
      </c>
    </row>
    <row r="13189" spans="1:6" x14ac:dyDescent="0.25">
      <c r="A13189">
        <v>2707</v>
      </c>
      <c r="B13189" s="3">
        <v>43139</v>
      </c>
      <c r="C13189" s="3">
        <v>43138</v>
      </c>
      <c r="D13189" t="s">
        <v>131</v>
      </c>
      <c r="E13189" t="s">
        <v>173</v>
      </c>
      <c r="F13189" t="s">
        <v>133</v>
      </c>
    </row>
    <row r="13190" spans="1:6" x14ac:dyDescent="0.25">
      <c r="A13190">
        <v>2707</v>
      </c>
      <c r="B13190" s="3">
        <v>43139</v>
      </c>
      <c r="C13190" s="3">
        <v>43166</v>
      </c>
      <c r="D13190" t="s">
        <v>131</v>
      </c>
      <c r="E13190" t="s">
        <v>173</v>
      </c>
      <c r="F13190" t="s">
        <v>133</v>
      </c>
    </row>
    <row r="13191" spans="1:6" x14ac:dyDescent="0.25">
      <c r="A13191">
        <v>2707</v>
      </c>
      <c r="B13191" s="3">
        <v>43167</v>
      </c>
      <c r="C13191" s="3">
        <v>43166</v>
      </c>
      <c r="D13191" t="s">
        <v>131</v>
      </c>
      <c r="E13191" t="s">
        <v>173</v>
      </c>
      <c r="F13191" t="s">
        <v>133</v>
      </c>
    </row>
    <row r="13192" spans="1:6" x14ac:dyDescent="0.25">
      <c r="A13192">
        <v>2707</v>
      </c>
      <c r="B13192" s="3">
        <v>43167</v>
      </c>
      <c r="C13192" s="3">
        <v>43197</v>
      </c>
      <c r="D13192" t="s">
        <v>131</v>
      </c>
      <c r="E13192" t="s">
        <v>173</v>
      </c>
      <c r="F13192" t="s">
        <v>133</v>
      </c>
    </row>
    <row r="13193" spans="1:6" x14ac:dyDescent="0.25">
      <c r="A13193">
        <v>2707</v>
      </c>
      <c r="B13193" s="3">
        <v>43198</v>
      </c>
      <c r="C13193" s="3">
        <v>43197</v>
      </c>
      <c r="D13193" t="s">
        <v>131</v>
      </c>
      <c r="E13193" t="s">
        <v>173</v>
      </c>
      <c r="F13193" t="s">
        <v>133</v>
      </c>
    </row>
    <row r="13194" spans="1:6" x14ac:dyDescent="0.25">
      <c r="A13194">
        <v>2707</v>
      </c>
      <c r="B13194" s="3">
        <v>43198</v>
      </c>
      <c r="C13194" s="3">
        <v>43227</v>
      </c>
      <c r="D13194" t="s">
        <v>131</v>
      </c>
      <c r="E13194" t="s">
        <v>173</v>
      </c>
      <c r="F13194" t="s">
        <v>133</v>
      </c>
    </row>
    <row r="13195" spans="1:6" x14ac:dyDescent="0.25">
      <c r="A13195">
        <v>2707</v>
      </c>
      <c r="B13195" s="3">
        <v>43228</v>
      </c>
      <c r="C13195" s="3">
        <v>43259</v>
      </c>
      <c r="D13195" t="s">
        <v>131</v>
      </c>
      <c r="E13195" t="s">
        <v>173</v>
      </c>
      <c r="F13195" t="s">
        <v>133</v>
      </c>
    </row>
    <row r="13196" spans="1:6" x14ac:dyDescent="0.25">
      <c r="A13196">
        <v>2707</v>
      </c>
      <c r="B13196" s="3">
        <v>43259</v>
      </c>
      <c r="C13196" s="3">
        <v>43259</v>
      </c>
      <c r="D13196" t="s">
        <v>131</v>
      </c>
      <c r="E13196" t="s">
        <v>173</v>
      </c>
      <c r="F13196" t="s">
        <v>133</v>
      </c>
    </row>
    <row r="13197" spans="1:6" x14ac:dyDescent="0.25">
      <c r="A13197">
        <v>2707</v>
      </c>
      <c r="B13197" s="3">
        <v>43259</v>
      </c>
      <c r="C13197" s="3">
        <v>43405</v>
      </c>
      <c r="D13197" t="s">
        <v>131</v>
      </c>
      <c r="E13197" t="s">
        <v>173</v>
      </c>
      <c r="F13197" t="s">
        <v>133</v>
      </c>
    </row>
    <row r="13198" spans="1:6" x14ac:dyDescent="0.25">
      <c r="A13198">
        <v>2708</v>
      </c>
      <c r="B13198" s="3">
        <v>42011</v>
      </c>
      <c r="C13198" s="3">
        <v>43206</v>
      </c>
      <c r="D13198" t="s">
        <v>131</v>
      </c>
      <c r="E13198" t="s">
        <v>180</v>
      </c>
      <c r="F13198" t="s">
        <v>133</v>
      </c>
    </row>
    <row r="13199" spans="1:6" x14ac:dyDescent="0.25">
      <c r="A13199">
        <v>2708</v>
      </c>
      <c r="B13199" s="3">
        <v>43206</v>
      </c>
      <c r="C13199" s="3">
        <v>43348</v>
      </c>
      <c r="D13199" t="s">
        <v>131</v>
      </c>
      <c r="E13199" t="s">
        <v>180</v>
      </c>
      <c r="F13199" t="s">
        <v>133</v>
      </c>
    </row>
    <row r="13200" spans="1:6" x14ac:dyDescent="0.25">
      <c r="A13200">
        <v>2708</v>
      </c>
      <c r="B13200" s="3">
        <v>43206</v>
      </c>
      <c r="C13200" s="3">
        <v>43651</v>
      </c>
      <c r="D13200" t="s">
        <v>131</v>
      </c>
      <c r="E13200" t="s">
        <v>116</v>
      </c>
      <c r="F13200" t="s">
        <v>133</v>
      </c>
    </row>
    <row r="13201" spans="1:6" x14ac:dyDescent="0.25">
      <c r="A13201">
        <v>2708</v>
      </c>
      <c r="B13201" s="3">
        <v>43651</v>
      </c>
      <c r="C13201" s="3"/>
      <c r="D13201" t="s">
        <v>131</v>
      </c>
      <c r="E13201" t="s">
        <v>116</v>
      </c>
      <c r="F13201" t="s">
        <v>133</v>
      </c>
    </row>
    <row r="13202" spans="1:6" x14ac:dyDescent="0.25">
      <c r="A13202">
        <v>2709</v>
      </c>
      <c r="B13202" s="3">
        <v>41821</v>
      </c>
      <c r="C13202" s="3">
        <v>43358</v>
      </c>
      <c r="D13202" t="s">
        <v>131</v>
      </c>
      <c r="E13202" t="s">
        <v>167</v>
      </c>
      <c r="F13202" t="s">
        <v>133</v>
      </c>
    </row>
    <row r="13203" spans="1:6" x14ac:dyDescent="0.25">
      <c r="A13203">
        <v>2709</v>
      </c>
      <c r="B13203" s="3">
        <v>43358</v>
      </c>
      <c r="C13203" s="3">
        <v>44190</v>
      </c>
      <c r="D13203" t="s">
        <v>131</v>
      </c>
      <c r="E13203" t="s">
        <v>167</v>
      </c>
      <c r="F13203" t="s">
        <v>133</v>
      </c>
    </row>
    <row r="13204" spans="1:6" x14ac:dyDescent="0.25">
      <c r="A13204">
        <v>2709</v>
      </c>
      <c r="B13204" s="3">
        <v>44190</v>
      </c>
      <c r="C13204" s="3">
        <v>44190</v>
      </c>
      <c r="D13204" t="s">
        <v>131</v>
      </c>
      <c r="E13204" t="s">
        <v>238</v>
      </c>
      <c r="F13204" t="s">
        <v>133</v>
      </c>
    </row>
    <row r="13205" spans="1:6" x14ac:dyDescent="0.25">
      <c r="A13205">
        <v>2709</v>
      </c>
      <c r="B13205" s="3">
        <v>44190</v>
      </c>
      <c r="C13205" s="3">
        <v>44421</v>
      </c>
      <c r="D13205" t="s">
        <v>131</v>
      </c>
      <c r="E13205" t="s">
        <v>238</v>
      </c>
      <c r="F13205" t="s">
        <v>133</v>
      </c>
    </row>
    <row r="13206" spans="1:6" x14ac:dyDescent="0.25">
      <c r="A13206">
        <v>2709</v>
      </c>
      <c r="B13206" s="3">
        <v>44298</v>
      </c>
      <c r="C13206" s="3">
        <v>44298</v>
      </c>
      <c r="D13206" t="s">
        <v>131</v>
      </c>
      <c r="E13206" t="s">
        <v>238</v>
      </c>
      <c r="F13206" t="s">
        <v>133</v>
      </c>
    </row>
    <row r="13207" spans="1:6" x14ac:dyDescent="0.25">
      <c r="A13207">
        <v>2709</v>
      </c>
      <c r="B13207" s="3">
        <v>44413</v>
      </c>
      <c r="C13207" s="3">
        <v>44413</v>
      </c>
      <c r="D13207" t="s">
        <v>131</v>
      </c>
      <c r="E13207" t="s">
        <v>167</v>
      </c>
      <c r="F13207" t="s">
        <v>133</v>
      </c>
    </row>
    <row r="13208" spans="1:6" x14ac:dyDescent="0.25">
      <c r="A13208">
        <v>2709</v>
      </c>
      <c r="B13208" s="3">
        <v>44414</v>
      </c>
      <c r="C13208" s="3">
        <v>44420</v>
      </c>
      <c r="D13208" t="s">
        <v>131</v>
      </c>
      <c r="E13208" t="s">
        <v>167</v>
      </c>
      <c r="F13208" t="s">
        <v>133</v>
      </c>
    </row>
    <row r="13209" spans="1:6" x14ac:dyDescent="0.25">
      <c r="A13209">
        <v>2709</v>
      </c>
      <c r="B13209" s="3">
        <v>44414</v>
      </c>
      <c r="C13209" s="3">
        <v>44428</v>
      </c>
      <c r="D13209" t="s">
        <v>131</v>
      </c>
      <c r="E13209" t="s">
        <v>167</v>
      </c>
      <c r="F13209" t="s">
        <v>133</v>
      </c>
    </row>
    <row r="13210" spans="1:6" x14ac:dyDescent="0.25">
      <c r="A13210">
        <v>2709</v>
      </c>
      <c r="B13210" s="3">
        <v>44421</v>
      </c>
      <c r="C13210" s="3">
        <v>44427</v>
      </c>
      <c r="D13210" t="s">
        <v>131</v>
      </c>
      <c r="E13210" t="s">
        <v>167</v>
      </c>
      <c r="F13210" t="s">
        <v>133</v>
      </c>
    </row>
    <row r="13211" spans="1:6" x14ac:dyDescent="0.25">
      <c r="A13211">
        <v>2709</v>
      </c>
      <c r="B13211" s="3">
        <v>44428</v>
      </c>
      <c r="C13211" s="3">
        <v>44428</v>
      </c>
      <c r="D13211" t="s">
        <v>131</v>
      </c>
      <c r="E13211" t="s">
        <v>167</v>
      </c>
      <c r="F13211" t="s">
        <v>133</v>
      </c>
    </row>
    <row r="13212" spans="1:6" x14ac:dyDescent="0.25">
      <c r="A13212">
        <v>2709</v>
      </c>
      <c r="B13212" s="3">
        <v>44428</v>
      </c>
      <c r="C13212" s="3">
        <v>44434</v>
      </c>
      <c r="D13212" t="s">
        <v>131</v>
      </c>
      <c r="E13212" t="s">
        <v>167</v>
      </c>
      <c r="F13212" t="s">
        <v>133</v>
      </c>
    </row>
    <row r="13213" spans="1:6" x14ac:dyDescent="0.25">
      <c r="A13213">
        <v>2709</v>
      </c>
      <c r="B13213" s="3">
        <v>44435</v>
      </c>
      <c r="C13213" s="3"/>
      <c r="D13213" t="s">
        <v>131</v>
      </c>
      <c r="E13213" t="s">
        <v>167</v>
      </c>
      <c r="F13213" t="s">
        <v>133</v>
      </c>
    </row>
    <row r="13214" spans="1:6" x14ac:dyDescent="0.25">
      <c r="A13214">
        <v>2710</v>
      </c>
      <c r="B13214" s="3">
        <v>41750</v>
      </c>
      <c r="C13214" s="3">
        <v>43100</v>
      </c>
      <c r="D13214" t="s">
        <v>131</v>
      </c>
      <c r="E13214" t="s">
        <v>173</v>
      </c>
      <c r="F13214" t="s">
        <v>133</v>
      </c>
    </row>
    <row r="13215" spans="1:6" x14ac:dyDescent="0.25">
      <c r="A13215">
        <v>2710</v>
      </c>
      <c r="B13215" s="3">
        <v>43101</v>
      </c>
      <c r="C13215" s="3">
        <v>43100</v>
      </c>
      <c r="D13215" t="s">
        <v>131</v>
      </c>
      <c r="E13215" t="s">
        <v>173</v>
      </c>
      <c r="F13215" t="s">
        <v>133</v>
      </c>
    </row>
    <row r="13216" spans="1:6" x14ac:dyDescent="0.25">
      <c r="A13216">
        <v>2710</v>
      </c>
      <c r="B13216" s="3">
        <v>43101</v>
      </c>
      <c r="C13216" s="3">
        <v>44044</v>
      </c>
      <c r="D13216" t="s">
        <v>131</v>
      </c>
      <c r="E13216" t="s">
        <v>175</v>
      </c>
      <c r="F13216" t="s">
        <v>133</v>
      </c>
    </row>
    <row r="13217" spans="1:6" x14ac:dyDescent="0.25">
      <c r="A13217">
        <v>2710</v>
      </c>
      <c r="B13217" s="3">
        <v>44044</v>
      </c>
      <c r="C13217" s="3">
        <v>44044</v>
      </c>
      <c r="D13217" t="s">
        <v>131</v>
      </c>
      <c r="E13217" t="s">
        <v>175</v>
      </c>
      <c r="F13217" t="s">
        <v>133</v>
      </c>
    </row>
    <row r="13218" spans="1:6" x14ac:dyDescent="0.25">
      <c r="A13218">
        <v>2710</v>
      </c>
      <c r="B13218" s="3">
        <v>44044</v>
      </c>
      <c r="C13218" s="3">
        <v>44222</v>
      </c>
      <c r="D13218" t="s">
        <v>131</v>
      </c>
      <c r="E13218" t="s">
        <v>163</v>
      </c>
      <c r="F13218" t="s">
        <v>133</v>
      </c>
    </row>
    <row r="13219" spans="1:6" x14ac:dyDescent="0.25">
      <c r="A13219">
        <v>2710</v>
      </c>
      <c r="B13219" s="3">
        <v>44222</v>
      </c>
      <c r="C13219" s="3">
        <v>44228</v>
      </c>
      <c r="D13219" t="s">
        <v>131</v>
      </c>
      <c r="E13219" t="s">
        <v>163</v>
      </c>
      <c r="F13219" t="s">
        <v>133</v>
      </c>
    </row>
    <row r="13220" spans="1:6" x14ac:dyDescent="0.25">
      <c r="A13220">
        <v>2711</v>
      </c>
      <c r="B13220" s="3">
        <v>42959</v>
      </c>
      <c r="C13220" s="3">
        <v>43204</v>
      </c>
      <c r="D13220" t="s">
        <v>131</v>
      </c>
      <c r="E13220" t="s">
        <v>118</v>
      </c>
      <c r="F13220" t="s">
        <v>133</v>
      </c>
    </row>
    <row r="13221" spans="1:6" x14ac:dyDescent="0.25">
      <c r="A13221">
        <v>2711</v>
      </c>
      <c r="B13221" s="3">
        <v>43204</v>
      </c>
      <c r="C13221" s="3">
        <v>43205</v>
      </c>
      <c r="D13221" t="s">
        <v>131</v>
      </c>
      <c r="E13221" t="s">
        <v>118</v>
      </c>
      <c r="F13221" t="s">
        <v>133</v>
      </c>
    </row>
    <row r="13222" spans="1:6" x14ac:dyDescent="0.25">
      <c r="A13222">
        <v>2711</v>
      </c>
      <c r="B13222" s="3">
        <v>43206</v>
      </c>
      <c r="C13222" s="3">
        <v>43598</v>
      </c>
      <c r="D13222" t="s">
        <v>131</v>
      </c>
      <c r="E13222" t="s">
        <v>118</v>
      </c>
      <c r="F13222" t="s">
        <v>133</v>
      </c>
    </row>
    <row r="13223" spans="1:6" x14ac:dyDescent="0.25">
      <c r="A13223">
        <v>2711</v>
      </c>
      <c r="B13223" s="3">
        <v>43598</v>
      </c>
      <c r="C13223" s="3"/>
      <c r="D13223" t="s">
        <v>131</v>
      </c>
      <c r="E13223" t="s">
        <v>110</v>
      </c>
      <c r="F13223" t="s">
        <v>133</v>
      </c>
    </row>
    <row r="13224" spans="1:6" x14ac:dyDescent="0.25">
      <c r="A13224">
        <v>2711</v>
      </c>
      <c r="B13224" s="3">
        <v>43598</v>
      </c>
      <c r="C13224" s="3">
        <v>43598</v>
      </c>
      <c r="D13224" t="s">
        <v>131</v>
      </c>
      <c r="E13224" t="s">
        <v>118</v>
      </c>
      <c r="F13224" t="s">
        <v>133</v>
      </c>
    </row>
    <row r="13225" spans="1:6" x14ac:dyDescent="0.25">
      <c r="A13225">
        <v>2712</v>
      </c>
      <c r="B13225" s="3">
        <v>41841</v>
      </c>
      <c r="C13225" s="3">
        <v>43555</v>
      </c>
      <c r="D13225" t="s">
        <v>131</v>
      </c>
      <c r="E13225" t="s">
        <v>176</v>
      </c>
      <c r="F13225" t="s">
        <v>133</v>
      </c>
    </row>
    <row r="13226" spans="1:6" x14ac:dyDescent="0.25">
      <c r="A13226">
        <v>2712</v>
      </c>
      <c r="B13226" s="3">
        <v>43556</v>
      </c>
      <c r="C13226" s="3">
        <v>43556</v>
      </c>
      <c r="D13226" t="s">
        <v>131</v>
      </c>
      <c r="E13226" t="s">
        <v>176</v>
      </c>
      <c r="F13226" t="s">
        <v>133</v>
      </c>
    </row>
    <row r="13227" spans="1:6" x14ac:dyDescent="0.25">
      <c r="A13227">
        <v>2712</v>
      </c>
      <c r="B13227" s="3">
        <v>43556</v>
      </c>
      <c r="C13227" s="3">
        <v>43788</v>
      </c>
      <c r="D13227" t="s">
        <v>131</v>
      </c>
      <c r="E13227" t="s">
        <v>176</v>
      </c>
      <c r="F13227" t="s">
        <v>133</v>
      </c>
    </row>
    <row r="13228" spans="1:6" x14ac:dyDescent="0.25">
      <c r="A13228">
        <v>2712</v>
      </c>
      <c r="B13228" s="3">
        <v>43788</v>
      </c>
      <c r="C13228" s="3">
        <v>43885</v>
      </c>
      <c r="D13228" t="s">
        <v>131</v>
      </c>
      <c r="E13228" t="s">
        <v>176</v>
      </c>
      <c r="F13228" t="s">
        <v>133</v>
      </c>
    </row>
    <row r="13229" spans="1:6" x14ac:dyDescent="0.25">
      <c r="A13229">
        <v>2712</v>
      </c>
      <c r="B13229" s="3">
        <v>43886</v>
      </c>
      <c r="C13229" s="3">
        <v>43886</v>
      </c>
      <c r="D13229" t="s">
        <v>131</v>
      </c>
      <c r="E13229" t="s">
        <v>176</v>
      </c>
      <c r="F13229" t="s">
        <v>133</v>
      </c>
    </row>
    <row r="13230" spans="1:6" x14ac:dyDescent="0.25">
      <c r="A13230">
        <v>2712</v>
      </c>
      <c r="B13230" s="3">
        <v>43886</v>
      </c>
      <c r="C13230" s="3">
        <v>43899</v>
      </c>
      <c r="D13230" t="s">
        <v>131</v>
      </c>
      <c r="E13230" t="s">
        <v>176</v>
      </c>
      <c r="F13230" t="s">
        <v>133</v>
      </c>
    </row>
    <row r="13231" spans="1:6" x14ac:dyDescent="0.25">
      <c r="A13231">
        <v>2712</v>
      </c>
      <c r="B13231" s="3">
        <v>43900</v>
      </c>
      <c r="C13231" s="3">
        <v>44146</v>
      </c>
      <c r="D13231" t="s">
        <v>131</v>
      </c>
      <c r="E13231" t="s">
        <v>176</v>
      </c>
      <c r="F13231" t="s">
        <v>133</v>
      </c>
    </row>
    <row r="13232" spans="1:6" x14ac:dyDescent="0.25">
      <c r="A13232">
        <v>2712</v>
      </c>
      <c r="B13232" s="3">
        <v>44146</v>
      </c>
      <c r="C13232" s="3">
        <v>44146</v>
      </c>
      <c r="D13232" t="s">
        <v>131</v>
      </c>
      <c r="E13232" t="s">
        <v>176</v>
      </c>
      <c r="F13232" t="s">
        <v>133</v>
      </c>
    </row>
    <row r="13233" spans="1:6" x14ac:dyDescent="0.25">
      <c r="A13233">
        <v>2712</v>
      </c>
      <c r="B13233" s="3">
        <v>44146</v>
      </c>
      <c r="C13233" s="3">
        <v>44480</v>
      </c>
      <c r="D13233" t="s">
        <v>131</v>
      </c>
      <c r="E13233" t="s">
        <v>116</v>
      </c>
      <c r="F13233" t="s">
        <v>133</v>
      </c>
    </row>
    <row r="13234" spans="1:6" x14ac:dyDescent="0.25">
      <c r="A13234">
        <v>2712</v>
      </c>
      <c r="B13234" s="3">
        <v>44146</v>
      </c>
      <c r="C13234" s="3">
        <v>44146</v>
      </c>
      <c r="D13234" t="s">
        <v>131</v>
      </c>
      <c r="E13234" t="s">
        <v>116</v>
      </c>
      <c r="F13234" t="s">
        <v>133</v>
      </c>
    </row>
    <row r="13235" spans="1:6" x14ac:dyDescent="0.25">
      <c r="A13235">
        <v>2712</v>
      </c>
      <c r="B13235" s="3">
        <v>44480</v>
      </c>
      <c r="C13235" s="3">
        <v>44577</v>
      </c>
      <c r="D13235" t="s">
        <v>131</v>
      </c>
      <c r="E13235" t="s">
        <v>116</v>
      </c>
      <c r="F13235" t="s">
        <v>133</v>
      </c>
    </row>
    <row r="13236" spans="1:6" x14ac:dyDescent="0.25">
      <c r="A13236">
        <v>2712</v>
      </c>
      <c r="B13236" s="3">
        <v>44578</v>
      </c>
      <c r="C13236" s="3">
        <v>44656</v>
      </c>
      <c r="D13236" t="s">
        <v>131</v>
      </c>
      <c r="E13236" t="s">
        <v>116</v>
      </c>
      <c r="F13236" t="s">
        <v>133</v>
      </c>
    </row>
    <row r="13237" spans="1:6" x14ac:dyDescent="0.25">
      <c r="A13237">
        <v>2712</v>
      </c>
      <c r="B13237" s="3">
        <v>44656</v>
      </c>
      <c r="C13237" s="3">
        <v>44657</v>
      </c>
      <c r="D13237" t="s">
        <v>131</v>
      </c>
      <c r="E13237" t="s">
        <v>116</v>
      </c>
      <c r="F13237" t="s">
        <v>133</v>
      </c>
    </row>
    <row r="13238" spans="1:6" x14ac:dyDescent="0.25">
      <c r="A13238">
        <v>2712</v>
      </c>
      <c r="B13238" s="3">
        <v>44658</v>
      </c>
      <c r="D13238" t="s">
        <v>131</v>
      </c>
      <c r="E13238" t="s">
        <v>116</v>
      </c>
      <c r="F13238" t="s">
        <v>133</v>
      </c>
    </row>
    <row r="13239" spans="1:6" x14ac:dyDescent="0.25">
      <c r="A13239">
        <v>2713</v>
      </c>
      <c r="B13239" s="3">
        <v>41841</v>
      </c>
      <c r="C13239" s="3">
        <v>43150</v>
      </c>
      <c r="D13239" t="s">
        <v>131</v>
      </c>
      <c r="E13239" t="s">
        <v>176</v>
      </c>
      <c r="F13239" t="s">
        <v>133</v>
      </c>
    </row>
    <row r="13240" spans="1:6" x14ac:dyDescent="0.25">
      <c r="A13240">
        <v>2713</v>
      </c>
      <c r="B13240" s="3">
        <v>43150</v>
      </c>
      <c r="C13240" s="3">
        <v>44119</v>
      </c>
      <c r="D13240" t="s">
        <v>131</v>
      </c>
      <c r="E13240" t="s">
        <v>176</v>
      </c>
      <c r="F13240" t="s">
        <v>133</v>
      </c>
    </row>
    <row r="13241" spans="1:6" x14ac:dyDescent="0.25">
      <c r="A13241">
        <v>2713</v>
      </c>
      <c r="B13241" s="3">
        <v>44120</v>
      </c>
      <c r="C13241" s="3">
        <v>44120</v>
      </c>
      <c r="D13241" t="s">
        <v>131</v>
      </c>
      <c r="E13241" t="s">
        <v>167</v>
      </c>
      <c r="F13241" t="s">
        <v>133</v>
      </c>
    </row>
    <row r="13242" spans="1:6" x14ac:dyDescent="0.25">
      <c r="A13242">
        <v>2713</v>
      </c>
      <c r="B13242" s="3">
        <v>44120</v>
      </c>
      <c r="C13242" s="3">
        <v>44410</v>
      </c>
      <c r="D13242" t="s">
        <v>131</v>
      </c>
      <c r="E13242" t="s">
        <v>167</v>
      </c>
      <c r="F13242" t="s">
        <v>133</v>
      </c>
    </row>
    <row r="13243" spans="1:6" x14ac:dyDescent="0.25">
      <c r="A13243">
        <v>2713</v>
      </c>
      <c r="B13243" s="3">
        <v>44410</v>
      </c>
      <c r="C13243" s="3">
        <v>44608</v>
      </c>
      <c r="D13243" t="s">
        <v>131</v>
      </c>
      <c r="E13243" t="s">
        <v>167</v>
      </c>
      <c r="F13243" t="s">
        <v>133</v>
      </c>
    </row>
    <row r="13244" spans="1:6" x14ac:dyDescent="0.25">
      <c r="A13244">
        <v>2713</v>
      </c>
      <c r="B13244" s="3">
        <v>44608</v>
      </c>
      <c r="C13244" s="3"/>
      <c r="D13244" t="s">
        <v>131</v>
      </c>
      <c r="E13244" t="s">
        <v>167</v>
      </c>
      <c r="F13244" t="s">
        <v>133</v>
      </c>
    </row>
    <row r="13245" spans="1:6" x14ac:dyDescent="0.25">
      <c r="A13245">
        <v>2714</v>
      </c>
      <c r="B13245" s="3">
        <v>42690</v>
      </c>
      <c r="C13245" s="3">
        <v>43069</v>
      </c>
      <c r="D13245" t="s">
        <v>131</v>
      </c>
      <c r="E13245" t="s">
        <v>211</v>
      </c>
      <c r="F13245" t="s">
        <v>133</v>
      </c>
    </row>
    <row r="13246" spans="1:6" x14ac:dyDescent="0.25">
      <c r="A13246">
        <v>2714</v>
      </c>
      <c r="B13246" s="3">
        <v>43070</v>
      </c>
      <c r="C13246" s="3">
        <v>43282</v>
      </c>
      <c r="D13246" t="s">
        <v>131</v>
      </c>
      <c r="E13246" t="s">
        <v>211</v>
      </c>
      <c r="F13246" t="s">
        <v>133</v>
      </c>
    </row>
    <row r="13247" spans="1:6" x14ac:dyDescent="0.25">
      <c r="A13247">
        <v>2714</v>
      </c>
      <c r="B13247" s="3">
        <v>43070</v>
      </c>
      <c r="C13247" s="3">
        <v>43147</v>
      </c>
      <c r="D13247" t="s">
        <v>131</v>
      </c>
      <c r="E13247" t="s">
        <v>173</v>
      </c>
      <c r="F13247" t="s">
        <v>133</v>
      </c>
    </row>
    <row r="13248" spans="1:6" x14ac:dyDescent="0.25">
      <c r="A13248">
        <v>2714</v>
      </c>
      <c r="B13248" s="3">
        <v>43147</v>
      </c>
      <c r="C13248" s="3">
        <v>44445</v>
      </c>
      <c r="D13248" t="s">
        <v>131</v>
      </c>
      <c r="E13248" t="s">
        <v>173</v>
      </c>
      <c r="F13248" t="s">
        <v>133</v>
      </c>
    </row>
    <row r="13249" spans="1:6" x14ac:dyDescent="0.25">
      <c r="A13249">
        <v>2714</v>
      </c>
      <c r="B13249" s="3">
        <v>44445</v>
      </c>
      <c r="C13249" s="3">
        <v>44460</v>
      </c>
      <c r="D13249" t="s">
        <v>131</v>
      </c>
      <c r="E13249" t="s">
        <v>173</v>
      </c>
      <c r="F13249" t="s">
        <v>133</v>
      </c>
    </row>
    <row r="13250" spans="1:6" x14ac:dyDescent="0.25">
      <c r="A13250">
        <v>2714</v>
      </c>
      <c r="B13250" s="3">
        <v>44461</v>
      </c>
      <c r="C13250" s="3"/>
      <c r="D13250" t="s">
        <v>131</v>
      </c>
      <c r="E13250" t="s">
        <v>173</v>
      </c>
      <c r="F13250" t="s">
        <v>133</v>
      </c>
    </row>
    <row r="13251" spans="1:6" x14ac:dyDescent="0.25">
      <c r="A13251">
        <v>2715</v>
      </c>
      <c r="B13251" s="3">
        <v>42795</v>
      </c>
      <c r="C13251" s="3">
        <v>43497</v>
      </c>
      <c r="D13251" t="s">
        <v>131</v>
      </c>
      <c r="E13251" t="s">
        <v>173</v>
      </c>
      <c r="F13251" t="s">
        <v>133</v>
      </c>
    </row>
    <row r="13252" spans="1:6" x14ac:dyDescent="0.25">
      <c r="A13252">
        <v>2715</v>
      </c>
      <c r="B13252" s="3">
        <v>42795</v>
      </c>
      <c r="C13252" s="3">
        <v>42795</v>
      </c>
      <c r="D13252" t="s">
        <v>131</v>
      </c>
      <c r="E13252" t="s">
        <v>173</v>
      </c>
      <c r="F13252" t="s">
        <v>132</v>
      </c>
    </row>
    <row r="13253" spans="1:6" x14ac:dyDescent="0.25">
      <c r="A13253">
        <v>2715</v>
      </c>
      <c r="B13253" s="3">
        <v>43497</v>
      </c>
      <c r="C13253" s="3">
        <v>43497</v>
      </c>
      <c r="D13253" t="s">
        <v>131</v>
      </c>
      <c r="E13253" t="s">
        <v>173</v>
      </c>
      <c r="F13253" t="s">
        <v>133</v>
      </c>
    </row>
    <row r="13254" spans="1:6" x14ac:dyDescent="0.25">
      <c r="A13254">
        <v>2715</v>
      </c>
      <c r="B13254" s="3">
        <v>43497</v>
      </c>
      <c r="C13254" s="3">
        <v>43879</v>
      </c>
      <c r="D13254" t="s">
        <v>131</v>
      </c>
      <c r="E13254" t="s">
        <v>124</v>
      </c>
      <c r="F13254" t="s">
        <v>133</v>
      </c>
    </row>
    <row r="13255" spans="1:6" x14ac:dyDescent="0.25">
      <c r="A13255">
        <v>2715</v>
      </c>
      <c r="B13255" s="3">
        <v>43879</v>
      </c>
      <c r="C13255" s="3">
        <v>43881</v>
      </c>
      <c r="D13255" t="s">
        <v>131</v>
      </c>
      <c r="E13255" t="s">
        <v>124</v>
      </c>
      <c r="F13255" t="s">
        <v>133</v>
      </c>
    </row>
    <row r="13256" spans="1:6" x14ac:dyDescent="0.25">
      <c r="A13256">
        <v>2715</v>
      </c>
      <c r="B13256" s="3">
        <v>43882</v>
      </c>
      <c r="C13256" s="3">
        <v>44573</v>
      </c>
      <c r="D13256" t="s">
        <v>131</v>
      </c>
      <c r="E13256" t="s">
        <v>124</v>
      </c>
      <c r="F13256" t="s">
        <v>133</v>
      </c>
    </row>
    <row r="13257" spans="1:6" x14ac:dyDescent="0.25">
      <c r="A13257">
        <v>2715</v>
      </c>
      <c r="B13257" s="3">
        <v>44573</v>
      </c>
      <c r="C13257" s="3">
        <v>44578</v>
      </c>
      <c r="D13257" t="s">
        <v>131</v>
      </c>
      <c r="E13257" t="s">
        <v>124</v>
      </c>
      <c r="F13257" t="s">
        <v>133</v>
      </c>
    </row>
    <row r="13258" spans="1:6" x14ac:dyDescent="0.25">
      <c r="A13258">
        <v>2715</v>
      </c>
      <c r="B13258" s="3">
        <v>44579</v>
      </c>
      <c r="C13258" s="3">
        <v>44579</v>
      </c>
      <c r="D13258" t="s">
        <v>131</v>
      </c>
      <c r="E13258" t="s">
        <v>124</v>
      </c>
      <c r="F13258" t="s">
        <v>133</v>
      </c>
    </row>
    <row r="13259" spans="1:6" x14ac:dyDescent="0.25">
      <c r="A13259">
        <v>2715</v>
      </c>
      <c r="B13259" s="3">
        <v>44579</v>
      </c>
      <c r="C13259" s="3">
        <v>44581</v>
      </c>
      <c r="D13259" t="s">
        <v>131</v>
      </c>
      <c r="E13259" t="s">
        <v>124</v>
      </c>
      <c r="F13259" t="s">
        <v>133</v>
      </c>
    </row>
    <row r="13260" spans="1:6" x14ac:dyDescent="0.25">
      <c r="A13260">
        <v>2715</v>
      </c>
      <c r="B13260" s="3">
        <v>44582</v>
      </c>
      <c r="C13260" s="3"/>
      <c r="D13260" t="s">
        <v>131</v>
      </c>
      <c r="E13260" t="s">
        <v>124</v>
      </c>
      <c r="F13260" t="s">
        <v>133</v>
      </c>
    </row>
    <row r="13261" spans="1:6" x14ac:dyDescent="0.25">
      <c r="A13261">
        <v>2716</v>
      </c>
      <c r="B13261" s="3">
        <v>41750</v>
      </c>
      <c r="C13261" s="3">
        <v>43235</v>
      </c>
      <c r="D13261" t="s">
        <v>131</v>
      </c>
      <c r="E13261" t="s">
        <v>171</v>
      </c>
      <c r="F13261" t="s">
        <v>133</v>
      </c>
    </row>
    <row r="13262" spans="1:6" x14ac:dyDescent="0.25">
      <c r="A13262">
        <v>2716</v>
      </c>
      <c r="B13262" s="3">
        <v>43235</v>
      </c>
      <c r="C13262" s="3">
        <v>43252</v>
      </c>
      <c r="D13262" t="s">
        <v>131</v>
      </c>
      <c r="E13262" t="s">
        <v>171</v>
      </c>
      <c r="F13262" t="s">
        <v>133</v>
      </c>
    </row>
    <row r="13263" spans="1:6" x14ac:dyDescent="0.25">
      <c r="A13263">
        <v>2716</v>
      </c>
      <c r="B13263" s="3">
        <v>43235</v>
      </c>
      <c r="C13263" s="3">
        <v>43455</v>
      </c>
      <c r="D13263" t="s">
        <v>131</v>
      </c>
      <c r="E13263" t="s">
        <v>170</v>
      </c>
      <c r="F13263" t="s">
        <v>132</v>
      </c>
    </row>
    <row r="13264" spans="1:6" x14ac:dyDescent="0.25">
      <c r="A13264">
        <v>2716</v>
      </c>
      <c r="B13264" s="3">
        <v>43455</v>
      </c>
      <c r="C13264" s="3"/>
      <c r="D13264" t="s">
        <v>131</v>
      </c>
      <c r="E13264" t="s">
        <v>170</v>
      </c>
      <c r="F13264" t="s">
        <v>133</v>
      </c>
    </row>
    <row r="13265" spans="1:6" x14ac:dyDescent="0.25">
      <c r="A13265">
        <v>2717</v>
      </c>
      <c r="B13265" s="3">
        <v>41730</v>
      </c>
      <c r="C13265" s="3">
        <v>44697</v>
      </c>
      <c r="D13265" t="s">
        <v>131</v>
      </c>
      <c r="E13265" t="s">
        <v>92</v>
      </c>
      <c r="F13265" t="s">
        <v>133</v>
      </c>
    </row>
    <row r="13266" spans="1:6" x14ac:dyDescent="0.25">
      <c r="A13266">
        <v>2717</v>
      </c>
      <c r="B13266" s="3">
        <v>44697</v>
      </c>
      <c r="C13266" s="3">
        <v>45061</v>
      </c>
      <c r="D13266" t="s">
        <v>131</v>
      </c>
      <c r="E13266" t="s">
        <v>92</v>
      </c>
      <c r="F13266" t="s">
        <v>133</v>
      </c>
    </row>
    <row r="13267" spans="1:6" x14ac:dyDescent="0.25">
      <c r="A13267">
        <v>2717</v>
      </c>
      <c r="B13267" s="3">
        <v>45062</v>
      </c>
      <c r="D13267" t="s">
        <v>131</v>
      </c>
      <c r="E13267" t="s">
        <v>92</v>
      </c>
      <c r="F13267" t="s">
        <v>133</v>
      </c>
    </row>
    <row r="13268" spans="1:6" x14ac:dyDescent="0.25">
      <c r="A13268">
        <v>2718</v>
      </c>
      <c r="B13268" s="3">
        <v>41701</v>
      </c>
      <c r="C13268" s="3">
        <v>43600</v>
      </c>
      <c r="D13268" t="s">
        <v>131</v>
      </c>
      <c r="E13268" t="s">
        <v>111</v>
      </c>
      <c r="F13268" t="s">
        <v>133</v>
      </c>
    </row>
    <row r="13269" spans="1:6" x14ac:dyDescent="0.25">
      <c r="A13269">
        <v>2718</v>
      </c>
      <c r="B13269" s="3">
        <v>43600</v>
      </c>
      <c r="C13269" s="3">
        <v>43600</v>
      </c>
      <c r="D13269" t="s">
        <v>131</v>
      </c>
      <c r="E13269" t="s">
        <v>143</v>
      </c>
      <c r="F13269" t="s">
        <v>133</v>
      </c>
    </row>
    <row r="13270" spans="1:6" x14ac:dyDescent="0.25">
      <c r="A13270">
        <v>2718</v>
      </c>
      <c r="B13270" s="3">
        <v>43600</v>
      </c>
      <c r="C13270" s="3">
        <v>44058</v>
      </c>
      <c r="D13270" t="s">
        <v>131</v>
      </c>
      <c r="E13270" t="s">
        <v>143</v>
      </c>
      <c r="F13270" t="s">
        <v>133</v>
      </c>
    </row>
    <row r="13271" spans="1:6" x14ac:dyDescent="0.25">
      <c r="A13271">
        <v>2718</v>
      </c>
      <c r="B13271" s="3">
        <v>44058</v>
      </c>
      <c r="C13271" s="3">
        <v>44082</v>
      </c>
      <c r="D13271" t="s">
        <v>131</v>
      </c>
      <c r="E13271" t="s">
        <v>111</v>
      </c>
      <c r="F13271" t="s">
        <v>133</v>
      </c>
    </row>
    <row r="13272" spans="1:6" x14ac:dyDescent="0.25">
      <c r="A13272">
        <v>2718</v>
      </c>
      <c r="B13272" s="3">
        <v>44083</v>
      </c>
      <c r="C13272" s="3">
        <v>44083</v>
      </c>
      <c r="D13272" t="s">
        <v>131</v>
      </c>
      <c r="E13272" t="s">
        <v>115</v>
      </c>
      <c r="F13272" t="s">
        <v>133</v>
      </c>
    </row>
    <row r="13273" spans="1:6" x14ac:dyDescent="0.25">
      <c r="A13273">
        <v>2718</v>
      </c>
      <c r="B13273" s="3">
        <v>44083</v>
      </c>
      <c r="D13273" t="s">
        <v>131</v>
      </c>
      <c r="E13273" t="s">
        <v>115</v>
      </c>
      <c r="F13273" t="s">
        <v>133</v>
      </c>
    </row>
    <row r="13274" spans="1:6" x14ac:dyDescent="0.25">
      <c r="A13274">
        <v>2719</v>
      </c>
      <c r="B13274" s="3">
        <v>41760</v>
      </c>
      <c r="C13274" s="3">
        <v>44434</v>
      </c>
      <c r="D13274" t="s">
        <v>131</v>
      </c>
      <c r="E13274" t="s">
        <v>165</v>
      </c>
      <c r="F13274" t="s">
        <v>132</v>
      </c>
    </row>
    <row r="13275" spans="1:6" x14ac:dyDescent="0.25">
      <c r="A13275">
        <v>2719</v>
      </c>
      <c r="B13275" s="3">
        <v>44424</v>
      </c>
      <c r="C13275" s="3">
        <v>44424</v>
      </c>
      <c r="D13275" t="s">
        <v>131</v>
      </c>
      <c r="E13275" t="s">
        <v>239</v>
      </c>
      <c r="F13275" t="s">
        <v>132</v>
      </c>
    </row>
    <row r="13276" spans="1:6" x14ac:dyDescent="0.25">
      <c r="A13276">
        <v>2719</v>
      </c>
      <c r="B13276" s="3">
        <v>44424</v>
      </c>
      <c r="C13276" s="3">
        <v>44424</v>
      </c>
      <c r="D13276" t="s">
        <v>131</v>
      </c>
      <c r="E13276" t="s">
        <v>239</v>
      </c>
      <c r="F13276" t="s">
        <v>132</v>
      </c>
    </row>
    <row r="13277" spans="1:6" x14ac:dyDescent="0.25">
      <c r="A13277">
        <v>2719</v>
      </c>
      <c r="B13277" s="3">
        <v>44434</v>
      </c>
      <c r="C13277" s="3">
        <v>44521</v>
      </c>
      <c r="D13277" t="s">
        <v>131</v>
      </c>
      <c r="E13277" t="s">
        <v>165</v>
      </c>
      <c r="F13277" t="s">
        <v>132</v>
      </c>
    </row>
    <row r="13278" spans="1:6" x14ac:dyDescent="0.25">
      <c r="A13278">
        <v>2719</v>
      </c>
      <c r="B13278" s="3">
        <v>44521</v>
      </c>
      <c r="C13278" s="3">
        <v>44521</v>
      </c>
      <c r="D13278" t="s">
        <v>131</v>
      </c>
      <c r="E13278" t="s">
        <v>239</v>
      </c>
      <c r="F13278" t="s">
        <v>132</v>
      </c>
    </row>
    <row r="13279" spans="1:6" x14ac:dyDescent="0.25">
      <c r="A13279">
        <v>2719</v>
      </c>
      <c r="B13279" s="3">
        <v>44521</v>
      </c>
      <c r="C13279" s="3">
        <v>44718</v>
      </c>
      <c r="D13279" t="s">
        <v>131</v>
      </c>
      <c r="E13279" t="s">
        <v>239</v>
      </c>
      <c r="F13279" t="s">
        <v>133</v>
      </c>
    </row>
    <row r="13280" spans="1:6" x14ac:dyDescent="0.25">
      <c r="A13280">
        <v>2719</v>
      </c>
      <c r="B13280" s="3">
        <v>44718</v>
      </c>
      <c r="C13280" s="3">
        <v>44742</v>
      </c>
      <c r="D13280" t="s">
        <v>131</v>
      </c>
      <c r="E13280" t="s">
        <v>239</v>
      </c>
      <c r="F13280" t="s">
        <v>132</v>
      </c>
    </row>
    <row r="13281" spans="1:6" x14ac:dyDescent="0.25">
      <c r="A13281">
        <v>2721</v>
      </c>
      <c r="B13281" s="3">
        <v>42795</v>
      </c>
      <c r="C13281" s="3">
        <v>44209</v>
      </c>
      <c r="D13281" t="s">
        <v>131</v>
      </c>
      <c r="E13281" t="s">
        <v>167</v>
      </c>
      <c r="F13281" t="s">
        <v>133</v>
      </c>
    </row>
    <row r="13282" spans="1:6" x14ac:dyDescent="0.25">
      <c r="A13282">
        <v>2721</v>
      </c>
      <c r="B13282" s="3">
        <v>44209</v>
      </c>
      <c r="C13282" s="3">
        <v>44209</v>
      </c>
      <c r="D13282" t="s">
        <v>131</v>
      </c>
      <c r="E13282" t="s">
        <v>167</v>
      </c>
      <c r="F13282" t="s">
        <v>133</v>
      </c>
    </row>
    <row r="13283" spans="1:6" x14ac:dyDescent="0.25">
      <c r="A13283">
        <v>2721</v>
      </c>
      <c r="B13283" s="3">
        <v>44209</v>
      </c>
      <c r="C13283" s="3">
        <v>44238</v>
      </c>
      <c r="D13283" t="s">
        <v>131</v>
      </c>
      <c r="E13283" t="s">
        <v>167</v>
      </c>
      <c r="F13283" t="s">
        <v>133</v>
      </c>
    </row>
    <row r="13284" spans="1:6" x14ac:dyDescent="0.25">
      <c r="A13284">
        <v>2721</v>
      </c>
      <c r="B13284" s="3">
        <v>44238</v>
      </c>
      <c r="C13284" s="3">
        <v>44242</v>
      </c>
      <c r="D13284" t="s">
        <v>131</v>
      </c>
      <c r="E13284" t="s">
        <v>167</v>
      </c>
      <c r="F13284" t="s">
        <v>133</v>
      </c>
    </row>
    <row r="13285" spans="1:6" x14ac:dyDescent="0.25">
      <c r="A13285">
        <v>2721</v>
      </c>
      <c r="B13285" s="3">
        <v>44243</v>
      </c>
      <c r="C13285" s="3">
        <v>44243</v>
      </c>
      <c r="D13285" t="s">
        <v>131</v>
      </c>
      <c r="E13285" t="s">
        <v>167</v>
      </c>
      <c r="F13285" t="s">
        <v>133</v>
      </c>
    </row>
    <row r="13286" spans="1:6" x14ac:dyDescent="0.25">
      <c r="A13286">
        <v>2721</v>
      </c>
      <c r="B13286" s="3">
        <v>44243</v>
      </c>
      <c r="C13286" s="3">
        <v>44247</v>
      </c>
      <c r="D13286" t="s">
        <v>131</v>
      </c>
      <c r="E13286" t="s">
        <v>167</v>
      </c>
      <c r="F13286" t="s">
        <v>133</v>
      </c>
    </row>
    <row r="13287" spans="1:6" x14ac:dyDescent="0.25">
      <c r="A13287">
        <v>2721</v>
      </c>
      <c r="B13287" s="3">
        <v>44248</v>
      </c>
      <c r="C13287" s="3"/>
      <c r="D13287" t="s">
        <v>131</v>
      </c>
      <c r="E13287" t="s">
        <v>167</v>
      </c>
      <c r="F13287" t="s">
        <v>133</v>
      </c>
    </row>
    <row r="13288" spans="1:6" x14ac:dyDescent="0.25">
      <c r="A13288">
        <v>2722</v>
      </c>
      <c r="B13288" s="3">
        <v>41760</v>
      </c>
      <c r="C13288" s="3">
        <v>43358</v>
      </c>
      <c r="D13288" t="s">
        <v>131</v>
      </c>
      <c r="E13288" t="s">
        <v>163</v>
      </c>
      <c r="F13288" t="s">
        <v>132</v>
      </c>
    </row>
    <row r="13289" spans="1:6" x14ac:dyDescent="0.25">
      <c r="A13289">
        <v>2722</v>
      </c>
      <c r="B13289" s="3">
        <v>43358</v>
      </c>
      <c r="C13289" s="3">
        <v>43560</v>
      </c>
      <c r="D13289" t="s">
        <v>131</v>
      </c>
      <c r="E13289" t="s">
        <v>112</v>
      </c>
      <c r="F13289" t="s">
        <v>132</v>
      </c>
    </row>
    <row r="13290" spans="1:6" x14ac:dyDescent="0.25">
      <c r="A13290">
        <v>2722</v>
      </c>
      <c r="B13290" s="3">
        <v>43560</v>
      </c>
      <c r="C13290" s="3">
        <v>43560</v>
      </c>
      <c r="D13290" t="s">
        <v>131</v>
      </c>
      <c r="E13290" t="s">
        <v>112</v>
      </c>
      <c r="F13290" t="s">
        <v>132</v>
      </c>
    </row>
    <row r="13291" spans="1:6" x14ac:dyDescent="0.25">
      <c r="A13291">
        <v>2722</v>
      </c>
      <c r="B13291" s="3">
        <v>43561</v>
      </c>
      <c r="C13291" s="3">
        <v>43626</v>
      </c>
      <c r="D13291" t="s">
        <v>131</v>
      </c>
      <c r="E13291" t="s">
        <v>112</v>
      </c>
      <c r="F13291" t="s">
        <v>132</v>
      </c>
    </row>
    <row r="13292" spans="1:6" x14ac:dyDescent="0.25">
      <c r="A13292">
        <v>2722</v>
      </c>
      <c r="B13292" s="3">
        <v>43626</v>
      </c>
      <c r="C13292" s="3">
        <v>43626</v>
      </c>
      <c r="D13292" t="s">
        <v>131</v>
      </c>
      <c r="E13292" t="s">
        <v>112</v>
      </c>
      <c r="F13292" t="s">
        <v>132</v>
      </c>
    </row>
    <row r="13293" spans="1:6" x14ac:dyDescent="0.25">
      <c r="A13293">
        <v>2722</v>
      </c>
      <c r="B13293" s="3">
        <v>43627</v>
      </c>
      <c r="C13293" s="3">
        <v>43683</v>
      </c>
      <c r="D13293" t="s">
        <v>131</v>
      </c>
      <c r="E13293" t="s">
        <v>112</v>
      </c>
      <c r="F13293" t="s">
        <v>132</v>
      </c>
    </row>
    <row r="13294" spans="1:6" x14ac:dyDescent="0.25">
      <c r="A13294">
        <v>2722</v>
      </c>
      <c r="B13294" s="3">
        <v>43683</v>
      </c>
      <c r="C13294" s="3">
        <v>43685</v>
      </c>
      <c r="D13294" t="s">
        <v>131</v>
      </c>
      <c r="E13294" t="s">
        <v>112</v>
      </c>
      <c r="F13294" t="s">
        <v>132</v>
      </c>
    </row>
    <row r="13295" spans="1:6" x14ac:dyDescent="0.25">
      <c r="A13295">
        <v>2722</v>
      </c>
      <c r="B13295" s="3">
        <v>43686</v>
      </c>
      <c r="C13295" s="3">
        <v>43717</v>
      </c>
      <c r="D13295" t="s">
        <v>131</v>
      </c>
      <c r="E13295" t="s">
        <v>112</v>
      </c>
      <c r="F13295" t="s">
        <v>132</v>
      </c>
    </row>
    <row r="13296" spans="1:6" x14ac:dyDescent="0.25">
      <c r="A13296">
        <v>2722</v>
      </c>
      <c r="B13296" s="3">
        <v>43717</v>
      </c>
      <c r="C13296" s="3"/>
      <c r="D13296" t="s">
        <v>131</v>
      </c>
      <c r="E13296" t="s">
        <v>112</v>
      </c>
      <c r="F13296" t="s">
        <v>133</v>
      </c>
    </row>
    <row r="13297" spans="1:6" x14ac:dyDescent="0.25">
      <c r="A13297">
        <v>2723</v>
      </c>
      <c r="B13297" s="3">
        <v>41750</v>
      </c>
      <c r="C13297" s="3">
        <v>43146</v>
      </c>
      <c r="D13297" t="s">
        <v>131</v>
      </c>
      <c r="E13297" t="s">
        <v>172</v>
      </c>
      <c r="F13297" t="s">
        <v>133</v>
      </c>
    </row>
    <row r="13298" spans="1:6" x14ac:dyDescent="0.25">
      <c r="A13298">
        <v>2723</v>
      </c>
      <c r="B13298" s="3">
        <v>43147</v>
      </c>
      <c r="C13298" s="3">
        <v>43147</v>
      </c>
      <c r="D13298" t="s">
        <v>131</v>
      </c>
      <c r="E13298" t="s">
        <v>172</v>
      </c>
      <c r="F13298" t="s">
        <v>133</v>
      </c>
    </row>
    <row r="13299" spans="1:6" x14ac:dyDescent="0.25">
      <c r="A13299">
        <v>2723</v>
      </c>
      <c r="B13299" s="3">
        <v>43148</v>
      </c>
      <c r="C13299" s="3">
        <v>43156</v>
      </c>
      <c r="D13299" t="s">
        <v>131</v>
      </c>
      <c r="E13299" t="s">
        <v>172</v>
      </c>
      <c r="F13299" t="s">
        <v>133</v>
      </c>
    </row>
    <row r="13300" spans="1:6" x14ac:dyDescent="0.25">
      <c r="A13300">
        <v>2723</v>
      </c>
      <c r="B13300" s="3">
        <v>43157</v>
      </c>
      <c r="C13300" s="3">
        <v>43163</v>
      </c>
      <c r="D13300" t="s">
        <v>131</v>
      </c>
      <c r="E13300" t="s">
        <v>172</v>
      </c>
      <c r="F13300" t="s">
        <v>133</v>
      </c>
    </row>
    <row r="13301" spans="1:6" x14ac:dyDescent="0.25">
      <c r="A13301">
        <v>2723</v>
      </c>
      <c r="B13301" s="3">
        <v>43164</v>
      </c>
      <c r="C13301" s="3">
        <v>43381</v>
      </c>
      <c r="D13301" t="s">
        <v>131</v>
      </c>
      <c r="E13301" t="s">
        <v>172</v>
      </c>
      <c r="F13301" t="s">
        <v>133</v>
      </c>
    </row>
    <row r="13302" spans="1:6" x14ac:dyDescent="0.25">
      <c r="A13302">
        <v>2723</v>
      </c>
      <c r="B13302" s="3">
        <v>43381</v>
      </c>
      <c r="C13302" s="3">
        <v>43390</v>
      </c>
      <c r="D13302" t="s">
        <v>131</v>
      </c>
      <c r="E13302" t="s">
        <v>172</v>
      </c>
      <c r="F13302" t="s">
        <v>133</v>
      </c>
    </row>
    <row r="13303" spans="1:6" x14ac:dyDescent="0.25">
      <c r="A13303">
        <v>2723</v>
      </c>
      <c r="B13303" s="3">
        <v>43391</v>
      </c>
      <c r="C13303" s="3">
        <v>43781</v>
      </c>
      <c r="D13303" t="s">
        <v>131</v>
      </c>
      <c r="E13303" t="s">
        <v>172</v>
      </c>
      <c r="F13303" t="s">
        <v>133</v>
      </c>
    </row>
    <row r="13304" spans="1:6" x14ac:dyDescent="0.25">
      <c r="A13304">
        <v>2723</v>
      </c>
      <c r="B13304" s="3">
        <v>43781</v>
      </c>
      <c r="C13304" s="3">
        <v>43782</v>
      </c>
      <c r="D13304" t="s">
        <v>131</v>
      </c>
      <c r="E13304" t="s">
        <v>172</v>
      </c>
      <c r="F13304" t="s">
        <v>133</v>
      </c>
    </row>
    <row r="13305" spans="1:6" x14ac:dyDescent="0.25">
      <c r="A13305">
        <v>2723</v>
      </c>
      <c r="B13305" s="3">
        <v>43783</v>
      </c>
      <c r="C13305" s="3">
        <v>44341</v>
      </c>
      <c r="D13305" t="s">
        <v>131</v>
      </c>
      <c r="E13305" t="s">
        <v>172</v>
      </c>
      <c r="F13305" t="s">
        <v>133</v>
      </c>
    </row>
    <row r="13306" spans="1:6" x14ac:dyDescent="0.25">
      <c r="A13306">
        <v>2723</v>
      </c>
      <c r="B13306" s="3">
        <v>44341</v>
      </c>
      <c r="C13306" s="3">
        <v>44347</v>
      </c>
      <c r="D13306" t="s">
        <v>131</v>
      </c>
      <c r="E13306" t="s">
        <v>172</v>
      </c>
      <c r="F13306" t="s">
        <v>133</v>
      </c>
    </row>
    <row r="13307" spans="1:6" x14ac:dyDescent="0.25">
      <c r="A13307">
        <v>2723</v>
      </c>
      <c r="B13307" s="3">
        <v>44348</v>
      </c>
      <c r="C13307" s="3">
        <v>44348</v>
      </c>
      <c r="D13307" t="s">
        <v>131</v>
      </c>
      <c r="E13307" t="s">
        <v>172</v>
      </c>
      <c r="F13307" t="s">
        <v>133</v>
      </c>
    </row>
    <row r="13308" spans="1:6" x14ac:dyDescent="0.25">
      <c r="A13308">
        <v>2723</v>
      </c>
      <c r="B13308" s="3">
        <v>44348</v>
      </c>
      <c r="C13308" s="3">
        <v>44354</v>
      </c>
      <c r="D13308" t="s">
        <v>131</v>
      </c>
      <c r="E13308" t="s">
        <v>172</v>
      </c>
      <c r="F13308" t="s">
        <v>133</v>
      </c>
    </row>
    <row r="13309" spans="1:6" x14ac:dyDescent="0.25">
      <c r="A13309">
        <v>2723</v>
      </c>
      <c r="B13309" s="3">
        <v>44355</v>
      </c>
      <c r="C13309" s="3">
        <v>44562</v>
      </c>
      <c r="D13309" t="s">
        <v>131</v>
      </c>
      <c r="E13309" t="s">
        <v>172</v>
      </c>
      <c r="F13309" t="s">
        <v>133</v>
      </c>
    </row>
    <row r="13310" spans="1:6" x14ac:dyDescent="0.25">
      <c r="A13310">
        <v>2723</v>
      </c>
      <c r="B13310" s="3">
        <v>44562</v>
      </c>
      <c r="C13310" s="3">
        <v>44562</v>
      </c>
      <c r="D13310" t="s">
        <v>131</v>
      </c>
      <c r="E13310" t="s">
        <v>250</v>
      </c>
      <c r="F13310" t="s">
        <v>133</v>
      </c>
    </row>
    <row r="13311" spans="1:6" x14ac:dyDescent="0.25">
      <c r="A13311">
        <v>2723</v>
      </c>
      <c r="B13311" s="3">
        <v>44562</v>
      </c>
      <c r="C13311" s="3">
        <v>44727</v>
      </c>
      <c r="D13311" t="s">
        <v>131</v>
      </c>
      <c r="E13311" t="s">
        <v>250</v>
      </c>
      <c r="F13311" t="s">
        <v>133</v>
      </c>
    </row>
    <row r="13312" spans="1:6" x14ac:dyDescent="0.25">
      <c r="A13312">
        <v>2723</v>
      </c>
      <c r="B13312" s="3">
        <v>44727</v>
      </c>
      <c r="C13312" s="3"/>
      <c r="D13312" t="s">
        <v>131</v>
      </c>
      <c r="E13312" t="s">
        <v>172</v>
      </c>
      <c r="F13312" t="s">
        <v>133</v>
      </c>
    </row>
    <row r="13313" spans="1:6" x14ac:dyDescent="0.25">
      <c r="A13313">
        <v>2724</v>
      </c>
      <c r="B13313" s="3">
        <v>42125</v>
      </c>
      <c r="C13313" s="3">
        <v>43661</v>
      </c>
      <c r="D13313" t="s">
        <v>131</v>
      </c>
      <c r="E13313" t="s">
        <v>124</v>
      </c>
      <c r="F13313" t="s">
        <v>133</v>
      </c>
    </row>
    <row r="13314" spans="1:6" x14ac:dyDescent="0.25">
      <c r="A13314">
        <v>2724</v>
      </c>
      <c r="B13314" s="3">
        <v>43661</v>
      </c>
      <c r="C13314" s="3">
        <v>43767</v>
      </c>
      <c r="D13314" t="s">
        <v>131</v>
      </c>
      <c r="E13314" t="s">
        <v>124</v>
      </c>
      <c r="F13314" t="s">
        <v>133</v>
      </c>
    </row>
    <row r="13315" spans="1:6" x14ac:dyDescent="0.25">
      <c r="A13315">
        <v>2724</v>
      </c>
      <c r="B13315" s="3">
        <v>43767</v>
      </c>
      <c r="C13315" s="3">
        <v>44120</v>
      </c>
      <c r="D13315" t="s">
        <v>131</v>
      </c>
      <c r="E13315" t="s">
        <v>124</v>
      </c>
      <c r="F13315" t="s">
        <v>133</v>
      </c>
    </row>
    <row r="13316" spans="1:6" x14ac:dyDescent="0.25">
      <c r="A13316">
        <v>2724</v>
      </c>
      <c r="B13316" s="3">
        <v>44120</v>
      </c>
      <c r="C13316" s="3">
        <v>44120</v>
      </c>
      <c r="D13316" t="s">
        <v>131</v>
      </c>
      <c r="E13316" t="s">
        <v>240</v>
      </c>
      <c r="F13316" t="s">
        <v>133</v>
      </c>
    </row>
    <row r="13317" spans="1:6" x14ac:dyDescent="0.25">
      <c r="A13317">
        <v>2724</v>
      </c>
      <c r="B13317" s="3">
        <v>44120</v>
      </c>
      <c r="C13317" s="3">
        <v>44331</v>
      </c>
      <c r="D13317" t="s">
        <v>131</v>
      </c>
      <c r="E13317" t="s">
        <v>240</v>
      </c>
      <c r="F13317" t="s">
        <v>133</v>
      </c>
    </row>
    <row r="13318" spans="1:6" x14ac:dyDescent="0.25">
      <c r="A13318">
        <v>2724</v>
      </c>
      <c r="B13318" s="3">
        <v>44331</v>
      </c>
      <c r="C13318" s="3">
        <v>44332</v>
      </c>
      <c r="D13318" t="s">
        <v>131</v>
      </c>
      <c r="E13318" t="s">
        <v>124</v>
      </c>
      <c r="F13318" t="s">
        <v>133</v>
      </c>
    </row>
    <row r="13319" spans="1:6" x14ac:dyDescent="0.25">
      <c r="A13319">
        <v>2724</v>
      </c>
      <c r="B13319" s="3">
        <v>44332</v>
      </c>
      <c r="C13319" s="3">
        <v>44332</v>
      </c>
      <c r="D13319" t="s">
        <v>131</v>
      </c>
      <c r="E13319" t="s">
        <v>124</v>
      </c>
      <c r="F13319" t="s">
        <v>133</v>
      </c>
    </row>
    <row r="13320" spans="1:6" x14ac:dyDescent="0.25">
      <c r="A13320">
        <v>2724</v>
      </c>
      <c r="B13320" s="3">
        <v>44332</v>
      </c>
      <c r="C13320" s="3"/>
      <c r="D13320" t="s">
        <v>131</v>
      </c>
      <c r="E13320" t="s">
        <v>118</v>
      </c>
      <c r="F13320" t="s">
        <v>133</v>
      </c>
    </row>
    <row r="13321" spans="1:6" x14ac:dyDescent="0.25">
      <c r="A13321">
        <v>2725</v>
      </c>
      <c r="B13321" s="3">
        <v>42643</v>
      </c>
      <c r="C13321" s="3">
        <v>43070</v>
      </c>
      <c r="D13321" t="s">
        <v>131</v>
      </c>
      <c r="E13321" t="s">
        <v>200</v>
      </c>
      <c r="F13321" t="s">
        <v>133</v>
      </c>
    </row>
    <row r="13322" spans="1:6" x14ac:dyDescent="0.25">
      <c r="A13322">
        <v>2725</v>
      </c>
      <c r="B13322" s="3">
        <v>43070</v>
      </c>
      <c r="C13322" s="3">
        <v>43070</v>
      </c>
      <c r="D13322" t="s">
        <v>131</v>
      </c>
      <c r="E13322" t="s">
        <v>241</v>
      </c>
      <c r="F13322" t="s">
        <v>133</v>
      </c>
    </row>
    <row r="13323" spans="1:6" x14ac:dyDescent="0.25">
      <c r="A13323">
        <v>2725</v>
      </c>
      <c r="B13323" s="3">
        <v>43070</v>
      </c>
      <c r="C13323" s="3">
        <v>43070</v>
      </c>
      <c r="D13323" t="s">
        <v>131</v>
      </c>
      <c r="E13323" t="s">
        <v>241</v>
      </c>
      <c r="F13323" t="s">
        <v>133</v>
      </c>
    </row>
    <row r="13324" spans="1:6" x14ac:dyDescent="0.25">
      <c r="A13324">
        <v>2725</v>
      </c>
      <c r="B13324" s="3">
        <v>43070</v>
      </c>
      <c r="C13324" s="3">
        <v>43865</v>
      </c>
      <c r="D13324" t="s">
        <v>131</v>
      </c>
      <c r="E13324" t="s">
        <v>200</v>
      </c>
      <c r="F13324" t="s">
        <v>133</v>
      </c>
    </row>
    <row r="13325" spans="1:6" x14ac:dyDescent="0.25">
      <c r="A13325">
        <v>2725</v>
      </c>
      <c r="B13325" s="3">
        <v>43865</v>
      </c>
      <c r="C13325" s="3">
        <v>43865</v>
      </c>
      <c r="D13325" t="s">
        <v>131</v>
      </c>
      <c r="E13325" t="s">
        <v>241</v>
      </c>
      <c r="F13325" t="s">
        <v>133</v>
      </c>
    </row>
    <row r="13326" spans="1:6" x14ac:dyDescent="0.25">
      <c r="A13326">
        <v>2725</v>
      </c>
      <c r="B13326" s="3">
        <v>43865</v>
      </c>
      <c r="C13326" s="3">
        <v>43865</v>
      </c>
      <c r="D13326" t="s">
        <v>131</v>
      </c>
      <c r="E13326" t="s">
        <v>241</v>
      </c>
      <c r="F13326" t="s">
        <v>133</v>
      </c>
    </row>
    <row r="13327" spans="1:6" x14ac:dyDescent="0.25">
      <c r="A13327">
        <v>2725</v>
      </c>
      <c r="B13327" s="3">
        <v>43865</v>
      </c>
      <c r="C13327" s="3">
        <v>44317</v>
      </c>
      <c r="D13327" t="s">
        <v>131</v>
      </c>
      <c r="E13327" t="s">
        <v>241</v>
      </c>
      <c r="F13327" t="s">
        <v>133</v>
      </c>
    </row>
    <row r="13328" spans="1:6" x14ac:dyDescent="0.25">
      <c r="A13328">
        <v>2725</v>
      </c>
      <c r="B13328" s="3">
        <v>44317</v>
      </c>
      <c r="C13328" s="3">
        <v>44317</v>
      </c>
      <c r="D13328" t="s">
        <v>131</v>
      </c>
      <c r="E13328" t="s">
        <v>241</v>
      </c>
      <c r="F13328" t="s">
        <v>133</v>
      </c>
    </row>
    <row r="13329" spans="1:6" x14ac:dyDescent="0.25">
      <c r="A13329">
        <v>2725</v>
      </c>
      <c r="B13329" s="3">
        <v>44317</v>
      </c>
      <c r="C13329" s="3">
        <v>44317</v>
      </c>
      <c r="D13329" t="s">
        <v>131</v>
      </c>
      <c r="E13329" t="s">
        <v>241</v>
      </c>
      <c r="F13329" t="s">
        <v>133</v>
      </c>
    </row>
    <row r="13330" spans="1:6" x14ac:dyDescent="0.25">
      <c r="A13330">
        <v>2725</v>
      </c>
      <c r="B13330" s="3">
        <v>44317</v>
      </c>
      <c r="C13330" s="3">
        <v>44317</v>
      </c>
      <c r="D13330" t="s">
        <v>131</v>
      </c>
      <c r="E13330" t="s">
        <v>197</v>
      </c>
      <c r="F13330" t="s">
        <v>133</v>
      </c>
    </row>
    <row r="13331" spans="1:6" x14ac:dyDescent="0.25">
      <c r="A13331">
        <v>2725</v>
      </c>
      <c r="B13331" s="3">
        <v>44317</v>
      </c>
      <c r="C13331" s="3"/>
      <c r="D13331" t="s">
        <v>131</v>
      </c>
      <c r="E13331" t="s">
        <v>197</v>
      </c>
      <c r="F13331" t="s">
        <v>133</v>
      </c>
    </row>
    <row r="13332" spans="1:6" x14ac:dyDescent="0.25">
      <c r="A13332">
        <v>2726</v>
      </c>
      <c r="B13332" s="3">
        <v>41760</v>
      </c>
      <c r="C13332" s="3">
        <v>43160</v>
      </c>
      <c r="D13332" t="s">
        <v>131</v>
      </c>
      <c r="E13332" t="s">
        <v>134</v>
      </c>
      <c r="F13332" t="s">
        <v>133</v>
      </c>
    </row>
    <row r="13333" spans="1:6" x14ac:dyDescent="0.25">
      <c r="A13333">
        <v>2726</v>
      </c>
      <c r="B13333" s="3">
        <v>43161</v>
      </c>
      <c r="C13333" s="3">
        <v>43161</v>
      </c>
      <c r="D13333" t="s">
        <v>131</v>
      </c>
      <c r="E13333" t="s">
        <v>134</v>
      </c>
      <c r="F13333" t="s">
        <v>133</v>
      </c>
    </row>
    <row r="13334" spans="1:6" x14ac:dyDescent="0.25">
      <c r="A13334">
        <v>2726</v>
      </c>
      <c r="B13334" s="3">
        <v>43162</v>
      </c>
      <c r="C13334" s="3">
        <v>43339</v>
      </c>
      <c r="D13334" t="s">
        <v>131</v>
      </c>
      <c r="E13334" t="s">
        <v>134</v>
      </c>
      <c r="F13334" t="s">
        <v>133</v>
      </c>
    </row>
    <row r="13335" spans="1:6" x14ac:dyDescent="0.25">
      <c r="A13335">
        <v>2726</v>
      </c>
      <c r="B13335" s="3">
        <v>43269</v>
      </c>
      <c r="C13335" s="3">
        <v>43339</v>
      </c>
      <c r="D13335" t="s">
        <v>131</v>
      </c>
      <c r="E13335" t="s">
        <v>134</v>
      </c>
      <c r="F13335" t="s">
        <v>133</v>
      </c>
    </row>
    <row r="13336" spans="1:6" x14ac:dyDescent="0.25">
      <c r="A13336">
        <v>2726</v>
      </c>
      <c r="B13336" s="3">
        <v>43339</v>
      </c>
      <c r="C13336" s="3">
        <v>43341</v>
      </c>
      <c r="D13336" t="s">
        <v>131</v>
      </c>
      <c r="E13336" t="s">
        <v>134</v>
      </c>
      <c r="F13336" t="s">
        <v>133</v>
      </c>
    </row>
    <row r="13337" spans="1:6" x14ac:dyDescent="0.25">
      <c r="A13337">
        <v>2726</v>
      </c>
      <c r="B13337" s="3">
        <v>43341</v>
      </c>
      <c r="C13337" s="3">
        <v>43358</v>
      </c>
      <c r="D13337" t="s">
        <v>131</v>
      </c>
      <c r="E13337" t="s">
        <v>134</v>
      </c>
      <c r="F13337" t="s">
        <v>133</v>
      </c>
    </row>
    <row r="13338" spans="1:6" x14ac:dyDescent="0.25">
      <c r="A13338">
        <v>2726</v>
      </c>
      <c r="B13338" s="3">
        <v>43358</v>
      </c>
      <c r="C13338" s="3">
        <v>43452</v>
      </c>
      <c r="D13338" t="s">
        <v>131</v>
      </c>
      <c r="E13338" t="s">
        <v>134</v>
      </c>
      <c r="F13338" t="s">
        <v>133</v>
      </c>
    </row>
    <row r="13339" spans="1:6" x14ac:dyDescent="0.25">
      <c r="A13339">
        <v>2726</v>
      </c>
      <c r="B13339" s="3">
        <v>43452</v>
      </c>
      <c r="C13339" s="3">
        <v>43452</v>
      </c>
      <c r="D13339" t="s">
        <v>131</v>
      </c>
      <c r="E13339" t="s">
        <v>134</v>
      </c>
      <c r="F13339" t="s">
        <v>133</v>
      </c>
    </row>
    <row r="13340" spans="1:6" x14ac:dyDescent="0.25">
      <c r="A13340">
        <v>2726</v>
      </c>
      <c r="B13340" s="3">
        <v>43452</v>
      </c>
      <c r="C13340" s="3">
        <v>43466</v>
      </c>
      <c r="D13340" t="s">
        <v>131</v>
      </c>
      <c r="E13340" t="s">
        <v>134</v>
      </c>
      <c r="F13340" t="s">
        <v>133</v>
      </c>
    </row>
    <row r="13341" spans="1:6" x14ac:dyDescent="0.25">
      <c r="A13341">
        <v>2726</v>
      </c>
      <c r="B13341" s="3">
        <v>43452</v>
      </c>
      <c r="C13341" s="3">
        <v>43511</v>
      </c>
      <c r="D13341" t="s">
        <v>131</v>
      </c>
      <c r="E13341" t="s">
        <v>116</v>
      </c>
      <c r="F13341" t="s">
        <v>133</v>
      </c>
    </row>
    <row r="13342" spans="1:6" x14ac:dyDescent="0.25">
      <c r="A13342">
        <v>2726</v>
      </c>
      <c r="B13342" s="3">
        <v>43511</v>
      </c>
      <c r="C13342" s="3">
        <v>43511</v>
      </c>
      <c r="D13342" t="s">
        <v>131</v>
      </c>
      <c r="E13342" t="s">
        <v>116</v>
      </c>
      <c r="F13342" t="s">
        <v>133</v>
      </c>
    </row>
    <row r="13343" spans="1:6" x14ac:dyDescent="0.25">
      <c r="A13343">
        <v>2726</v>
      </c>
      <c r="B13343" s="3">
        <v>43512</v>
      </c>
      <c r="C13343" s="3">
        <v>43528</v>
      </c>
      <c r="D13343" t="s">
        <v>131</v>
      </c>
      <c r="E13343" t="s">
        <v>116</v>
      </c>
      <c r="F13343" t="s">
        <v>133</v>
      </c>
    </row>
    <row r="13344" spans="1:6" x14ac:dyDescent="0.25">
      <c r="A13344">
        <v>2726</v>
      </c>
      <c r="B13344" s="3">
        <v>43528</v>
      </c>
      <c r="C13344" s="3">
        <v>43528</v>
      </c>
      <c r="D13344" t="s">
        <v>131</v>
      </c>
      <c r="E13344" t="s">
        <v>116</v>
      </c>
      <c r="F13344" t="s">
        <v>133</v>
      </c>
    </row>
    <row r="13345" spans="1:6" x14ac:dyDescent="0.25">
      <c r="A13345">
        <v>2726</v>
      </c>
      <c r="B13345" s="3">
        <v>43529</v>
      </c>
      <c r="C13345" s="3">
        <v>43529</v>
      </c>
      <c r="D13345" t="s">
        <v>131</v>
      </c>
      <c r="E13345" t="s">
        <v>116</v>
      </c>
      <c r="F13345" t="s">
        <v>133</v>
      </c>
    </row>
    <row r="13346" spans="1:6" x14ac:dyDescent="0.25">
      <c r="A13346">
        <v>2726</v>
      </c>
      <c r="B13346" s="3">
        <v>43529</v>
      </c>
      <c r="C13346" s="3">
        <v>43531</v>
      </c>
      <c r="D13346" t="s">
        <v>131</v>
      </c>
      <c r="E13346" t="s">
        <v>116</v>
      </c>
      <c r="F13346" t="s">
        <v>133</v>
      </c>
    </row>
    <row r="13347" spans="1:6" x14ac:dyDescent="0.25">
      <c r="A13347">
        <v>2726</v>
      </c>
      <c r="B13347" s="3">
        <v>43532</v>
      </c>
      <c r="C13347" s="3">
        <v>43619</v>
      </c>
      <c r="D13347" t="s">
        <v>131</v>
      </c>
      <c r="E13347" t="s">
        <v>116</v>
      </c>
      <c r="F13347" t="s">
        <v>133</v>
      </c>
    </row>
    <row r="13348" spans="1:6" x14ac:dyDescent="0.25">
      <c r="A13348">
        <v>2726</v>
      </c>
      <c r="B13348" s="3">
        <v>43619</v>
      </c>
      <c r="C13348" s="3">
        <v>43801</v>
      </c>
      <c r="D13348" t="s">
        <v>131</v>
      </c>
      <c r="E13348" t="s">
        <v>116</v>
      </c>
      <c r="F13348" t="s">
        <v>133</v>
      </c>
    </row>
    <row r="13349" spans="1:6" x14ac:dyDescent="0.25">
      <c r="A13349">
        <v>2726</v>
      </c>
      <c r="B13349" s="3">
        <v>43802</v>
      </c>
      <c r="C13349" s="3">
        <v>43802</v>
      </c>
      <c r="D13349" t="s">
        <v>131</v>
      </c>
      <c r="E13349" t="s">
        <v>116</v>
      </c>
      <c r="F13349" t="s">
        <v>133</v>
      </c>
    </row>
    <row r="13350" spans="1:6" x14ac:dyDescent="0.25">
      <c r="A13350">
        <v>2726</v>
      </c>
      <c r="B13350" s="3">
        <v>43802</v>
      </c>
      <c r="C13350" s="3">
        <v>43802</v>
      </c>
      <c r="D13350" t="s">
        <v>131</v>
      </c>
      <c r="E13350" t="s">
        <v>116</v>
      </c>
      <c r="F13350" t="s">
        <v>133</v>
      </c>
    </row>
    <row r="13351" spans="1:6" x14ac:dyDescent="0.25">
      <c r="A13351">
        <v>2726</v>
      </c>
      <c r="B13351" s="3">
        <v>43802</v>
      </c>
      <c r="C13351" s="3">
        <v>43802</v>
      </c>
      <c r="D13351" t="s">
        <v>131</v>
      </c>
      <c r="E13351" t="s">
        <v>116</v>
      </c>
      <c r="F13351" t="s">
        <v>133</v>
      </c>
    </row>
    <row r="13352" spans="1:6" x14ac:dyDescent="0.25">
      <c r="A13352">
        <v>2727</v>
      </c>
      <c r="B13352" s="3">
        <v>42612</v>
      </c>
      <c r="C13352" s="3">
        <v>44725</v>
      </c>
      <c r="D13352" t="s">
        <v>131</v>
      </c>
      <c r="E13352" t="s">
        <v>118</v>
      </c>
      <c r="F13352" t="s">
        <v>133</v>
      </c>
    </row>
    <row r="13353" spans="1:6" x14ac:dyDescent="0.25">
      <c r="A13353">
        <v>2727</v>
      </c>
      <c r="B13353" s="3">
        <v>44725</v>
      </c>
      <c r="C13353" s="3">
        <v>44725</v>
      </c>
      <c r="D13353" t="s">
        <v>131</v>
      </c>
      <c r="E13353" t="s">
        <v>118</v>
      </c>
      <c r="F13353" t="s">
        <v>133</v>
      </c>
    </row>
    <row r="13354" spans="1:6" x14ac:dyDescent="0.25">
      <c r="A13354">
        <v>2727</v>
      </c>
      <c r="B13354" s="3">
        <v>44725</v>
      </c>
      <c r="C13354" s="3">
        <v>44725</v>
      </c>
      <c r="D13354" t="s">
        <v>131</v>
      </c>
      <c r="E13354" t="s">
        <v>312</v>
      </c>
      <c r="F13354" t="s">
        <v>133</v>
      </c>
    </row>
    <row r="13355" spans="1:6" x14ac:dyDescent="0.25">
      <c r="A13355">
        <v>2727</v>
      </c>
      <c r="B13355" s="3">
        <v>44725</v>
      </c>
      <c r="C13355" s="3"/>
      <c r="D13355" t="s">
        <v>131</v>
      </c>
      <c r="E13355" t="s">
        <v>312</v>
      </c>
      <c r="F13355" t="s">
        <v>133</v>
      </c>
    </row>
    <row r="13356" spans="1:6" x14ac:dyDescent="0.25">
      <c r="A13356">
        <v>2729</v>
      </c>
      <c r="B13356" s="3">
        <v>42614</v>
      </c>
      <c r="C13356" s="3"/>
      <c r="D13356" t="s">
        <v>131</v>
      </c>
      <c r="E13356" t="s">
        <v>118</v>
      </c>
      <c r="F13356" t="s">
        <v>133</v>
      </c>
    </row>
    <row r="13357" spans="1:6" x14ac:dyDescent="0.25">
      <c r="A13357">
        <v>2730</v>
      </c>
      <c r="B13357" s="3">
        <v>42795</v>
      </c>
      <c r="C13357" s="3">
        <v>43566</v>
      </c>
      <c r="D13357" t="s">
        <v>131</v>
      </c>
      <c r="E13357" t="s">
        <v>92</v>
      </c>
      <c r="F13357" t="s">
        <v>133</v>
      </c>
    </row>
    <row r="13358" spans="1:6" x14ac:dyDescent="0.25">
      <c r="A13358">
        <v>2730</v>
      </c>
      <c r="B13358" s="3">
        <v>43566</v>
      </c>
      <c r="C13358" s="3">
        <v>43794</v>
      </c>
      <c r="D13358" t="s">
        <v>131</v>
      </c>
      <c r="E13358" t="s">
        <v>92</v>
      </c>
      <c r="F13358" t="s">
        <v>133</v>
      </c>
    </row>
    <row r="13359" spans="1:6" x14ac:dyDescent="0.25">
      <c r="A13359">
        <v>2730</v>
      </c>
      <c r="B13359" s="3">
        <v>43794</v>
      </c>
      <c r="C13359" s="3">
        <v>43796</v>
      </c>
      <c r="D13359" t="s">
        <v>131</v>
      </c>
      <c r="E13359" t="s">
        <v>92</v>
      </c>
      <c r="F13359" t="s">
        <v>133</v>
      </c>
    </row>
    <row r="13360" spans="1:6" x14ac:dyDescent="0.25">
      <c r="A13360">
        <v>2730</v>
      </c>
      <c r="B13360" s="3">
        <v>43797</v>
      </c>
      <c r="C13360" s="3">
        <v>43801</v>
      </c>
      <c r="D13360" t="s">
        <v>131</v>
      </c>
      <c r="E13360" t="s">
        <v>92</v>
      </c>
      <c r="F13360" t="s">
        <v>133</v>
      </c>
    </row>
    <row r="13361" spans="1:6" x14ac:dyDescent="0.25">
      <c r="A13361">
        <v>2730</v>
      </c>
      <c r="B13361" s="3">
        <v>43801</v>
      </c>
      <c r="C13361" s="3">
        <v>43805</v>
      </c>
      <c r="D13361" t="s">
        <v>131</v>
      </c>
      <c r="E13361" t="s">
        <v>92</v>
      </c>
      <c r="F13361" t="s">
        <v>133</v>
      </c>
    </row>
    <row r="13362" spans="1:6" x14ac:dyDescent="0.25">
      <c r="A13362">
        <v>2730</v>
      </c>
      <c r="B13362" s="3">
        <v>43806</v>
      </c>
      <c r="C13362" s="3">
        <v>44124</v>
      </c>
      <c r="D13362" t="s">
        <v>131</v>
      </c>
      <c r="E13362" t="s">
        <v>92</v>
      </c>
      <c r="F13362" t="s">
        <v>133</v>
      </c>
    </row>
    <row r="13363" spans="1:6" x14ac:dyDescent="0.25">
      <c r="A13363">
        <v>2730</v>
      </c>
      <c r="B13363" s="3">
        <v>44124</v>
      </c>
      <c r="C13363" s="3"/>
      <c r="D13363" t="s">
        <v>131</v>
      </c>
      <c r="E13363" t="s">
        <v>92</v>
      </c>
      <c r="F13363" t="s">
        <v>133</v>
      </c>
    </row>
    <row r="13364" spans="1:6" x14ac:dyDescent="0.25">
      <c r="A13364">
        <v>2730</v>
      </c>
      <c r="B13364" s="3">
        <v>44124</v>
      </c>
      <c r="C13364" s="3">
        <v>44124</v>
      </c>
      <c r="D13364" t="s">
        <v>131</v>
      </c>
      <c r="E13364" t="s">
        <v>92</v>
      </c>
      <c r="F13364" t="s">
        <v>133</v>
      </c>
    </row>
    <row r="13365" spans="1:6" x14ac:dyDescent="0.25">
      <c r="A13365">
        <v>2730</v>
      </c>
      <c r="B13365" s="3">
        <v>44124</v>
      </c>
      <c r="C13365" s="3">
        <v>44593</v>
      </c>
      <c r="D13365" t="s">
        <v>131</v>
      </c>
      <c r="E13365" t="s">
        <v>92</v>
      </c>
      <c r="F13365" t="s">
        <v>133</v>
      </c>
    </row>
    <row r="13366" spans="1:6" x14ac:dyDescent="0.25">
      <c r="A13366">
        <v>2731</v>
      </c>
      <c r="B13366" s="3">
        <v>42278</v>
      </c>
      <c r="C13366" s="3">
        <v>43147</v>
      </c>
      <c r="D13366" t="s">
        <v>131</v>
      </c>
      <c r="E13366" t="s">
        <v>118</v>
      </c>
      <c r="F13366" t="s">
        <v>133</v>
      </c>
    </row>
    <row r="13367" spans="1:6" x14ac:dyDescent="0.25">
      <c r="A13367">
        <v>2731</v>
      </c>
      <c r="B13367" s="3">
        <v>43147</v>
      </c>
      <c r="C13367" s="3">
        <v>43710</v>
      </c>
      <c r="D13367" t="s">
        <v>131</v>
      </c>
      <c r="E13367" t="s">
        <v>118</v>
      </c>
      <c r="F13367" t="s">
        <v>133</v>
      </c>
    </row>
    <row r="13368" spans="1:6" x14ac:dyDescent="0.25">
      <c r="A13368">
        <v>2731</v>
      </c>
      <c r="B13368" s="3">
        <v>43710</v>
      </c>
      <c r="C13368" s="3">
        <v>43801</v>
      </c>
      <c r="D13368" t="s">
        <v>131</v>
      </c>
      <c r="E13368" t="s">
        <v>118</v>
      </c>
      <c r="F13368" t="s">
        <v>133</v>
      </c>
    </row>
    <row r="13369" spans="1:6" x14ac:dyDescent="0.25">
      <c r="A13369">
        <v>2731</v>
      </c>
      <c r="B13369" s="3">
        <v>43801</v>
      </c>
      <c r="C13369" s="3">
        <v>44390</v>
      </c>
      <c r="D13369" t="s">
        <v>131</v>
      </c>
      <c r="E13369" t="s">
        <v>96</v>
      </c>
      <c r="F13369" t="s">
        <v>133</v>
      </c>
    </row>
    <row r="13370" spans="1:6" x14ac:dyDescent="0.25">
      <c r="A13370">
        <v>2731</v>
      </c>
      <c r="B13370" s="3">
        <v>43801</v>
      </c>
      <c r="C13370" s="3">
        <v>43801</v>
      </c>
      <c r="D13370" t="s">
        <v>131</v>
      </c>
      <c r="E13370" t="s">
        <v>118</v>
      </c>
      <c r="F13370" t="s">
        <v>133</v>
      </c>
    </row>
    <row r="13371" spans="1:6" x14ac:dyDescent="0.25">
      <c r="A13371">
        <v>2731</v>
      </c>
      <c r="B13371" s="3">
        <v>43801</v>
      </c>
      <c r="C13371" s="3">
        <v>43801</v>
      </c>
      <c r="D13371" t="s">
        <v>131</v>
      </c>
      <c r="E13371" t="s">
        <v>118</v>
      </c>
      <c r="F13371" t="s">
        <v>133</v>
      </c>
    </row>
    <row r="13372" spans="1:6" x14ac:dyDescent="0.25">
      <c r="A13372">
        <v>2731</v>
      </c>
      <c r="B13372" s="3">
        <v>44390</v>
      </c>
      <c r="C13372" s="3"/>
      <c r="D13372" t="s">
        <v>131</v>
      </c>
      <c r="E13372" t="s">
        <v>96</v>
      </c>
      <c r="F13372" t="s">
        <v>133</v>
      </c>
    </row>
    <row r="13373" spans="1:6" x14ac:dyDescent="0.25">
      <c r="A13373">
        <v>2732</v>
      </c>
      <c r="B13373" s="3">
        <v>42795</v>
      </c>
      <c r="C13373" s="3">
        <v>44044</v>
      </c>
      <c r="D13373" t="s">
        <v>131</v>
      </c>
      <c r="E13373" t="s">
        <v>208</v>
      </c>
      <c r="F13373" t="s">
        <v>133</v>
      </c>
    </row>
    <row r="13374" spans="1:6" x14ac:dyDescent="0.25">
      <c r="A13374">
        <v>2732</v>
      </c>
      <c r="B13374" s="3">
        <v>44039</v>
      </c>
      <c r="C13374" s="3">
        <v>44043</v>
      </c>
      <c r="D13374" t="s">
        <v>131</v>
      </c>
      <c r="E13374" t="s">
        <v>116</v>
      </c>
      <c r="F13374" t="s">
        <v>133</v>
      </c>
    </row>
    <row r="13375" spans="1:6" x14ac:dyDescent="0.25">
      <c r="A13375">
        <v>2732</v>
      </c>
      <c r="B13375" s="3">
        <v>44044</v>
      </c>
      <c r="C13375" s="3">
        <v>44044</v>
      </c>
      <c r="D13375" t="s">
        <v>131</v>
      </c>
      <c r="E13375" t="s">
        <v>208</v>
      </c>
      <c r="F13375" t="s">
        <v>133</v>
      </c>
    </row>
    <row r="13376" spans="1:6" x14ac:dyDescent="0.25">
      <c r="A13376">
        <v>2732</v>
      </c>
      <c r="B13376" s="3">
        <v>44044</v>
      </c>
      <c r="C13376" s="3">
        <v>44044</v>
      </c>
      <c r="D13376" t="s">
        <v>131</v>
      </c>
      <c r="E13376" t="s">
        <v>116</v>
      </c>
      <c r="F13376" t="s">
        <v>133</v>
      </c>
    </row>
    <row r="13377" spans="1:6" x14ac:dyDescent="0.25">
      <c r="A13377">
        <v>2732</v>
      </c>
      <c r="B13377" s="3">
        <v>44044</v>
      </c>
      <c r="C13377" s="3">
        <v>44044</v>
      </c>
      <c r="D13377" t="s">
        <v>131</v>
      </c>
      <c r="E13377" t="s">
        <v>116</v>
      </c>
      <c r="F13377" t="s">
        <v>133</v>
      </c>
    </row>
    <row r="13378" spans="1:6" x14ac:dyDescent="0.25">
      <c r="A13378">
        <v>2732</v>
      </c>
      <c r="B13378" s="3">
        <v>44044</v>
      </c>
      <c r="C13378" s="3">
        <v>44048</v>
      </c>
      <c r="D13378" t="s">
        <v>131</v>
      </c>
      <c r="E13378" t="s">
        <v>116</v>
      </c>
      <c r="F13378" t="s">
        <v>133</v>
      </c>
    </row>
    <row r="13379" spans="1:6" x14ac:dyDescent="0.25">
      <c r="A13379">
        <v>2732</v>
      </c>
      <c r="B13379" s="3">
        <v>44049</v>
      </c>
      <c r="C13379" s="3">
        <v>44479</v>
      </c>
      <c r="D13379" t="s">
        <v>131</v>
      </c>
      <c r="E13379" t="s">
        <v>116</v>
      </c>
      <c r="F13379" t="s">
        <v>133</v>
      </c>
    </row>
    <row r="13380" spans="1:6" x14ac:dyDescent="0.25">
      <c r="A13380">
        <v>2732</v>
      </c>
      <c r="B13380" s="3">
        <v>44479</v>
      </c>
      <c r="C13380" s="3">
        <v>44479</v>
      </c>
      <c r="D13380" t="s">
        <v>131</v>
      </c>
      <c r="E13380" t="s">
        <v>116</v>
      </c>
      <c r="F13380" t="s">
        <v>133</v>
      </c>
    </row>
    <row r="13381" spans="1:6" x14ac:dyDescent="0.25">
      <c r="A13381">
        <v>2732</v>
      </c>
      <c r="B13381" s="3">
        <v>44479</v>
      </c>
      <c r="C13381" s="3"/>
      <c r="D13381" t="s">
        <v>131</v>
      </c>
      <c r="E13381" t="s">
        <v>115</v>
      </c>
      <c r="F13381" t="s">
        <v>133</v>
      </c>
    </row>
    <row r="13382" spans="1:6" x14ac:dyDescent="0.25">
      <c r="A13382">
        <v>2733</v>
      </c>
      <c r="B13382" s="3">
        <v>42690</v>
      </c>
      <c r="C13382" s="3">
        <v>43150</v>
      </c>
      <c r="D13382" t="s">
        <v>131</v>
      </c>
      <c r="E13382" t="s">
        <v>202</v>
      </c>
      <c r="F13382" t="s">
        <v>133</v>
      </c>
    </row>
    <row r="13383" spans="1:6" x14ac:dyDescent="0.25">
      <c r="A13383">
        <v>2733</v>
      </c>
      <c r="B13383" s="3">
        <v>43150</v>
      </c>
      <c r="C13383" s="3">
        <v>43684</v>
      </c>
      <c r="D13383" t="s">
        <v>131</v>
      </c>
      <c r="E13383" t="s">
        <v>202</v>
      </c>
      <c r="F13383" t="s">
        <v>133</v>
      </c>
    </row>
    <row r="13384" spans="1:6" x14ac:dyDescent="0.25">
      <c r="A13384">
        <v>2733</v>
      </c>
      <c r="B13384" s="3">
        <v>43684</v>
      </c>
      <c r="C13384" s="3">
        <v>43738</v>
      </c>
      <c r="D13384" t="s">
        <v>131</v>
      </c>
      <c r="E13384" t="s">
        <v>202</v>
      </c>
      <c r="F13384" t="s">
        <v>133</v>
      </c>
    </row>
    <row r="13385" spans="1:6" x14ac:dyDescent="0.25">
      <c r="A13385">
        <v>2733</v>
      </c>
      <c r="B13385" s="3">
        <v>43738</v>
      </c>
      <c r="C13385" s="3">
        <v>43810</v>
      </c>
      <c r="D13385" t="s">
        <v>131</v>
      </c>
      <c r="E13385" t="s">
        <v>202</v>
      </c>
      <c r="F13385" t="s">
        <v>133</v>
      </c>
    </row>
    <row r="13386" spans="1:6" x14ac:dyDescent="0.25">
      <c r="A13386">
        <v>2733</v>
      </c>
      <c r="B13386" s="3">
        <v>43810</v>
      </c>
      <c r="C13386" s="3">
        <v>43811</v>
      </c>
      <c r="D13386" t="s">
        <v>131</v>
      </c>
      <c r="E13386" t="s">
        <v>202</v>
      </c>
      <c r="F13386" t="s">
        <v>133</v>
      </c>
    </row>
    <row r="13387" spans="1:6" x14ac:dyDescent="0.25">
      <c r="A13387">
        <v>2733</v>
      </c>
      <c r="B13387" s="3">
        <v>43812</v>
      </c>
      <c r="C13387" s="3">
        <v>44263</v>
      </c>
      <c r="D13387" t="s">
        <v>131</v>
      </c>
      <c r="E13387" t="s">
        <v>202</v>
      </c>
      <c r="F13387" t="s">
        <v>133</v>
      </c>
    </row>
    <row r="13388" spans="1:6" x14ac:dyDescent="0.25">
      <c r="A13388">
        <v>2733</v>
      </c>
      <c r="B13388" s="3">
        <v>44263</v>
      </c>
      <c r="C13388" s="3">
        <v>44312</v>
      </c>
      <c r="D13388" t="s">
        <v>131</v>
      </c>
      <c r="E13388" t="s">
        <v>202</v>
      </c>
      <c r="F13388" t="s">
        <v>132</v>
      </c>
    </row>
    <row r="13389" spans="1:6" x14ac:dyDescent="0.25">
      <c r="A13389">
        <v>2733</v>
      </c>
      <c r="B13389" s="3">
        <v>44312</v>
      </c>
      <c r="C13389" s="3">
        <v>44447</v>
      </c>
      <c r="D13389" t="s">
        <v>131</v>
      </c>
      <c r="E13389" t="s">
        <v>202</v>
      </c>
      <c r="F13389" t="s">
        <v>133</v>
      </c>
    </row>
    <row r="13390" spans="1:6" x14ac:dyDescent="0.25">
      <c r="A13390">
        <v>2733</v>
      </c>
      <c r="B13390" s="3">
        <v>44447</v>
      </c>
      <c r="C13390" s="3">
        <v>44447</v>
      </c>
      <c r="D13390" t="s">
        <v>131</v>
      </c>
      <c r="E13390" t="s">
        <v>202</v>
      </c>
      <c r="F13390" t="s">
        <v>133</v>
      </c>
    </row>
    <row r="13391" spans="1:6" x14ac:dyDescent="0.25">
      <c r="A13391">
        <v>2733</v>
      </c>
      <c r="B13391" s="3">
        <v>44447</v>
      </c>
      <c r="C13391" s="3">
        <v>44494</v>
      </c>
      <c r="D13391" t="s">
        <v>131</v>
      </c>
      <c r="E13391" t="s">
        <v>115</v>
      </c>
      <c r="F13391" t="s">
        <v>133</v>
      </c>
    </row>
    <row r="13392" spans="1:6" x14ac:dyDescent="0.25">
      <c r="A13392">
        <v>2733</v>
      </c>
      <c r="B13392" s="3">
        <v>44494</v>
      </c>
      <c r="C13392" s="3">
        <v>44494</v>
      </c>
      <c r="D13392" t="s">
        <v>131</v>
      </c>
      <c r="E13392" t="s">
        <v>115</v>
      </c>
      <c r="F13392" t="s">
        <v>133</v>
      </c>
    </row>
    <row r="13393" spans="1:6" x14ac:dyDescent="0.25">
      <c r="A13393">
        <v>2733</v>
      </c>
      <c r="B13393" s="3">
        <v>44495</v>
      </c>
      <c r="C13393" s="3">
        <v>44517</v>
      </c>
      <c r="D13393" t="s">
        <v>131</v>
      </c>
      <c r="E13393" t="s">
        <v>115</v>
      </c>
      <c r="F13393" t="s">
        <v>133</v>
      </c>
    </row>
    <row r="13394" spans="1:6" x14ac:dyDescent="0.25">
      <c r="A13394">
        <v>2733</v>
      </c>
      <c r="B13394" s="3">
        <v>44517</v>
      </c>
      <c r="C13394" s="3"/>
      <c r="D13394" t="s">
        <v>131</v>
      </c>
      <c r="E13394" t="s">
        <v>162</v>
      </c>
      <c r="F13394" t="s">
        <v>132</v>
      </c>
    </row>
    <row r="13395" spans="1:6" x14ac:dyDescent="0.25">
      <c r="A13395">
        <v>2733</v>
      </c>
      <c r="B13395" s="3">
        <v>44517</v>
      </c>
      <c r="C13395" s="3">
        <v>44524</v>
      </c>
      <c r="D13395" t="s">
        <v>131</v>
      </c>
      <c r="E13395" t="s">
        <v>115</v>
      </c>
      <c r="F13395" t="s">
        <v>133</v>
      </c>
    </row>
    <row r="13396" spans="1:6" x14ac:dyDescent="0.25">
      <c r="A13396">
        <v>2734</v>
      </c>
      <c r="B13396" s="3">
        <v>42659</v>
      </c>
      <c r="C13396" s="3">
        <v>43710</v>
      </c>
      <c r="D13396" t="s">
        <v>131</v>
      </c>
      <c r="E13396" t="s">
        <v>115</v>
      </c>
      <c r="F13396" t="s">
        <v>133</v>
      </c>
    </row>
    <row r="13397" spans="1:6" x14ac:dyDescent="0.25">
      <c r="A13397">
        <v>2734</v>
      </c>
      <c r="B13397" s="3">
        <v>43710</v>
      </c>
      <c r="C13397" s="3">
        <v>44449</v>
      </c>
      <c r="D13397" t="s">
        <v>131</v>
      </c>
      <c r="E13397" t="s">
        <v>115</v>
      </c>
      <c r="F13397" t="s">
        <v>133</v>
      </c>
    </row>
    <row r="13398" spans="1:6" x14ac:dyDescent="0.25">
      <c r="A13398">
        <v>2734</v>
      </c>
      <c r="B13398" s="3">
        <v>44449</v>
      </c>
      <c r="C13398" s="3">
        <v>44455</v>
      </c>
      <c r="D13398" t="s">
        <v>131</v>
      </c>
      <c r="E13398" t="s">
        <v>115</v>
      </c>
      <c r="F13398" t="s">
        <v>133</v>
      </c>
    </row>
    <row r="13399" spans="1:6" x14ac:dyDescent="0.25">
      <c r="A13399">
        <v>2734</v>
      </c>
      <c r="B13399" s="3">
        <v>44456</v>
      </c>
      <c r="C13399" s="3">
        <v>44465</v>
      </c>
      <c r="D13399" t="s">
        <v>131</v>
      </c>
      <c r="E13399" t="s">
        <v>115</v>
      </c>
      <c r="F13399" t="s">
        <v>133</v>
      </c>
    </row>
    <row r="13400" spans="1:6" x14ac:dyDescent="0.25">
      <c r="A13400">
        <v>2734</v>
      </c>
      <c r="B13400" s="3">
        <v>44466</v>
      </c>
      <c r="C13400" s="3">
        <v>44563</v>
      </c>
      <c r="D13400" t="s">
        <v>131</v>
      </c>
      <c r="E13400" t="s">
        <v>115</v>
      </c>
      <c r="F13400" t="s">
        <v>133</v>
      </c>
    </row>
    <row r="13401" spans="1:6" x14ac:dyDescent="0.25">
      <c r="A13401">
        <v>2734</v>
      </c>
      <c r="B13401" s="3">
        <v>44564</v>
      </c>
      <c r="C13401" s="3"/>
      <c r="D13401" t="s">
        <v>131</v>
      </c>
      <c r="E13401" t="s">
        <v>115</v>
      </c>
      <c r="F13401" t="s">
        <v>133</v>
      </c>
    </row>
    <row r="13402" spans="1:6" x14ac:dyDescent="0.25">
      <c r="A13402">
        <v>2735</v>
      </c>
      <c r="B13402" s="3">
        <v>41867</v>
      </c>
      <c r="C13402" s="3">
        <v>43146</v>
      </c>
      <c r="D13402" t="s">
        <v>131</v>
      </c>
      <c r="E13402" t="s">
        <v>167</v>
      </c>
      <c r="F13402" t="s">
        <v>132</v>
      </c>
    </row>
    <row r="13403" spans="1:6" x14ac:dyDescent="0.25">
      <c r="A13403">
        <v>2735</v>
      </c>
      <c r="B13403" s="3">
        <v>43147</v>
      </c>
      <c r="C13403" s="3">
        <v>43388</v>
      </c>
      <c r="D13403" t="s">
        <v>131</v>
      </c>
      <c r="E13403" t="s">
        <v>167</v>
      </c>
      <c r="F13403" t="s">
        <v>132</v>
      </c>
    </row>
    <row r="13404" spans="1:6" x14ac:dyDescent="0.25">
      <c r="A13404">
        <v>2735</v>
      </c>
      <c r="B13404" s="3">
        <v>43389</v>
      </c>
      <c r="C13404" s="3">
        <v>43389</v>
      </c>
      <c r="D13404" t="s">
        <v>131</v>
      </c>
      <c r="E13404" t="s">
        <v>167</v>
      </c>
      <c r="F13404" t="s">
        <v>132</v>
      </c>
    </row>
    <row r="13405" spans="1:6" x14ac:dyDescent="0.25">
      <c r="A13405">
        <v>2735</v>
      </c>
      <c r="B13405" s="3">
        <v>43389</v>
      </c>
      <c r="C13405" s="3">
        <v>43405</v>
      </c>
      <c r="D13405" t="s">
        <v>131</v>
      </c>
      <c r="E13405" t="s">
        <v>167</v>
      </c>
      <c r="F13405" t="s">
        <v>132</v>
      </c>
    </row>
    <row r="13406" spans="1:6" x14ac:dyDescent="0.25">
      <c r="A13406">
        <v>2737</v>
      </c>
      <c r="B13406" s="3">
        <v>41867</v>
      </c>
      <c r="C13406" s="3">
        <v>43358</v>
      </c>
      <c r="D13406" t="s">
        <v>131</v>
      </c>
      <c r="E13406" t="s">
        <v>171</v>
      </c>
      <c r="F13406" t="s">
        <v>132</v>
      </c>
    </row>
    <row r="13407" spans="1:6" x14ac:dyDescent="0.25">
      <c r="A13407">
        <v>2737</v>
      </c>
      <c r="B13407" s="3">
        <v>43358</v>
      </c>
      <c r="C13407" s="3">
        <v>43525</v>
      </c>
      <c r="D13407" t="s">
        <v>131</v>
      </c>
      <c r="E13407" t="s">
        <v>171</v>
      </c>
      <c r="F13407" t="s">
        <v>132</v>
      </c>
    </row>
    <row r="13408" spans="1:6" x14ac:dyDescent="0.25">
      <c r="A13408">
        <v>2737</v>
      </c>
      <c r="B13408" s="3">
        <v>43525</v>
      </c>
      <c r="C13408" s="3">
        <v>44256</v>
      </c>
      <c r="D13408" t="s">
        <v>131</v>
      </c>
      <c r="E13408" t="s">
        <v>165</v>
      </c>
      <c r="F13408" t="s">
        <v>132</v>
      </c>
    </row>
    <row r="13409" spans="1:6" x14ac:dyDescent="0.25">
      <c r="A13409">
        <v>2737</v>
      </c>
      <c r="B13409" s="3">
        <v>43525</v>
      </c>
      <c r="C13409" s="3">
        <v>43525</v>
      </c>
      <c r="D13409" t="s">
        <v>131</v>
      </c>
      <c r="E13409" t="s">
        <v>171</v>
      </c>
      <c r="F13409" t="s">
        <v>132</v>
      </c>
    </row>
    <row r="13410" spans="1:6" x14ac:dyDescent="0.25">
      <c r="A13410">
        <v>2737</v>
      </c>
      <c r="B13410" s="3">
        <v>44256</v>
      </c>
      <c r="C13410" s="3">
        <v>44256</v>
      </c>
      <c r="D13410" t="s">
        <v>131</v>
      </c>
      <c r="E13410" t="s">
        <v>239</v>
      </c>
      <c r="F13410" t="s">
        <v>132</v>
      </c>
    </row>
    <row r="13411" spans="1:6" x14ac:dyDescent="0.25">
      <c r="A13411">
        <v>2737</v>
      </c>
      <c r="B13411" s="3">
        <v>44256</v>
      </c>
      <c r="C13411" s="3">
        <v>44511</v>
      </c>
      <c r="D13411" t="s">
        <v>131</v>
      </c>
      <c r="E13411" t="s">
        <v>239</v>
      </c>
      <c r="F13411" t="s">
        <v>132</v>
      </c>
    </row>
    <row r="13412" spans="1:6" x14ac:dyDescent="0.25">
      <c r="A13412">
        <v>2737</v>
      </c>
      <c r="B13412" s="3">
        <v>44512</v>
      </c>
      <c r="C13412" s="3">
        <v>44518</v>
      </c>
      <c r="D13412" t="s">
        <v>131</v>
      </c>
      <c r="E13412" t="s">
        <v>239</v>
      </c>
      <c r="F13412" t="s">
        <v>132</v>
      </c>
    </row>
    <row r="13413" spans="1:6" x14ac:dyDescent="0.25">
      <c r="A13413">
        <v>2737</v>
      </c>
      <c r="B13413" s="3">
        <v>44519</v>
      </c>
      <c r="C13413" s="3">
        <v>44519</v>
      </c>
      <c r="D13413" t="s">
        <v>131</v>
      </c>
      <c r="E13413" t="s">
        <v>239</v>
      </c>
      <c r="F13413" t="s">
        <v>132</v>
      </c>
    </row>
    <row r="13414" spans="1:6" x14ac:dyDescent="0.25">
      <c r="A13414">
        <v>2737</v>
      </c>
      <c r="B13414" s="3">
        <v>44519</v>
      </c>
      <c r="C13414" s="3">
        <v>44526</v>
      </c>
      <c r="D13414" t="s">
        <v>131</v>
      </c>
      <c r="E13414" t="s">
        <v>239</v>
      </c>
      <c r="F13414" t="s">
        <v>132</v>
      </c>
    </row>
    <row r="13415" spans="1:6" x14ac:dyDescent="0.25">
      <c r="A13415">
        <v>2737</v>
      </c>
      <c r="B13415" s="3">
        <v>44527</v>
      </c>
      <c r="C13415" s="3">
        <v>44746</v>
      </c>
      <c r="D13415" t="s">
        <v>131</v>
      </c>
      <c r="E13415" t="s">
        <v>239</v>
      </c>
      <c r="F13415" t="s">
        <v>132</v>
      </c>
    </row>
    <row r="13416" spans="1:6" x14ac:dyDescent="0.25">
      <c r="A13416">
        <v>2737</v>
      </c>
      <c r="B13416" s="3">
        <v>44746</v>
      </c>
      <c r="C13416" s="3">
        <v>44747</v>
      </c>
      <c r="D13416" t="s">
        <v>131</v>
      </c>
      <c r="E13416" t="s">
        <v>239</v>
      </c>
      <c r="F13416" t="s">
        <v>132</v>
      </c>
    </row>
    <row r="13417" spans="1:6" x14ac:dyDescent="0.25">
      <c r="A13417">
        <v>2737</v>
      </c>
      <c r="B13417" s="3">
        <v>44748</v>
      </c>
      <c r="C13417" s="3"/>
      <c r="D13417" t="s">
        <v>131</v>
      </c>
      <c r="E13417" t="s">
        <v>239</v>
      </c>
      <c r="F13417" t="s">
        <v>132</v>
      </c>
    </row>
    <row r="13418" spans="1:6" x14ac:dyDescent="0.25">
      <c r="A13418">
        <v>2738</v>
      </c>
      <c r="B13418" s="3">
        <v>41867</v>
      </c>
      <c r="C13418" s="3">
        <v>43313</v>
      </c>
      <c r="D13418" t="s">
        <v>131</v>
      </c>
      <c r="E13418" t="s">
        <v>171</v>
      </c>
      <c r="F13418" t="s">
        <v>133</v>
      </c>
    </row>
    <row r="13419" spans="1:6" x14ac:dyDescent="0.25">
      <c r="A13419">
        <v>2738</v>
      </c>
      <c r="B13419" s="3">
        <v>43313</v>
      </c>
      <c r="C13419" s="3">
        <v>43525</v>
      </c>
      <c r="D13419" t="s">
        <v>131</v>
      </c>
      <c r="E13419" t="s">
        <v>171</v>
      </c>
      <c r="F13419" t="s">
        <v>133</v>
      </c>
    </row>
    <row r="13420" spans="1:6" x14ac:dyDescent="0.25">
      <c r="A13420">
        <v>2738</v>
      </c>
      <c r="B13420" s="3">
        <v>43525</v>
      </c>
      <c r="C13420" s="3">
        <v>43525</v>
      </c>
      <c r="D13420" t="s">
        <v>131</v>
      </c>
      <c r="E13420" t="s">
        <v>125</v>
      </c>
      <c r="F13420" t="s">
        <v>133</v>
      </c>
    </row>
    <row r="13421" spans="1:6" x14ac:dyDescent="0.25">
      <c r="A13421">
        <v>2738</v>
      </c>
      <c r="B13421" s="3">
        <v>43525</v>
      </c>
      <c r="C13421" s="3">
        <v>43525</v>
      </c>
      <c r="D13421" t="s">
        <v>131</v>
      </c>
      <c r="E13421" t="s">
        <v>171</v>
      </c>
      <c r="F13421" t="s">
        <v>133</v>
      </c>
    </row>
    <row r="13422" spans="1:6" x14ac:dyDescent="0.25">
      <c r="A13422">
        <v>2738</v>
      </c>
      <c r="B13422" s="3">
        <v>43525</v>
      </c>
      <c r="C13422" s="3">
        <v>44523</v>
      </c>
      <c r="D13422" t="s">
        <v>131</v>
      </c>
      <c r="E13422" t="s">
        <v>125</v>
      </c>
      <c r="F13422" t="s">
        <v>133</v>
      </c>
    </row>
    <row r="13423" spans="1:6" x14ac:dyDescent="0.25">
      <c r="A13423">
        <v>2738</v>
      </c>
      <c r="B13423" s="3">
        <v>44523</v>
      </c>
      <c r="C13423" s="3">
        <v>44524</v>
      </c>
      <c r="D13423" t="s">
        <v>131</v>
      </c>
      <c r="E13423" t="s">
        <v>125</v>
      </c>
      <c r="F13423" t="s">
        <v>133</v>
      </c>
    </row>
    <row r="13424" spans="1:6" x14ac:dyDescent="0.25">
      <c r="A13424">
        <v>2738</v>
      </c>
      <c r="B13424" s="3">
        <v>44524</v>
      </c>
      <c r="C13424" s="3"/>
      <c r="D13424" t="s">
        <v>131</v>
      </c>
      <c r="E13424" t="s">
        <v>125</v>
      </c>
      <c r="F13424" t="s">
        <v>133</v>
      </c>
    </row>
    <row r="13425" spans="1:6" x14ac:dyDescent="0.25">
      <c r="A13425">
        <v>2739</v>
      </c>
      <c r="B13425" s="3">
        <v>41981</v>
      </c>
      <c r="C13425" s="3">
        <v>43297</v>
      </c>
      <c r="D13425" t="s">
        <v>131</v>
      </c>
      <c r="E13425" t="s">
        <v>211</v>
      </c>
      <c r="F13425" t="s">
        <v>133</v>
      </c>
    </row>
    <row r="13426" spans="1:6" x14ac:dyDescent="0.25">
      <c r="A13426">
        <v>2739</v>
      </c>
      <c r="B13426" s="3">
        <v>43297</v>
      </c>
      <c r="C13426" s="3">
        <v>44196</v>
      </c>
      <c r="D13426" t="s">
        <v>131</v>
      </c>
      <c r="E13426" t="s">
        <v>211</v>
      </c>
      <c r="F13426" t="s">
        <v>133</v>
      </c>
    </row>
    <row r="13427" spans="1:6" x14ac:dyDescent="0.25">
      <c r="A13427">
        <v>2739</v>
      </c>
      <c r="B13427" s="3">
        <v>43297</v>
      </c>
      <c r="C13427" s="3">
        <v>43297</v>
      </c>
      <c r="D13427" t="s">
        <v>131</v>
      </c>
      <c r="E13427" t="s">
        <v>211</v>
      </c>
      <c r="F13427" t="s">
        <v>133</v>
      </c>
    </row>
    <row r="13428" spans="1:6" x14ac:dyDescent="0.25">
      <c r="A13428">
        <v>2739</v>
      </c>
      <c r="B13428" s="3">
        <v>44197</v>
      </c>
      <c r="C13428" s="3">
        <v>44197</v>
      </c>
      <c r="D13428" t="s">
        <v>131</v>
      </c>
      <c r="E13428" t="s">
        <v>173</v>
      </c>
      <c r="F13428" t="s">
        <v>133</v>
      </c>
    </row>
    <row r="13429" spans="1:6" x14ac:dyDescent="0.25">
      <c r="A13429">
        <v>2739</v>
      </c>
      <c r="B13429" s="3">
        <v>44197</v>
      </c>
      <c r="C13429" s="3">
        <v>44564</v>
      </c>
      <c r="D13429" t="s">
        <v>131</v>
      </c>
      <c r="E13429" t="s">
        <v>173</v>
      </c>
      <c r="F13429" t="s">
        <v>133</v>
      </c>
    </row>
    <row r="13430" spans="1:6" x14ac:dyDescent="0.25">
      <c r="A13430">
        <v>2739</v>
      </c>
      <c r="B13430" s="3">
        <v>44564</v>
      </c>
      <c r="C13430" s="3">
        <v>44570</v>
      </c>
      <c r="D13430" t="s">
        <v>131</v>
      </c>
      <c r="E13430" t="s">
        <v>173</v>
      </c>
      <c r="F13430" t="s">
        <v>133</v>
      </c>
    </row>
    <row r="13431" spans="1:6" x14ac:dyDescent="0.25">
      <c r="A13431">
        <v>2739</v>
      </c>
      <c r="B13431" s="3">
        <v>44571</v>
      </c>
      <c r="C13431" s="3">
        <v>44725</v>
      </c>
      <c r="D13431" t="s">
        <v>131</v>
      </c>
      <c r="E13431" t="s">
        <v>173</v>
      </c>
      <c r="F13431" t="s">
        <v>133</v>
      </c>
    </row>
    <row r="13432" spans="1:6" x14ac:dyDescent="0.25">
      <c r="A13432">
        <v>2739</v>
      </c>
      <c r="B13432" s="3">
        <v>44725</v>
      </c>
      <c r="C13432" s="3"/>
      <c r="D13432" t="s">
        <v>131</v>
      </c>
      <c r="E13432" t="s">
        <v>173</v>
      </c>
      <c r="F13432" t="s">
        <v>133</v>
      </c>
    </row>
    <row r="13433" spans="1:6" x14ac:dyDescent="0.25">
      <c r="A13433">
        <v>2740</v>
      </c>
      <c r="B13433" s="3">
        <v>41867</v>
      </c>
      <c r="C13433" s="3">
        <v>43387</v>
      </c>
      <c r="D13433" t="s">
        <v>131</v>
      </c>
      <c r="E13433" t="s">
        <v>167</v>
      </c>
      <c r="F13433" t="s">
        <v>132</v>
      </c>
    </row>
    <row r="13434" spans="1:6" x14ac:dyDescent="0.25">
      <c r="A13434">
        <v>2740</v>
      </c>
      <c r="B13434" s="3">
        <v>43374</v>
      </c>
      <c r="C13434" s="3">
        <v>43374</v>
      </c>
      <c r="D13434" t="s">
        <v>131</v>
      </c>
      <c r="E13434" t="s">
        <v>167</v>
      </c>
      <c r="F13434" t="s">
        <v>132</v>
      </c>
    </row>
    <row r="13435" spans="1:6" x14ac:dyDescent="0.25">
      <c r="A13435">
        <v>2740</v>
      </c>
      <c r="B13435" s="3">
        <v>43374</v>
      </c>
      <c r="C13435" s="3">
        <v>43723</v>
      </c>
      <c r="D13435" t="s">
        <v>131</v>
      </c>
      <c r="E13435" t="s">
        <v>167</v>
      </c>
      <c r="F13435" t="s">
        <v>132</v>
      </c>
    </row>
    <row r="13436" spans="1:6" x14ac:dyDescent="0.25">
      <c r="A13436">
        <v>2740</v>
      </c>
      <c r="B13436" s="3">
        <v>43724</v>
      </c>
      <c r="C13436" s="3">
        <v>43724</v>
      </c>
      <c r="D13436" t="s">
        <v>131</v>
      </c>
      <c r="E13436" t="s">
        <v>202</v>
      </c>
      <c r="F13436" t="s">
        <v>132</v>
      </c>
    </row>
    <row r="13437" spans="1:6" x14ac:dyDescent="0.25">
      <c r="A13437">
        <v>2740</v>
      </c>
      <c r="B13437" s="3">
        <v>43724</v>
      </c>
      <c r="C13437" s="3">
        <v>44255</v>
      </c>
      <c r="D13437" t="s">
        <v>131</v>
      </c>
      <c r="E13437" t="s">
        <v>202</v>
      </c>
      <c r="F13437" t="s">
        <v>132</v>
      </c>
    </row>
    <row r="13438" spans="1:6" x14ac:dyDescent="0.25">
      <c r="A13438">
        <v>2740</v>
      </c>
      <c r="B13438" s="3">
        <v>44256</v>
      </c>
      <c r="C13438" s="3">
        <v>44256</v>
      </c>
      <c r="D13438" t="s">
        <v>131</v>
      </c>
      <c r="E13438" t="s">
        <v>169</v>
      </c>
      <c r="F13438" t="s">
        <v>132</v>
      </c>
    </row>
    <row r="13439" spans="1:6" x14ac:dyDescent="0.25">
      <c r="A13439">
        <v>2740</v>
      </c>
      <c r="B13439" s="3">
        <v>44256</v>
      </c>
      <c r="C13439" s="3"/>
      <c r="D13439" t="s">
        <v>131</v>
      </c>
      <c r="E13439" t="s">
        <v>169</v>
      </c>
      <c r="F13439" t="s">
        <v>132</v>
      </c>
    </row>
    <row r="13440" spans="1:6" x14ac:dyDescent="0.25">
      <c r="A13440">
        <v>2741</v>
      </c>
      <c r="B13440" s="3">
        <v>41821</v>
      </c>
      <c r="C13440" s="3">
        <v>43376</v>
      </c>
      <c r="D13440" t="s">
        <v>131</v>
      </c>
      <c r="E13440" t="s">
        <v>134</v>
      </c>
      <c r="F13440" t="s">
        <v>133</v>
      </c>
    </row>
    <row r="13441" spans="1:6" x14ac:dyDescent="0.25">
      <c r="A13441">
        <v>2741</v>
      </c>
      <c r="B13441" s="3">
        <v>43376</v>
      </c>
      <c r="C13441" s="3">
        <v>43444</v>
      </c>
      <c r="D13441" t="s">
        <v>131</v>
      </c>
      <c r="E13441" t="s">
        <v>134</v>
      </c>
      <c r="F13441" t="s">
        <v>133</v>
      </c>
    </row>
    <row r="13442" spans="1:6" x14ac:dyDescent="0.25">
      <c r="A13442">
        <v>2741</v>
      </c>
      <c r="B13442" s="3">
        <v>43444</v>
      </c>
      <c r="C13442" s="3">
        <v>43598</v>
      </c>
      <c r="D13442" t="s">
        <v>131</v>
      </c>
      <c r="E13442" t="s">
        <v>134</v>
      </c>
      <c r="F13442" t="s">
        <v>133</v>
      </c>
    </row>
    <row r="13443" spans="1:6" x14ac:dyDescent="0.25">
      <c r="A13443">
        <v>2741</v>
      </c>
      <c r="B13443" s="3">
        <v>43598</v>
      </c>
      <c r="C13443" s="3">
        <v>44522</v>
      </c>
      <c r="D13443" t="s">
        <v>131</v>
      </c>
      <c r="E13443" t="s">
        <v>134</v>
      </c>
      <c r="F13443" t="s">
        <v>133</v>
      </c>
    </row>
    <row r="13444" spans="1:6" x14ac:dyDescent="0.25">
      <c r="A13444">
        <v>2741</v>
      </c>
      <c r="B13444" s="3">
        <v>44375</v>
      </c>
      <c r="C13444" s="3">
        <v>44377</v>
      </c>
      <c r="D13444" t="s">
        <v>131</v>
      </c>
      <c r="E13444" t="s">
        <v>134</v>
      </c>
      <c r="F13444" t="s">
        <v>133</v>
      </c>
    </row>
    <row r="13445" spans="1:6" x14ac:dyDescent="0.25">
      <c r="A13445">
        <v>2741</v>
      </c>
      <c r="B13445" s="3">
        <v>44378</v>
      </c>
      <c r="C13445" s="3">
        <v>44382</v>
      </c>
      <c r="D13445" t="s">
        <v>131</v>
      </c>
      <c r="E13445" t="s">
        <v>134</v>
      </c>
      <c r="F13445" t="s">
        <v>133</v>
      </c>
    </row>
    <row r="13446" spans="1:6" x14ac:dyDescent="0.25">
      <c r="A13446">
        <v>2741</v>
      </c>
      <c r="B13446" s="3">
        <v>44383</v>
      </c>
      <c r="C13446" s="3">
        <v>44521</v>
      </c>
      <c r="D13446" t="s">
        <v>131</v>
      </c>
      <c r="E13446" t="s">
        <v>134</v>
      </c>
      <c r="F13446" t="s">
        <v>133</v>
      </c>
    </row>
    <row r="13447" spans="1:6" x14ac:dyDescent="0.25">
      <c r="A13447">
        <v>2741</v>
      </c>
      <c r="B13447" s="3">
        <v>44522</v>
      </c>
      <c r="C13447" s="3">
        <v>44524</v>
      </c>
      <c r="D13447" t="s">
        <v>131</v>
      </c>
      <c r="E13447" t="s">
        <v>134</v>
      </c>
      <c r="F13447" t="s">
        <v>133</v>
      </c>
    </row>
    <row r="13448" spans="1:6" x14ac:dyDescent="0.25">
      <c r="A13448">
        <v>2741</v>
      </c>
      <c r="B13448" s="3">
        <v>44525</v>
      </c>
      <c r="C13448" s="3">
        <v>44546</v>
      </c>
      <c r="D13448" t="s">
        <v>131</v>
      </c>
      <c r="E13448" t="s">
        <v>134</v>
      </c>
      <c r="F13448" t="s">
        <v>133</v>
      </c>
    </row>
    <row r="13449" spans="1:6" x14ac:dyDescent="0.25">
      <c r="A13449">
        <v>2741</v>
      </c>
      <c r="B13449" s="3">
        <v>44546</v>
      </c>
      <c r="C13449" s="3">
        <v>44546</v>
      </c>
      <c r="D13449" t="s">
        <v>131</v>
      </c>
      <c r="E13449" t="s">
        <v>134</v>
      </c>
      <c r="F13449" t="s">
        <v>133</v>
      </c>
    </row>
    <row r="13450" spans="1:6" x14ac:dyDescent="0.25">
      <c r="A13450">
        <v>2741</v>
      </c>
      <c r="B13450" s="3">
        <v>44547</v>
      </c>
      <c r="C13450" s="3">
        <v>44567</v>
      </c>
      <c r="D13450" t="s">
        <v>131</v>
      </c>
      <c r="E13450" t="s">
        <v>134</v>
      </c>
      <c r="F13450" t="s">
        <v>133</v>
      </c>
    </row>
    <row r="13451" spans="1:6" x14ac:dyDescent="0.25">
      <c r="A13451">
        <v>2741</v>
      </c>
      <c r="B13451" s="3">
        <v>44568</v>
      </c>
      <c r="C13451" s="3">
        <v>44574</v>
      </c>
      <c r="D13451" t="s">
        <v>131</v>
      </c>
      <c r="E13451" t="s">
        <v>134</v>
      </c>
      <c r="F13451" t="s">
        <v>133</v>
      </c>
    </row>
    <row r="13452" spans="1:6" x14ac:dyDescent="0.25">
      <c r="A13452">
        <v>2741</v>
      </c>
      <c r="B13452" s="3">
        <v>44575</v>
      </c>
      <c r="C13452" s="3">
        <v>44579</v>
      </c>
      <c r="D13452" t="s">
        <v>131</v>
      </c>
      <c r="E13452" t="s">
        <v>134</v>
      </c>
      <c r="F13452" t="s">
        <v>133</v>
      </c>
    </row>
    <row r="13453" spans="1:6" x14ac:dyDescent="0.25">
      <c r="A13453">
        <v>2741</v>
      </c>
      <c r="B13453" s="3">
        <v>44580</v>
      </c>
      <c r="C13453" s="3">
        <v>44582</v>
      </c>
      <c r="D13453" t="s">
        <v>131</v>
      </c>
      <c r="E13453" t="s">
        <v>134</v>
      </c>
      <c r="F13453" t="s">
        <v>133</v>
      </c>
    </row>
    <row r="13454" spans="1:6" x14ac:dyDescent="0.25">
      <c r="A13454">
        <v>2741</v>
      </c>
      <c r="B13454" s="3">
        <v>44583</v>
      </c>
      <c r="D13454" t="s">
        <v>131</v>
      </c>
      <c r="E13454" t="s">
        <v>134</v>
      </c>
      <c r="F13454" t="s">
        <v>133</v>
      </c>
    </row>
    <row r="13455" spans="1:6" x14ac:dyDescent="0.25">
      <c r="A13455">
        <v>2742</v>
      </c>
      <c r="B13455" s="3">
        <v>41867</v>
      </c>
      <c r="C13455" s="3">
        <v>43290</v>
      </c>
      <c r="D13455" t="s">
        <v>131</v>
      </c>
      <c r="E13455" t="s">
        <v>95</v>
      </c>
      <c r="F13455" t="s">
        <v>132</v>
      </c>
    </row>
    <row r="13456" spans="1:6" x14ac:dyDescent="0.25">
      <c r="A13456">
        <v>2742</v>
      </c>
      <c r="B13456" s="3">
        <v>43290</v>
      </c>
      <c r="C13456" s="3">
        <v>43295</v>
      </c>
      <c r="D13456" t="s">
        <v>131</v>
      </c>
      <c r="E13456" t="s">
        <v>95</v>
      </c>
      <c r="F13456" t="s">
        <v>132</v>
      </c>
    </row>
    <row r="13457" spans="1:6" x14ac:dyDescent="0.25">
      <c r="A13457">
        <v>2742</v>
      </c>
      <c r="B13457" s="3">
        <v>43295</v>
      </c>
      <c r="C13457" s="3">
        <v>43297</v>
      </c>
      <c r="D13457" t="s">
        <v>131</v>
      </c>
      <c r="E13457" t="s">
        <v>95</v>
      </c>
      <c r="F13457" t="s">
        <v>132</v>
      </c>
    </row>
    <row r="13458" spans="1:6" x14ac:dyDescent="0.25">
      <c r="A13458">
        <v>2742</v>
      </c>
      <c r="B13458" s="3">
        <v>43297</v>
      </c>
      <c r="C13458" s="3">
        <v>43301</v>
      </c>
      <c r="D13458" t="s">
        <v>131</v>
      </c>
      <c r="E13458" t="s">
        <v>95</v>
      </c>
      <c r="F13458" t="s">
        <v>132</v>
      </c>
    </row>
    <row r="13459" spans="1:6" x14ac:dyDescent="0.25">
      <c r="A13459">
        <v>2742</v>
      </c>
      <c r="B13459" s="3">
        <v>43301</v>
      </c>
      <c r="C13459" s="3">
        <v>43313</v>
      </c>
      <c r="D13459" t="s">
        <v>131</v>
      </c>
      <c r="E13459" t="s">
        <v>95</v>
      </c>
      <c r="F13459" t="s">
        <v>132</v>
      </c>
    </row>
    <row r="13460" spans="1:6" x14ac:dyDescent="0.25">
      <c r="A13460">
        <v>2742</v>
      </c>
      <c r="B13460" s="3">
        <v>43302</v>
      </c>
      <c r="C13460" s="3">
        <v>43313</v>
      </c>
      <c r="D13460" t="s">
        <v>131</v>
      </c>
      <c r="E13460" t="s">
        <v>95</v>
      </c>
      <c r="F13460" t="s">
        <v>132</v>
      </c>
    </row>
    <row r="13461" spans="1:6" x14ac:dyDescent="0.25">
      <c r="A13461">
        <v>2742</v>
      </c>
      <c r="B13461" s="3">
        <v>43313</v>
      </c>
      <c r="C13461" s="3">
        <v>43313</v>
      </c>
      <c r="D13461" t="s">
        <v>131</v>
      </c>
      <c r="E13461" t="s">
        <v>95</v>
      </c>
      <c r="F13461" t="s">
        <v>132</v>
      </c>
    </row>
    <row r="13462" spans="1:6" x14ac:dyDescent="0.25">
      <c r="A13462">
        <v>2742</v>
      </c>
      <c r="B13462" s="3">
        <v>43314</v>
      </c>
      <c r="C13462" s="3">
        <v>43315</v>
      </c>
      <c r="D13462" t="s">
        <v>131</v>
      </c>
      <c r="E13462" t="s">
        <v>95</v>
      </c>
      <c r="F13462" t="s">
        <v>132</v>
      </c>
    </row>
    <row r="13463" spans="1:6" x14ac:dyDescent="0.25">
      <c r="A13463">
        <v>2742</v>
      </c>
      <c r="B13463" s="3">
        <v>43315</v>
      </c>
      <c r="C13463" s="3">
        <v>43337</v>
      </c>
      <c r="D13463" t="s">
        <v>131</v>
      </c>
      <c r="E13463" t="s">
        <v>95</v>
      </c>
      <c r="F13463" t="s">
        <v>132</v>
      </c>
    </row>
    <row r="13464" spans="1:6" x14ac:dyDescent="0.25">
      <c r="A13464">
        <v>2742</v>
      </c>
      <c r="B13464" s="3">
        <v>43337</v>
      </c>
      <c r="C13464" s="3">
        <v>43351</v>
      </c>
      <c r="D13464" t="s">
        <v>131</v>
      </c>
      <c r="E13464" t="s">
        <v>95</v>
      </c>
      <c r="F13464" t="s">
        <v>132</v>
      </c>
    </row>
    <row r="13465" spans="1:6" x14ac:dyDescent="0.25">
      <c r="A13465">
        <v>2742</v>
      </c>
      <c r="B13465" s="3">
        <v>43351</v>
      </c>
      <c r="C13465" s="3">
        <v>43351</v>
      </c>
      <c r="D13465" t="s">
        <v>131</v>
      </c>
      <c r="E13465" t="s">
        <v>95</v>
      </c>
      <c r="F13465" t="s">
        <v>132</v>
      </c>
    </row>
    <row r="13466" spans="1:6" x14ac:dyDescent="0.25">
      <c r="A13466">
        <v>2742</v>
      </c>
      <c r="B13466" s="3">
        <v>43351</v>
      </c>
      <c r="C13466" s="3">
        <v>43379</v>
      </c>
      <c r="D13466" t="s">
        <v>131</v>
      </c>
      <c r="E13466" t="s">
        <v>95</v>
      </c>
      <c r="F13466" t="s">
        <v>132</v>
      </c>
    </row>
    <row r="13467" spans="1:6" x14ac:dyDescent="0.25">
      <c r="A13467">
        <v>2742</v>
      </c>
      <c r="B13467" s="3">
        <v>43379</v>
      </c>
      <c r="C13467" s="3">
        <v>43420</v>
      </c>
      <c r="D13467" t="s">
        <v>131</v>
      </c>
      <c r="E13467" t="s">
        <v>95</v>
      </c>
      <c r="F13467" t="s">
        <v>132</v>
      </c>
    </row>
    <row r="13468" spans="1:6" x14ac:dyDescent="0.25">
      <c r="A13468">
        <v>2742</v>
      </c>
      <c r="B13468" s="3">
        <v>43420</v>
      </c>
      <c r="C13468" s="3">
        <v>43677</v>
      </c>
      <c r="D13468" t="s">
        <v>131</v>
      </c>
      <c r="E13468" t="s">
        <v>95</v>
      </c>
      <c r="F13468" t="s">
        <v>132</v>
      </c>
    </row>
    <row r="13469" spans="1:6" x14ac:dyDescent="0.25">
      <c r="A13469">
        <v>2742</v>
      </c>
      <c r="B13469" s="3">
        <v>43678</v>
      </c>
      <c r="C13469" s="3">
        <v>43678</v>
      </c>
      <c r="D13469" t="s">
        <v>131</v>
      </c>
      <c r="E13469" t="s">
        <v>95</v>
      </c>
      <c r="F13469" t="s">
        <v>132</v>
      </c>
    </row>
    <row r="13470" spans="1:6" x14ac:dyDescent="0.25">
      <c r="A13470">
        <v>2742</v>
      </c>
      <c r="B13470" s="3">
        <v>43678</v>
      </c>
      <c r="C13470" s="3">
        <v>43850</v>
      </c>
      <c r="D13470" t="s">
        <v>131</v>
      </c>
      <c r="E13470" t="s">
        <v>95</v>
      </c>
      <c r="F13470" t="s">
        <v>132</v>
      </c>
    </row>
    <row r="13471" spans="1:6" x14ac:dyDescent="0.25">
      <c r="A13471">
        <v>2742</v>
      </c>
      <c r="B13471" s="3">
        <v>43850</v>
      </c>
      <c r="C13471" s="3">
        <v>43877</v>
      </c>
      <c r="D13471" t="s">
        <v>131</v>
      </c>
      <c r="E13471" t="s">
        <v>95</v>
      </c>
      <c r="F13471" t="s">
        <v>132</v>
      </c>
    </row>
    <row r="13472" spans="1:6" x14ac:dyDescent="0.25">
      <c r="A13472">
        <v>2742</v>
      </c>
      <c r="B13472" s="3">
        <v>43878</v>
      </c>
      <c r="C13472" s="3">
        <v>43878</v>
      </c>
      <c r="D13472" t="s">
        <v>131</v>
      </c>
      <c r="E13472" t="s">
        <v>95</v>
      </c>
      <c r="F13472" t="s">
        <v>132</v>
      </c>
    </row>
    <row r="13473" spans="1:6" x14ac:dyDescent="0.25">
      <c r="A13473">
        <v>2742</v>
      </c>
      <c r="B13473" s="3">
        <v>43878</v>
      </c>
      <c r="C13473" s="3">
        <v>43905</v>
      </c>
      <c r="D13473" t="s">
        <v>131</v>
      </c>
      <c r="E13473" t="s">
        <v>95</v>
      </c>
      <c r="F13473" t="s">
        <v>132</v>
      </c>
    </row>
    <row r="13474" spans="1:6" x14ac:dyDescent="0.25">
      <c r="A13474">
        <v>2742</v>
      </c>
      <c r="B13474" s="3">
        <v>43906</v>
      </c>
      <c r="C13474" s="3">
        <v>44562</v>
      </c>
      <c r="D13474" t="s">
        <v>131</v>
      </c>
      <c r="E13474" t="s">
        <v>95</v>
      </c>
      <c r="F13474" t="s">
        <v>132</v>
      </c>
    </row>
    <row r="13475" spans="1:6" x14ac:dyDescent="0.25">
      <c r="A13475">
        <v>2742</v>
      </c>
      <c r="B13475" s="3">
        <v>44562</v>
      </c>
      <c r="C13475" s="3"/>
      <c r="D13475" t="s">
        <v>131</v>
      </c>
      <c r="E13475" t="s">
        <v>95</v>
      </c>
      <c r="F13475" t="s">
        <v>132</v>
      </c>
    </row>
    <row r="13476" spans="1:6" x14ac:dyDescent="0.25">
      <c r="A13476">
        <v>2743</v>
      </c>
      <c r="B13476" s="3">
        <v>42331</v>
      </c>
      <c r="C13476" s="3">
        <v>43348</v>
      </c>
      <c r="D13476" t="s">
        <v>131</v>
      </c>
      <c r="E13476" t="s">
        <v>93</v>
      </c>
      <c r="F13476" t="s">
        <v>133</v>
      </c>
    </row>
    <row r="13477" spans="1:6" x14ac:dyDescent="0.25">
      <c r="A13477">
        <v>2743</v>
      </c>
      <c r="B13477" s="3">
        <v>43348</v>
      </c>
      <c r="C13477" s="3">
        <v>43348</v>
      </c>
      <c r="D13477" t="s">
        <v>131</v>
      </c>
      <c r="E13477" t="s">
        <v>93</v>
      </c>
      <c r="F13477" t="s">
        <v>133</v>
      </c>
    </row>
    <row r="13478" spans="1:6" x14ac:dyDescent="0.25">
      <c r="A13478">
        <v>2743</v>
      </c>
      <c r="B13478" s="3">
        <v>43349</v>
      </c>
      <c r="C13478" s="3">
        <v>43349</v>
      </c>
      <c r="D13478" t="s">
        <v>131</v>
      </c>
      <c r="E13478" t="s">
        <v>93</v>
      </c>
      <c r="F13478" t="s">
        <v>133</v>
      </c>
    </row>
    <row r="13479" spans="1:6" x14ac:dyDescent="0.25">
      <c r="A13479">
        <v>2743</v>
      </c>
      <c r="B13479" s="3">
        <v>43349</v>
      </c>
      <c r="C13479" s="3">
        <v>43355</v>
      </c>
      <c r="D13479" t="s">
        <v>131</v>
      </c>
      <c r="E13479" t="s">
        <v>93</v>
      </c>
      <c r="F13479" t="s">
        <v>133</v>
      </c>
    </row>
    <row r="13480" spans="1:6" x14ac:dyDescent="0.25">
      <c r="A13480">
        <v>2743</v>
      </c>
      <c r="B13480" s="3">
        <v>43356</v>
      </c>
      <c r="C13480" s="3">
        <v>43416</v>
      </c>
      <c r="D13480" t="s">
        <v>131</v>
      </c>
      <c r="E13480" t="s">
        <v>93</v>
      </c>
      <c r="F13480" t="s">
        <v>133</v>
      </c>
    </row>
    <row r="13481" spans="1:6" x14ac:dyDescent="0.25">
      <c r="A13481">
        <v>2743</v>
      </c>
      <c r="B13481" s="3">
        <v>43416</v>
      </c>
      <c r="C13481" s="3">
        <v>43465</v>
      </c>
      <c r="D13481" t="s">
        <v>131</v>
      </c>
      <c r="E13481" t="s">
        <v>93</v>
      </c>
      <c r="F13481" t="s">
        <v>133</v>
      </c>
    </row>
    <row r="13482" spans="1:6" x14ac:dyDescent="0.25">
      <c r="A13482">
        <v>2743</v>
      </c>
      <c r="B13482" s="3">
        <v>43466</v>
      </c>
      <c r="C13482" s="3">
        <v>43466</v>
      </c>
      <c r="D13482" t="s">
        <v>131</v>
      </c>
      <c r="E13482" t="s">
        <v>93</v>
      </c>
      <c r="F13482" t="s">
        <v>133</v>
      </c>
    </row>
    <row r="13483" spans="1:6" x14ac:dyDescent="0.25">
      <c r="A13483">
        <v>2743</v>
      </c>
      <c r="B13483" s="3">
        <v>43466</v>
      </c>
      <c r="C13483" s="3">
        <v>43478</v>
      </c>
      <c r="D13483" t="s">
        <v>131</v>
      </c>
      <c r="E13483" t="s">
        <v>93</v>
      </c>
      <c r="F13483" t="s">
        <v>133</v>
      </c>
    </row>
    <row r="13484" spans="1:6" x14ac:dyDescent="0.25">
      <c r="A13484">
        <v>2743</v>
      </c>
      <c r="B13484" s="3">
        <v>43478</v>
      </c>
      <c r="C13484" s="3">
        <v>43479</v>
      </c>
      <c r="D13484" t="s">
        <v>131</v>
      </c>
      <c r="E13484" t="s">
        <v>93</v>
      </c>
      <c r="F13484" t="s">
        <v>133</v>
      </c>
    </row>
    <row r="13485" spans="1:6" x14ac:dyDescent="0.25">
      <c r="A13485">
        <v>2743</v>
      </c>
      <c r="B13485" s="3">
        <v>43479</v>
      </c>
      <c r="C13485" s="3">
        <v>43479</v>
      </c>
      <c r="D13485" t="s">
        <v>131</v>
      </c>
      <c r="E13485" t="s">
        <v>93</v>
      </c>
      <c r="F13485" t="s">
        <v>133</v>
      </c>
    </row>
    <row r="13486" spans="1:6" x14ac:dyDescent="0.25">
      <c r="A13486">
        <v>2744</v>
      </c>
      <c r="B13486" s="3">
        <v>41836</v>
      </c>
      <c r="C13486" s="3">
        <v>43115</v>
      </c>
      <c r="D13486" t="s">
        <v>131</v>
      </c>
      <c r="E13486" t="s">
        <v>171</v>
      </c>
      <c r="F13486" t="s">
        <v>132</v>
      </c>
    </row>
    <row r="13487" spans="1:6" x14ac:dyDescent="0.25">
      <c r="A13487">
        <v>2744</v>
      </c>
      <c r="B13487" s="3">
        <v>43116</v>
      </c>
      <c r="C13487" s="3">
        <v>43219</v>
      </c>
      <c r="D13487" t="s">
        <v>131</v>
      </c>
      <c r="E13487" t="s">
        <v>171</v>
      </c>
      <c r="F13487" t="s">
        <v>132</v>
      </c>
    </row>
    <row r="13488" spans="1:6" x14ac:dyDescent="0.25">
      <c r="A13488">
        <v>2744</v>
      </c>
      <c r="B13488" s="3">
        <v>43116</v>
      </c>
      <c r="C13488" s="3">
        <v>43641</v>
      </c>
      <c r="D13488" t="s">
        <v>131</v>
      </c>
      <c r="E13488" t="s">
        <v>163</v>
      </c>
      <c r="F13488" t="s">
        <v>132</v>
      </c>
    </row>
    <row r="13489" spans="1:6" x14ac:dyDescent="0.25">
      <c r="A13489">
        <v>2744</v>
      </c>
      <c r="B13489" s="3">
        <v>43641</v>
      </c>
      <c r="C13489" s="3">
        <v>43643</v>
      </c>
      <c r="D13489" t="s">
        <v>131</v>
      </c>
      <c r="E13489" t="s">
        <v>163</v>
      </c>
      <c r="F13489" t="s">
        <v>132</v>
      </c>
    </row>
    <row r="13490" spans="1:6" x14ac:dyDescent="0.25">
      <c r="A13490">
        <v>2744</v>
      </c>
      <c r="B13490" s="3">
        <v>43644</v>
      </c>
      <c r="C13490" s="3">
        <v>43756</v>
      </c>
      <c r="D13490" t="s">
        <v>131</v>
      </c>
      <c r="E13490" t="s">
        <v>163</v>
      </c>
      <c r="F13490" t="s">
        <v>132</v>
      </c>
    </row>
    <row r="13491" spans="1:6" x14ac:dyDescent="0.25">
      <c r="A13491">
        <v>2744</v>
      </c>
      <c r="B13491" s="3">
        <v>43756</v>
      </c>
      <c r="C13491" s="3">
        <v>43769</v>
      </c>
      <c r="D13491" t="s">
        <v>131</v>
      </c>
      <c r="E13491" t="s">
        <v>163</v>
      </c>
      <c r="F13491" t="s">
        <v>132</v>
      </c>
    </row>
    <row r="13492" spans="1:6" x14ac:dyDescent="0.25">
      <c r="A13492">
        <v>2744</v>
      </c>
      <c r="B13492" s="3">
        <v>43770</v>
      </c>
      <c r="C13492" s="3"/>
      <c r="D13492" t="s">
        <v>131</v>
      </c>
      <c r="E13492" t="s">
        <v>163</v>
      </c>
      <c r="F13492" t="s">
        <v>132</v>
      </c>
    </row>
    <row r="13493" spans="1:6" x14ac:dyDescent="0.25">
      <c r="A13493">
        <v>2745</v>
      </c>
      <c r="B13493" s="3">
        <v>41852</v>
      </c>
      <c r="C13493" s="3">
        <v>43313</v>
      </c>
      <c r="D13493" t="s">
        <v>131</v>
      </c>
      <c r="E13493" t="s">
        <v>173</v>
      </c>
      <c r="F13493" t="s">
        <v>133</v>
      </c>
    </row>
    <row r="13494" spans="1:6" x14ac:dyDescent="0.25">
      <c r="A13494">
        <v>2745</v>
      </c>
      <c r="B13494" s="3">
        <v>43313</v>
      </c>
      <c r="C13494" s="3">
        <v>44256</v>
      </c>
      <c r="D13494" t="s">
        <v>131</v>
      </c>
      <c r="E13494" t="s">
        <v>173</v>
      </c>
      <c r="F13494" t="s">
        <v>133</v>
      </c>
    </row>
    <row r="13495" spans="1:6" x14ac:dyDescent="0.25">
      <c r="A13495">
        <v>2745</v>
      </c>
      <c r="B13495" s="3">
        <v>44256</v>
      </c>
      <c r="C13495" s="3">
        <v>44256</v>
      </c>
      <c r="D13495" t="s">
        <v>131</v>
      </c>
      <c r="E13495" t="s">
        <v>173</v>
      </c>
      <c r="F13495" t="s">
        <v>133</v>
      </c>
    </row>
    <row r="13496" spans="1:6" x14ac:dyDescent="0.25">
      <c r="A13496">
        <v>2745</v>
      </c>
      <c r="B13496" s="3">
        <v>44256</v>
      </c>
      <c r="D13496" t="s">
        <v>131</v>
      </c>
      <c r="E13496" t="s">
        <v>170</v>
      </c>
      <c r="F13496" t="s">
        <v>133</v>
      </c>
    </row>
    <row r="13497" spans="1:6" x14ac:dyDescent="0.25">
      <c r="A13497">
        <v>2746</v>
      </c>
      <c r="B13497" s="3">
        <v>41852</v>
      </c>
      <c r="C13497" s="3">
        <v>43555</v>
      </c>
      <c r="D13497" t="s">
        <v>131</v>
      </c>
      <c r="E13497" t="s">
        <v>176</v>
      </c>
      <c r="F13497" t="s">
        <v>133</v>
      </c>
    </row>
    <row r="13498" spans="1:6" x14ac:dyDescent="0.25">
      <c r="A13498">
        <v>2746</v>
      </c>
      <c r="B13498" s="3">
        <v>43556</v>
      </c>
      <c r="C13498" s="3">
        <v>43556</v>
      </c>
      <c r="D13498" t="s">
        <v>131</v>
      </c>
      <c r="E13498" t="s">
        <v>176</v>
      </c>
      <c r="F13498" t="s">
        <v>133</v>
      </c>
    </row>
    <row r="13499" spans="1:6" x14ac:dyDescent="0.25">
      <c r="A13499">
        <v>2746</v>
      </c>
      <c r="B13499" s="3">
        <v>43556</v>
      </c>
      <c r="C13499" s="3">
        <v>43618</v>
      </c>
      <c r="D13499" t="s">
        <v>131</v>
      </c>
      <c r="E13499" t="s">
        <v>176</v>
      </c>
      <c r="F13499" t="s">
        <v>133</v>
      </c>
    </row>
    <row r="13500" spans="1:6" x14ac:dyDescent="0.25">
      <c r="A13500">
        <v>2746</v>
      </c>
      <c r="B13500" s="3">
        <v>43619</v>
      </c>
      <c r="C13500" s="3">
        <v>44312</v>
      </c>
      <c r="D13500" t="s">
        <v>131</v>
      </c>
      <c r="E13500" t="s">
        <v>176</v>
      </c>
      <c r="F13500" t="s">
        <v>133</v>
      </c>
    </row>
    <row r="13501" spans="1:6" x14ac:dyDescent="0.25">
      <c r="A13501">
        <v>2746</v>
      </c>
      <c r="B13501" s="3">
        <v>44313</v>
      </c>
      <c r="C13501" s="3">
        <v>44696</v>
      </c>
      <c r="D13501" t="s">
        <v>131</v>
      </c>
      <c r="E13501" t="s">
        <v>176</v>
      </c>
      <c r="F13501" t="s">
        <v>133</v>
      </c>
    </row>
    <row r="13502" spans="1:6" x14ac:dyDescent="0.25">
      <c r="A13502">
        <v>2746</v>
      </c>
      <c r="B13502" s="3">
        <v>44697</v>
      </c>
      <c r="C13502" s="3">
        <v>44727</v>
      </c>
      <c r="D13502" t="s">
        <v>131</v>
      </c>
      <c r="E13502" t="s">
        <v>176</v>
      </c>
      <c r="F13502" t="s">
        <v>133</v>
      </c>
    </row>
    <row r="13503" spans="1:6" x14ac:dyDescent="0.25">
      <c r="A13503">
        <v>2746</v>
      </c>
      <c r="B13503" s="3">
        <v>44718</v>
      </c>
      <c r="C13503" s="3"/>
      <c r="D13503" t="s">
        <v>131</v>
      </c>
      <c r="E13503" t="s">
        <v>169</v>
      </c>
      <c r="F13503" t="s">
        <v>133</v>
      </c>
    </row>
    <row r="13504" spans="1:6" x14ac:dyDescent="0.25">
      <c r="A13504">
        <v>2746</v>
      </c>
      <c r="B13504" s="3">
        <v>44718</v>
      </c>
      <c r="C13504" s="3"/>
      <c r="D13504" t="s">
        <v>131</v>
      </c>
      <c r="E13504" t="s">
        <v>176</v>
      </c>
      <c r="F13504" t="s">
        <v>133</v>
      </c>
    </row>
    <row r="13505" spans="1:6" x14ac:dyDescent="0.25">
      <c r="A13505">
        <v>2746</v>
      </c>
      <c r="B13505" s="3">
        <v>44728</v>
      </c>
      <c r="C13505" s="3"/>
      <c r="D13505" t="s">
        <v>131</v>
      </c>
      <c r="E13505" t="s">
        <v>176</v>
      </c>
      <c r="F13505" t="s">
        <v>133</v>
      </c>
    </row>
    <row r="13506" spans="1:6" x14ac:dyDescent="0.25">
      <c r="A13506">
        <v>2747</v>
      </c>
      <c r="B13506" s="3">
        <v>41867</v>
      </c>
      <c r="C13506" s="3">
        <v>43358</v>
      </c>
      <c r="D13506" t="s">
        <v>131</v>
      </c>
      <c r="E13506" t="s">
        <v>167</v>
      </c>
      <c r="F13506" t="s">
        <v>133</v>
      </c>
    </row>
    <row r="13507" spans="1:6" x14ac:dyDescent="0.25">
      <c r="A13507">
        <v>2747</v>
      </c>
      <c r="B13507" s="3">
        <v>43104</v>
      </c>
      <c r="C13507" s="3">
        <v>43201</v>
      </c>
      <c r="D13507" t="s">
        <v>131</v>
      </c>
      <c r="E13507" t="s">
        <v>167</v>
      </c>
      <c r="F13507" t="s">
        <v>133</v>
      </c>
    </row>
    <row r="13508" spans="1:6" x14ac:dyDescent="0.25">
      <c r="A13508">
        <v>2747</v>
      </c>
      <c r="B13508" s="3">
        <v>43202</v>
      </c>
      <c r="C13508" s="3">
        <v>43469</v>
      </c>
      <c r="D13508" t="s">
        <v>131</v>
      </c>
      <c r="E13508" t="s">
        <v>167</v>
      </c>
      <c r="F13508" t="s">
        <v>133</v>
      </c>
    </row>
    <row r="13509" spans="1:6" x14ac:dyDescent="0.25">
      <c r="A13509">
        <v>2747</v>
      </c>
      <c r="B13509" s="3">
        <v>43358</v>
      </c>
      <c r="C13509" s="3">
        <v>43358</v>
      </c>
      <c r="D13509" t="s">
        <v>131</v>
      </c>
      <c r="E13509" t="s">
        <v>167</v>
      </c>
      <c r="F13509" t="s">
        <v>133</v>
      </c>
    </row>
    <row r="13510" spans="1:6" x14ac:dyDescent="0.25">
      <c r="A13510">
        <v>2747</v>
      </c>
      <c r="B13510" s="3">
        <v>43469</v>
      </c>
      <c r="C13510" s="3">
        <v>43566</v>
      </c>
      <c r="D13510" t="s">
        <v>131</v>
      </c>
      <c r="E13510" t="s">
        <v>167</v>
      </c>
      <c r="F13510" t="s">
        <v>133</v>
      </c>
    </row>
    <row r="13511" spans="1:6" x14ac:dyDescent="0.25">
      <c r="A13511">
        <v>2747</v>
      </c>
      <c r="B13511" s="3">
        <v>43567</v>
      </c>
      <c r="C13511" s="3">
        <v>43567</v>
      </c>
      <c r="D13511" t="s">
        <v>131</v>
      </c>
      <c r="E13511" t="s">
        <v>167</v>
      </c>
      <c r="F13511" t="s">
        <v>133</v>
      </c>
    </row>
    <row r="13512" spans="1:6" x14ac:dyDescent="0.25">
      <c r="A13512">
        <v>2747</v>
      </c>
      <c r="B13512" s="3">
        <v>43567</v>
      </c>
      <c r="C13512" s="3">
        <v>43567</v>
      </c>
      <c r="D13512" t="s">
        <v>131</v>
      </c>
      <c r="E13512" t="s">
        <v>167</v>
      </c>
      <c r="F13512" t="s">
        <v>133</v>
      </c>
    </row>
    <row r="13513" spans="1:6" x14ac:dyDescent="0.25">
      <c r="A13513">
        <v>2747</v>
      </c>
      <c r="B13513" s="3">
        <v>43567</v>
      </c>
      <c r="C13513" s="3">
        <v>44227</v>
      </c>
      <c r="D13513" t="s">
        <v>131</v>
      </c>
      <c r="E13513" t="s">
        <v>167</v>
      </c>
      <c r="F13513" t="s">
        <v>133</v>
      </c>
    </row>
    <row r="13514" spans="1:6" x14ac:dyDescent="0.25">
      <c r="A13514">
        <v>2747</v>
      </c>
      <c r="B13514" s="3">
        <v>44228</v>
      </c>
      <c r="C13514" s="3">
        <v>44228</v>
      </c>
      <c r="D13514" t="s">
        <v>131</v>
      </c>
      <c r="E13514" t="s">
        <v>167</v>
      </c>
      <c r="F13514" t="s">
        <v>133</v>
      </c>
    </row>
    <row r="13515" spans="1:6" x14ac:dyDescent="0.25">
      <c r="A13515">
        <v>2747</v>
      </c>
      <c r="B13515" s="3">
        <v>44228</v>
      </c>
      <c r="C13515" s="3">
        <v>44503</v>
      </c>
      <c r="D13515" t="s">
        <v>131</v>
      </c>
      <c r="E13515" t="s">
        <v>167</v>
      </c>
      <c r="F13515" t="s">
        <v>133</v>
      </c>
    </row>
    <row r="13516" spans="1:6" x14ac:dyDescent="0.25">
      <c r="A13516">
        <v>2747</v>
      </c>
      <c r="B13516" s="3">
        <v>44503</v>
      </c>
      <c r="C13516" s="3">
        <v>44503</v>
      </c>
      <c r="D13516" t="s">
        <v>131</v>
      </c>
      <c r="E13516" t="s">
        <v>167</v>
      </c>
      <c r="F13516" t="s">
        <v>133</v>
      </c>
    </row>
    <row r="13517" spans="1:6" x14ac:dyDescent="0.25">
      <c r="A13517">
        <v>2747</v>
      </c>
      <c r="B13517" s="3">
        <v>44503</v>
      </c>
      <c r="D13517" t="s">
        <v>131</v>
      </c>
      <c r="E13517" t="s">
        <v>185</v>
      </c>
      <c r="F13517" t="s">
        <v>133</v>
      </c>
    </row>
    <row r="13518" spans="1:6" x14ac:dyDescent="0.25">
      <c r="A13518">
        <v>2748</v>
      </c>
      <c r="B13518" s="3">
        <v>41883</v>
      </c>
      <c r="C13518" s="3">
        <v>43158</v>
      </c>
      <c r="D13518" t="s">
        <v>131</v>
      </c>
      <c r="E13518" t="s">
        <v>167</v>
      </c>
      <c r="F13518" t="s">
        <v>133</v>
      </c>
    </row>
    <row r="13519" spans="1:6" x14ac:dyDescent="0.25">
      <c r="A13519">
        <v>2748</v>
      </c>
      <c r="B13519" s="3">
        <v>43159</v>
      </c>
      <c r="C13519" s="3">
        <v>43159</v>
      </c>
      <c r="D13519" t="s">
        <v>131</v>
      </c>
      <c r="E13519" t="s">
        <v>167</v>
      </c>
      <c r="F13519" t="s">
        <v>133</v>
      </c>
    </row>
    <row r="13520" spans="1:6" x14ac:dyDescent="0.25">
      <c r="A13520">
        <v>2748</v>
      </c>
      <c r="B13520" s="3">
        <v>43160</v>
      </c>
      <c r="C13520" s="3">
        <v>43159</v>
      </c>
      <c r="D13520" t="s">
        <v>131</v>
      </c>
      <c r="E13520" t="s">
        <v>167</v>
      </c>
      <c r="F13520" t="s">
        <v>133</v>
      </c>
    </row>
    <row r="13521" spans="1:6" x14ac:dyDescent="0.25">
      <c r="A13521">
        <v>2748</v>
      </c>
      <c r="B13521" s="3">
        <v>43160</v>
      </c>
      <c r="C13521" s="3">
        <v>43161</v>
      </c>
      <c r="D13521" t="s">
        <v>131</v>
      </c>
      <c r="E13521" t="s">
        <v>167</v>
      </c>
      <c r="F13521" t="s">
        <v>133</v>
      </c>
    </row>
    <row r="13522" spans="1:6" x14ac:dyDescent="0.25">
      <c r="A13522">
        <v>2748</v>
      </c>
      <c r="B13522" s="3">
        <v>43162</v>
      </c>
      <c r="C13522" s="3">
        <v>43249</v>
      </c>
      <c r="D13522" t="s">
        <v>131</v>
      </c>
      <c r="E13522" t="s">
        <v>167</v>
      </c>
      <c r="F13522" t="s">
        <v>133</v>
      </c>
    </row>
    <row r="13523" spans="1:6" x14ac:dyDescent="0.25">
      <c r="A13523">
        <v>2748</v>
      </c>
      <c r="B13523" s="3">
        <v>43249</v>
      </c>
      <c r="C13523" s="3">
        <v>43249</v>
      </c>
      <c r="D13523" t="s">
        <v>131</v>
      </c>
      <c r="E13523" t="s">
        <v>167</v>
      </c>
      <c r="F13523" t="s">
        <v>133</v>
      </c>
    </row>
    <row r="13524" spans="1:6" x14ac:dyDescent="0.25">
      <c r="A13524">
        <v>2748</v>
      </c>
      <c r="B13524" s="3">
        <v>43250</v>
      </c>
      <c r="C13524" s="3">
        <v>43334</v>
      </c>
      <c r="D13524" t="s">
        <v>131</v>
      </c>
      <c r="E13524" t="s">
        <v>167</v>
      </c>
      <c r="F13524" t="s">
        <v>133</v>
      </c>
    </row>
    <row r="13525" spans="1:6" x14ac:dyDescent="0.25">
      <c r="A13525">
        <v>2748</v>
      </c>
      <c r="B13525" s="3">
        <v>43334</v>
      </c>
      <c r="C13525" s="3">
        <v>43335</v>
      </c>
      <c r="D13525" t="s">
        <v>131</v>
      </c>
      <c r="E13525" t="s">
        <v>167</v>
      </c>
      <c r="F13525" t="s">
        <v>133</v>
      </c>
    </row>
    <row r="13526" spans="1:6" x14ac:dyDescent="0.25">
      <c r="A13526">
        <v>2748</v>
      </c>
      <c r="B13526" s="3">
        <v>43335</v>
      </c>
      <c r="C13526" s="3">
        <v>43358</v>
      </c>
      <c r="D13526" t="s">
        <v>131</v>
      </c>
      <c r="E13526" t="s">
        <v>167</v>
      </c>
      <c r="F13526" t="s">
        <v>133</v>
      </c>
    </row>
    <row r="13527" spans="1:6" x14ac:dyDescent="0.25">
      <c r="A13527">
        <v>2748</v>
      </c>
      <c r="B13527" s="3">
        <v>43358</v>
      </c>
      <c r="C13527" s="3">
        <v>43549</v>
      </c>
      <c r="D13527" t="s">
        <v>131</v>
      </c>
      <c r="E13527" t="s">
        <v>167</v>
      </c>
      <c r="F13527" t="s">
        <v>133</v>
      </c>
    </row>
    <row r="13528" spans="1:6" x14ac:dyDescent="0.25">
      <c r="A13528">
        <v>2748</v>
      </c>
      <c r="B13528" s="3">
        <v>43549</v>
      </c>
      <c r="C13528" s="3">
        <v>43549</v>
      </c>
      <c r="D13528" t="s">
        <v>131</v>
      </c>
      <c r="E13528" t="s">
        <v>167</v>
      </c>
      <c r="F13528" t="s">
        <v>133</v>
      </c>
    </row>
    <row r="13529" spans="1:6" x14ac:dyDescent="0.25">
      <c r="A13529">
        <v>2748</v>
      </c>
      <c r="B13529" s="3">
        <v>43550</v>
      </c>
      <c r="C13529" s="3">
        <v>43594</v>
      </c>
      <c r="D13529" t="s">
        <v>131</v>
      </c>
      <c r="E13529" t="s">
        <v>167</v>
      </c>
      <c r="F13529" t="s">
        <v>133</v>
      </c>
    </row>
    <row r="13530" spans="1:6" x14ac:dyDescent="0.25">
      <c r="A13530">
        <v>2748</v>
      </c>
      <c r="B13530" s="3">
        <v>43594</v>
      </c>
      <c r="C13530" s="3">
        <v>43594</v>
      </c>
      <c r="D13530" t="s">
        <v>131</v>
      </c>
      <c r="E13530" t="s">
        <v>167</v>
      </c>
      <c r="F13530" t="s">
        <v>133</v>
      </c>
    </row>
    <row r="13531" spans="1:6" x14ac:dyDescent="0.25">
      <c r="A13531">
        <v>2748</v>
      </c>
      <c r="B13531" s="3">
        <v>43595</v>
      </c>
      <c r="C13531" s="3">
        <v>43616</v>
      </c>
      <c r="D13531" t="s">
        <v>131</v>
      </c>
      <c r="E13531" t="s">
        <v>167</v>
      </c>
      <c r="F13531" t="s">
        <v>133</v>
      </c>
    </row>
    <row r="13532" spans="1:6" x14ac:dyDescent="0.25">
      <c r="A13532">
        <v>2748</v>
      </c>
      <c r="B13532" s="3">
        <v>43616</v>
      </c>
      <c r="C13532" s="3">
        <v>43647</v>
      </c>
      <c r="D13532" t="s">
        <v>131</v>
      </c>
      <c r="E13532" t="s">
        <v>167</v>
      </c>
      <c r="F13532" t="s">
        <v>133</v>
      </c>
    </row>
    <row r="13533" spans="1:6" x14ac:dyDescent="0.25">
      <c r="A13533">
        <v>2748</v>
      </c>
      <c r="B13533" s="3">
        <v>43647</v>
      </c>
      <c r="C13533" s="3">
        <v>43647</v>
      </c>
      <c r="D13533" t="s">
        <v>131</v>
      </c>
      <c r="E13533" t="s">
        <v>167</v>
      </c>
      <c r="F13533" t="s">
        <v>133</v>
      </c>
    </row>
    <row r="13534" spans="1:6" x14ac:dyDescent="0.25">
      <c r="A13534">
        <v>2748</v>
      </c>
      <c r="B13534" s="3">
        <v>43648</v>
      </c>
      <c r="C13534" s="3">
        <v>43741</v>
      </c>
      <c r="D13534" t="s">
        <v>131</v>
      </c>
      <c r="E13534" t="s">
        <v>167</v>
      </c>
      <c r="F13534" t="s">
        <v>133</v>
      </c>
    </row>
    <row r="13535" spans="1:6" x14ac:dyDescent="0.25">
      <c r="A13535">
        <v>2748</v>
      </c>
      <c r="B13535" s="3">
        <v>43741</v>
      </c>
      <c r="C13535" s="3">
        <v>43741</v>
      </c>
      <c r="D13535" t="s">
        <v>131</v>
      </c>
      <c r="E13535" t="s">
        <v>167</v>
      </c>
      <c r="F13535" t="s">
        <v>133</v>
      </c>
    </row>
    <row r="13536" spans="1:6" x14ac:dyDescent="0.25">
      <c r="A13536">
        <v>2748</v>
      </c>
      <c r="B13536" s="3">
        <v>43742</v>
      </c>
      <c r="C13536" s="3">
        <v>43754</v>
      </c>
      <c r="D13536" t="s">
        <v>131</v>
      </c>
      <c r="E13536" t="s">
        <v>167</v>
      </c>
      <c r="F13536" t="s">
        <v>133</v>
      </c>
    </row>
    <row r="13537" spans="1:6" x14ac:dyDescent="0.25">
      <c r="A13537">
        <v>2748</v>
      </c>
      <c r="B13537" s="3">
        <v>43754</v>
      </c>
      <c r="C13537" s="3">
        <v>43754</v>
      </c>
      <c r="D13537" t="s">
        <v>131</v>
      </c>
      <c r="E13537" t="s">
        <v>167</v>
      </c>
      <c r="F13537" t="s">
        <v>133</v>
      </c>
    </row>
    <row r="13538" spans="1:6" x14ac:dyDescent="0.25">
      <c r="A13538">
        <v>2748</v>
      </c>
      <c r="B13538" s="3">
        <v>43754</v>
      </c>
      <c r="C13538" s="3">
        <v>43788</v>
      </c>
      <c r="D13538" t="s">
        <v>131</v>
      </c>
      <c r="E13538" t="s">
        <v>185</v>
      </c>
      <c r="F13538" t="s">
        <v>133</v>
      </c>
    </row>
    <row r="13539" spans="1:6" x14ac:dyDescent="0.25">
      <c r="A13539">
        <v>2748</v>
      </c>
      <c r="B13539" s="3">
        <v>43788</v>
      </c>
      <c r="C13539" s="3">
        <v>43788</v>
      </c>
      <c r="D13539" t="s">
        <v>131</v>
      </c>
      <c r="E13539" t="s">
        <v>185</v>
      </c>
      <c r="F13539" t="s">
        <v>133</v>
      </c>
    </row>
    <row r="13540" spans="1:6" x14ac:dyDescent="0.25">
      <c r="A13540">
        <v>2748</v>
      </c>
      <c r="B13540" s="3">
        <v>43789</v>
      </c>
      <c r="C13540" s="3">
        <v>44078</v>
      </c>
      <c r="D13540" t="s">
        <v>131</v>
      </c>
      <c r="E13540" t="s">
        <v>185</v>
      </c>
      <c r="F13540" t="s">
        <v>133</v>
      </c>
    </row>
    <row r="13541" spans="1:6" x14ac:dyDescent="0.25">
      <c r="A13541">
        <v>2748</v>
      </c>
      <c r="B13541" s="3">
        <v>44078</v>
      </c>
      <c r="C13541" s="3">
        <v>44107</v>
      </c>
      <c r="D13541" t="s">
        <v>131</v>
      </c>
      <c r="E13541" t="s">
        <v>185</v>
      </c>
      <c r="F13541" t="s">
        <v>133</v>
      </c>
    </row>
    <row r="13542" spans="1:6" x14ac:dyDescent="0.25">
      <c r="A13542">
        <v>2748</v>
      </c>
      <c r="B13542" s="3">
        <v>44108</v>
      </c>
      <c r="C13542" s="3">
        <v>44108</v>
      </c>
      <c r="D13542" t="s">
        <v>131</v>
      </c>
      <c r="E13542" t="s">
        <v>185</v>
      </c>
      <c r="F13542" t="s">
        <v>133</v>
      </c>
    </row>
    <row r="13543" spans="1:6" x14ac:dyDescent="0.25">
      <c r="A13543">
        <v>2748</v>
      </c>
      <c r="B13543" s="3">
        <v>44108</v>
      </c>
      <c r="C13543" s="3">
        <v>44137</v>
      </c>
      <c r="D13543" t="s">
        <v>131</v>
      </c>
      <c r="E13543" t="s">
        <v>185</v>
      </c>
      <c r="F13543" t="s">
        <v>133</v>
      </c>
    </row>
    <row r="13544" spans="1:6" x14ac:dyDescent="0.25">
      <c r="A13544">
        <v>2748</v>
      </c>
      <c r="B13544" s="3">
        <v>44138</v>
      </c>
      <c r="C13544" s="3">
        <v>44138</v>
      </c>
      <c r="D13544" t="s">
        <v>131</v>
      </c>
      <c r="E13544" t="s">
        <v>185</v>
      </c>
      <c r="F13544" t="s">
        <v>133</v>
      </c>
    </row>
    <row r="13545" spans="1:6" x14ac:dyDescent="0.25">
      <c r="A13545">
        <v>2748</v>
      </c>
      <c r="B13545" s="3">
        <v>44138</v>
      </c>
      <c r="C13545" s="3">
        <v>44167</v>
      </c>
      <c r="D13545" t="s">
        <v>131</v>
      </c>
      <c r="E13545" t="s">
        <v>185</v>
      </c>
      <c r="F13545" t="s">
        <v>133</v>
      </c>
    </row>
    <row r="13546" spans="1:6" x14ac:dyDescent="0.25">
      <c r="A13546">
        <v>2748</v>
      </c>
      <c r="B13546" s="3">
        <v>44168</v>
      </c>
      <c r="C13546" s="3">
        <v>44292</v>
      </c>
      <c r="D13546" t="s">
        <v>131</v>
      </c>
      <c r="E13546" t="s">
        <v>185</v>
      </c>
      <c r="F13546" t="s">
        <v>133</v>
      </c>
    </row>
    <row r="13547" spans="1:6" x14ac:dyDescent="0.25">
      <c r="A13547">
        <v>2748</v>
      </c>
      <c r="B13547" s="3">
        <v>44292</v>
      </c>
      <c r="C13547" s="3">
        <v>44292</v>
      </c>
      <c r="D13547" t="s">
        <v>131</v>
      </c>
      <c r="E13547" t="s">
        <v>185</v>
      </c>
      <c r="F13547" t="s">
        <v>133</v>
      </c>
    </row>
    <row r="13548" spans="1:6" x14ac:dyDescent="0.25">
      <c r="A13548">
        <v>2748</v>
      </c>
      <c r="B13548" s="3">
        <v>44293</v>
      </c>
      <c r="C13548" s="3">
        <v>44332</v>
      </c>
      <c r="D13548" t="s">
        <v>131</v>
      </c>
      <c r="E13548" t="s">
        <v>185</v>
      </c>
      <c r="F13548" t="s">
        <v>133</v>
      </c>
    </row>
    <row r="13549" spans="1:6" x14ac:dyDescent="0.25">
      <c r="A13549">
        <v>2748</v>
      </c>
      <c r="B13549" s="3">
        <v>44332</v>
      </c>
      <c r="C13549" s="3">
        <v>44332</v>
      </c>
      <c r="D13549" t="s">
        <v>131</v>
      </c>
      <c r="E13549" t="s">
        <v>185</v>
      </c>
      <c r="F13549" t="s">
        <v>133</v>
      </c>
    </row>
    <row r="13550" spans="1:6" x14ac:dyDescent="0.25">
      <c r="A13550">
        <v>2748</v>
      </c>
      <c r="B13550" s="3">
        <v>44332</v>
      </c>
      <c r="C13550" s="3">
        <v>44412</v>
      </c>
      <c r="D13550" t="s">
        <v>131</v>
      </c>
      <c r="E13550" t="s">
        <v>203</v>
      </c>
      <c r="F13550" t="s">
        <v>133</v>
      </c>
    </row>
    <row r="13551" spans="1:6" x14ac:dyDescent="0.25">
      <c r="A13551">
        <v>2748</v>
      </c>
      <c r="B13551" s="3">
        <v>44412</v>
      </c>
      <c r="C13551" s="3">
        <v>44413</v>
      </c>
      <c r="D13551" t="s">
        <v>131</v>
      </c>
      <c r="E13551" t="s">
        <v>203</v>
      </c>
      <c r="F13551" t="s">
        <v>133</v>
      </c>
    </row>
    <row r="13552" spans="1:6" x14ac:dyDescent="0.25">
      <c r="A13552">
        <v>2748</v>
      </c>
      <c r="B13552" s="3">
        <v>44414</v>
      </c>
      <c r="C13552" s="3">
        <v>44642</v>
      </c>
      <c r="D13552" t="s">
        <v>131</v>
      </c>
      <c r="E13552" t="s">
        <v>203</v>
      </c>
      <c r="F13552" t="s">
        <v>133</v>
      </c>
    </row>
    <row r="13553" spans="1:6" x14ac:dyDescent="0.25">
      <c r="A13553">
        <v>2748</v>
      </c>
      <c r="B13553" s="3">
        <v>44642</v>
      </c>
      <c r="C13553" s="3">
        <v>44642</v>
      </c>
      <c r="D13553" t="s">
        <v>131</v>
      </c>
      <c r="E13553" t="s">
        <v>203</v>
      </c>
      <c r="F13553" t="s">
        <v>133</v>
      </c>
    </row>
    <row r="13554" spans="1:6" x14ac:dyDescent="0.25">
      <c r="A13554">
        <v>2748</v>
      </c>
      <c r="B13554" s="3">
        <v>44643</v>
      </c>
      <c r="C13554" s="3">
        <v>44685</v>
      </c>
      <c r="D13554" t="s">
        <v>131</v>
      </c>
      <c r="E13554" t="s">
        <v>203</v>
      </c>
      <c r="F13554" t="s">
        <v>133</v>
      </c>
    </row>
    <row r="13555" spans="1:6" x14ac:dyDescent="0.25">
      <c r="A13555">
        <v>2748</v>
      </c>
      <c r="B13555" s="3">
        <v>44685</v>
      </c>
      <c r="C13555" s="3">
        <v>44685</v>
      </c>
      <c r="D13555" t="s">
        <v>131</v>
      </c>
      <c r="E13555" t="s">
        <v>203</v>
      </c>
      <c r="F13555" t="s">
        <v>133</v>
      </c>
    </row>
    <row r="13556" spans="1:6" x14ac:dyDescent="0.25">
      <c r="A13556">
        <v>2748</v>
      </c>
      <c r="B13556" s="3">
        <v>44686</v>
      </c>
      <c r="C13556" s="3">
        <v>44746</v>
      </c>
      <c r="D13556" t="s">
        <v>131</v>
      </c>
      <c r="E13556" t="s">
        <v>203</v>
      </c>
      <c r="F13556" t="s">
        <v>133</v>
      </c>
    </row>
    <row r="13557" spans="1:6" x14ac:dyDescent="0.25">
      <c r="A13557">
        <v>2748</v>
      </c>
      <c r="B13557" s="3">
        <v>44746</v>
      </c>
      <c r="C13557" s="3">
        <v>44750</v>
      </c>
      <c r="D13557" t="s">
        <v>131</v>
      </c>
      <c r="E13557" t="s">
        <v>203</v>
      </c>
      <c r="F13557" t="s">
        <v>133</v>
      </c>
    </row>
    <row r="13558" spans="1:6" x14ac:dyDescent="0.25">
      <c r="A13558">
        <v>2748</v>
      </c>
      <c r="B13558" s="3">
        <v>44751</v>
      </c>
      <c r="C13558" s="3">
        <v>44751</v>
      </c>
      <c r="D13558" t="s">
        <v>131</v>
      </c>
      <c r="E13558" t="s">
        <v>203</v>
      </c>
      <c r="F13558" t="s">
        <v>133</v>
      </c>
    </row>
    <row r="13559" spans="1:6" x14ac:dyDescent="0.25">
      <c r="A13559">
        <v>2748</v>
      </c>
      <c r="B13559" s="3">
        <v>44751</v>
      </c>
      <c r="C13559" s="3">
        <v>44754</v>
      </c>
      <c r="D13559" t="s">
        <v>131</v>
      </c>
      <c r="E13559" t="s">
        <v>203</v>
      </c>
      <c r="F13559" t="s">
        <v>133</v>
      </c>
    </row>
    <row r="13560" spans="1:6" x14ac:dyDescent="0.25">
      <c r="A13560">
        <v>2748</v>
      </c>
      <c r="B13560" s="3">
        <v>44755</v>
      </c>
      <c r="C13560" s="3"/>
      <c r="D13560" t="s">
        <v>131</v>
      </c>
      <c r="E13560" t="s">
        <v>203</v>
      </c>
      <c r="F13560" t="s">
        <v>133</v>
      </c>
    </row>
    <row r="13561" spans="1:6" x14ac:dyDescent="0.25">
      <c r="A13561">
        <v>2749</v>
      </c>
      <c r="B13561" s="3">
        <v>42634</v>
      </c>
      <c r="C13561" s="3">
        <v>43535</v>
      </c>
      <c r="D13561" t="s">
        <v>131</v>
      </c>
      <c r="E13561" t="s">
        <v>118</v>
      </c>
      <c r="F13561" t="s">
        <v>133</v>
      </c>
    </row>
    <row r="13562" spans="1:6" x14ac:dyDescent="0.25">
      <c r="A13562">
        <v>2749</v>
      </c>
      <c r="B13562" s="3">
        <v>43535</v>
      </c>
      <c r="C13562" s="3"/>
      <c r="D13562" t="s">
        <v>131</v>
      </c>
      <c r="E13562" t="s">
        <v>118</v>
      </c>
      <c r="F13562" t="s">
        <v>133</v>
      </c>
    </row>
    <row r="13563" spans="1:6" x14ac:dyDescent="0.25">
      <c r="A13563">
        <v>2750</v>
      </c>
      <c r="B13563" s="3">
        <v>42795</v>
      </c>
      <c r="C13563" s="3">
        <v>43696</v>
      </c>
      <c r="D13563" t="s">
        <v>131</v>
      </c>
      <c r="E13563" t="s">
        <v>180</v>
      </c>
      <c r="F13563" t="s">
        <v>133</v>
      </c>
    </row>
    <row r="13564" spans="1:6" x14ac:dyDescent="0.25">
      <c r="A13564">
        <v>2750</v>
      </c>
      <c r="B13564" s="3">
        <v>43696</v>
      </c>
      <c r="C13564" s="3">
        <v>43697</v>
      </c>
      <c r="D13564" t="s">
        <v>131</v>
      </c>
      <c r="E13564" t="s">
        <v>180</v>
      </c>
      <c r="F13564" t="s">
        <v>133</v>
      </c>
    </row>
    <row r="13565" spans="1:6" x14ac:dyDescent="0.25">
      <c r="A13565">
        <v>2750</v>
      </c>
      <c r="B13565" s="3">
        <v>43698</v>
      </c>
      <c r="C13565" s="3">
        <v>44249</v>
      </c>
      <c r="D13565" t="s">
        <v>131</v>
      </c>
      <c r="E13565" t="s">
        <v>180</v>
      </c>
      <c r="F13565" t="s">
        <v>133</v>
      </c>
    </row>
    <row r="13566" spans="1:6" x14ac:dyDescent="0.25">
      <c r="A13566">
        <v>2750</v>
      </c>
      <c r="B13566" s="3">
        <v>44249</v>
      </c>
      <c r="C13566" s="3">
        <v>44263</v>
      </c>
      <c r="D13566" t="s">
        <v>131</v>
      </c>
      <c r="E13566" t="s">
        <v>180</v>
      </c>
      <c r="F13566" t="s">
        <v>133</v>
      </c>
    </row>
    <row r="13567" spans="1:6" x14ac:dyDescent="0.25">
      <c r="A13567">
        <v>2750</v>
      </c>
      <c r="B13567" s="3">
        <v>44264</v>
      </c>
      <c r="C13567" s="3">
        <v>44347</v>
      </c>
      <c r="D13567" t="s">
        <v>131</v>
      </c>
      <c r="E13567" t="s">
        <v>180</v>
      </c>
      <c r="F13567" t="s">
        <v>133</v>
      </c>
    </row>
    <row r="13568" spans="1:6" x14ac:dyDescent="0.25">
      <c r="A13568">
        <v>2750</v>
      </c>
      <c r="B13568" s="3">
        <v>44348</v>
      </c>
      <c r="C13568" s="3">
        <v>44348</v>
      </c>
      <c r="D13568" t="s">
        <v>131</v>
      </c>
      <c r="E13568" t="s">
        <v>176</v>
      </c>
      <c r="F13568" t="s">
        <v>133</v>
      </c>
    </row>
    <row r="13569" spans="1:6" x14ac:dyDescent="0.25">
      <c r="A13569">
        <v>2750</v>
      </c>
      <c r="B13569" s="3">
        <v>44348</v>
      </c>
      <c r="C13569" s="3"/>
      <c r="D13569" t="s">
        <v>131</v>
      </c>
      <c r="E13569" t="s">
        <v>176</v>
      </c>
      <c r="F13569" t="s">
        <v>133</v>
      </c>
    </row>
    <row r="13570" spans="1:6" x14ac:dyDescent="0.25">
      <c r="A13570">
        <v>2751</v>
      </c>
      <c r="B13570" s="3">
        <v>42466</v>
      </c>
      <c r="C13570" s="3">
        <v>43164</v>
      </c>
      <c r="D13570" t="s">
        <v>131</v>
      </c>
      <c r="E13570" t="s">
        <v>167</v>
      </c>
      <c r="F13570" t="s">
        <v>133</v>
      </c>
    </row>
    <row r="13571" spans="1:6" x14ac:dyDescent="0.25">
      <c r="A13571">
        <v>2751</v>
      </c>
      <c r="B13571" s="3">
        <v>43165</v>
      </c>
      <c r="C13571" s="3">
        <v>43165</v>
      </c>
      <c r="D13571" t="s">
        <v>131</v>
      </c>
      <c r="E13571" t="s">
        <v>167</v>
      </c>
      <c r="F13571" t="s">
        <v>133</v>
      </c>
    </row>
    <row r="13572" spans="1:6" x14ac:dyDescent="0.25">
      <c r="A13572">
        <v>2751</v>
      </c>
      <c r="B13572" s="3">
        <v>43166</v>
      </c>
      <c r="C13572" s="3">
        <v>43313</v>
      </c>
      <c r="D13572" t="s">
        <v>131</v>
      </c>
      <c r="E13572" t="s">
        <v>167</v>
      </c>
      <c r="F13572" t="s">
        <v>133</v>
      </c>
    </row>
    <row r="13573" spans="1:6" x14ac:dyDescent="0.25">
      <c r="A13573">
        <v>2751</v>
      </c>
      <c r="B13573" s="3">
        <v>43313</v>
      </c>
      <c r="C13573" s="3">
        <v>43512</v>
      </c>
      <c r="D13573" t="s">
        <v>131</v>
      </c>
      <c r="E13573" t="s">
        <v>167</v>
      </c>
      <c r="F13573" t="s">
        <v>133</v>
      </c>
    </row>
    <row r="13574" spans="1:6" x14ac:dyDescent="0.25">
      <c r="A13574">
        <v>2751</v>
      </c>
      <c r="B13574" s="3">
        <v>43512</v>
      </c>
      <c r="C13574" s="3">
        <v>43512</v>
      </c>
      <c r="D13574" t="s">
        <v>131</v>
      </c>
      <c r="E13574" t="s">
        <v>128</v>
      </c>
      <c r="F13574" t="s">
        <v>133</v>
      </c>
    </row>
    <row r="13575" spans="1:6" x14ac:dyDescent="0.25">
      <c r="A13575">
        <v>2751</v>
      </c>
      <c r="B13575" s="3">
        <v>43512</v>
      </c>
      <c r="C13575" s="3">
        <v>43512</v>
      </c>
      <c r="D13575" t="s">
        <v>131</v>
      </c>
      <c r="E13575" t="s">
        <v>167</v>
      </c>
      <c r="F13575" t="s">
        <v>133</v>
      </c>
    </row>
    <row r="13576" spans="1:6" x14ac:dyDescent="0.25">
      <c r="A13576">
        <v>2751</v>
      </c>
      <c r="B13576" s="3">
        <v>43528</v>
      </c>
      <c r="C13576" s="3">
        <v>43534</v>
      </c>
      <c r="D13576" t="s">
        <v>131</v>
      </c>
      <c r="E13576" t="s">
        <v>128</v>
      </c>
      <c r="F13576" t="s">
        <v>133</v>
      </c>
    </row>
    <row r="13577" spans="1:6" x14ac:dyDescent="0.25">
      <c r="A13577">
        <v>2751</v>
      </c>
      <c r="B13577" s="3">
        <v>43535</v>
      </c>
      <c r="C13577" s="3">
        <v>43731</v>
      </c>
      <c r="D13577" t="s">
        <v>131</v>
      </c>
      <c r="E13577" t="s">
        <v>128</v>
      </c>
      <c r="F13577" t="s">
        <v>133</v>
      </c>
    </row>
    <row r="13578" spans="1:6" x14ac:dyDescent="0.25">
      <c r="A13578">
        <v>2751</v>
      </c>
      <c r="B13578" s="3">
        <v>43731</v>
      </c>
      <c r="C13578" s="3">
        <v>43735</v>
      </c>
      <c r="D13578" t="s">
        <v>131</v>
      </c>
      <c r="E13578" t="s">
        <v>128</v>
      </c>
      <c r="F13578" t="s">
        <v>133</v>
      </c>
    </row>
    <row r="13579" spans="1:6" x14ac:dyDescent="0.25">
      <c r="A13579">
        <v>2751</v>
      </c>
      <c r="B13579" s="3">
        <v>43736</v>
      </c>
      <c r="C13579" s="3">
        <v>43738</v>
      </c>
      <c r="D13579" t="s">
        <v>131</v>
      </c>
      <c r="E13579" t="s">
        <v>128</v>
      </c>
      <c r="F13579" t="s">
        <v>133</v>
      </c>
    </row>
    <row r="13580" spans="1:6" x14ac:dyDescent="0.25">
      <c r="A13580">
        <v>2751</v>
      </c>
      <c r="B13580" s="3">
        <v>43738</v>
      </c>
      <c r="C13580" s="3">
        <v>43835</v>
      </c>
      <c r="D13580" t="s">
        <v>131</v>
      </c>
      <c r="E13580" t="s">
        <v>128</v>
      </c>
      <c r="F13580" t="s">
        <v>133</v>
      </c>
    </row>
    <row r="13581" spans="1:6" x14ac:dyDescent="0.25">
      <c r="A13581">
        <v>2751</v>
      </c>
      <c r="B13581" s="3">
        <v>43836</v>
      </c>
      <c r="C13581" s="3">
        <v>43836</v>
      </c>
      <c r="D13581" t="s">
        <v>131</v>
      </c>
      <c r="E13581" t="s">
        <v>128</v>
      </c>
      <c r="F13581" t="s">
        <v>133</v>
      </c>
    </row>
    <row r="13582" spans="1:6" x14ac:dyDescent="0.25">
      <c r="A13582">
        <v>2751</v>
      </c>
      <c r="B13582" s="3">
        <v>43836</v>
      </c>
      <c r="C13582" s="3">
        <v>43847</v>
      </c>
      <c r="D13582" t="s">
        <v>131</v>
      </c>
      <c r="E13582" t="s">
        <v>128</v>
      </c>
      <c r="F13582" t="s">
        <v>133</v>
      </c>
    </row>
    <row r="13583" spans="1:6" x14ac:dyDescent="0.25">
      <c r="A13583">
        <v>2751</v>
      </c>
      <c r="B13583" s="3">
        <v>43848</v>
      </c>
      <c r="C13583" s="3">
        <v>44202</v>
      </c>
      <c r="D13583" t="s">
        <v>131</v>
      </c>
      <c r="E13583" t="s">
        <v>128</v>
      </c>
      <c r="F13583" t="s">
        <v>133</v>
      </c>
    </row>
    <row r="13584" spans="1:6" x14ac:dyDescent="0.25">
      <c r="A13584">
        <v>2751</v>
      </c>
      <c r="B13584" s="3">
        <v>44202</v>
      </c>
      <c r="C13584" s="3">
        <v>44202</v>
      </c>
      <c r="D13584" t="s">
        <v>131</v>
      </c>
      <c r="E13584" t="s">
        <v>242</v>
      </c>
      <c r="F13584" t="s">
        <v>133</v>
      </c>
    </row>
    <row r="13585" spans="1:6" x14ac:dyDescent="0.25">
      <c r="A13585">
        <v>2751</v>
      </c>
      <c r="B13585" s="3">
        <v>44202</v>
      </c>
      <c r="C13585" s="3">
        <v>44511</v>
      </c>
      <c r="D13585" t="s">
        <v>131</v>
      </c>
      <c r="E13585" t="s">
        <v>242</v>
      </c>
      <c r="F13585" t="s">
        <v>133</v>
      </c>
    </row>
    <row r="13586" spans="1:6" x14ac:dyDescent="0.25">
      <c r="A13586">
        <v>2751</v>
      </c>
      <c r="B13586" s="3">
        <v>44511</v>
      </c>
      <c r="C13586" s="3">
        <v>44512</v>
      </c>
      <c r="D13586" t="s">
        <v>131</v>
      </c>
      <c r="E13586" t="s">
        <v>242</v>
      </c>
      <c r="F13586" t="s">
        <v>133</v>
      </c>
    </row>
    <row r="13587" spans="1:6" x14ac:dyDescent="0.25">
      <c r="A13587">
        <v>2751</v>
      </c>
      <c r="B13587" s="3">
        <v>44513</v>
      </c>
      <c r="C13587" s="3">
        <v>44607</v>
      </c>
      <c r="D13587" t="s">
        <v>131</v>
      </c>
      <c r="E13587" t="s">
        <v>242</v>
      </c>
      <c r="F13587" t="s">
        <v>133</v>
      </c>
    </row>
    <row r="13588" spans="1:6" x14ac:dyDescent="0.25">
      <c r="A13588">
        <v>2751</v>
      </c>
      <c r="B13588" s="3">
        <v>44608</v>
      </c>
      <c r="C13588" s="3">
        <v>44705</v>
      </c>
      <c r="D13588" t="s">
        <v>131</v>
      </c>
      <c r="E13588" t="s">
        <v>242</v>
      </c>
      <c r="F13588" t="s">
        <v>133</v>
      </c>
    </row>
    <row r="13589" spans="1:6" x14ac:dyDescent="0.25">
      <c r="A13589">
        <v>2751</v>
      </c>
      <c r="B13589" s="3">
        <v>44706</v>
      </c>
      <c r="C13589" s="3">
        <v>44749</v>
      </c>
      <c r="D13589" t="s">
        <v>131</v>
      </c>
      <c r="E13589" t="s">
        <v>242</v>
      </c>
      <c r="F13589" t="s">
        <v>133</v>
      </c>
    </row>
    <row r="13590" spans="1:6" x14ac:dyDescent="0.25">
      <c r="A13590">
        <v>2751</v>
      </c>
      <c r="B13590" s="3">
        <v>44749</v>
      </c>
      <c r="C13590" s="3">
        <v>44750</v>
      </c>
      <c r="D13590" t="s">
        <v>131</v>
      </c>
      <c r="E13590" t="s">
        <v>242</v>
      </c>
      <c r="F13590" t="s">
        <v>133</v>
      </c>
    </row>
    <row r="13591" spans="1:6" x14ac:dyDescent="0.25">
      <c r="A13591">
        <v>2751</v>
      </c>
      <c r="B13591" s="3">
        <v>44751</v>
      </c>
      <c r="C13591" s="3"/>
      <c r="D13591" t="s">
        <v>131</v>
      </c>
      <c r="E13591" t="s">
        <v>242</v>
      </c>
      <c r="F13591" t="s">
        <v>133</v>
      </c>
    </row>
    <row r="13592" spans="1:6" x14ac:dyDescent="0.25">
      <c r="A13592">
        <v>2752</v>
      </c>
      <c r="B13592" s="3">
        <v>42263</v>
      </c>
      <c r="C13592" s="3">
        <v>44518</v>
      </c>
      <c r="D13592" t="s">
        <v>131</v>
      </c>
      <c r="E13592" t="s">
        <v>163</v>
      </c>
      <c r="F13592" t="s">
        <v>133</v>
      </c>
    </row>
    <row r="13593" spans="1:6" x14ac:dyDescent="0.25">
      <c r="A13593">
        <v>2752</v>
      </c>
      <c r="B13593" s="3">
        <v>44518</v>
      </c>
      <c r="C13593" s="3">
        <v>44532</v>
      </c>
      <c r="D13593" t="s">
        <v>131</v>
      </c>
      <c r="E13593" t="s">
        <v>163</v>
      </c>
      <c r="F13593" t="s">
        <v>133</v>
      </c>
    </row>
    <row r="13594" spans="1:6" x14ac:dyDescent="0.25">
      <c r="A13594">
        <v>2752</v>
      </c>
      <c r="B13594" s="3">
        <v>44533</v>
      </c>
      <c r="C13594" s="3">
        <v>44533</v>
      </c>
      <c r="D13594" t="s">
        <v>131</v>
      </c>
      <c r="E13594" t="s">
        <v>163</v>
      </c>
      <c r="F13594" t="s">
        <v>133</v>
      </c>
    </row>
    <row r="13595" spans="1:6" x14ac:dyDescent="0.25">
      <c r="A13595">
        <v>2752</v>
      </c>
      <c r="B13595" s="3">
        <v>44533</v>
      </c>
      <c r="C13595" s="3">
        <v>44547</v>
      </c>
      <c r="D13595" t="s">
        <v>131</v>
      </c>
      <c r="E13595" t="s">
        <v>163</v>
      </c>
      <c r="F13595" t="s">
        <v>133</v>
      </c>
    </row>
    <row r="13596" spans="1:6" x14ac:dyDescent="0.25">
      <c r="A13596">
        <v>2752</v>
      </c>
      <c r="B13596" s="3">
        <v>44548</v>
      </c>
      <c r="D13596" t="s">
        <v>131</v>
      </c>
      <c r="E13596" t="s">
        <v>163</v>
      </c>
      <c r="F13596" t="s">
        <v>133</v>
      </c>
    </row>
    <row r="13597" spans="1:6" x14ac:dyDescent="0.25">
      <c r="A13597">
        <v>2753</v>
      </c>
      <c r="B13597" s="3">
        <v>41883</v>
      </c>
      <c r="C13597" s="3"/>
      <c r="D13597" t="s">
        <v>131</v>
      </c>
      <c r="E13597" t="s">
        <v>174</v>
      </c>
      <c r="F13597" t="s">
        <v>133</v>
      </c>
    </row>
    <row r="13598" spans="1:6" x14ac:dyDescent="0.25">
      <c r="A13598">
        <v>2754</v>
      </c>
      <c r="B13598" s="3">
        <v>42261</v>
      </c>
      <c r="C13598" s="3">
        <v>44363</v>
      </c>
      <c r="D13598" t="s">
        <v>131</v>
      </c>
      <c r="E13598" t="s">
        <v>117</v>
      </c>
      <c r="F13598" t="s">
        <v>132</v>
      </c>
    </row>
    <row r="13599" spans="1:6" x14ac:dyDescent="0.25">
      <c r="A13599">
        <v>2754</v>
      </c>
      <c r="B13599" s="3">
        <v>44363</v>
      </c>
      <c r="C13599" s="3">
        <v>44440</v>
      </c>
      <c r="D13599" t="s">
        <v>131</v>
      </c>
      <c r="E13599" t="s">
        <v>117</v>
      </c>
      <c r="F13599" t="s">
        <v>132</v>
      </c>
    </row>
    <row r="13600" spans="1:6" x14ac:dyDescent="0.25">
      <c r="A13600">
        <v>2754</v>
      </c>
      <c r="B13600" s="3">
        <v>44363</v>
      </c>
      <c r="C13600" s="3"/>
      <c r="D13600" t="s">
        <v>131</v>
      </c>
      <c r="E13600" t="s">
        <v>112</v>
      </c>
      <c r="F13600" t="s">
        <v>132</v>
      </c>
    </row>
    <row r="13601" spans="1:6" x14ac:dyDescent="0.25">
      <c r="A13601">
        <v>2755</v>
      </c>
      <c r="B13601" s="3">
        <v>41883</v>
      </c>
      <c r="C13601" s="3">
        <v>43387</v>
      </c>
      <c r="D13601" t="s">
        <v>131</v>
      </c>
      <c r="E13601" t="s">
        <v>175</v>
      </c>
      <c r="F13601" t="s">
        <v>132</v>
      </c>
    </row>
    <row r="13602" spans="1:6" x14ac:dyDescent="0.25">
      <c r="A13602">
        <v>2755</v>
      </c>
      <c r="B13602" s="3">
        <v>43374</v>
      </c>
      <c r="C13602" s="3">
        <v>43374</v>
      </c>
      <c r="D13602" t="s">
        <v>131</v>
      </c>
      <c r="E13602" t="s">
        <v>175</v>
      </c>
      <c r="F13602" t="s">
        <v>132</v>
      </c>
    </row>
    <row r="13603" spans="1:6" x14ac:dyDescent="0.25">
      <c r="A13603">
        <v>2755</v>
      </c>
      <c r="B13603" s="3">
        <v>43374</v>
      </c>
      <c r="C13603" s="3">
        <v>43605</v>
      </c>
      <c r="D13603" t="s">
        <v>131</v>
      </c>
      <c r="E13603" t="s">
        <v>175</v>
      </c>
      <c r="F13603" t="s">
        <v>132</v>
      </c>
    </row>
    <row r="13604" spans="1:6" x14ac:dyDescent="0.25">
      <c r="A13604">
        <v>2755</v>
      </c>
      <c r="B13604" s="3">
        <v>43605</v>
      </c>
      <c r="C13604" s="3">
        <v>43634</v>
      </c>
      <c r="D13604" t="s">
        <v>131</v>
      </c>
      <c r="E13604" t="s">
        <v>175</v>
      </c>
      <c r="F13604" t="s">
        <v>132</v>
      </c>
    </row>
    <row r="13605" spans="1:6" x14ac:dyDescent="0.25">
      <c r="A13605">
        <v>2755</v>
      </c>
      <c r="B13605" s="3">
        <v>43635</v>
      </c>
      <c r="C13605" s="3">
        <v>43638</v>
      </c>
      <c r="D13605" t="s">
        <v>131</v>
      </c>
      <c r="E13605" t="s">
        <v>175</v>
      </c>
      <c r="F13605" t="s">
        <v>132</v>
      </c>
    </row>
    <row r="13606" spans="1:6" x14ac:dyDescent="0.25">
      <c r="A13606">
        <v>2755</v>
      </c>
      <c r="B13606" s="3">
        <v>43638</v>
      </c>
      <c r="C13606" s="3">
        <v>43641</v>
      </c>
      <c r="D13606" t="s">
        <v>131</v>
      </c>
      <c r="E13606" t="s">
        <v>175</v>
      </c>
      <c r="F13606" t="s">
        <v>132</v>
      </c>
    </row>
    <row r="13607" spans="1:6" x14ac:dyDescent="0.25">
      <c r="A13607">
        <v>2755</v>
      </c>
      <c r="B13607" s="3">
        <v>43642</v>
      </c>
      <c r="C13607" s="3">
        <v>44075</v>
      </c>
      <c r="D13607" t="s">
        <v>131</v>
      </c>
      <c r="E13607" t="s">
        <v>175</v>
      </c>
      <c r="F13607" t="s">
        <v>132</v>
      </c>
    </row>
    <row r="13608" spans="1:6" x14ac:dyDescent="0.25">
      <c r="A13608">
        <v>2755</v>
      </c>
      <c r="B13608" s="3">
        <v>44075</v>
      </c>
      <c r="C13608" s="3">
        <v>44075</v>
      </c>
      <c r="D13608" t="s">
        <v>131</v>
      </c>
      <c r="E13608" t="s">
        <v>243</v>
      </c>
      <c r="F13608" t="s">
        <v>132</v>
      </c>
    </row>
    <row r="13609" spans="1:6" x14ac:dyDescent="0.25">
      <c r="A13609">
        <v>2755</v>
      </c>
      <c r="B13609" s="3">
        <v>44075</v>
      </c>
      <c r="C13609" s="3">
        <v>44127</v>
      </c>
      <c r="D13609" t="s">
        <v>131</v>
      </c>
      <c r="E13609" t="s">
        <v>243</v>
      </c>
      <c r="F13609" t="s">
        <v>132</v>
      </c>
    </row>
    <row r="13610" spans="1:6" x14ac:dyDescent="0.25">
      <c r="A13610">
        <v>2755</v>
      </c>
      <c r="B13610" s="3">
        <v>44127</v>
      </c>
      <c r="C13610" s="3">
        <v>44131</v>
      </c>
      <c r="D13610" t="s">
        <v>131</v>
      </c>
      <c r="E13610" t="s">
        <v>243</v>
      </c>
      <c r="F13610" t="s">
        <v>132</v>
      </c>
    </row>
    <row r="13611" spans="1:6" x14ac:dyDescent="0.25">
      <c r="A13611">
        <v>2755</v>
      </c>
      <c r="B13611" s="3">
        <v>44132</v>
      </c>
      <c r="C13611" s="3"/>
      <c r="D13611" t="s">
        <v>131</v>
      </c>
      <c r="E13611" t="s">
        <v>243</v>
      </c>
      <c r="F13611" t="s">
        <v>132</v>
      </c>
    </row>
    <row r="13612" spans="1:6" x14ac:dyDescent="0.25">
      <c r="A13612">
        <v>2756</v>
      </c>
      <c r="B13612" s="3">
        <v>42522</v>
      </c>
      <c r="C13612" s="3">
        <v>43206</v>
      </c>
      <c r="D13612" t="s">
        <v>131</v>
      </c>
      <c r="E13612" t="s">
        <v>110</v>
      </c>
      <c r="F13612" t="s">
        <v>133</v>
      </c>
    </row>
    <row r="13613" spans="1:6" x14ac:dyDescent="0.25">
      <c r="A13613">
        <v>2756</v>
      </c>
      <c r="B13613" s="3">
        <v>43206</v>
      </c>
      <c r="C13613" s="3">
        <v>43732</v>
      </c>
      <c r="D13613" t="s">
        <v>131</v>
      </c>
      <c r="E13613" t="s">
        <v>110</v>
      </c>
      <c r="F13613" t="s">
        <v>133</v>
      </c>
    </row>
    <row r="13614" spans="1:6" x14ac:dyDescent="0.25">
      <c r="A13614">
        <v>2756</v>
      </c>
      <c r="B13614" s="3">
        <v>43732</v>
      </c>
      <c r="C13614" s="3">
        <v>43808</v>
      </c>
      <c r="D13614" t="s">
        <v>131</v>
      </c>
      <c r="E13614" t="s">
        <v>110</v>
      </c>
      <c r="F13614" t="s">
        <v>132</v>
      </c>
    </row>
    <row r="13615" spans="1:6" x14ac:dyDescent="0.25">
      <c r="A13615">
        <v>2756</v>
      </c>
      <c r="B13615" s="3">
        <v>43808</v>
      </c>
      <c r="C13615" s="3">
        <v>43809</v>
      </c>
      <c r="D13615" t="s">
        <v>131</v>
      </c>
      <c r="E13615" t="s">
        <v>110</v>
      </c>
      <c r="F13615" t="s">
        <v>132</v>
      </c>
    </row>
    <row r="13616" spans="1:6" x14ac:dyDescent="0.25">
      <c r="A13616">
        <v>2756</v>
      </c>
      <c r="B13616" s="3">
        <v>43810</v>
      </c>
      <c r="C13616" s="3">
        <v>43851</v>
      </c>
      <c r="D13616" t="s">
        <v>131</v>
      </c>
      <c r="E13616" t="s">
        <v>110</v>
      </c>
      <c r="F13616" t="s">
        <v>132</v>
      </c>
    </row>
    <row r="13617" spans="1:6" x14ac:dyDescent="0.25">
      <c r="A13617">
        <v>2756</v>
      </c>
      <c r="B13617" s="3">
        <v>43851</v>
      </c>
      <c r="C13617" s="3">
        <v>43852</v>
      </c>
      <c r="D13617" t="s">
        <v>131</v>
      </c>
      <c r="E13617" t="s">
        <v>110</v>
      </c>
      <c r="F13617" t="s">
        <v>132</v>
      </c>
    </row>
    <row r="13618" spans="1:6" x14ac:dyDescent="0.25">
      <c r="A13618">
        <v>2756</v>
      </c>
      <c r="B13618" s="3">
        <v>43853</v>
      </c>
      <c r="C13618" s="3">
        <v>44110</v>
      </c>
      <c r="D13618" t="s">
        <v>131</v>
      </c>
      <c r="E13618" t="s">
        <v>110</v>
      </c>
      <c r="F13618" t="s">
        <v>132</v>
      </c>
    </row>
    <row r="13619" spans="1:6" x14ac:dyDescent="0.25">
      <c r="A13619">
        <v>2756</v>
      </c>
      <c r="B13619" s="3">
        <v>44110</v>
      </c>
      <c r="C13619" s="3">
        <v>44112</v>
      </c>
      <c r="D13619" t="s">
        <v>131</v>
      </c>
      <c r="E13619" t="s">
        <v>110</v>
      </c>
      <c r="F13619" t="s">
        <v>132</v>
      </c>
    </row>
    <row r="13620" spans="1:6" x14ac:dyDescent="0.25">
      <c r="A13620">
        <v>2756</v>
      </c>
      <c r="B13620" s="3">
        <v>44113</v>
      </c>
      <c r="C13620" s="3">
        <v>44383</v>
      </c>
      <c r="D13620" t="s">
        <v>131</v>
      </c>
      <c r="E13620" t="s">
        <v>110</v>
      </c>
      <c r="F13620" t="s">
        <v>132</v>
      </c>
    </row>
    <row r="13621" spans="1:6" x14ac:dyDescent="0.25">
      <c r="A13621">
        <v>2756</v>
      </c>
      <c r="B13621" s="3">
        <v>44383</v>
      </c>
      <c r="C13621" s="3">
        <v>44387</v>
      </c>
      <c r="D13621" t="s">
        <v>131</v>
      </c>
      <c r="E13621" t="s">
        <v>110</v>
      </c>
      <c r="F13621" t="s">
        <v>132</v>
      </c>
    </row>
    <row r="13622" spans="1:6" x14ac:dyDescent="0.25">
      <c r="A13622">
        <v>2756</v>
      </c>
      <c r="B13622" s="3">
        <v>44388</v>
      </c>
      <c r="C13622" s="3">
        <v>44424</v>
      </c>
      <c r="D13622" t="s">
        <v>131</v>
      </c>
      <c r="E13622" t="s">
        <v>110</v>
      </c>
      <c r="F13622" t="s">
        <v>132</v>
      </c>
    </row>
    <row r="13623" spans="1:6" x14ac:dyDescent="0.25">
      <c r="A13623">
        <v>2756</v>
      </c>
      <c r="B13623" s="3">
        <v>44424</v>
      </c>
      <c r="C13623" s="3">
        <v>44469</v>
      </c>
      <c r="D13623" t="s">
        <v>131</v>
      </c>
      <c r="E13623" t="s">
        <v>110</v>
      </c>
      <c r="F13623" t="s">
        <v>133</v>
      </c>
    </row>
    <row r="13624" spans="1:6" x14ac:dyDescent="0.25">
      <c r="A13624">
        <v>2757</v>
      </c>
      <c r="B13624" s="3">
        <v>41883</v>
      </c>
      <c r="C13624" s="3">
        <v>43184</v>
      </c>
      <c r="D13624" t="s">
        <v>131</v>
      </c>
      <c r="E13624" t="s">
        <v>163</v>
      </c>
      <c r="F13624" t="s">
        <v>132</v>
      </c>
    </row>
    <row r="13625" spans="1:6" x14ac:dyDescent="0.25">
      <c r="A13625">
        <v>2757</v>
      </c>
      <c r="B13625" s="3">
        <v>43185</v>
      </c>
      <c r="C13625" s="3">
        <v>43185</v>
      </c>
      <c r="D13625" t="s">
        <v>131</v>
      </c>
      <c r="E13625" t="s">
        <v>163</v>
      </c>
      <c r="F13625" t="s">
        <v>132</v>
      </c>
    </row>
    <row r="13626" spans="1:6" x14ac:dyDescent="0.25">
      <c r="A13626">
        <v>2757</v>
      </c>
      <c r="B13626" s="3">
        <v>43186</v>
      </c>
      <c r="C13626" s="3">
        <v>43684</v>
      </c>
      <c r="D13626" t="s">
        <v>131</v>
      </c>
      <c r="E13626" t="s">
        <v>163</v>
      </c>
      <c r="F13626" t="s">
        <v>132</v>
      </c>
    </row>
    <row r="13627" spans="1:6" x14ac:dyDescent="0.25">
      <c r="A13627">
        <v>2757</v>
      </c>
      <c r="B13627" s="3">
        <v>43684</v>
      </c>
      <c r="C13627" s="3">
        <v>43685</v>
      </c>
      <c r="D13627" t="s">
        <v>131</v>
      </c>
      <c r="E13627" t="s">
        <v>163</v>
      </c>
      <c r="F13627" t="s">
        <v>132</v>
      </c>
    </row>
    <row r="13628" spans="1:6" x14ac:dyDescent="0.25">
      <c r="A13628">
        <v>2757</v>
      </c>
      <c r="B13628" s="3">
        <v>43686</v>
      </c>
      <c r="C13628" s="3">
        <v>44047</v>
      </c>
      <c r="D13628" t="s">
        <v>131</v>
      </c>
      <c r="E13628" t="s">
        <v>163</v>
      </c>
      <c r="F13628" t="s">
        <v>132</v>
      </c>
    </row>
    <row r="13629" spans="1:6" x14ac:dyDescent="0.25">
      <c r="A13629">
        <v>2757</v>
      </c>
      <c r="B13629" s="3">
        <v>44047</v>
      </c>
      <c r="C13629" s="3">
        <v>44051</v>
      </c>
      <c r="D13629" t="s">
        <v>131</v>
      </c>
      <c r="E13629" t="s">
        <v>163</v>
      </c>
      <c r="F13629" t="s">
        <v>132</v>
      </c>
    </row>
    <row r="13630" spans="1:6" x14ac:dyDescent="0.25">
      <c r="A13630">
        <v>2757</v>
      </c>
      <c r="B13630" s="3">
        <v>44052</v>
      </c>
      <c r="C13630" s="3">
        <v>44052</v>
      </c>
      <c r="D13630" t="s">
        <v>131</v>
      </c>
      <c r="E13630" t="s">
        <v>163</v>
      </c>
      <c r="F13630" t="s">
        <v>132</v>
      </c>
    </row>
    <row r="13631" spans="1:6" x14ac:dyDescent="0.25">
      <c r="A13631">
        <v>2757</v>
      </c>
      <c r="B13631" s="3">
        <v>44052</v>
      </c>
      <c r="C13631" s="3">
        <v>44056</v>
      </c>
      <c r="D13631" t="s">
        <v>131</v>
      </c>
      <c r="E13631" t="s">
        <v>163</v>
      </c>
      <c r="F13631" t="s">
        <v>132</v>
      </c>
    </row>
    <row r="13632" spans="1:6" x14ac:dyDescent="0.25">
      <c r="A13632">
        <v>2757</v>
      </c>
      <c r="B13632" s="3">
        <v>44057</v>
      </c>
      <c r="C13632" s="3">
        <v>44748</v>
      </c>
      <c r="D13632" t="s">
        <v>131</v>
      </c>
      <c r="E13632" t="s">
        <v>163</v>
      </c>
      <c r="F13632" t="s">
        <v>132</v>
      </c>
    </row>
    <row r="13633" spans="1:6" x14ac:dyDescent="0.25">
      <c r="A13633">
        <v>2757</v>
      </c>
      <c r="B13633" s="3">
        <v>44748</v>
      </c>
      <c r="C13633" s="3">
        <v>44750</v>
      </c>
      <c r="D13633" t="s">
        <v>131</v>
      </c>
      <c r="E13633" t="s">
        <v>163</v>
      </c>
      <c r="F13633" t="s">
        <v>132</v>
      </c>
    </row>
    <row r="13634" spans="1:6" x14ac:dyDescent="0.25">
      <c r="A13634">
        <v>2757</v>
      </c>
      <c r="B13634" s="3">
        <v>44751</v>
      </c>
      <c r="C13634" s="3"/>
      <c r="D13634" t="s">
        <v>131</v>
      </c>
      <c r="E13634" t="s">
        <v>163</v>
      </c>
      <c r="F13634" t="s">
        <v>132</v>
      </c>
    </row>
    <row r="13635" spans="1:6" x14ac:dyDescent="0.25">
      <c r="A13635">
        <v>2758</v>
      </c>
      <c r="B13635" s="3">
        <v>41832</v>
      </c>
      <c r="C13635" s="3">
        <v>43358</v>
      </c>
      <c r="D13635" t="s">
        <v>131</v>
      </c>
      <c r="E13635" t="s">
        <v>108</v>
      </c>
      <c r="F13635" t="s">
        <v>133</v>
      </c>
    </row>
    <row r="13636" spans="1:6" x14ac:dyDescent="0.25">
      <c r="A13636">
        <v>2758</v>
      </c>
      <c r="B13636" s="3">
        <v>43358</v>
      </c>
      <c r="C13636" s="3">
        <v>43466</v>
      </c>
      <c r="D13636" t="s">
        <v>131</v>
      </c>
      <c r="E13636" t="s">
        <v>108</v>
      </c>
      <c r="F13636" t="s">
        <v>133</v>
      </c>
    </row>
    <row r="13637" spans="1:6" x14ac:dyDescent="0.25">
      <c r="A13637">
        <v>2758</v>
      </c>
      <c r="B13637" s="3">
        <v>43466</v>
      </c>
      <c r="C13637" s="3">
        <v>43525</v>
      </c>
      <c r="D13637" t="s">
        <v>131</v>
      </c>
      <c r="E13637" t="s">
        <v>108</v>
      </c>
      <c r="F13637" t="s">
        <v>133</v>
      </c>
    </row>
    <row r="13638" spans="1:6" x14ac:dyDescent="0.25">
      <c r="A13638">
        <v>2758</v>
      </c>
      <c r="B13638" s="3">
        <v>43525</v>
      </c>
      <c r="C13638" s="3">
        <v>43812</v>
      </c>
      <c r="D13638" t="s">
        <v>131</v>
      </c>
      <c r="E13638" t="s">
        <v>185</v>
      </c>
      <c r="F13638" t="s">
        <v>133</v>
      </c>
    </row>
    <row r="13639" spans="1:6" x14ac:dyDescent="0.25">
      <c r="A13639">
        <v>2758</v>
      </c>
      <c r="B13639" s="3">
        <v>43812</v>
      </c>
      <c r="C13639" s="3">
        <v>43812</v>
      </c>
      <c r="D13639" t="s">
        <v>131</v>
      </c>
      <c r="E13639" t="s">
        <v>185</v>
      </c>
      <c r="F13639" t="s">
        <v>133</v>
      </c>
    </row>
    <row r="13640" spans="1:6" x14ac:dyDescent="0.25">
      <c r="A13640">
        <v>2758</v>
      </c>
      <c r="B13640" s="3">
        <v>43813</v>
      </c>
      <c r="C13640" s="3">
        <v>43815</v>
      </c>
      <c r="D13640" t="s">
        <v>131</v>
      </c>
      <c r="E13640" t="s">
        <v>185</v>
      </c>
      <c r="F13640" t="s">
        <v>133</v>
      </c>
    </row>
    <row r="13641" spans="1:6" x14ac:dyDescent="0.25">
      <c r="A13641">
        <v>2758</v>
      </c>
      <c r="B13641" s="3">
        <v>43815</v>
      </c>
      <c r="C13641" s="3">
        <v>43816</v>
      </c>
      <c r="D13641" t="s">
        <v>131</v>
      </c>
      <c r="E13641" t="s">
        <v>185</v>
      </c>
      <c r="F13641" t="s">
        <v>133</v>
      </c>
    </row>
    <row r="13642" spans="1:6" x14ac:dyDescent="0.25">
      <c r="A13642">
        <v>2758</v>
      </c>
      <c r="B13642" s="3">
        <v>43817</v>
      </c>
      <c r="C13642" s="3">
        <v>44470</v>
      </c>
      <c r="D13642" t="s">
        <v>131</v>
      </c>
      <c r="E13642" t="s">
        <v>185</v>
      </c>
      <c r="F13642" t="s">
        <v>133</v>
      </c>
    </row>
    <row r="13643" spans="1:6" x14ac:dyDescent="0.25">
      <c r="A13643">
        <v>2758</v>
      </c>
      <c r="B13643" s="3">
        <v>44470</v>
      </c>
      <c r="C13643" s="3"/>
      <c r="D13643" t="s">
        <v>131</v>
      </c>
      <c r="E13643" t="s">
        <v>128</v>
      </c>
      <c r="F13643" t="s">
        <v>133</v>
      </c>
    </row>
    <row r="13644" spans="1:6" x14ac:dyDescent="0.25">
      <c r="A13644">
        <v>2758</v>
      </c>
      <c r="B13644" s="3">
        <v>44470</v>
      </c>
      <c r="C13644" s="3">
        <v>44470</v>
      </c>
      <c r="D13644" t="s">
        <v>131</v>
      </c>
      <c r="E13644" t="s">
        <v>185</v>
      </c>
      <c r="F13644" t="s">
        <v>133</v>
      </c>
    </row>
    <row r="13645" spans="1:6" x14ac:dyDescent="0.25">
      <c r="A13645">
        <v>2758</v>
      </c>
      <c r="B13645" s="3">
        <v>44470</v>
      </c>
      <c r="C13645" s="3">
        <v>44470</v>
      </c>
      <c r="D13645" t="s">
        <v>131</v>
      </c>
      <c r="E13645" t="s">
        <v>185</v>
      </c>
      <c r="F13645" t="s">
        <v>133</v>
      </c>
    </row>
    <row r="13646" spans="1:6" x14ac:dyDescent="0.25">
      <c r="A13646">
        <v>2759</v>
      </c>
      <c r="B13646" s="3">
        <v>41883</v>
      </c>
      <c r="C13646" s="3">
        <v>43269</v>
      </c>
      <c r="D13646" t="s">
        <v>131</v>
      </c>
      <c r="E13646" t="s">
        <v>113</v>
      </c>
      <c r="F13646" t="s">
        <v>132</v>
      </c>
    </row>
    <row r="13647" spans="1:6" x14ac:dyDescent="0.25">
      <c r="A13647">
        <v>2759</v>
      </c>
      <c r="B13647" s="3">
        <v>43269</v>
      </c>
      <c r="C13647" s="3">
        <v>43366</v>
      </c>
      <c r="D13647" t="s">
        <v>131</v>
      </c>
      <c r="E13647" t="s">
        <v>113</v>
      </c>
      <c r="F13647" t="s">
        <v>132</v>
      </c>
    </row>
    <row r="13648" spans="1:6" x14ac:dyDescent="0.25">
      <c r="A13648">
        <v>2759</v>
      </c>
      <c r="B13648" s="3">
        <v>43367</v>
      </c>
      <c r="C13648" s="3">
        <v>43367</v>
      </c>
      <c r="D13648" t="s">
        <v>131</v>
      </c>
      <c r="E13648" t="s">
        <v>113</v>
      </c>
      <c r="F13648" t="s">
        <v>132</v>
      </c>
    </row>
    <row r="13649" spans="1:6" x14ac:dyDescent="0.25">
      <c r="A13649">
        <v>2759</v>
      </c>
      <c r="B13649" s="3">
        <v>43367</v>
      </c>
      <c r="C13649" s="3">
        <v>43379</v>
      </c>
      <c r="D13649" t="s">
        <v>131</v>
      </c>
      <c r="E13649" t="s">
        <v>113</v>
      </c>
      <c r="F13649" t="s">
        <v>132</v>
      </c>
    </row>
    <row r="13650" spans="1:6" x14ac:dyDescent="0.25">
      <c r="A13650">
        <v>2759</v>
      </c>
      <c r="B13650" s="3">
        <v>43367</v>
      </c>
      <c r="C13650" s="3">
        <v>43378</v>
      </c>
      <c r="D13650" t="s">
        <v>131</v>
      </c>
      <c r="E13650" t="s">
        <v>113</v>
      </c>
      <c r="F13650" t="s">
        <v>132</v>
      </c>
    </row>
    <row r="13651" spans="1:6" x14ac:dyDescent="0.25">
      <c r="A13651">
        <v>2759</v>
      </c>
      <c r="B13651" s="3">
        <v>43379</v>
      </c>
      <c r="C13651" s="3">
        <v>43379</v>
      </c>
      <c r="D13651" t="s">
        <v>131</v>
      </c>
      <c r="E13651" t="s">
        <v>113</v>
      </c>
      <c r="F13651" t="s">
        <v>132</v>
      </c>
    </row>
    <row r="13652" spans="1:6" x14ac:dyDescent="0.25">
      <c r="A13652">
        <v>2759</v>
      </c>
      <c r="B13652" s="3">
        <v>43379</v>
      </c>
      <c r="C13652" s="3">
        <v>43626</v>
      </c>
      <c r="D13652" t="s">
        <v>131</v>
      </c>
      <c r="E13652" t="s">
        <v>113</v>
      </c>
      <c r="F13652" t="s">
        <v>132</v>
      </c>
    </row>
    <row r="13653" spans="1:6" x14ac:dyDescent="0.25">
      <c r="A13653">
        <v>2759</v>
      </c>
      <c r="B13653" s="3">
        <v>43626</v>
      </c>
      <c r="C13653" s="3">
        <v>43626</v>
      </c>
      <c r="D13653" t="s">
        <v>131</v>
      </c>
      <c r="E13653" t="s">
        <v>113</v>
      </c>
      <c r="F13653" t="s">
        <v>132</v>
      </c>
    </row>
    <row r="13654" spans="1:6" x14ac:dyDescent="0.25">
      <c r="A13654">
        <v>2759</v>
      </c>
      <c r="B13654" s="3">
        <v>43627</v>
      </c>
      <c r="C13654" s="3">
        <v>43627</v>
      </c>
      <c r="D13654" t="s">
        <v>131</v>
      </c>
      <c r="E13654" t="s">
        <v>113</v>
      </c>
      <c r="F13654" t="s">
        <v>132</v>
      </c>
    </row>
    <row r="13655" spans="1:6" x14ac:dyDescent="0.25">
      <c r="A13655">
        <v>2759</v>
      </c>
      <c r="B13655" s="3">
        <v>43627</v>
      </c>
      <c r="C13655" s="3">
        <v>43628</v>
      </c>
      <c r="D13655" t="s">
        <v>131</v>
      </c>
      <c r="E13655" t="s">
        <v>113</v>
      </c>
      <c r="F13655" t="s">
        <v>132</v>
      </c>
    </row>
    <row r="13656" spans="1:6" x14ac:dyDescent="0.25">
      <c r="A13656">
        <v>2759</v>
      </c>
      <c r="B13656" s="3">
        <v>43629</v>
      </c>
      <c r="C13656" s="3">
        <v>43749</v>
      </c>
      <c r="D13656" t="s">
        <v>131</v>
      </c>
      <c r="E13656" t="s">
        <v>113</v>
      </c>
      <c r="F13656" t="s">
        <v>132</v>
      </c>
    </row>
    <row r="13657" spans="1:6" x14ac:dyDescent="0.25">
      <c r="A13657">
        <v>2759</v>
      </c>
      <c r="B13657" s="3">
        <v>43749</v>
      </c>
      <c r="C13657" s="3">
        <v>43750</v>
      </c>
      <c r="D13657" t="s">
        <v>131</v>
      </c>
      <c r="E13657" t="s">
        <v>113</v>
      </c>
      <c r="F13657" t="s">
        <v>132</v>
      </c>
    </row>
    <row r="13658" spans="1:6" x14ac:dyDescent="0.25">
      <c r="A13658">
        <v>2759</v>
      </c>
      <c r="B13658" s="3">
        <v>43751</v>
      </c>
      <c r="C13658" s="3">
        <v>44119</v>
      </c>
      <c r="D13658" t="s">
        <v>131</v>
      </c>
      <c r="E13658" t="s">
        <v>113</v>
      </c>
      <c r="F13658" t="s">
        <v>132</v>
      </c>
    </row>
    <row r="13659" spans="1:6" x14ac:dyDescent="0.25">
      <c r="A13659">
        <v>2759</v>
      </c>
      <c r="B13659" s="3">
        <v>44120</v>
      </c>
      <c r="C13659" s="3">
        <v>44120</v>
      </c>
      <c r="D13659" t="s">
        <v>131</v>
      </c>
      <c r="E13659" t="s">
        <v>113</v>
      </c>
      <c r="F13659" t="s">
        <v>132</v>
      </c>
    </row>
    <row r="13660" spans="1:6" x14ac:dyDescent="0.25">
      <c r="A13660">
        <v>2759</v>
      </c>
      <c r="B13660" s="3">
        <v>44120</v>
      </c>
      <c r="C13660" s="3">
        <v>44174</v>
      </c>
      <c r="D13660" t="s">
        <v>131</v>
      </c>
      <c r="E13660" t="s">
        <v>113</v>
      </c>
      <c r="F13660" t="s">
        <v>132</v>
      </c>
    </row>
    <row r="13661" spans="1:6" x14ac:dyDescent="0.25">
      <c r="A13661">
        <v>2759</v>
      </c>
      <c r="B13661" s="3">
        <v>44174</v>
      </c>
      <c r="C13661" s="3">
        <v>44175</v>
      </c>
      <c r="D13661" t="s">
        <v>131</v>
      </c>
      <c r="E13661" t="s">
        <v>113</v>
      </c>
      <c r="F13661" t="s">
        <v>132</v>
      </c>
    </row>
    <row r="13662" spans="1:6" x14ac:dyDescent="0.25">
      <c r="A13662">
        <v>2759</v>
      </c>
      <c r="B13662" s="3">
        <v>44176</v>
      </c>
      <c r="C13662" s="3">
        <v>44176</v>
      </c>
      <c r="D13662" t="s">
        <v>131</v>
      </c>
      <c r="E13662" t="s">
        <v>113</v>
      </c>
      <c r="F13662" t="s">
        <v>132</v>
      </c>
    </row>
    <row r="13663" spans="1:6" x14ac:dyDescent="0.25">
      <c r="A13663">
        <v>2759</v>
      </c>
      <c r="B13663" s="3">
        <v>44176</v>
      </c>
      <c r="C13663" s="3">
        <v>44176</v>
      </c>
      <c r="D13663" t="s">
        <v>131</v>
      </c>
      <c r="E13663" t="s">
        <v>113</v>
      </c>
      <c r="F13663" t="s">
        <v>132</v>
      </c>
    </row>
    <row r="13664" spans="1:6" x14ac:dyDescent="0.25">
      <c r="A13664">
        <v>2759</v>
      </c>
      <c r="B13664" s="3">
        <v>44177</v>
      </c>
      <c r="C13664" s="3">
        <v>44179</v>
      </c>
      <c r="D13664" t="s">
        <v>131</v>
      </c>
      <c r="E13664" t="s">
        <v>113</v>
      </c>
      <c r="F13664" t="s">
        <v>132</v>
      </c>
    </row>
    <row r="13665" spans="1:6" x14ac:dyDescent="0.25">
      <c r="A13665">
        <v>2759</v>
      </c>
      <c r="B13665" s="3">
        <v>44179</v>
      </c>
      <c r="C13665" s="3">
        <v>44180</v>
      </c>
      <c r="D13665" t="s">
        <v>131</v>
      </c>
      <c r="E13665" t="s">
        <v>113</v>
      </c>
      <c r="F13665" t="s">
        <v>132</v>
      </c>
    </row>
    <row r="13666" spans="1:6" x14ac:dyDescent="0.25">
      <c r="A13666">
        <v>2759</v>
      </c>
      <c r="B13666" s="3">
        <v>44181</v>
      </c>
      <c r="C13666" s="3">
        <v>44181</v>
      </c>
      <c r="D13666" t="s">
        <v>131</v>
      </c>
      <c r="E13666" t="s">
        <v>113</v>
      </c>
      <c r="F13666" t="s">
        <v>132</v>
      </c>
    </row>
    <row r="13667" spans="1:6" x14ac:dyDescent="0.25">
      <c r="A13667">
        <v>2759</v>
      </c>
      <c r="B13667" s="3">
        <v>44181</v>
      </c>
      <c r="C13667" s="3">
        <v>44182</v>
      </c>
      <c r="D13667" t="s">
        <v>131</v>
      </c>
      <c r="E13667" t="s">
        <v>113</v>
      </c>
      <c r="F13667" t="s">
        <v>132</v>
      </c>
    </row>
    <row r="13668" spans="1:6" x14ac:dyDescent="0.25">
      <c r="A13668">
        <v>2759</v>
      </c>
      <c r="B13668" s="3">
        <v>44183</v>
      </c>
      <c r="C13668" s="3">
        <v>44331</v>
      </c>
      <c r="D13668" t="s">
        <v>131</v>
      </c>
      <c r="E13668" t="s">
        <v>113</v>
      </c>
      <c r="F13668" t="s">
        <v>132</v>
      </c>
    </row>
    <row r="13669" spans="1:6" x14ac:dyDescent="0.25">
      <c r="A13669">
        <v>2759</v>
      </c>
      <c r="B13669" s="3">
        <v>44332</v>
      </c>
      <c r="C13669" s="3">
        <v>44332</v>
      </c>
      <c r="D13669" t="s">
        <v>131</v>
      </c>
      <c r="E13669" t="s">
        <v>113</v>
      </c>
      <c r="F13669" t="s">
        <v>132</v>
      </c>
    </row>
    <row r="13670" spans="1:6" x14ac:dyDescent="0.25">
      <c r="A13670">
        <v>2759</v>
      </c>
      <c r="B13670" s="3">
        <v>44332</v>
      </c>
      <c r="C13670" s="3"/>
      <c r="D13670" t="s">
        <v>131</v>
      </c>
      <c r="E13670" t="s">
        <v>113</v>
      </c>
      <c r="F13670" t="s">
        <v>132</v>
      </c>
    </row>
    <row r="13671" spans="1:6" x14ac:dyDescent="0.25">
      <c r="A13671">
        <v>2760</v>
      </c>
      <c r="B13671" s="3">
        <v>41883</v>
      </c>
      <c r="C13671" s="3">
        <v>43313</v>
      </c>
      <c r="D13671" t="s">
        <v>131</v>
      </c>
      <c r="E13671" t="s">
        <v>167</v>
      </c>
      <c r="F13671" t="s">
        <v>132</v>
      </c>
    </row>
    <row r="13672" spans="1:6" x14ac:dyDescent="0.25">
      <c r="A13672">
        <v>2760</v>
      </c>
      <c r="B13672" s="3">
        <v>43313</v>
      </c>
      <c r="C13672" s="3">
        <v>44125</v>
      </c>
      <c r="D13672" t="s">
        <v>131</v>
      </c>
      <c r="E13672" t="s">
        <v>167</v>
      </c>
      <c r="F13672" t="s">
        <v>132</v>
      </c>
    </row>
    <row r="13673" spans="1:6" x14ac:dyDescent="0.25">
      <c r="A13673">
        <v>2760</v>
      </c>
      <c r="B13673" s="3">
        <v>44125</v>
      </c>
      <c r="C13673" s="3">
        <v>44146</v>
      </c>
      <c r="D13673" t="s">
        <v>131</v>
      </c>
      <c r="E13673" t="s">
        <v>167</v>
      </c>
      <c r="F13673" t="s">
        <v>132</v>
      </c>
    </row>
    <row r="13674" spans="1:6" x14ac:dyDescent="0.25">
      <c r="A13674">
        <v>2760</v>
      </c>
      <c r="B13674" s="3">
        <v>44147</v>
      </c>
      <c r="C13674" s="3">
        <v>44227</v>
      </c>
      <c r="D13674" t="s">
        <v>131</v>
      </c>
      <c r="E13674" t="s">
        <v>167</v>
      </c>
      <c r="F13674" t="s">
        <v>132</v>
      </c>
    </row>
    <row r="13675" spans="1:6" x14ac:dyDescent="0.25">
      <c r="A13675">
        <v>2760</v>
      </c>
      <c r="B13675" s="3">
        <v>44228</v>
      </c>
      <c r="C13675" s="3">
        <v>44228</v>
      </c>
      <c r="D13675" t="s">
        <v>131</v>
      </c>
      <c r="E13675" t="s">
        <v>167</v>
      </c>
      <c r="F13675" t="s">
        <v>132</v>
      </c>
    </row>
    <row r="13676" spans="1:6" x14ac:dyDescent="0.25">
      <c r="A13676">
        <v>2760</v>
      </c>
      <c r="B13676" s="3">
        <v>44228</v>
      </c>
      <c r="C13676" s="3">
        <v>44255</v>
      </c>
      <c r="D13676" t="s">
        <v>131</v>
      </c>
      <c r="E13676" t="s">
        <v>167</v>
      </c>
      <c r="F13676" t="s">
        <v>132</v>
      </c>
    </row>
    <row r="13677" spans="1:6" x14ac:dyDescent="0.25">
      <c r="A13677">
        <v>2760</v>
      </c>
      <c r="B13677" s="3">
        <v>44256</v>
      </c>
      <c r="C13677" s="3">
        <v>44256</v>
      </c>
      <c r="D13677" t="s">
        <v>131</v>
      </c>
      <c r="E13677" t="s">
        <v>167</v>
      </c>
      <c r="F13677" t="s">
        <v>132</v>
      </c>
    </row>
    <row r="13678" spans="1:6" x14ac:dyDescent="0.25">
      <c r="A13678">
        <v>2760</v>
      </c>
      <c r="B13678" s="3">
        <v>44256</v>
      </c>
      <c r="C13678" s="3">
        <v>44630</v>
      </c>
      <c r="D13678" t="s">
        <v>131</v>
      </c>
      <c r="E13678" t="s">
        <v>167</v>
      </c>
      <c r="F13678" t="s">
        <v>132</v>
      </c>
    </row>
    <row r="13679" spans="1:6" x14ac:dyDescent="0.25">
      <c r="A13679">
        <v>2760</v>
      </c>
      <c r="B13679" s="3">
        <v>44630</v>
      </c>
      <c r="C13679" s="3">
        <v>44630</v>
      </c>
      <c r="D13679" t="s">
        <v>131</v>
      </c>
      <c r="E13679" t="s">
        <v>167</v>
      </c>
      <c r="F13679" t="s">
        <v>132</v>
      </c>
    </row>
    <row r="13680" spans="1:6" x14ac:dyDescent="0.25">
      <c r="A13680">
        <v>2760</v>
      </c>
      <c r="B13680" s="3">
        <v>44631</v>
      </c>
      <c r="C13680" s="3"/>
      <c r="D13680" t="s">
        <v>131</v>
      </c>
      <c r="E13680" t="s">
        <v>167</v>
      </c>
      <c r="F13680" t="s">
        <v>132</v>
      </c>
    </row>
    <row r="13681" spans="1:6" x14ac:dyDescent="0.25">
      <c r="A13681">
        <v>2761</v>
      </c>
      <c r="B13681" s="3">
        <v>42278</v>
      </c>
      <c r="C13681" s="3">
        <v>43721</v>
      </c>
      <c r="D13681" t="s">
        <v>131</v>
      </c>
      <c r="E13681" t="s">
        <v>163</v>
      </c>
      <c r="F13681" t="s">
        <v>132</v>
      </c>
    </row>
    <row r="13682" spans="1:6" x14ac:dyDescent="0.25">
      <c r="A13682">
        <v>2761</v>
      </c>
      <c r="B13682" s="3">
        <v>43721</v>
      </c>
      <c r="C13682" s="3">
        <v>43721</v>
      </c>
      <c r="D13682" t="s">
        <v>131</v>
      </c>
      <c r="E13682" t="s">
        <v>163</v>
      </c>
      <c r="F13682" t="s">
        <v>132</v>
      </c>
    </row>
    <row r="13683" spans="1:6" x14ac:dyDescent="0.25">
      <c r="A13683">
        <v>2761</v>
      </c>
      <c r="B13683" s="3">
        <v>43722</v>
      </c>
      <c r="C13683" s="3"/>
      <c r="D13683" t="s">
        <v>131</v>
      </c>
      <c r="E13683" t="s">
        <v>163</v>
      </c>
      <c r="F13683" t="s">
        <v>132</v>
      </c>
    </row>
    <row r="13684" spans="1:6" x14ac:dyDescent="0.25">
      <c r="A13684">
        <v>2762</v>
      </c>
      <c r="B13684" s="3">
        <v>42612</v>
      </c>
      <c r="C13684" s="3">
        <v>43219</v>
      </c>
      <c r="D13684" t="s">
        <v>131</v>
      </c>
      <c r="E13684" t="s">
        <v>118</v>
      </c>
      <c r="F13684" t="s">
        <v>133</v>
      </c>
    </row>
    <row r="13685" spans="1:6" x14ac:dyDescent="0.25">
      <c r="A13685">
        <v>2762</v>
      </c>
      <c r="B13685" s="3">
        <v>43220</v>
      </c>
      <c r="C13685" s="3">
        <v>43240</v>
      </c>
      <c r="D13685" t="s">
        <v>131</v>
      </c>
      <c r="E13685" t="s">
        <v>118</v>
      </c>
      <c r="F13685" t="s">
        <v>133</v>
      </c>
    </row>
    <row r="13686" spans="1:6" x14ac:dyDescent="0.25">
      <c r="A13686">
        <v>2762</v>
      </c>
      <c r="B13686" s="3">
        <v>43241</v>
      </c>
      <c r="C13686" s="3">
        <v>43566</v>
      </c>
      <c r="D13686" t="s">
        <v>131</v>
      </c>
      <c r="E13686" t="s">
        <v>118</v>
      </c>
      <c r="F13686" t="s">
        <v>133</v>
      </c>
    </row>
    <row r="13687" spans="1:6" x14ac:dyDescent="0.25">
      <c r="A13687">
        <v>2762</v>
      </c>
      <c r="B13687" s="3">
        <v>43566</v>
      </c>
      <c r="C13687" s="3">
        <v>44098</v>
      </c>
      <c r="D13687" t="s">
        <v>131</v>
      </c>
      <c r="E13687" t="s">
        <v>118</v>
      </c>
      <c r="F13687" t="s">
        <v>133</v>
      </c>
    </row>
    <row r="13688" spans="1:6" x14ac:dyDescent="0.25">
      <c r="A13688">
        <v>2762</v>
      </c>
      <c r="B13688" s="3">
        <v>44098</v>
      </c>
      <c r="C13688" s="3">
        <v>44098</v>
      </c>
      <c r="D13688" t="s">
        <v>131</v>
      </c>
      <c r="E13688" t="s">
        <v>118</v>
      </c>
      <c r="F13688" t="s">
        <v>133</v>
      </c>
    </row>
    <row r="13689" spans="1:6" x14ac:dyDescent="0.25">
      <c r="A13689">
        <v>2763</v>
      </c>
      <c r="B13689" s="3">
        <v>42912</v>
      </c>
      <c r="C13689" s="3">
        <v>43055</v>
      </c>
      <c r="D13689" t="s">
        <v>131</v>
      </c>
      <c r="E13689" t="s">
        <v>163</v>
      </c>
      <c r="F13689" t="s">
        <v>133</v>
      </c>
    </row>
    <row r="13690" spans="1:6" x14ac:dyDescent="0.25">
      <c r="A13690">
        <v>2763</v>
      </c>
      <c r="B13690" s="3">
        <v>43055</v>
      </c>
      <c r="C13690" s="3">
        <v>43157</v>
      </c>
      <c r="D13690" t="s">
        <v>131</v>
      </c>
      <c r="E13690" t="s">
        <v>163</v>
      </c>
      <c r="F13690" t="s">
        <v>133</v>
      </c>
    </row>
    <row r="13691" spans="1:6" x14ac:dyDescent="0.25">
      <c r="A13691">
        <v>2763</v>
      </c>
      <c r="B13691" s="3">
        <v>43066</v>
      </c>
      <c r="C13691" s="3">
        <v>43066</v>
      </c>
      <c r="D13691" t="s">
        <v>131</v>
      </c>
      <c r="E13691" t="s">
        <v>129</v>
      </c>
      <c r="F13691" t="s">
        <v>133</v>
      </c>
    </row>
    <row r="13692" spans="1:6" x14ac:dyDescent="0.25">
      <c r="A13692">
        <v>2763</v>
      </c>
      <c r="B13692" s="3">
        <v>43066</v>
      </c>
      <c r="C13692" s="3">
        <v>43066</v>
      </c>
      <c r="D13692" t="s">
        <v>131</v>
      </c>
      <c r="E13692" t="s">
        <v>129</v>
      </c>
      <c r="F13692" t="s">
        <v>133</v>
      </c>
    </row>
    <row r="13693" spans="1:6" x14ac:dyDescent="0.25">
      <c r="A13693">
        <v>2763</v>
      </c>
      <c r="B13693" s="3">
        <v>43066</v>
      </c>
      <c r="C13693" s="3">
        <v>43206</v>
      </c>
      <c r="D13693" t="s">
        <v>131</v>
      </c>
      <c r="E13693" t="s">
        <v>129</v>
      </c>
      <c r="F13693" t="s">
        <v>133</v>
      </c>
    </row>
    <row r="13694" spans="1:6" x14ac:dyDescent="0.25">
      <c r="A13694">
        <v>2763</v>
      </c>
      <c r="B13694" s="3">
        <v>43206</v>
      </c>
      <c r="C13694" s="3">
        <v>43863</v>
      </c>
      <c r="D13694" t="s">
        <v>131</v>
      </c>
      <c r="E13694" t="s">
        <v>129</v>
      </c>
      <c r="F13694" t="s">
        <v>133</v>
      </c>
    </row>
    <row r="13695" spans="1:6" x14ac:dyDescent="0.25">
      <c r="A13695">
        <v>2763</v>
      </c>
      <c r="B13695" s="3">
        <v>43863</v>
      </c>
      <c r="C13695" s="3">
        <v>43863</v>
      </c>
      <c r="D13695" t="s">
        <v>131</v>
      </c>
      <c r="E13695" t="s">
        <v>129</v>
      </c>
      <c r="F13695" t="s">
        <v>133</v>
      </c>
    </row>
    <row r="13696" spans="1:6" x14ac:dyDescent="0.25">
      <c r="A13696">
        <v>2763</v>
      </c>
      <c r="B13696" s="3">
        <v>43863</v>
      </c>
      <c r="C13696" s="3"/>
      <c r="D13696" t="s">
        <v>131</v>
      </c>
      <c r="E13696" t="s">
        <v>118</v>
      </c>
      <c r="F13696" t="s">
        <v>133</v>
      </c>
    </row>
    <row r="13697" spans="1:6" x14ac:dyDescent="0.25">
      <c r="A13697">
        <v>2764</v>
      </c>
      <c r="B13697" s="3">
        <v>42612</v>
      </c>
      <c r="C13697" s="3">
        <v>43403</v>
      </c>
      <c r="D13697" t="s">
        <v>131</v>
      </c>
      <c r="E13697" t="s">
        <v>170</v>
      </c>
      <c r="F13697" t="s">
        <v>133</v>
      </c>
    </row>
    <row r="13698" spans="1:6" x14ac:dyDescent="0.25">
      <c r="A13698">
        <v>2764</v>
      </c>
      <c r="B13698" s="3">
        <v>43403</v>
      </c>
      <c r="C13698" s="3">
        <v>43739</v>
      </c>
      <c r="D13698" t="s">
        <v>131</v>
      </c>
      <c r="E13698" t="s">
        <v>170</v>
      </c>
      <c r="F13698" t="s">
        <v>133</v>
      </c>
    </row>
    <row r="13699" spans="1:6" x14ac:dyDescent="0.25">
      <c r="A13699">
        <v>2764</v>
      </c>
      <c r="B13699" s="3">
        <v>43739</v>
      </c>
      <c r="C13699" s="3">
        <v>43739</v>
      </c>
      <c r="D13699" t="s">
        <v>131</v>
      </c>
      <c r="E13699" t="s">
        <v>170</v>
      </c>
      <c r="F13699" t="s">
        <v>133</v>
      </c>
    </row>
    <row r="13700" spans="1:6" x14ac:dyDescent="0.25">
      <c r="A13700">
        <v>2764</v>
      </c>
      <c r="B13700" s="3">
        <v>43739</v>
      </c>
      <c r="C13700" s="3">
        <v>44470</v>
      </c>
      <c r="D13700" t="s">
        <v>131</v>
      </c>
      <c r="E13700" t="s">
        <v>177</v>
      </c>
      <c r="F13700" t="s">
        <v>133</v>
      </c>
    </row>
    <row r="13701" spans="1:6" x14ac:dyDescent="0.25">
      <c r="A13701">
        <v>2764</v>
      </c>
      <c r="B13701" s="3">
        <v>44470</v>
      </c>
      <c r="C13701" s="3">
        <v>44470</v>
      </c>
      <c r="D13701" t="s">
        <v>131</v>
      </c>
      <c r="E13701" t="s">
        <v>177</v>
      </c>
      <c r="F13701" t="s">
        <v>133</v>
      </c>
    </row>
    <row r="13702" spans="1:6" x14ac:dyDescent="0.25">
      <c r="A13702">
        <v>2764</v>
      </c>
      <c r="B13702" s="3">
        <v>44470</v>
      </c>
      <c r="C13702" s="3"/>
      <c r="D13702" t="s">
        <v>131</v>
      </c>
      <c r="E13702" t="s">
        <v>177</v>
      </c>
      <c r="F13702" t="s">
        <v>133</v>
      </c>
    </row>
    <row r="13703" spans="1:6" x14ac:dyDescent="0.25">
      <c r="A13703">
        <v>2765</v>
      </c>
      <c r="B13703" s="3">
        <v>41883</v>
      </c>
      <c r="C13703" s="3">
        <v>43555</v>
      </c>
      <c r="D13703" t="s">
        <v>131</v>
      </c>
      <c r="E13703" t="s">
        <v>191</v>
      </c>
      <c r="F13703" t="s">
        <v>133</v>
      </c>
    </row>
    <row r="13704" spans="1:6" x14ac:dyDescent="0.25">
      <c r="A13704">
        <v>2765</v>
      </c>
      <c r="B13704" s="3">
        <v>43556</v>
      </c>
      <c r="C13704" s="3">
        <v>43556</v>
      </c>
      <c r="D13704" t="s">
        <v>131</v>
      </c>
      <c r="E13704" t="s">
        <v>208</v>
      </c>
      <c r="F13704" t="s">
        <v>133</v>
      </c>
    </row>
    <row r="13705" spans="1:6" x14ac:dyDescent="0.25">
      <c r="A13705">
        <v>2765</v>
      </c>
      <c r="B13705" s="3">
        <v>43556</v>
      </c>
      <c r="C13705" s="3">
        <v>43586</v>
      </c>
      <c r="D13705" t="s">
        <v>131</v>
      </c>
      <c r="E13705" t="s">
        <v>208</v>
      </c>
      <c r="F13705" t="s">
        <v>133</v>
      </c>
    </row>
    <row r="13706" spans="1:6" x14ac:dyDescent="0.25">
      <c r="A13706">
        <v>2765</v>
      </c>
      <c r="B13706" s="3">
        <v>43586</v>
      </c>
      <c r="C13706" s="3">
        <v>43586</v>
      </c>
      <c r="D13706" t="s">
        <v>131</v>
      </c>
      <c r="E13706" t="s">
        <v>208</v>
      </c>
      <c r="F13706" t="s">
        <v>133</v>
      </c>
    </row>
    <row r="13707" spans="1:6" x14ac:dyDescent="0.25">
      <c r="A13707">
        <v>2765</v>
      </c>
      <c r="B13707" s="3">
        <v>43586</v>
      </c>
      <c r="C13707" s="3">
        <v>43731</v>
      </c>
      <c r="D13707" t="s">
        <v>131</v>
      </c>
      <c r="E13707" t="s">
        <v>208</v>
      </c>
      <c r="F13707" t="s">
        <v>133</v>
      </c>
    </row>
    <row r="13708" spans="1:6" x14ac:dyDescent="0.25">
      <c r="A13708">
        <v>2765</v>
      </c>
      <c r="B13708" s="3">
        <v>43731</v>
      </c>
      <c r="C13708" s="3">
        <v>43733</v>
      </c>
      <c r="D13708" t="s">
        <v>131</v>
      </c>
      <c r="E13708" t="s">
        <v>208</v>
      </c>
      <c r="F13708" t="s">
        <v>133</v>
      </c>
    </row>
    <row r="13709" spans="1:6" x14ac:dyDescent="0.25">
      <c r="A13709">
        <v>2765</v>
      </c>
      <c r="B13709" s="3">
        <v>43734</v>
      </c>
      <c r="C13709" s="3">
        <v>43741</v>
      </c>
      <c r="D13709" t="s">
        <v>131</v>
      </c>
      <c r="E13709" t="s">
        <v>208</v>
      </c>
      <c r="F13709" t="s">
        <v>133</v>
      </c>
    </row>
    <row r="13710" spans="1:6" x14ac:dyDescent="0.25">
      <c r="A13710">
        <v>2765</v>
      </c>
      <c r="B13710" s="3">
        <v>43741</v>
      </c>
      <c r="C13710" s="3">
        <v>43742</v>
      </c>
      <c r="D13710" t="s">
        <v>131</v>
      </c>
      <c r="E13710" t="s">
        <v>208</v>
      </c>
      <c r="F13710" t="s">
        <v>133</v>
      </c>
    </row>
    <row r="13711" spans="1:6" x14ac:dyDescent="0.25">
      <c r="A13711">
        <v>2765</v>
      </c>
      <c r="B13711" s="3">
        <v>43743</v>
      </c>
      <c r="C13711" s="3">
        <v>43752</v>
      </c>
      <c r="D13711" t="s">
        <v>131</v>
      </c>
      <c r="E13711" t="s">
        <v>208</v>
      </c>
      <c r="F13711" t="s">
        <v>133</v>
      </c>
    </row>
    <row r="13712" spans="1:6" x14ac:dyDescent="0.25">
      <c r="A13712">
        <v>2765</v>
      </c>
      <c r="B13712" s="3">
        <v>43752</v>
      </c>
      <c r="C13712" s="3">
        <v>43752</v>
      </c>
      <c r="D13712" t="s">
        <v>131</v>
      </c>
      <c r="E13712" t="s">
        <v>208</v>
      </c>
      <c r="F13712" t="s">
        <v>133</v>
      </c>
    </row>
    <row r="13713" spans="1:6" x14ac:dyDescent="0.25">
      <c r="A13713">
        <v>2765</v>
      </c>
      <c r="B13713" s="3">
        <v>43753</v>
      </c>
      <c r="C13713" s="3">
        <v>43773</v>
      </c>
      <c r="D13713" t="s">
        <v>131</v>
      </c>
      <c r="E13713" t="s">
        <v>208</v>
      </c>
      <c r="F13713" t="s">
        <v>133</v>
      </c>
    </row>
    <row r="13714" spans="1:6" x14ac:dyDescent="0.25">
      <c r="A13714">
        <v>2765</v>
      </c>
      <c r="B13714" s="3">
        <v>43773</v>
      </c>
      <c r="C13714" s="3">
        <v>43773</v>
      </c>
      <c r="D13714" t="s">
        <v>131</v>
      </c>
      <c r="E13714" t="s">
        <v>208</v>
      </c>
      <c r="F13714" t="s">
        <v>133</v>
      </c>
    </row>
    <row r="13715" spans="1:6" x14ac:dyDescent="0.25">
      <c r="A13715">
        <v>2765</v>
      </c>
      <c r="B13715" s="3">
        <v>43774</v>
      </c>
      <c r="C13715" s="3">
        <v>43780</v>
      </c>
      <c r="D13715" t="s">
        <v>131</v>
      </c>
      <c r="E13715" t="s">
        <v>208</v>
      </c>
      <c r="F13715" t="s">
        <v>133</v>
      </c>
    </row>
    <row r="13716" spans="1:6" x14ac:dyDescent="0.25">
      <c r="A13716">
        <v>2765</v>
      </c>
      <c r="B13716" s="3">
        <v>43780</v>
      </c>
      <c r="C13716" s="3">
        <v>43780</v>
      </c>
      <c r="D13716" t="s">
        <v>131</v>
      </c>
      <c r="E13716" t="s">
        <v>208</v>
      </c>
      <c r="F13716" t="s">
        <v>133</v>
      </c>
    </row>
    <row r="13717" spans="1:6" x14ac:dyDescent="0.25">
      <c r="A13717">
        <v>2765</v>
      </c>
      <c r="B13717" s="3">
        <v>43781</v>
      </c>
      <c r="C13717" s="3">
        <v>43794</v>
      </c>
      <c r="D13717" t="s">
        <v>131</v>
      </c>
      <c r="E13717" t="s">
        <v>208</v>
      </c>
      <c r="F13717" t="s">
        <v>133</v>
      </c>
    </row>
    <row r="13718" spans="1:6" x14ac:dyDescent="0.25">
      <c r="A13718">
        <v>2765</v>
      </c>
      <c r="B13718" s="3">
        <v>43794</v>
      </c>
      <c r="C13718" s="3">
        <v>43794</v>
      </c>
      <c r="D13718" t="s">
        <v>131</v>
      </c>
      <c r="E13718" t="s">
        <v>208</v>
      </c>
      <c r="F13718" t="s">
        <v>133</v>
      </c>
    </row>
    <row r="13719" spans="1:6" x14ac:dyDescent="0.25">
      <c r="A13719">
        <v>2765</v>
      </c>
      <c r="B13719" s="3">
        <v>43795</v>
      </c>
      <c r="C13719" s="3">
        <v>44166</v>
      </c>
      <c r="D13719" t="s">
        <v>131</v>
      </c>
      <c r="E13719" t="s">
        <v>208</v>
      </c>
      <c r="F13719" t="s">
        <v>133</v>
      </c>
    </row>
    <row r="13720" spans="1:6" x14ac:dyDescent="0.25">
      <c r="A13720">
        <v>2765</v>
      </c>
      <c r="B13720" s="3">
        <v>44166</v>
      </c>
      <c r="C13720" s="3">
        <v>44166</v>
      </c>
      <c r="D13720" t="s">
        <v>131</v>
      </c>
      <c r="E13720" t="s">
        <v>317</v>
      </c>
      <c r="F13720" t="s">
        <v>133</v>
      </c>
    </row>
    <row r="13721" spans="1:6" x14ac:dyDescent="0.25">
      <c r="A13721">
        <v>2765</v>
      </c>
      <c r="B13721" s="3">
        <v>44166</v>
      </c>
      <c r="C13721" s="3">
        <v>44196</v>
      </c>
      <c r="D13721" t="s">
        <v>131</v>
      </c>
      <c r="E13721" t="s">
        <v>317</v>
      </c>
      <c r="F13721" t="s">
        <v>133</v>
      </c>
    </row>
    <row r="13722" spans="1:6" x14ac:dyDescent="0.25">
      <c r="A13722">
        <v>2765</v>
      </c>
      <c r="B13722" s="3">
        <v>44196</v>
      </c>
      <c r="C13722" s="3">
        <v>44259</v>
      </c>
      <c r="D13722" t="s">
        <v>131</v>
      </c>
      <c r="E13722" t="s">
        <v>208</v>
      </c>
      <c r="F13722" t="s">
        <v>133</v>
      </c>
    </row>
    <row r="13723" spans="1:6" x14ac:dyDescent="0.25">
      <c r="A13723">
        <v>2765</v>
      </c>
      <c r="B13723" s="3">
        <v>44259</v>
      </c>
      <c r="C13723" s="3">
        <v>44263</v>
      </c>
      <c r="D13723" t="s">
        <v>131</v>
      </c>
      <c r="E13723" t="s">
        <v>208</v>
      </c>
      <c r="F13723" t="s">
        <v>133</v>
      </c>
    </row>
    <row r="13724" spans="1:6" x14ac:dyDescent="0.25">
      <c r="A13724">
        <v>2765</v>
      </c>
      <c r="B13724" s="3">
        <v>44624</v>
      </c>
      <c r="C13724" s="3">
        <v>44624</v>
      </c>
      <c r="D13724" t="s">
        <v>131</v>
      </c>
      <c r="E13724" t="s">
        <v>208</v>
      </c>
      <c r="F13724" t="s">
        <v>133</v>
      </c>
    </row>
    <row r="13725" spans="1:6" x14ac:dyDescent="0.25">
      <c r="A13725">
        <v>2765</v>
      </c>
      <c r="B13725" s="3">
        <v>44624</v>
      </c>
      <c r="C13725" s="3">
        <v>44624</v>
      </c>
      <c r="D13725" t="s">
        <v>131</v>
      </c>
      <c r="E13725" t="s">
        <v>208</v>
      </c>
      <c r="F13725" t="s">
        <v>133</v>
      </c>
    </row>
    <row r="13726" spans="1:6" x14ac:dyDescent="0.25">
      <c r="A13726">
        <v>2767</v>
      </c>
      <c r="B13726" s="3">
        <v>42634</v>
      </c>
      <c r="C13726" s="3">
        <v>43535</v>
      </c>
      <c r="D13726" t="s">
        <v>131</v>
      </c>
      <c r="E13726" t="s">
        <v>115</v>
      </c>
      <c r="F13726" t="s">
        <v>133</v>
      </c>
    </row>
    <row r="13727" spans="1:6" x14ac:dyDescent="0.25">
      <c r="A13727">
        <v>2767</v>
      </c>
      <c r="B13727" s="3">
        <v>43535</v>
      </c>
      <c r="C13727" s="3">
        <v>44243</v>
      </c>
      <c r="D13727" t="s">
        <v>131</v>
      </c>
      <c r="E13727" t="s">
        <v>115</v>
      </c>
      <c r="F13727" t="s">
        <v>133</v>
      </c>
    </row>
    <row r="13728" spans="1:6" x14ac:dyDescent="0.25">
      <c r="A13728">
        <v>2767</v>
      </c>
      <c r="B13728" s="3">
        <v>44243</v>
      </c>
      <c r="C13728" s="3">
        <v>44243</v>
      </c>
      <c r="D13728" t="s">
        <v>131</v>
      </c>
      <c r="E13728" t="s">
        <v>115</v>
      </c>
      <c r="F13728" t="s">
        <v>133</v>
      </c>
    </row>
    <row r="13729" spans="1:6" x14ac:dyDescent="0.25">
      <c r="A13729">
        <v>2767</v>
      </c>
      <c r="B13729" s="3">
        <v>44243</v>
      </c>
      <c r="C13729" s="3">
        <v>44416</v>
      </c>
      <c r="D13729" t="s">
        <v>131</v>
      </c>
      <c r="E13729" t="s">
        <v>115</v>
      </c>
      <c r="F13729" t="s">
        <v>133</v>
      </c>
    </row>
    <row r="13730" spans="1:6" x14ac:dyDescent="0.25">
      <c r="A13730">
        <v>2767</v>
      </c>
      <c r="B13730" s="3">
        <v>44416</v>
      </c>
      <c r="C13730" s="3">
        <v>44562</v>
      </c>
      <c r="D13730" t="s">
        <v>131</v>
      </c>
      <c r="E13730" t="s">
        <v>115</v>
      </c>
      <c r="F13730" t="s">
        <v>133</v>
      </c>
    </row>
    <row r="13731" spans="1:6" x14ac:dyDescent="0.25">
      <c r="A13731">
        <v>2767</v>
      </c>
      <c r="B13731" s="3">
        <v>44562</v>
      </c>
      <c r="C13731" s="3">
        <v>44562</v>
      </c>
      <c r="D13731" t="s">
        <v>131</v>
      </c>
      <c r="E13731" t="s">
        <v>115</v>
      </c>
      <c r="F13731" t="s">
        <v>133</v>
      </c>
    </row>
    <row r="13732" spans="1:6" x14ac:dyDescent="0.25">
      <c r="A13732">
        <v>2767</v>
      </c>
      <c r="B13732" s="3">
        <v>44562</v>
      </c>
      <c r="C13732" s="3">
        <v>44562</v>
      </c>
      <c r="D13732" t="s">
        <v>131</v>
      </c>
      <c r="E13732" t="s">
        <v>318</v>
      </c>
      <c r="F13732" t="s">
        <v>133</v>
      </c>
    </row>
    <row r="13733" spans="1:6" x14ac:dyDescent="0.25">
      <c r="A13733">
        <v>2767</v>
      </c>
      <c r="B13733" s="3">
        <v>44562</v>
      </c>
      <c r="C13733" s="3">
        <v>44577</v>
      </c>
      <c r="D13733" t="s">
        <v>131</v>
      </c>
      <c r="E13733" t="s">
        <v>318</v>
      </c>
      <c r="F13733" t="s">
        <v>133</v>
      </c>
    </row>
    <row r="13734" spans="1:6" x14ac:dyDescent="0.25">
      <c r="A13734">
        <v>2767</v>
      </c>
      <c r="B13734" s="3">
        <v>44577</v>
      </c>
      <c r="C13734" s="3">
        <v>44659</v>
      </c>
      <c r="D13734" t="s">
        <v>131</v>
      </c>
      <c r="E13734" t="s">
        <v>92</v>
      </c>
      <c r="F13734" t="s">
        <v>133</v>
      </c>
    </row>
    <row r="13735" spans="1:6" x14ac:dyDescent="0.25">
      <c r="A13735">
        <v>2767</v>
      </c>
      <c r="B13735" s="3">
        <v>44577</v>
      </c>
      <c r="C13735" s="3">
        <v>44577</v>
      </c>
      <c r="D13735" t="s">
        <v>131</v>
      </c>
      <c r="E13735" t="s">
        <v>318</v>
      </c>
      <c r="F13735" t="s">
        <v>133</v>
      </c>
    </row>
    <row r="13736" spans="1:6" x14ac:dyDescent="0.25">
      <c r="A13736">
        <v>2767</v>
      </c>
      <c r="B13736" s="3">
        <v>44577</v>
      </c>
      <c r="C13736" s="3">
        <v>44669</v>
      </c>
      <c r="D13736" t="s">
        <v>131</v>
      </c>
      <c r="E13736" t="s">
        <v>318</v>
      </c>
      <c r="F13736" t="s">
        <v>133</v>
      </c>
    </row>
    <row r="13737" spans="1:6" x14ac:dyDescent="0.25">
      <c r="A13737">
        <v>2767</v>
      </c>
      <c r="B13737" s="3">
        <v>44659</v>
      </c>
      <c r="C13737" s="3">
        <v>44659</v>
      </c>
      <c r="D13737" t="s">
        <v>131</v>
      </c>
      <c r="E13737" t="s">
        <v>92</v>
      </c>
      <c r="F13737" t="s">
        <v>133</v>
      </c>
    </row>
    <row r="13738" spans="1:6" x14ac:dyDescent="0.25">
      <c r="A13738">
        <v>2767</v>
      </c>
      <c r="B13738" s="3">
        <v>44659</v>
      </c>
      <c r="C13738" s="3">
        <v>44767</v>
      </c>
      <c r="D13738" t="s">
        <v>131</v>
      </c>
      <c r="E13738" t="s">
        <v>94</v>
      </c>
      <c r="F13738" t="s">
        <v>133</v>
      </c>
    </row>
    <row r="13739" spans="1:6" x14ac:dyDescent="0.25">
      <c r="A13739">
        <v>2767</v>
      </c>
      <c r="B13739" s="3">
        <v>44767</v>
      </c>
      <c r="C13739" s="3">
        <v>44780</v>
      </c>
      <c r="D13739" t="s">
        <v>131</v>
      </c>
      <c r="E13739" t="s">
        <v>94</v>
      </c>
      <c r="F13739" t="s">
        <v>133</v>
      </c>
    </row>
    <row r="13740" spans="1:6" x14ac:dyDescent="0.25">
      <c r="A13740">
        <v>2767</v>
      </c>
      <c r="B13740" s="3">
        <v>44781</v>
      </c>
      <c r="D13740" t="s">
        <v>131</v>
      </c>
      <c r="E13740" t="s">
        <v>94</v>
      </c>
      <c r="F13740" t="s">
        <v>133</v>
      </c>
    </row>
    <row r="13741" spans="1:6" x14ac:dyDescent="0.25">
      <c r="A13741">
        <v>2768</v>
      </c>
      <c r="B13741" s="3">
        <v>42948</v>
      </c>
      <c r="C13741" s="3">
        <v>44486</v>
      </c>
      <c r="D13741" t="s">
        <v>131</v>
      </c>
      <c r="E13741" t="s">
        <v>170</v>
      </c>
      <c r="F13741" t="s">
        <v>133</v>
      </c>
    </row>
    <row r="13742" spans="1:6" x14ac:dyDescent="0.25">
      <c r="A13742">
        <v>2768</v>
      </c>
      <c r="B13742" s="3">
        <v>44486</v>
      </c>
      <c r="C13742" s="3">
        <v>44491</v>
      </c>
      <c r="D13742" t="s">
        <v>131</v>
      </c>
      <c r="E13742" t="s">
        <v>170</v>
      </c>
      <c r="F13742" t="s">
        <v>133</v>
      </c>
    </row>
    <row r="13743" spans="1:6" x14ac:dyDescent="0.25">
      <c r="A13743">
        <v>2768</v>
      </c>
      <c r="B13743" s="3">
        <v>44492</v>
      </c>
      <c r="C13743" s="3">
        <v>44606</v>
      </c>
      <c r="D13743" t="s">
        <v>131</v>
      </c>
      <c r="E13743" t="s">
        <v>170</v>
      </c>
      <c r="F13743" t="s">
        <v>133</v>
      </c>
    </row>
    <row r="13744" spans="1:6" x14ac:dyDescent="0.25">
      <c r="A13744">
        <v>2768</v>
      </c>
      <c r="B13744" s="3">
        <v>44606</v>
      </c>
      <c r="C13744" s="3"/>
      <c r="D13744" t="s">
        <v>131</v>
      </c>
      <c r="E13744" t="s">
        <v>170</v>
      </c>
      <c r="F13744" t="s">
        <v>132</v>
      </c>
    </row>
    <row r="13745" spans="1:6" x14ac:dyDescent="0.25">
      <c r="A13745">
        <v>2769</v>
      </c>
      <c r="B13745" s="3">
        <v>42459</v>
      </c>
      <c r="C13745" s="3">
        <v>43100</v>
      </c>
      <c r="D13745" t="s">
        <v>131</v>
      </c>
      <c r="E13745" t="s">
        <v>167</v>
      </c>
      <c r="F13745" t="s">
        <v>133</v>
      </c>
    </row>
    <row r="13746" spans="1:6" x14ac:dyDescent="0.25">
      <c r="A13746">
        <v>2769</v>
      </c>
      <c r="B13746" s="3">
        <v>43101</v>
      </c>
      <c r="C13746" s="3">
        <v>43252</v>
      </c>
      <c r="D13746" t="s">
        <v>131</v>
      </c>
      <c r="E13746" t="s">
        <v>167</v>
      </c>
      <c r="F13746" t="s">
        <v>133</v>
      </c>
    </row>
    <row r="13747" spans="1:6" x14ac:dyDescent="0.25">
      <c r="A13747">
        <v>2769</v>
      </c>
      <c r="B13747" s="3">
        <v>43101</v>
      </c>
      <c r="C13747" s="3">
        <v>44044</v>
      </c>
      <c r="D13747" t="s">
        <v>131</v>
      </c>
      <c r="E13747" t="s">
        <v>128</v>
      </c>
      <c r="F13747" t="s">
        <v>133</v>
      </c>
    </row>
    <row r="13748" spans="1:6" x14ac:dyDescent="0.25">
      <c r="A13748">
        <v>2769</v>
      </c>
      <c r="B13748" s="3">
        <v>44044</v>
      </c>
      <c r="C13748" s="3">
        <v>44044</v>
      </c>
      <c r="D13748" t="s">
        <v>131</v>
      </c>
      <c r="E13748" t="s">
        <v>128</v>
      </c>
      <c r="F13748" t="s">
        <v>133</v>
      </c>
    </row>
    <row r="13749" spans="1:6" x14ac:dyDescent="0.25">
      <c r="A13749">
        <v>2769</v>
      </c>
      <c r="B13749" s="3">
        <v>44044</v>
      </c>
      <c r="C13749" s="3">
        <v>44228</v>
      </c>
      <c r="D13749" t="s">
        <v>131</v>
      </c>
      <c r="E13749" t="s">
        <v>169</v>
      </c>
      <c r="F13749" t="s">
        <v>133</v>
      </c>
    </row>
    <row r="13750" spans="1:6" x14ac:dyDescent="0.25">
      <c r="A13750">
        <v>2769</v>
      </c>
      <c r="B13750" s="3">
        <v>44228</v>
      </c>
      <c r="C13750" s="3">
        <v>44228</v>
      </c>
      <c r="D13750" t="s">
        <v>131</v>
      </c>
      <c r="E13750" t="s">
        <v>169</v>
      </c>
      <c r="F13750" t="s">
        <v>133</v>
      </c>
    </row>
    <row r="13751" spans="1:6" x14ac:dyDescent="0.25">
      <c r="A13751">
        <v>2769</v>
      </c>
      <c r="B13751" s="3">
        <v>44228</v>
      </c>
      <c r="C13751" s="3"/>
      <c r="D13751" t="s">
        <v>131</v>
      </c>
      <c r="E13751" t="s">
        <v>174</v>
      </c>
      <c r="F13751" t="s">
        <v>133</v>
      </c>
    </row>
    <row r="13752" spans="1:6" x14ac:dyDescent="0.25">
      <c r="A13752">
        <v>2770</v>
      </c>
      <c r="B13752" s="3">
        <v>41887</v>
      </c>
      <c r="C13752" s="3">
        <v>43126</v>
      </c>
      <c r="D13752" t="s">
        <v>131</v>
      </c>
      <c r="E13752" t="s">
        <v>180</v>
      </c>
      <c r="F13752" t="s">
        <v>133</v>
      </c>
    </row>
    <row r="13753" spans="1:6" x14ac:dyDescent="0.25">
      <c r="A13753">
        <v>2770</v>
      </c>
      <c r="B13753" s="3">
        <v>43126</v>
      </c>
      <c r="C13753" s="3">
        <v>43132</v>
      </c>
      <c r="D13753" t="s">
        <v>131</v>
      </c>
      <c r="E13753" t="s">
        <v>180</v>
      </c>
      <c r="F13753" t="s">
        <v>133</v>
      </c>
    </row>
    <row r="13754" spans="1:6" x14ac:dyDescent="0.25">
      <c r="A13754">
        <v>2770</v>
      </c>
      <c r="B13754" s="3">
        <v>43133</v>
      </c>
      <c r="C13754" s="3">
        <v>43133</v>
      </c>
      <c r="D13754" t="s">
        <v>131</v>
      </c>
      <c r="E13754" t="s">
        <v>180</v>
      </c>
      <c r="F13754" t="s">
        <v>133</v>
      </c>
    </row>
    <row r="13755" spans="1:6" x14ac:dyDescent="0.25">
      <c r="A13755">
        <v>2770</v>
      </c>
      <c r="B13755" s="3">
        <v>43133</v>
      </c>
      <c r="C13755" s="3">
        <v>43133</v>
      </c>
      <c r="D13755" t="s">
        <v>131</v>
      </c>
      <c r="E13755" t="s">
        <v>180</v>
      </c>
      <c r="F13755" t="s">
        <v>133</v>
      </c>
    </row>
    <row r="13756" spans="1:6" x14ac:dyDescent="0.25">
      <c r="A13756">
        <v>2770</v>
      </c>
      <c r="B13756" s="3">
        <v>43134</v>
      </c>
      <c r="C13756" s="3">
        <v>43139</v>
      </c>
      <c r="D13756" t="s">
        <v>131</v>
      </c>
      <c r="E13756" t="s">
        <v>180</v>
      </c>
      <c r="F13756" t="s">
        <v>133</v>
      </c>
    </row>
    <row r="13757" spans="1:6" x14ac:dyDescent="0.25">
      <c r="A13757">
        <v>2770</v>
      </c>
      <c r="B13757" s="3">
        <v>43139</v>
      </c>
      <c r="C13757" s="3">
        <v>43140</v>
      </c>
      <c r="D13757" t="s">
        <v>131</v>
      </c>
      <c r="E13757" t="s">
        <v>180</v>
      </c>
      <c r="F13757" t="s">
        <v>133</v>
      </c>
    </row>
    <row r="13758" spans="1:6" x14ac:dyDescent="0.25">
      <c r="A13758">
        <v>2770</v>
      </c>
      <c r="B13758" s="3">
        <v>43141</v>
      </c>
      <c r="C13758" s="3">
        <v>43144</v>
      </c>
      <c r="D13758" t="s">
        <v>131</v>
      </c>
      <c r="E13758" t="s">
        <v>180</v>
      </c>
      <c r="F13758" t="s">
        <v>133</v>
      </c>
    </row>
    <row r="13759" spans="1:6" x14ac:dyDescent="0.25">
      <c r="A13759">
        <v>2770</v>
      </c>
      <c r="B13759" s="3">
        <v>43145</v>
      </c>
      <c r="C13759" s="3">
        <v>43147</v>
      </c>
      <c r="D13759" t="s">
        <v>131</v>
      </c>
      <c r="E13759" t="s">
        <v>180</v>
      </c>
      <c r="F13759" t="s">
        <v>133</v>
      </c>
    </row>
    <row r="13760" spans="1:6" x14ac:dyDescent="0.25">
      <c r="A13760">
        <v>2770</v>
      </c>
      <c r="B13760" s="3">
        <v>43148</v>
      </c>
      <c r="C13760" s="3">
        <v>43159</v>
      </c>
      <c r="D13760" t="s">
        <v>131</v>
      </c>
      <c r="E13760" t="s">
        <v>180</v>
      </c>
      <c r="F13760" t="s">
        <v>133</v>
      </c>
    </row>
    <row r="13761" spans="1:6" x14ac:dyDescent="0.25">
      <c r="A13761">
        <v>2770</v>
      </c>
      <c r="B13761" s="3">
        <v>43160</v>
      </c>
      <c r="C13761" s="3">
        <v>43162</v>
      </c>
      <c r="D13761" t="s">
        <v>131</v>
      </c>
      <c r="E13761" t="s">
        <v>180</v>
      </c>
      <c r="F13761" t="s">
        <v>133</v>
      </c>
    </row>
    <row r="13762" spans="1:6" x14ac:dyDescent="0.25">
      <c r="A13762">
        <v>2770</v>
      </c>
      <c r="B13762" s="3">
        <v>43163</v>
      </c>
      <c r="C13762" s="3">
        <v>43166</v>
      </c>
      <c r="D13762" t="s">
        <v>131</v>
      </c>
      <c r="E13762" t="s">
        <v>180</v>
      </c>
      <c r="F13762" t="s">
        <v>133</v>
      </c>
    </row>
    <row r="13763" spans="1:6" x14ac:dyDescent="0.25">
      <c r="A13763">
        <v>2770</v>
      </c>
      <c r="B13763" s="3">
        <v>43167</v>
      </c>
      <c r="C13763" s="3">
        <v>43175</v>
      </c>
      <c r="D13763" t="s">
        <v>131</v>
      </c>
      <c r="E13763" t="s">
        <v>180</v>
      </c>
      <c r="F13763" t="s">
        <v>133</v>
      </c>
    </row>
    <row r="13764" spans="1:6" x14ac:dyDescent="0.25">
      <c r="A13764">
        <v>2770</v>
      </c>
      <c r="B13764" s="3">
        <v>43176</v>
      </c>
      <c r="C13764" s="3">
        <v>43196</v>
      </c>
      <c r="D13764" t="s">
        <v>131</v>
      </c>
      <c r="E13764" t="s">
        <v>180</v>
      </c>
      <c r="F13764" t="s">
        <v>133</v>
      </c>
    </row>
    <row r="13765" spans="1:6" x14ac:dyDescent="0.25">
      <c r="A13765">
        <v>2770</v>
      </c>
      <c r="B13765" s="3">
        <v>43197</v>
      </c>
      <c r="C13765" s="3">
        <v>43217</v>
      </c>
      <c r="D13765" t="s">
        <v>131</v>
      </c>
      <c r="E13765" t="s">
        <v>180</v>
      </c>
      <c r="F13765" t="s">
        <v>133</v>
      </c>
    </row>
    <row r="13766" spans="1:6" x14ac:dyDescent="0.25">
      <c r="A13766">
        <v>2770</v>
      </c>
      <c r="B13766" s="3">
        <v>43218</v>
      </c>
      <c r="C13766" s="3">
        <v>43293</v>
      </c>
      <c r="D13766" t="s">
        <v>131</v>
      </c>
      <c r="E13766" t="s">
        <v>180</v>
      </c>
      <c r="F13766" t="s">
        <v>133</v>
      </c>
    </row>
    <row r="13767" spans="1:6" x14ac:dyDescent="0.25">
      <c r="A13767">
        <v>2770</v>
      </c>
      <c r="B13767" s="3">
        <v>43293</v>
      </c>
      <c r="C13767" s="3">
        <v>43293</v>
      </c>
      <c r="D13767" t="s">
        <v>131</v>
      </c>
      <c r="E13767" t="s">
        <v>180</v>
      </c>
      <c r="F13767" t="s">
        <v>133</v>
      </c>
    </row>
    <row r="13768" spans="1:6" x14ac:dyDescent="0.25">
      <c r="A13768">
        <v>2770</v>
      </c>
      <c r="B13768" s="3">
        <v>43293</v>
      </c>
      <c r="C13768" s="3">
        <v>43332</v>
      </c>
      <c r="D13768" t="s">
        <v>131</v>
      </c>
      <c r="E13768" t="s">
        <v>180</v>
      </c>
      <c r="F13768" t="s">
        <v>133</v>
      </c>
    </row>
    <row r="13769" spans="1:6" x14ac:dyDescent="0.25">
      <c r="A13769">
        <v>2770</v>
      </c>
      <c r="B13769" s="3">
        <v>43332</v>
      </c>
      <c r="C13769" s="3">
        <v>43333</v>
      </c>
      <c r="D13769" t="s">
        <v>131</v>
      </c>
      <c r="E13769" t="s">
        <v>180</v>
      </c>
      <c r="F13769" t="s">
        <v>133</v>
      </c>
    </row>
    <row r="13770" spans="1:6" x14ac:dyDescent="0.25">
      <c r="A13770">
        <v>2770</v>
      </c>
      <c r="B13770" s="3">
        <v>43333</v>
      </c>
      <c r="C13770" s="3">
        <v>43358</v>
      </c>
      <c r="D13770" t="s">
        <v>131</v>
      </c>
      <c r="E13770" t="s">
        <v>180</v>
      </c>
      <c r="F13770" t="s">
        <v>133</v>
      </c>
    </row>
    <row r="13771" spans="1:6" x14ac:dyDescent="0.25">
      <c r="A13771">
        <v>2770</v>
      </c>
      <c r="B13771" s="3">
        <v>43358</v>
      </c>
      <c r="C13771" s="3">
        <v>43415</v>
      </c>
      <c r="D13771" t="s">
        <v>131</v>
      </c>
      <c r="E13771" t="s">
        <v>180</v>
      </c>
      <c r="F13771" t="s">
        <v>133</v>
      </c>
    </row>
    <row r="13772" spans="1:6" x14ac:dyDescent="0.25">
      <c r="A13772">
        <v>2770</v>
      </c>
      <c r="B13772" s="3">
        <v>43415</v>
      </c>
      <c r="C13772" s="3">
        <v>43417</v>
      </c>
      <c r="D13772" t="s">
        <v>131</v>
      </c>
      <c r="E13772" t="s">
        <v>180</v>
      </c>
      <c r="F13772" t="s">
        <v>133</v>
      </c>
    </row>
    <row r="13773" spans="1:6" x14ac:dyDescent="0.25">
      <c r="A13773">
        <v>2770</v>
      </c>
      <c r="B13773" s="3">
        <v>43418</v>
      </c>
      <c r="C13773" s="3">
        <v>43525</v>
      </c>
      <c r="D13773" t="s">
        <v>131</v>
      </c>
      <c r="E13773" t="s">
        <v>180</v>
      </c>
      <c r="F13773" t="s">
        <v>133</v>
      </c>
    </row>
    <row r="13774" spans="1:6" x14ac:dyDescent="0.25">
      <c r="A13774">
        <v>2770</v>
      </c>
      <c r="B13774" s="3">
        <v>43525</v>
      </c>
      <c r="C13774" s="3">
        <v>43554</v>
      </c>
      <c r="D13774" t="s">
        <v>131</v>
      </c>
      <c r="E13774" t="s">
        <v>180</v>
      </c>
      <c r="F13774" t="s">
        <v>133</v>
      </c>
    </row>
    <row r="13775" spans="1:6" x14ac:dyDescent="0.25">
      <c r="A13775">
        <v>2770</v>
      </c>
      <c r="B13775" s="3">
        <v>43555</v>
      </c>
      <c r="C13775" s="3">
        <v>43626</v>
      </c>
      <c r="D13775" t="s">
        <v>131</v>
      </c>
      <c r="E13775" t="s">
        <v>180</v>
      </c>
      <c r="F13775" t="s">
        <v>133</v>
      </c>
    </row>
    <row r="13776" spans="1:6" x14ac:dyDescent="0.25">
      <c r="A13776">
        <v>2770</v>
      </c>
      <c r="B13776" s="3">
        <v>43626</v>
      </c>
      <c r="C13776" s="3">
        <v>43630</v>
      </c>
      <c r="D13776" t="s">
        <v>131</v>
      </c>
      <c r="E13776" t="s">
        <v>180</v>
      </c>
      <c r="F13776" t="s">
        <v>133</v>
      </c>
    </row>
    <row r="13777" spans="1:6" x14ac:dyDescent="0.25">
      <c r="A13777">
        <v>2770</v>
      </c>
      <c r="B13777" s="3">
        <v>43631</v>
      </c>
      <c r="C13777" s="3">
        <v>43730</v>
      </c>
      <c r="D13777" t="s">
        <v>131</v>
      </c>
      <c r="E13777" t="s">
        <v>180</v>
      </c>
      <c r="F13777" t="s">
        <v>133</v>
      </c>
    </row>
    <row r="13778" spans="1:6" x14ac:dyDescent="0.25">
      <c r="A13778">
        <v>2770</v>
      </c>
      <c r="B13778" s="3">
        <v>43730</v>
      </c>
      <c r="C13778" s="3">
        <v>43732</v>
      </c>
      <c r="D13778" t="s">
        <v>131</v>
      </c>
      <c r="E13778" t="s">
        <v>180</v>
      </c>
      <c r="F13778" t="s">
        <v>133</v>
      </c>
    </row>
    <row r="13779" spans="1:6" x14ac:dyDescent="0.25">
      <c r="A13779">
        <v>2770</v>
      </c>
      <c r="B13779" s="3">
        <v>43733</v>
      </c>
      <c r="C13779" s="3">
        <v>43733</v>
      </c>
      <c r="D13779" t="s">
        <v>131</v>
      </c>
      <c r="E13779" t="s">
        <v>180</v>
      </c>
      <c r="F13779" t="s">
        <v>133</v>
      </c>
    </row>
    <row r="13780" spans="1:6" x14ac:dyDescent="0.25">
      <c r="A13780">
        <v>2770</v>
      </c>
      <c r="B13780" s="3">
        <v>43733</v>
      </c>
      <c r="C13780" s="3">
        <v>43734</v>
      </c>
      <c r="D13780" t="s">
        <v>131</v>
      </c>
      <c r="E13780" t="s">
        <v>180</v>
      </c>
      <c r="F13780" t="s">
        <v>133</v>
      </c>
    </row>
    <row r="13781" spans="1:6" x14ac:dyDescent="0.25">
      <c r="A13781">
        <v>2770</v>
      </c>
      <c r="B13781" s="3">
        <v>43735</v>
      </c>
      <c r="C13781" s="3">
        <v>43767</v>
      </c>
      <c r="D13781" t="s">
        <v>131</v>
      </c>
      <c r="E13781" t="s">
        <v>180</v>
      </c>
      <c r="F13781" t="s">
        <v>133</v>
      </c>
    </row>
    <row r="13782" spans="1:6" x14ac:dyDescent="0.25">
      <c r="A13782">
        <v>2770</v>
      </c>
      <c r="B13782" s="3">
        <v>43767</v>
      </c>
      <c r="C13782" s="3">
        <v>43768</v>
      </c>
      <c r="D13782" t="s">
        <v>131</v>
      </c>
      <c r="E13782" t="s">
        <v>180</v>
      </c>
      <c r="F13782" t="s">
        <v>133</v>
      </c>
    </row>
    <row r="13783" spans="1:6" x14ac:dyDescent="0.25">
      <c r="A13783">
        <v>2770</v>
      </c>
      <c r="B13783" s="3">
        <v>43769</v>
      </c>
      <c r="C13783" s="3">
        <v>43790</v>
      </c>
      <c r="D13783" t="s">
        <v>131</v>
      </c>
      <c r="E13783" t="s">
        <v>180</v>
      </c>
      <c r="F13783" t="s">
        <v>133</v>
      </c>
    </row>
    <row r="13784" spans="1:6" x14ac:dyDescent="0.25">
      <c r="A13784">
        <v>2770</v>
      </c>
      <c r="B13784" s="3">
        <v>43790</v>
      </c>
      <c r="C13784" s="3">
        <v>43790</v>
      </c>
      <c r="D13784" t="s">
        <v>131</v>
      </c>
      <c r="E13784" t="s">
        <v>180</v>
      </c>
      <c r="F13784" t="s">
        <v>133</v>
      </c>
    </row>
    <row r="13785" spans="1:6" x14ac:dyDescent="0.25">
      <c r="A13785">
        <v>2770</v>
      </c>
      <c r="B13785" s="3">
        <v>43791</v>
      </c>
      <c r="C13785" s="3">
        <v>43793</v>
      </c>
      <c r="D13785" t="s">
        <v>131</v>
      </c>
      <c r="E13785" t="s">
        <v>180</v>
      </c>
      <c r="F13785" t="s">
        <v>133</v>
      </c>
    </row>
    <row r="13786" spans="1:6" x14ac:dyDescent="0.25">
      <c r="A13786">
        <v>2770</v>
      </c>
      <c r="B13786" s="3">
        <v>43793</v>
      </c>
      <c r="C13786" s="3">
        <v>43795</v>
      </c>
      <c r="D13786" t="s">
        <v>131</v>
      </c>
      <c r="E13786" t="s">
        <v>180</v>
      </c>
      <c r="F13786" t="s">
        <v>133</v>
      </c>
    </row>
    <row r="13787" spans="1:6" x14ac:dyDescent="0.25">
      <c r="A13787">
        <v>2770</v>
      </c>
      <c r="B13787" s="3">
        <v>43796</v>
      </c>
      <c r="C13787" s="3">
        <v>43839</v>
      </c>
      <c r="D13787" t="s">
        <v>131</v>
      </c>
      <c r="E13787" t="s">
        <v>180</v>
      </c>
      <c r="F13787" t="s">
        <v>133</v>
      </c>
    </row>
    <row r="13788" spans="1:6" x14ac:dyDescent="0.25">
      <c r="A13788">
        <v>2770</v>
      </c>
      <c r="B13788" s="3">
        <v>43839</v>
      </c>
      <c r="C13788" s="3">
        <v>43839</v>
      </c>
      <c r="D13788" t="s">
        <v>131</v>
      </c>
      <c r="E13788" t="s">
        <v>180</v>
      </c>
      <c r="F13788" t="s">
        <v>133</v>
      </c>
    </row>
    <row r="13789" spans="1:6" x14ac:dyDescent="0.25">
      <c r="A13789">
        <v>2770</v>
      </c>
      <c r="B13789" s="3">
        <v>43840</v>
      </c>
      <c r="C13789" s="3">
        <v>43842</v>
      </c>
      <c r="D13789" t="s">
        <v>131</v>
      </c>
      <c r="E13789" t="s">
        <v>180</v>
      </c>
      <c r="F13789" t="s">
        <v>133</v>
      </c>
    </row>
    <row r="13790" spans="1:6" x14ac:dyDescent="0.25">
      <c r="A13790">
        <v>2770</v>
      </c>
      <c r="B13790" s="3">
        <v>43842</v>
      </c>
      <c r="C13790" s="3">
        <v>43844</v>
      </c>
      <c r="D13790" t="s">
        <v>131</v>
      </c>
      <c r="E13790" t="s">
        <v>180</v>
      </c>
      <c r="F13790" t="s">
        <v>133</v>
      </c>
    </row>
    <row r="13791" spans="1:6" x14ac:dyDescent="0.25">
      <c r="A13791">
        <v>2770</v>
      </c>
      <c r="B13791" s="3">
        <v>43845</v>
      </c>
      <c r="C13791" s="3">
        <v>44064</v>
      </c>
      <c r="D13791" t="s">
        <v>131</v>
      </c>
      <c r="E13791" t="s">
        <v>180</v>
      </c>
      <c r="F13791" t="s">
        <v>133</v>
      </c>
    </row>
    <row r="13792" spans="1:6" x14ac:dyDescent="0.25">
      <c r="A13792">
        <v>2770</v>
      </c>
      <c r="B13792" s="3">
        <v>44064</v>
      </c>
      <c r="C13792" s="3">
        <v>44068</v>
      </c>
      <c r="D13792" t="s">
        <v>131</v>
      </c>
      <c r="E13792" t="s">
        <v>180</v>
      </c>
      <c r="F13792" t="s">
        <v>133</v>
      </c>
    </row>
    <row r="13793" spans="1:6" x14ac:dyDescent="0.25">
      <c r="A13793">
        <v>2770</v>
      </c>
      <c r="B13793" s="3">
        <v>44069</v>
      </c>
      <c r="C13793" s="3">
        <v>44069</v>
      </c>
      <c r="D13793" t="s">
        <v>131</v>
      </c>
      <c r="E13793" t="s">
        <v>180</v>
      </c>
      <c r="F13793" t="s">
        <v>133</v>
      </c>
    </row>
    <row r="13794" spans="1:6" x14ac:dyDescent="0.25">
      <c r="A13794">
        <v>2770</v>
      </c>
      <c r="B13794" s="3">
        <v>44069</v>
      </c>
      <c r="C13794" s="3">
        <v>44071</v>
      </c>
      <c r="D13794" t="s">
        <v>131</v>
      </c>
      <c r="E13794" t="s">
        <v>180</v>
      </c>
      <c r="F13794" t="s">
        <v>133</v>
      </c>
    </row>
    <row r="13795" spans="1:6" x14ac:dyDescent="0.25">
      <c r="A13795">
        <v>2770</v>
      </c>
      <c r="B13795" s="3">
        <v>44072</v>
      </c>
      <c r="C13795" s="3">
        <v>44103</v>
      </c>
      <c r="D13795" t="s">
        <v>131</v>
      </c>
      <c r="E13795" t="s">
        <v>180</v>
      </c>
      <c r="F13795" t="s">
        <v>133</v>
      </c>
    </row>
    <row r="13796" spans="1:6" x14ac:dyDescent="0.25">
      <c r="A13796">
        <v>2770</v>
      </c>
      <c r="B13796" s="3">
        <v>44103</v>
      </c>
      <c r="C13796" s="3">
        <v>44132</v>
      </c>
      <c r="D13796" t="s">
        <v>131</v>
      </c>
      <c r="E13796" t="s">
        <v>180</v>
      </c>
      <c r="F13796" t="s">
        <v>133</v>
      </c>
    </row>
    <row r="13797" spans="1:6" x14ac:dyDescent="0.25">
      <c r="A13797">
        <v>2770</v>
      </c>
      <c r="B13797" s="3">
        <v>44133</v>
      </c>
      <c r="C13797" s="3">
        <v>44153</v>
      </c>
      <c r="D13797" t="s">
        <v>131</v>
      </c>
      <c r="E13797" t="s">
        <v>180</v>
      </c>
      <c r="F13797" t="s">
        <v>133</v>
      </c>
    </row>
    <row r="13798" spans="1:6" x14ac:dyDescent="0.25">
      <c r="A13798">
        <v>2770</v>
      </c>
      <c r="B13798" s="3">
        <v>44153</v>
      </c>
      <c r="C13798" s="3">
        <v>44153</v>
      </c>
      <c r="D13798" t="s">
        <v>131</v>
      </c>
      <c r="E13798" t="s">
        <v>180</v>
      </c>
      <c r="F13798" t="s">
        <v>133</v>
      </c>
    </row>
    <row r="13799" spans="1:6" x14ac:dyDescent="0.25">
      <c r="A13799">
        <v>2770</v>
      </c>
      <c r="B13799" s="3">
        <v>44154</v>
      </c>
      <c r="C13799" s="3">
        <v>44159</v>
      </c>
      <c r="D13799" t="s">
        <v>131</v>
      </c>
      <c r="E13799" t="s">
        <v>180</v>
      </c>
      <c r="F13799" t="s">
        <v>133</v>
      </c>
    </row>
    <row r="13800" spans="1:6" x14ac:dyDescent="0.25">
      <c r="A13800">
        <v>2770</v>
      </c>
      <c r="B13800" s="3">
        <v>44159</v>
      </c>
      <c r="C13800" s="3">
        <v>44165</v>
      </c>
      <c r="D13800" t="s">
        <v>131</v>
      </c>
      <c r="E13800" t="s">
        <v>180</v>
      </c>
      <c r="F13800" t="s">
        <v>133</v>
      </c>
    </row>
    <row r="13801" spans="1:6" x14ac:dyDescent="0.25">
      <c r="A13801">
        <v>2770</v>
      </c>
      <c r="B13801" s="3">
        <v>44166</v>
      </c>
      <c r="C13801" s="3">
        <v>44166</v>
      </c>
      <c r="D13801" t="s">
        <v>131</v>
      </c>
      <c r="E13801" t="s">
        <v>180</v>
      </c>
      <c r="F13801" t="s">
        <v>133</v>
      </c>
    </row>
    <row r="13802" spans="1:6" x14ac:dyDescent="0.25">
      <c r="A13802">
        <v>2770</v>
      </c>
      <c r="B13802" s="3">
        <v>44166</v>
      </c>
      <c r="C13802" s="3">
        <v>44169</v>
      </c>
      <c r="D13802" t="s">
        <v>131</v>
      </c>
      <c r="E13802" t="s">
        <v>180</v>
      </c>
      <c r="F13802" t="s">
        <v>133</v>
      </c>
    </row>
    <row r="13803" spans="1:6" x14ac:dyDescent="0.25">
      <c r="A13803">
        <v>2770</v>
      </c>
      <c r="B13803" s="3">
        <v>44170</v>
      </c>
      <c r="C13803" s="3">
        <v>44174</v>
      </c>
      <c r="D13803" t="s">
        <v>131</v>
      </c>
      <c r="E13803" t="s">
        <v>180</v>
      </c>
      <c r="F13803" t="s">
        <v>133</v>
      </c>
    </row>
    <row r="13804" spans="1:6" x14ac:dyDescent="0.25">
      <c r="A13804">
        <v>2770</v>
      </c>
      <c r="B13804" s="3">
        <v>44174</v>
      </c>
      <c r="C13804" s="3"/>
      <c r="D13804" t="s">
        <v>131</v>
      </c>
      <c r="E13804" t="s">
        <v>180</v>
      </c>
      <c r="F13804" t="s">
        <v>133</v>
      </c>
    </row>
    <row r="13805" spans="1:6" x14ac:dyDescent="0.25">
      <c r="A13805">
        <v>2771</v>
      </c>
      <c r="B13805" s="3">
        <v>42643</v>
      </c>
      <c r="C13805" s="3">
        <v>43328</v>
      </c>
      <c r="D13805" t="s">
        <v>131</v>
      </c>
      <c r="E13805" t="s">
        <v>111</v>
      </c>
      <c r="F13805" t="s">
        <v>133</v>
      </c>
    </row>
    <row r="13806" spans="1:6" x14ac:dyDescent="0.25">
      <c r="A13806">
        <v>2771</v>
      </c>
      <c r="B13806" s="3">
        <v>43328</v>
      </c>
      <c r="C13806" s="3">
        <v>43605</v>
      </c>
      <c r="D13806" t="s">
        <v>131</v>
      </c>
      <c r="E13806" t="s">
        <v>111</v>
      </c>
      <c r="F13806" t="s">
        <v>133</v>
      </c>
    </row>
    <row r="13807" spans="1:6" x14ac:dyDescent="0.25">
      <c r="A13807">
        <v>2771</v>
      </c>
      <c r="B13807" s="3">
        <v>43605</v>
      </c>
      <c r="C13807" s="3">
        <v>43606</v>
      </c>
      <c r="D13807" t="s">
        <v>131</v>
      </c>
      <c r="E13807" t="s">
        <v>111</v>
      </c>
      <c r="F13807" t="s">
        <v>133</v>
      </c>
    </row>
    <row r="13808" spans="1:6" x14ac:dyDescent="0.25">
      <c r="A13808">
        <v>2771</v>
      </c>
      <c r="B13808" s="3">
        <v>43607</v>
      </c>
      <c r="C13808" s="3">
        <v>44138</v>
      </c>
      <c r="D13808" t="s">
        <v>131</v>
      </c>
      <c r="E13808" t="s">
        <v>111</v>
      </c>
      <c r="F13808" t="s">
        <v>133</v>
      </c>
    </row>
    <row r="13809" spans="1:6" x14ac:dyDescent="0.25">
      <c r="A13809">
        <v>2771</v>
      </c>
      <c r="B13809" s="3">
        <v>44138</v>
      </c>
      <c r="C13809" s="3">
        <v>44424</v>
      </c>
      <c r="D13809" t="s">
        <v>131</v>
      </c>
      <c r="E13809" t="s">
        <v>111</v>
      </c>
      <c r="F13809" t="s">
        <v>133</v>
      </c>
    </row>
    <row r="13810" spans="1:6" x14ac:dyDescent="0.25">
      <c r="A13810">
        <v>2771</v>
      </c>
      <c r="B13810" s="3">
        <v>44424</v>
      </c>
      <c r="C13810" s="3">
        <v>44424</v>
      </c>
      <c r="D13810" t="s">
        <v>131</v>
      </c>
      <c r="E13810" t="s">
        <v>143</v>
      </c>
      <c r="F13810" t="s">
        <v>133</v>
      </c>
    </row>
    <row r="13811" spans="1:6" x14ac:dyDescent="0.25">
      <c r="A13811">
        <v>2771</v>
      </c>
      <c r="B13811" s="3">
        <v>44424</v>
      </c>
      <c r="C13811" s="3">
        <v>44594</v>
      </c>
      <c r="D13811" t="s">
        <v>131</v>
      </c>
      <c r="E13811" t="s">
        <v>143</v>
      </c>
      <c r="F13811" t="s">
        <v>133</v>
      </c>
    </row>
    <row r="13812" spans="1:6" x14ac:dyDescent="0.25">
      <c r="A13812">
        <v>2771</v>
      </c>
      <c r="B13812" s="3">
        <v>44594</v>
      </c>
      <c r="C13812" s="3">
        <v>44598</v>
      </c>
      <c r="D13812" t="s">
        <v>131</v>
      </c>
      <c r="E13812" t="s">
        <v>111</v>
      </c>
      <c r="F13812" t="s">
        <v>133</v>
      </c>
    </row>
    <row r="13813" spans="1:6" x14ac:dyDescent="0.25">
      <c r="A13813">
        <v>2771</v>
      </c>
      <c r="B13813" s="3">
        <v>44598</v>
      </c>
      <c r="C13813" s="3">
        <v>44621</v>
      </c>
      <c r="D13813" t="s">
        <v>131</v>
      </c>
      <c r="E13813" t="s">
        <v>111</v>
      </c>
      <c r="F13813" t="s">
        <v>133</v>
      </c>
    </row>
    <row r="13814" spans="1:6" x14ac:dyDescent="0.25">
      <c r="A13814">
        <v>2771</v>
      </c>
      <c r="B13814" s="3">
        <v>44621</v>
      </c>
      <c r="C13814" s="3">
        <v>44621</v>
      </c>
      <c r="D13814" t="s">
        <v>131</v>
      </c>
      <c r="E13814" t="s">
        <v>111</v>
      </c>
      <c r="F13814" t="s">
        <v>133</v>
      </c>
    </row>
    <row r="13815" spans="1:6" x14ac:dyDescent="0.25">
      <c r="A13815">
        <v>2771</v>
      </c>
      <c r="B13815" s="3">
        <v>44621</v>
      </c>
      <c r="C13815" s="3">
        <v>44621</v>
      </c>
      <c r="D13815" t="s">
        <v>131</v>
      </c>
      <c r="E13815" t="s">
        <v>143</v>
      </c>
      <c r="F13815" t="s">
        <v>133</v>
      </c>
    </row>
    <row r="13816" spans="1:6" x14ac:dyDescent="0.25">
      <c r="A13816">
        <v>2771</v>
      </c>
      <c r="B13816" s="3">
        <v>44621</v>
      </c>
      <c r="C13816" s="3">
        <v>44651</v>
      </c>
      <c r="D13816" t="s">
        <v>131</v>
      </c>
      <c r="E13816" t="s">
        <v>143</v>
      </c>
      <c r="F13816" t="s">
        <v>133</v>
      </c>
    </row>
    <row r="13817" spans="1:6" x14ac:dyDescent="0.25">
      <c r="A13817">
        <v>2771</v>
      </c>
      <c r="B13817" s="3">
        <v>44651</v>
      </c>
      <c r="C13817" s="3"/>
      <c r="D13817" t="s">
        <v>131</v>
      </c>
      <c r="E13817" t="s">
        <v>111</v>
      </c>
      <c r="F13817" t="s">
        <v>133</v>
      </c>
    </row>
    <row r="13818" spans="1:6" x14ac:dyDescent="0.25">
      <c r="A13818">
        <v>2772</v>
      </c>
      <c r="B13818" s="3">
        <v>42767</v>
      </c>
      <c r="C13818" s="3">
        <v>43374</v>
      </c>
      <c r="D13818" t="s">
        <v>131</v>
      </c>
      <c r="E13818" t="s">
        <v>177</v>
      </c>
      <c r="F13818" t="s">
        <v>133</v>
      </c>
    </row>
    <row r="13819" spans="1:6" x14ac:dyDescent="0.25">
      <c r="A13819">
        <v>2772</v>
      </c>
      <c r="B13819" s="3">
        <v>43374</v>
      </c>
      <c r="C13819" s="3">
        <v>43374</v>
      </c>
      <c r="D13819" t="s">
        <v>131</v>
      </c>
      <c r="E13819" t="s">
        <v>177</v>
      </c>
      <c r="F13819" t="s">
        <v>133</v>
      </c>
    </row>
    <row r="13820" spans="1:6" x14ac:dyDescent="0.25">
      <c r="A13820">
        <v>2772</v>
      </c>
      <c r="B13820" s="3">
        <v>43374</v>
      </c>
      <c r="C13820" s="3">
        <v>43374</v>
      </c>
      <c r="D13820" t="s">
        <v>131</v>
      </c>
      <c r="E13820" t="s">
        <v>177</v>
      </c>
      <c r="F13820" t="s">
        <v>133</v>
      </c>
    </row>
    <row r="13821" spans="1:6" x14ac:dyDescent="0.25">
      <c r="A13821">
        <v>2772</v>
      </c>
      <c r="B13821" s="3">
        <v>43374</v>
      </c>
      <c r="C13821" s="3">
        <v>44495</v>
      </c>
      <c r="D13821" t="s">
        <v>131</v>
      </c>
      <c r="E13821" t="s">
        <v>125</v>
      </c>
      <c r="F13821" t="s">
        <v>133</v>
      </c>
    </row>
    <row r="13822" spans="1:6" x14ac:dyDescent="0.25">
      <c r="A13822">
        <v>2772</v>
      </c>
      <c r="B13822" s="3">
        <v>44495</v>
      </c>
      <c r="C13822" s="3">
        <v>44504</v>
      </c>
      <c r="D13822" t="s">
        <v>131</v>
      </c>
      <c r="E13822" t="s">
        <v>125</v>
      </c>
      <c r="F13822" t="s">
        <v>133</v>
      </c>
    </row>
    <row r="13823" spans="1:6" x14ac:dyDescent="0.25">
      <c r="A13823">
        <v>2772</v>
      </c>
      <c r="B13823" s="3">
        <v>44505</v>
      </c>
      <c r="C13823" s="3">
        <v>44505</v>
      </c>
      <c r="D13823" t="s">
        <v>131</v>
      </c>
      <c r="E13823" t="s">
        <v>125</v>
      </c>
      <c r="F13823" t="s">
        <v>133</v>
      </c>
    </row>
    <row r="13824" spans="1:6" x14ac:dyDescent="0.25">
      <c r="A13824">
        <v>2772</v>
      </c>
      <c r="B13824" s="3">
        <v>44505</v>
      </c>
      <c r="C13824" s="3">
        <v>44508</v>
      </c>
      <c r="D13824" t="s">
        <v>131</v>
      </c>
      <c r="E13824" t="s">
        <v>125</v>
      </c>
      <c r="F13824" t="s">
        <v>133</v>
      </c>
    </row>
    <row r="13825" spans="1:6" x14ac:dyDescent="0.25">
      <c r="A13825">
        <v>2772</v>
      </c>
      <c r="B13825" s="3">
        <v>44509</v>
      </c>
      <c r="C13825" s="3"/>
      <c r="D13825" t="s">
        <v>131</v>
      </c>
      <c r="E13825" t="s">
        <v>125</v>
      </c>
      <c r="F13825" t="s">
        <v>133</v>
      </c>
    </row>
    <row r="13826" spans="1:6" x14ac:dyDescent="0.25">
      <c r="A13826">
        <v>2773</v>
      </c>
      <c r="B13826" s="3">
        <v>41883</v>
      </c>
      <c r="C13826" s="3">
        <v>43230</v>
      </c>
      <c r="D13826" t="s">
        <v>131</v>
      </c>
      <c r="E13826" t="s">
        <v>175</v>
      </c>
      <c r="F13826" t="s">
        <v>133</v>
      </c>
    </row>
    <row r="13827" spans="1:6" x14ac:dyDescent="0.25">
      <c r="A13827">
        <v>2773</v>
      </c>
      <c r="B13827" s="3">
        <v>43230</v>
      </c>
      <c r="C13827" s="3">
        <v>43231</v>
      </c>
      <c r="D13827" t="s">
        <v>131</v>
      </c>
      <c r="E13827" t="s">
        <v>175</v>
      </c>
      <c r="F13827" t="s">
        <v>133</v>
      </c>
    </row>
    <row r="13828" spans="1:6" x14ac:dyDescent="0.25">
      <c r="A13828">
        <v>2773</v>
      </c>
      <c r="B13828" s="3">
        <v>43232</v>
      </c>
      <c r="C13828" s="3">
        <v>43234</v>
      </c>
      <c r="D13828" t="s">
        <v>131</v>
      </c>
      <c r="E13828" t="s">
        <v>175</v>
      </c>
      <c r="F13828" t="s">
        <v>133</v>
      </c>
    </row>
    <row r="13829" spans="1:6" x14ac:dyDescent="0.25">
      <c r="A13829">
        <v>2773</v>
      </c>
      <c r="B13829" s="3">
        <v>43234</v>
      </c>
      <c r="C13829" s="3">
        <v>43237</v>
      </c>
      <c r="D13829" t="s">
        <v>131</v>
      </c>
      <c r="E13829" t="s">
        <v>175</v>
      </c>
      <c r="F13829" t="s">
        <v>133</v>
      </c>
    </row>
    <row r="13830" spans="1:6" x14ac:dyDescent="0.25">
      <c r="A13830">
        <v>2773</v>
      </c>
      <c r="B13830" s="3">
        <v>43238</v>
      </c>
      <c r="C13830" s="3">
        <v>43248</v>
      </c>
      <c r="D13830" t="s">
        <v>131</v>
      </c>
      <c r="E13830" t="s">
        <v>175</v>
      </c>
      <c r="F13830" t="s">
        <v>133</v>
      </c>
    </row>
    <row r="13831" spans="1:6" x14ac:dyDescent="0.25">
      <c r="A13831">
        <v>2773</v>
      </c>
      <c r="B13831" s="3">
        <v>43248</v>
      </c>
      <c r="C13831" s="3">
        <v>43248</v>
      </c>
      <c r="D13831" t="s">
        <v>131</v>
      </c>
      <c r="E13831" t="s">
        <v>175</v>
      </c>
      <c r="F13831" t="s">
        <v>133</v>
      </c>
    </row>
    <row r="13832" spans="1:6" x14ac:dyDescent="0.25">
      <c r="A13832">
        <v>2773</v>
      </c>
      <c r="B13832" s="3">
        <v>43249</v>
      </c>
      <c r="C13832" s="3">
        <v>43358</v>
      </c>
      <c r="D13832" t="s">
        <v>131</v>
      </c>
      <c r="E13832" t="s">
        <v>175</v>
      </c>
      <c r="F13832" t="s">
        <v>133</v>
      </c>
    </row>
    <row r="13833" spans="1:6" x14ac:dyDescent="0.25">
      <c r="A13833">
        <v>2773</v>
      </c>
      <c r="B13833" s="3">
        <v>43358</v>
      </c>
      <c r="C13833" s="3">
        <v>43451</v>
      </c>
      <c r="D13833" t="s">
        <v>131</v>
      </c>
      <c r="E13833" t="s">
        <v>175</v>
      </c>
      <c r="F13833" t="s">
        <v>133</v>
      </c>
    </row>
    <row r="13834" spans="1:6" x14ac:dyDescent="0.25">
      <c r="A13834">
        <v>2773</v>
      </c>
      <c r="B13834" s="3">
        <v>43451</v>
      </c>
      <c r="C13834" s="3">
        <v>43453</v>
      </c>
      <c r="D13834" t="s">
        <v>131</v>
      </c>
      <c r="E13834" t="s">
        <v>175</v>
      </c>
      <c r="F13834" t="s">
        <v>133</v>
      </c>
    </row>
    <row r="13835" spans="1:6" x14ac:dyDescent="0.25">
      <c r="A13835">
        <v>2773</v>
      </c>
      <c r="B13835" s="3">
        <v>43454</v>
      </c>
      <c r="C13835" s="3">
        <v>43472</v>
      </c>
      <c r="D13835" t="s">
        <v>131</v>
      </c>
      <c r="E13835" t="s">
        <v>175</v>
      </c>
      <c r="F13835" t="s">
        <v>133</v>
      </c>
    </row>
    <row r="13836" spans="1:6" x14ac:dyDescent="0.25">
      <c r="A13836">
        <v>2773</v>
      </c>
      <c r="B13836" s="3">
        <v>43472</v>
      </c>
      <c r="C13836" s="3">
        <v>43474</v>
      </c>
      <c r="D13836" t="s">
        <v>131</v>
      </c>
      <c r="E13836" t="s">
        <v>175</v>
      </c>
      <c r="F13836" t="s">
        <v>133</v>
      </c>
    </row>
    <row r="13837" spans="1:6" x14ac:dyDescent="0.25">
      <c r="A13837">
        <v>2773</v>
      </c>
      <c r="B13837" s="3">
        <v>43475</v>
      </c>
      <c r="C13837" s="3">
        <v>43475</v>
      </c>
      <c r="D13837" t="s">
        <v>131</v>
      </c>
      <c r="E13837" t="s">
        <v>175</v>
      </c>
      <c r="F13837" t="s">
        <v>133</v>
      </c>
    </row>
    <row r="13838" spans="1:6" x14ac:dyDescent="0.25">
      <c r="A13838">
        <v>2773</v>
      </c>
      <c r="B13838" s="3">
        <v>43475</v>
      </c>
      <c r="C13838" s="3">
        <v>43476</v>
      </c>
      <c r="D13838" t="s">
        <v>131</v>
      </c>
      <c r="E13838" t="s">
        <v>175</v>
      </c>
      <c r="F13838" t="s">
        <v>133</v>
      </c>
    </row>
    <row r="13839" spans="1:6" x14ac:dyDescent="0.25">
      <c r="A13839">
        <v>2773</v>
      </c>
      <c r="B13839" s="3">
        <v>43477</v>
      </c>
      <c r="C13839" s="3">
        <v>43482</v>
      </c>
      <c r="D13839" t="s">
        <v>131</v>
      </c>
      <c r="E13839" t="s">
        <v>175</v>
      </c>
      <c r="F13839" t="s">
        <v>133</v>
      </c>
    </row>
    <row r="13840" spans="1:6" x14ac:dyDescent="0.25">
      <c r="A13840">
        <v>2773</v>
      </c>
      <c r="B13840" s="3">
        <v>43482</v>
      </c>
      <c r="C13840" s="3">
        <v>43483</v>
      </c>
      <c r="D13840" t="s">
        <v>131</v>
      </c>
      <c r="E13840" t="s">
        <v>175</v>
      </c>
      <c r="F13840" t="s">
        <v>133</v>
      </c>
    </row>
    <row r="13841" spans="1:6" x14ac:dyDescent="0.25">
      <c r="A13841">
        <v>2773</v>
      </c>
      <c r="B13841" s="3">
        <v>43484</v>
      </c>
      <c r="C13841" s="3">
        <v>43484</v>
      </c>
      <c r="D13841" t="s">
        <v>131</v>
      </c>
      <c r="E13841" t="s">
        <v>175</v>
      </c>
      <c r="F13841" t="s">
        <v>133</v>
      </c>
    </row>
    <row r="13842" spans="1:6" x14ac:dyDescent="0.25">
      <c r="A13842">
        <v>2773</v>
      </c>
      <c r="B13842" s="3">
        <v>43484</v>
      </c>
      <c r="C13842" s="3">
        <v>43502</v>
      </c>
      <c r="D13842" t="s">
        <v>131</v>
      </c>
      <c r="E13842" t="s">
        <v>175</v>
      </c>
      <c r="F13842" t="s">
        <v>133</v>
      </c>
    </row>
    <row r="13843" spans="1:6" x14ac:dyDescent="0.25">
      <c r="A13843">
        <v>2773</v>
      </c>
      <c r="B13843" s="3">
        <v>43503</v>
      </c>
      <c r="C13843" s="3">
        <v>43503</v>
      </c>
      <c r="D13843" t="s">
        <v>131</v>
      </c>
      <c r="E13843" t="s">
        <v>175</v>
      </c>
      <c r="F13843" t="s">
        <v>133</v>
      </c>
    </row>
    <row r="13844" spans="1:6" x14ac:dyDescent="0.25">
      <c r="A13844">
        <v>2773</v>
      </c>
      <c r="B13844" s="3">
        <v>43503</v>
      </c>
      <c r="C13844" s="3">
        <v>43506</v>
      </c>
      <c r="D13844" t="s">
        <v>131</v>
      </c>
      <c r="E13844" t="s">
        <v>175</v>
      </c>
      <c r="F13844" t="s">
        <v>133</v>
      </c>
    </row>
    <row r="13845" spans="1:6" x14ac:dyDescent="0.25">
      <c r="A13845">
        <v>2773</v>
      </c>
      <c r="B13845" s="3">
        <v>43507</v>
      </c>
      <c r="C13845" s="3">
        <v>43507</v>
      </c>
      <c r="D13845" t="s">
        <v>131</v>
      </c>
      <c r="E13845" t="s">
        <v>175</v>
      </c>
      <c r="F13845" t="s">
        <v>133</v>
      </c>
    </row>
    <row r="13846" spans="1:6" x14ac:dyDescent="0.25">
      <c r="A13846">
        <v>2773</v>
      </c>
      <c r="B13846" s="3">
        <v>43507</v>
      </c>
      <c r="C13846" s="3">
        <v>43511</v>
      </c>
      <c r="D13846" t="s">
        <v>131</v>
      </c>
      <c r="E13846" t="s">
        <v>175</v>
      </c>
      <c r="F13846" t="s">
        <v>133</v>
      </c>
    </row>
    <row r="13847" spans="1:6" x14ac:dyDescent="0.25">
      <c r="A13847">
        <v>2773</v>
      </c>
      <c r="B13847" s="3">
        <v>43512</v>
      </c>
      <c r="C13847" s="3">
        <v>43512</v>
      </c>
      <c r="D13847" t="s">
        <v>131</v>
      </c>
      <c r="E13847" t="s">
        <v>175</v>
      </c>
      <c r="F13847" t="s">
        <v>133</v>
      </c>
    </row>
    <row r="13848" spans="1:6" x14ac:dyDescent="0.25">
      <c r="A13848">
        <v>2773</v>
      </c>
      <c r="B13848" s="3">
        <v>43512</v>
      </c>
      <c r="C13848" s="3">
        <v>43518</v>
      </c>
      <c r="D13848" t="s">
        <v>131</v>
      </c>
      <c r="E13848" t="s">
        <v>175</v>
      </c>
      <c r="F13848" t="s">
        <v>133</v>
      </c>
    </row>
    <row r="13849" spans="1:6" x14ac:dyDescent="0.25">
      <c r="A13849">
        <v>2773</v>
      </c>
      <c r="B13849" s="3">
        <v>43519</v>
      </c>
      <c r="C13849" s="3">
        <v>43521</v>
      </c>
      <c r="D13849" t="s">
        <v>131</v>
      </c>
      <c r="E13849" t="s">
        <v>175</v>
      </c>
      <c r="F13849" t="s">
        <v>133</v>
      </c>
    </row>
    <row r="13850" spans="1:6" x14ac:dyDescent="0.25">
      <c r="A13850">
        <v>2773</v>
      </c>
      <c r="B13850" s="3">
        <v>43521</v>
      </c>
      <c r="C13850" s="3">
        <v>43523</v>
      </c>
      <c r="D13850" t="s">
        <v>131</v>
      </c>
      <c r="E13850" t="s">
        <v>175</v>
      </c>
      <c r="F13850" t="s">
        <v>133</v>
      </c>
    </row>
    <row r="13851" spans="1:6" x14ac:dyDescent="0.25">
      <c r="A13851">
        <v>2773</v>
      </c>
      <c r="B13851" s="3">
        <v>43524</v>
      </c>
      <c r="C13851" s="3">
        <v>43524</v>
      </c>
      <c r="D13851" t="s">
        <v>131</v>
      </c>
      <c r="E13851" t="s">
        <v>175</v>
      </c>
      <c r="F13851" t="s">
        <v>133</v>
      </c>
    </row>
    <row r="13852" spans="1:6" x14ac:dyDescent="0.25">
      <c r="A13852">
        <v>2773</v>
      </c>
      <c r="B13852" s="3">
        <v>43524</v>
      </c>
      <c r="C13852" s="3">
        <v>43530</v>
      </c>
      <c r="D13852" t="s">
        <v>131</v>
      </c>
      <c r="E13852" t="s">
        <v>175</v>
      </c>
      <c r="F13852" t="s">
        <v>133</v>
      </c>
    </row>
    <row r="13853" spans="1:6" x14ac:dyDescent="0.25">
      <c r="A13853">
        <v>2773</v>
      </c>
      <c r="B13853" s="3">
        <v>43531</v>
      </c>
      <c r="C13853" s="3">
        <v>43592</v>
      </c>
      <c r="D13853" t="s">
        <v>131</v>
      </c>
      <c r="E13853" t="s">
        <v>175</v>
      </c>
      <c r="F13853" t="s">
        <v>133</v>
      </c>
    </row>
    <row r="13854" spans="1:6" x14ac:dyDescent="0.25">
      <c r="A13854">
        <v>2773</v>
      </c>
      <c r="B13854" s="3">
        <v>43592</v>
      </c>
      <c r="C13854" s="3">
        <v>43592</v>
      </c>
      <c r="D13854" t="s">
        <v>131</v>
      </c>
      <c r="E13854" t="s">
        <v>175</v>
      </c>
      <c r="F13854" t="s">
        <v>133</v>
      </c>
    </row>
    <row r="13855" spans="1:6" x14ac:dyDescent="0.25">
      <c r="A13855">
        <v>2773</v>
      </c>
      <c r="B13855" s="3">
        <v>43593</v>
      </c>
      <c r="C13855" s="3">
        <v>43620</v>
      </c>
      <c r="D13855" t="s">
        <v>131</v>
      </c>
      <c r="E13855" t="s">
        <v>175</v>
      </c>
      <c r="F13855" t="s">
        <v>133</v>
      </c>
    </row>
    <row r="13856" spans="1:6" x14ac:dyDescent="0.25">
      <c r="A13856">
        <v>2773</v>
      </c>
      <c r="B13856" s="3">
        <v>43620</v>
      </c>
      <c r="C13856" s="3">
        <v>43629</v>
      </c>
      <c r="D13856" t="s">
        <v>131</v>
      </c>
      <c r="E13856" t="s">
        <v>175</v>
      </c>
      <c r="F13856" t="s">
        <v>133</v>
      </c>
    </row>
    <row r="13857" spans="1:6" x14ac:dyDescent="0.25">
      <c r="A13857">
        <v>2773</v>
      </c>
      <c r="B13857" s="3">
        <v>43630</v>
      </c>
      <c r="C13857" s="3">
        <v>43661</v>
      </c>
      <c r="D13857" t="s">
        <v>131</v>
      </c>
      <c r="E13857" t="s">
        <v>175</v>
      </c>
      <c r="F13857" t="s">
        <v>133</v>
      </c>
    </row>
    <row r="13858" spans="1:6" x14ac:dyDescent="0.25">
      <c r="A13858">
        <v>2773</v>
      </c>
      <c r="B13858" s="3">
        <v>43661</v>
      </c>
      <c r="C13858" s="3">
        <v>43738</v>
      </c>
      <c r="D13858" t="s">
        <v>131</v>
      </c>
      <c r="E13858" t="s">
        <v>175</v>
      </c>
      <c r="F13858" t="s">
        <v>133</v>
      </c>
    </row>
    <row r="13859" spans="1:6" x14ac:dyDescent="0.25">
      <c r="A13859">
        <v>2773</v>
      </c>
      <c r="B13859" s="3">
        <v>43738</v>
      </c>
      <c r="C13859" s="3">
        <v>43797</v>
      </c>
      <c r="D13859" t="s">
        <v>131</v>
      </c>
      <c r="E13859" t="s">
        <v>175</v>
      </c>
      <c r="F13859" t="s">
        <v>133</v>
      </c>
    </row>
    <row r="13860" spans="1:6" x14ac:dyDescent="0.25">
      <c r="A13860">
        <v>2773</v>
      </c>
      <c r="B13860" s="3">
        <v>43797</v>
      </c>
      <c r="C13860" s="3">
        <v>43798</v>
      </c>
      <c r="D13860" t="s">
        <v>131</v>
      </c>
      <c r="E13860" t="s">
        <v>175</v>
      </c>
      <c r="F13860" t="s">
        <v>133</v>
      </c>
    </row>
    <row r="13861" spans="1:6" x14ac:dyDescent="0.25">
      <c r="A13861">
        <v>2773</v>
      </c>
      <c r="B13861" s="3">
        <v>43799</v>
      </c>
      <c r="C13861" s="3">
        <v>43852</v>
      </c>
      <c r="D13861" t="s">
        <v>131</v>
      </c>
      <c r="E13861" t="s">
        <v>175</v>
      </c>
      <c r="F13861" t="s">
        <v>133</v>
      </c>
    </row>
    <row r="13862" spans="1:6" x14ac:dyDescent="0.25">
      <c r="A13862">
        <v>2773</v>
      </c>
      <c r="B13862" s="3">
        <v>43852</v>
      </c>
      <c r="C13862" s="3">
        <v>43853</v>
      </c>
      <c r="D13862" t="s">
        <v>131</v>
      </c>
      <c r="E13862" t="s">
        <v>175</v>
      </c>
      <c r="F13862" t="s">
        <v>133</v>
      </c>
    </row>
    <row r="13863" spans="1:6" x14ac:dyDescent="0.25">
      <c r="A13863">
        <v>2773</v>
      </c>
      <c r="B13863" s="3">
        <v>43854</v>
      </c>
      <c r="C13863" s="3">
        <v>43874</v>
      </c>
      <c r="D13863" t="s">
        <v>131</v>
      </c>
      <c r="E13863" t="s">
        <v>175</v>
      </c>
      <c r="F13863" t="s">
        <v>133</v>
      </c>
    </row>
    <row r="13864" spans="1:6" x14ac:dyDescent="0.25">
      <c r="A13864">
        <v>2773</v>
      </c>
      <c r="B13864" s="3">
        <v>43874</v>
      </c>
      <c r="C13864" s="3">
        <v>43874</v>
      </c>
      <c r="D13864" t="s">
        <v>131</v>
      </c>
      <c r="E13864" t="s">
        <v>175</v>
      </c>
      <c r="F13864" t="s">
        <v>133</v>
      </c>
    </row>
    <row r="13865" spans="1:6" x14ac:dyDescent="0.25">
      <c r="A13865">
        <v>2773</v>
      </c>
      <c r="B13865" s="3">
        <v>43875</v>
      </c>
      <c r="C13865" s="3">
        <v>44327</v>
      </c>
      <c r="D13865" t="s">
        <v>131</v>
      </c>
      <c r="E13865" t="s">
        <v>175</v>
      </c>
      <c r="F13865" t="s">
        <v>133</v>
      </c>
    </row>
    <row r="13866" spans="1:6" x14ac:dyDescent="0.25">
      <c r="A13866">
        <v>2773</v>
      </c>
      <c r="B13866" s="3">
        <v>44327</v>
      </c>
      <c r="C13866" s="3">
        <v>44330</v>
      </c>
      <c r="D13866" t="s">
        <v>131</v>
      </c>
      <c r="E13866" t="s">
        <v>175</v>
      </c>
      <c r="F13866" t="s">
        <v>133</v>
      </c>
    </row>
    <row r="13867" spans="1:6" x14ac:dyDescent="0.25">
      <c r="A13867">
        <v>2773</v>
      </c>
      <c r="B13867" s="3">
        <v>44331</v>
      </c>
      <c r="C13867" s="3">
        <v>44333</v>
      </c>
      <c r="D13867" t="s">
        <v>131</v>
      </c>
      <c r="E13867" t="s">
        <v>175</v>
      </c>
      <c r="F13867" t="s">
        <v>133</v>
      </c>
    </row>
    <row r="13868" spans="1:6" x14ac:dyDescent="0.25">
      <c r="A13868">
        <v>2773</v>
      </c>
      <c r="B13868" s="3">
        <v>44333</v>
      </c>
      <c r="C13868" s="3">
        <v>44337</v>
      </c>
      <c r="D13868" t="s">
        <v>131</v>
      </c>
      <c r="E13868" t="s">
        <v>175</v>
      </c>
      <c r="F13868" t="s">
        <v>133</v>
      </c>
    </row>
    <row r="13869" spans="1:6" x14ac:dyDescent="0.25">
      <c r="A13869">
        <v>2773</v>
      </c>
      <c r="B13869" s="3">
        <v>44338</v>
      </c>
      <c r="C13869" s="3">
        <v>44340</v>
      </c>
      <c r="D13869" t="s">
        <v>131</v>
      </c>
      <c r="E13869" t="s">
        <v>175</v>
      </c>
      <c r="F13869" t="s">
        <v>133</v>
      </c>
    </row>
    <row r="13870" spans="1:6" x14ac:dyDescent="0.25">
      <c r="A13870">
        <v>2773</v>
      </c>
      <c r="B13870" s="3">
        <v>44340</v>
      </c>
      <c r="C13870" s="3">
        <v>44342</v>
      </c>
      <c r="D13870" t="s">
        <v>131</v>
      </c>
      <c r="E13870" t="s">
        <v>175</v>
      </c>
      <c r="F13870" t="s">
        <v>133</v>
      </c>
    </row>
    <row r="13871" spans="1:6" x14ac:dyDescent="0.25">
      <c r="A13871">
        <v>2773</v>
      </c>
      <c r="B13871" s="3">
        <v>44343</v>
      </c>
      <c r="C13871" s="3">
        <v>44385</v>
      </c>
      <c r="D13871" t="s">
        <v>131</v>
      </c>
      <c r="E13871" t="s">
        <v>175</v>
      </c>
      <c r="F13871" t="s">
        <v>133</v>
      </c>
    </row>
    <row r="13872" spans="1:6" x14ac:dyDescent="0.25">
      <c r="A13872">
        <v>2773</v>
      </c>
      <c r="B13872" s="3">
        <v>44385</v>
      </c>
      <c r="C13872" s="3">
        <v>44385</v>
      </c>
      <c r="D13872" t="s">
        <v>131</v>
      </c>
      <c r="E13872" t="s">
        <v>175</v>
      </c>
      <c r="F13872" t="s">
        <v>133</v>
      </c>
    </row>
    <row r="13873" spans="1:6" x14ac:dyDescent="0.25">
      <c r="A13873">
        <v>2773</v>
      </c>
      <c r="B13873" s="3">
        <v>44386</v>
      </c>
      <c r="C13873" s="3">
        <v>44424</v>
      </c>
      <c r="D13873" t="s">
        <v>131</v>
      </c>
      <c r="E13873" t="s">
        <v>175</v>
      </c>
      <c r="F13873" t="s">
        <v>133</v>
      </c>
    </row>
    <row r="13874" spans="1:6" x14ac:dyDescent="0.25">
      <c r="A13874">
        <v>2773</v>
      </c>
      <c r="B13874" s="3">
        <v>44424</v>
      </c>
      <c r="C13874" s="3">
        <v>44431</v>
      </c>
      <c r="D13874" t="s">
        <v>131</v>
      </c>
      <c r="E13874" t="s">
        <v>175</v>
      </c>
      <c r="F13874" t="s">
        <v>133</v>
      </c>
    </row>
    <row r="13875" spans="1:6" x14ac:dyDescent="0.25">
      <c r="A13875">
        <v>2773</v>
      </c>
      <c r="B13875" s="3">
        <v>44432</v>
      </c>
      <c r="C13875" s="3">
        <v>44631</v>
      </c>
      <c r="D13875" t="s">
        <v>131</v>
      </c>
      <c r="E13875" t="s">
        <v>175</v>
      </c>
      <c r="F13875" t="s">
        <v>133</v>
      </c>
    </row>
    <row r="13876" spans="1:6" x14ac:dyDescent="0.25">
      <c r="A13876">
        <v>2773</v>
      </c>
      <c r="B13876" s="3">
        <v>44631</v>
      </c>
      <c r="C13876" s="3">
        <v>44631</v>
      </c>
      <c r="D13876" t="s">
        <v>131</v>
      </c>
      <c r="E13876" t="s">
        <v>175</v>
      </c>
      <c r="F13876" t="s">
        <v>133</v>
      </c>
    </row>
    <row r="13877" spans="1:6" x14ac:dyDescent="0.25">
      <c r="A13877">
        <v>2773</v>
      </c>
      <c r="B13877" s="3">
        <v>44632</v>
      </c>
      <c r="C13877" s="3">
        <v>44733</v>
      </c>
      <c r="D13877" t="s">
        <v>131</v>
      </c>
      <c r="E13877" t="s">
        <v>175</v>
      </c>
      <c r="F13877" t="s">
        <v>133</v>
      </c>
    </row>
    <row r="13878" spans="1:6" x14ac:dyDescent="0.25">
      <c r="A13878">
        <v>2773</v>
      </c>
      <c r="B13878" s="3">
        <v>44733</v>
      </c>
      <c r="C13878" s="3">
        <v>44734</v>
      </c>
      <c r="D13878" t="s">
        <v>131</v>
      </c>
      <c r="E13878" t="s">
        <v>175</v>
      </c>
      <c r="F13878" t="s">
        <v>133</v>
      </c>
    </row>
    <row r="13879" spans="1:6" x14ac:dyDescent="0.25">
      <c r="A13879">
        <v>2773</v>
      </c>
      <c r="B13879" s="3">
        <v>44735</v>
      </c>
      <c r="C13879" s="3"/>
      <c r="D13879" t="s">
        <v>131</v>
      </c>
      <c r="E13879" t="s">
        <v>175</v>
      </c>
      <c r="F13879" t="s">
        <v>133</v>
      </c>
    </row>
    <row r="13880" spans="1:6" x14ac:dyDescent="0.25">
      <c r="A13880">
        <v>2774</v>
      </c>
      <c r="B13880" s="3">
        <v>42797</v>
      </c>
      <c r="C13880" s="3">
        <v>43206</v>
      </c>
      <c r="D13880" t="s">
        <v>131</v>
      </c>
      <c r="E13880" t="s">
        <v>110</v>
      </c>
      <c r="F13880" t="s">
        <v>133</v>
      </c>
    </row>
    <row r="13881" spans="1:6" x14ac:dyDescent="0.25">
      <c r="A13881">
        <v>2774</v>
      </c>
      <c r="B13881" s="3">
        <v>43206</v>
      </c>
      <c r="C13881" s="3">
        <v>43598</v>
      </c>
      <c r="D13881" t="s">
        <v>131</v>
      </c>
      <c r="E13881" t="s">
        <v>110</v>
      </c>
      <c r="F13881" t="s">
        <v>133</v>
      </c>
    </row>
    <row r="13882" spans="1:6" x14ac:dyDescent="0.25">
      <c r="A13882">
        <v>2774</v>
      </c>
      <c r="B13882" s="3">
        <v>43598</v>
      </c>
      <c r="C13882" s="3">
        <v>43598</v>
      </c>
      <c r="D13882" t="s">
        <v>131</v>
      </c>
      <c r="E13882" t="s">
        <v>118</v>
      </c>
      <c r="F13882" t="s">
        <v>133</v>
      </c>
    </row>
    <row r="13883" spans="1:6" x14ac:dyDescent="0.25">
      <c r="A13883">
        <v>2774</v>
      </c>
      <c r="B13883" s="3">
        <v>43598</v>
      </c>
      <c r="C13883" s="3">
        <v>43598</v>
      </c>
      <c r="D13883" t="s">
        <v>131</v>
      </c>
      <c r="E13883" t="s">
        <v>110</v>
      </c>
      <c r="F13883" t="s">
        <v>133</v>
      </c>
    </row>
    <row r="13884" spans="1:6" x14ac:dyDescent="0.25">
      <c r="A13884">
        <v>2774</v>
      </c>
      <c r="B13884" s="3">
        <v>43598</v>
      </c>
      <c r="C13884" s="3"/>
      <c r="D13884" t="s">
        <v>131</v>
      </c>
      <c r="E13884" t="s">
        <v>118</v>
      </c>
      <c r="F13884" t="s">
        <v>133</v>
      </c>
    </row>
    <row r="13885" spans="1:6" x14ac:dyDescent="0.25">
      <c r="A13885">
        <v>2775</v>
      </c>
      <c r="B13885" s="3">
        <v>41944</v>
      </c>
      <c r="C13885" s="3">
        <v>43182</v>
      </c>
      <c r="D13885" t="s">
        <v>131</v>
      </c>
      <c r="E13885" t="s">
        <v>167</v>
      </c>
      <c r="F13885" t="s">
        <v>132</v>
      </c>
    </row>
    <row r="13886" spans="1:6" x14ac:dyDescent="0.25">
      <c r="A13886">
        <v>2775</v>
      </c>
      <c r="B13886" s="3">
        <v>43183</v>
      </c>
      <c r="C13886" s="3">
        <v>43272</v>
      </c>
      <c r="D13886" t="s">
        <v>131</v>
      </c>
      <c r="E13886" t="s">
        <v>167</v>
      </c>
      <c r="F13886" t="s">
        <v>132</v>
      </c>
    </row>
    <row r="13887" spans="1:6" x14ac:dyDescent="0.25">
      <c r="A13887">
        <v>2775</v>
      </c>
      <c r="B13887" s="3">
        <v>43273</v>
      </c>
      <c r="C13887" s="3">
        <v>43313</v>
      </c>
      <c r="D13887" t="s">
        <v>131</v>
      </c>
      <c r="E13887" t="s">
        <v>167</v>
      </c>
      <c r="F13887" t="s">
        <v>132</v>
      </c>
    </row>
    <row r="13888" spans="1:6" x14ac:dyDescent="0.25">
      <c r="A13888">
        <v>2775</v>
      </c>
      <c r="B13888" s="3">
        <v>43313</v>
      </c>
      <c r="C13888" s="3"/>
      <c r="D13888" t="s">
        <v>131</v>
      </c>
      <c r="E13888" t="s">
        <v>167</v>
      </c>
      <c r="F13888" t="s">
        <v>132</v>
      </c>
    </row>
    <row r="13889" spans="1:6" x14ac:dyDescent="0.25">
      <c r="A13889">
        <v>2776</v>
      </c>
      <c r="B13889" s="3">
        <v>42767</v>
      </c>
      <c r="C13889" s="3">
        <v>44105</v>
      </c>
      <c r="D13889" t="s">
        <v>131</v>
      </c>
      <c r="E13889" t="s">
        <v>175</v>
      </c>
      <c r="F13889" t="s">
        <v>133</v>
      </c>
    </row>
    <row r="13890" spans="1:6" x14ac:dyDescent="0.25">
      <c r="A13890">
        <v>2776</v>
      </c>
      <c r="B13890" s="3">
        <v>44105</v>
      </c>
      <c r="C13890" s="3">
        <v>44105</v>
      </c>
      <c r="D13890" t="s">
        <v>131</v>
      </c>
      <c r="E13890" t="s">
        <v>175</v>
      </c>
      <c r="F13890" t="s">
        <v>133</v>
      </c>
    </row>
    <row r="13891" spans="1:6" x14ac:dyDescent="0.25">
      <c r="A13891">
        <v>2776</v>
      </c>
      <c r="B13891" s="3">
        <v>44105</v>
      </c>
      <c r="C13891" s="3">
        <v>44242</v>
      </c>
      <c r="D13891" t="s">
        <v>131</v>
      </c>
      <c r="E13891" t="s">
        <v>165</v>
      </c>
      <c r="F13891" t="s">
        <v>133</v>
      </c>
    </row>
    <row r="13892" spans="1:6" x14ac:dyDescent="0.25">
      <c r="A13892">
        <v>2776</v>
      </c>
      <c r="B13892" s="3">
        <v>44242</v>
      </c>
      <c r="C13892" s="3">
        <v>44242</v>
      </c>
      <c r="D13892" t="s">
        <v>131</v>
      </c>
      <c r="E13892" t="s">
        <v>165</v>
      </c>
      <c r="F13892" t="s">
        <v>133</v>
      </c>
    </row>
    <row r="13893" spans="1:6" x14ac:dyDescent="0.25">
      <c r="A13893">
        <v>2776</v>
      </c>
      <c r="B13893" s="3">
        <v>44242</v>
      </c>
      <c r="C13893" s="3">
        <v>44414</v>
      </c>
      <c r="D13893" t="s">
        <v>131</v>
      </c>
      <c r="E13893" t="s">
        <v>165</v>
      </c>
      <c r="F13893" t="s">
        <v>133</v>
      </c>
    </row>
    <row r="13894" spans="1:6" x14ac:dyDescent="0.25">
      <c r="A13894">
        <v>2776</v>
      </c>
      <c r="B13894" s="3">
        <v>44414</v>
      </c>
      <c r="C13894" s="3">
        <v>44420</v>
      </c>
      <c r="D13894" t="s">
        <v>131</v>
      </c>
      <c r="E13894" t="s">
        <v>165</v>
      </c>
      <c r="F13894" t="s">
        <v>133</v>
      </c>
    </row>
    <row r="13895" spans="1:6" x14ac:dyDescent="0.25">
      <c r="A13895">
        <v>2776</v>
      </c>
      <c r="B13895" s="3">
        <v>44421</v>
      </c>
      <c r="C13895" s="3">
        <v>44483</v>
      </c>
      <c r="D13895" t="s">
        <v>131</v>
      </c>
      <c r="E13895" t="s">
        <v>165</v>
      </c>
      <c r="F13895" t="s">
        <v>133</v>
      </c>
    </row>
    <row r="13896" spans="1:6" x14ac:dyDescent="0.25">
      <c r="A13896">
        <v>2776</v>
      </c>
      <c r="B13896" s="3">
        <v>44483</v>
      </c>
      <c r="C13896" s="3">
        <v>44483</v>
      </c>
      <c r="D13896" t="s">
        <v>131</v>
      </c>
      <c r="E13896" t="s">
        <v>165</v>
      </c>
      <c r="F13896" t="s">
        <v>133</v>
      </c>
    </row>
    <row r="13897" spans="1:6" x14ac:dyDescent="0.25">
      <c r="A13897">
        <v>2776</v>
      </c>
      <c r="B13897" s="3">
        <v>44483</v>
      </c>
      <c r="C13897" s="3"/>
      <c r="D13897" t="s">
        <v>131</v>
      </c>
      <c r="E13897" t="s">
        <v>118</v>
      </c>
      <c r="F13897" t="s">
        <v>133</v>
      </c>
    </row>
    <row r="13898" spans="1:6" x14ac:dyDescent="0.25">
      <c r="A13898">
        <v>2778</v>
      </c>
      <c r="B13898" s="3">
        <v>42795</v>
      </c>
      <c r="C13898" s="3">
        <v>43862</v>
      </c>
      <c r="D13898" t="s">
        <v>131</v>
      </c>
      <c r="E13898" t="s">
        <v>92</v>
      </c>
      <c r="F13898" t="s">
        <v>132</v>
      </c>
    </row>
    <row r="13899" spans="1:6" x14ac:dyDescent="0.25">
      <c r="A13899">
        <v>2778</v>
      </c>
      <c r="B13899" s="3">
        <v>42795</v>
      </c>
      <c r="C13899" s="3">
        <v>42795</v>
      </c>
      <c r="D13899" t="s">
        <v>131</v>
      </c>
      <c r="E13899" t="s">
        <v>92</v>
      </c>
      <c r="F13899" t="s">
        <v>133</v>
      </c>
    </row>
    <row r="13900" spans="1:6" x14ac:dyDescent="0.25">
      <c r="A13900">
        <v>2778</v>
      </c>
      <c r="B13900" s="3">
        <v>43862</v>
      </c>
      <c r="C13900" s="3">
        <v>44642</v>
      </c>
      <c r="D13900" t="s">
        <v>131</v>
      </c>
      <c r="E13900" t="s">
        <v>92</v>
      </c>
      <c r="F13900" t="s">
        <v>133</v>
      </c>
    </row>
    <row r="13901" spans="1:6" x14ac:dyDescent="0.25">
      <c r="A13901">
        <v>2778</v>
      </c>
      <c r="B13901" s="3">
        <v>44642</v>
      </c>
      <c r="C13901" s="3">
        <v>44642</v>
      </c>
      <c r="D13901" t="s">
        <v>131</v>
      </c>
      <c r="E13901" t="s">
        <v>92</v>
      </c>
      <c r="F13901" t="s">
        <v>133</v>
      </c>
    </row>
    <row r="13902" spans="1:6" x14ac:dyDescent="0.25">
      <c r="A13902">
        <v>2778</v>
      </c>
      <c r="B13902" s="3">
        <v>44642</v>
      </c>
      <c r="C13902" s="3">
        <v>44713</v>
      </c>
      <c r="D13902" t="s">
        <v>131</v>
      </c>
      <c r="E13902" t="s">
        <v>115</v>
      </c>
      <c r="F13902" t="s">
        <v>133</v>
      </c>
    </row>
    <row r="13903" spans="1:6" x14ac:dyDescent="0.25">
      <c r="A13903">
        <v>2778</v>
      </c>
      <c r="B13903" s="3">
        <v>44713</v>
      </c>
      <c r="C13903" s="3">
        <v>44895</v>
      </c>
      <c r="D13903" t="s">
        <v>131</v>
      </c>
      <c r="E13903" t="s">
        <v>115</v>
      </c>
      <c r="F13903" t="s">
        <v>133</v>
      </c>
    </row>
    <row r="13904" spans="1:6" x14ac:dyDescent="0.25">
      <c r="A13904">
        <v>2778</v>
      </c>
      <c r="B13904" s="3">
        <v>44896</v>
      </c>
      <c r="C13904" s="3"/>
      <c r="D13904" t="s">
        <v>131</v>
      </c>
      <c r="E13904" t="s">
        <v>115</v>
      </c>
      <c r="F13904" t="s">
        <v>133</v>
      </c>
    </row>
    <row r="13905" spans="1:6" x14ac:dyDescent="0.25">
      <c r="A13905">
        <v>2779</v>
      </c>
      <c r="B13905" s="3">
        <v>41974</v>
      </c>
      <c r="C13905" s="3">
        <v>43539</v>
      </c>
      <c r="D13905" t="s">
        <v>131</v>
      </c>
      <c r="E13905" t="s">
        <v>191</v>
      </c>
      <c r="F13905" t="s">
        <v>133</v>
      </c>
    </row>
    <row r="13906" spans="1:6" x14ac:dyDescent="0.25">
      <c r="A13906">
        <v>2779</v>
      </c>
      <c r="B13906" s="3">
        <v>43540</v>
      </c>
      <c r="C13906" s="3">
        <v>43540</v>
      </c>
      <c r="D13906" t="s">
        <v>131</v>
      </c>
      <c r="E13906" t="s">
        <v>208</v>
      </c>
      <c r="F13906" t="s">
        <v>133</v>
      </c>
    </row>
    <row r="13907" spans="1:6" x14ac:dyDescent="0.25">
      <c r="A13907">
        <v>2779</v>
      </c>
      <c r="B13907" s="3">
        <v>43540</v>
      </c>
      <c r="C13907" s="3">
        <v>43641</v>
      </c>
      <c r="D13907" t="s">
        <v>131</v>
      </c>
      <c r="E13907" t="s">
        <v>208</v>
      </c>
      <c r="F13907" t="s">
        <v>133</v>
      </c>
    </row>
    <row r="13908" spans="1:6" x14ac:dyDescent="0.25">
      <c r="A13908">
        <v>2779</v>
      </c>
      <c r="B13908" s="3">
        <v>43642</v>
      </c>
      <c r="C13908" s="3">
        <v>43651</v>
      </c>
      <c r="D13908" t="s">
        <v>131</v>
      </c>
      <c r="E13908" t="s">
        <v>208</v>
      </c>
      <c r="F13908" t="s">
        <v>133</v>
      </c>
    </row>
    <row r="13909" spans="1:6" x14ac:dyDescent="0.25">
      <c r="A13909">
        <v>2779</v>
      </c>
      <c r="B13909" s="3">
        <v>43652</v>
      </c>
      <c r="C13909" s="3">
        <v>43681</v>
      </c>
      <c r="D13909" t="s">
        <v>131</v>
      </c>
      <c r="E13909" t="s">
        <v>208</v>
      </c>
      <c r="F13909" t="s">
        <v>133</v>
      </c>
    </row>
    <row r="13910" spans="1:6" x14ac:dyDescent="0.25">
      <c r="A13910">
        <v>2779</v>
      </c>
      <c r="B13910" s="3">
        <v>43681</v>
      </c>
      <c r="C13910" s="3">
        <v>43710</v>
      </c>
      <c r="D13910" t="s">
        <v>131</v>
      </c>
      <c r="E13910" t="s">
        <v>208</v>
      </c>
      <c r="F13910" t="s">
        <v>133</v>
      </c>
    </row>
    <row r="13911" spans="1:6" x14ac:dyDescent="0.25">
      <c r="A13911">
        <v>2779</v>
      </c>
      <c r="B13911" s="3">
        <v>43711</v>
      </c>
      <c r="C13911" s="3">
        <v>43712</v>
      </c>
      <c r="D13911" t="s">
        <v>131</v>
      </c>
      <c r="E13911" t="s">
        <v>208</v>
      </c>
      <c r="F13911" t="s">
        <v>133</v>
      </c>
    </row>
    <row r="13912" spans="1:6" x14ac:dyDescent="0.25">
      <c r="A13912">
        <v>2779</v>
      </c>
      <c r="B13912" s="3">
        <v>43712</v>
      </c>
      <c r="C13912" s="3">
        <v>43741</v>
      </c>
      <c r="D13912" t="s">
        <v>131</v>
      </c>
      <c r="E13912" t="s">
        <v>208</v>
      </c>
      <c r="F13912" t="s">
        <v>133</v>
      </c>
    </row>
    <row r="13913" spans="1:6" x14ac:dyDescent="0.25">
      <c r="A13913">
        <v>2779</v>
      </c>
      <c r="B13913" s="3">
        <v>43742</v>
      </c>
      <c r="C13913" s="3">
        <v>43743</v>
      </c>
      <c r="D13913" t="s">
        <v>131</v>
      </c>
      <c r="E13913" t="s">
        <v>208</v>
      </c>
      <c r="F13913" t="s">
        <v>133</v>
      </c>
    </row>
    <row r="13914" spans="1:6" x14ac:dyDescent="0.25">
      <c r="A13914">
        <v>2779</v>
      </c>
      <c r="B13914" s="3">
        <v>43743</v>
      </c>
      <c r="C13914" s="3">
        <v>43772</v>
      </c>
      <c r="D13914" t="s">
        <v>131</v>
      </c>
      <c r="E13914" t="s">
        <v>208</v>
      </c>
      <c r="F13914" t="s">
        <v>133</v>
      </c>
    </row>
    <row r="13915" spans="1:6" x14ac:dyDescent="0.25">
      <c r="A13915">
        <v>2779</v>
      </c>
      <c r="B13915" s="3">
        <v>43773</v>
      </c>
      <c r="C13915" s="3">
        <v>43773</v>
      </c>
      <c r="D13915" t="s">
        <v>131</v>
      </c>
      <c r="E13915" t="s">
        <v>208</v>
      </c>
      <c r="F13915" t="s">
        <v>133</v>
      </c>
    </row>
    <row r="13916" spans="1:6" x14ac:dyDescent="0.25">
      <c r="A13916">
        <v>2779</v>
      </c>
      <c r="B13916" s="3">
        <v>43773</v>
      </c>
      <c r="C13916" s="3">
        <v>43802</v>
      </c>
      <c r="D13916" t="s">
        <v>131</v>
      </c>
      <c r="E13916" t="s">
        <v>208</v>
      </c>
      <c r="F13916" t="s">
        <v>133</v>
      </c>
    </row>
    <row r="13917" spans="1:6" x14ac:dyDescent="0.25">
      <c r="A13917">
        <v>2779</v>
      </c>
      <c r="B13917" s="3">
        <v>43803</v>
      </c>
      <c r="C13917" s="3">
        <v>43803</v>
      </c>
      <c r="D13917" t="s">
        <v>131</v>
      </c>
      <c r="E13917" t="s">
        <v>208</v>
      </c>
      <c r="F13917" t="s">
        <v>133</v>
      </c>
    </row>
    <row r="13918" spans="1:6" x14ac:dyDescent="0.25">
      <c r="A13918">
        <v>2779</v>
      </c>
      <c r="B13918" s="3">
        <v>43803</v>
      </c>
      <c r="C13918" s="3">
        <v>43832</v>
      </c>
      <c r="D13918" t="s">
        <v>131</v>
      </c>
      <c r="E13918" t="s">
        <v>208</v>
      </c>
      <c r="F13918" t="s">
        <v>133</v>
      </c>
    </row>
    <row r="13919" spans="1:6" x14ac:dyDescent="0.25">
      <c r="A13919">
        <v>2779</v>
      </c>
      <c r="B13919" s="3">
        <v>43833</v>
      </c>
      <c r="C13919" s="3">
        <v>43847</v>
      </c>
      <c r="D13919" t="s">
        <v>131</v>
      </c>
      <c r="E13919" t="s">
        <v>208</v>
      </c>
      <c r="F13919" t="s">
        <v>133</v>
      </c>
    </row>
    <row r="13920" spans="1:6" x14ac:dyDescent="0.25">
      <c r="A13920">
        <v>2779</v>
      </c>
      <c r="B13920" s="3">
        <v>43847</v>
      </c>
      <c r="C13920" s="3">
        <v>43847</v>
      </c>
      <c r="D13920" t="s">
        <v>131</v>
      </c>
      <c r="E13920" t="s">
        <v>208</v>
      </c>
      <c r="F13920" t="s">
        <v>133</v>
      </c>
    </row>
    <row r="13921" spans="1:6" x14ac:dyDescent="0.25">
      <c r="A13921">
        <v>2779</v>
      </c>
      <c r="B13921" s="3">
        <v>43848</v>
      </c>
      <c r="C13921" s="3"/>
      <c r="D13921" t="s">
        <v>131</v>
      </c>
      <c r="E13921" t="s">
        <v>208</v>
      </c>
      <c r="F13921" t="s">
        <v>133</v>
      </c>
    </row>
    <row r="13922" spans="1:6" x14ac:dyDescent="0.25">
      <c r="A13922">
        <v>2780</v>
      </c>
      <c r="B13922" s="3">
        <v>42555</v>
      </c>
      <c r="C13922" s="3">
        <v>43525</v>
      </c>
      <c r="D13922" t="s">
        <v>131</v>
      </c>
      <c r="E13922" t="s">
        <v>173</v>
      </c>
      <c r="F13922" t="s">
        <v>133</v>
      </c>
    </row>
    <row r="13923" spans="1:6" x14ac:dyDescent="0.25">
      <c r="A13923">
        <v>2780</v>
      </c>
      <c r="B13923" s="3">
        <v>43525</v>
      </c>
      <c r="C13923" s="3">
        <v>43759</v>
      </c>
      <c r="D13923" t="s">
        <v>131</v>
      </c>
      <c r="E13923" t="s">
        <v>125</v>
      </c>
      <c r="F13923" t="s">
        <v>133</v>
      </c>
    </row>
    <row r="13924" spans="1:6" x14ac:dyDescent="0.25">
      <c r="A13924">
        <v>2780</v>
      </c>
      <c r="B13924" s="3">
        <v>43525</v>
      </c>
      <c r="C13924" s="3">
        <v>43525</v>
      </c>
      <c r="D13924" t="s">
        <v>131</v>
      </c>
      <c r="E13924" t="s">
        <v>173</v>
      </c>
      <c r="F13924" t="s">
        <v>133</v>
      </c>
    </row>
    <row r="13925" spans="1:6" x14ac:dyDescent="0.25">
      <c r="A13925">
        <v>2780</v>
      </c>
      <c r="B13925" s="3">
        <v>43759</v>
      </c>
      <c r="C13925" s="3">
        <v>43770</v>
      </c>
      <c r="D13925" t="s">
        <v>131</v>
      </c>
      <c r="E13925" t="s">
        <v>125</v>
      </c>
      <c r="F13925" t="s">
        <v>133</v>
      </c>
    </row>
    <row r="13926" spans="1:6" x14ac:dyDescent="0.25">
      <c r="A13926">
        <v>2780</v>
      </c>
      <c r="B13926" s="3">
        <v>43771</v>
      </c>
      <c r="C13926" s="3">
        <v>44105</v>
      </c>
      <c r="D13926" t="s">
        <v>131</v>
      </c>
      <c r="E13926" t="s">
        <v>125</v>
      </c>
      <c r="F13926" t="s">
        <v>133</v>
      </c>
    </row>
    <row r="13927" spans="1:6" x14ac:dyDescent="0.25">
      <c r="A13927">
        <v>2780</v>
      </c>
      <c r="B13927" s="3">
        <v>44105</v>
      </c>
      <c r="C13927" s="3">
        <v>44105</v>
      </c>
      <c r="D13927" t="s">
        <v>131</v>
      </c>
      <c r="E13927" t="s">
        <v>125</v>
      </c>
      <c r="F13927" t="s">
        <v>133</v>
      </c>
    </row>
    <row r="13928" spans="1:6" x14ac:dyDescent="0.25">
      <c r="A13928">
        <v>2780</v>
      </c>
      <c r="B13928" s="3">
        <v>44105</v>
      </c>
      <c r="C13928" s="3">
        <v>44105</v>
      </c>
      <c r="D13928" t="s">
        <v>131</v>
      </c>
      <c r="E13928" t="s">
        <v>125</v>
      </c>
      <c r="F13928" t="s">
        <v>133</v>
      </c>
    </row>
    <row r="13929" spans="1:6" x14ac:dyDescent="0.25">
      <c r="A13929">
        <v>2780</v>
      </c>
      <c r="B13929" s="3">
        <v>44105</v>
      </c>
      <c r="C13929" s="3">
        <v>44105</v>
      </c>
      <c r="D13929" t="s">
        <v>131</v>
      </c>
      <c r="E13929" t="s">
        <v>125</v>
      </c>
      <c r="F13929" t="s">
        <v>133</v>
      </c>
    </row>
    <row r="13930" spans="1:6" x14ac:dyDescent="0.25">
      <c r="A13930">
        <v>2780</v>
      </c>
      <c r="B13930" s="3">
        <v>44105</v>
      </c>
      <c r="C13930" s="3">
        <v>44580</v>
      </c>
      <c r="D13930" t="s">
        <v>131</v>
      </c>
      <c r="E13930" t="s">
        <v>125</v>
      </c>
      <c r="F13930" t="s">
        <v>133</v>
      </c>
    </row>
    <row r="13931" spans="1:6" x14ac:dyDescent="0.25">
      <c r="A13931">
        <v>2780</v>
      </c>
      <c r="B13931" s="3">
        <v>44580</v>
      </c>
      <c r="C13931" s="3">
        <v>44581</v>
      </c>
      <c r="D13931" t="s">
        <v>131</v>
      </c>
      <c r="E13931" t="s">
        <v>125</v>
      </c>
      <c r="F13931" t="s">
        <v>133</v>
      </c>
    </row>
    <row r="13932" spans="1:6" x14ac:dyDescent="0.25">
      <c r="A13932">
        <v>2780</v>
      </c>
      <c r="B13932" s="3">
        <v>44582</v>
      </c>
      <c r="D13932" t="s">
        <v>131</v>
      </c>
      <c r="E13932" t="s">
        <v>125</v>
      </c>
      <c r="F13932" t="s">
        <v>133</v>
      </c>
    </row>
    <row r="13933" spans="1:6" x14ac:dyDescent="0.25">
      <c r="A13933">
        <v>2781</v>
      </c>
      <c r="B13933" s="3">
        <v>41750</v>
      </c>
      <c r="C13933" s="3">
        <v>41759</v>
      </c>
      <c r="D13933" t="s">
        <v>131</v>
      </c>
      <c r="E13933" t="s">
        <v>196</v>
      </c>
      <c r="F13933" t="s">
        <v>133</v>
      </c>
    </row>
    <row r="13934" spans="1:6" x14ac:dyDescent="0.25">
      <c r="A13934">
        <v>2781</v>
      </c>
      <c r="B13934" s="3">
        <v>41760</v>
      </c>
      <c r="C13934" s="3">
        <v>42004</v>
      </c>
      <c r="D13934" t="s">
        <v>131</v>
      </c>
      <c r="E13934" t="s">
        <v>134</v>
      </c>
      <c r="F13934" t="s">
        <v>133</v>
      </c>
    </row>
    <row r="13935" spans="1:6" x14ac:dyDescent="0.25">
      <c r="A13935">
        <v>2781</v>
      </c>
      <c r="B13935" s="3">
        <v>42891</v>
      </c>
      <c r="C13935" s="3">
        <v>43243</v>
      </c>
      <c r="D13935" t="s">
        <v>131</v>
      </c>
      <c r="E13935" t="s">
        <v>115</v>
      </c>
      <c r="F13935" t="s">
        <v>133</v>
      </c>
    </row>
    <row r="13936" spans="1:6" x14ac:dyDescent="0.25">
      <c r="A13936">
        <v>2781</v>
      </c>
      <c r="B13936" s="3">
        <v>43243</v>
      </c>
      <c r="C13936" s="3">
        <v>43245</v>
      </c>
      <c r="D13936" t="s">
        <v>131</v>
      </c>
      <c r="E13936" t="s">
        <v>115</v>
      </c>
      <c r="F13936" t="s">
        <v>133</v>
      </c>
    </row>
    <row r="13937" spans="1:6" x14ac:dyDescent="0.25">
      <c r="A13937">
        <v>2781</v>
      </c>
      <c r="B13937" s="3">
        <v>43243</v>
      </c>
      <c r="C13937" s="3">
        <v>43886</v>
      </c>
      <c r="D13937" t="s">
        <v>131</v>
      </c>
      <c r="E13937" t="s">
        <v>92</v>
      </c>
      <c r="F13937" t="s">
        <v>133</v>
      </c>
    </row>
    <row r="13938" spans="1:6" x14ac:dyDescent="0.25">
      <c r="A13938">
        <v>2781</v>
      </c>
      <c r="B13938" s="3">
        <v>43886</v>
      </c>
      <c r="C13938" s="3">
        <v>44136</v>
      </c>
      <c r="D13938" t="s">
        <v>131</v>
      </c>
      <c r="E13938" t="s">
        <v>92</v>
      </c>
      <c r="F13938" t="s">
        <v>133</v>
      </c>
    </row>
    <row r="13939" spans="1:6" x14ac:dyDescent="0.25">
      <c r="A13939">
        <v>2781</v>
      </c>
      <c r="B13939" s="3">
        <v>43886</v>
      </c>
      <c r="C13939" s="3">
        <v>44284</v>
      </c>
      <c r="D13939" t="s">
        <v>131</v>
      </c>
      <c r="E13939" t="s">
        <v>94</v>
      </c>
      <c r="F13939" t="s">
        <v>133</v>
      </c>
    </row>
    <row r="13940" spans="1:6" x14ac:dyDescent="0.25">
      <c r="A13940">
        <v>2781</v>
      </c>
      <c r="B13940" s="3">
        <v>44221</v>
      </c>
      <c r="C13940" s="3">
        <v>44318</v>
      </c>
      <c r="D13940" t="s">
        <v>131</v>
      </c>
      <c r="E13940" t="s">
        <v>94</v>
      </c>
      <c r="F13940" t="s">
        <v>133</v>
      </c>
    </row>
    <row r="13941" spans="1:6" x14ac:dyDescent="0.25">
      <c r="A13941">
        <v>2781</v>
      </c>
      <c r="B13941" s="3">
        <v>44284</v>
      </c>
      <c r="C13941" s="3">
        <v>44284</v>
      </c>
      <c r="D13941" t="s">
        <v>131</v>
      </c>
      <c r="E13941" t="s">
        <v>94</v>
      </c>
      <c r="F13941" t="s">
        <v>133</v>
      </c>
    </row>
    <row r="13942" spans="1:6" x14ac:dyDescent="0.25">
      <c r="A13942">
        <v>2781</v>
      </c>
      <c r="B13942" s="3">
        <v>44319</v>
      </c>
      <c r="C13942" s="3">
        <v>44319</v>
      </c>
      <c r="D13942" t="s">
        <v>131</v>
      </c>
      <c r="E13942" t="s">
        <v>94</v>
      </c>
      <c r="F13942" t="s">
        <v>133</v>
      </c>
    </row>
    <row r="13943" spans="1:6" x14ac:dyDescent="0.25">
      <c r="A13943">
        <v>2781</v>
      </c>
      <c r="B13943" s="3">
        <v>44319</v>
      </c>
      <c r="C13943" s="3">
        <v>44319</v>
      </c>
      <c r="D13943" t="s">
        <v>131</v>
      </c>
      <c r="E13943" t="s">
        <v>94</v>
      </c>
      <c r="F13943" t="s">
        <v>133</v>
      </c>
    </row>
    <row r="13944" spans="1:6" x14ac:dyDescent="0.25">
      <c r="A13944">
        <v>2781</v>
      </c>
      <c r="B13944" s="3">
        <v>44319</v>
      </c>
      <c r="C13944" s="3">
        <v>44319</v>
      </c>
      <c r="D13944" t="s">
        <v>131</v>
      </c>
      <c r="E13944" t="s">
        <v>94</v>
      </c>
      <c r="F13944" t="s">
        <v>133</v>
      </c>
    </row>
    <row r="13945" spans="1:6" x14ac:dyDescent="0.25">
      <c r="A13945">
        <v>2781</v>
      </c>
      <c r="B13945" s="3">
        <v>44319</v>
      </c>
      <c r="C13945" s="3">
        <v>44536</v>
      </c>
      <c r="D13945" t="s">
        <v>131</v>
      </c>
      <c r="E13945" t="s">
        <v>94</v>
      </c>
      <c r="F13945" t="s">
        <v>133</v>
      </c>
    </row>
    <row r="13946" spans="1:6" x14ac:dyDescent="0.25">
      <c r="A13946">
        <v>2781</v>
      </c>
      <c r="B13946" s="3">
        <v>44536</v>
      </c>
      <c r="C13946" s="3"/>
      <c r="D13946" t="s">
        <v>131</v>
      </c>
      <c r="E13946" t="s">
        <v>94</v>
      </c>
      <c r="F13946" t="s">
        <v>133</v>
      </c>
    </row>
    <row r="13947" spans="1:6" x14ac:dyDescent="0.25">
      <c r="A13947">
        <v>2782</v>
      </c>
      <c r="B13947" s="3">
        <v>42005</v>
      </c>
      <c r="C13947" s="3">
        <v>43265</v>
      </c>
      <c r="D13947" t="s">
        <v>131</v>
      </c>
      <c r="E13947" t="s">
        <v>165</v>
      </c>
      <c r="F13947" t="s">
        <v>132</v>
      </c>
    </row>
    <row r="13948" spans="1:6" x14ac:dyDescent="0.25">
      <c r="A13948">
        <v>2782</v>
      </c>
      <c r="B13948" s="3">
        <v>43265</v>
      </c>
      <c r="C13948" s="3">
        <v>43266</v>
      </c>
      <c r="D13948" t="s">
        <v>131</v>
      </c>
      <c r="E13948" t="s">
        <v>165</v>
      </c>
      <c r="F13948" t="s">
        <v>132</v>
      </c>
    </row>
    <row r="13949" spans="1:6" x14ac:dyDescent="0.25">
      <c r="A13949">
        <v>2782</v>
      </c>
      <c r="B13949" s="3">
        <v>43267</v>
      </c>
      <c r="C13949" s="3">
        <v>43479</v>
      </c>
      <c r="D13949" t="s">
        <v>131</v>
      </c>
      <c r="E13949" t="s">
        <v>165</v>
      </c>
      <c r="F13949" t="s">
        <v>132</v>
      </c>
    </row>
    <row r="13950" spans="1:6" x14ac:dyDescent="0.25">
      <c r="A13950">
        <v>2782</v>
      </c>
      <c r="B13950" s="3">
        <v>43479</v>
      </c>
      <c r="C13950" s="3">
        <v>43480</v>
      </c>
      <c r="D13950" t="s">
        <v>131</v>
      </c>
      <c r="E13950" t="s">
        <v>165</v>
      </c>
      <c r="F13950" t="s">
        <v>132</v>
      </c>
    </row>
    <row r="13951" spans="1:6" x14ac:dyDescent="0.25">
      <c r="A13951">
        <v>2782</v>
      </c>
      <c r="B13951" s="3">
        <v>43481</v>
      </c>
      <c r="C13951" s="3">
        <v>43732</v>
      </c>
      <c r="D13951" t="s">
        <v>131</v>
      </c>
      <c r="E13951" t="s">
        <v>165</v>
      </c>
      <c r="F13951" t="s">
        <v>132</v>
      </c>
    </row>
    <row r="13952" spans="1:6" x14ac:dyDescent="0.25">
      <c r="A13952">
        <v>2782</v>
      </c>
      <c r="B13952" s="3">
        <v>43732</v>
      </c>
      <c r="C13952" s="3">
        <v>43741</v>
      </c>
      <c r="D13952" t="s">
        <v>131</v>
      </c>
      <c r="E13952" t="s">
        <v>165</v>
      </c>
      <c r="F13952" t="s">
        <v>133</v>
      </c>
    </row>
    <row r="13953" spans="1:6" x14ac:dyDescent="0.25">
      <c r="A13953">
        <v>2782</v>
      </c>
      <c r="B13953" s="3">
        <v>43741</v>
      </c>
      <c r="C13953" s="3">
        <v>43743</v>
      </c>
      <c r="D13953" t="s">
        <v>131</v>
      </c>
      <c r="E13953" t="s">
        <v>165</v>
      </c>
      <c r="F13953" t="s">
        <v>133</v>
      </c>
    </row>
    <row r="13954" spans="1:6" x14ac:dyDescent="0.25">
      <c r="A13954">
        <v>2782</v>
      </c>
      <c r="B13954" s="3">
        <v>43744</v>
      </c>
      <c r="C13954" s="3">
        <v>43787</v>
      </c>
      <c r="D13954" t="s">
        <v>131</v>
      </c>
      <c r="E13954" t="s">
        <v>165</v>
      </c>
      <c r="F13954" t="s">
        <v>133</v>
      </c>
    </row>
    <row r="13955" spans="1:6" x14ac:dyDescent="0.25">
      <c r="A13955">
        <v>2782</v>
      </c>
      <c r="B13955" s="3">
        <v>43787</v>
      </c>
      <c r="C13955" s="3">
        <v>43788</v>
      </c>
      <c r="D13955" t="s">
        <v>131</v>
      </c>
      <c r="E13955" t="s">
        <v>165</v>
      </c>
      <c r="F13955" t="s">
        <v>132</v>
      </c>
    </row>
    <row r="13956" spans="1:6" x14ac:dyDescent="0.25">
      <c r="A13956">
        <v>2782</v>
      </c>
      <c r="B13956" s="3">
        <v>43788</v>
      </c>
      <c r="C13956" s="3">
        <v>44678</v>
      </c>
      <c r="D13956" t="s">
        <v>131</v>
      </c>
      <c r="E13956" t="s">
        <v>165</v>
      </c>
      <c r="F13956" t="s">
        <v>133</v>
      </c>
    </row>
    <row r="13957" spans="1:6" x14ac:dyDescent="0.25">
      <c r="A13957">
        <v>2782</v>
      </c>
      <c r="B13957" s="3">
        <v>44678</v>
      </c>
      <c r="C13957" s="3">
        <v>44679</v>
      </c>
      <c r="D13957" t="s">
        <v>131</v>
      </c>
      <c r="E13957" t="s">
        <v>165</v>
      </c>
      <c r="F13957" t="s">
        <v>133</v>
      </c>
    </row>
    <row r="13958" spans="1:6" x14ac:dyDescent="0.25">
      <c r="A13958">
        <v>2782</v>
      </c>
      <c r="B13958" s="3">
        <v>44680</v>
      </c>
      <c r="C13958" s="3"/>
      <c r="D13958" t="s">
        <v>131</v>
      </c>
      <c r="E13958" t="s">
        <v>165</v>
      </c>
      <c r="F13958" t="s">
        <v>133</v>
      </c>
    </row>
    <row r="13959" spans="1:6" x14ac:dyDescent="0.25">
      <c r="A13959">
        <v>2783</v>
      </c>
      <c r="B13959" s="3">
        <v>42959</v>
      </c>
      <c r="C13959" s="3">
        <v>43204</v>
      </c>
      <c r="D13959" t="s">
        <v>131</v>
      </c>
      <c r="E13959" t="s">
        <v>116</v>
      </c>
      <c r="F13959" t="s">
        <v>133</v>
      </c>
    </row>
    <row r="13960" spans="1:6" x14ac:dyDescent="0.25">
      <c r="A13960">
        <v>2783</v>
      </c>
      <c r="B13960" s="3">
        <v>43204</v>
      </c>
      <c r="C13960" s="3">
        <v>43205</v>
      </c>
      <c r="D13960" t="s">
        <v>131</v>
      </c>
      <c r="E13960" t="s">
        <v>116</v>
      </c>
      <c r="F13960" t="s">
        <v>133</v>
      </c>
    </row>
    <row r="13961" spans="1:6" x14ac:dyDescent="0.25">
      <c r="A13961">
        <v>2783</v>
      </c>
      <c r="B13961" s="3">
        <v>43206</v>
      </c>
      <c r="C13961" s="3">
        <v>43214</v>
      </c>
      <c r="D13961" t="s">
        <v>131</v>
      </c>
      <c r="E13961" t="s">
        <v>116</v>
      </c>
      <c r="F13961" t="s">
        <v>133</v>
      </c>
    </row>
    <row r="13962" spans="1:6" x14ac:dyDescent="0.25">
      <c r="A13962">
        <v>2783</v>
      </c>
      <c r="B13962" s="3">
        <v>43214</v>
      </c>
      <c r="C13962" s="3"/>
      <c r="D13962" t="s">
        <v>131</v>
      </c>
      <c r="E13962" t="s">
        <v>116</v>
      </c>
      <c r="F13962" t="s">
        <v>133</v>
      </c>
    </row>
    <row r="13963" spans="1:6" x14ac:dyDescent="0.25">
      <c r="A13963">
        <v>2784</v>
      </c>
      <c r="B13963" s="3">
        <v>42034</v>
      </c>
      <c r="C13963" s="3">
        <v>43122</v>
      </c>
      <c r="D13963" t="s">
        <v>131</v>
      </c>
      <c r="E13963" t="s">
        <v>167</v>
      </c>
      <c r="F13963" t="s">
        <v>133</v>
      </c>
    </row>
    <row r="13964" spans="1:6" x14ac:dyDescent="0.25">
      <c r="A13964">
        <v>2784</v>
      </c>
      <c r="B13964" s="3">
        <v>43123</v>
      </c>
      <c r="C13964" s="3">
        <v>43165</v>
      </c>
      <c r="D13964" t="s">
        <v>131</v>
      </c>
      <c r="E13964" t="s">
        <v>167</v>
      </c>
      <c r="F13964" t="s">
        <v>133</v>
      </c>
    </row>
    <row r="13965" spans="1:6" x14ac:dyDescent="0.25">
      <c r="A13965">
        <v>2784</v>
      </c>
      <c r="B13965" s="3">
        <v>43166</v>
      </c>
      <c r="C13965" s="3">
        <v>43539</v>
      </c>
      <c r="D13965" t="s">
        <v>131</v>
      </c>
      <c r="E13965" t="s">
        <v>167</v>
      </c>
      <c r="F13965" t="s">
        <v>133</v>
      </c>
    </row>
    <row r="13966" spans="1:6" x14ac:dyDescent="0.25">
      <c r="A13966">
        <v>2784</v>
      </c>
      <c r="B13966" s="3">
        <v>43540</v>
      </c>
      <c r="C13966" s="3">
        <v>43540</v>
      </c>
      <c r="D13966" t="s">
        <v>131</v>
      </c>
      <c r="E13966" t="s">
        <v>176</v>
      </c>
      <c r="F13966" t="s">
        <v>133</v>
      </c>
    </row>
    <row r="13967" spans="1:6" x14ac:dyDescent="0.25">
      <c r="A13967">
        <v>2784</v>
      </c>
      <c r="B13967" s="3">
        <v>43540</v>
      </c>
      <c r="C13967" s="3">
        <v>43614</v>
      </c>
      <c r="D13967" t="s">
        <v>131</v>
      </c>
      <c r="E13967" t="s">
        <v>176</v>
      </c>
      <c r="F13967" t="s">
        <v>133</v>
      </c>
    </row>
    <row r="13968" spans="1:6" x14ac:dyDescent="0.25">
      <c r="A13968">
        <v>2784</v>
      </c>
      <c r="B13968" s="3">
        <v>43614</v>
      </c>
      <c r="C13968" s="3">
        <v>43614</v>
      </c>
      <c r="D13968" t="s">
        <v>131</v>
      </c>
      <c r="E13968" t="s">
        <v>176</v>
      </c>
      <c r="F13968" t="s">
        <v>133</v>
      </c>
    </row>
    <row r="13969" spans="1:6" x14ac:dyDescent="0.25">
      <c r="A13969">
        <v>2784</v>
      </c>
      <c r="B13969" s="3">
        <v>43615</v>
      </c>
      <c r="C13969" s="3">
        <v>43738</v>
      </c>
      <c r="D13969" t="s">
        <v>131</v>
      </c>
      <c r="E13969" t="s">
        <v>176</v>
      </c>
      <c r="F13969" t="s">
        <v>133</v>
      </c>
    </row>
    <row r="13970" spans="1:6" x14ac:dyDescent="0.25">
      <c r="A13970">
        <v>2784</v>
      </c>
      <c r="B13970" s="3">
        <v>43738</v>
      </c>
      <c r="C13970" s="3">
        <v>44266</v>
      </c>
      <c r="D13970" t="s">
        <v>131</v>
      </c>
      <c r="E13970" t="s">
        <v>176</v>
      </c>
      <c r="F13970" t="s">
        <v>133</v>
      </c>
    </row>
    <row r="13971" spans="1:6" x14ac:dyDescent="0.25">
      <c r="A13971">
        <v>2784</v>
      </c>
      <c r="B13971" s="3">
        <v>44266</v>
      </c>
      <c r="C13971" s="3">
        <v>44267</v>
      </c>
      <c r="D13971" t="s">
        <v>131</v>
      </c>
      <c r="E13971" t="s">
        <v>176</v>
      </c>
      <c r="F13971" t="s">
        <v>133</v>
      </c>
    </row>
    <row r="13972" spans="1:6" x14ac:dyDescent="0.25">
      <c r="A13972">
        <v>2784</v>
      </c>
      <c r="B13972" s="3">
        <v>44268</v>
      </c>
      <c r="C13972" s="3">
        <v>44302</v>
      </c>
      <c r="D13972" t="s">
        <v>131</v>
      </c>
      <c r="E13972" t="s">
        <v>176</v>
      </c>
      <c r="F13972" t="s">
        <v>133</v>
      </c>
    </row>
    <row r="13973" spans="1:6" x14ac:dyDescent="0.25">
      <c r="A13973">
        <v>2784</v>
      </c>
      <c r="B13973" s="3">
        <v>44302</v>
      </c>
      <c r="C13973" s="3">
        <v>44419</v>
      </c>
      <c r="D13973" t="s">
        <v>131</v>
      </c>
      <c r="E13973" t="s">
        <v>244</v>
      </c>
      <c r="F13973" t="s">
        <v>133</v>
      </c>
    </row>
    <row r="13974" spans="1:6" x14ac:dyDescent="0.25">
      <c r="A13974">
        <v>2784</v>
      </c>
      <c r="B13974" s="3">
        <v>44302</v>
      </c>
      <c r="C13974" s="3">
        <v>44302</v>
      </c>
      <c r="D13974" t="s">
        <v>131</v>
      </c>
      <c r="E13974" t="s">
        <v>244</v>
      </c>
      <c r="F13974" t="s">
        <v>133</v>
      </c>
    </row>
    <row r="13975" spans="1:6" x14ac:dyDescent="0.25">
      <c r="A13975">
        <v>2784</v>
      </c>
      <c r="B13975" s="3">
        <v>44302</v>
      </c>
      <c r="C13975" s="3">
        <v>44302</v>
      </c>
      <c r="D13975" t="s">
        <v>131</v>
      </c>
      <c r="E13975" t="s">
        <v>244</v>
      </c>
      <c r="F13975" t="s">
        <v>133</v>
      </c>
    </row>
    <row r="13976" spans="1:6" x14ac:dyDescent="0.25">
      <c r="A13976">
        <v>2784</v>
      </c>
      <c r="B13976" s="3">
        <v>44419</v>
      </c>
      <c r="C13976" s="3">
        <v>44421</v>
      </c>
      <c r="D13976" t="s">
        <v>131</v>
      </c>
      <c r="E13976" t="s">
        <v>244</v>
      </c>
      <c r="F13976" t="s">
        <v>133</v>
      </c>
    </row>
    <row r="13977" spans="1:6" x14ac:dyDescent="0.25">
      <c r="A13977">
        <v>2784</v>
      </c>
      <c r="B13977" s="3">
        <v>44422</v>
      </c>
      <c r="C13977" s="3">
        <v>44428</v>
      </c>
      <c r="D13977" t="s">
        <v>131</v>
      </c>
      <c r="E13977" t="s">
        <v>244</v>
      </c>
      <c r="F13977" t="s">
        <v>133</v>
      </c>
    </row>
    <row r="13978" spans="1:6" x14ac:dyDescent="0.25">
      <c r="A13978">
        <v>2784</v>
      </c>
      <c r="B13978" s="3">
        <v>44429</v>
      </c>
      <c r="C13978" s="3">
        <v>44435</v>
      </c>
      <c r="D13978" t="s">
        <v>131</v>
      </c>
      <c r="E13978" t="s">
        <v>244</v>
      </c>
      <c r="F13978" t="s">
        <v>133</v>
      </c>
    </row>
    <row r="13979" spans="1:6" x14ac:dyDescent="0.25">
      <c r="A13979">
        <v>2784</v>
      </c>
      <c r="B13979" s="3">
        <v>44436</v>
      </c>
      <c r="C13979" s="3">
        <v>44594</v>
      </c>
      <c r="D13979" t="s">
        <v>131</v>
      </c>
      <c r="E13979" t="s">
        <v>244</v>
      </c>
      <c r="F13979" t="s">
        <v>133</v>
      </c>
    </row>
    <row r="13980" spans="1:6" x14ac:dyDescent="0.25">
      <c r="A13980">
        <v>2784</v>
      </c>
      <c r="B13980" s="3">
        <v>44594</v>
      </c>
      <c r="C13980" s="3">
        <v>44595</v>
      </c>
      <c r="D13980" t="s">
        <v>131</v>
      </c>
      <c r="E13980" t="s">
        <v>244</v>
      </c>
      <c r="F13980" t="s">
        <v>133</v>
      </c>
    </row>
    <row r="13981" spans="1:6" x14ac:dyDescent="0.25">
      <c r="A13981">
        <v>2784</v>
      </c>
      <c r="B13981" s="3">
        <v>44596</v>
      </c>
      <c r="C13981" s="3">
        <v>44605</v>
      </c>
      <c r="D13981" t="s">
        <v>131</v>
      </c>
      <c r="E13981" t="s">
        <v>244</v>
      </c>
      <c r="F13981" t="s">
        <v>133</v>
      </c>
    </row>
    <row r="13982" spans="1:6" x14ac:dyDescent="0.25">
      <c r="A13982">
        <v>2784</v>
      </c>
      <c r="B13982" s="3">
        <v>44605</v>
      </c>
      <c r="C13982" s="3">
        <v>44606</v>
      </c>
      <c r="D13982" t="s">
        <v>131</v>
      </c>
      <c r="E13982" t="s">
        <v>176</v>
      </c>
      <c r="F13982" t="s">
        <v>133</v>
      </c>
    </row>
    <row r="13983" spans="1:6" x14ac:dyDescent="0.25">
      <c r="A13983">
        <v>2784</v>
      </c>
      <c r="B13983" s="3">
        <v>44606</v>
      </c>
      <c r="C13983" s="3">
        <v>44608</v>
      </c>
      <c r="D13983" t="s">
        <v>131</v>
      </c>
      <c r="E13983" t="s">
        <v>176</v>
      </c>
      <c r="F13983" t="s">
        <v>133</v>
      </c>
    </row>
    <row r="13984" spans="1:6" x14ac:dyDescent="0.25">
      <c r="A13984">
        <v>2784</v>
      </c>
      <c r="B13984" s="3">
        <v>44606</v>
      </c>
      <c r="C13984" s="3">
        <v>44774</v>
      </c>
      <c r="D13984" t="s">
        <v>131</v>
      </c>
      <c r="E13984" t="s">
        <v>116</v>
      </c>
      <c r="F13984" t="s">
        <v>133</v>
      </c>
    </row>
    <row r="13985" spans="1:6" x14ac:dyDescent="0.25">
      <c r="A13985">
        <v>2784</v>
      </c>
      <c r="B13985" s="3">
        <v>44774</v>
      </c>
      <c r="C13985" s="3">
        <v>45138</v>
      </c>
      <c r="D13985" t="s">
        <v>131</v>
      </c>
      <c r="E13985" t="s">
        <v>116</v>
      </c>
      <c r="F13985" t="s">
        <v>133</v>
      </c>
    </row>
    <row r="13986" spans="1:6" x14ac:dyDescent="0.25">
      <c r="A13986">
        <v>2784</v>
      </c>
      <c r="B13986" s="3">
        <v>45139</v>
      </c>
      <c r="C13986" s="3"/>
      <c r="D13986" t="s">
        <v>131</v>
      </c>
      <c r="E13986" t="s">
        <v>116</v>
      </c>
      <c r="F13986" t="s">
        <v>133</v>
      </c>
    </row>
    <row r="13987" spans="1:6" x14ac:dyDescent="0.25">
      <c r="A13987">
        <v>2785</v>
      </c>
      <c r="B13987" s="3">
        <v>42036</v>
      </c>
      <c r="C13987" s="3">
        <v>43282</v>
      </c>
      <c r="D13987" t="s">
        <v>131</v>
      </c>
      <c r="E13987" t="s">
        <v>115</v>
      </c>
      <c r="F13987" t="s">
        <v>133</v>
      </c>
    </row>
    <row r="13988" spans="1:6" x14ac:dyDescent="0.25">
      <c r="A13988">
        <v>2785</v>
      </c>
      <c r="B13988" s="3">
        <v>43282</v>
      </c>
      <c r="C13988" s="3">
        <v>43405</v>
      </c>
      <c r="D13988" t="s">
        <v>131</v>
      </c>
      <c r="E13988" t="s">
        <v>115</v>
      </c>
      <c r="F13988" t="s">
        <v>133</v>
      </c>
    </row>
    <row r="13989" spans="1:6" x14ac:dyDescent="0.25">
      <c r="A13989">
        <v>2785</v>
      </c>
      <c r="B13989" s="3">
        <v>43405</v>
      </c>
      <c r="C13989" s="3">
        <v>43535</v>
      </c>
      <c r="D13989" t="s">
        <v>131</v>
      </c>
      <c r="E13989" t="s">
        <v>105</v>
      </c>
      <c r="F13989" t="s">
        <v>133</v>
      </c>
    </row>
    <row r="13990" spans="1:6" x14ac:dyDescent="0.25">
      <c r="A13990">
        <v>2785</v>
      </c>
      <c r="B13990" s="3">
        <v>43405</v>
      </c>
      <c r="C13990" s="3">
        <v>43405</v>
      </c>
      <c r="D13990" t="s">
        <v>131</v>
      </c>
      <c r="E13990" t="s">
        <v>115</v>
      </c>
      <c r="F13990" t="s">
        <v>133</v>
      </c>
    </row>
    <row r="13991" spans="1:6" x14ac:dyDescent="0.25">
      <c r="A13991">
        <v>2785</v>
      </c>
      <c r="B13991" s="3">
        <v>43535</v>
      </c>
      <c r="C13991" s="3">
        <v>44350</v>
      </c>
      <c r="D13991" t="s">
        <v>131</v>
      </c>
      <c r="E13991" t="s">
        <v>92</v>
      </c>
      <c r="F13991" t="s">
        <v>133</v>
      </c>
    </row>
    <row r="13992" spans="1:6" x14ac:dyDescent="0.25">
      <c r="A13992">
        <v>2785</v>
      </c>
      <c r="B13992" s="3">
        <v>43535</v>
      </c>
      <c r="C13992" s="3">
        <v>43891</v>
      </c>
      <c r="D13992" t="s">
        <v>131</v>
      </c>
      <c r="E13992" t="s">
        <v>105</v>
      </c>
      <c r="F13992" t="s">
        <v>133</v>
      </c>
    </row>
    <row r="13993" spans="1:6" x14ac:dyDescent="0.25">
      <c r="A13993">
        <v>2785</v>
      </c>
      <c r="B13993" s="3">
        <v>44350</v>
      </c>
      <c r="C13993" s="3">
        <v>44350</v>
      </c>
      <c r="D13993" t="s">
        <v>131</v>
      </c>
      <c r="E13993" t="s">
        <v>141</v>
      </c>
      <c r="F13993" t="s">
        <v>133</v>
      </c>
    </row>
    <row r="13994" spans="1:6" x14ac:dyDescent="0.25">
      <c r="A13994">
        <v>2785</v>
      </c>
      <c r="B13994" s="3">
        <v>44350</v>
      </c>
      <c r="C13994" s="3">
        <v>44350</v>
      </c>
      <c r="D13994" t="s">
        <v>131</v>
      </c>
      <c r="E13994" t="s">
        <v>141</v>
      </c>
      <c r="F13994" t="s">
        <v>133</v>
      </c>
    </row>
    <row r="13995" spans="1:6" x14ac:dyDescent="0.25">
      <c r="A13995">
        <v>2785</v>
      </c>
      <c r="B13995" s="3">
        <v>44350</v>
      </c>
      <c r="C13995" s="3">
        <v>44562</v>
      </c>
      <c r="D13995" t="s">
        <v>131</v>
      </c>
      <c r="E13995" t="s">
        <v>141</v>
      </c>
      <c r="F13995" t="s">
        <v>133</v>
      </c>
    </row>
    <row r="13996" spans="1:6" x14ac:dyDescent="0.25">
      <c r="A13996">
        <v>2785</v>
      </c>
      <c r="B13996" s="3">
        <v>44562</v>
      </c>
      <c r="C13996" s="3">
        <v>44562</v>
      </c>
      <c r="D13996" t="s">
        <v>131</v>
      </c>
      <c r="E13996" t="s">
        <v>141</v>
      </c>
      <c r="F13996" t="s">
        <v>133</v>
      </c>
    </row>
    <row r="13997" spans="1:6" x14ac:dyDescent="0.25">
      <c r="A13997">
        <v>2785</v>
      </c>
      <c r="B13997" s="3">
        <v>44562</v>
      </c>
      <c r="C13997" s="3">
        <v>44562</v>
      </c>
      <c r="D13997" t="s">
        <v>131</v>
      </c>
      <c r="E13997" t="s">
        <v>141</v>
      </c>
      <c r="F13997" t="s">
        <v>133</v>
      </c>
    </row>
    <row r="13998" spans="1:6" x14ac:dyDescent="0.25">
      <c r="A13998">
        <v>2785</v>
      </c>
      <c r="B13998" s="3">
        <v>44562</v>
      </c>
      <c r="C13998" s="3">
        <v>44562</v>
      </c>
      <c r="D13998" t="s">
        <v>131</v>
      </c>
      <c r="E13998" t="s">
        <v>94</v>
      </c>
      <c r="F13998" t="s">
        <v>133</v>
      </c>
    </row>
    <row r="13999" spans="1:6" x14ac:dyDescent="0.25">
      <c r="A13999">
        <v>2785</v>
      </c>
      <c r="B13999" s="3">
        <v>44562</v>
      </c>
      <c r="C13999" s="3">
        <v>44562</v>
      </c>
      <c r="D13999" t="s">
        <v>131</v>
      </c>
      <c r="E13999" t="s">
        <v>94</v>
      </c>
      <c r="F13999" t="s">
        <v>133</v>
      </c>
    </row>
    <row r="14000" spans="1:6" x14ac:dyDescent="0.25">
      <c r="A14000">
        <v>2785</v>
      </c>
      <c r="B14000" s="3">
        <v>44562</v>
      </c>
      <c r="C14000" s="3">
        <v>44562</v>
      </c>
      <c r="D14000" t="s">
        <v>131</v>
      </c>
      <c r="E14000" t="s">
        <v>94</v>
      </c>
      <c r="F14000" t="s">
        <v>133</v>
      </c>
    </row>
    <row r="14001" spans="1:6" x14ac:dyDescent="0.25">
      <c r="A14001">
        <v>2785</v>
      </c>
      <c r="B14001" s="3">
        <v>44562</v>
      </c>
      <c r="C14001" s="3"/>
      <c r="D14001" t="s">
        <v>131</v>
      </c>
      <c r="E14001" t="s">
        <v>94</v>
      </c>
      <c r="F14001" t="s">
        <v>133</v>
      </c>
    </row>
    <row r="14002" spans="1:6" x14ac:dyDescent="0.25">
      <c r="A14002">
        <v>2786</v>
      </c>
      <c r="B14002" s="3">
        <v>42005</v>
      </c>
      <c r="C14002" s="3">
        <v>43424</v>
      </c>
      <c r="D14002" t="s">
        <v>131</v>
      </c>
      <c r="E14002" t="s">
        <v>167</v>
      </c>
      <c r="F14002" t="s">
        <v>133</v>
      </c>
    </row>
    <row r="14003" spans="1:6" x14ac:dyDescent="0.25">
      <c r="A14003">
        <v>2786</v>
      </c>
      <c r="B14003" s="3">
        <v>43424</v>
      </c>
      <c r="C14003" s="3">
        <v>43425</v>
      </c>
      <c r="D14003" t="s">
        <v>131</v>
      </c>
      <c r="E14003" t="s">
        <v>167</v>
      </c>
      <c r="F14003" t="s">
        <v>133</v>
      </c>
    </row>
    <row r="14004" spans="1:6" x14ac:dyDescent="0.25">
      <c r="A14004">
        <v>2786</v>
      </c>
      <c r="B14004" s="3">
        <v>43426</v>
      </c>
      <c r="C14004" s="3">
        <v>43549</v>
      </c>
      <c r="D14004" t="s">
        <v>131</v>
      </c>
      <c r="E14004" t="s">
        <v>167</v>
      </c>
      <c r="F14004" t="s">
        <v>133</v>
      </c>
    </row>
    <row r="14005" spans="1:6" x14ac:dyDescent="0.25">
      <c r="A14005">
        <v>2786</v>
      </c>
      <c r="B14005" s="3">
        <v>43549</v>
      </c>
      <c r="C14005" s="3">
        <v>43549</v>
      </c>
      <c r="D14005" t="s">
        <v>131</v>
      </c>
      <c r="E14005" t="s">
        <v>167</v>
      </c>
      <c r="F14005" t="s">
        <v>133</v>
      </c>
    </row>
    <row r="14006" spans="1:6" x14ac:dyDescent="0.25">
      <c r="A14006">
        <v>2786</v>
      </c>
      <c r="B14006" s="3">
        <v>43549</v>
      </c>
      <c r="C14006" s="3">
        <v>43550</v>
      </c>
      <c r="D14006" t="s">
        <v>131</v>
      </c>
      <c r="E14006" t="s">
        <v>167</v>
      </c>
      <c r="F14006" t="s">
        <v>133</v>
      </c>
    </row>
    <row r="14007" spans="1:6" x14ac:dyDescent="0.25">
      <c r="A14007">
        <v>2786</v>
      </c>
      <c r="B14007" s="3">
        <v>43550</v>
      </c>
      <c r="C14007" s="3">
        <v>43661</v>
      </c>
      <c r="D14007" t="s">
        <v>131</v>
      </c>
      <c r="E14007" t="s">
        <v>167</v>
      </c>
      <c r="F14007" t="s">
        <v>133</v>
      </c>
    </row>
    <row r="14008" spans="1:6" x14ac:dyDescent="0.25">
      <c r="A14008">
        <v>2786</v>
      </c>
      <c r="B14008" s="3">
        <v>43661</v>
      </c>
      <c r="C14008" s="3">
        <v>43662</v>
      </c>
      <c r="D14008" t="s">
        <v>131</v>
      </c>
      <c r="E14008" t="s">
        <v>167</v>
      </c>
      <c r="F14008" t="s">
        <v>133</v>
      </c>
    </row>
    <row r="14009" spans="1:6" x14ac:dyDescent="0.25">
      <c r="A14009">
        <v>2786</v>
      </c>
      <c r="B14009" s="3">
        <v>43663</v>
      </c>
      <c r="C14009" s="3">
        <v>43663</v>
      </c>
      <c r="D14009" t="s">
        <v>131</v>
      </c>
      <c r="E14009" t="s">
        <v>167</v>
      </c>
      <c r="F14009" t="s">
        <v>133</v>
      </c>
    </row>
    <row r="14010" spans="1:6" x14ac:dyDescent="0.25">
      <c r="A14010">
        <v>2786</v>
      </c>
      <c r="B14010" s="3">
        <v>43663</v>
      </c>
      <c r="C14010" s="3">
        <v>43669</v>
      </c>
      <c r="D14010" t="s">
        <v>131</v>
      </c>
      <c r="E14010" t="s">
        <v>167</v>
      </c>
      <c r="F14010" t="s">
        <v>133</v>
      </c>
    </row>
    <row r="14011" spans="1:6" x14ac:dyDescent="0.25">
      <c r="A14011">
        <v>2786</v>
      </c>
      <c r="B14011" s="3">
        <v>43670</v>
      </c>
      <c r="C14011" s="3">
        <v>43708</v>
      </c>
      <c r="D14011" t="s">
        <v>131</v>
      </c>
      <c r="E14011" t="s">
        <v>167</v>
      </c>
      <c r="F14011" t="s">
        <v>133</v>
      </c>
    </row>
    <row r="14012" spans="1:6" x14ac:dyDescent="0.25">
      <c r="A14012">
        <v>2786</v>
      </c>
      <c r="B14012" s="3">
        <v>43708</v>
      </c>
      <c r="C14012" s="3">
        <v>43805</v>
      </c>
      <c r="D14012" t="s">
        <v>131</v>
      </c>
      <c r="E14012" t="s">
        <v>167</v>
      </c>
      <c r="F14012" t="s">
        <v>133</v>
      </c>
    </row>
    <row r="14013" spans="1:6" x14ac:dyDescent="0.25">
      <c r="A14013">
        <v>2786</v>
      </c>
      <c r="B14013" s="3">
        <v>43806</v>
      </c>
      <c r="C14013" s="3">
        <v>44249</v>
      </c>
      <c r="D14013" t="s">
        <v>131</v>
      </c>
      <c r="E14013" t="s">
        <v>167</v>
      </c>
      <c r="F14013" t="s">
        <v>133</v>
      </c>
    </row>
    <row r="14014" spans="1:6" x14ac:dyDescent="0.25">
      <c r="A14014">
        <v>2786</v>
      </c>
      <c r="B14014" s="3">
        <v>44249</v>
      </c>
      <c r="C14014" s="3">
        <v>44562</v>
      </c>
      <c r="D14014" t="s">
        <v>131</v>
      </c>
      <c r="E14014" t="s">
        <v>167</v>
      </c>
      <c r="F14014" t="s">
        <v>133</v>
      </c>
    </row>
    <row r="14015" spans="1:6" x14ac:dyDescent="0.25">
      <c r="A14015">
        <v>2786</v>
      </c>
      <c r="B14015" s="3">
        <v>44249</v>
      </c>
      <c r="C14015" s="3">
        <v>44614</v>
      </c>
      <c r="D14015" t="s">
        <v>131</v>
      </c>
      <c r="E14015" t="s">
        <v>185</v>
      </c>
      <c r="F14015" t="s">
        <v>133</v>
      </c>
    </row>
    <row r="14016" spans="1:6" x14ac:dyDescent="0.25">
      <c r="A14016">
        <v>2786</v>
      </c>
      <c r="B14016" s="3">
        <v>44614</v>
      </c>
      <c r="C14016" s="3">
        <v>44614</v>
      </c>
      <c r="D14016" t="s">
        <v>131</v>
      </c>
      <c r="E14016" t="s">
        <v>185</v>
      </c>
      <c r="F14016" t="s">
        <v>133</v>
      </c>
    </row>
    <row r="14017" spans="1:6" x14ac:dyDescent="0.25">
      <c r="A14017">
        <v>2786</v>
      </c>
      <c r="B14017" s="3">
        <v>44614</v>
      </c>
      <c r="C14017" s="3">
        <v>44614</v>
      </c>
      <c r="D14017" t="s">
        <v>131</v>
      </c>
      <c r="E14017" t="s">
        <v>167</v>
      </c>
      <c r="F14017" t="s">
        <v>133</v>
      </c>
    </row>
    <row r="14018" spans="1:6" x14ac:dyDescent="0.25">
      <c r="A14018">
        <v>2786</v>
      </c>
      <c r="B14018" s="3">
        <v>44614</v>
      </c>
      <c r="C14018" s="3">
        <v>44614</v>
      </c>
      <c r="D14018" t="s">
        <v>131</v>
      </c>
      <c r="E14018" t="s">
        <v>167</v>
      </c>
      <c r="F14018" t="s">
        <v>133</v>
      </c>
    </row>
    <row r="14019" spans="1:6" x14ac:dyDescent="0.25">
      <c r="A14019">
        <v>2786</v>
      </c>
      <c r="B14019" s="3">
        <v>44614</v>
      </c>
      <c r="C14019" s="3"/>
      <c r="D14019" t="s">
        <v>131</v>
      </c>
      <c r="E14019" t="s">
        <v>185</v>
      </c>
      <c r="F14019" t="s">
        <v>133</v>
      </c>
    </row>
    <row r="14020" spans="1:6" x14ac:dyDescent="0.25">
      <c r="A14020">
        <v>2787</v>
      </c>
      <c r="B14020" s="3">
        <v>42370</v>
      </c>
      <c r="C14020" s="3">
        <v>42370</v>
      </c>
      <c r="D14020" t="s">
        <v>131</v>
      </c>
      <c r="E14020" t="s">
        <v>91</v>
      </c>
      <c r="F14020" t="s">
        <v>132</v>
      </c>
    </row>
    <row r="14021" spans="1:6" x14ac:dyDescent="0.25">
      <c r="A14021">
        <v>2787</v>
      </c>
      <c r="B14021" s="3">
        <v>42370</v>
      </c>
      <c r="D14021" t="s">
        <v>131</v>
      </c>
      <c r="E14021" t="s">
        <v>91</v>
      </c>
      <c r="F14021" t="s">
        <v>132</v>
      </c>
    </row>
    <row r="14022" spans="1:6" x14ac:dyDescent="0.25">
      <c r="A14022">
        <v>2788</v>
      </c>
      <c r="B14022" s="3">
        <v>42629</v>
      </c>
      <c r="C14022" s="3">
        <v>43852</v>
      </c>
      <c r="D14022" t="s">
        <v>131</v>
      </c>
      <c r="E14022" t="s">
        <v>116</v>
      </c>
      <c r="F14022" t="s">
        <v>133</v>
      </c>
    </row>
    <row r="14023" spans="1:6" x14ac:dyDescent="0.25">
      <c r="A14023">
        <v>2788</v>
      </c>
      <c r="B14023" s="3">
        <v>43852</v>
      </c>
      <c r="C14023" s="3">
        <v>43852</v>
      </c>
      <c r="D14023" t="s">
        <v>131</v>
      </c>
      <c r="E14023" t="s">
        <v>116</v>
      </c>
      <c r="F14023" t="s">
        <v>133</v>
      </c>
    </row>
    <row r="14024" spans="1:6" x14ac:dyDescent="0.25">
      <c r="A14024">
        <v>2788</v>
      </c>
      <c r="B14024" s="3">
        <v>43853</v>
      </c>
      <c r="C14024" s="3">
        <v>44144</v>
      </c>
      <c r="D14024" t="s">
        <v>131</v>
      </c>
      <c r="E14024" t="s">
        <v>116</v>
      </c>
      <c r="F14024" t="s">
        <v>133</v>
      </c>
    </row>
    <row r="14025" spans="1:6" x14ac:dyDescent="0.25">
      <c r="A14025">
        <v>2788</v>
      </c>
      <c r="B14025" s="3">
        <v>44144</v>
      </c>
      <c r="C14025" s="3">
        <v>44155</v>
      </c>
      <c r="D14025" t="s">
        <v>131</v>
      </c>
      <c r="E14025" t="s">
        <v>116</v>
      </c>
      <c r="F14025" t="s">
        <v>133</v>
      </c>
    </row>
    <row r="14026" spans="1:6" x14ac:dyDescent="0.25">
      <c r="A14026">
        <v>2788</v>
      </c>
      <c r="B14026" s="3">
        <v>44144</v>
      </c>
      <c r="C14026" s="3">
        <v>44158</v>
      </c>
      <c r="D14026" t="s">
        <v>131</v>
      </c>
      <c r="E14026" t="s">
        <v>116</v>
      </c>
      <c r="F14026" t="s">
        <v>133</v>
      </c>
    </row>
    <row r="14027" spans="1:6" x14ac:dyDescent="0.25">
      <c r="A14027">
        <v>2788</v>
      </c>
      <c r="B14027" s="3">
        <v>44156</v>
      </c>
      <c r="C14027" s="3">
        <v>44158</v>
      </c>
      <c r="D14027" t="s">
        <v>131</v>
      </c>
      <c r="E14027" t="s">
        <v>116</v>
      </c>
      <c r="F14027" t="s">
        <v>133</v>
      </c>
    </row>
    <row r="14028" spans="1:6" x14ac:dyDescent="0.25">
      <c r="A14028">
        <v>2788</v>
      </c>
      <c r="B14028" s="3">
        <v>44159</v>
      </c>
      <c r="C14028" s="3">
        <v>44242</v>
      </c>
      <c r="D14028" t="s">
        <v>131</v>
      </c>
      <c r="E14028" t="s">
        <v>116</v>
      </c>
      <c r="F14028" t="s">
        <v>133</v>
      </c>
    </row>
    <row r="14029" spans="1:6" x14ac:dyDescent="0.25">
      <c r="A14029">
        <v>2788</v>
      </c>
      <c r="B14029" s="3">
        <v>44230</v>
      </c>
      <c r="C14029" s="3">
        <v>44232</v>
      </c>
      <c r="D14029" t="s">
        <v>131</v>
      </c>
      <c r="E14029" t="s">
        <v>116</v>
      </c>
      <c r="F14029" t="s">
        <v>133</v>
      </c>
    </row>
    <row r="14030" spans="1:6" x14ac:dyDescent="0.25">
      <c r="A14030">
        <v>2788</v>
      </c>
      <c r="B14030" s="3">
        <v>44233</v>
      </c>
      <c r="C14030" s="3">
        <v>44249</v>
      </c>
      <c r="D14030" t="s">
        <v>131</v>
      </c>
      <c r="E14030" t="s">
        <v>116</v>
      </c>
      <c r="F14030" t="s">
        <v>133</v>
      </c>
    </row>
    <row r="14031" spans="1:6" x14ac:dyDescent="0.25">
      <c r="A14031">
        <v>2788</v>
      </c>
      <c r="B14031" s="3">
        <v>44235</v>
      </c>
      <c r="C14031" s="3">
        <v>44239</v>
      </c>
      <c r="D14031" t="s">
        <v>131</v>
      </c>
      <c r="E14031" t="s">
        <v>116</v>
      </c>
      <c r="F14031" t="s">
        <v>133</v>
      </c>
    </row>
    <row r="14032" spans="1:6" x14ac:dyDescent="0.25">
      <c r="A14032">
        <v>2788</v>
      </c>
      <c r="B14032" s="3">
        <v>44240</v>
      </c>
      <c r="C14032" s="3">
        <v>44248</v>
      </c>
      <c r="D14032" t="s">
        <v>131</v>
      </c>
      <c r="E14032" t="s">
        <v>116</v>
      </c>
      <c r="F14032" t="s">
        <v>133</v>
      </c>
    </row>
    <row r="14033" spans="1:6" x14ac:dyDescent="0.25">
      <c r="A14033">
        <v>2788</v>
      </c>
      <c r="B14033" s="3">
        <v>44242</v>
      </c>
      <c r="C14033" s="3">
        <v>44246</v>
      </c>
      <c r="D14033" t="s">
        <v>131</v>
      </c>
      <c r="E14033" t="s">
        <v>116</v>
      </c>
      <c r="F14033" t="s">
        <v>133</v>
      </c>
    </row>
    <row r="14034" spans="1:6" x14ac:dyDescent="0.25">
      <c r="A14034">
        <v>2788</v>
      </c>
      <c r="B14034" s="3">
        <v>44247</v>
      </c>
      <c r="C14034" s="3">
        <v>44249</v>
      </c>
      <c r="D14034" t="s">
        <v>131</v>
      </c>
      <c r="E14034" t="s">
        <v>116</v>
      </c>
      <c r="F14034" t="s">
        <v>133</v>
      </c>
    </row>
    <row r="14035" spans="1:6" x14ac:dyDescent="0.25">
      <c r="A14035">
        <v>2788</v>
      </c>
      <c r="B14035" s="3">
        <v>44249</v>
      </c>
      <c r="C14035" s="3">
        <v>44253</v>
      </c>
      <c r="D14035" t="s">
        <v>131</v>
      </c>
      <c r="E14035" t="s">
        <v>116</v>
      </c>
      <c r="F14035" t="s">
        <v>133</v>
      </c>
    </row>
    <row r="14036" spans="1:6" x14ac:dyDescent="0.25">
      <c r="A14036">
        <v>2788</v>
      </c>
      <c r="B14036" s="3">
        <v>44254</v>
      </c>
      <c r="C14036" s="3">
        <v>44257</v>
      </c>
      <c r="D14036" t="s">
        <v>131</v>
      </c>
      <c r="E14036" t="s">
        <v>116</v>
      </c>
      <c r="F14036" t="s">
        <v>133</v>
      </c>
    </row>
    <row r="14037" spans="1:6" x14ac:dyDescent="0.25">
      <c r="A14037">
        <v>2788</v>
      </c>
      <c r="B14037" s="3">
        <v>44257</v>
      </c>
      <c r="C14037" s="3">
        <v>44261</v>
      </c>
      <c r="D14037" t="s">
        <v>131</v>
      </c>
      <c r="E14037" t="s">
        <v>116</v>
      </c>
      <c r="F14037" t="s">
        <v>133</v>
      </c>
    </row>
    <row r="14038" spans="1:6" x14ac:dyDescent="0.25">
      <c r="A14038">
        <v>2788</v>
      </c>
      <c r="B14038" s="3">
        <v>44262</v>
      </c>
      <c r="C14038" s="3">
        <v>44263</v>
      </c>
      <c r="D14038" t="s">
        <v>131</v>
      </c>
      <c r="E14038" t="s">
        <v>116</v>
      </c>
      <c r="F14038" t="s">
        <v>133</v>
      </c>
    </row>
    <row r="14039" spans="1:6" x14ac:dyDescent="0.25">
      <c r="A14039">
        <v>2788</v>
      </c>
      <c r="B14039" s="3">
        <v>44263</v>
      </c>
      <c r="C14039" s="3">
        <v>44267</v>
      </c>
      <c r="D14039" t="s">
        <v>131</v>
      </c>
      <c r="E14039" t="s">
        <v>116</v>
      </c>
      <c r="F14039" t="s">
        <v>133</v>
      </c>
    </row>
    <row r="14040" spans="1:6" x14ac:dyDescent="0.25">
      <c r="A14040">
        <v>2788</v>
      </c>
      <c r="B14040" s="3">
        <v>44268</v>
      </c>
      <c r="C14040" s="3">
        <v>44456</v>
      </c>
      <c r="D14040" t="s">
        <v>131</v>
      </c>
      <c r="E14040" t="s">
        <v>116</v>
      </c>
      <c r="F14040" t="s">
        <v>133</v>
      </c>
    </row>
    <row r="14041" spans="1:6" x14ac:dyDescent="0.25">
      <c r="A14041">
        <v>2788</v>
      </c>
      <c r="B14041" s="3">
        <v>44456</v>
      </c>
      <c r="C14041" s="3">
        <v>44553</v>
      </c>
      <c r="D14041" t="s">
        <v>131</v>
      </c>
      <c r="E14041" t="s">
        <v>116</v>
      </c>
      <c r="F14041" t="s">
        <v>133</v>
      </c>
    </row>
    <row r="14042" spans="1:6" x14ac:dyDescent="0.25">
      <c r="A14042">
        <v>2788</v>
      </c>
      <c r="B14042" s="3">
        <v>44554</v>
      </c>
      <c r="C14042" s="3"/>
      <c r="D14042" t="s">
        <v>131</v>
      </c>
      <c r="E14042" t="s">
        <v>116</v>
      </c>
      <c r="F14042" t="s">
        <v>133</v>
      </c>
    </row>
    <row r="14043" spans="1:6" x14ac:dyDescent="0.25">
      <c r="A14043">
        <v>2789</v>
      </c>
      <c r="B14043" s="3">
        <v>42020</v>
      </c>
      <c r="C14043" s="3">
        <v>43314</v>
      </c>
      <c r="D14043" t="s">
        <v>131</v>
      </c>
      <c r="E14043" t="s">
        <v>116</v>
      </c>
      <c r="F14043" t="s">
        <v>133</v>
      </c>
    </row>
    <row r="14044" spans="1:6" x14ac:dyDescent="0.25">
      <c r="A14044">
        <v>2789</v>
      </c>
      <c r="B14044" s="3">
        <v>43314</v>
      </c>
      <c r="C14044" s="3">
        <v>43318</v>
      </c>
      <c r="D14044" t="s">
        <v>131</v>
      </c>
      <c r="E14044" t="s">
        <v>116</v>
      </c>
      <c r="F14044" t="s">
        <v>133</v>
      </c>
    </row>
    <row r="14045" spans="1:6" x14ac:dyDescent="0.25">
      <c r="A14045">
        <v>2789</v>
      </c>
      <c r="B14045" s="3">
        <v>43318</v>
      </c>
      <c r="C14045" s="3">
        <v>43340</v>
      </c>
      <c r="D14045" t="s">
        <v>131</v>
      </c>
      <c r="E14045" t="s">
        <v>116</v>
      </c>
      <c r="F14045" t="s">
        <v>133</v>
      </c>
    </row>
    <row r="14046" spans="1:6" x14ac:dyDescent="0.25">
      <c r="A14046">
        <v>2789</v>
      </c>
      <c r="B14046" s="3">
        <v>43341</v>
      </c>
      <c r="C14046" s="3">
        <v>43347</v>
      </c>
      <c r="D14046" t="s">
        <v>131</v>
      </c>
      <c r="E14046" t="s">
        <v>116</v>
      </c>
      <c r="F14046" t="s">
        <v>133</v>
      </c>
    </row>
    <row r="14047" spans="1:6" x14ac:dyDescent="0.25">
      <c r="A14047">
        <v>2789</v>
      </c>
      <c r="B14047" s="3">
        <v>43348</v>
      </c>
      <c r="C14047" s="3">
        <v>43446</v>
      </c>
      <c r="D14047" t="s">
        <v>131</v>
      </c>
      <c r="E14047" t="s">
        <v>116</v>
      </c>
      <c r="F14047" t="s">
        <v>133</v>
      </c>
    </row>
    <row r="14048" spans="1:6" x14ac:dyDescent="0.25">
      <c r="A14048">
        <v>2789</v>
      </c>
      <c r="B14048" s="3">
        <v>43446</v>
      </c>
      <c r="C14048" s="3">
        <v>43446</v>
      </c>
      <c r="D14048" t="s">
        <v>131</v>
      </c>
      <c r="E14048" t="s">
        <v>116</v>
      </c>
      <c r="F14048" t="s">
        <v>133</v>
      </c>
    </row>
    <row r="14049" spans="1:6" x14ac:dyDescent="0.25">
      <c r="A14049">
        <v>2789</v>
      </c>
      <c r="B14049" s="3">
        <v>43447</v>
      </c>
      <c r="C14049" s="3">
        <v>43448</v>
      </c>
      <c r="D14049" t="s">
        <v>131</v>
      </c>
      <c r="E14049" t="s">
        <v>116</v>
      </c>
      <c r="F14049" t="s">
        <v>133</v>
      </c>
    </row>
    <row r="14050" spans="1:6" x14ac:dyDescent="0.25">
      <c r="A14050">
        <v>2789</v>
      </c>
      <c r="B14050" s="3">
        <v>43448</v>
      </c>
      <c r="C14050" s="3">
        <v>43448</v>
      </c>
      <c r="D14050" t="s">
        <v>131</v>
      </c>
      <c r="E14050" t="s">
        <v>116</v>
      </c>
      <c r="F14050" t="s">
        <v>133</v>
      </c>
    </row>
    <row r="14051" spans="1:6" x14ac:dyDescent="0.25">
      <c r="A14051">
        <v>2789</v>
      </c>
      <c r="B14051" s="3">
        <v>43449</v>
      </c>
      <c r="C14051" s="3">
        <v>43560</v>
      </c>
      <c r="D14051" t="s">
        <v>131</v>
      </c>
      <c r="E14051" t="s">
        <v>116</v>
      </c>
      <c r="F14051" t="s">
        <v>133</v>
      </c>
    </row>
    <row r="14052" spans="1:6" x14ac:dyDescent="0.25">
      <c r="A14052">
        <v>2789</v>
      </c>
      <c r="B14052" s="3">
        <v>43560</v>
      </c>
      <c r="C14052" s="3">
        <v>43562</v>
      </c>
      <c r="D14052" t="s">
        <v>131</v>
      </c>
      <c r="E14052" t="s">
        <v>116</v>
      </c>
      <c r="F14052" t="s">
        <v>133</v>
      </c>
    </row>
    <row r="14053" spans="1:6" x14ac:dyDescent="0.25">
      <c r="A14053">
        <v>2789</v>
      </c>
      <c r="B14053" s="3">
        <v>43563</v>
      </c>
      <c r="C14053" s="3">
        <v>43563</v>
      </c>
      <c r="D14053" t="s">
        <v>131</v>
      </c>
      <c r="E14053" t="s">
        <v>116</v>
      </c>
      <c r="F14053" t="s">
        <v>133</v>
      </c>
    </row>
    <row r="14054" spans="1:6" x14ac:dyDescent="0.25">
      <c r="A14054">
        <v>2789</v>
      </c>
      <c r="B14054" s="3">
        <v>43563</v>
      </c>
      <c r="C14054" s="3">
        <v>43570</v>
      </c>
      <c r="D14054" t="s">
        <v>131</v>
      </c>
      <c r="E14054" t="s">
        <v>116</v>
      </c>
      <c r="F14054" t="s">
        <v>133</v>
      </c>
    </row>
    <row r="14055" spans="1:6" x14ac:dyDescent="0.25">
      <c r="A14055">
        <v>2789</v>
      </c>
      <c r="B14055" s="3">
        <v>43571</v>
      </c>
      <c r="C14055" s="3">
        <v>43571</v>
      </c>
      <c r="D14055" t="s">
        <v>131</v>
      </c>
      <c r="E14055" t="s">
        <v>116</v>
      </c>
      <c r="F14055" t="s">
        <v>133</v>
      </c>
    </row>
    <row r="14056" spans="1:6" x14ac:dyDescent="0.25">
      <c r="A14056">
        <v>2789</v>
      </c>
      <c r="B14056" s="3">
        <v>43571</v>
      </c>
      <c r="C14056" s="3">
        <v>43590</v>
      </c>
      <c r="D14056" t="s">
        <v>131</v>
      </c>
      <c r="E14056" t="s">
        <v>116</v>
      </c>
      <c r="F14056" t="s">
        <v>133</v>
      </c>
    </row>
    <row r="14057" spans="1:6" x14ac:dyDescent="0.25">
      <c r="A14057">
        <v>2789</v>
      </c>
      <c r="B14057" s="3">
        <v>43591</v>
      </c>
      <c r="C14057" s="3">
        <v>43591</v>
      </c>
      <c r="D14057" t="s">
        <v>131</v>
      </c>
      <c r="E14057" t="s">
        <v>116</v>
      </c>
      <c r="F14057" t="s">
        <v>133</v>
      </c>
    </row>
    <row r="14058" spans="1:6" x14ac:dyDescent="0.25">
      <c r="A14058">
        <v>2789</v>
      </c>
      <c r="B14058" s="3">
        <v>43591</v>
      </c>
      <c r="C14058" s="3">
        <v>43605</v>
      </c>
      <c r="D14058" t="s">
        <v>131</v>
      </c>
      <c r="E14058" t="s">
        <v>116</v>
      </c>
      <c r="F14058" t="s">
        <v>133</v>
      </c>
    </row>
    <row r="14059" spans="1:6" x14ac:dyDescent="0.25">
      <c r="A14059">
        <v>2789</v>
      </c>
      <c r="B14059" s="3">
        <v>43606</v>
      </c>
      <c r="C14059" s="3">
        <v>43810</v>
      </c>
      <c r="D14059" t="s">
        <v>131</v>
      </c>
      <c r="E14059" t="s">
        <v>116</v>
      </c>
      <c r="F14059" t="s">
        <v>133</v>
      </c>
    </row>
    <row r="14060" spans="1:6" x14ac:dyDescent="0.25">
      <c r="A14060">
        <v>2789</v>
      </c>
      <c r="B14060" s="3">
        <v>43810</v>
      </c>
      <c r="C14060" s="3">
        <v>43811</v>
      </c>
      <c r="D14060" t="s">
        <v>131</v>
      </c>
      <c r="E14060" t="s">
        <v>116</v>
      </c>
      <c r="F14060" t="s">
        <v>133</v>
      </c>
    </row>
    <row r="14061" spans="1:6" x14ac:dyDescent="0.25">
      <c r="A14061">
        <v>2789</v>
      </c>
      <c r="B14061" s="3">
        <v>43812</v>
      </c>
      <c r="C14061" s="3">
        <v>43857</v>
      </c>
      <c r="D14061" t="s">
        <v>131</v>
      </c>
      <c r="E14061" t="s">
        <v>116</v>
      </c>
      <c r="F14061" t="s">
        <v>133</v>
      </c>
    </row>
    <row r="14062" spans="1:6" x14ac:dyDescent="0.25">
      <c r="A14062">
        <v>2789</v>
      </c>
      <c r="B14062" s="3">
        <v>43857</v>
      </c>
      <c r="C14062" s="3">
        <v>43857</v>
      </c>
      <c r="D14062" t="s">
        <v>131</v>
      </c>
      <c r="E14062" t="s">
        <v>116</v>
      </c>
      <c r="F14062" t="s">
        <v>133</v>
      </c>
    </row>
    <row r="14063" spans="1:6" x14ac:dyDescent="0.25">
      <c r="A14063">
        <v>2789</v>
      </c>
      <c r="B14063" s="3">
        <v>43858</v>
      </c>
      <c r="C14063" s="3">
        <v>44376</v>
      </c>
      <c r="D14063" t="s">
        <v>131</v>
      </c>
      <c r="E14063" t="s">
        <v>116</v>
      </c>
      <c r="F14063" t="s">
        <v>133</v>
      </c>
    </row>
    <row r="14064" spans="1:6" x14ac:dyDescent="0.25">
      <c r="A14064">
        <v>2789</v>
      </c>
      <c r="B14064" s="3">
        <v>44376</v>
      </c>
      <c r="C14064" s="3">
        <v>44376</v>
      </c>
      <c r="D14064" t="s">
        <v>131</v>
      </c>
      <c r="E14064" t="s">
        <v>116</v>
      </c>
      <c r="F14064" t="s">
        <v>133</v>
      </c>
    </row>
    <row r="14065" spans="1:6" x14ac:dyDescent="0.25">
      <c r="A14065">
        <v>2789</v>
      </c>
      <c r="B14065" s="3">
        <v>44377</v>
      </c>
      <c r="C14065" s="3">
        <v>44533</v>
      </c>
      <c r="D14065" t="s">
        <v>131</v>
      </c>
      <c r="E14065" t="s">
        <v>116</v>
      </c>
      <c r="F14065" t="s">
        <v>133</v>
      </c>
    </row>
    <row r="14066" spans="1:6" x14ac:dyDescent="0.25">
      <c r="A14066">
        <v>2789</v>
      </c>
      <c r="B14066" s="3">
        <v>44533</v>
      </c>
      <c r="C14066" s="3">
        <v>44533</v>
      </c>
      <c r="D14066" t="s">
        <v>131</v>
      </c>
      <c r="E14066" t="s">
        <v>116</v>
      </c>
      <c r="F14066" t="s">
        <v>133</v>
      </c>
    </row>
    <row r="14067" spans="1:6" x14ac:dyDescent="0.25">
      <c r="A14067">
        <v>2789</v>
      </c>
      <c r="B14067" s="3">
        <v>44534</v>
      </c>
      <c r="C14067" s="3">
        <v>44586</v>
      </c>
      <c r="D14067" t="s">
        <v>131</v>
      </c>
      <c r="E14067" t="s">
        <v>116</v>
      </c>
      <c r="F14067" t="s">
        <v>133</v>
      </c>
    </row>
    <row r="14068" spans="1:6" x14ac:dyDescent="0.25">
      <c r="A14068">
        <v>2789</v>
      </c>
      <c r="B14068" s="3">
        <v>44586</v>
      </c>
      <c r="C14068" s="3">
        <v>44683</v>
      </c>
      <c r="D14068" t="s">
        <v>131</v>
      </c>
      <c r="E14068" t="s">
        <v>116</v>
      </c>
      <c r="F14068" t="s">
        <v>133</v>
      </c>
    </row>
    <row r="14069" spans="1:6" x14ac:dyDescent="0.25">
      <c r="A14069">
        <v>2789</v>
      </c>
      <c r="B14069" s="3">
        <v>44684</v>
      </c>
      <c r="C14069" s="3">
        <v>44746</v>
      </c>
      <c r="D14069" t="s">
        <v>131</v>
      </c>
      <c r="E14069" t="s">
        <v>116</v>
      </c>
      <c r="F14069" t="s">
        <v>133</v>
      </c>
    </row>
    <row r="14070" spans="1:6" x14ac:dyDescent="0.25">
      <c r="A14070">
        <v>2789</v>
      </c>
      <c r="B14070" s="3">
        <v>44746</v>
      </c>
      <c r="C14070" s="3">
        <v>44750</v>
      </c>
      <c r="D14070" t="s">
        <v>131</v>
      </c>
      <c r="E14070" t="s">
        <v>116</v>
      </c>
      <c r="F14070" t="s">
        <v>133</v>
      </c>
    </row>
    <row r="14071" spans="1:6" x14ac:dyDescent="0.25">
      <c r="A14071">
        <v>2789</v>
      </c>
      <c r="B14071" s="3">
        <v>44751</v>
      </c>
      <c r="C14071" s="3"/>
      <c r="D14071" t="s">
        <v>131</v>
      </c>
      <c r="E14071" t="s">
        <v>116</v>
      </c>
      <c r="F14071" t="s">
        <v>133</v>
      </c>
    </row>
    <row r="14072" spans="1:6" x14ac:dyDescent="0.25">
      <c r="A14072">
        <v>2790</v>
      </c>
      <c r="B14072" s="3">
        <v>42053</v>
      </c>
      <c r="C14072" s="3">
        <v>43122</v>
      </c>
      <c r="D14072" t="s">
        <v>131</v>
      </c>
      <c r="E14072" t="s">
        <v>172</v>
      </c>
      <c r="F14072" t="s">
        <v>133</v>
      </c>
    </row>
    <row r="14073" spans="1:6" x14ac:dyDescent="0.25">
      <c r="A14073">
        <v>2790</v>
      </c>
      <c r="B14073" s="3">
        <v>43122</v>
      </c>
      <c r="C14073" s="3">
        <v>43242</v>
      </c>
      <c r="D14073" t="s">
        <v>131</v>
      </c>
      <c r="E14073" t="s">
        <v>172</v>
      </c>
      <c r="F14073" t="s">
        <v>133</v>
      </c>
    </row>
    <row r="14074" spans="1:6" x14ac:dyDescent="0.25">
      <c r="A14074">
        <v>2790</v>
      </c>
      <c r="B14074" s="3">
        <v>43243</v>
      </c>
      <c r="C14074" s="3">
        <v>43539</v>
      </c>
      <c r="D14074" t="s">
        <v>131</v>
      </c>
      <c r="E14074" t="s">
        <v>172</v>
      </c>
      <c r="F14074" t="s">
        <v>133</v>
      </c>
    </row>
    <row r="14075" spans="1:6" x14ac:dyDescent="0.25">
      <c r="A14075">
        <v>2790</v>
      </c>
      <c r="B14075" s="3">
        <v>43540</v>
      </c>
      <c r="C14075" s="3">
        <v>43540</v>
      </c>
      <c r="D14075" t="s">
        <v>131</v>
      </c>
      <c r="E14075" t="s">
        <v>171</v>
      </c>
      <c r="F14075" t="s">
        <v>133</v>
      </c>
    </row>
    <row r="14076" spans="1:6" x14ac:dyDescent="0.25">
      <c r="A14076">
        <v>2790</v>
      </c>
      <c r="B14076" s="3">
        <v>43540</v>
      </c>
      <c r="C14076" s="3">
        <v>43703</v>
      </c>
      <c r="D14076" t="s">
        <v>131</v>
      </c>
      <c r="E14076" t="s">
        <v>171</v>
      </c>
      <c r="F14076" t="s">
        <v>133</v>
      </c>
    </row>
    <row r="14077" spans="1:6" x14ac:dyDescent="0.25">
      <c r="A14077">
        <v>2790</v>
      </c>
      <c r="B14077" s="3">
        <v>43703</v>
      </c>
      <c r="C14077" s="3">
        <v>43794</v>
      </c>
      <c r="D14077" t="s">
        <v>131</v>
      </c>
      <c r="E14077" t="s">
        <v>171</v>
      </c>
      <c r="F14077" t="s">
        <v>133</v>
      </c>
    </row>
    <row r="14078" spans="1:6" x14ac:dyDescent="0.25">
      <c r="A14078">
        <v>2790</v>
      </c>
      <c r="B14078" s="3">
        <v>43795</v>
      </c>
      <c r="C14078" s="3">
        <v>43899</v>
      </c>
      <c r="D14078" t="s">
        <v>131</v>
      </c>
      <c r="E14078" t="s">
        <v>171</v>
      </c>
      <c r="F14078" t="s">
        <v>133</v>
      </c>
    </row>
    <row r="14079" spans="1:6" x14ac:dyDescent="0.25">
      <c r="A14079">
        <v>2790</v>
      </c>
      <c r="B14079" s="3">
        <v>43899</v>
      </c>
      <c r="C14079" s="3">
        <v>43913</v>
      </c>
      <c r="D14079" t="s">
        <v>131</v>
      </c>
      <c r="E14079" t="s">
        <v>171</v>
      </c>
      <c r="F14079" t="s">
        <v>133</v>
      </c>
    </row>
    <row r="14080" spans="1:6" x14ac:dyDescent="0.25">
      <c r="A14080">
        <v>2790</v>
      </c>
      <c r="B14080" s="3">
        <v>43914</v>
      </c>
      <c r="C14080" s="3">
        <v>44044</v>
      </c>
      <c r="D14080" t="s">
        <v>131</v>
      </c>
      <c r="E14080" t="s">
        <v>171</v>
      </c>
      <c r="F14080" t="s">
        <v>133</v>
      </c>
    </row>
    <row r="14081" spans="1:6" x14ac:dyDescent="0.25">
      <c r="A14081">
        <v>2790</v>
      </c>
      <c r="B14081" s="3">
        <v>44044</v>
      </c>
      <c r="C14081" s="3"/>
      <c r="D14081" t="s">
        <v>131</v>
      </c>
      <c r="E14081" t="s">
        <v>171</v>
      </c>
      <c r="F14081" t="s">
        <v>133</v>
      </c>
    </row>
    <row r="14082" spans="1:6" x14ac:dyDescent="0.25">
      <c r="A14082">
        <v>2791</v>
      </c>
      <c r="B14082" s="3">
        <v>42064</v>
      </c>
      <c r="C14082" s="3">
        <v>43662</v>
      </c>
      <c r="D14082" t="s">
        <v>131</v>
      </c>
      <c r="E14082" t="s">
        <v>165</v>
      </c>
      <c r="F14082" t="s">
        <v>132</v>
      </c>
    </row>
    <row r="14083" spans="1:6" x14ac:dyDescent="0.25">
      <c r="A14083">
        <v>2791</v>
      </c>
      <c r="B14083" s="3">
        <v>43662</v>
      </c>
      <c r="C14083" s="3">
        <v>43845</v>
      </c>
      <c r="D14083" t="s">
        <v>131</v>
      </c>
      <c r="E14083" t="s">
        <v>165</v>
      </c>
      <c r="F14083" t="s">
        <v>132</v>
      </c>
    </row>
    <row r="14084" spans="1:6" x14ac:dyDescent="0.25">
      <c r="A14084">
        <v>2791</v>
      </c>
      <c r="B14084" s="3">
        <v>43845</v>
      </c>
      <c r="C14084" s="3">
        <v>43845</v>
      </c>
      <c r="D14084" t="s">
        <v>131</v>
      </c>
      <c r="E14084" t="s">
        <v>165</v>
      </c>
      <c r="F14084" t="s">
        <v>132</v>
      </c>
    </row>
    <row r="14085" spans="1:6" x14ac:dyDescent="0.25">
      <c r="A14085">
        <v>2791</v>
      </c>
      <c r="B14085" s="3">
        <v>43845</v>
      </c>
      <c r="C14085" s="3">
        <v>43846</v>
      </c>
      <c r="D14085" t="s">
        <v>131</v>
      </c>
      <c r="E14085" t="s">
        <v>165</v>
      </c>
      <c r="F14085" t="s">
        <v>132</v>
      </c>
    </row>
    <row r="14086" spans="1:6" x14ac:dyDescent="0.25">
      <c r="A14086">
        <v>2792</v>
      </c>
      <c r="B14086" s="3">
        <v>42261</v>
      </c>
      <c r="C14086" s="3">
        <v>43132</v>
      </c>
      <c r="D14086" t="s">
        <v>131</v>
      </c>
      <c r="E14086" t="s">
        <v>169</v>
      </c>
      <c r="F14086" t="s">
        <v>133</v>
      </c>
    </row>
    <row r="14087" spans="1:6" x14ac:dyDescent="0.25">
      <c r="A14087">
        <v>2792</v>
      </c>
      <c r="B14087" s="3">
        <v>43133</v>
      </c>
      <c r="C14087" s="3">
        <v>43556</v>
      </c>
      <c r="D14087" t="s">
        <v>131</v>
      </c>
      <c r="E14087" t="s">
        <v>169</v>
      </c>
      <c r="F14087" t="s">
        <v>132</v>
      </c>
    </row>
    <row r="14088" spans="1:6" x14ac:dyDescent="0.25">
      <c r="A14088">
        <v>2792</v>
      </c>
      <c r="B14088" s="3">
        <v>43556</v>
      </c>
      <c r="C14088" s="3">
        <v>43646</v>
      </c>
      <c r="D14088" t="s">
        <v>131</v>
      </c>
      <c r="E14088" t="s">
        <v>169</v>
      </c>
      <c r="F14088" t="s">
        <v>132</v>
      </c>
    </row>
    <row r="14089" spans="1:6" x14ac:dyDescent="0.25">
      <c r="A14089">
        <v>2792</v>
      </c>
      <c r="B14089" s="3">
        <v>43647</v>
      </c>
      <c r="C14089" s="3">
        <v>43647</v>
      </c>
      <c r="D14089" t="s">
        <v>131</v>
      </c>
      <c r="E14089" t="s">
        <v>169</v>
      </c>
      <c r="F14089" t="s">
        <v>132</v>
      </c>
    </row>
    <row r="14090" spans="1:6" x14ac:dyDescent="0.25">
      <c r="A14090">
        <v>2792</v>
      </c>
      <c r="B14090" s="3">
        <v>43647</v>
      </c>
      <c r="C14090" s="3">
        <v>43661</v>
      </c>
      <c r="D14090" t="s">
        <v>131</v>
      </c>
      <c r="E14090" t="s">
        <v>169</v>
      </c>
      <c r="F14090" t="s">
        <v>132</v>
      </c>
    </row>
    <row r="14091" spans="1:6" x14ac:dyDescent="0.25">
      <c r="A14091">
        <v>2792</v>
      </c>
      <c r="B14091" s="3">
        <v>43662</v>
      </c>
      <c r="C14091" s="3">
        <v>43723</v>
      </c>
      <c r="D14091" t="s">
        <v>131</v>
      </c>
      <c r="E14091" t="s">
        <v>169</v>
      </c>
      <c r="F14091" t="s">
        <v>132</v>
      </c>
    </row>
    <row r="14092" spans="1:6" x14ac:dyDescent="0.25">
      <c r="A14092">
        <v>2792</v>
      </c>
      <c r="B14092" s="3">
        <v>43724</v>
      </c>
      <c r="C14092" s="3">
        <v>43724</v>
      </c>
      <c r="D14092" t="s">
        <v>131</v>
      </c>
      <c r="E14092" t="s">
        <v>134</v>
      </c>
      <c r="F14092" t="s">
        <v>132</v>
      </c>
    </row>
    <row r="14093" spans="1:6" x14ac:dyDescent="0.25">
      <c r="A14093">
        <v>2792</v>
      </c>
      <c r="B14093" s="3">
        <v>43724</v>
      </c>
      <c r="C14093" s="3">
        <v>43761</v>
      </c>
      <c r="D14093" t="s">
        <v>131</v>
      </c>
      <c r="E14093" t="s">
        <v>134</v>
      </c>
      <c r="F14093" t="s">
        <v>132</v>
      </c>
    </row>
    <row r="14094" spans="1:6" x14ac:dyDescent="0.25">
      <c r="A14094">
        <v>2792</v>
      </c>
      <c r="B14094" s="3">
        <v>43761</v>
      </c>
      <c r="C14094" s="3">
        <v>44013</v>
      </c>
      <c r="D14094" t="s">
        <v>131</v>
      </c>
      <c r="E14094" t="s">
        <v>134</v>
      </c>
      <c r="F14094" t="s">
        <v>133</v>
      </c>
    </row>
    <row r="14095" spans="1:6" x14ac:dyDescent="0.25">
      <c r="A14095">
        <v>2792</v>
      </c>
      <c r="B14095" s="3">
        <v>44013</v>
      </c>
      <c r="C14095" s="3">
        <v>44432</v>
      </c>
      <c r="D14095" t="s">
        <v>131</v>
      </c>
      <c r="E14095" t="s">
        <v>134</v>
      </c>
      <c r="F14095" t="s">
        <v>132</v>
      </c>
    </row>
    <row r="14096" spans="1:6" x14ac:dyDescent="0.25">
      <c r="A14096">
        <v>2792</v>
      </c>
      <c r="B14096" s="3">
        <v>44432</v>
      </c>
      <c r="C14096" s="3">
        <v>44529</v>
      </c>
      <c r="D14096" t="s">
        <v>131</v>
      </c>
      <c r="E14096" t="s">
        <v>134</v>
      </c>
      <c r="F14096" t="s">
        <v>132</v>
      </c>
    </row>
    <row r="14097" spans="1:6" x14ac:dyDescent="0.25">
      <c r="A14097">
        <v>2792</v>
      </c>
      <c r="B14097" s="3">
        <v>44530</v>
      </c>
      <c r="C14097" s="3">
        <v>44600</v>
      </c>
      <c r="D14097" t="s">
        <v>131</v>
      </c>
      <c r="E14097" t="s">
        <v>134</v>
      </c>
      <c r="F14097" t="s">
        <v>132</v>
      </c>
    </row>
    <row r="14098" spans="1:6" x14ac:dyDescent="0.25">
      <c r="A14098">
        <v>2792</v>
      </c>
      <c r="B14098" s="3">
        <v>44600</v>
      </c>
      <c r="C14098" s="3">
        <v>44606</v>
      </c>
      <c r="D14098" t="s">
        <v>131</v>
      </c>
      <c r="E14098" t="s">
        <v>134</v>
      </c>
      <c r="F14098" t="s">
        <v>132</v>
      </c>
    </row>
    <row r="14099" spans="1:6" x14ac:dyDescent="0.25">
      <c r="A14099">
        <v>2792</v>
      </c>
      <c r="B14099" s="3">
        <v>44607</v>
      </c>
      <c r="C14099" s="3"/>
      <c r="D14099" t="s">
        <v>131</v>
      </c>
      <c r="E14099" t="s">
        <v>134</v>
      </c>
      <c r="F14099" t="s">
        <v>132</v>
      </c>
    </row>
    <row r="14100" spans="1:6" x14ac:dyDescent="0.25">
      <c r="A14100">
        <v>2793</v>
      </c>
      <c r="B14100" s="3">
        <v>42079</v>
      </c>
      <c r="C14100" s="3">
        <v>43122</v>
      </c>
      <c r="D14100" t="s">
        <v>131</v>
      </c>
      <c r="E14100" t="s">
        <v>115</v>
      </c>
      <c r="F14100" t="s">
        <v>133</v>
      </c>
    </row>
    <row r="14101" spans="1:6" x14ac:dyDescent="0.25">
      <c r="A14101">
        <v>2793</v>
      </c>
      <c r="B14101" s="3">
        <v>43122</v>
      </c>
      <c r="C14101" s="3">
        <v>44501</v>
      </c>
      <c r="D14101" t="s">
        <v>131</v>
      </c>
      <c r="E14101" t="s">
        <v>115</v>
      </c>
      <c r="F14101" t="s">
        <v>133</v>
      </c>
    </row>
    <row r="14102" spans="1:6" x14ac:dyDescent="0.25">
      <c r="A14102">
        <v>2793</v>
      </c>
      <c r="B14102" s="3">
        <v>44501</v>
      </c>
      <c r="C14102" s="3">
        <v>44561</v>
      </c>
      <c r="D14102" t="s">
        <v>131</v>
      </c>
      <c r="E14102" t="s">
        <v>115</v>
      </c>
      <c r="F14102" t="s">
        <v>133</v>
      </c>
    </row>
    <row r="14103" spans="1:6" x14ac:dyDescent="0.25">
      <c r="A14103">
        <v>2793</v>
      </c>
      <c r="B14103" s="3">
        <v>44501</v>
      </c>
      <c r="C14103" s="3">
        <v>44501</v>
      </c>
      <c r="D14103" t="s">
        <v>131</v>
      </c>
      <c r="E14103" t="s">
        <v>115</v>
      </c>
      <c r="F14103" t="s">
        <v>133</v>
      </c>
    </row>
    <row r="14104" spans="1:6" x14ac:dyDescent="0.25">
      <c r="A14104">
        <v>2793</v>
      </c>
      <c r="B14104" s="3">
        <v>44562</v>
      </c>
      <c r="C14104" s="3">
        <v>44562</v>
      </c>
      <c r="D14104" t="s">
        <v>131</v>
      </c>
      <c r="E14104" t="s">
        <v>115</v>
      </c>
      <c r="F14104" t="s">
        <v>133</v>
      </c>
    </row>
    <row r="14105" spans="1:6" x14ac:dyDescent="0.25">
      <c r="A14105">
        <v>2793</v>
      </c>
      <c r="B14105" s="3">
        <v>44562</v>
      </c>
      <c r="C14105" s="3">
        <v>44562</v>
      </c>
      <c r="D14105" t="s">
        <v>131</v>
      </c>
      <c r="E14105" t="s">
        <v>115</v>
      </c>
      <c r="F14105" t="s">
        <v>133</v>
      </c>
    </row>
    <row r="14106" spans="1:6" x14ac:dyDescent="0.25">
      <c r="A14106">
        <v>2794</v>
      </c>
      <c r="B14106" s="3">
        <v>42079</v>
      </c>
      <c r="C14106" s="3">
        <v>43768</v>
      </c>
      <c r="D14106" t="s">
        <v>131</v>
      </c>
      <c r="E14106" t="s">
        <v>115</v>
      </c>
      <c r="F14106" t="s">
        <v>133</v>
      </c>
    </row>
    <row r="14107" spans="1:6" x14ac:dyDescent="0.25">
      <c r="A14107">
        <v>2794</v>
      </c>
      <c r="B14107" s="3">
        <v>43768</v>
      </c>
      <c r="C14107" s="3">
        <v>43768</v>
      </c>
      <c r="D14107" t="s">
        <v>131</v>
      </c>
      <c r="E14107" t="s">
        <v>115</v>
      </c>
      <c r="F14107" t="s">
        <v>133</v>
      </c>
    </row>
    <row r="14108" spans="1:6" x14ac:dyDescent="0.25">
      <c r="A14108">
        <v>2794</v>
      </c>
      <c r="B14108" s="3">
        <v>43769</v>
      </c>
      <c r="C14108" s="3">
        <v>44305</v>
      </c>
      <c r="D14108" t="s">
        <v>131</v>
      </c>
      <c r="E14108" t="s">
        <v>115</v>
      </c>
      <c r="F14108" t="s">
        <v>133</v>
      </c>
    </row>
    <row r="14109" spans="1:6" x14ac:dyDescent="0.25">
      <c r="A14109">
        <v>2794</v>
      </c>
      <c r="B14109" s="3">
        <v>44305</v>
      </c>
      <c r="C14109" s="3">
        <v>44311</v>
      </c>
      <c r="D14109" t="s">
        <v>131</v>
      </c>
      <c r="E14109" t="s">
        <v>115</v>
      </c>
      <c r="F14109" t="s">
        <v>133</v>
      </c>
    </row>
    <row r="14110" spans="1:6" x14ac:dyDescent="0.25">
      <c r="A14110">
        <v>2794</v>
      </c>
      <c r="B14110" s="3">
        <v>44312</v>
      </c>
      <c r="C14110" s="3">
        <v>44313</v>
      </c>
      <c r="D14110" t="s">
        <v>131</v>
      </c>
      <c r="E14110" t="s">
        <v>115</v>
      </c>
      <c r="F14110" t="s">
        <v>133</v>
      </c>
    </row>
    <row r="14111" spans="1:6" x14ac:dyDescent="0.25">
      <c r="A14111">
        <v>2794</v>
      </c>
      <c r="B14111" s="3">
        <v>44313</v>
      </c>
      <c r="C14111" s="3">
        <v>44318</v>
      </c>
      <c r="D14111" t="s">
        <v>131</v>
      </c>
      <c r="E14111" t="s">
        <v>115</v>
      </c>
      <c r="F14111" t="s">
        <v>133</v>
      </c>
    </row>
    <row r="14112" spans="1:6" x14ac:dyDescent="0.25">
      <c r="A14112">
        <v>2794</v>
      </c>
      <c r="B14112" s="3">
        <v>44319</v>
      </c>
      <c r="C14112" s="3">
        <v>44319</v>
      </c>
      <c r="D14112" t="s">
        <v>131</v>
      </c>
      <c r="E14112" t="s">
        <v>115</v>
      </c>
      <c r="F14112" t="s">
        <v>133</v>
      </c>
    </row>
    <row r="14113" spans="1:6" x14ac:dyDescent="0.25">
      <c r="A14113">
        <v>2794</v>
      </c>
      <c r="B14113" s="3">
        <v>44319</v>
      </c>
      <c r="C14113" s="3">
        <v>44319</v>
      </c>
      <c r="D14113" t="s">
        <v>131</v>
      </c>
      <c r="E14113" t="s">
        <v>115</v>
      </c>
      <c r="F14113" t="s">
        <v>133</v>
      </c>
    </row>
    <row r="14114" spans="1:6" x14ac:dyDescent="0.25">
      <c r="A14114">
        <v>2794</v>
      </c>
      <c r="B14114" s="3">
        <v>44320</v>
      </c>
      <c r="C14114" s="3">
        <v>44504</v>
      </c>
      <c r="D14114" t="s">
        <v>131</v>
      </c>
      <c r="E14114" t="s">
        <v>115</v>
      </c>
      <c r="F14114" t="s">
        <v>133</v>
      </c>
    </row>
    <row r="14115" spans="1:6" x14ac:dyDescent="0.25">
      <c r="A14115">
        <v>2794</v>
      </c>
      <c r="B14115" s="3">
        <v>44504</v>
      </c>
      <c r="C14115" s="3">
        <v>44518</v>
      </c>
      <c r="D14115" t="s">
        <v>131</v>
      </c>
      <c r="E14115" t="s">
        <v>115</v>
      </c>
      <c r="F14115" t="s">
        <v>133</v>
      </c>
    </row>
    <row r="14116" spans="1:6" x14ac:dyDescent="0.25">
      <c r="A14116">
        <v>2794</v>
      </c>
      <c r="B14116" s="3">
        <v>44519</v>
      </c>
      <c r="C14116" s="3"/>
      <c r="D14116" t="s">
        <v>131</v>
      </c>
      <c r="E14116" t="s">
        <v>115</v>
      </c>
      <c r="F14116" t="s">
        <v>133</v>
      </c>
    </row>
    <row r="14117" spans="1:6" x14ac:dyDescent="0.25">
      <c r="A14117">
        <v>2795</v>
      </c>
      <c r="B14117" s="3">
        <v>41883</v>
      </c>
      <c r="C14117" s="3">
        <v>41713</v>
      </c>
      <c r="D14117" t="s">
        <v>131</v>
      </c>
      <c r="E14117" t="s">
        <v>112</v>
      </c>
      <c r="F14117" t="s">
        <v>132</v>
      </c>
    </row>
    <row r="14118" spans="1:6" x14ac:dyDescent="0.25">
      <c r="A14118">
        <v>2796</v>
      </c>
      <c r="B14118" s="3">
        <v>42079</v>
      </c>
      <c r="C14118" s="3">
        <v>43756</v>
      </c>
      <c r="D14118" t="s">
        <v>131</v>
      </c>
      <c r="E14118" t="s">
        <v>115</v>
      </c>
      <c r="F14118" t="s">
        <v>133</v>
      </c>
    </row>
    <row r="14119" spans="1:6" x14ac:dyDescent="0.25">
      <c r="A14119">
        <v>2796</v>
      </c>
      <c r="B14119" s="3">
        <v>43756</v>
      </c>
      <c r="C14119" s="3">
        <v>43756</v>
      </c>
      <c r="D14119" t="s">
        <v>131</v>
      </c>
      <c r="E14119" t="s">
        <v>115</v>
      </c>
      <c r="F14119" t="s">
        <v>133</v>
      </c>
    </row>
    <row r="14120" spans="1:6" x14ac:dyDescent="0.25">
      <c r="A14120">
        <v>2796</v>
      </c>
      <c r="B14120" s="3">
        <v>43757</v>
      </c>
      <c r="C14120" s="3">
        <v>43801</v>
      </c>
      <c r="D14120" t="s">
        <v>131</v>
      </c>
      <c r="E14120" t="s">
        <v>115</v>
      </c>
      <c r="F14120" t="s">
        <v>133</v>
      </c>
    </row>
    <row r="14121" spans="1:6" x14ac:dyDescent="0.25">
      <c r="A14121">
        <v>2796</v>
      </c>
      <c r="B14121" s="3">
        <v>43801</v>
      </c>
      <c r="C14121" s="3">
        <v>43898</v>
      </c>
      <c r="D14121" t="s">
        <v>131</v>
      </c>
      <c r="E14121" t="s">
        <v>115</v>
      </c>
      <c r="F14121" t="s">
        <v>133</v>
      </c>
    </row>
    <row r="14122" spans="1:6" x14ac:dyDescent="0.25">
      <c r="A14122">
        <v>2796</v>
      </c>
      <c r="B14122" s="3">
        <v>43899</v>
      </c>
      <c r="C14122" s="3">
        <v>44053</v>
      </c>
      <c r="D14122" t="s">
        <v>131</v>
      </c>
      <c r="E14122" t="s">
        <v>115</v>
      </c>
      <c r="F14122" t="s">
        <v>133</v>
      </c>
    </row>
    <row r="14123" spans="1:6" x14ac:dyDescent="0.25">
      <c r="A14123">
        <v>2796</v>
      </c>
      <c r="B14123" s="3">
        <v>44053</v>
      </c>
      <c r="C14123" s="3">
        <v>44057</v>
      </c>
      <c r="D14123" t="s">
        <v>131</v>
      </c>
      <c r="E14123" t="s">
        <v>115</v>
      </c>
      <c r="F14123" t="s">
        <v>133</v>
      </c>
    </row>
    <row r="14124" spans="1:6" x14ac:dyDescent="0.25">
      <c r="A14124">
        <v>2796</v>
      </c>
      <c r="B14124" s="3">
        <v>44058</v>
      </c>
      <c r="C14124" s="3">
        <v>44313</v>
      </c>
      <c r="D14124" t="s">
        <v>131</v>
      </c>
      <c r="E14124" t="s">
        <v>115</v>
      </c>
      <c r="F14124" t="s">
        <v>133</v>
      </c>
    </row>
    <row r="14125" spans="1:6" x14ac:dyDescent="0.25">
      <c r="A14125">
        <v>2796</v>
      </c>
      <c r="B14125" s="3">
        <v>44313</v>
      </c>
      <c r="C14125" s="3">
        <v>44313</v>
      </c>
      <c r="D14125" t="s">
        <v>131</v>
      </c>
      <c r="E14125" t="s">
        <v>115</v>
      </c>
      <c r="F14125" t="s">
        <v>133</v>
      </c>
    </row>
    <row r="14126" spans="1:6" x14ac:dyDescent="0.25">
      <c r="A14126">
        <v>2796</v>
      </c>
      <c r="B14126" s="3">
        <v>44314</v>
      </c>
      <c r="C14126" s="3">
        <v>44389</v>
      </c>
      <c r="D14126" t="s">
        <v>131</v>
      </c>
      <c r="E14126" t="s">
        <v>115</v>
      </c>
      <c r="F14126" t="s">
        <v>133</v>
      </c>
    </row>
    <row r="14127" spans="1:6" x14ac:dyDescent="0.25">
      <c r="A14127">
        <v>2796</v>
      </c>
      <c r="B14127" s="3">
        <v>44389</v>
      </c>
      <c r="C14127" s="3">
        <v>44402</v>
      </c>
      <c r="D14127" t="s">
        <v>131</v>
      </c>
      <c r="E14127" t="s">
        <v>115</v>
      </c>
      <c r="F14127" t="s">
        <v>133</v>
      </c>
    </row>
    <row r="14128" spans="1:6" x14ac:dyDescent="0.25">
      <c r="A14128">
        <v>2796</v>
      </c>
      <c r="B14128" s="3">
        <v>44403</v>
      </c>
      <c r="C14128" s="3"/>
      <c r="D14128" t="s">
        <v>131</v>
      </c>
      <c r="E14128" t="s">
        <v>115</v>
      </c>
      <c r="F14128" t="s">
        <v>133</v>
      </c>
    </row>
    <row r="14129" spans="1:6" x14ac:dyDescent="0.25">
      <c r="A14129">
        <v>2797</v>
      </c>
      <c r="B14129" s="3">
        <v>42263</v>
      </c>
      <c r="C14129" s="3">
        <v>43531</v>
      </c>
      <c r="D14129" t="s">
        <v>131</v>
      </c>
      <c r="E14129" t="s">
        <v>167</v>
      </c>
      <c r="F14129" t="s">
        <v>132</v>
      </c>
    </row>
    <row r="14130" spans="1:6" x14ac:dyDescent="0.25">
      <c r="A14130">
        <v>2797</v>
      </c>
      <c r="B14130" s="3">
        <v>43531</v>
      </c>
      <c r="C14130" s="3">
        <v>43531</v>
      </c>
      <c r="D14130" t="s">
        <v>131</v>
      </c>
      <c r="E14130" t="s">
        <v>167</v>
      </c>
      <c r="F14130" t="s">
        <v>132</v>
      </c>
    </row>
    <row r="14131" spans="1:6" x14ac:dyDescent="0.25">
      <c r="A14131">
        <v>2797</v>
      </c>
      <c r="B14131" s="3">
        <v>43532</v>
      </c>
      <c r="C14131" s="3">
        <v>43532</v>
      </c>
      <c r="D14131" t="s">
        <v>131</v>
      </c>
      <c r="E14131" t="s">
        <v>167</v>
      </c>
      <c r="F14131" t="s">
        <v>132</v>
      </c>
    </row>
    <row r="14132" spans="1:6" x14ac:dyDescent="0.25">
      <c r="A14132">
        <v>2797</v>
      </c>
      <c r="B14132" s="3">
        <v>43532</v>
      </c>
      <c r="C14132" s="3">
        <v>43532</v>
      </c>
      <c r="D14132" t="s">
        <v>131</v>
      </c>
      <c r="E14132" t="s">
        <v>167</v>
      </c>
      <c r="F14132" t="s">
        <v>132</v>
      </c>
    </row>
    <row r="14133" spans="1:6" x14ac:dyDescent="0.25">
      <c r="A14133">
        <v>2797</v>
      </c>
      <c r="B14133" s="3">
        <v>43533</v>
      </c>
      <c r="C14133" s="3">
        <v>43559</v>
      </c>
      <c r="D14133" t="s">
        <v>131</v>
      </c>
      <c r="E14133" t="s">
        <v>167</v>
      </c>
      <c r="F14133" t="s">
        <v>132</v>
      </c>
    </row>
    <row r="14134" spans="1:6" x14ac:dyDescent="0.25">
      <c r="A14134">
        <v>2797</v>
      </c>
      <c r="B14134" s="3">
        <v>43559</v>
      </c>
      <c r="C14134" s="3">
        <v>43559</v>
      </c>
      <c r="D14134" t="s">
        <v>131</v>
      </c>
      <c r="E14134" t="s">
        <v>167</v>
      </c>
      <c r="F14134" t="s">
        <v>132</v>
      </c>
    </row>
    <row r="14135" spans="1:6" x14ac:dyDescent="0.25">
      <c r="A14135">
        <v>2797</v>
      </c>
      <c r="B14135" s="3">
        <v>43560</v>
      </c>
      <c r="C14135" s="3">
        <v>43580</v>
      </c>
      <c r="D14135" t="s">
        <v>131</v>
      </c>
      <c r="E14135" t="s">
        <v>167</v>
      </c>
      <c r="F14135" t="s">
        <v>132</v>
      </c>
    </row>
    <row r="14136" spans="1:6" x14ac:dyDescent="0.25">
      <c r="A14136">
        <v>2797</v>
      </c>
      <c r="B14136" s="3">
        <v>43580</v>
      </c>
      <c r="C14136" s="3">
        <v>43580</v>
      </c>
      <c r="D14136" t="s">
        <v>131</v>
      </c>
      <c r="E14136" t="s">
        <v>167</v>
      </c>
      <c r="F14136" t="s">
        <v>132</v>
      </c>
    </row>
    <row r="14137" spans="1:6" x14ac:dyDescent="0.25">
      <c r="A14137">
        <v>2797</v>
      </c>
      <c r="B14137" s="3">
        <v>43581</v>
      </c>
      <c r="C14137" s="3">
        <v>43593</v>
      </c>
      <c r="D14137" t="s">
        <v>131</v>
      </c>
      <c r="E14137" t="s">
        <v>167</v>
      </c>
      <c r="F14137" t="s">
        <v>132</v>
      </c>
    </row>
    <row r="14138" spans="1:6" x14ac:dyDescent="0.25">
      <c r="A14138">
        <v>2797</v>
      </c>
      <c r="B14138" s="3">
        <v>43593</v>
      </c>
      <c r="C14138" s="3">
        <v>43594</v>
      </c>
      <c r="D14138" t="s">
        <v>131</v>
      </c>
      <c r="E14138" t="s">
        <v>167</v>
      </c>
      <c r="F14138" t="s">
        <v>132</v>
      </c>
    </row>
    <row r="14139" spans="1:6" x14ac:dyDescent="0.25">
      <c r="A14139">
        <v>2797</v>
      </c>
      <c r="B14139" s="3">
        <v>43595</v>
      </c>
      <c r="C14139" s="3">
        <v>43595</v>
      </c>
      <c r="D14139" t="s">
        <v>131</v>
      </c>
      <c r="E14139" t="s">
        <v>167</v>
      </c>
      <c r="F14139" t="s">
        <v>132</v>
      </c>
    </row>
    <row r="14140" spans="1:6" x14ac:dyDescent="0.25">
      <c r="A14140">
        <v>2797</v>
      </c>
      <c r="B14140" s="3">
        <v>43595</v>
      </c>
      <c r="C14140" s="3">
        <v>43595</v>
      </c>
      <c r="D14140" t="s">
        <v>131</v>
      </c>
      <c r="E14140" t="s">
        <v>176</v>
      </c>
      <c r="F14140" t="s">
        <v>132</v>
      </c>
    </row>
    <row r="14141" spans="1:6" x14ac:dyDescent="0.25">
      <c r="A14141">
        <v>2797</v>
      </c>
      <c r="B14141" s="3">
        <v>43595</v>
      </c>
      <c r="C14141" s="3">
        <v>43608</v>
      </c>
      <c r="D14141" t="s">
        <v>131</v>
      </c>
      <c r="E14141" t="s">
        <v>176</v>
      </c>
      <c r="F14141" t="s">
        <v>132</v>
      </c>
    </row>
    <row r="14142" spans="1:6" x14ac:dyDescent="0.25">
      <c r="A14142">
        <v>2797</v>
      </c>
      <c r="B14142" s="3">
        <v>43608</v>
      </c>
      <c r="C14142" s="3">
        <v>43609</v>
      </c>
      <c r="D14142" t="s">
        <v>131</v>
      </c>
      <c r="E14142" t="s">
        <v>176</v>
      </c>
      <c r="F14142" t="s">
        <v>132</v>
      </c>
    </row>
    <row r="14143" spans="1:6" x14ac:dyDescent="0.25">
      <c r="A14143">
        <v>2797</v>
      </c>
      <c r="B14143" s="3">
        <v>43610</v>
      </c>
      <c r="C14143" s="3">
        <v>43714</v>
      </c>
      <c r="D14143" t="s">
        <v>131</v>
      </c>
      <c r="E14143" t="s">
        <v>176</v>
      </c>
      <c r="F14143" t="s">
        <v>132</v>
      </c>
    </row>
    <row r="14144" spans="1:6" x14ac:dyDescent="0.25">
      <c r="A14144">
        <v>2797</v>
      </c>
      <c r="B14144" s="3">
        <v>43714</v>
      </c>
      <c r="C14144" s="3">
        <v>43714</v>
      </c>
      <c r="D14144" t="s">
        <v>131</v>
      </c>
      <c r="E14144" t="s">
        <v>176</v>
      </c>
      <c r="F14144" t="s">
        <v>132</v>
      </c>
    </row>
    <row r="14145" spans="1:6" x14ac:dyDescent="0.25">
      <c r="A14145">
        <v>2797</v>
      </c>
      <c r="B14145" s="3">
        <v>43715</v>
      </c>
      <c r="C14145" s="3">
        <v>43767</v>
      </c>
      <c r="D14145" t="s">
        <v>131</v>
      </c>
      <c r="E14145" t="s">
        <v>176</v>
      </c>
      <c r="F14145" t="s">
        <v>132</v>
      </c>
    </row>
    <row r="14146" spans="1:6" x14ac:dyDescent="0.25">
      <c r="A14146">
        <v>2797</v>
      </c>
      <c r="B14146" s="3">
        <v>43767</v>
      </c>
      <c r="C14146" s="3">
        <v>43767</v>
      </c>
      <c r="D14146" t="s">
        <v>131</v>
      </c>
      <c r="E14146" t="s">
        <v>176</v>
      </c>
      <c r="F14146" t="s">
        <v>132</v>
      </c>
    </row>
    <row r="14147" spans="1:6" x14ac:dyDescent="0.25">
      <c r="A14147">
        <v>2797</v>
      </c>
      <c r="B14147" s="3">
        <v>43768</v>
      </c>
      <c r="C14147" s="3">
        <v>43768</v>
      </c>
      <c r="D14147" t="s">
        <v>131</v>
      </c>
      <c r="E14147" t="s">
        <v>176</v>
      </c>
      <c r="F14147" t="s">
        <v>132</v>
      </c>
    </row>
    <row r="14148" spans="1:6" x14ac:dyDescent="0.25">
      <c r="A14148">
        <v>2797</v>
      </c>
      <c r="B14148" s="3">
        <v>43768</v>
      </c>
      <c r="C14148" s="3">
        <v>43768</v>
      </c>
      <c r="D14148" t="s">
        <v>131</v>
      </c>
      <c r="E14148" t="s">
        <v>176</v>
      </c>
      <c r="F14148" t="s">
        <v>132</v>
      </c>
    </row>
    <row r="14149" spans="1:6" x14ac:dyDescent="0.25">
      <c r="A14149">
        <v>2797</v>
      </c>
      <c r="B14149" s="3">
        <v>43769</v>
      </c>
      <c r="C14149" s="3">
        <v>43879</v>
      </c>
      <c r="D14149" t="s">
        <v>131</v>
      </c>
      <c r="E14149" t="s">
        <v>176</v>
      </c>
      <c r="F14149" t="s">
        <v>132</v>
      </c>
    </row>
    <row r="14150" spans="1:6" x14ac:dyDescent="0.25">
      <c r="A14150">
        <v>2797</v>
      </c>
      <c r="B14150" s="3">
        <v>43879</v>
      </c>
      <c r="C14150" s="3">
        <v>43879</v>
      </c>
      <c r="D14150" t="s">
        <v>131</v>
      </c>
      <c r="E14150" t="s">
        <v>176</v>
      </c>
      <c r="F14150" t="s">
        <v>132</v>
      </c>
    </row>
    <row r="14151" spans="1:6" x14ac:dyDescent="0.25">
      <c r="A14151">
        <v>2797</v>
      </c>
      <c r="B14151" s="3">
        <v>43880</v>
      </c>
      <c r="C14151" s="3">
        <v>44255</v>
      </c>
      <c r="D14151" t="s">
        <v>131</v>
      </c>
      <c r="E14151" t="s">
        <v>176</v>
      </c>
      <c r="F14151" t="s">
        <v>132</v>
      </c>
    </row>
    <row r="14152" spans="1:6" x14ac:dyDescent="0.25">
      <c r="A14152">
        <v>2797</v>
      </c>
      <c r="B14152" s="3">
        <v>44256</v>
      </c>
      <c r="C14152" s="3">
        <v>44256</v>
      </c>
      <c r="D14152" t="s">
        <v>131</v>
      </c>
      <c r="E14152" t="s">
        <v>176</v>
      </c>
      <c r="F14152" t="s">
        <v>132</v>
      </c>
    </row>
    <row r="14153" spans="1:6" x14ac:dyDescent="0.25">
      <c r="A14153">
        <v>2797</v>
      </c>
      <c r="B14153" s="3">
        <v>44256</v>
      </c>
      <c r="C14153" s="3">
        <v>44448</v>
      </c>
      <c r="D14153" t="s">
        <v>131</v>
      </c>
      <c r="E14153" t="s">
        <v>176</v>
      </c>
      <c r="F14153" t="s">
        <v>132</v>
      </c>
    </row>
    <row r="14154" spans="1:6" x14ac:dyDescent="0.25">
      <c r="A14154">
        <v>2797</v>
      </c>
      <c r="B14154" s="3">
        <v>44448</v>
      </c>
      <c r="C14154" s="3">
        <v>44545</v>
      </c>
      <c r="D14154" t="s">
        <v>131</v>
      </c>
      <c r="E14154" t="s">
        <v>176</v>
      </c>
      <c r="F14154" t="s">
        <v>132</v>
      </c>
    </row>
    <row r="14155" spans="1:6" x14ac:dyDescent="0.25">
      <c r="A14155">
        <v>2797</v>
      </c>
      <c r="B14155" s="3">
        <v>44546</v>
      </c>
      <c r="C14155" s="3">
        <v>44571</v>
      </c>
      <c r="D14155" t="s">
        <v>131</v>
      </c>
      <c r="E14155" t="s">
        <v>176</v>
      </c>
      <c r="F14155" t="s">
        <v>132</v>
      </c>
    </row>
    <row r="14156" spans="1:6" x14ac:dyDescent="0.25">
      <c r="A14156">
        <v>2797</v>
      </c>
      <c r="B14156" s="3">
        <v>44571</v>
      </c>
      <c r="C14156" s="3">
        <v>44572</v>
      </c>
      <c r="D14156" t="s">
        <v>131</v>
      </c>
      <c r="E14156" t="s">
        <v>176</v>
      </c>
      <c r="F14156" t="s">
        <v>132</v>
      </c>
    </row>
    <row r="14157" spans="1:6" x14ac:dyDescent="0.25">
      <c r="A14157">
        <v>2797</v>
      </c>
      <c r="B14157" s="3">
        <v>44573</v>
      </c>
      <c r="C14157" s="3">
        <v>44573</v>
      </c>
      <c r="D14157" t="s">
        <v>131</v>
      </c>
      <c r="E14157" t="s">
        <v>176</v>
      </c>
      <c r="F14157" t="s">
        <v>132</v>
      </c>
    </row>
    <row r="14158" spans="1:6" x14ac:dyDescent="0.25">
      <c r="A14158">
        <v>2797</v>
      </c>
      <c r="B14158" s="3">
        <v>44573</v>
      </c>
      <c r="C14158" s="3">
        <v>44573</v>
      </c>
      <c r="D14158" t="s">
        <v>131</v>
      </c>
      <c r="E14158" t="s">
        <v>176</v>
      </c>
      <c r="F14158" t="s">
        <v>132</v>
      </c>
    </row>
    <row r="14159" spans="1:6" x14ac:dyDescent="0.25">
      <c r="A14159">
        <v>2798</v>
      </c>
      <c r="B14159" s="3">
        <v>42644</v>
      </c>
      <c r="C14159" s="3">
        <v>43206</v>
      </c>
      <c r="D14159" t="s">
        <v>131</v>
      </c>
      <c r="E14159" t="s">
        <v>174</v>
      </c>
      <c r="F14159" t="s">
        <v>133</v>
      </c>
    </row>
    <row r="14160" spans="1:6" x14ac:dyDescent="0.25">
      <c r="A14160">
        <v>2798</v>
      </c>
      <c r="B14160" s="3">
        <v>43206</v>
      </c>
      <c r="C14160" s="3">
        <v>43284</v>
      </c>
      <c r="D14160" t="s">
        <v>131</v>
      </c>
      <c r="E14160" t="s">
        <v>174</v>
      </c>
      <c r="F14160" t="s">
        <v>133</v>
      </c>
    </row>
    <row r="14161" spans="1:6" x14ac:dyDescent="0.25">
      <c r="A14161">
        <v>2798</v>
      </c>
      <c r="B14161" s="3">
        <v>43284</v>
      </c>
      <c r="C14161" s="3">
        <v>43311</v>
      </c>
      <c r="D14161" t="s">
        <v>131</v>
      </c>
      <c r="E14161" t="s">
        <v>174</v>
      </c>
      <c r="F14161" t="s">
        <v>133</v>
      </c>
    </row>
    <row r="14162" spans="1:6" x14ac:dyDescent="0.25">
      <c r="A14162">
        <v>2798</v>
      </c>
      <c r="B14162" s="3">
        <v>43311</v>
      </c>
      <c r="C14162" s="3">
        <v>43312</v>
      </c>
      <c r="D14162" t="s">
        <v>131</v>
      </c>
      <c r="E14162" t="s">
        <v>174</v>
      </c>
      <c r="F14162" t="s">
        <v>133</v>
      </c>
    </row>
    <row r="14163" spans="1:6" x14ac:dyDescent="0.25">
      <c r="A14163">
        <v>2798</v>
      </c>
      <c r="B14163" s="3">
        <v>43312</v>
      </c>
      <c r="C14163" s="3">
        <v>43372</v>
      </c>
      <c r="D14163" t="s">
        <v>131</v>
      </c>
      <c r="E14163" t="s">
        <v>174</v>
      </c>
      <c r="F14163" t="s">
        <v>133</v>
      </c>
    </row>
    <row r="14164" spans="1:6" x14ac:dyDescent="0.25">
      <c r="A14164">
        <v>2798</v>
      </c>
      <c r="B14164" s="3">
        <v>43372</v>
      </c>
      <c r="C14164" s="3"/>
      <c r="D14164" t="s">
        <v>131</v>
      </c>
      <c r="E14164" t="s">
        <v>174</v>
      </c>
      <c r="F14164" t="s">
        <v>133</v>
      </c>
    </row>
    <row r="14165" spans="1:6" x14ac:dyDescent="0.25">
      <c r="A14165">
        <v>2799</v>
      </c>
      <c r="B14165" s="3">
        <v>42079</v>
      </c>
      <c r="C14165" s="3">
        <v>43598</v>
      </c>
      <c r="D14165" t="s">
        <v>131</v>
      </c>
      <c r="E14165" t="s">
        <v>115</v>
      </c>
      <c r="F14165" t="s">
        <v>133</v>
      </c>
    </row>
    <row r="14166" spans="1:6" x14ac:dyDescent="0.25">
      <c r="A14166">
        <v>2799</v>
      </c>
      <c r="B14166" s="3">
        <v>43598</v>
      </c>
      <c r="C14166" s="3">
        <v>44235</v>
      </c>
      <c r="D14166" t="s">
        <v>131</v>
      </c>
      <c r="E14166" t="s">
        <v>115</v>
      </c>
      <c r="F14166" t="s">
        <v>133</v>
      </c>
    </row>
    <row r="14167" spans="1:6" x14ac:dyDescent="0.25">
      <c r="A14167">
        <v>2799</v>
      </c>
      <c r="B14167" s="3">
        <v>44235</v>
      </c>
      <c r="C14167" s="3">
        <v>44332</v>
      </c>
      <c r="D14167" t="s">
        <v>131</v>
      </c>
      <c r="E14167" t="s">
        <v>115</v>
      </c>
      <c r="F14167" t="s">
        <v>133</v>
      </c>
    </row>
    <row r="14168" spans="1:6" x14ac:dyDescent="0.25">
      <c r="A14168">
        <v>2799</v>
      </c>
      <c r="B14168" s="3">
        <v>44333</v>
      </c>
      <c r="C14168" s="3">
        <v>44570</v>
      </c>
      <c r="D14168" t="s">
        <v>131</v>
      </c>
      <c r="E14168" t="s">
        <v>115</v>
      </c>
      <c r="F14168" t="s">
        <v>133</v>
      </c>
    </row>
    <row r="14169" spans="1:6" x14ac:dyDescent="0.25">
      <c r="A14169">
        <v>2799</v>
      </c>
      <c r="B14169" s="3">
        <v>44571</v>
      </c>
      <c r="C14169" s="3"/>
      <c r="D14169" t="s">
        <v>131</v>
      </c>
      <c r="E14169" t="s">
        <v>115</v>
      </c>
      <c r="F14169" t="s">
        <v>133</v>
      </c>
    </row>
    <row r="14170" spans="1:6" x14ac:dyDescent="0.25">
      <c r="A14170">
        <v>2800</v>
      </c>
      <c r="B14170" s="3">
        <v>42053</v>
      </c>
      <c r="C14170" s="3">
        <v>43166</v>
      </c>
      <c r="D14170" t="s">
        <v>131</v>
      </c>
      <c r="E14170" t="s">
        <v>173</v>
      </c>
      <c r="F14170" t="s">
        <v>133</v>
      </c>
    </row>
    <row r="14171" spans="1:6" x14ac:dyDescent="0.25">
      <c r="A14171">
        <v>2800</v>
      </c>
      <c r="B14171" s="3">
        <v>43167</v>
      </c>
      <c r="C14171" s="3">
        <v>43167</v>
      </c>
      <c r="D14171" t="s">
        <v>131</v>
      </c>
      <c r="E14171" t="s">
        <v>173</v>
      </c>
      <c r="F14171" t="s">
        <v>133</v>
      </c>
    </row>
    <row r="14172" spans="1:6" x14ac:dyDescent="0.25">
      <c r="A14172">
        <v>2800</v>
      </c>
      <c r="B14172" s="3">
        <v>43168</v>
      </c>
      <c r="C14172" s="3">
        <v>43539</v>
      </c>
      <c r="D14172" t="s">
        <v>131</v>
      </c>
      <c r="E14172" t="s">
        <v>173</v>
      </c>
      <c r="F14172" t="s">
        <v>133</v>
      </c>
    </row>
    <row r="14173" spans="1:6" x14ac:dyDescent="0.25">
      <c r="A14173">
        <v>2800</v>
      </c>
      <c r="B14173" s="3">
        <v>43540</v>
      </c>
      <c r="C14173" s="3">
        <v>43540</v>
      </c>
      <c r="D14173" t="s">
        <v>131</v>
      </c>
      <c r="E14173" t="s">
        <v>171</v>
      </c>
      <c r="F14173" t="s">
        <v>133</v>
      </c>
    </row>
    <row r="14174" spans="1:6" x14ac:dyDescent="0.25">
      <c r="A14174">
        <v>2800</v>
      </c>
      <c r="B14174" s="3">
        <v>43540</v>
      </c>
      <c r="C14174" s="3">
        <v>43804</v>
      </c>
      <c r="D14174" t="s">
        <v>131</v>
      </c>
      <c r="E14174" t="s">
        <v>171</v>
      </c>
      <c r="F14174" t="s">
        <v>133</v>
      </c>
    </row>
    <row r="14175" spans="1:6" x14ac:dyDescent="0.25">
      <c r="A14175">
        <v>2800</v>
      </c>
      <c r="B14175" s="3">
        <v>43804</v>
      </c>
      <c r="C14175" s="3">
        <v>43812</v>
      </c>
      <c r="D14175" t="s">
        <v>131</v>
      </c>
      <c r="E14175" t="s">
        <v>171</v>
      </c>
      <c r="F14175" t="s">
        <v>133</v>
      </c>
    </row>
    <row r="14176" spans="1:6" x14ac:dyDescent="0.25">
      <c r="A14176">
        <v>2800</v>
      </c>
      <c r="B14176" s="3">
        <v>43804</v>
      </c>
      <c r="C14176" s="3">
        <v>43845</v>
      </c>
      <c r="D14176" t="s">
        <v>131</v>
      </c>
      <c r="E14176" t="s">
        <v>245</v>
      </c>
      <c r="F14176" t="s">
        <v>133</v>
      </c>
    </row>
    <row r="14177" spans="1:6" x14ac:dyDescent="0.25">
      <c r="A14177">
        <v>2800</v>
      </c>
      <c r="B14177" s="3">
        <v>43845</v>
      </c>
      <c r="C14177" s="3">
        <v>43881</v>
      </c>
      <c r="D14177" t="s">
        <v>131</v>
      </c>
      <c r="E14177" t="s">
        <v>165</v>
      </c>
      <c r="F14177" t="s">
        <v>133</v>
      </c>
    </row>
    <row r="14178" spans="1:6" x14ac:dyDescent="0.25">
      <c r="A14178">
        <v>2800</v>
      </c>
      <c r="B14178" s="3">
        <v>43881</v>
      </c>
      <c r="C14178" s="3">
        <v>43881</v>
      </c>
      <c r="D14178" t="s">
        <v>131</v>
      </c>
      <c r="E14178" t="s">
        <v>246</v>
      </c>
      <c r="F14178" t="s">
        <v>133</v>
      </c>
    </row>
    <row r="14179" spans="1:6" x14ac:dyDescent="0.25">
      <c r="A14179">
        <v>2800</v>
      </c>
      <c r="B14179" s="3">
        <v>43881</v>
      </c>
      <c r="C14179" s="3">
        <v>43895</v>
      </c>
      <c r="D14179" t="s">
        <v>131</v>
      </c>
      <c r="E14179" t="s">
        <v>246</v>
      </c>
      <c r="F14179" t="s">
        <v>133</v>
      </c>
    </row>
    <row r="14180" spans="1:6" x14ac:dyDescent="0.25">
      <c r="A14180">
        <v>2800</v>
      </c>
      <c r="B14180" s="3">
        <v>43895</v>
      </c>
      <c r="C14180" s="3">
        <v>44179</v>
      </c>
      <c r="D14180" t="s">
        <v>131</v>
      </c>
      <c r="E14180" t="s">
        <v>171</v>
      </c>
      <c r="F14180" t="s">
        <v>133</v>
      </c>
    </row>
    <row r="14181" spans="1:6" x14ac:dyDescent="0.25">
      <c r="A14181">
        <v>2800</v>
      </c>
      <c r="B14181" s="3">
        <v>43895</v>
      </c>
      <c r="C14181" s="3">
        <v>43895</v>
      </c>
      <c r="D14181" t="s">
        <v>131</v>
      </c>
      <c r="E14181" t="s">
        <v>246</v>
      </c>
      <c r="F14181" t="s">
        <v>133</v>
      </c>
    </row>
    <row r="14182" spans="1:6" x14ac:dyDescent="0.25">
      <c r="A14182">
        <v>2800</v>
      </c>
      <c r="B14182" s="3">
        <v>44179</v>
      </c>
      <c r="C14182" s="3">
        <v>44200</v>
      </c>
      <c r="D14182" t="s">
        <v>131</v>
      </c>
      <c r="E14182" t="s">
        <v>247</v>
      </c>
      <c r="F14182" t="s">
        <v>133</v>
      </c>
    </row>
    <row r="14183" spans="1:6" x14ac:dyDescent="0.25">
      <c r="A14183">
        <v>2800</v>
      </c>
      <c r="B14183" s="3">
        <v>44179</v>
      </c>
      <c r="C14183" s="3">
        <v>44179</v>
      </c>
      <c r="D14183" t="s">
        <v>131</v>
      </c>
      <c r="E14183" t="s">
        <v>247</v>
      </c>
      <c r="F14183" t="s">
        <v>133</v>
      </c>
    </row>
    <row r="14184" spans="1:6" x14ac:dyDescent="0.25">
      <c r="A14184">
        <v>2800</v>
      </c>
      <c r="B14184" s="3">
        <v>44179</v>
      </c>
      <c r="C14184" s="3">
        <v>44179</v>
      </c>
      <c r="D14184" t="s">
        <v>131</v>
      </c>
      <c r="E14184" t="s">
        <v>247</v>
      </c>
      <c r="F14184" t="s">
        <v>133</v>
      </c>
    </row>
    <row r="14185" spans="1:6" x14ac:dyDescent="0.25">
      <c r="A14185">
        <v>2800</v>
      </c>
      <c r="B14185" s="3">
        <v>44197</v>
      </c>
      <c r="C14185" s="3">
        <v>44197</v>
      </c>
      <c r="D14185" t="s">
        <v>131</v>
      </c>
      <c r="E14185" t="s">
        <v>247</v>
      </c>
      <c r="F14185" t="s">
        <v>133</v>
      </c>
    </row>
    <row r="14186" spans="1:6" x14ac:dyDescent="0.25">
      <c r="A14186">
        <v>2800</v>
      </c>
      <c r="B14186" s="3">
        <v>44200</v>
      </c>
      <c r="C14186" s="3">
        <v>44205</v>
      </c>
      <c r="D14186" t="s">
        <v>131</v>
      </c>
      <c r="E14186" t="s">
        <v>171</v>
      </c>
      <c r="F14186" t="s">
        <v>133</v>
      </c>
    </row>
    <row r="14187" spans="1:6" x14ac:dyDescent="0.25">
      <c r="A14187">
        <v>2800</v>
      </c>
      <c r="B14187" s="3">
        <v>44206</v>
      </c>
      <c r="C14187" s="3">
        <v>44207</v>
      </c>
      <c r="D14187" t="s">
        <v>131</v>
      </c>
      <c r="E14187" t="s">
        <v>171</v>
      </c>
      <c r="F14187" t="s">
        <v>133</v>
      </c>
    </row>
    <row r="14188" spans="1:6" x14ac:dyDescent="0.25">
      <c r="A14188">
        <v>2800</v>
      </c>
      <c r="B14188" s="3">
        <v>44207</v>
      </c>
      <c r="C14188" s="3">
        <v>44211</v>
      </c>
      <c r="D14188" t="s">
        <v>131</v>
      </c>
      <c r="E14188" t="s">
        <v>171</v>
      </c>
      <c r="F14188" t="s">
        <v>133</v>
      </c>
    </row>
    <row r="14189" spans="1:6" x14ac:dyDescent="0.25">
      <c r="A14189">
        <v>2800</v>
      </c>
      <c r="B14189" s="3">
        <v>44212</v>
      </c>
      <c r="C14189" s="3">
        <v>44287</v>
      </c>
      <c r="D14189" t="s">
        <v>131</v>
      </c>
      <c r="E14189" t="s">
        <v>171</v>
      </c>
      <c r="F14189" t="s">
        <v>133</v>
      </c>
    </row>
    <row r="14190" spans="1:6" x14ac:dyDescent="0.25">
      <c r="A14190">
        <v>2800</v>
      </c>
      <c r="B14190" s="3">
        <v>44287</v>
      </c>
      <c r="C14190" s="3">
        <v>44355</v>
      </c>
      <c r="D14190" t="s">
        <v>131</v>
      </c>
      <c r="E14190" t="s">
        <v>171</v>
      </c>
      <c r="F14190" t="s">
        <v>133</v>
      </c>
    </row>
    <row r="14191" spans="1:6" x14ac:dyDescent="0.25">
      <c r="A14191">
        <v>2800</v>
      </c>
      <c r="B14191" s="3">
        <v>44355</v>
      </c>
      <c r="C14191" s="3">
        <v>44355</v>
      </c>
      <c r="D14191" t="s">
        <v>131</v>
      </c>
      <c r="E14191" t="s">
        <v>171</v>
      </c>
      <c r="F14191" t="s">
        <v>133</v>
      </c>
    </row>
    <row r="14192" spans="1:6" x14ac:dyDescent="0.25">
      <c r="A14192">
        <v>2800</v>
      </c>
      <c r="B14192" s="3">
        <v>44356</v>
      </c>
      <c r="C14192" s="3">
        <v>44389</v>
      </c>
      <c r="D14192" t="s">
        <v>131</v>
      </c>
      <c r="E14192" t="s">
        <v>171</v>
      </c>
      <c r="F14192" t="s">
        <v>133</v>
      </c>
    </row>
    <row r="14193" spans="1:6" x14ac:dyDescent="0.25">
      <c r="A14193">
        <v>2800</v>
      </c>
      <c r="B14193" s="3">
        <v>44389</v>
      </c>
      <c r="C14193" s="3">
        <v>44402</v>
      </c>
      <c r="D14193" t="s">
        <v>131</v>
      </c>
      <c r="E14193" t="s">
        <v>171</v>
      </c>
      <c r="F14193" t="s">
        <v>133</v>
      </c>
    </row>
    <row r="14194" spans="1:6" x14ac:dyDescent="0.25">
      <c r="A14194">
        <v>2800</v>
      </c>
      <c r="B14194" s="3">
        <v>44403</v>
      </c>
      <c r="C14194" s="3">
        <v>44562</v>
      </c>
      <c r="D14194" t="s">
        <v>131</v>
      </c>
      <c r="E14194" t="s">
        <v>171</v>
      </c>
      <c r="F14194" t="s">
        <v>133</v>
      </c>
    </row>
    <row r="14195" spans="1:6" x14ac:dyDescent="0.25">
      <c r="A14195">
        <v>2800</v>
      </c>
      <c r="B14195" s="3">
        <v>44562</v>
      </c>
      <c r="C14195" s="3">
        <v>44562</v>
      </c>
      <c r="D14195" t="s">
        <v>131</v>
      </c>
      <c r="E14195" t="s">
        <v>247</v>
      </c>
      <c r="F14195" t="s">
        <v>133</v>
      </c>
    </row>
    <row r="14196" spans="1:6" x14ac:dyDescent="0.25">
      <c r="A14196">
        <v>2800</v>
      </c>
      <c r="B14196" s="3">
        <v>44562</v>
      </c>
      <c r="C14196" s="3"/>
      <c r="D14196" t="s">
        <v>131</v>
      </c>
      <c r="E14196" t="s">
        <v>247</v>
      </c>
      <c r="F14196" t="s">
        <v>133</v>
      </c>
    </row>
    <row r="14197" spans="1:6" x14ac:dyDescent="0.25">
      <c r="A14197">
        <v>2801</v>
      </c>
      <c r="B14197" s="3">
        <v>42296</v>
      </c>
      <c r="C14197" s="3">
        <v>43466</v>
      </c>
      <c r="D14197" t="s">
        <v>131</v>
      </c>
      <c r="E14197" t="s">
        <v>169</v>
      </c>
      <c r="F14197" t="s">
        <v>133</v>
      </c>
    </row>
    <row r="14198" spans="1:6" x14ac:dyDescent="0.25">
      <c r="A14198">
        <v>2801</v>
      </c>
      <c r="B14198" s="3">
        <v>43466</v>
      </c>
      <c r="C14198" s="3">
        <v>43497</v>
      </c>
      <c r="D14198" t="s">
        <v>131</v>
      </c>
      <c r="E14198" t="s">
        <v>169</v>
      </c>
      <c r="F14198" t="s">
        <v>133</v>
      </c>
    </row>
    <row r="14199" spans="1:6" x14ac:dyDescent="0.25">
      <c r="A14199">
        <v>2801</v>
      </c>
      <c r="B14199" s="3">
        <v>43466</v>
      </c>
      <c r="C14199" s="3">
        <v>43882</v>
      </c>
      <c r="D14199" t="s">
        <v>131</v>
      </c>
      <c r="E14199" t="s">
        <v>122</v>
      </c>
      <c r="F14199" t="s">
        <v>133</v>
      </c>
    </row>
    <row r="14200" spans="1:6" x14ac:dyDescent="0.25">
      <c r="A14200">
        <v>2801</v>
      </c>
      <c r="B14200" s="3">
        <v>43882</v>
      </c>
      <c r="C14200" s="3">
        <v>43892</v>
      </c>
      <c r="D14200" t="s">
        <v>131</v>
      </c>
      <c r="E14200" t="s">
        <v>122</v>
      </c>
      <c r="F14200" t="s">
        <v>133</v>
      </c>
    </row>
    <row r="14201" spans="1:6" x14ac:dyDescent="0.25">
      <c r="A14201">
        <v>2801</v>
      </c>
      <c r="B14201" s="3">
        <v>43893</v>
      </c>
      <c r="C14201" s="3">
        <v>44018</v>
      </c>
      <c r="D14201" t="s">
        <v>131</v>
      </c>
      <c r="E14201" t="s">
        <v>122</v>
      </c>
      <c r="F14201" t="s">
        <v>133</v>
      </c>
    </row>
    <row r="14202" spans="1:6" x14ac:dyDescent="0.25">
      <c r="A14202">
        <v>2801</v>
      </c>
      <c r="B14202" s="3">
        <v>44018</v>
      </c>
      <c r="C14202" s="3">
        <v>44115</v>
      </c>
      <c r="D14202" t="s">
        <v>131</v>
      </c>
      <c r="E14202" t="s">
        <v>122</v>
      </c>
      <c r="F14202" t="s">
        <v>133</v>
      </c>
    </row>
    <row r="14203" spans="1:6" x14ac:dyDescent="0.25">
      <c r="A14203">
        <v>2801</v>
      </c>
      <c r="B14203" s="3">
        <v>44116</v>
      </c>
      <c r="C14203" s="3">
        <v>44229</v>
      </c>
      <c r="D14203" t="s">
        <v>131</v>
      </c>
      <c r="E14203" t="s">
        <v>122</v>
      </c>
      <c r="F14203" t="s">
        <v>133</v>
      </c>
    </row>
    <row r="14204" spans="1:6" x14ac:dyDescent="0.25">
      <c r="A14204">
        <v>2801</v>
      </c>
      <c r="B14204" s="3">
        <v>44229</v>
      </c>
      <c r="C14204" s="3">
        <v>44593</v>
      </c>
      <c r="D14204" t="s">
        <v>131</v>
      </c>
      <c r="E14204" t="s">
        <v>122</v>
      </c>
      <c r="F14204" t="s">
        <v>133</v>
      </c>
    </row>
    <row r="14205" spans="1:6" x14ac:dyDescent="0.25">
      <c r="A14205">
        <v>2801</v>
      </c>
      <c r="B14205" s="3">
        <v>44594</v>
      </c>
      <c r="C14205" s="3"/>
      <c r="D14205" t="s">
        <v>131</v>
      </c>
      <c r="E14205" t="s">
        <v>122</v>
      </c>
      <c r="F14205" t="s">
        <v>133</v>
      </c>
    </row>
    <row r="14206" spans="1:6" x14ac:dyDescent="0.25">
      <c r="A14206">
        <v>2802</v>
      </c>
      <c r="B14206" s="3">
        <v>42079</v>
      </c>
      <c r="C14206" s="3">
        <v>43539</v>
      </c>
      <c r="D14206" t="s">
        <v>131</v>
      </c>
      <c r="E14206" t="s">
        <v>173</v>
      </c>
      <c r="F14206" t="s">
        <v>133</v>
      </c>
    </row>
    <row r="14207" spans="1:6" x14ac:dyDescent="0.25">
      <c r="A14207">
        <v>2802</v>
      </c>
      <c r="B14207" s="3">
        <v>43540</v>
      </c>
      <c r="C14207" s="3">
        <v>43540</v>
      </c>
      <c r="D14207" t="s">
        <v>131</v>
      </c>
      <c r="E14207" t="s">
        <v>171</v>
      </c>
      <c r="F14207" t="s">
        <v>133</v>
      </c>
    </row>
    <row r="14208" spans="1:6" x14ac:dyDescent="0.25">
      <c r="A14208">
        <v>2802</v>
      </c>
      <c r="B14208" s="3">
        <v>43540</v>
      </c>
      <c r="C14208" s="3">
        <v>44562</v>
      </c>
      <c r="D14208" t="s">
        <v>131</v>
      </c>
      <c r="E14208" t="s">
        <v>171</v>
      </c>
      <c r="F14208" t="s">
        <v>133</v>
      </c>
    </row>
    <row r="14209" spans="1:6" x14ac:dyDescent="0.25">
      <c r="A14209">
        <v>2802</v>
      </c>
      <c r="B14209" s="3">
        <v>44562</v>
      </c>
      <c r="C14209" s="3"/>
      <c r="D14209" t="s">
        <v>131</v>
      </c>
      <c r="E14209" t="s">
        <v>171</v>
      </c>
      <c r="F14209" t="s">
        <v>133</v>
      </c>
    </row>
    <row r="14210" spans="1:6" x14ac:dyDescent="0.25">
      <c r="A14210">
        <v>2803</v>
      </c>
      <c r="B14210" s="3">
        <v>42643</v>
      </c>
      <c r="C14210" s="3">
        <v>43466</v>
      </c>
      <c r="D14210" t="s">
        <v>131</v>
      </c>
      <c r="E14210" t="s">
        <v>169</v>
      </c>
      <c r="F14210" t="s">
        <v>133</v>
      </c>
    </row>
    <row r="14211" spans="1:6" x14ac:dyDescent="0.25">
      <c r="A14211">
        <v>2803</v>
      </c>
      <c r="B14211" s="3">
        <v>43466</v>
      </c>
      <c r="C14211" s="3">
        <v>43655</v>
      </c>
      <c r="D14211" t="s">
        <v>131</v>
      </c>
      <c r="E14211" t="s">
        <v>134</v>
      </c>
      <c r="F14211" t="s">
        <v>133</v>
      </c>
    </row>
    <row r="14212" spans="1:6" x14ac:dyDescent="0.25">
      <c r="A14212">
        <v>2803</v>
      </c>
      <c r="B14212" s="3">
        <v>43655</v>
      </c>
      <c r="C14212" s="3">
        <v>43675</v>
      </c>
      <c r="D14212" t="s">
        <v>131</v>
      </c>
      <c r="E14212" t="s">
        <v>134</v>
      </c>
      <c r="F14212" t="s">
        <v>133</v>
      </c>
    </row>
    <row r="14213" spans="1:6" x14ac:dyDescent="0.25">
      <c r="A14213">
        <v>2803</v>
      </c>
      <c r="B14213" s="3">
        <v>43676</v>
      </c>
      <c r="C14213" s="3">
        <v>44228</v>
      </c>
      <c r="D14213" t="s">
        <v>131</v>
      </c>
      <c r="E14213" t="s">
        <v>134</v>
      </c>
      <c r="F14213" t="s">
        <v>133</v>
      </c>
    </row>
    <row r="14214" spans="1:6" x14ac:dyDescent="0.25">
      <c r="A14214">
        <v>2803</v>
      </c>
      <c r="B14214" s="3">
        <v>44228</v>
      </c>
      <c r="C14214" s="3">
        <v>44228</v>
      </c>
      <c r="D14214" t="s">
        <v>131</v>
      </c>
      <c r="E14214" t="s">
        <v>134</v>
      </c>
      <c r="F14214" t="s">
        <v>133</v>
      </c>
    </row>
    <row r="14215" spans="1:6" x14ac:dyDescent="0.25">
      <c r="A14215">
        <v>2803</v>
      </c>
      <c r="B14215" s="3">
        <v>44228</v>
      </c>
      <c r="C14215" s="3">
        <v>44228</v>
      </c>
      <c r="D14215" t="s">
        <v>131</v>
      </c>
      <c r="E14215" t="s">
        <v>134</v>
      </c>
      <c r="F14215" t="s">
        <v>133</v>
      </c>
    </row>
    <row r="14216" spans="1:6" x14ac:dyDescent="0.25">
      <c r="A14216">
        <v>2803</v>
      </c>
      <c r="B14216" s="3">
        <v>44228</v>
      </c>
      <c r="C14216" s="3"/>
      <c r="D14216" t="s">
        <v>131</v>
      </c>
      <c r="E14216" t="s">
        <v>169</v>
      </c>
      <c r="F14216" t="s">
        <v>133</v>
      </c>
    </row>
    <row r="14217" spans="1:6" x14ac:dyDescent="0.25">
      <c r="A14217">
        <v>2804</v>
      </c>
      <c r="B14217" s="3">
        <v>42079</v>
      </c>
      <c r="C14217" s="3">
        <v>43363</v>
      </c>
      <c r="D14217" t="s">
        <v>131</v>
      </c>
      <c r="E14217" t="s">
        <v>177</v>
      </c>
      <c r="F14217" t="s">
        <v>133</v>
      </c>
    </row>
    <row r="14218" spans="1:6" x14ac:dyDescent="0.25">
      <c r="A14218">
        <v>2804</v>
      </c>
      <c r="B14218" s="3">
        <v>43363</v>
      </c>
      <c r="C14218" s="3">
        <v>43363</v>
      </c>
      <c r="D14218" t="s">
        <v>131</v>
      </c>
      <c r="E14218" t="s">
        <v>177</v>
      </c>
      <c r="F14218" t="s">
        <v>133</v>
      </c>
    </row>
    <row r="14219" spans="1:6" x14ac:dyDescent="0.25">
      <c r="A14219">
        <v>2804</v>
      </c>
      <c r="B14219" s="3">
        <v>43364</v>
      </c>
      <c r="C14219" s="3">
        <v>43381</v>
      </c>
      <c r="D14219" t="s">
        <v>131</v>
      </c>
      <c r="E14219" t="s">
        <v>177</v>
      </c>
      <c r="F14219" t="s">
        <v>133</v>
      </c>
    </row>
    <row r="14220" spans="1:6" x14ac:dyDescent="0.25">
      <c r="A14220">
        <v>2804</v>
      </c>
      <c r="B14220" s="3">
        <v>43381</v>
      </c>
      <c r="C14220" s="3">
        <v>44255</v>
      </c>
      <c r="D14220" t="s">
        <v>131</v>
      </c>
      <c r="E14220" t="s">
        <v>177</v>
      </c>
      <c r="F14220" t="s">
        <v>133</v>
      </c>
    </row>
    <row r="14221" spans="1:6" x14ac:dyDescent="0.25">
      <c r="A14221">
        <v>2804</v>
      </c>
      <c r="B14221" s="3">
        <v>44256</v>
      </c>
      <c r="C14221" s="3">
        <v>44256</v>
      </c>
      <c r="D14221" t="s">
        <v>131</v>
      </c>
      <c r="E14221" t="s">
        <v>177</v>
      </c>
      <c r="F14221" t="s">
        <v>133</v>
      </c>
    </row>
    <row r="14222" spans="1:6" x14ac:dyDescent="0.25">
      <c r="A14222">
        <v>2804</v>
      </c>
      <c r="B14222" s="3">
        <v>44256</v>
      </c>
      <c r="C14222" s="3">
        <v>44713</v>
      </c>
      <c r="D14222" t="s">
        <v>131</v>
      </c>
      <c r="E14222" t="s">
        <v>177</v>
      </c>
      <c r="F14222" t="s">
        <v>133</v>
      </c>
    </row>
    <row r="14223" spans="1:6" x14ac:dyDescent="0.25">
      <c r="A14223">
        <v>2804</v>
      </c>
      <c r="B14223" s="3">
        <v>44713</v>
      </c>
      <c r="C14223" s="3">
        <v>45077</v>
      </c>
      <c r="D14223" t="s">
        <v>131</v>
      </c>
      <c r="E14223" t="s">
        <v>177</v>
      </c>
      <c r="F14223" t="s">
        <v>133</v>
      </c>
    </row>
    <row r="14224" spans="1:6" x14ac:dyDescent="0.25">
      <c r="A14224">
        <v>2804</v>
      </c>
      <c r="B14224" s="3">
        <v>45078</v>
      </c>
      <c r="C14224" s="3"/>
      <c r="D14224" t="s">
        <v>131</v>
      </c>
      <c r="E14224" t="s">
        <v>177</v>
      </c>
      <c r="F14224" t="s">
        <v>133</v>
      </c>
    </row>
    <row r="14225" spans="1:6" x14ac:dyDescent="0.25">
      <c r="A14225">
        <v>2805</v>
      </c>
      <c r="B14225" s="3">
        <v>42522</v>
      </c>
      <c r="C14225" s="3">
        <v>43262</v>
      </c>
      <c r="D14225" t="s">
        <v>131</v>
      </c>
      <c r="E14225" t="s">
        <v>115</v>
      </c>
      <c r="F14225" t="s">
        <v>133</v>
      </c>
    </row>
    <row r="14226" spans="1:6" x14ac:dyDescent="0.25">
      <c r="A14226">
        <v>2805</v>
      </c>
      <c r="B14226" s="3">
        <v>43262</v>
      </c>
      <c r="C14226" s="3">
        <v>43262</v>
      </c>
      <c r="D14226" t="s">
        <v>131</v>
      </c>
      <c r="E14226" t="s">
        <v>115</v>
      </c>
      <c r="F14226" t="s">
        <v>133</v>
      </c>
    </row>
    <row r="14227" spans="1:6" x14ac:dyDescent="0.25">
      <c r="A14227">
        <v>2805</v>
      </c>
      <c r="B14227" s="3">
        <v>43262</v>
      </c>
      <c r="C14227" s="3">
        <v>44642</v>
      </c>
      <c r="D14227" t="s">
        <v>131</v>
      </c>
      <c r="E14227" t="s">
        <v>115</v>
      </c>
      <c r="F14227" t="s">
        <v>133</v>
      </c>
    </row>
    <row r="14228" spans="1:6" x14ac:dyDescent="0.25">
      <c r="A14228">
        <v>2805</v>
      </c>
      <c r="B14228" s="3">
        <v>44642</v>
      </c>
      <c r="C14228" s="3"/>
      <c r="D14228" t="s">
        <v>131</v>
      </c>
      <c r="E14228" t="s">
        <v>115</v>
      </c>
      <c r="F14228" t="s">
        <v>133</v>
      </c>
    </row>
    <row r="14229" spans="1:6" x14ac:dyDescent="0.25">
      <c r="A14229">
        <v>2806</v>
      </c>
      <c r="B14229" s="3">
        <v>42005</v>
      </c>
      <c r="C14229" s="3">
        <v>43252</v>
      </c>
      <c r="D14229" t="s">
        <v>131</v>
      </c>
      <c r="E14229" t="s">
        <v>173</v>
      </c>
      <c r="F14229" t="s">
        <v>133</v>
      </c>
    </row>
    <row r="14230" spans="1:6" x14ac:dyDescent="0.25">
      <c r="A14230">
        <v>2806</v>
      </c>
      <c r="B14230" s="3">
        <v>43252</v>
      </c>
      <c r="C14230" s="3">
        <v>43405</v>
      </c>
      <c r="D14230" t="s">
        <v>131</v>
      </c>
      <c r="E14230" t="s">
        <v>173</v>
      </c>
      <c r="F14230" t="s">
        <v>133</v>
      </c>
    </row>
    <row r="14231" spans="1:6" x14ac:dyDescent="0.25">
      <c r="A14231">
        <v>2806</v>
      </c>
      <c r="B14231" s="3">
        <v>43252</v>
      </c>
      <c r="C14231" s="3">
        <v>44044</v>
      </c>
      <c r="D14231" t="s">
        <v>131</v>
      </c>
      <c r="E14231" t="s">
        <v>175</v>
      </c>
      <c r="F14231" t="s">
        <v>133</v>
      </c>
    </row>
    <row r="14232" spans="1:6" x14ac:dyDescent="0.25">
      <c r="A14232">
        <v>2806</v>
      </c>
      <c r="B14232" s="3">
        <v>43252</v>
      </c>
      <c r="C14232" s="3">
        <v>43252</v>
      </c>
      <c r="D14232" t="s">
        <v>131</v>
      </c>
      <c r="E14232" t="s">
        <v>175</v>
      </c>
      <c r="F14232" t="s">
        <v>132</v>
      </c>
    </row>
    <row r="14233" spans="1:6" x14ac:dyDescent="0.25">
      <c r="A14233">
        <v>2806</v>
      </c>
      <c r="B14233" s="3">
        <v>44044</v>
      </c>
      <c r="C14233" s="3">
        <v>44222</v>
      </c>
      <c r="D14233" t="s">
        <v>131</v>
      </c>
      <c r="E14233" t="s">
        <v>125</v>
      </c>
      <c r="F14233" t="s">
        <v>133</v>
      </c>
    </row>
    <row r="14234" spans="1:6" x14ac:dyDescent="0.25">
      <c r="A14234">
        <v>2806</v>
      </c>
      <c r="B14234" s="3">
        <v>44044</v>
      </c>
      <c r="C14234" s="3">
        <v>44044</v>
      </c>
      <c r="D14234" t="s">
        <v>131</v>
      </c>
      <c r="E14234" t="s">
        <v>175</v>
      </c>
      <c r="F14234" t="s">
        <v>132</v>
      </c>
    </row>
    <row r="14235" spans="1:6" x14ac:dyDescent="0.25">
      <c r="A14235">
        <v>2806</v>
      </c>
      <c r="B14235" s="3">
        <v>44044</v>
      </c>
      <c r="C14235" s="3">
        <v>44044</v>
      </c>
      <c r="D14235" t="s">
        <v>131</v>
      </c>
      <c r="E14235" t="s">
        <v>175</v>
      </c>
      <c r="F14235" t="s">
        <v>132</v>
      </c>
    </row>
    <row r="14236" spans="1:6" x14ac:dyDescent="0.25">
      <c r="A14236">
        <v>2806</v>
      </c>
      <c r="B14236" s="3">
        <v>44222</v>
      </c>
      <c r="C14236" s="3">
        <v>44226</v>
      </c>
      <c r="D14236" t="s">
        <v>131</v>
      </c>
      <c r="E14236" t="s">
        <v>125</v>
      </c>
      <c r="F14236" t="s">
        <v>133</v>
      </c>
    </row>
    <row r="14237" spans="1:6" x14ac:dyDescent="0.25">
      <c r="A14237">
        <v>2806</v>
      </c>
      <c r="B14237" s="3">
        <v>44227</v>
      </c>
      <c r="C14237" s="3">
        <v>44425</v>
      </c>
      <c r="D14237" t="s">
        <v>131</v>
      </c>
      <c r="E14237" t="s">
        <v>125</v>
      </c>
      <c r="F14237" t="s">
        <v>133</v>
      </c>
    </row>
    <row r="14238" spans="1:6" x14ac:dyDescent="0.25">
      <c r="A14238">
        <v>2806</v>
      </c>
      <c r="B14238" s="3">
        <v>44425</v>
      </c>
      <c r="C14238" s="3">
        <v>44432</v>
      </c>
      <c r="D14238" t="s">
        <v>131</v>
      </c>
      <c r="E14238" t="s">
        <v>125</v>
      </c>
      <c r="F14238" t="s">
        <v>133</v>
      </c>
    </row>
    <row r="14239" spans="1:6" x14ac:dyDescent="0.25">
      <c r="A14239">
        <v>2806</v>
      </c>
      <c r="B14239" s="3">
        <v>44433</v>
      </c>
      <c r="C14239" s="3">
        <v>44606</v>
      </c>
      <c r="D14239" t="s">
        <v>131</v>
      </c>
      <c r="E14239" t="s">
        <v>125</v>
      </c>
      <c r="F14239" t="s">
        <v>133</v>
      </c>
    </row>
    <row r="14240" spans="1:6" x14ac:dyDescent="0.25">
      <c r="A14240">
        <v>2806</v>
      </c>
      <c r="B14240" s="3">
        <v>44606</v>
      </c>
      <c r="C14240" s="3">
        <v>44613</v>
      </c>
      <c r="D14240" t="s">
        <v>131</v>
      </c>
      <c r="E14240" t="s">
        <v>125</v>
      </c>
      <c r="F14240" t="s">
        <v>133</v>
      </c>
    </row>
    <row r="14241" spans="1:6" x14ac:dyDescent="0.25">
      <c r="A14241">
        <v>2806</v>
      </c>
      <c r="B14241" s="3">
        <v>44608</v>
      </c>
      <c r="C14241" s="3">
        <v>44612</v>
      </c>
      <c r="D14241" t="s">
        <v>131</v>
      </c>
      <c r="E14241" t="s">
        <v>125</v>
      </c>
      <c r="F14241" t="s">
        <v>133</v>
      </c>
    </row>
    <row r="14242" spans="1:6" x14ac:dyDescent="0.25">
      <c r="A14242">
        <v>2806</v>
      </c>
      <c r="B14242" s="3">
        <v>44613</v>
      </c>
      <c r="C14242" s="3">
        <v>44615</v>
      </c>
      <c r="D14242" t="s">
        <v>131</v>
      </c>
      <c r="E14242" t="s">
        <v>125</v>
      </c>
      <c r="F14242" t="s">
        <v>133</v>
      </c>
    </row>
    <row r="14243" spans="1:6" x14ac:dyDescent="0.25">
      <c r="A14243">
        <v>2806</v>
      </c>
      <c r="B14243" s="3">
        <v>44616</v>
      </c>
      <c r="C14243" s="3">
        <v>44626</v>
      </c>
      <c r="D14243" t="s">
        <v>131</v>
      </c>
      <c r="E14243" t="s">
        <v>125</v>
      </c>
      <c r="F14243" t="s">
        <v>133</v>
      </c>
    </row>
    <row r="14244" spans="1:6" x14ac:dyDescent="0.25">
      <c r="A14244">
        <v>2806</v>
      </c>
      <c r="B14244" s="3">
        <v>44627</v>
      </c>
      <c r="C14244" s="3">
        <v>44810</v>
      </c>
      <c r="D14244" t="s">
        <v>131</v>
      </c>
      <c r="E14244" t="s">
        <v>125</v>
      </c>
      <c r="F14244" t="s">
        <v>133</v>
      </c>
    </row>
    <row r="14245" spans="1:6" x14ac:dyDescent="0.25">
      <c r="A14245">
        <v>2806</v>
      </c>
      <c r="B14245" s="3">
        <v>44811</v>
      </c>
      <c r="C14245" s="3"/>
      <c r="D14245" t="s">
        <v>131</v>
      </c>
      <c r="E14245" t="s">
        <v>125</v>
      </c>
      <c r="F14245" t="s">
        <v>133</v>
      </c>
    </row>
    <row r="14246" spans="1:6" x14ac:dyDescent="0.25">
      <c r="A14246">
        <v>2807</v>
      </c>
      <c r="B14246" s="3">
        <v>42095</v>
      </c>
      <c r="C14246" s="3">
        <v>43313</v>
      </c>
      <c r="D14246" t="s">
        <v>131</v>
      </c>
      <c r="E14246" t="s">
        <v>171</v>
      </c>
      <c r="F14246" t="s">
        <v>133</v>
      </c>
    </row>
    <row r="14247" spans="1:6" x14ac:dyDescent="0.25">
      <c r="A14247">
        <v>2807</v>
      </c>
      <c r="B14247" s="3">
        <v>43313</v>
      </c>
      <c r="C14247" s="3">
        <v>43337</v>
      </c>
      <c r="D14247" t="s">
        <v>131</v>
      </c>
      <c r="E14247" t="s">
        <v>171</v>
      </c>
      <c r="F14247" t="s">
        <v>133</v>
      </c>
    </row>
    <row r="14248" spans="1:6" x14ac:dyDescent="0.25">
      <c r="A14248">
        <v>2807</v>
      </c>
      <c r="B14248" s="3">
        <v>43337</v>
      </c>
      <c r="C14248" s="3">
        <v>43360</v>
      </c>
      <c r="D14248" t="s">
        <v>131</v>
      </c>
      <c r="E14248" t="s">
        <v>171</v>
      </c>
      <c r="F14248" t="s">
        <v>133</v>
      </c>
    </row>
    <row r="14249" spans="1:6" x14ac:dyDescent="0.25">
      <c r="A14249">
        <v>2807</v>
      </c>
      <c r="B14249" s="3">
        <v>43360</v>
      </c>
      <c r="C14249" s="3">
        <v>43361</v>
      </c>
      <c r="D14249" t="s">
        <v>131</v>
      </c>
      <c r="E14249" t="s">
        <v>171</v>
      </c>
      <c r="F14249" t="s">
        <v>133</v>
      </c>
    </row>
    <row r="14250" spans="1:6" x14ac:dyDescent="0.25">
      <c r="A14250">
        <v>2807</v>
      </c>
      <c r="B14250" s="3">
        <v>43362</v>
      </c>
      <c r="C14250" s="3">
        <v>43362</v>
      </c>
      <c r="D14250" t="s">
        <v>131</v>
      </c>
      <c r="E14250" t="s">
        <v>171</v>
      </c>
      <c r="F14250" t="s">
        <v>133</v>
      </c>
    </row>
    <row r="14251" spans="1:6" x14ac:dyDescent="0.25">
      <c r="A14251">
        <v>2807</v>
      </c>
      <c r="B14251" s="3">
        <v>43362</v>
      </c>
      <c r="C14251" s="3">
        <v>43539</v>
      </c>
      <c r="D14251" t="s">
        <v>131</v>
      </c>
      <c r="E14251" t="s">
        <v>171</v>
      </c>
      <c r="F14251" t="s">
        <v>133</v>
      </c>
    </row>
    <row r="14252" spans="1:6" x14ac:dyDescent="0.25">
      <c r="A14252">
        <v>2807</v>
      </c>
      <c r="B14252" s="3">
        <v>43540</v>
      </c>
      <c r="C14252" s="3">
        <v>43540</v>
      </c>
      <c r="D14252" t="s">
        <v>131</v>
      </c>
      <c r="E14252" t="s">
        <v>171</v>
      </c>
      <c r="F14252" t="s">
        <v>133</v>
      </c>
    </row>
    <row r="14253" spans="1:6" x14ac:dyDescent="0.25">
      <c r="A14253">
        <v>2807</v>
      </c>
      <c r="B14253" s="3">
        <v>43540</v>
      </c>
      <c r="C14253" s="3">
        <v>43844</v>
      </c>
      <c r="D14253" t="s">
        <v>131</v>
      </c>
      <c r="E14253" t="s">
        <v>171</v>
      </c>
      <c r="F14253" t="s">
        <v>133</v>
      </c>
    </row>
    <row r="14254" spans="1:6" x14ac:dyDescent="0.25">
      <c r="A14254">
        <v>2807</v>
      </c>
      <c r="B14254" s="3">
        <v>43844</v>
      </c>
      <c r="C14254" s="3">
        <v>43844</v>
      </c>
      <c r="D14254" t="s">
        <v>131</v>
      </c>
      <c r="E14254" t="s">
        <v>171</v>
      </c>
      <c r="F14254" t="s">
        <v>133</v>
      </c>
    </row>
    <row r="14255" spans="1:6" x14ac:dyDescent="0.25">
      <c r="A14255">
        <v>2807</v>
      </c>
      <c r="B14255" s="3">
        <v>43845</v>
      </c>
      <c r="C14255" s="3">
        <v>43845</v>
      </c>
      <c r="D14255" t="s">
        <v>131</v>
      </c>
      <c r="E14255" t="s">
        <v>171</v>
      </c>
      <c r="F14255" t="s">
        <v>133</v>
      </c>
    </row>
    <row r="14256" spans="1:6" x14ac:dyDescent="0.25">
      <c r="A14256">
        <v>2807</v>
      </c>
      <c r="B14256" s="3">
        <v>43845</v>
      </c>
      <c r="C14256" s="3">
        <v>43845</v>
      </c>
      <c r="D14256" t="s">
        <v>131</v>
      </c>
      <c r="E14256" t="s">
        <v>171</v>
      </c>
      <c r="F14256" t="s">
        <v>133</v>
      </c>
    </row>
    <row r="14257" spans="1:6" x14ac:dyDescent="0.25">
      <c r="A14257">
        <v>2807</v>
      </c>
      <c r="B14257" s="3">
        <v>43846</v>
      </c>
      <c r="C14257" s="3">
        <v>44562</v>
      </c>
      <c r="D14257" t="s">
        <v>131</v>
      </c>
      <c r="E14257" t="s">
        <v>171</v>
      </c>
      <c r="F14257" t="s">
        <v>133</v>
      </c>
    </row>
    <row r="14258" spans="1:6" x14ac:dyDescent="0.25">
      <c r="A14258">
        <v>2807</v>
      </c>
      <c r="B14258" s="3">
        <v>44562</v>
      </c>
      <c r="C14258" s="3">
        <v>44562</v>
      </c>
      <c r="D14258" t="s">
        <v>131</v>
      </c>
      <c r="E14258" t="s">
        <v>171</v>
      </c>
      <c r="F14258" t="s">
        <v>133</v>
      </c>
    </row>
    <row r="14259" spans="1:6" x14ac:dyDescent="0.25">
      <c r="A14259">
        <v>2807</v>
      </c>
      <c r="B14259" s="3">
        <v>44562</v>
      </c>
      <c r="C14259" s="3">
        <v>44714</v>
      </c>
      <c r="D14259" t="s">
        <v>131</v>
      </c>
      <c r="E14259" t="s">
        <v>125</v>
      </c>
      <c r="F14259" t="s">
        <v>133</v>
      </c>
    </row>
    <row r="14260" spans="1:6" x14ac:dyDescent="0.25">
      <c r="A14260">
        <v>2807</v>
      </c>
      <c r="B14260" s="3">
        <v>44714</v>
      </c>
      <c r="C14260" s="3">
        <v>44720</v>
      </c>
      <c r="D14260" t="s">
        <v>131</v>
      </c>
      <c r="E14260" t="s">
        <v>125</v>
      </c>
      <c r="F14260" t="s">
        <v>133</v>
      </c>
    </row>
    <row r="14261" spans="1:6" x14ac:dyDescent="0.25">
      <c r="A14261">
        <v>2807</v>
      </c>
      <c r="B14261" s="3">
        <v>44721</v>
      </c>
      <c r="C14261" s="3">
        <v>44721</v>
      </c>
      <c r="D14261" t="s">
        <v>131</v>
      </c>
      <c r="E14261" t="s">
        <v>125</v>
      </c>
      <c r="F14261" t="s">
        <v>133</v>
      </c>
    </row>
    <row r="14262" spans="1:6" x14ac:dyDescent="0.25">
      <c r="A14262">
        <v>2807</v>
      </c>
      <c r="B14262" s="3">
        <v>44721</v>
      </c>
      <c r="C14262" s="3">
        <v>44727</v>
      </c>
      <c r="D14262" t="s">
        <v>131</v>
      </c>
      <c r="E14262" t="s">
        <v>125</v>
      </c>
      <c r="F14262" t="s">
        <v>133</v>
      </c>
    </row>
    <row r="14263" spans="1:6" x14ac:dyDescent="0.25">
      <c r="A14263">
        <v>2807</v>
      </c>
      <c r="B14263" s="3">
        <v>44728</v>
      </c>
      <c r="C14263" s="3"/>
      <c r="D14263" t="s">
        <v>131</v>
      </c>
      <c r="E14263" t="s">
        <v>125</v>
      </c>
      <c r="F14263" t="s">
        <v>133</v>
      </c>
    </row>
    <row r="14264" spans="1:6" x14ac:dyDescent="0.25">
      <c r="A14264">
        <v>2808</v>
      </c>
      <c r="B14264" s="3">
        <v>42095</v>
      </c>
      <c r="C14264" s="3">
        <v>43073</v>
      </c>
      <c r="D14264" t="s">
        <v>131</v>
      </c>
      <c r="E14264" t="s">
        <v>170</v>
      </c>
      <c r="F14264" t="s">
        <v>132</v>
      </c>
    </row>
    <row r="14265" spans="1:6" x14ac:dyDescent="0.25">
      <c r="A14265">
        <v>2808</v>
      </c>
      <c r="B14265" s="3">
        <v>43073</v>
      </c>
      <c r="C14265" s="3">
        <v>43073</v>
      </c>
      <c r="D14265" t="s">
        <v>131</v>
      </c>
      <c r="E14265" t="s">
        <v>170</v>
      </c>
      <c r="F14265" t="s">
        <v>132</v>
      </c>
    </row>
    <row r="14266" spans="1:6" x14ac:dyDescent="0.25">
      <c r="A14266">
        <v>2808</v>
      </c>
      <c r="B14266" s="3">
        <v>43073</v>
      </c>
      <c r="C14266" s="3">
        <v>43374</v>
      </c>
      <c r="D14266" t="s">
        <v>131</v>
      </c>
      <c r="E14266" t="s">
        <v>165</v>
      </c>
      <c r="F14266" t="s">
        <v>132</v>
      </c>
    </row>
    <row r="14267" spans="1:6" x14ac:dyDescent="0.25">
      <c r="A14267">
        <v>2808</v>
      </c>
      <c r="B14267" s="3">
        <v>43374</v>
      </c>
      <c r="C14267" s="3"/>
      <c r="D14267" t="s">
        <v>131</v>
      </c>
      <c r="E14267" t="s">
        <v>165</v>
      </c>
      <c r="F14267" t="s">
        <v>132</v>
      </c>
    </row>
    <row r="14268" spans="1:6" x14ac:dyDescent="0.25">
      <c r="A14268">
        <v>2809</v>
      </c>
      <c r="B14268" s="3">
        <v>42290</v>
      </c>
      <c r="C14268" s="3">
        <v>43564</v>
      </c>
      <c r="D14268" t="s">
        <v>131</v>
      </c>
      <c r="E14268" t="s">
        <v>167</v>
      </c>
      <c r="F14268" t="s">
        <v>133</v>
      </c>
    </row>
    <row r="14269" spans="1:6" x14ac:dyDescent="0.25">
      <c r="A14269">
        <v>2809</v>
      </c>
      <c r="B14269" s="3">
        <v>43564</v>
      </c>
      <c r="C14269" s="3">
        <v>43565</v>
      </c>
      <c r="D14269" t="s">
        <v>131</v>
      </c>
      <c r="E14269" t="s">
        <v>167</v>
      </c>
      <c r="F14269" t="s">
        <v>133</v>
      </c>
    </row>
    <row r="14270" spans="1:6" x14ac:dyDescent="0.25">
      <c r="A14270">
        <v>2809</v>
      </c>
      <c r="B14270" s="3">
        <v>43566</v>
      </c>
      <c r="C14270" s="3">
        <v>43651</v>
      </c>
      <c r="D14270" t="s">
        <v>131</v>
      </c>
      <c r="E14270" t="s">
        <v>167</v>
      </c>
      <c r="F14270" t="s">
        <v>133</v>
      </c>
    </row>
    <row r="14271" spans="1:6" x14ac:dyDescent="0.25">
      <c r="A14271">
        <v>2809</v>
      </c>
      <c r="B14271" s="3">
        <v>43651</v>
      </c>
      <c r="C14271" s="3">
        <v>43677</v>
      </c>
      <c r="D14271" t="s">
        <v>131</v>
      </c>
      <c r="E14271" t="s">
        <v>167</v>
      </c>
      <c r="F14271" t="s">
        <v>133</v>
      </c>
    </row>
    <row r="14272" spans="1:6" x14ac:dyDescent="0.25">
      <c r="A14272">
        <v>2809</v>
      </c>
      <c r="B14272" s="3">
        <v>43678</v>
      </c>
      <c r="C14272" s="3">
        <v>43678</v>
      </c>
      <c r="D14272" t="s">
        <v>131</v>
      </c>
      <c r="E14272" t="s">
        <v>167</v>
      </c>
      <c r="F14272" t="s">
        <v>133</v>
      </c>
    </row>
    <row r="14273" spans="1:6" x14ac:dyDescent="0.25">
      <c r="A14273">
        <v>2809</v>
      </c>
      <c r="B14273" s="3">
        <v>43678</v>
      </c>
      <c r="C14273" s="3">
        <v>44735</v>
      </c>
      <c r="D14273" t="s">
        <v>131</v>
      </c>
      <c r="E14273" t="s">
        <v>167</v>
      </c>
      <c r="F14273" t="s">
        <v>133</v>
      </c>
    </row>
    <row r="14274" spans="1:6" x14ac:dyDescent="0.25">
      <c r="A14274">
        <v>2809</v>
      </c>
      <c r="B14274" s="3">
        <v>44735</v>
      </c>
      <c r="C14274" s="3">
        <v>44744</v>
      </c>
      <c r="D14274" t="s">
        <v>131</v>
      </c>
      <c r="E14274" t="s">
        <v>167</v>
      </c>
      <c r="F14274" t="s">
        <v>133</v>
      </c>
    </row>
    <row r="14275" spans="1:6" x14ac:dyDescent="0.25">
      <c r="A14275">
        <v>2809</v>
      </c>
      <c r="B14275" s="3">
        <v>44745</v>
      </c>
      <c r="C14275" s="3"/>
      <c r="D14275" t="s">
        <v>131</v>
      </c>
      <c r="E14275" t="s">
        <v>167</v>
      </c>
      <c r="F14275" t="s">
        <v>133</v>
      </c>
    </row>
    <row r="14276" spans="1:6" x14ac:dyDescent="0.25">
      <c r="A14276">
        <v>2810</v>
      </c>
      <c r="B14276" s="3">
        <v>42095</v>
      </c>
      <c r="C14276" s="3"/>
      <c r="D14276" t="s">
        <v>131</v>
      </c>
      <c r="E14276" t="s">
        <v>177</v>
      </c>
      <c r="F14276" t="s">
        <v>133</v>
      </c>
    </row>
    <row r="14277" spans="1:6" x14ac:dyDescent="0.25">
      <c r="A14277">
        <v>2811</v>
      </c>
      <c r="B14277" s="3">
        <v>42644</v>
      </c>
      <c r="C14277" s="3">
        <v>43418</v>
      </c>
      <c r="D14277" t="s">
        <v>131</v>
      </c>
      <c r="E14277" t="s">
        <v>115</v>
      </c>
      <c r="F14277" t="s">
        <v>133</v>
      </c>
    </row>
    <row r="14278" spans="1:6" x14ac:dyDescent="0.25">
      <c r="A14278">
        <v>2811</v>
      </c>
      <c r="B14278" s="3">
        <v>43418</v>
      </c>
      <c r="C14278" s="3">
        <v>44413</v>
      </c>
      <c r="D14278" t="s">
        <v>131</v>
      </c>
      <c r="E14278" t="s">
        <v>92</v>
      </c>
      <c r="F14278" t="s">
        <v>133</v>
      </c>
    </row>
    <row r="14279" spans="1:6" x14ac:dyDescent="0.25">
      <c r="A14279">
        <v>2811</v>
      </c>
      <c r="B14279" s="3">
        <v>43418</v>
      </c>
      <c r="C14279" s="3">
        <v>43479</v>
      </c>
      <c r="D14279" t="s">
        <v>131</v>
      </c>
      <c r="E14279" t="s">
        <v>115</v>
      </c>
      <c r="F14279" t="s">
        <v>133</v>
      </c>
    </row>
    <row r="14280" spans="1:6" x14ac:dyDescent="0.25">
      <c r="A14280">
        <v>2811</v>
      </c>
      <c r="B14280" s="3">
        <v>44413</v>
      </c>
      <c r="C14280" s="3">
        <v>44413</v>
      </c>
      <c r="D14280" t="s">
        <v>131</v>
      </c>
      <c r="E14280" t="s">
        <v>92</v>
      </c>
      <c r="F14280" t="s">
        <v>133</v>
      </c>
    </row>
    <row r="14281" spans="1:6" x14ac:dyDescent="0.25">
      <c r="A14281">
        <v>2811</v>
      </c>
      <c r="B14281" s="3">
        <v>44414</v>
      </c>
      <c r="C14281" s="3">
        <v>44505</v>
      </c>
      <c r="D14281" t="s">
        <v>131</v>
      </c>
      <c r="E14281" t="s">
        <v>115</v>
      </c>
      <c r="F14281" t="s">
        <v>133</v>
      </c>
    </row>
    <row r="14282" spans="1:6" x14ac:dyDescent="0.25">
      <c r="A14282">
        <v>2811</v>
      </c>
      <c r="B14282" s="3">
        <v>44506</v>
      </c>
      <c r="C14282" s="3">
        <v>44561</v>
      </c>
      <c r="D14282" t="s">
        <v>131</v>
      </c>
      <c r="E14282" t="s">
        <v>115</v>
      </c>
      <c r="F14282" t="s">
        <v>133</v>
      </c>
    </row>
    <row r="14283" spans="1:6" x14ac:dyDescent="0.25">
      <c r="A14283">
        <v>2811</v>
      </c>
      <c r="B14283" s="3">
        <v>44537</v>
      </c>
      <c r="C14283" s="3"/>
      <c r="D14283" t="s">
        <v>131</v>
      </c>
      <c r="E14283" t="s">
        <v>115</v>
      </c>
      <c r="F14283" t="s">
        <v>133</v>
      </c>
    </row>
    <row r="14284" spans="1:6" x14ac:dyDescent="0.25">
      <c r="A14284">
        <v>2811</v>
      </c>
      <c r="B14284" s="3">
        <v>44537</v>
      </c>
      <c r="C14284" s="3">
        <v>44561</v>
      </c>
      <c r="D14284" t="s">
        <v>131</v>
      </c>
      <c r="E14284" t="s">
        <v>127</v>
      </c>
      <c r="F14284" t="s">
        <v>133</v>
      </c>
    </row>
    <row r="14285" spans="1:6" x14ac:dyDescent="0.25">
      <c r="A14285">
        <v>2811</v>
      </c>
      <c r="B14285" s="3">
        <v>44561</v>
      </c>
      <c r="C14285" s="3">
        <v>44571</v>
      </c>
      <c r="D14285" t="s">
        <v>131</v>
      </c>
      <c r="E14285" t="s">
        <v>127</v>
      </c>
      <c r="F14285" t="s">
        <v>133</v>
      </c>
    </row>
    <row r="14286" spans="1:6" x14ac:dyDescent="0.25">
      <c r="A14286">
        <v>2811</v>
      </c>
      <c r="B14286" s="3">
        <v>44562</v>
      </c>
      <c r="C14286" s="3">
        <v>44562</v>
      </c>
      <c r="D14286" t="s">
        <v>131</v>
      </c>
      <c r="E14286" t="s">
        <v>115</v>
      </c>
      <c r="F14286" t="s">
        <v>133</v>
      </c>
    </row>
    <row r="14287" spans="1:6" x14ac:dyDescent="0.25">
      <c r="A14287">
        <v>2811</v>
      </c>
      <c r="B14287" s="3">
        <v>44562</v>
      </c>
      <c r="C14287" s="3">
        <v>44642</v>
      </c>
      <c r="D14287" t="s">
        <v>131</v>
      </c>
      <c r="E14287" t="s">
        <v>115</v>
      </c>
      <c r="F14287" t="s">
        <v>133</v>
      </c>
    </row>
    <row r="14288" spans="1:6" x14ac:dyDescent="0.25">
      <c r="A14288">
        <v>2811</v>
      </c>
      <c r="B14288" s="3">
        <v>44642</v>
      </c>
      <c r="C14288" s="3"/>
      <c r="D14288" t="s">
        <v>131</v>
      </c>
      <c r="E14288" t="s">
        <v>92</v>
      </c>
      <c r="F14288" t="s">
        <v>133</v>
      </c>
    </row>
    <row r="14289" spans="1:6" x14ac:dyDescent="0.25">
      <c r="A14289">
        <v>2811</v>
      </c>
      <c r="B14289" s="3">
        <v>44642</v>
      </c>
      <c r="C14289" s="3">
        <v>44642</v>
      </c>
      <c r="D14289" t="s">
        <v>131</v>
      </c>
      <c r="E14289" t="s">
        <v>115</v>
      </c>
      <c r="F14289" t="s">
        <v>133</v>
      </c>
    </row>
    <row r="14290" spans="1:6" x14ac:dyDescent="0.25">
      <c r="A14290">
        <v>2811</v>
      </c>
      <c r="B14290" s="3">
        <v>44642</v>
      </c>
      <c r="C14290" s="3">
        <v>44642</v>
      </c>
      <c r="D14290" t="s">
        <v>131</v>
      </c>
      <c r="E14290" t="s">
        <v>115</v>
      </c>
      <c r="F14290" t="s">
        <v>133</v>
      </c>
    </row>
    <row r="14291" spans="1:6" x14ac:dyDescent="0.25">
      <c r="A14291">
        <v>2812</v>
      </c>
      <c r="B14291" s="3">
        <v>42296</v>
      </c>
      <c r="C14291" s="3">
        <v>43266</v>
      </c>
      <c r="D14291" t="s">
        <v>131</v>
      </c>
      <c r="E14291" t="s">
        <v>185</v>
      </c>
      <c r="F14291" t="s">
        <v>133</v>
      </c>
    </row>
    <row r="14292" spans="1:6" x14ac:dyDescent="0.25">
      <c r="A14292">
        <v>2812</v>
      </c>
      <c r="B14292" s="3">
        <v>43266</v>
      </c>
      <c r="C14292" s="3">
        <v>43266</v>
      </c>
      <c r="D14292" t="s">
        <v>131</v>
      </c>
      <c r="E14292" t="s">
        <v>185</v>
      </c>
      <c r="F14292" t="s">
        <v>133</v>
      </c>
    </row>
    <row r="14293" spans="1:6" x14ac:dyDescent="0.25">
      <c r="A14293">
        <v>2812</v>
      </c>
      <c r="B14293" s="3">
        <v>43267</v>
      </c>
      <c r="C14293" s="3">
        <v>43291</v>
      </c>
      <c r="D14293" t="s">
        <v>131</v>
      </c>
      <c r="E14293" t="s">
        <v>185</v>
      </c>
      <c r="F14293" t="s">
        <v>133</v>
      </c>
    </row>
    <row r="14294" spans="1:6" x14ac:dyDescent="0.25">
      <c r="A14294">
        <v>2812</v>
      </c>
      <c r="B14294" s="3">
        <v>43291</v>
      </c>
      <c r="C14294" s="3">
        <v>43291</v>
      </c>
      <c r="D14294" t="s">
        <v>131</v>
      </c>
      <c r="E14294" t="s">
        <v>185</v>
      </c>
      <c r="F14294" t="s">
        <v>133</v>
      </c>
    </row>
    <row r="14295" spans="1:6" x14ac:dyDescent="0.25">
      <c r="A14295">
        <v>2812</v>
      </c>
      <c r="B14295" s="3">
        <v>43291</v>
      </c>
      <c r="C14295" s="3">
        <v>43390</v>
      </c>
      <c r="D14295" t="s">
        <v>131</v>
      </c>
      <c r="E14295" t="s">
        <v>185</v>
      </c>
      <c r="F14295" t="s">
        <v>133</v>
      </c>
    </row>
    <row r="14296" spans="1:6" x14ac:dyDescent="0.25">
      <c r="A14296">
        <v>2812</v>
      </c>
      <c r="B14296" s="3">
        <v>43390</v>
      </c>
      <c r="C14296" s="3">
        <v>43410</v>
      </c>
      <c r="D14296" t="s">
        <v>131</v>
      </c>
      <c r="E14296" t="s">
        <v>185</v>
      </c>
      <c r="F14296" t="s">
        <v>133</v>
      </c>
    </row>
    <row r="14297" spans="1:6" x14ac:dyDescent="0.25">
      <c r="A14297">
        <v>2812</v>
      </c>
      <c r="B14297" s="3">
        <v>43411</v>
      </c>
      <c r="C14297" s="3">
        <v>43497</v>
      </c>
      <c r="D14297" t="s">
        <v>131</v>
      </c>
      <c r="E14297" t="s">
        <v>185</v>
      </c>
      <c r="F14297" t="s">
        <v>133</v>
      </c>
    </row>
    <row r="14298" spans="1:6" x14ac:dyDescent="0.25">
      <c r="A14298">
        <v>2812</v>
      </c>
      <c r="B14298" s="3">
        <v>43481</v>
      </c>
      <c r="C14298" s="3">
        <v>43482</v>
      </c>
      <c r="D14298" t="s">
        <v>131</v>
      </c>
      <c r="E14298" t="s">
        <v>185</v>
      </c>
      <c r="F14298" t="s">
        <v>133</v>
      </c>
    </row>
    <row r="14299" spans="1:6" x14ac:dyDescent="0.25">
      <c r="A14299">
        <v>2812</v>
      </c>
      <c r="B14299" s="3">
        <v>43483</v>
      </c>
      <c r="C14299" s="3">
        <v>44627</v>
      </c>
      <c r="D14299" t="s">
        <v>131</v>
      </c>
      <c r="E14299" t="s">
        <v>185</v>
      </c>
      <c r="F14299" t="s">
        <v>133</v>
      </c>
    </row>
    <row r="14300" spans="1:6" x14ac:dyDescent="0.25">
      <c r="A14300">
        <v>2812</v>
      </c>
      <c r="B14300" s="3">
        <v>43497</v>
      </c>
      <c r="C14300" s="3">
        <v>43497</v>
      </c>
      <c r="D14300" t="s">
        <v>131</v>
      </c>
      <c r="E14300" t="s">
        <v>185</v>
      </c>
      <c r="F14300" t="s">
        <v>133</v>
      </c>
    </row>
    <row r="14301" spans="1:6" x14ac:dyDescent="0.25">
      <c r="A14301">
        <v>2812</v>
      </c>
      <c r="B14301" s="3">
        <v>43497</v>
      </c>
      <c r="C14301" s="3">
        <v>43497</v>
      </c>
      <c r="D14301" t="s">
        <v>131</v>
      </c>
      <c r="E14301" t="s">
        <v>185</v>
      </c>
      <c r="F14301" t="s">
        <v>133</v>
      </c>
    </row>
    <row r="14302" spans="1:6" x14ac:dyDescent="0.25">
      <c r="A14302">
        <v>2812</v>
      </c>
      <c r="B14302" s="3">
        <v>44627</v>
      </c>
      <c r="C14302" s="3"/>
      <c r="D14302" t="s">
        <v>131</v>
      </c>
      <c r="E14302" t="s">
        <v>185</v>
      </c>
      <c r="F14302" t="s">
        <v>133</v>
      </c>
    </row>
    <row r="14303" spans="1:6" x14ac:dyDescent="0.25">
      <c r="A14303">
        <v>2813</v>
      </c>
      <c r="B14303" s="3">
        <v>42461</v>
      </c>
      <c r="C14303" s="3">
        <v>43556</v>
      </c>
      <c r="D14303" t="s">
        <v>131</v>
      </c>
      <c r="E14303" t="s">
        <v>177</v>
      </c>
      <c r="F14303" t="s">
        <v>133</v>
      </c>
    </row>
    <row r="14304" spans="1:6" x14ac:dyDescent="0.25">
      <c r="A14304">
        <v>2813</v>
      </c>
      <c r="B14304" s="3">
        <v>43556</v>
      </c>
      <c r="C14304" s="3">
        <v>43557</v>
      </c>
      <c r="D14304" t="s">
        <v>131</v>
      </c>
      <c r="E14304" t="s">
        <v>177</v>
      </c>
      <c r="F14304" t="s">
        <v>133</v>
      </c>
    </row>
    <row r="14305" spans="1:6" x14ac:dyDescent="0.25">
      <c r="A14305">
        <v>2813</v>
      </c>
      <c r="B14305" s="3">
        <v>43558</v>
      </c>
      <c r="C14305" s="3">
        <v>43800</v>
      </c>
      <c r="D14305" t="s">
        <v>131</v>
      </c>
      <c r="E14305" t="s">
        <v>177</v>
      </c>
      <c r="F14305" t="s">
        <v>133</v>
      </c>
    </row>
    <row r="14306" spans="1:6" x14ac:dyDescent="0.25">
      <c r="A14306">
        <v>2813</v>
      </c>
      <c r="B14306" s="3">
        <v>43800</v>
      </c>
      <c r="C14306" s="3">
        <v>43800</v>
      </c>
      <c r="D14306" t="s">
        <v>131</v>
      </c>
      <c r="E14306" t="s">
        <v>177</v>
      </c>
      <c r="F14306" t="s">
        <v>133</v>
      </c>
    </row>
    <row r="14307" spans="1:6" x14ac:dyDescent="0.25">
      <c r="A14307">
        <v>2813</v>
      </c>
      <c r="B14307" s="3">
        <v>43800</v>
      </c>
      <c r="C14307" s="3">
        <v>44562</v>
      </c>
      <c r="D14307" t="s">
        <v>131</v>
      </c>
      <c r="E14307" t="s">
        <v>124</v>
      </c>
      <c r="F14307" t="s">
        <v>133</v>
      </c>
    </row>
    <row r="14308" spans="1:6" x14ac:dyDescent="0.25">
      <c r="A14308">
        <v>2813</v>
      </c>
      <c r="B14308" s="3">
        <v>44562</v>
      </c>
      <c r="C14308" s="3">
        <v>44562</v>
      </c>
      <c r="D14308" t="s">
        <v>131</v>
      </c>
      <c r="E14308" t="s">
        <v>124</v>
      </c>
      <c r="F14308" t="s">
        <v>133</v>
      </c>
    </row>
    <row r="14309" spans="1:6" x14ac:dyDescent="0.25">
      <c r="A14309">
        <v>2813</v>
      </c>
      <c r="B14309" s="3">
        <v>44562</v>
      </c>
      <c r="C14309" s="3"/>
      <c r="D14309" t="s">
        <v>131</v>
      </c>
      <c r="E14309" t="s">
        <v>125</v>
      </c>
      <c r="F14309" t="s">
        <v>133</v>
      </c>
    </row>
    <row r="14310" spans="1:6" x14ac:dyDescent="0.25">
      <c r="A14310">
        <v>2814</v>
      </c>
      <c r="B14310" s="3">
        <v>42125</v>
      </c>
      <c r="C14310" s="3">
        <v>44120</v>
      </c>
      <c r="D14310" t="s">
        <v>131</v>
      </c>
      <c r="E14310" t="s">
        <v>177</v>
      </c>
      <c r="F14310" t="s">
        <v>133</v>
      </c>
    </row>
    <row r="14311" spans="1:6" x14ac:dyDescent="0.25">
      <c r="A14311">
        <v>2814</v>
      </c>
      <c r="B14311" s="3">
        <v>44120</v>
      </c>
      <c r="C14311" s="3">
        <v>44120</v>
      </c>
      <c r="D14311" t="s">
        <v>131</v>
      </c>
      <c r="E14311" t="s">
        <v>248</v>
      </c>
      <c r="F14311" t="s">
        <v>133</v>
      </c>
    </row>
    <row r="14312" spans="1:6" x14ac:dyDescent="0.25">
      <c r="A14312">
        <v>2814</v>
      </c>
      <c r="B14312" s="3">
        <v>44120</v>
      </c>
      <c r="C14312" s="3">
        <v>44331</v>
      </c>
      <c r="D14312" t="s">
        <v>131</v>
      </c>
      <c r="E14312" t="s">
        <v>248</v>
      </c>
      <c r="F14312" t="s">
        <v>133</v>
      </c>
    </row>
    <row r="14313" spans="1:6" x14ac:dyDescent="0.25">
      <c r="A14313">
        <v>2814</v>
      </c>
      <c r="B14313" s="3">
        <v>44331</v>
      </c>
      <c r="C14313" s="3">
        <v>44332</v>
      </c>
      <c r="D14313" t="s">
        <v>131</v>
      </c>
      <c r="E14313" t="s">
        <v>177</v>
      </c>
      <c r="F14313" t="s">
        <v>133</v>
      </c>
    </row>
    <row r="14314" spans="1:6" x14ac:dyDescent="0.25">
      <c r="A14314">
        <v>2814</v>
      </c>
      <c r="B14314" s="3">
        <v>44332</v>
      </c>
      <c r="C14314" s="3">
        <v>44363</v>
      </c>
      <c r="D14314" t="s">
        <v>131</v>
      </c>
      <c r="E14314" t="s">
        <v>177</v>
      </c>
      <c r="F14314" t="s">
        <v>133</v>
      </c>
    </row>
    <row r="14315" spans="1:6" x14ac:dyDescent="0.25">
      <c r="A14315">
        <v>2814</v>
      </c>
      <c r="B14315" s="3">
        <v>44332</v>
      </c>
      <c r="C14315" s="3">
        <v>44607</v>
      </c>
      <c r="D14315" t="s">
        <v>131</v>
      </c>
      <c r="E14315" t="s">
        <v>124</v>
      </c>
      <c r="F14315" t="s">
        <v>133</v>
      </c>
    </row>
    <row r="14316" spans="1:6" x14ac:dyDescent="0.25">
      <c r="A14316">
        <v>2814</v>
      </c>
      <c r="B14316" s="3">
        <v>44607</v>
      </c>
      <c r="C14316" s="3">
        <v>44695</v>
      </c>
      <c r="D14316" t="s">
        <v>131</v>
      </c>
      <c r="E14316" t="s">
        <v>124</v>
      </c>
      <c r="F14316" t="s">
        <v>133</v>
      </c>
    </row>
    <row r="14317" spans="1:6" x14ac:dyDescent="0.25">
      <c r="A14317">
        <v>2814</v>
      </c>
      <c r="B14317" s="3">
        <v>44696</v>
      </c>
      <c r="C14317" s="3">
        <v>44697</v>
      </c>
      <c r="D14317" t="s">
        <v>131</v>
      </c>
      <c r="E14317" t="s">
        <v>124</v>
      </c>
      <c r="F14317" t="s">
        <v>133</v>
      </c>
    </row>
    <row r="14318" spans="1:6" x14ac:dyDescent="0.25">
      <c r="A14318">
        <v>2814</v>
      </c>
      <c r="B14318" s="3">
        <v>44697</v>
      </c>
      <c r="C14318" s="3">
        <v>44724</v>
      </c>
      <c r="D14318" t="s">
        <v>131</v>
      </c>
      <c r="E14318" t="s">
        <v>124</v>
      </c>
      <c r="F14318" t="s">
        <v>133</v>
      </c>
    </row>
    <row r="14319" spans="1:6" x14ac:dyDescent="0.25">
      <c r="A14319">
        <v>2814</v>
      </c>
      <c r="B14319" s="3">
        <v>44725</v>
      </c>
      <c r="C14319" s="3">
        <v>44725</v>
      </c>
      <c r="D14319" t="s">
        <v>131</v>
      </c>
      <c r="E14319" t="s">
        <v>124</v>
      </c>
      <c r="F14319" t="s">
        <v>133</v>
      </c>
    </row>
    <row r="14320" spans="1:6" x14ac:dyDescent="0.25">
      <c r="A14320">
        <v>2814</v>
      </c>
      <c r="B14320" s="3">
        <v>44726</v>
      </c>
      <c r="C14320" s="3">
        <v>44788</v>
      </c>
      <c r="D14320" t="s">
        <v>131</v>
      </c>
      <c r="E14320" t="s">
        <v>124</v>
      </c>
      <c r="F14320" t="s">
        <v>133</v>
      </c>
    </row>
    <row r="14321" spans="1:6" x14ac:dyDescent="0.25">
      <c r="A14321">
        <v>2814</v>
      </c>
      <c r="B14321" s="3">
        <v>44789</v>
      </c>
      <c r="C14321" s="3"/>
      <c r="D14321" t="s">
        <v>131</v>
      </c>
      <c r="E14321" t="s">
        <v>124</v>
      </c>
      <c r="F14321" t="s">
        <v>133</v>
      </c>
    </row>
    <row r="14322" spans="1:6" x14ac:dyDescent="0.25">
      <c r="A14322">
        <v>2816</v>
      </c>
      <c r="B14322" s="3">
        <v>42110</v>
      </c>
      <c r="C14322" s="3">
        <v>42611</v>
      </c>
      <c r="D14322" t="s">
        <v>131</v>
      </c>
      <c r="E14322" t="s">
        <v>175</v>
      </c>
      <c r="F14322" t="s">
        <v>132</v>
      </c>
    </row>
    <row r="14323" spans="1:6" x14ac:dyDescent="0.25">
      <c r="A14323">
        <v>2816</v>
      </c>
      <c r="B14323" s="3">
        <v>42612</v>
      </c>
      <c r="C14323" s="3">
        <v>43206</v>
      </c>
      <c r="D14323" t="s">
        <v>131</v>
      </c>
      <c r="E14323" t="s">
        <v>129</v>
      </c>
      <c r="F14323" t="s">
        <v>133</v>
      </c>
    </row>
    <row r="14324" spans="1:6" x14ac:dyDescent="0.25">
      <c r="A14324">
        <v>2816</v>
      </c>
      <c r="B14324" s="3">
        <v>43206</v>
      </c>
      <c r="C14324" s="3">
        <v>43643</v>
      </c>
      <c r="D14324" t="s">
        <v>131</v>
      </c>
      <c r="E14324" t="s">
        <v>129</v>
      </c>
      <c r="F14324" t="s">
        <v>133</v>
      </c>
    </row>
    <row r="14325" spans="1:6" x14ac:dyDescent="0.25">
      <c r="A14325">
        <v>2816</v>
      </c>
      <c r="B14325" s="3">
        <v>43643</v>
      </c>
      <c r="C14325" s="3">
        <v>43643</v>
      </c>
      <c r="D14325" t="s">
        <v>131</v>
      </c>
      <c r="E14325" t="s">
        <v>129</v>
      </c>
      <c r="F14325" t="s">
        <v>133</v>
      </c>
    </row>
    <row r="14326" spans="1:6" x14ac:dyDescent="0.25">
      <c r="A14326">
        <v>2816</v>
      </c>
      <c r="B14326" s="3">
        <v>43644</v>
      </c>
      <c r="C14326" s="3">
        <v>44433</v>
      </c>
      <c r="D14326" t="s">
        <v>131</v>
      </c>
      <c r="E14326" t="s">
        <v>129</v>
      </c>
      <c r="F14326" t="s">
        <v>133</v>
      </c>
    </row>
    <row r="14327" spans="1:6" x14ac:dyDescent="0.25">
      <c r="A14327">
        <v>2816</v>
      </c>
      <c r="B14327" s="3">
        <v>44433</v>
      </c>
      <c r="C14327" s="3">
        <v>44433</v>
      </c>
      <c r="D14327" t="s">
        <v>131</v>
      </c>
      <c r="E14327" t="s">
        <v>129</v>
      </c>
      <c r="F14327" t="s">
        <v>133</v>
      </c>
    </row>
    <row r="14328" spans="1:6" x14ac:dyDescent="0.25">
      <c r="A14328">
        <v>2816</v>
      </c>
      <c r="B14328" s="3">
        <v>44434</v>
      </c>
      <c r="C14328" s="3">
        <v>44466</v>
      </c>
      <c r="D14328" t="s">
        <v>131</v>
      </c>
      <c r="E14328" t="s">
        <v>129</v>
      </c>
      <c r="F14328" t="s">
        <v>133</v>
      </c>
    </row>
    <row r="14329" spans="1:6" x14ac:dyDescent="0.25">
      <c r="A14329">
        <v>2816</v>
      </c>
      <c r="B14329" s="3">
        <v>44466</v>
      </c>
      <c r="C14329" s="3">
        <v>44536</v>
      </c>
      <c r="D14329" t="s">
        <v>131</v>
      </c>
      <c r="E14329" t="s">
        <v>129</v>
      </c>
      <c r="F14329" t="s">
        <v>133</v>
      </c>
    </row>
    <row r="14330" spans="1:6" x14ac:dyDescent="0.25">
      <c r="A14330">
        <v>2816</v>
      </c>
      <c r="B14330" s="3">
        <v>44536</v>
      </c>
      <c r="C14330" s="3"/>
      <c r="D14330" t="s">
        <v>131</v>
      </c>
      <c r="E14330" t="s">
        <v>129</v>
      </c>
      <c r="F14330" t="s">
        <v>133</v>
      </c>
    </row>
    <row r="14331" spans="1:6" x14ac:dyDescent="0.25">
      <c r="A14331">
        <v>2817</v>
      </c>
      <c r="B14331" s="3">
        <v>42109</v>
      </c>
      <c r="C14331" s="3">
        <v>43426</v>
      </c>
      <c r="D14331" t="s">
        <v>131</v>
      </c>
      <c r="E14331" t="s">
        <v>167</v>
      </c>
      <c r="F14331" t="s">
        <v>133</v>
      </c>
    </row>
    <row r="14332" spans="1:6" x14ac:dyDescent="0.25">
      <c r="A14332">
        <v>2817</v>
      </c>
      <c r="B14332" s="3">
        <v>43426</v>
      </c>
      <c r="C14332" s="3">
        <v>43426</v>
      </c>
      <c r="D14332" t="s">
        <v>131</v>
      </c>
      <c r="E14332" t="s">
        <v>167</v>
      </c>
      <c r="F14332" t="s">
        <v>133</v>
      </c>
    </row>
    <row r="14333" spans="1:6" x14ac:dyDescent="0.25">
      <c r="A14333">
        <v>2817</v>
      </c>
      <c r="B14333" s="3">
        <v>43427</v>
      </c>
      <c r="C14333" s="3">
        <v>43487</v>
      </c>
      <c r="D14333" t="s">
        <v>131</v>
      </c>
      <c r="E14333" t="s">
        <v>167</v>
      </c>
      <c r="F14333" t="s">
        <v>133</v>
      </c>
    </row>
    <row r="14334" spans="1:6" x14ac:dyDescent="0.25">
      <c r="A14334">
        <v>2817</v>
      </c>
      <c r="B14334" s="3">
        <v>43487</v>
      </c>
      <c r="C14334" s="3">
        <v>43487</v>
      </c>
      <c r="D14334" t="s">
        <v>131</v>
      </c>
      <c r="E14334" t="s">
        <v>167</v>
      </c>
      <c r="F14334" t="s">
        <v>133</v>
      </c>
    </row>
    <row r="14335" spans="1:6" x14ac:dyDescent="0.25">
      <c r="A14335">
        <v>2817</v>
      </c>
      <c r="B14335" s="3">
        <v>43488</v>
      </c>
      <c r="C14335" s="3">
        <v>43693</v>
      </c>
      <c r="D14335" t="s">
        <v>131</v>
      </c>
      <c r="E14335" t="s">
        <v>167</v>
      </c>
      <c r="F14335" t="s">
        <v>133</v>
      </c>
    </row>
    <row r="14336" spans="1:6" x14ac:dyDescent="0.25">
      <c r="A14336">
        <v>2817</v>
      </c>
      <c r="B14336" s="3">
        <v>43693</v>
      </c>
      <c r="C14336" s="3">
        <v>43693</v>
      </c>
      <c r="D14336" t="s">
        <v>131</v>
      </c>
      <c r="E14336" t="s">
        <v>167</v>
      </c>
      <c r="F14336" t="s">
        <v>133</v>
      </c>
    </row>
    <row r="14337" spans="1:6" x14ac:dyDescent="0.25">
      <c r="A14337">
        <v>2817</v>
      </c>
      <c r="B14337" s="3">
        <v>43694</v>
      </c>
      <c r="C14337" s="3">
        <v>43760</v>
      </c>
      <c r="D14337" t="s">
        <v>131</v>
      </c>
      <c r="E14337" t="s">
        <v>167</v>
      </c>
      <c r="F14337" t="s">
        <v>133</v>
      </c>
    </row>
    <row r="14338" spans="1:6" x14ac:dyDescent="0.25">
      <c r="A14338">
        <v>2817</v>
      </c>
      <c r="B14338" s="3">
        <v>43760</v>
      </c>
      <c r="C14338" s="3">
        <v>43760</v>
      </c>
      <c r="D14338" t="s">
        <v>131</v>
      </c>
      <c r="E14338" t="s">
        <v>167</v>
      </c>
      <c r="F14338" t="s">
        <v>133</v>
      </c>
    </row>
    <row r="14339" spans="1:6" x14ac:dyDescent="0.25">
      <c r="A14339">
        <v>2817</v>
      </c>
      <c r="B14339" s="3">
        <v>43761</v>
      </c>
      <c r="C14339" s="3">
        <v>44044</v>
      </c>
      <c r="D14339" t="s">
        <v>131</v>
      </c>
      <c r="E14339" t="s">
        <v>167</v>
      </c>
      <c r="F14339" t="s">
        <v>133</v>
      </c>
    </row>
    <row r="14340" spans="1:6" x14ac:dyDescent="0.25">
      <c r="A14340">
        <v>2817</v>
      </c>
      <c r="B14340" s="3">
        <v>44044</v>
      </c>
      <c r="C14340" s="3">
        <v>44044</v>
      </c>
      <c r="D14340" t="s">
        <v>131</v>
      </c>
      <c r="E14340" t="s">
        <v>167</v>
      </c>
      <c r="F14340" t="s">
        <v>133</v>
      </c>
    </row>
    <row r="14341" spans="1:6" x14ac:dyDescent="0.25">
      <c r="A14341">
        <v>2817</v>
      </c>
      <c r="B14341" s="3">
        <v>44044</v>
      </c>
      <c r="C14341" s="3">
        <v>44158</v>
      </c>
      <c r="D14341" t="s">
        <v>131</v>
      </c>
      <c r="E14341" t="s">
        <v>167</v>
      </c>
      <c r="F14341" t="s">
        <v>133</v>
      </c>
    </row>
    <row r="14342" spans="1:6" x14ac:dyDescent="0.25">
      <c r="A14342">
        <v>2817</v>
      </c>
      <c r="B14342" s="3">
        <v>44158</v>
      </c>
      <c r="C14342" s="3">
        <v>44160</v>
      </c>
      <c r="D14342" t="s">
        <v>131</v>
      </c>
      <c r="E14342" t="s">
        <v>167</v>
      </c>
      <c r="F14342" t="s">
        <v>133</v>
      </c>
    </row>
    <row r="14343" spans="1:6" x14ac:dyDescent="0.25">
      <c r="A14343">
        <v>2817</v>
      </c>
      <c r="B14343" s="3">
        <v>44161</v>
      </c>
      <c r="C14343" s="3">
        <v>44161</v>
      </c>
      <c r="D14343" t="s">
        <v>131</v>
      </c>
      <c r="E14343" t="s">
        <v>167</v>
      </c>
      <c r="F14343" t="s">
        <v>133</v>
      </c>
    </row>
    <row r="14344" spans="1:6" x14ac:dyDescent="0.25">
      <c r="A14344">
        <v>2817</v>
      </c>
      <c r="B14344" s="3">
        <v>44161</v>
      </c>
      <c r="C14344" s="3">
        <v>44162</v>
      </c>
      <c r="D14344" t="s">
        <v>131</v>
      </c>
      <c r="E14344" t="s">
        <v>167</v>
      </c>
      <c r="F14344" t="s">
        <v>133</v>
      </c>
    </row>
    <row r="14345" spans="1:6" x14ac:dyDescent="0.25">
      <c r="A14345">
        <v>2817</v>
      </c>
      <c r="B14345" s="3">
        <v>44163</v>
      </c>
      <c r="C14345" s="3">
        <v>44165</v>
      </c>
      <c r="D14345" t="s">
        <v>131</v>
      </c>
      <c r="E14345" t="s">
        <v>167</v>
      </c>
      <c r="F14345" t="s">
        <v>133</v>
      </c>
    </row>
    <row r="14346" spans="1:6" x14ac:dyDescent="0.25">
      <c r="A14346">
        <v>2817</v>
      </c>
      <c r="B14346" s="3">
        <v>44165</v>
      </c>
      <c r="C14346" s="3">
        <v>44169</v>
      </c>
      <c r="D14346" t="s">
        <v>131</v>
      </c>
      <c r="E14346" t="s">
        <v>167</v>
      </c>
      <c r="F14346" t="s">
        <v>133</v>
      </c>
    </row>
    <row r="14347" spans="1:6" x14ac:dyDescent="0.25">
      <c r="A14347">
        <v>2817</v>
      </c>
      <c r="B14347" s="3">
        <v>44170</v>
      </c>
      <c r="C14347" s="3">
        <v>44172</v>
      </c>
      <c r="D14347" t="s">
        <v>131</v>
      </c>
      <c r="E14347" t="s">
        <v>167</v>
      </c>
      <c r="F14347" t="s">
        <v>133</v>
      </c>
    </row>
    <row r="14348" spans="1:6" x14ac:dyDescent="0.25">
      <c r="A14348">
        <v>2817</v>
      </c>
      <c r="B14348" s="3">
        <v>44172</v>
      </c>
      <c r="C14348" s="3">
        <v>44176</v>
      </c>
      <c r="D14348" t="s">
        <v>131</v>
      </c>
      <c r="E14348" t="s">
        <v>167</v>
      </c>
      <c r="F14348" t="s">
        <v>133</v>
      </c>
    </row>
    <row r="14349" spans="1:6" x14ac:dyDescent="0.25">
      <c r="A14349">
        <v>2817</v>
      </c>
      <c r="B14349" s="3">
        <v>44177</v>
      </c>
      <c r="C14349" s="3">
        <v>44177</v>
      </c>
      <c r="D14349" t="s">
        <v>131</v>
      </c>
      <c r="E14349" t="s">
        <v>167</v>
      </c>
      <c r="F14349" t="s">
        <v>133</v>
      </c>
    </row>
    <row r="14350" spans="1:6" x14ac:dyDescent="0.25">
      <c r="A14350">
        <v>2817</v>
      </c>
      <c r="B14350" s="3">
        <v>44177</v>
      </c>
      <c r="C14350" s="3">
        <v>44182</v>
      </c>
      <c r="D14350" t="s">
        <v>131</v>
      </c>
      <c r="E14350" t="s">
        <v>167</v>
      </c>
      <c r="F14350" t="s">
        <v>133</v>
      </c>
    </row>
    <row r="14351" spans="1:6" x14ac:dyDescent="0.25">
      <c r="A14351">
        <v>2817</v>
      </c>
      <c r="B14351" s="3">
        <v>44183</v>
      </c>
      <c r="C14351" s="3">
        <v>44228</v>
      </c>
      <c r="D14351" t="s">
        <v>131</v>
      </c>
      <c r="E14351" t="s">
        <v>167</v>
      </c>
      <c r="F14351" t="s">
        <v>133</v>
      </c>
    </row>
    <row r="14352" spans="1:6" x14ac:dyDescent="0.25">
      <c r="A14352">
        <v>2817</v>
      </c>
      <c r="B14352" s="3">
        <v>44228</v>
      </c>
      <c r="C14352" s="3">
        <v>44228</v>
      </c>
      <c r="D14352" t="s">
        <v>131</v>
      </c>
      <c r="E14352" t="s">
        <v>167</v>
      </c>
      <c r="F14352" t="s">
        <v>133</v>
      </c>
    </row>
    <row r="14353" spans="1:6" x14ac:dyDescent="0.25">
      <c r="A14353">
        <v>2817</v>
      </c>
      <c r="B14353" s="3">
        <v>44228</v>
      </c>
      <c r="C14353" s="3"/>
      <c r="D14353" t="s">
        <v>131</v>
      </c>
      <c r="E14353" t="s">
        <v>185</v>
      </c>
      <c r="F14353" t="s">
        <v>133</v>
      </c>
    </row>
    <row r="14354" spans="1:6" x14ac:dyDescent="0.25">
      <c r="A14354">
        <v>2817</v>
      </c>
      <c r="B14354" s="3">
        <v>44228</v>
      </c>
      <c r="C14354" s="3">
        <v>44228</v>
      </c>
      <c r="D14354" t="s">
        <v>131</v>
      </c>
      <c r="E14354" t="s">
        <v>185</v>
      </c>
      <c r="F14354" t="s">
        <v>133</v>
      </c>
    </row>
    <row r="14355" spans="1:6" x14ac:dyDescent="0.25">
      <c r="A14355">
        <v>2818</v>
      </c>
      <c r="B14355" s="3">
        <v>42095</v>
      </c>
      <c r="C14355" s="3">
        <v>43276</v>
      </c>
      <c r="D14355" t="s">
        <v>131</v>
      </c>
      <c r="E14355" t="s">
        <v>110</v>
      </c>
      <c r="F14355" t="s">
        <v>132</v>
      </c>
    </row>
    <row r="14356" spans="1:6" x14ac:dyDescent="0.25">
      <c r="A14356">
        <v>2818</v>
      </c>
      <c r="B14356" s="3">
        <v>43276</v>
      </c>
      <c r="C14356" s="3">
        <v>43277</v>
      </c>
      <c r="D14356" t="s">
        <v>131</v>
      </c>
      <c r="E14356" t="s">
        <v>110</v>
      </c>
      <c r="F14356" t="s">
        <v>132</v>
      </c>
    </row>
    <row r="14357" spans="1:6" x14ac:dyDescent="0.25">
      <c r="A14357">
        <v>2818</v>
      </c>
      <c r="B14357" s="3">
        <v>43277</v>
      </c>
      <c r="C14357" s="3">
        <v>43479</v>
      </c>
      <c r="D14357" t="s">
        <v>131</v>
      </c>
      <c r="E14357" t="s">
        <v>110</v>
      </c>
      <c r="F14357" t="s">
        <v>132</v>
      </c>
    </row>
    <row r="14358" spans="1:6" x14ac:dyDescent="0.25">
      <c r="A14358">
        <v>2818</v>
      </c>
      <c r="B14358" s="3">
        <v>43479</v>
      </c>
      <c r="C14358" s="3">
        <v>43508</v>
      </c>
      <c r="D14358" t="s">
        <v>131</v>
      </c>
      <c r="E14358" t="s">
        <v>110</v>
      </c>
      <c r="F14358" t="s">
        <v>132</v>
      </c>
    </row>
    <row r="14359" spans="1:6" x14ac:dyDescent="0.25">
      <c r="A14359">
        <v>2818</v>
      </c>
      <c r="B14359" s="3">
        <v>43509</v>
      </c>
      <c r="C14359" s="3">
        <v>43549</v>
      </c>
      <c r="D14359" t="s">
        <v>131</v>
      </c>
      <c r="E14359" t="s">
        <v>110</v>
      </c>
      <c r="F14359" t="s">
        <v>132</v>
      </c>
    </row>
    <row r="14360" spans="1:6" x14ac:dyDescent="0.25">
      <c r="A14360">
        <v>2818</v>
      </c>
      <c r="B14360" s="3">
        <v>43549</v>
      </c>
      <c r="C14360" s="3">
        <v>43578</v>
      </c>
      <c r="D14360" t="s">
        <v>131</v>
      </c>
      <c r="E14360" t="s">
        <v>110</v>
      </c>
      <c r="F14360" t="s">
        <v>132</v>
      </c>
    </row>
    <row r="14361" spans="1:6" x14ac:dyDescent="0.25">
      <c r="A14361">
        <v>2818</v>
      </c>
      <c r="B14361" s="3">
        <v>43579</v>
      </c>
      <c r="C14361" s="3">
        <v>43696</v>
      </c>
      <c r="D14361" t="s">
        <v>131</v>
      </c>
      <c r="E14361" t="s">
        <v>110</v>
      </c>
      <c r="F14361" t="s">
        <v>132</v>
      </c>
    </row>
    <row r="14362" spans="1:6" x14ac:dyDescent="0.25">
      <c r="A14362">
        <v>2818</v>
      </c>
      <c r="B14362" s="3">
        <v>43696</v>
      </c>
      <c r="C14362" s="3">
        <v>43725</v>
      </c>
      <c r="D14362" t="s">
        <v>131</v>
      </c>
      <c r="E14362" t="s">
        <v>110</v>
      </c>
      <c r="F14362" t="s">
        <v>132</v>
      </c>
    </row>
    <row r="14363" spans="1:6" x14ac:dyDescent="0.25">
      <c r="A14363">
        <v>2818</v>
      </c>
      <c r="B14363" s="3">
        <v>43726</v>
      </c>
      <c r="C14363" s="3">
        <v>43738</v>
      </c>
      <c r="D14363" t="s">
        <v>131</v>
      </c>
      <c r="E14363" t="s">
        <v>110</v>
      </c>
      <c r="F14363" t="s">
        <v>132</v>
      </c>
    </row>
    <row r="14364" spans="1:6" x14ac:dyDescent="0.25">
      <c r="A14364">
        <v>2818</v>
      </c>
      <c r="B14364" s="3">
        <v>43738</v>
      </c>
      <c r="C14364" s="3">
        <v>43767</v>
      </c>
      <c r="D14364" t="s">
        <v>131</v>
      </c>
      <c r="E14364" t="s">
        <v>110</v>
      </c>
      <c r="F14364" t="s">
        <v>132</v>
      </c>
    </row>
    <row r="14365" spans="1:6" x14ac:dyDescent="0.25">
      <c r="A14365">
        <v>2818</v>
      </c>
      <c r="B14365" s="3">
        <v>43764</v>
      </c>
      <c r="C14365" s="3">
        <v>43793</v>
      </c>
      <c r="D14365" t="s">
        <v>131</v>
      </c>
      <c r="E14365" t="s">
        <v>110</v>
      </c>
      <c r="F14365" t="s">
        <v>132</v>
      </c>
    </row>
    <row r="14366" spans="1:6" x14ac:dyDescent="0.25">
      <c r="A14366">
        <v>2818</v>
      </c>
      <c r="B14366" s="3">
        <v>43768</v>
      </c>
      <c r="C14366" s="3">
        <v>43768</v>
      </c>
      <c r="D14366" t="s">
        <v>131</v>
      </c>
      <c r="E14366" t="s">
        <v>110</v>
      </c>
      <c r="F14366" t="s">
        <v>132</v>
      </c>
    </row>
    <row r="14367" spans="1:6" x14ac:dyDescent="0.25">
      <c r="A14367">
        <v>2818</v>
      </c>
      <c r="B14367" s="3">
        <v>43794</v>
      </c>
      <c r="C14367" s="3">
        <v>44090</v>
      </c>
      <c r="D14367" t="s">
        <v>131</v>
      </c>
      <c r="E14367" t="s">
        <v>110</v>
      </c>
      <c r="F14367" t="s">
        <v>132</v>
      </c>
    </row>
    <row r="14368" spans="1:6" x14ac:dyDescent="0.25">
      <c r="A14368">
        <v>2818</v>
      </c>
      <c r="B14368" s="3">
        <v>44090</v>
      </c>
      <c r="C14368" s="3">
        <v>44090</v>
      </c>
      <c r="D14368" t="s">
        <v>131</v>
      </c>
      <c r="E14368" t="s">
        <v>319</v>
      </c>
      <c r="F14368" t="s">
        <v>132</v>
      </c>
    </row>
    <row r="14369" spans="1:6" x14ac:dyDescent="0.25">
      <c r="A14369">
        <v>2818</v>
      </c>
      <c r="B14369" s="3">
        <v>44090</v>
      </c>
      <c r="C14369" s="3">
        <v>44362</v>
      </c>
      <c r="D14369" t="s">
        <v>131</v>
      </c>
      <c r="E14369" t="s">
        <v>319</v>
      </c>
      <c r="F14369" t="s">
        <v>132</v>
      </c>
    </row>
    <row r="14370" spans="1:6" x14ac:dyDescent="0.25">
      <c r="A14370">
        <v>2818</v>
      </c>
      <c r="B14370" s="3">
        <v>44362</v>
      </c>
      <c r="C14370" s="3">
        <v>44391</v>
      </c>
      <c r="D14370" t="s">
        <v>131</v>
      </c>
      <c r="E14370" t="s">
        <v>319</v>
      </c>
      <c r="F14370" t="s">
        <v>132</v>
      </c>
    </row>
    <row r="14371" spans="1:6" x14ac:dyDescent="0.25">
      <c r="A14371">
        <v>2818</v>
      </c>
      <c r="B14371" s="3">
        <v>44389</v>
      </c>
      <c r="C14371" s="3">
        <v>44390</v>
      </c>
      <c r="D14371" t="s">
        <v>131</v>
      </c>
      <c r="E14371" t="s">
        <v>319</v>
      </c>
      <c r="F14371" t="s">
        <v>132</v>
      </c>
    </row>
    <row r="14372" spans="1:6" x14ac:dyDescent="0.25">
      <c r="A14372">
        <v>2818</v>
      </c>
      <c r="B14372" s="3">
        <v>44391</v>
      </c>
      <c r="C14372" s="3">
        <v>44392</v>
      </c>
      <c r="D14372" t="s">
        <v>131</v>
      </c>
      <c r="E14372" t="s">
        <v>319</v>
      </c>
      <c r="F14372" t="s">
        <v>132</v>
      </c>
    </row>
    <row r="14373" spans="1:6" x14ac:dyDescent="0.25">
      <c r="A14373">
        <v>2818</v>
      </c>
      <c r="B14373" s="3">
        <v>44391</v>
      </c>
      <c r="C14373" s="3">
        <v>44412</v>
      </c>
      <c r="D14373" t="s">
        <v>131</v>
      </c>
      <c r="E14373" t="s">
        <v>319</v>
      </c>
      <c r="F14373" t="s">
        <v>132</v>
      </c>
    </row>
    <row r="14374" spans="1:6" x14ac:dyDescent="0.25">
      <c r="A14374">
        <v>2818</v>
      </c>
      <c r="B14374" s="3">
        <v>44393</v>
      </c>
      <c r="C14374" s="3">
        <v>44411</v>
      </c>
      <c r="D14374" t="s">
        <v>131</v>
      </c>
      <c r="E14374" t="s">
        <v>319</v>
      </c>
      <c r="F14374" t="s">
        <v>132</v>
      </c>
    </row>
    <row r="14375" spans="1:6" x14ac:dyDescent="0.25">
      <c r="A14375">
        <v>2818</v>
      </c>
      <c r="B14375" s="3">
        <v>44412</v>
      </c>
      <c r="C14375" s="3">
        <v>44414</v>
      </c>
      <c r="D14375" t="s">
        <v>131</v>
      </c>
      <c r="E14375" t="s">
        <v>319</v>
      </c>
      <c r="F14375" t="s">
        <v>132</v>
      </c>
    </row>
    <row r="14376" spans="1:6" x14ac:dyDescent="0.25">
      <c r="A14376">
        <v>2818</v>
      </c>
      <c r="B14376" s="3">
        <v>44415</v>
      </c>
      <c r="C14376" s="3">
        <v>44417</v>
      </c>
      <c r="D14376" t="s">
        <v>131</v>
      </c>
      <c r="E14376" t="s">
        <v>319</v>
      </c>
      <c r="F14376" t="s">
        <v>132</v>
      </c>
    </row>
    <row r="14377" spans="1:6" x14ac:dyDescent="0.25">
      <c r="A14377">
        <v>2818</v>
      </c>
      <c r="B14377" s="3">
        <v>44417</v>
      </c>
      <c r="C14377" s="3">
        <v>44446</v>
      </c>
      <c r="D14377" t="s">
        <v>131</v>
      </c>
      <c r="E14377" t="s">
        <v>319</v>
      </c>
      <c r="F14377" t="s">
        <v>132</v>
      </c>
    </row>
    <row r="14378" spans="1:6" x14ac:dyDescent="0.25">
      <c r="A14378">
        <v>2818</v>
      </c>
      <c r="B14378" s="3">
        <v>44447</v>
      </c>
      <c r="C14378" s="3">
        <v>44447</v>
      </c>
      <c r="D14378" t="s">
        <v>131</v>
      </c>
      <c r="E14378" t="s">
        <v>319</v>
      </c>
      <c r="F14378" t="s">
        <v>132</v>
      </c>
    </row>
    <row r="14379" spans="1:6" x14ac:dyDescent="0.25">
      <c r="A14379">
        <v>2818</v>
      </c>
      <c r="B14379" s="3">
        <v>44447</v>
      </c>
      <c r="C14379" s="3">
        <v>44476</v>
      </c>
      <c r="D14379" t="s">
        <v>131</v>
      </c>
      <c r="E14379" t="s">
        <v>319</v>
      </c>
      <c r="F14379" t="s">
        <v>132</v>
      </c>
    </row>
    <row r="14380" spans="1:6" x14ac:dyDescent="0.25">
      <c r="A14380">
        <v>2818</v>
      </c>
      <c r="B14380" s="3">
        <v>44469</v>
      </c>
      <c r="C14380" s="3">
        <v>44469</v>
      </c>
      <c r="D14380" t="s">
        <v>131</v>
      </c>
      <c r="E14380" t="s">
        <v>319</v>
      </c>
      <c r="F14380" t="s">
        <v>132</v>
      </c>
    </row>
    <row r="14381" spans="1:6" x14ac:dyDescent="0.25">
      <c r="A14381">
        <v>2818</v>
      </c>
      <c r="B14381" s="3">
        <v>44477</v>
      </c>
      <c r="C14381" s="3"/>
      <c r="D14381" t="s">
        <v>131</v>
      </c>
      <c r="E14381" t="s">
        <v>319</v>
      </c>
      <c r="F14381" t="s">
        <v>132</v>
      </c>
    </row>
    <row r="14382" spans="1:6" x14ac:dyDescent="0.25">
      <c r="A14382">
        <v>2819</v>
      </c>
      <c r="B14382" s="3">
        <v>42551</v>
      </c>
      <c r="C14382" s="3">
        <v>43237</v>
      </c>
      <c r="D14382" t="s">
        <v>131</v>
      </c>
      <c r="E14382" t="s">
        <v>115</v>
      </c>
      <c r="F14382" t="s">
        <v>133</v>
      </c>
    </row>
    <row r="14383" spans="1:6" x14ac:dyDescent="0.25">
      <c r="A14383">
        <v>2819</v>
      </c>
      <c r="B14383" s="3">
        <v>43237</v>
      </c>
      <c r="C14383" s="3">
        <v>43330</v>
      </c>
      <c r="D14383" t="s">
        <v>131</v>
      </c>
      <c r="E14383" t="s">
        <v>115</v>
      </c>
      <c r="F14383" t="s">
        <v>133</v>
      </c>
    </row>
    <row r="14384" spans="1:6" x14ac:dyDescent="0.25">
      <c r="A14384">
        <v>2819</v>
      </c>
      <c r="B14384" s="3">
        <v>43330</v>
      </c>
      <c r="C14384" s="3">
        <v>43360</v>
      </c>
      <c r="D14384" t="s">
        <v>131</v>
      </c>
      <c r="E14384" t="s">
        <v>115</v>
      </c>
      <c r="F14384" t="s">
        <v>133</v>
      </c>
    </row>
    <row r="14385" spans="1:6" x14ac:dyDescent="0.25">
      <c r="A14385">
        <v>2819</v>
      </c>
      <c r="B14385" s="3">
        <v>43330</v>
      </c>
      <c r="C14385" s="3">
        <v>43360</v>
      </c>
      <c r="D14385" t="s">
        <v>131</v>
      </c>
      <c r="E14385" t="s">
        <v>115</v>
      </c>
      <c r="F14385" t="s">
        <v>133</v>
      </c>
    </row>
    <row r="14386" spans="1:6" x14ac:dyDescent="0.25">
      <c r="A14386">
        <v>2819</v>
      </c>
      <c r="B14386" s="3">
        <v>43360</v>
      </c>
      <c r="C14386" s="3">
        <v>43360</v>
      </c>
      <c r="D14386" t="s">
        <v>131</v>
      </c>
      <c r="E14386" t="s">
        <v>115</v>
      </c>
      <c r="F14386" t="s">
        <v>133</v>
      </c>
    </row>
    <row r="14387" spans="1:6" x14ac:dyDescent="0.25">
      <c r="A14387">
        <v>2819</v>
      </c>
      <c r="B14387" s="3">
        <v>43360</v>
      </c>
      <c r="C14387" s="3">
        <v>43429</v>
      </c>
      <c r="D14387" t="s">
        <v>131</v>
      </c>
      <c r="E14387" t="s">
        <v>115</v>
      </c>
      <c r="F14387" t="s">
        <v>133</v>
      </c>
    </row>
    <row r="14388" spans="1:6" x14ac:dyDescent="0.25">
      <c r="A14388">
        <v>2819</v>
      </c>
      <c r="B14388" s="3">
        <v>43430</v>
      </c>
      <c r="C14388" s="3">
        <v>44628</v>
      </c>
      <c r="D14388" t="s">
        <v>131</v>
      </c>
      <c r="E14388" t="s">
        <v>115</v>
      </c>
      <c r="F14388" t="s">
        <v>133</v>
      </c>
    </row>
    <row r="14389" spans="1:6" x14ac:dyDescent="0.25">
      <c r="A14389">
        <v>2819</v>
      </c>
      <c r="B14389" s="3">
        <v>44628</v>
      </c>
      <c r="C14389" s="3">
        <v>44629</v>
      </c>
      <c r="D14389" t="s">
        <v>131</v>
      </c>
      <c r="E14389" t="s">
        <v>115</v>
      </c>
      <c r="F14389" t="s">
        <v>133</v>
      </c>
    </row>
    <row r="14390" spans="1:6" x14ac:dyDescent="0.25">
      <c r="A14390">
        <v>2819</v>
      </c>
      <c r="B14390" s="3">
        <v>44630</v>
      </c>
      <c r="C14390" s="3"/>
      <c r="D14390" t="s">
        <v>131</v>
      </c>
      <c r="E14390" t="s">
        <v>115</v>
      </c>
      <c r="F14390" t="s">
        <v>133</v>
      </c>
    </row>
    <row r="14391" spans="1:6" x14ac:dyDescent="0.25">
      <c r="A14391">
        <v>2820</v>
      </c>
      <c r="B14391" s="3">
        <v>42892</v>
      </c>
      <c r="C14391" s="3">
        <v>43731</v>
      </c>
      <c r="D14391" t="s">
        <v>131</v>
      </c>
      <c r="E14391" t="s">
        <v>125</v>
      </c>
      <c r="F14391" t="s">
        <v>133</v>
      </c>
    </row>
    <row r="14392" spans="1:6" x14ac:dyDescent="0.25">
      <c r="A14392">
        <v>2820</v>
      </c>
      <c r="B14392" s="3">
        <v>43731</v>
      </c>
      <c r="C14392" s="3">
        <v>43742</v>
      </c>
      <c r="D14392" t="s">
        <v>131</v>
      </c>
      <c r="E14392" t="s">
        <v>125</v>
      </c>
      <c r="F14392" t="s">
        <v>133</v>
      </c>
    </row>
    <row r="14393" spans="1:6" x14ac:dyDescent="0.25">
      <c r="A14393">
        <v>2820</v>
      </c>
      <c r="B14393" s="3">
        <v>43743</v>
      </c>
      <c r="C14393" s="3">
        <v>44074</v>
      </c>
      <c r="D14393" t="s">
        <v>131</v>
      </c>
      <c r="E14393" t="s">
        <v>125</v>
      </c>
      <c r="F14393" t="s">
        <v>133</v>
      </c>
    </row>
    <row r="14394" spans="1:6" x14ac:dyDescent="0.25">
      <c r="A14394">
        <v>2820</v>
      </c>
      <c r="B14394" s="3">
        <v>44075</v>
      </c>
      <c r="C14394" s="3">
        <v>44075</v>
      </c>
      <c r="D14394" t="s">
        <v>131</v>
      </c>
      <c r="E14394" t="s">
        <v>118</v>
      </c>
      <c r="F14394" t="s">
        <v>133</v>
      </c>
    </row>
    <row r="14395" spans="1:6" x14ac:dyDescent="0.25">
      <c r="A14395">
        <v>2820</v>
      </c>
      <c r="B14395" s="3">
        <v>44075</v>
      </c>
      <c r="C14395" s="3">
        <v>44209</v>
      </c>
      <c r="D14395" t="s">
        <v>131</v>
      </c>
      <c r="E14395" t="s">
        <v>118</v>
      </c>
      <c r="F14395" t="s">
        <v>133</v>
      </c>
    </row>
    <row r="14396" spans="1:6" x14ac:dyDescent="0.25">
      <c r="A14396">
        <v>2820</v>
      </c>
      <c r="B14396" s="3">
        <v>44209</v>
      </c>
      <c r="C14396" s="3">
        <v>44215</v>
      </c>
      <c r="D14396" t="s">
        <v>131</v>
      </c>
      <c r="E14396" t="s">
        <v>118</v>
      </c>
      <c r="F14396" t="s">
        <v>133</v>
      </c>
    </row>
    <row r="14397" spans="1:6" x14ac:dyDescent="0.25">
      <c r="A14397">
        <v>2820</v>
      </c>
      <c r="B14397" s="3">
        <v>44216</v>
      </c>
      <c r="C14397" s="3">
        <v>44216</v>
      </c>
      <c r="D14397" t="s">
        <v>131</v>
      </c>
      <c r="E14397" t="s">
        <v>118</v>
      </c>
      <c r="F14397" t="s">
        <v>133</v>
      </c>
    </row>
    <row r="14398" spans="1:6" x14ac:dyDescent="0.25">
      <c r="A14398">
        <v>2820</v>
      </c>
      <c r="B14398" s="3">
        <v>44216</v>
      </c>
      <c r="C14398" s="3">
        <v>44220</v>
      </c>
      <c r="D14398" t="s">
        <v>131</v>
      </c>
      <c r="E14398" t="s">
        <v>118</v>
      </c>
      <c r="F14398" t="s">
        <v>133</v>
      </c>
    </row>
    <row r="14399" spans="1:6" x14ac:dyDescent="0.25">
      <c r="A14399">
        <v>2820</v>
      </c>
      <c r="B14399" s="3">
        <v>44221</v>
      </c>
      <c r="C14399" s="3">
        <v>44593</v>
      </c>
      <c r="D14399" t="s">
        <v>131</v>
      </c>
      <c r="E14399" t="s">
        <v>118</v>
      </c>
      <c r="F14399" t="s">
        <v>133</v>
      </c>
    </row>
    <row r="14400" spans="1:6" x14ac:dyDescent="0.25">
      <c r="A14400">
        <v>2820</v>
      </c>
      <c r="B14400" s="3">
        <v>44588</v>
      </c>
      <c r="C14400" s="3">
        <v>44592</v>
      </c>
      <c r="D14400" t="s">
        <v>131</v>
      </c>
      <c r="E14400" t="s">
        <v>118</v>
      </c>
      <c r="F14400" t="s">
        <v>133</v>
      </c>
    </row>
    <row r="14401" spans="1:6" x14ac:dyDescent="0.25">
      <c r="A14401">
        <v>2820</v>
      </c>
      <c r="B14401" s="3">
        <v>44593</v>
      </c>
      <c r="C14401" s="3">
        <v>44596</v>
      </c>
      <c r="D14401" t="s">
        <v>131</v>
      </c>
      <c r="E14401" t="s">
        <v>118</v>
      </c>
      <c r="F14401" t="s">
        <v>133</v>
      </c>
    </row>
    <row r="14402" spans="1:6" x14ac:dyDescent="0.25">
      <c r="A14402">
        <v>2820</v>
      </c>
      <c r="B14402" s="3">
        <v>44597</v>
      </c>
      <c r="C14402" s="3"/>
      <c r="D14402" t="s">
        <v>131</v>
      </c>
      <c r="E14402" t="s">
        <v>118</v>
      </c>
      <c r="F14402" t="s">
        <v>133</v>
      </c>
    </row>
    <row r="14403" spans="1:6" x14ac:dyDescent="0.25">
      <c r="A14403">
        <v>2821</v>
      </c>
      <c r="B14403" s="3">
        <v>42612</v>
      </c>
      <c r="C14403" s="3">
        <v>43206</v>
      </c>
      <c r="D14403" t="s">
        <v>131</v>
      </c>
      <c r="E14403" t="s">
        <v>174</v>
      </c>
      <c r="F14403" t="s">
        <v>133</v>
      </c>
    </row>
    <row r="14404" spans="1:6" x14ac:dyDescent="0.25">
      <c r="A14404">
        <v>2821</v>
      </c>
      <c r="B14404" s="3">
        <v>43206</v>
      </c>
      <c r="C14404" s="3">
        <v>43339</v>
      </c>
      <c r="D14404" t="s">
        <v>131</v>
      </c>
      <c r="E14404" t="s">
        <v>174</v>
      </c>
      <c r="F14404" t="s">
        <v>133</v>
      </c>
    </row>
    <row r="14405" spans="1:6" x14ac:dyDescent="0.25">
      <c r="A14405">
        <v>2821</v>
      </c>
      <c r="B14405" s="3">
        <v>43339</v>
      </c>
      <c r="C14405" s="3">
        <v>43344</v>
      </c>
      <c r="D14405" t="s">
        <v>131</v>
      </c>
      <c r="E14405" t="s">
        <v>174</v>
      </c>
      <c r="F14405" t="s">
        <v>133</v>
      </c>
    </row>
    <row r="14406" spans="1:6" x14ac:dyDescent="0.25">
      <c r="A14406">
        <v>2821</v>
      </c>
      <c r="B14406" s="3">
        <v>43344</v>
      </c>
      <c r="C14406" s="3">
        <v>43399</v>
      </c>
      <c r="D14406" t="s">
        <v>131</v>
      </c>
      <c r="E14406" t="s">
        <v>174</v>
      </c>
      <c r="F14406" t="s">
        <v>133</v>
      </c>
    </row>
    <row r="14407" spans="1:6" x14ac:dyDescent="0.25">
      <c r="A14407">
        <v>2821</v>
      </c>
      <c r="B14407" s="3">
        <v>43399</v>
      </c>
      <c r="C14407" s="3">
        <v>43402</v>
      </c>
      <c r="D14407" t="s">
        <v>131</v>
      </c>
      <c r="E14407" t="s">
        <v>174</v>
      </c>
      <c r="F14407" t="s">
        <v>133</v>
      </c>
    </row>
    <row r="14408" spans="1:6" x14ac:dyDescent="0.25">
      <c r="A14408">
        <v>2821</v>
      </c>
      <c r="B14408" s="3">
        <v>43403</v>
      </c>
      <c r="C14408" s="3">
        <v>44574</v>
      </c>
      <c r="D14408" t="s">
        <v>131</v>
      </c>
      <c r="E14408" t="s">
        <v>174</v>
      </c>
      <c r="F14408" t="s">
        <v>133</v>
      </c>
    </row>
    <row r="14409" spans="1:6" x14ac:dyDescent="0.25">
      <c r="A14409">
        <v>2821</v>
      </c>
      <c r="B14409" s="3">
        <v>44574</v>
      </c>
      <c r="C14409" s="3">
        <v>44575</v>
      </c>
      <c r="D14409" t="s">
        <v>131</v>
      </c>
      <c r="E14409" t="s">
        <v>174</v>
      </c>
      <c r="F14409" t="s">
        <v>133</v>
      </c>
    </row>
    <row r="14410" spans="1:6" x14ac:dyDescent="0.25">
      <c r="A14410">
        <v>2821</v>
      </c>
      <c r="B14410" s="3">
        <v>44576</v>
      </c>
      <c r="C14410" s="3">
        <v>44576</v>
      </c>
      <c r="D14410" t="s">
        <v>131</v>
      </c>
      <c r="E14410" t="s">
        <v>174</v>
      </c>
      <c r="F14410" t="s">
        <v>133</v>
      </c>
    </row>
    <row r="14411" spans="1:6" x14ac:dyDescent="0.25">
      <c r="A14411">
        <v>2821</v>
      </c>
      <c r="B14411" s="3">
        <v>44576</v>
      </c>
      <c r="C14411" s="3">
        <v>44579</v>
      </c>
      <c r="D14411" t="s">
        <v>131</v>
      </c>
      <c r="E14411" t="s">
        <v>174</v>
      </c>
      <c r="F14411" t="s">
        <v>133</v>
      </c>
    </row>
    <row r="14412" spans="1:6" x14ac:dyDescent="0.25">
      <c r="A14412">
        <v>2821</v>
      </c>
      <c r="B14412" s="3">
        <v>44580</v>
      </c>
      <c r="C14412" s="3">
        <v>44627</v>
      </c>
      <c r="D14412" t="s">
        <v>131</v>
      </c>
      <c r="E14412" t="s">
        <v>174</v>
      </c>
      <c r="F14412" t="s">
        <v>133</v>
      </c>
    </row>
    <row r="14413" spans="1:6" x14ac:dyDescent="0.25">
      <c r="A14413">
        <v>2821</v>
      </c>
      <c r="B14413" s="3">
        <v>44627</v>
      </c>
      <c r="C14413" s="3">
        <v>44628</v>
      </c>
      <c r="D14413" t="s">
        <v>131</v>
      </c>
      <c r="E14413" t="s">
        <v>174</v>
      </c>
      <c r="F14413" t="s">
        <v>133</v>
      </c>
    </row>
    <row r="14414" spans="1:6" x14ac:dyDescent="0.25">
      <c r="A14414">
        <v>2821</v>
      </c>
      <c r="B14414" s="3">
        <v>44629</v>
      </c>
      <c r="C14414" s="3"/>
      <c r="D14414" t="s">
        <v>131</v>
      </c>
      <c r="E14414" t="s">
        <v>174</v>
      </c>
      <c r="F14414" t="s">
        <v>133</v>
      </c>
    </row>
    <row r="14415" spans="1:6" x14ac:dyDescent="0.25">
      <c r="A14415">
        <v>2822</v>
      </c>
      <c r="B14415" s="3">
        <v>42612</v>
      </c>
      <c r="C14415" s="3">
        <v>43206</v>
      </c>
      <c r="D14415" t="s">
        <v>131</v>
      </c>
      <c r="E14415" t="s">
        <v>174</v>
      </c>
      <c r="F14415" t="s">
        <v>133</v>
      </c>
    </row>
    <row r="14416" spans="1:6" x14ac:dyDescent="0.25">
      <c r="A14416">
        <v>2822</v>
      </c>
      <c r="B14416" s="3">
        <v>43206</v>
      </c>
      <c r="C14416" s="3">
        <v>43733</v>
      </c>
      <c r="D14416" t="s">
        <v>131</v>
      </c>
      <c r="E14416" t="s">
        <v>174</v>
      </c>
      <c r="F14416" t="s">
        <v>133</v>
      </c>
    </row>
    <row r="14417" spans="1:6" x14ac:dyDescent="0.25">
      <c r="A14417">
        <v>2822</v>
      </c>
      <c r="B14417" s="3">
        <v>43733</v>
      </c>
      <c r="C14417" s="3">
        <v>43733</v>
      </c>
      <c r="D14417" t="s">
        <v>131</v>
      </c>
      <c r="E14417" t="s">
        <v>174</v>
      </c>
      <c r="F14417" t="s">
        <v>133</v>
      </c>
    </row>
    <row r="14418" spans="1:6" x14ac:dyDescent="0.25">
      <c r="A14418">
        <v>2822</v>
      </c>
      <c r="B14418" s="3">
        <v>43734</v>
      </c>
      <c r="C14418" s="3">
        <v>43983</v>
      </c>
      <c r="D14418" t="s">
        <v>131</v>
      </c>
      <c r="E14418" t="s">
        <v>174</v>
      </c>
      <c r="F14418" t="s">
        <v>133</v>
      </c>
    </row>
    <row r="14419" spans="1:6" x14ac:dyDescent="0.25">
      <c r="A14419">
        <v>2822</v>
      </c>
      <c r="B14419" s="3">
        <v>43983</v>
      </c>
      <c r="C14419" s="3">
        <v>44010</v>
      </c>
      <c r="D14419" t="s">
        <v>131</v>
      </c>
      <c r="E14419" t="s">
        <v>174</v>
      </c>
      <c r="F14419" t="s">
        <v>133</v>
      </c>
    </row>
    <row r="14420" spans="1:6" x14ac:dyDescent="0.25">
      <c r="A14420">
        <v>2822</v>
      </c>
      <c r="B14420" s="3">
        <v>44011</v>
      </c>
      <c r="C14420" s="3">
        <v>44011</v>
      </c>
      <c r="D14420" t="s">
        <v>131</v>
      </c>
      <c r="E14420" t="s">
        <v>174</v>
      </c>
      <c r="F14420" t="s">
        <v>133</v>
      </c>
    </row>
    <row r="14421" spans="1:6" x14ac:dyDescent="0.25">
      <c r="A14421">
        <v>2822</v>
      </c>
      <c r="B14421" s="3">
        <v>44011</v>
      </c>
      <c r="C14421" s="3">
        <v>44080</v>
      </c>
      <c r="D14421" t="s">
        <v>131</v>
      </c>
      <c r="E14421" t="s">
        <v>174</v>
      </c>
      <c r="F14421" t="s">
        <v>133</v>
      </c>
    </row>
    <row r="14422" spans="1:6" x14ac:dyDescent="0.25">
      <c r="A14422">
        <v>2822</v>
      </c>
      <c r="B14422" s="3">
        <v>44081</v>
      </c>
      <c r="C14422" s="3">
        <v>44642</v>
      </c>
      <c r="D14422" t="s">
        <v>131</v>
      </c>
      <c r="E14422" t="s">
        <v>174</v>
      </c>
      <c r="F14422" t="s">
        <v>133</v>
      </c>
    </row>
    <row r="14423" spans="1:6" x14ac:dyDescent="0.25">
      <c r="A14423">
        <v>2822</v>
      </c>
      <c r="B14423" s="3">
        <v>44642</v>
      </c>
      <c r="C14423" s="3">
        <v>44643</v>
      </c>
      <c r="D14423" t="s">
        <v>131</v>
      </c>
      <c r="E14423" t="s">
        <v>174</v>
      </c>
      <c r="F14423" t="s">
        <v>133</v>
      </c>
    </row>
    <row r="14424" spans="1:6" x14ac:dyDescent="0.25">
      <c r="A14424">
        <v>2822</v>
      </c>
      <c r="B14424" s="3">
        <v>44644</v>
      </c>
      <c r="C14424" s="3">
        <v>44645</v>
      </c>
      <c r="D14424" t="s">
        <v>131</v>
      </c>
      <c r="E14424" t="s">
        <v>174</v>
      </c>
      <c r="F14424" t="s">
        <v>133</v>
      </c>
    </row>
    <row r="14425" spans="1:6" x14ac:dyDescent="0.25">
      <c r="A14425">
        <v>2822</v>
      </c>
      <c r="B14425" s="3">
        <v>44645</v>
      </c>
      <c r="C14425" s="3">
        <v>44645</v>
      </c>
      <c r="D14425" t="s">
        <v>131</v>
      </c>
      <c r="E14425" t="s">
        <v>174</v>
      </c>
      <c r="F14425" t="s">
        <v>133</v>
      </c>
    </row>
    <row r="14426" spans="1:6" x14ac:dyDescent="0.25">
      <c r="A14426">
        <v>2822</v>
      </c>
      <c r="B14426" s="3">
        <v>44646</v>
      </c>
      <c r="C14426" s="3">
        <v>44719</v>
      </c>
      <c r="D14426" t="s">
        <v>131</v>
      </c>
      <c r="E14426" t="s">
        <v>174</v>
      </c>
      <c r="F14426" t="s">
        <v>133</v>
      </c>
    </row>
    <row r="14427" spans="1:6" x14ac:dyDescent="0.25">
      <c r="A14427">
        <v>2822</v>
      </c>
      <c r="B14427" s="3">
        <v>44719</v>
      </c>
      <c r="C14427" s="3">
        <v>44719</v>
      </c>
      <c r="D14427" t="s">
        <v>131</v>
      </c>
      <c r="E14427" t="s">
        <v>174</v>
      </c>
      <c r="F14427" t="s">
        <v>133</v>
      </c>
    </row>
    <row r="14428" spans="1:6" x14ac:dyDescent="0.25">
      <c r="A14428">
        <v>2822</v>
      </c>
      <c r="B14428" s="3">
        <v>44720</v>
      </c>
      <c r="C14428" s="3">
        <v>44738</v>
      </c>
      <c r="D14428" t="s">
        <v>131</v>
      </c>
      <c r="E14428" t="s">
        <v>174</v>
      </c>
      <c r="F14428" t="s">
        <v>133</v>
      </c>
    </row>
    <row r="14429" spans="1:6" x14ac:dyDescent="0.25">
      <c r="A14429">
        <v>2822</v>
      </c>
      <c r="B14429" s="3">
        <v>44738</v>
      </c>
      <c r="C14429" s="3">
        <v>44739</v>
      </c>
      <c r="D14429" t="s">
        <v>131</v>
      </c>
      <c r="E14429" t="s">
        <v>174</v>
      </c>
      <c r="F14429" t="s">
        <v>133</v>
      </c>
    </row>
    <row r="14430" spans="1:6" x14ac:dyDescent="0.25">
      <c r="A14430">
        <v>2822</v>
      </c>
      <c r="B14430" s="3">
        <v>44740</v>
      </c>
      <c r="C14430" s="3"/>
      <c r="D14430" t="s">
        <v>131</v>
      </c>
      <c r="E14430" t="s">
        <v>174</v>
      </c>
      <c r="F14430" t="s">
        <v>133</v>
      </c>
    </row>
    <row r="14431" spans="1:6" x14ac:dyDescent="0.25">
      <c r="A14431">
        <v>2823</v>
      </c>
      <c r="B14431" s="3">
        <v>42156</v>
      </c>
      <c r="C14431" s="3">
        <v>43258</v>
      </c>
      <c r="D14431" t="s">
        <v>131</v>
      </c>
      <c r="E14431" t="s">
        <v>118</v>
      </c>
      <c r="F14431" t="s">
        <v>133</v>
      </c>
    </row>
    <row r="14432" spans="1:6" x14ac:dyDescent="0.25">
      <c r="A14432">
        <v>2823</v>
      </c>
      <c r="B14432" s="3">
        <v>43258</v>
      </c>
      <c r="C14432" s="3">
        <v>43512</v>
      </c>
      <c r="D14432" t="s">
        <v>131</v>
      </c>
      <c r="E14432" t="s">
        <v>118</v>
      </c>
      <c r="F14432" t="s">
        <v>133</v>
      </c>
    </row>
    <row r="14433" spans="1:6" x14ac:dyDescent="0.25">
      <c r="A14433">
        <v>2823</v>
      </c>
      <c r="B14433" s="3">
        <v>43512</v>
      </c>
      <c r="C14433" s="3">
        <v>44390</v>
      </c>
      <c r="D14433" t="s">
        <v>131</v>
      </c>
      <c r="E14433" t="s">
        <v>96</v>
      </c>
      <c r="F14433" t="s">
        <v>133</v>
      </c>
    </row>
    <row r="14434" spans="1:6" x14ac:dyDescent="0.25">
      <c r="A14434">
        <v>2823</v>
      </c>
      <c r="B14434" s="3">
        <v>43512</v>
      </c>
      <c r="C14434" s="3">
        <v>43512</v>
      </c>
      <c r="D14434" t="s">
        <v>131</v>
      </c>
      <c r="E14434" t="s">
        <v>118</v>
      </c>
      <c r="F14434" t="s">
        <v>133</v>
      </c>
    </row>
    <row r="14435" spans="1:6" x14ac:dyDescent="0.25">
      <c r="A14435">
        <v>2823</v>
      </c>
      <c r="B14435" s="3">
        <v>43512</v>
      </c>
      <c r="C14435" s="3">
        <v>43512</v>
      </c>
      <c r="D14435" t="s">
        <v>131</v>
      </c>
      <c r="E14435" t="s">
        <v>118</v>
      </c>
      <c r="F14435" t="s">
        <v>133</v>
      </c>
    </row>
    <row r="14436" spans="1:6" x14ac:dyDescent="0.25">
      <c r="A14436">
        <v>2823</v>
      </c>
      <c r="B14436" s="3">
        <v>44390</v>
      </c>
      <c r="C14436" s="3">
        <v>44390</v>
      </c>
      <c r="D14436" t="s">
        <v>131</v>
      </c>
      <c r="E14436" t="s">
        <v>96</v>
      </c>
      <c r="F14436" t="s">
        <v>133</v>
      </c>
    </row>
    <row r="14437" spans="1:6" x14ac:dyDescent="0.25">
      <c r="A14437">
        <v>2823</v>
      </c>
      <c r="B14437" s="3">
        <v>44390</v>
      </c>
      <c r="C14437" s="3">
        <v>44390</v>
      </c>
      <c r="D14437" t="s">
        <v>131</v>
      </c>
      <c r="E14437" t="s">
        <v>96</v>
      </c>
      <c r="F14437" t="s">
        <v>133</v>
      </c>
    </row>
    <row r="14438" spans="1:6" x14ac:dyDescent="0.25">
      <c r="A14438">
        <v>2823</v>
      </c>
      <c r="B14438" s="3">
        <v>44390</v>
      </c>
      <c r="C14438" s="3">
        <v>44578</v>
      </c>
      <c r="D14438" t="s">
        <v>131</v>
      </c>
      <c r="E14438" t="s">
        <v>96</v>
      </c>
      <c r="F14438" t="s">
        <v>133</v>
      </c>
    </row>
    <row r="14439" spans="1:6" x14ac:dyDescent="0.25">
      <c r="A14439">
        <v>2823</v>
      </c>
      <c r="B14439" s="3">
        <v>44578</v>
      </c>
      <c r="C14439" s="3">
        <v>44578</v>
      </c>
      <c r="D14439" t="s">
        <v>131</v>
      </c>
      <c r="E14439" t="s">
        <v>144</v>
      </c>
      <c r="F14439" t="s">
        <v>133</v>
      </c>
    </row>
    <row r="14440" spans="1:6" x14ac:dyDescent="0.25">
      <c r="A14440">
        <v>2823</v>
      </c>
      <c r="B14440" s="3">
        <v>44578</v>
      </c>
      <c r="C14440" s="3">
        <v>44578</v>
      </c>
      <c r="D14440" t="s">
        <v>131</v>
      </c>
      <c r="E14440" t="s">
        <v>144</v>
      </c>
      <c r="F14440" t="s">
        <v>133</v>
      </c>
    </row>
    <row r="14441" spans="1:6" x14ac:dyDescent="0.25">
      <c r="A14441">
        <v>2823</v>
      </c>
      <c r="B14441" s="3">
        <v>44578</v>
      </c>
      <c r="C14441" s="3"/>
      <c r="D14441" t="s">
        <v>131</v>
      </c>
      <c r="E14441" t="s">
        <v>144</v>
      </c>
      <c r="F14441" t="s">
        <v>133</v>
      </c>
    </row>
    <row r="14442" spans="1:6" x14ac:dyDescent="0.25">
      <c r="A14442">
        <v>2825</v>
      </c>
      <c r="B14442" s="3">
        <v>42156</v>
      </c>
      <c r="C14442" s="3">
        <v>43038</v>
      </c>
      <c r="D14442" t="s">
        <v>131</v>
      </c>
      <c r="E14442" t="s">
        <v>165</v>
      </c>
      <c r="F14442" t="s">
        <v>133</v>
      </c>
    </row>
    <row r="14443" spans="1:6" x14ac:dyDescent="0.25">
      <c r="A14443">
        <v>2825</v>
      </c>
      <c r="B14443" s="3">
        <v>43038</v>
      </c>
      <c r="C14443" s="3">
        <v>43039</v>
      </c>
      <c r="D14443" t="s">
        <v>131</v>
      </c>
      <c r="E14443" t="s">
        <v>165</v>
      </c>
      <c r="F14443" t="s">
        <v>133</v>
      </c>
    </row>
    <row r="14444" spans="1:6" x14ac:dyDescent="0.25">
      <c r="A14444">
        <v>2826</v>
      </c>
      <c r="B14444" s="3">
        <v>41712</v>
      </c>
      <c r="C14444" s="3">
        <v>42124</v>
      </c>
      <c r="D14444" t="s">
        <v>131</v>
      </c>
      <c r="E14444" t="s">
        <v>168</v>
      </c>
      <c r="F14444" t="s">
        <v>133</v>
      </c>
    </row>
    <row r="14445" spans="1:6" x14ac:dyDescent="0.25">
      <c r="A14445">
        <v>2826</v>
      </c>
      <c r="B14445" s="3">
        <v>42125</v>
      </c>
      <c r="C14445" s="3">
        <v>43398</v>
      </c>
      <c r="D14445" t="s">
        <v>131</v>
      </c>
      <c r="E14445" t="s">
        <v>96</v>
      </c>
      <c r="F14445" t="s">
        <v>133</v>
      </c>
    </row>
    <row r="14446" spans="1:6" x14ac:dyDescent="0.25">
      <c r="A14446">
        <v>2826</v>
      </c>
      <c r="B14446" s="3">
        <v>43398</v>
      </c>
      <c r="C14446" s="3">
        <v>43418</v>
      </c>
      <c r="D14446" t="s">
        <v>131</v>
      </c>
      <c r="E14446" t="s">
        <v>96</v>
      </c>
      <c r="F14446" t="s">
        <v>133</v>
      </c>
    </row>
    <row r="14447" spans="1:6" x14ac:dyDescent="0.25">
      <c r="A14447">
        <v>2826</v>
      </c>
      <c r="B14447" s="3">
        <v>43398</v>
      </c>
      <c r="C14447" s="3">
        <v>44350</v>
      </c>
      <c r="D14447" t="s">
        <v>131</v>
      </c>
      <c r="E14447" t="s">
        <v>96</v>
      </c>
      <c r="F14447" t="s">
        <v>133</v>
      </c>
    </row>
    <row r="14448" spans="1:6" x14ac:dyDescent="0.25">
      <c r="A14448">
        <v>2826</v>
      </c>
      <c r="B14448" s="3">
        <v>44350</v>
      </c>
      <c r="C14448" s="3">
        <v>44350</v>
      </c>
      <c r="D14448" t="s">
        <v>131</v>
      </c>
      <c r="E14448" t="s">
        <v>144</v>
      </c>
      <c r="F14448" t="s">
        <v>133</v>
      </c>
    </row>
    <row r="14449" spans="1:6" x14ac:dyDescent="0.25">
      <c r="A14449">
        <v>2826</v>
      </c>
      <c r="B14449" s="3">
        <v>44350</v>
      </c>
      <c r="C14449" s="3">
        <v>44350</v>
      </c>
      <c r="D14449" t="s">
        <v>131</v>
      </c>
      <c r="E14449" t="s">
        <v>144</v>
      </c>
      <c r="F14449" t="s">
        <v>133</v>
      </c>
    </row>
    <row r="14450" spans="1:6" x14ac:dyDescent="0.25">
      <c r="A14450">
        <v>2826</v>
      </c>
      <c r="B14450" s="3">
        <v>44350</v>
      </c>
      <c r="C14450" s="3">
        <v>44578</v>
      </c>
      <c r="D14450" t="s">
        <v>131</v>
      </c>
      <c r="E14450" t="s">
        <v>144</v>
      </c>
      <c r="F14450" t="s">
        <v>133</v>
      </c>
    </row>
    <row r="14451" spans="1:6" x14ac:dyDescent="0.25">
      <c r="A14451">
        <v>2826</v>
      </c>
      <c r="B14451" s="3">
        <v>44568</v>
      </c>
      <c r="C14451" s="3">
        <v>44569</v>
      </c>
      <c r="D14451" t="s">
        <v>131</v>
      </c>
      <c r="E14451" t="s">
        <v>93</v>
      </c>
      <c r="F14451" t="s">
        <v>133</v>
      </c>
    </row>
    <row r="14452" spans="1:6" x14ac:dyDescent="0.25">
      <c r="A14452">
        <v>2826</v>
      </c>
      <c r="B14452" s="3">
        <v>44570</v>
      </c>
      <c r="C14452" s="3">
        <v>44576</v>
      </c>
      <c r="D14452" t="s">
        <v>131</v>
      </c>
      <c r="E14452" t="s">
        <v>93</v>
      </c>
      <c r="F14452" t="s">
        <v>133</v>
      </c>
    </row>
    <row r="14453" spans="1:6" x14ac:dyDescent="0.25">
      <c r="A14453">
        <v>2826</v>
      </c>
      <c r="B14453" s="3">
        <v>44577</v>
      </c>
      <c r="C14453" s="3">
        <v>44577</v>
      </c>
      <c r="D14453" t="s">
        <v>131</v>
      </c>
      <c r="E14453" t="s">
        <v>93</v>
      </c>
      <c r="F14453" t="s">
        <v>133</v>
      </c>
    </row>
    <row r="14454" spans="1:6" x14ac:dyDescent="0.25">
      <c r="A14454">
        <v>2826</v>
      </c>
      <c r="B14454" s="3">
        <v>44578</v>
      </c>
      <c r="C14454" s="3">
        <v>44578</v>
      </c>
      <c r="D14454" t="s">
        <v>131</v>
      </c>
      <c r="E14454" t="s">
        <v>144</v>
      </c>
      <c r="F14454" t="s">
        <v>133</v>
      </c>
    </row>
    <row r="14455" spans="1:6" x14ac:dyDescent="0.25">
      <c r="A14455">
        <v>2826</v>
      </c>
      <c r="B14455" s="3">
        <v>44578</v>
      </c>
      <c r="C14455" s="3">
        <v>44578</v>
      </c>
      <c r="D14455" t="s">
        <v>131</v>
      </c>
      <c r="E14455" t="s">
        <v>144</v>
      </c>
      <c r="F14455" t="s">
        <v>133</v>
      </c>
    </row>
    <row r="14456" spans="1:6" x14ac:dyDescent="0.25">
      <c r="A14456">
        <v>2826</v>
      </c>
      <c r="B14456" s="3">
        <v>44578</v>
      </c>
      <c r="C14456" s="3"/>
      <c r="D14456" t="s">
        <v>131</v>
      </c>
      <c r="E14456" t="s">
        <v>93</v>
      </c>
      <c r="F14456" t="s">
        <v>133</v>
      </c>
    </row>
    <row r="14457" spans="1:6" x14ac:dyDescent="0.25">
      <c r="A14457">
        <v>2827</v>
      </c>
      <c r="B14457" s="3">
        <v>42826</v>
      </c>
      <c r="C14457" s="3">
        <v>43698</v>
      </c>
      <c r="D14457" t="s">
        <v>131</v>
      </c>
      <c r="E14457" t="s">
        <v>189</v>
      </c>
      <c r="F14457" t="s">
        <v>133</v>
      </c>
    </row>
    <row r="14458" spans="1:6" x14ac:dyDescent="0.25">
      <c r="A14458">
        <v>2827</v>
      </c>
      <c r="B14458" s="3">
        <v>43698</v>
      </c>
      <c r="C14458" s="3">
        <v>43699</v>
      </c>
      <c r="D14458" t="s">
        <v>131</v>
      </c>
      <c r="E14458" t="s">
        <v>189</v>
      </c>
      <c r="F14458" t="s">
        <v>133</v>
      </c>
    </row>
    <row r="14459" spans="1:6" x14ac:dyDescent="0.25">
      <c r="A14459">
        <v>2827</v>
      </c>
      <c r="B14459" s="3">
        <v>43700</v>
      </c>
      <c r="C14459" s="3">
        <v>43701</v>
      </c>
      <c r="D14459" t="s">
        <v>131</v>
      </c>
      <c r="E14459" t="s">
        <v>189</v>
      </c>
      <c r="F14459" t="s">
        <v>133</v>
      </c>
    </row>
    <row r="14460" spans="1:6" x14ac:dyDescent="0.25">
      <c r="A14460">
        <v>2827</v>
      </c>
      <c r="B14460" s="3">
        <v>43701</v>
      </c>
      <c r="C14460" s="3">
        <v>44667</v>
      </c>
      <c r="D14460" t="s">
        <v>131</v>
      </c>
      <c r="E14460" t="s">
        <v>189</v>
      </c>
      <c r="F14460" t="s">
        <v>133</v>
      </c>
    </row>
    <row r="14461" spans="1:6" x14ac:dyDescent="0.25">
      <c r="A14461">
        <v>2827</v>
      </c>
      <c r="B14461" s="3">
        <v>44667</v>
      </c>
      <c r="C14461" s="3">
        <v>44757</v>
      </c>
      <c r="D14461" t="s">
        <v>131</v>
      </c>
      <c r="E14461" t="s">
        <v>189</v>
      </c>
      <c r="F14461" t="s">
        <v>133</v>
      </c>
    </row>
    <row r="14462" spans="1:6" x14ac:dyDescent="0.25">
      <c r="A14462">
        <v>2827</v>
      </c>
      <c r="B14462" s="3">
        <v>44758</v>
      </c>
      <c r="C14462" s="3"/>
      <c r="D14462" t="s">
        <v>131</v>
      </c>
      <c r="E14462" t="s">
        <v>189</v>
      </c>
      <c r="F14462" t="s">
        <v>133</v>
      </c>
    </row>
    <row r="14463" spans="1:6" x14ac:dyDescent="0.25">
      <c r="A14463">
        <v>2829</v>
      </c>
      <c r="B14463" s="3">
        <v>42186</v>
      </c>
      <c r="C14463" s="3">
        <v>43191</v>
      </c>
      <c r="D14463" t="s">
        <v>131</v>
      </c>
      <c r="E14463" t="s">
        <v>173</v>
      </c>
      <c r="F14463" t="s">
        <v>133</v>
      </c>
    </row>
    <row r="14464" spans="1:6" x14ac:dyDescent="0.25">
      <c r="A14464">
        <v>2829</v>
      </c>
      <c r="B14464" s="3">
        <v>43191</v>
      </c>
      <c r="C14464" s="3">
        <v>43191</v>
      </c>
      <c r="D14464" t="s">
        <v>131</v>
      </c>
      <c r="E14464" t="s">
        <v>173</v>
      </c>
      <c r="F14464" t="s">
        <v>133</v>
      </c>
    </row>
    <row r="14465" spans="1:6" x14ac:dyDescent="0.25">
      <c r="A14465">
        <v>2829</v>
      </c>
      <c r="B14465" s="3">
        <v>43191</v>
      </c>
      <c r="C14465" s="3">
        <v>43252</v>
      </c>
      <c r="D14465" t="s">
        <v>131</v>
      </c>
      <c r="E14465" t="s">
        <v>172</v>
      </c>
      <c r="F14465" t="s">
        <v>133</v>
      </c>
    </row>
    <row r="14466" spans="1:6" x14ac:dyDescent="0.25">
      <c r="A14466">
        <v>2829</v>
      </c>
      <c r="B14466" s="3">
        <v>43252</v>
      </c>
      <c r="C14466" s="3">
        <v>43281</v>
      </c>
      <c r="D14466" t="s">
        <v>131</v>
      </c>
      <c r="E14466" t="s">
        <v>172</v>
      </c>
      <c r="F14466" t="s">
        <v>133</v>
      </c>
    </row>
    <row r="14467" spans="1:6" x14ac:dyDescent="0.25">
      <c r="A14467">
        <v>2829</v>
      </c>
      <c r="B14467" s="3">
        <v>43282</v>
      </c>
      <c r="C14467" s="3">
        <v>43312</v>
      </c>
      <c r="D14467" t="s">
        <v>131</v>
      </c>
      <c r="E14467" t="s">
        <v>172</v>
      </c>
      <c r="F14467" t="s">
        <v>133</v>
      </c>
    </row>
    <row r="14468" spans="1:6" x14ac:dyDescent="0.25">
      <c r="A14468">
        <v>2829</v>
      </c>
      <c r="B14468" s="3">
        <v>43312</v>
      </c>
      <c r="C14468" s="3">
        <v>43396</v>
      </c>
      <c r="D14468" t="s">
        <v>131</v>
      </c>
      <c r="E14468" t="s">
        <v>172</v>
      </c>
      <c r="F14468" t="s">
        <v>133</v>
      </c>
    </row>
    <row r="14469" spans="1:6" x14ac:dyDescent="0.25">
      <c r="A14469">
        <v>2829</v>
      </c>
      <c r="B14469" s="3">
        <v>43396</v>
      </c>
      <c r="C14469" s="3">
        <v>43397</v>
      </c>
      <c r="D14469" t="s">
        <v>131</v>
      </c>
      <c r="E14469" t="s">
        <v>172</v>
      </c>
      <c r="F14469" t="s">
        <v>133</v>
      </c>
    </row>
    <row r="14470" spans="1:6" x14ac:dyDescent="0.25">
      <c r="A14470">
        <v>2829</v>
      </c>
      <c r="B14470" s="3">
        <v>43397</v>
      </c>
      <c r="C14470" s="3">
        <v>43404</v>
      </c>
      <c r="D14470" t="s">
        <v>131</v>
      </c>
      <c r="E14470" t="s">
        <v>172</v>
      </c>
      <c r="F14470" t="s">
        <v>133</v>
      </c>
    </row>
    <row r="14471" spans="1:6" x14ac:dyDescent="0.25">
      <c r="A14471">
        <v>2829</v>
      </c>
      <c r="B14471" s="3">
        <v>43404</v>
      </c>
      <c r="C14471" s="3">
        <v>43496</v>
      </c>
      <c r="D14471" t="s">
        <v>131</v>
      </c>
      <c r="E14471" t="s">
        <v>172</v>
      </c>
      <c r="F14471" t="s">
        <v>133</v>
      </c>
    </row>
    <row r="14472" spans="1:6" x14ac:dyDescent="0.25">
      <c r="A14472">
        <v>2829</v>
      </c>
      <c r="B14472" s="3">
        <v>43496</v>
      </c>
      <c r="C14472" s="3">
        <v>43528</v>
      </c>
      <c r="D14472" t="s">
        <v>131</v>
      </c>
      <c r="E14472" t="s">
        <v>172</v>
      </c>
      <c r="F14472" t="s">
        <v>133</v>
      </c>
    </row>
    <row r="14473" spans="1:6" x14ac:dyDescent="0.25">
      <c r="A14473">
        <v>2830</v>
      </c>
      <c r="B14473" s="3">
        <v>42370</v>
      </c>
      <c r="C14473" s="3">
        <v>43370</v>
      </c>
      <c r="D14473" t="s">
        <v>131</v>
      </c>
      <c r="E14473" t="s">
        <v>115</v>
      </c>
      <c r="F14473" t="s">
        <v>133</v>
      </c>
    </row>
    <row r="14474" spans="1:6" x14ac:dyDescent="0.25">
      <c r="A14474">
        <v>2830</v>
      </c>
      <c r="B14474" s="3">
        <v>43370</v>
      </c>
      <c r="C14474" s="3">
        <v>43732</v>
      </c>
      <c r="D14474" t="s">
        <v>131</v>
      </c>
      <c r="E14474" t="s">
        <v>115</v>
      </c>
      <c r="F14474" t="s">
        <v>133</v>
      </c>
    </row>
    <row r="14475" spans="1:6" x14ac:dyDescent="0.25">
      <c r="A14475">
        <v>2830</v>
      </c>
      <c r="B14475" s="3">
        <v>43732</v>
      </c>
      <c r="C14475" s="3">
        <v>43843</v>
      </c>
      <c r="D14475" t="s">
        <v>131</v>
      </c>
      <c r="E14475" t="s">
        <v>115</v>
      </c>
      <c r="F14475" t="s">
        <v>133</v>
      </c>
    </row>
    <row r="14476" spans="1:6" x14ac:dyDescent="0.25">
      <c r="A14476">
        <v>2830</v>
      </c>
      <c r="B14476" s="3">
        <v>43843</v>
      </c>
      <c r="C14476" s="3">
        <v>44020</v>
      </c>
      <c r="D14476" t="s">
        <v>131</v>
      </c>
      <c r="E14476" t="s">
        <v>115</v>
      </c>
      <c r="F14476" t="s">
        <v>133</v>
      </c>
    </row>
    <row r="14477" spans="1:6" x14ac:dyDescent="0.25">
      <c r="A14477">
        <v>2830</v>
      </c>
      <c r="B14477" s="3">
        <v>44020</v>
      </c>
      <c r="C14477" s="3">
        <v>44026</v>
      </c>
      <c r="D14477" t="s">
        <v>131</v>
      </c>
      <c r="E14477" t="s">
        <v>115</v>
      </c>
      <c r="F14477" t="s">
        <v>133</v>
      </c>
    </row>
    <row r="14478" spans="1:6" x14ac:dyDescent="0.25">
      <c r="A14478">
        <v>2830</v>
      </c>
      <c r="B14478" s="3">
        <v>44027</v>
      </c>
      <c r="C14478" s="3">
        <v>44034</v>
      </c>
      <c r="D14478" t="s">
        <v>131</v>
      </c>
      <c r="E14478" t="s">
        <v>115</v>
      </c>
      <c r="F14478" t="s">
        <v>133</v>
      </c>
    </row>
    <row r="14479" spans="1:6" x14ac:dyDescent="0.25">
      <c r="A14479">
        <v>2830</v>
      </c>
      <c r="B14479" s="3">
        <v>44034</v>
      </c>
      <c r="C14479" s="3">
        <v>44054</v>
      </c>
      <c r="D14479" t="s">
        <v>131</v>
      </c>
      <c r="E14479" t="s">
        <v>115</v>
      </c>
      <c r="F14479" t="s">
        <v>133</v>
      </c>
    </row>
    <row r="14480" spans="1:6" x14ac:dyDescent="0.25">
      <c r="A14480">
        <v>2830</v>
      </c>
      <c r="B14480" s="3">
        <v>44055</v>
      </c>
      <c r="C14480" s="3">
        <v>44207</v>
      </c>
      <c r="D14480" t="s">
        <v>131</v>
      </c>
      <c r="E14480" t="s">
        <v>115</v>
      </c>
      <c r="F14480" t="s">
        <v>133</v>
      </c>
    </row>
    <row r="14481" spans="1:6" x14ac:dyDescent="0.25">
      <c r="A14481">
        <v>2830</v>
      </c>
      <c r="B14481" s="3">
        <v>44207</v>
      </c>
      <c r="C14481" s="3">
        <v>44208</v>
      </c>
      <c r="D14481" t="s">
        <v>131</v>
      </c>
      <c r="E14481" t="s">
        <v>115</v>
      </c>
      <c r="F14481" t="s">
        <v>133</v>
      </c>
    </row>
    <row r="14482" spans="1:6" x14ac:dyDescent="0.25">
      <c r="A14482">
        <v>2830</v>
      </c>
      <c r="B14482" s="3">
        <v>44209</v>
      </c>
      <c r="C14482" s="3"/>
      <c r="D14482" t="s">
        <v>131</v>
      </c>
      <c r="E14482" t="s">
        <v>115</v>
      </c>
      <c r="F14482" t="s">
        <v>133</v>
      </c>
    </row>
    <row r="14483" spans="1:6" x14ac:dyDescent="0.25">
      <c r="A14483">
        <v>2831</v>
      </c>
      <c r="B14483" s="3">
        <v>42767</v>
      </c>
      <c r="C14483" s="3">
        <v>43178</v>
      </c>
      <c r="D14483" t="s">
        <v>131</v>
      </c>
      <c r="E14483" t="s">
        <v>116</v>
      </c>
      <c r="F14483" t="s">
        <v>133</v>
      </c>
    </row>
    <row r="14484" spans="1:6" x14ac:dyDescent="0.25">
      <c r="A14484">
        <v>2831</v>
      </c>
      <c r="B14484" s="3">
        <v>43179</v>
      </c>
      <c r="C14484" s="3">
        <v>43238</v>
      </c>
      <c r="D14484" t="s">
        <v>131</v>
      </c>
      <c r="E14484" t="s">
        <v>116</v>
      </c>
      <c r="F14484" t="s">
        <v>133</v>
      </c>
    </row>
    <row r="14485" spans="1:6" x14ac:dyDescent="0.25">
      <c r="A14485">
        <v>2831</v>
      </c>
      <c r="B14485" s="3">
        <v>43239</v>
      </c>
      <c r="C14485" s="3">
        <v>43270</v>
      </c>
      <c r="D14485" t="s">
        <v>131</v>
      </c>
      <c r="E14485" t="s">
        <v>116</v>
      </c>
      <c r="F14485" t="s">
        <v>133</v>
      </c>
    </row>
    <row r="14486" spans="1:6" x14ac:dyDescent="0.25">
      <c r="A14486">
        <v>2831</v>
      </c>
      <c r="B14486" s="3">
        <v>43270</v>
      </c>
      <c r="C14486" s="3">
        <v>43273</v>
      </c>
      <c r="D14486" t="s">
        <v>131</v>
      </c>
      <c r="E14486" t="s">
        <v>116</v>
      </c>
      <c r="F14486" t="s">
        <v>133</v>
      </c>
    </row>
    <row r="14487" spans="1:6" x14ac:dyDescent="0.25">
      <c r="A14487">
        <v>2831</v>
      </c>
      <c r="B14487" s="3">
        <v>43273</v>
      </c>
      <c r="C14487" s="3">
        <v>44567</v>
      </c>
      <c r="D14487" t="s">
        <v>131</v>
      </c>
      <c r="E14487" t="s">
        <v>116</v>
      </c>
      <c r="F14487" t="s">
        <v>133</v>
      </c>
    </row>
    <row r="14488" spans="1:6" x14ac:dyDescent="0.25">
      <c r="A14488">
        <v>2831</v>
      </c>
      <c r="B14488" s="3">
        <v>44567</v>
      </c>
      <c r="C14488" s="3">
        <v>44573</v>
      </c>
      <c r="D14488" t="s">
        <v>131</v>
      </c>
      <c r="E14488" t="s">
        <v>116</v>
      </c>
      <c r="F14488" t="s">
        <v>133</v>
      </c>
    </row>
    <row r="14489" spans="1:6" x14ac:dyDescent="0.25">
      <c r="A14489">
        <v>2831</v>
      </c>
      <c r="B14489" s="3">
        <v>44574</v>
      </c>
      <c r="C14489" s="3">
        <v>44574</v>
      </c>
      <c r="D14489" t="s">
        <v>131</v>
      </c>
      <c r="E14489" t="s">
        <v>116</v>
      </c>
      <c r="F14489" t="s">
        <v>133</v>
      </c>
    </row>
    <row r="14490" spans="1:6" x14ac:dyDescent="0.25">
      <c r="A14490">
        <v>2831</v>
      </c>
      <c r="B14490" s="3">
        <v>44574</v>
      </c>
      <c r="C14490" s="3">
        <v>44578</v>
      </c>
      <c r="D14490" t="s">
        <v>131</v>
      </c>
      <c r="E14490" t="s">
        <v>116</v>
      </c>
      <c r="F14490" t="s">
        <v>133</v>
      </c>
    </row>
    <row r="14491" spans="1:6" x14ac:dyDescent="0.25">
      <c r="A14491">
        <v>2831</v>
      </c>
      <c r="B14491" s="3">
        <v>44579</v>
      </c>
      <c r="C14491" s="3">
        <v>44706</v>
      </c>
      <c r="D14491" t="s">
        <v>131</v>
      </c>
      <c r="E14491" t="s">
        <v>116</v>
      </c>
      <c r="F14491" t="s">
        <v>133</v>
      </c>
    </row>
    <row r="14492" spans="1:6" x14ac:dyDescent="0.25">
      <c r="A14492">
        <v>2831</v>
      </c>
      <c r="B14492" s="3">
        <v>44706</v>
      </c>
      <c r="C14492" s="3">
        <v>44712</v>
      </c>
      <c r="D14492" t="s">
        <v>131</v>
      </c>
      <c r="E14492" t="s">
        <v>116</v>
      </c>
      <c r="F14492" t="s">
        <v>133</v>
      </c>
    </row>
    <row r="14493" spans="1:6" x14ac:dyDescent="0.25">
      <c r="A14493">
        <v>2831</v>
      </c>
      <c r="B14493" s="3">
        <v>44713</v>
      </c>
      <c r="C14493" s="3">
        <v>44713</v>
      </c>
      <c r="D14493" t="s">
        <v>131</v>
      </c>
      <c r="E14493" t="s">
        <v>116</v>
      </c>
      <c r="F14493" t="s">
        <v>133</v>
      </c>
    </row>
    <row r="14494" spans="1:6" x14ac:dyDescent="0.25">
      <c r="A14494">
        <v>2831</v>
      </c>
      <c r="B14494" s="3">
        <v>44713</v>
      </c>
      <c r="C14494" s="3">
        <v>44719</v>
      </c>
      <c r="D14494" t="s">
        <v>131</v>
      </c>
      <c r="E14494" t="s">
        <v>116</v>
      </c>
      <c r="F14494" t="s">
        <v>133</v>
      </c>
    </row>
    <row r="14495" spans="1:6" x14ac:dyDescent="0.25">
      <c r="A14495">
        <v>2831</v>
      </c>
      <c r="B14495" s="3">
        <v>44720</v>
      </c>
      <c r="C14495" s="3">
        <v>44720</v>
      </c>
      <c r="D14495" t="s">
        <v>131</v>
      </c>
      <c r="E14495" t="s">
        <v>116</v>
      </c>
      <c r="F14495" t="s">
        <v>133</v>
      </c>
    </row>
    <row r="14496" spans="1:6" x14ac:dyDescent="0.25">
      <c r="A14496">
        <v>2831</v>
      </c>
      <c r="B14496" s="3">
        <v>44720</v>
      </c>
      <c r="C14496" s="3">
        <v>44726</v>
      </c>
      <c r="D14496" t="s">
        <v>131</v>
      </c>
      <c r="E14496" t="s">
        <v>116</v>
      </c>
      <c r="F14496" t="s">
        <v>133</v>
      </c>
    </row>
    <row r="14497" spans="1:6" x14ac:dyDescent="0.25">
      <c r="A14497">
        <v>2831</v>
      </c>
      <c r="B14497" s="3">
        <v>44727</v>
      </c>
      <c r="C14497" s="3">
        <v>44727</v>
      </c>
      <c r="D14497" t="s">
        <v>131</v>
      </c>
      <c r="E14497" t="s">
        <v>116</v>
      </c>
      <c r="F14497" t="s">
        <v>133</v>
      </c>
    </row>
    <row r="14498" spans="1:6" x14ac:dyDescent="0.25">
      <c r="A14498">
        <v>2831</v>
      </c>
      <c r="B14498" s="3">
        <v>44727</v>
      </c>
      <c r="C14498" s="3">
        <v>44736</v>
      </c>
      <c r="D14498" t="s">
        <v>131</v>
      </c>
      <c r="E14498" t="s">
        <v>116</v>
      </c>
      <c r="F14498" t="s">
        <v>133</v>
      </c>
    </row>
    <row r="14499" spans="1:6" x14ac:dyDescent="0.25">
      <c r="A14499">
        <v>2831</v>
      </c>
      <c r="B14499" s="3">
        <v>44737</v>
      </c>
      <c r="C14499" s="3"/>
      <c r="D14499" t="s">
        <v>131</v>
      </c>
      <c r="E14499" t="s">
        <v>116</v>
      </c>
      <c r="F14499" t="s">
        <v>133</v>
      </c>
    </row>
    <row r="14500" spans="1:6" x14ac:dyDescent="0.25">
      <c r="A14500">
        <v>2832</v>
      </c>
      <c r="B14500" s="3">
        <v>42873</v>
      </c>
      <c r="C14500" s="3">
        <v>43370</v>
      </c>
      <c r="D14500" t="s">
        <v>131</v>
      </c>
      <c r="E14500" t="s">
        <v>118</v>
      </c>
      <c r="F14500" t="s">
        <v>133</v>
      </c>
    </row>
    <row r="14501" spans="1:6" x14ac:dyDescent="0.25">
      <c r="A14501">
        <v>2832</v>
      </c>
      <c r="B14501" s="3">
        <v>43370</v>
      </c>
      <c r="C14501" s="3">
        <v>43843</v>
      </c>
      <c r="D14501" t="s">
        <v>131</v>
      </c>
      <c r="E14501" t="s">
        <v>118</v>
      </c>
      <c r="F14501" t="s">
        <v>133</v>
      </c>
    </row>
    <row r="14502" spans="1:6" x14ac:dyDescent="0.25">
      <c r="A14502">
        <v>2832</v>
      </c>
      <c r="B14502" s="3">
        <v>43843</v>
      </c>
      <c r="C14502" s="3">
        <v>44567</v>
      </c>
      <c r="D14502" t="s">
        <v>131</v>
      </c>
      <c r="E14502" t="s">
        <v>118</v>
      </c>
      <c r="F14502" t="s">
        <v>133</v>
      </c>
    </row>
    <row r="14503" spans="1:6" x14ac:dyDescent="0.25">
      <c r="A14503">
        <v>2832</v>
      </c>
      <c r="B14503" s="3">
        <v>44567</v>
      </c>
      <c r="C14503" s="3">
        <v>44573</v>
      </c>
      <c r="D14503" t="s">
        <v>131</v>
      </c>
      <c r="E14503" t="s">
        <v>118</v>
      </c>
      <c r="F14503" t="s">
        <v>133</v>
      </c>
    </row>
    <row r="14504" spans="1:6" x14ac:dyDescent="0.25">
      <c r="A14504">
        <v>2832</v>
      </c>
      <c r="B14504" s="3">
        <v>44574</v>
      </c>
      <c r="C14504" s="3">
        <v>44574</v>
      </c>
      <c r="D14504" t="s">
        <v>131</v>
      </c>
      <c r="E14504" t="s">
        <v>118</v>
      </c>
      <c r="F14504" t="s">
        <v>133</v>
      </c>
    </row>
    <row r="14505" spans="1:6" x14ac:dyDescent="0.25">
      <c r="A14505">
        <v>2832</v>
      </c>
      <c r="B14505" s="3">
        <v>44574</v>
      </c>
      <c r="C14505" s="3">
        <v>44575</v>
      </c>
      <c r="D14505" t="s">
        <v>131</v>
      </c>
      <c r="E14505" t="s">
        <v>118</v>
      </c>
      <c r="F14505" t="s">
        <v>133</v>
      </c>
    </row>
    <row r="14506" spans="1:6" x14ac:dyDescent="0.25">
      <c r="A14506">
        <v>2832</v>
      </c>
      <c r="B14506" s="3">
        <v>44576</v>
      </c>
      <c r="C14506" s="3"/>
      <c r="D14506" t="s">
        <v>131</v>
      </c>
      <c r="E14506" t="s">
        <v>118</v>
      </c>
      <c r="F14506" t="s">
        <v>133</v>
      </c>
    </row>
    <row r="14507" spans="1:6" x14ac:dyDescent="0.25">
      <c r="A14507">
        <v>2833</v>
      </c>
      <c r="B14507" s="3">
        <v>42217</v>
      </c>
      <c r="C14507" s="3">
        <v>43539</v>
      </c>
      <c r="D14507" t="s">
        <v>131</v>
      </c>
      <c r="E14507" t="s">
        <v>167</v>
      </c>
      <c r="F14507" t="s">
        <v>133</v>
      </c>
    </row>
    <row r="14508" spans="1:6" x14ac:dyDescent="0.25">
      <c r="A14508">
        <v>2833</v>
      </c>
      <c r="B14508" s="3">
        <v>43540</v>
      </c>
      <c r="C14508" s="3">
        <v>43540</v>
      </c>
      <c r="D14508" t="s">
        <v>131</v>
      </c>
      <c r="E14508" t="s">
        <v>176</v>
      </c>
      <c r="F14508" t="s">
        <v>133</v>
      </c>
    </row>
    <row r="14509" spans="1:6" x14ac:dyDescent="0.25">
      <c r="A14509">
        <v>2833</v>
      </c>
      <c r="B14509" s="3">
        <v>43540</v>
      </c>
      <c r="C14509" s="3">
        <v>43683</v>
      </c>
      <c r="D14509" t="s">
        <v>131</v>
      </c>
      <c r="E14509" t="s">
        <v>176</v>
      </c>
      <c r="F14509" t="s">
        <v>133</v>
      </c>
    </row>
    <row r="14510" spans="1:6" x14ac:dyDescent="0.25">
      <c r="A14510">
        <v>2833</v>
      </c>
      <c r="B14510" s="3">
        <v>43683</v>
      </c>
      <c r="C14510" s="3">
        <v>43683</v>
      </c>
      <c r="D14510" t="s">
        <v>131</v>
      </c>
      <c r="E14510" t="s">
        <v>176</v>
      </c>
      <c r="F14510" t="s">
        <v>133</v>
      </c>
    </row>
    <row r="14511" spans="1:6" x14ac:dyDescent="0.25">
      <c r="A14511">
        <v>2833</v>
      </c>
      <c r="B14511" s="3">
        <v>43684</v>
      </c>
      <c r="C14511" s="3">
        <v>43684</v>
      </c>
      <c r="D14511" t="s">
        <v>131</v>
      </c>
      <c r="E14511" t="s">
        <v>176</v>
      </c>
      <c r="F14511" t="s">
        <v>133</v>
      </c>
    </row>
    <row r="14512" spans="1:6" x14ac:dyDescent="0.25">
      <c r="A14512">
        <v>2833</v>
      </c>
      <c r="B14512" s="3">
        <v>43684</v>
      </c>
      <c r="C14512" s="3">
        <v>43685</v>
      </c>
      <c r="D14512" t="s">
        <v>131</v>
      </c>
      <c r="E14512" t="s">
        <v>176</v>
      </c>
      <c r="F14512" t="s">
        <v>133</v>
      </c>
    </row>
    <row r="14513" spans="1:6" x14ac:dyDescent="0.25">
      <c r="A14513">
        <v>2833</v>
      </c>
      <c r="B14513" s="3">
        <v>43686</v>
      </c>
      <c r="C14513" s="3">
        <v>43686</v>
      </c>
      <c r="D14513" t="s">
        <v>131</v>
      </c>
      <c r="E14513" t="s">
        <v>176</v>
      </c>
      <c r="F14513" t="s">
        <v>133</v>
      </c>
    </row>
    <row r="14514" spans="1:6" x14ac:dyDescent="0.25">
      <c r="A14514">
        <v>2833</v>
      </c>
      <c r="B14514" s="3">
        <v>43686</v>
      </c>
      <c r="C14514" s="3">
        <v>43686</v>
      </c>
      <c r="D14514" t="s">
        <v>131</v>
      </c>
      <c r="E14514" t="s">
        <v>176</v>
      </c>
      <c r="F14514" t="s">
        <v>133</v>
      </c>
    </row>
    <row r="14515" spans="1:6" x14ac:dyDescent="0.25">
      <c r="A14515">
        <v>2833</v>
      </c>
      <c r="B14515" s="3">
        <v>43687</v>
      </c>
      <c r="C14515" s="3">
        <v>43689</v>
      </c>
      <c r="D14515" t="s">
        <v>131</v>
      </c>
      <c r="E14515" t="s">
        <v>176</v>
      </c>
      <c r="F14515" t="s">
        <v>133</v>
      </c>
    </row>
    <row r="14516" spans="1:6" x14ac:dyDescent="0.25">
      <c r="A14516">
        <v>2833</v>
      </c>
      <c r="B14516" s="3">
        <v>43689</v>
      </c>
      <c r="C14516" s="3">
        <v>43691</v>
      </c>
      <c r="D14516" t="s">
        <v>131</v>
      </c>
      <c r="E14516" t="s">
        <v>176</v>
      </c>
      <c r="F14516" t="s">
        <v>133</v>
      </c>
    </row>
    <row r="14517" spans="1:6" x14ac:dyDescent="0.25">
      <c r="A14517">
        <v>2833</v>
      </c>
      <c r="B14517" s="3">
        <v>43692</v>
      </c>
      <c r="C14517" s="3">
        <v>43692</v>
      </c>
      <c r="D14517" t="s">
        <v>131</v>
      </c>
      <c r="E14517" t="s">
        <v>176</v>
      </c>
      <c r="F14517" t="s">
        <v>133</v>
      </c>
    </row>
    <row r="14518" spans="1:6" x14ac:dyDescent="0.25">
      <c r="A14518">
        <v>2833</v>
      </c>
      <c r="B14518" s="3">
        <v>43692</v>
      </c>
      <c r="C14518" s="3">
        <v>43693</v>
      </c>
      <c r="D14518" t="s">
        <v>131</v>
      </c>
      <c r="E14518" t="s">
        <v>176</v>
      </c>
      <c r="F14518" t="s">
        <v>133</v>
      </c>
    </row>
    <row r="14519" spans="1:6" x14ac:dyDescent="0.25">
      <c r="A14519">
        <v>2833</v>
      </c>
      <c r="B14519" s="3">
        <v>43694</v>
      </c>
      <c r="C14519" s="3">
        <v>43739</v>
      </c>
      <c r="D14519" t="s">
        <v>131</v>
      </c>
      <c r="E14519" t="s">
        <v>176</v>
      </c>
      <c r="F14519" t="s">
        <v>133</v>
      </c>
    </row>
    <row r="14520" spans="1:6" x14ac:dyDescent="0.25">
      <c r="A14520">
        <v>2833</v>
      </c>
      <c r="B14520" s="3">
        <v>43739</v>
      </c>
      <c r="C14520" s="3">
        <v>43739</v>
      </c>
      <c r="D14520" t="s">
        <v>131</v>
      </c>
      <c r="E14520" t="s">
        <v>176</v>
      </c>
      <c r="F14520" t="s">
        <v>133</v>
      </c>
    </row>
    <row r="14521" spans="1:6" x14ac:dyDescent="0.25">
      <c r="A14521">
        <v>2833</v>
      </c>
      <c r="B14521" s="3">
        <v>43739</v>
      </c>
      <c r="C14521" s="3">
        <v>44111</v>
      </c>
      <c r="D14521" t="s">
        <v>131</v>
      </c>
      <c r="E14521" t="s">
        <v>122</v>
      </c>
      <c r="F14521" t="s">
        <v>133</v>
      </c>
    </row>
    <row r="14522" spans="1:6" x14ac:dyDescent="0.25">
      <c r="A14522">
        <v>2833</v>
      </c>
      <c r="B14522" s="3">
        <v>44111</v>
      </c>
      <c r="C14522" s="3">
        <v>44113</v>
      </c>
      <c r="D14522" t="s">
        <v>131</v>
      </c>
      <c r="E14522" t="s">
        <v>122</v>
      </c>
      <c r="F14522" t="s">
        <v>133</v>
      </c>
    </row>
    <row r="14523" spans="1:6" x14ac:dyDescent="0.25">
      <c r="A14523">
        <v>2833</v>
      </c>
      <c r="B14523" s="3">
        <v>44114</v>
      </c>
      <c r="C14523" s="3"/>
      <c r="D14523" t="s">
        <v>131</v>
      </c>
      <c r="E14523" t="s">
        <v>122</v>
      </c>
      <c r="F14523" t="s">
        <v>133</v>
      </c>
    </row>
    <row r="14524" spans="1:6" x14ac:dyDescent="0.25">
      <c r="A14524">
        <v>2834</v>
      </c>
      <c r="B14524" s="3">
        <v>42204</v>
      </c>
      <c r="C14524" s="3">
        <v>42867</v>
      </c>
      <c r="D14524" t="s">
        <v>131</v>
      </c>
      <c r="E14524" t="s">
        <v>177</v>
      </c>
      <c r="F14524" t="s">
        <v>133</v>
      </c>
    </row>
    <row r="14525" spans="1:6" x14ac:dyDescent="0.25">
      <c r="A14525">
        <v>2834</v>
      </c>
      <c r="B14525" s="3">
        <v>42867</v>
      </c>
      <c r="C14525" s="3">
        <v>42867</v>
      </c>
      <c r="D14525" t="s">
        <v>131</v>
      </c>
      <c r="E14525" t="s">
        <v>177</v>
      </c>
      <c r="F14525" t="s">
        <v>133</v>
      </c>
    </row>
    <row r="14526" spans="1:6" x14ac:dyDescent="0.25">
      <c r="A14526">
        <v>2835</v>
      </c>
      <c r="B14526" s="3">
        <v>42629</v>
      </c>
      <c r="C14526" s="3">
        <v>43759</v>
      </c>
      <c r="D14526" t="s">
        <v>131</v>
      </c>
      <c r="E14526" t="s">
        <v>118</v>
      </c>
      <c r="F14526" t="s">
        <v>133</v>
      </c>
    </row>
    <row r="14527" spans="1:6" x14ac:dyDescent="0.25">
      <c r="A14527">
        <v>2835</v>
      </c>
      <c r="B14527" s="3">
        <v>43759</v>
      </c>
      <c r="C14527" s="3">
        <v>43770</v>
      </c>
      <c r="D14527" t="s">
        <v>131</v>
      </c>
      <c r="E14527" t="s">
        <v>118</v>
      </c>
      <c r="F14527" t="s">
        <v>133</v>
      </c>
    </row>
    <row r="14528" spans="1:6" x14ac:dyDescent="0.25">
      <c r="A14528">
        <v>2835</v>
      </c>
      <c r="B14528" s="3">
        <v>43771</v>
      </c>
      <c r="C14528" s="3">
        <v>43865</v>
      </c>
      <c r="D14528" t="s">
        <v>131</v>
      </c>
      <c r="E14528" t="s">
        <v>118</v>
      </c>
      <c r="F14528" t="s">
        <v>133</v>
      </c>
    </row>
    <row r="14529" spans="1:6" x14ac:dyDescent="0.25">
      <c r="A14529">
        <v>2835</v>
      </c>
      <c r="B14529" s="3">
        <v>43865</v>
      </c>
      <c r="C14529" s="3">
        <v>43865</v>
      </c>
      <c r="D14529" t="s">
        <v>131</v>
      </c>
      <c r="E14529" t="s">
        <v>153</v>
      </c>
      <c r="F14529" t="s">
        <v>133</v>
      </c>
    </row>
    <row r="14530" spans="1:6" x14ac:dyDescent="0.25">
      <c r="A14530">
        <v>2835</v>
      </c>
      <c r="B14530" s="3">
        <v>43865</v>
      </c>
      <c r="C14530" s="3">
        <v>44074</v>
      </c>
      <c r="D14530" t="s">
        <v>131</v>
      </c>
      <c r="E14530" t="s">
        <v>153</v>
      </c>
      <c r="F14530" t="s">
        <v>133</v>
      </c>
    </row>
    <row r="14531" spans="1:6" x14ac:dyDescent="0.25">
      <c r="A14531">
        <v>2835</v>
      </c>
      <c r="B14531" s="3">
        <v>44074</v>
      </c>
      <c r="C14531" s="3">
        <v>44074</v>
      </c>
      <c r="D14531" t="s">
        <v>131</v>
      </c>
      <c r="E14531" t="s">
        <v>118</v>
      </c>
      <c r="F14531" t="s">
        <v>133</v>
      </c>
    </row>
    <row r="14532" spans="1:6" x14ac:dyDescent="0.25">
      <c r="A14532">
        <v>2835</v>
      </c>
      <c r="B14532" s="3">
        <v>44075</v>
      </c>
      <c r="C14532" s="3">
        <v>44075</v>
      </c>
      <c r="D14532" t="s">
        <v>131</v>
      </c>
      <c r="E14532" t="s">
        <v>104</v>
      </c>
      <c r="F14532" t="s">
        <v>133</v>
      </c>
    </row>
    <row r="14533" spans="1:6" x14ac:dyDescent="0.25">
      <c r="A14533">
        <v>2835</v>
      </c>
      <c r="B14533" s="3">
        <v>44075</v>
      </c>
      <c r="C14533" s="3">
        <v>44159</v>
      </c>
      <c r="D14533" t="s">
        <v>131</v>
      </c>
      <c r="E14533" t="s">
        <v>104</v>
      </c>
      <c r="F14533" t="s">
        <v>133</v>
      </c>
    </row>
    <row r="14534" spans="1:6" x14ac:dyDescent="0.25">
      <c r="A14534">
        <v>2835</v>
      </c>
      <c r="B14534" s="3">
        <v>44159</v>
      </c>
      <c r="C14534" s="3">
        <v>44161</v>
      </c>
      <c r="D14534" t="s">
        <v>131</v>
      </c>
      <c r="E14534" t="s">
        <v>104</v>
      </c>
      <c r="F14534" t="s">
        <v>133</v>
      </c>
    </row>
    <row r="14535" spans="1:6" x14ac:dyDescent="0.25">
      <c r="A14535">
        <v>2835</v>
      </c>
      <c r="B14535" s="3">
        <v>44162</v>
      </c>
      <c r="C14535" s="3">
        <v>44162</v>
      </c>
      <c r="D14535" t="s">
        <v>131</v>
      </c>
      <c r="E14535" t="s">
        <v>104</v>
      </c>
      <c r="F14535" t="s">
        <v>133</v>
      </c>
    </row>
    <row r="14536" spans="1:6" x14ac:dyDescent="0.25">
      <c r="A14536">
        <v>2835</v>
      </c>
      <c r="B14536" s="3">
        <v>44162</v>
      </c>
      <c r="C14536" s="3">
        <v>44168</v>
      </c>
      <c r="D14536" t="s">
        <v>131</v>
      </c>
      <c r="E14536" t="s">
        <v>104</v>
      </c>
      <c r="F14536" t="s">
        <v>133</v>
      </c>
    </row>
    <row r="14537" spans="1:6" x14ac:dyDescent="0.25">
      <c r="A14537">
        <v>2835</v>
      </c>
      <c r="B14537" s="3">
        <v>44169</v>
      </c>
      <c r="C14537" s="3">
        <v>44169</v>
      </c>
      <c r="D14537" t="s">
        <v>131</v>
      </c>
      <c r="E14537" t="s">
        <v>104</v>
      </c>
      <c r="F14537" t="s">
        <v>133</v>
      </c>
    </row>
    <row r="14538" spans="1:6" x14ac:dyDescent="0.25">
      <c r="A14538">
        <v>2835</v>
      </c>
      <c r="B14538" s="3">
        <v>44169</v>
      </c>
      <c r="C14538" s="3">
        <v>44171</v>
      </c>
      <c r="D14538" t="s">
        <v>131</v>
      </c>
      <c r="E14538" t="s">
        <v>104</v>
      </c>
      <c r="F14538" t="s">
        <v>133</v>
      </c>
    </row>
    <row r="14539" spans="1:6" x14ac:dyDescent="0.25">
      <c r="A14539">
        <v>2835</v>
      </c>
      <c r="B14539" s="3">
        <v>44172</v>
      </c>
      <c r="C14539" s="3"/>
      <c r="D14539" t="s">
        <v>131</v>
      </c>
      <c r="E14539" t="s">
        <v>104</v>
      </c>
      <c r="F14539" t="s">
        <v>133</v>
      </c>
    </row>
    <row r="14540" spans="1:6" x14ac:dyDescent="0.25">
      <c r="A14540">
        <v>2835</v>
      </c>
      <c r="B14540" s="3">
        <v>44172</v>
      </c>
      <c r="C14540" s="3">
        <v>44172</v>
      </c>
      <c r="D14540" t="s">
        <v>131</v>
      </c>
      <c r="E14540" t="s">
        <v>104</v>
      </c>
      <c r="F14540" t="s">
        <v>133</v>
      </c>
    </row>
    <row r="14541" spans="1:6" x14ac:dyDescent="0.25">
      <c r="A14541">
        <v>2836</v>
      </c>
      <c r="B14541" s="3">
        <v>42683</v>
      </c>
      <c r="C14541" s="3">
        <v>43699</v>
      </c>
      <c r="D14541" t="s">
        <v>131</v>
      </c>
      <c r="E14541" t="s">
        <v>121</v>
      </c>
      <c r="F14541" t="s">
        <v>133</v>
      </c>
    </row>
    <row r="14542" spans="1:6" x14ac:dyDescent="0.25">
      <c r="A14542">
        <v>2836</v>
      </c>
      <c r="B14542" s="3">
        <v>43699</v>
      </c>
      <c r="C14542" s="3">
        <v>43699</v>
      </c>
      <c r="D14542" t="s">
        <v>131</v>
      </c>
      <c r="E14542" t="s">
        <v>96</v>
      </c>
      <c r="F14542" t="s">
        <v>133</v>
      </c>
    </row>
    <row r="14543" spans="1:6" x14ac:dyDescent="0.25">
      <c r="A14543">
        <v>2836</v>
      </c>
      <c r="B14543" s="3">
        <v>43699</v>
      </c>
      <c r="C14543" s="3">
        <v>44578</v>
      </c>
      <c r="D14543" t="s">
        <v>131</v>
      </c>
      <c r="E14543" t="s">
        <v>96</v>
      </c>
      <c r="F14543" t="s">
        <v>133</v>
      </c>
    </row>
    <row r="14544" spans="1:6" x14ac:dyDescent="0.25">
      <c r="A14544">
        <v>2836</v>
      </c>
      <c r="B14544" s="3">
        <v>43699</v>
      </c>
      <c r="C14544" s="3">
        <v>43699</v>
      </c>
      <c r="D14544" t="s">
        <v>131</v>
      </c>
      <c r="E14544" t="s">
        <v>121</v>
      </c>
      <c r="F14544" t="s">
        <v>133</v>
      </c>
    </row>
    <row r="14545" spans="1:6" x14ac:dyDescent="0.25">
      <c r="A14545">
        <v>2836</v>
      </c>
      <c r="B14545" s="3">
        <v>43699</v>
      </c>
      <c r="C14545" s="3">
        <v>43699</v>
      </c>
      <c r="D14545" t="s">
        <v>131</v>
      </c>
      <c r="E14545" t="s">
        <v>121</v>
      </c>
      <c r="F14545" t="s">
        <v>133</v>
      </c>
    </row>
    <row r="14546" spans="1:6" x14ac:dyDescent="0.25">
      <c r="A14546">
        <v>2836</v>
      </c>
      <c r="B14546" s="3">
        <v>43699</v>
      </c>
      <c r="C14546" s="3">
        <v>43699</v>
      </c>
      <c r="D14546" t="s">
        <v>131</v>
      </c>
      <c r="E14546" t="s">
        <v>96</v>
      </c>
      <c r="F14546" t="s">
        <v>133</v>
      </c>
    </row>
    <row r="14547" spans="1:6" x14ac:dyDescent="0.25">
      <c r="A14547">
        <v>2836</v>
      </c>
      <c r="B14547" s="3">
        <v>44578</v>
      </c>
      <c r="C14547" s="3">
        <v>44578</v>
      </c>
      <c r="D14547" t="s">
        <v>131</v>
      </c>
      <c r="E14547" t="s">
        <v>96</v>
      </c>
      <c r="F14547" t="s">
        <v>133</v>
      </c>
    </row>
    <row r="14548" spans="1:6" x14ac:dyDescent="0.25">
      <c r="A14548">
        <v>2836</v>
      </c>
      <c r="B14548" s="3">
        <v>44578</v>
      </c>
      <c r="C14548" s="3">
        <v>44578</v>
      </c>
      <c r="D14548" t="s">
        <v>131</v>
      </c>
      <c r="E14548" t="s">
        <v>144</v>
      </c>
      <c r="F14548" t="s">
        <v>133</v>
      </c>
    </row>
    <row r="14549" spans="1:6" x14ac:dyDescent="0.25">
      <c r="A14549">
        <v>2836</v>
      </c>
      <c r="B14549" s="3">
        <v>44578</v>
      </c>
      <c r="C14549" s="3">
        <v>44578</v>
      </c>
      <c r="D14549" t="s">
        <v>131</v>
      </c>
      <c r="E14549" t="s">
        <v>144</v>
      </c>
      <c r="F14549" t="s">
        <v>133</v>
      </c>
    </row>
    <row r="14550" spans="1:6" x14ac:dyDescent="0.25">
      <c r="A14550">
        <v>2836</v>
      </c>
      <c r="B14550" s="3">
        <v>44578</v>
      </c>
      <c r="C14550" s="3"/>
      <c r="D14550" t="s">
        <v>131</v>
      </c>
      <c r="E14550" t="s">
        <v>144</v>
      </c>
      <c r="F14550" t="s">
        <v>133</v>
      </c>
    </row>
    <row r="14551" spans="1:6" x14ac:dyDescent="0.25">
      <c r="A14551">
        <v>2837</v>
      </c>
      <c r="B14551" s="3">
        <v>42548</v>
      </c>
      <c r="C14551" s="3">
        <v>43738</v>
      </c>
      <c r="D14551" t="s">
        <v>131</v>
      </c>
      <c r="E14551" t="s">
        <v>115</v>
      </c>
      <c r="F14551" t="s">
        <v>133</v>
      </c>
    </row>
    <row r="14552" spans="1:6" x14ac:dyDescent="0.25">
      <c r="A14552">
        <v>2837</v>
      </c>
      <c r="B14552" s="3">
        <v>43738</v>
      </c>
      <c r="C14552" s="3">
        <v>43767</v>
      </c>
      <c r="D14552" t="s">
        <v>131</v>
      </c>
      <c r="E14552" t="s">
        <v>115</v>
      </c>
      <c r="F14552" t="s">
        <v>133</v>
      </c>
    </row>
    <row r="14553" spans="1:6" x14ac:dyDescent="0.25">
      <c r="A14553">
        <v>2837</v>
      </c>
      <c r="B14553" s="3">
        <v>43739</v>
      </c>
      <c r="C14553" s="3">
        <v>43739</v>
      </c>
      <c r="D14553" t="s">
        <v>131</v>
      </c>
      <c r="E14553" t="s">
        <v>115</v>
      </c>
      <c r="F14553" t="s">
        <v>133</v>
      </c>
    </row>
    <row r="14554" spans="1:6" x14ac:dyDescent="0.25">
      <c r="A14554">
        <v>2837</v>
      </c>
      <c r="B14554" s="3">
        <v>43768</v>
      </c>
      <c r="C14554" s="3">
        <v>43769</v>
      </c>
      <c r="D14554" t="s">
        <v>131</v>
      </c>
      <c r="E14554" t="s">
        <v>115</v>
      </c>
      <c r="F14554" t="s">
        <v>133</v>
      </c>
    </row>
    <row r="14555" spans="1:6" x14ac:dyDescent="0.25">
      <c r="A14555">
        <v>2837</v>
      </c>
      <c r="B14555" s="3">
        <v>43769</v>
      </c>
      <c r="C14555" s="3">
        <v>44578</v>
      </c>
      <c r="D14555" t="s">
        <v>131</v>
      </c>
      <c r="E14555" t="s">
        <v>115</v>
      </c>
      <c r="F14555" t="s">
        <v>133</v>
      </c>
    </row>
    <row r="14556" spans="1:6" x14ac:dyDescent="0.25">
      <c r="A14556">
        <v>2837</v>
      </c>
      <c r="B14556" s="3">
        <v>44578</v>
      </c>
      <c r="C14556" s="3">
        <v>44582</v>
      </c>
      <c r="D14556" t="s">
        <v>131</v>
      </c>
      <c r="E14556" t="s">
        <v>115</v>
      </c>
      <c r="F14556" t="s">
        <v>133</v>
      </c>
    </row>
    <row r="14557" spans="1:6" x14ac:dyDescent="0.25">
      <c r="A14557">
        <v>2837</v>
      </c>
      <c r="B14557" s="3">
        <v>44583</v>
      </c>
      <c r="C14557" s="3">
        <v>44663</v>
      </c>
      <c r="D14557" t="s">
        <v>131</v>
      </c>
      <c r="E14557" t="s">
        <v>115</v>
      </c>
      <c r="F14557" t="s">
        <v>133</v>
      </c>
    </row>
    <row r="14558" spans="1:6" x14ac:dyDescent="0.25">
      <c r="A14558">
        <v>2837</v>
      </c>
      <c r="B14558" s="3">
        <v>44663</v>
      </c>
      <c r="C14558" s="3">
        <v>44664</v>
      </c>
      <c r="D14558" t="s">
        <v>131</v>
      </c>
      <c r="E14558" t="s">
        <v>115</v>
      </c>
      <c r="F14558" t="s">
        <v>133</v>
      </c>
    </row>
    <row r="14559" spans="1:6" x14ac:dyDescent="0.25">
      <c r="A14559">
        <v>2837</v>
      </c>
      <c r="B14559" s="3">
        <v>44665</v>
      </c>
      <c r="C14559" s="3">
        <v>44673</v>
      </c>
      <c r="D14559" t="s">
        <v>131</v>
      </c>
      <c r="E14559" t="s">
        <v>115</v>
      </c>
      <c r="F14559" t="s">
        <v>133</v>
      </c>
    </row>
    <row r="14560" spans="1:6" x14ac:dyDescent="0.25">
      <c r="A14560">
        <v>2837</v>
      </c>
      <c r="B14560" s="3">
        <v>44673</v>
      </c>
      <c r="C14560" s="3"/>
      <c r="D14560" t="s">
        <v>131</v>
      </c>
      <c r="E14560" t="s">
        <v>115</v>
      </c>
      <c r="F14560" t="s">
        <v>133</v>
      </c>
    </row>
    <row r="14561" spans="1:6" x14ac:dyDescent="0.25">
      <c r="A14561">
        <v>2838</v>
      </c>
      <c r="B14561" s="3">
        <v>42959</v>
      </c>
      <c r="C14561" s="3">
        <v>43205</v>
      </c>
      <c r="D14561" t="s">
        <v>131</v>
      </c>
      <c r="E14561" t="s">
        <v>115</v>
      </c>
      <c r="F14561" t="s">
        <v>133</v>
      </c>
    </row>
    <row r="14562" spans="1:6" x14ac:dyDescent="0.25">
      <c r="A14562">
        <v>2838</v>
      </c>
      <c r="B14562" s="3">
        <v>43205</v>
      </c>
      <c r="C14562" s="3">
        <v>43206</v>
      </c>
      <c r="D14562" t="s">
        <v>131</v>
      </c>
      <c r="E14562" t="s">
        <v>115</v>
      </c>
      <c r="F14562" t="s">
        <v>133</v>
      </c>
    </row>
    <row r="14563" spans="1:6" x14ac:dyDescent="0.25">
      <c r="A14563">
        <v>2838</v>
      </c>
      <c r="B14563" s="3">
        <v>43206</v>
      </c>
      <c r="C14563" s="3">
        <v>43473</v>
      </c>
      <c r="D14563" t="s">
        <v>131</v>
      </c>
      <c r="E14563" t="s">
        <v>115</v>
      </c>
      <c r="F14563" t="s">
        <v>133</v>
      </c>
    </row>
    <row r="14564" spans="1:6" x14ac:dyDescent="0.25">
      <c r="A14564">
        <v>2838</v>
      </c>
      <c r="B14564" s="3">
        <v>43473</v>
      </c>
      <c r="C14564" s="3">
        <v>43502</v>
      </c>
      <c r="D14564" t="s">
        <v>131</v>
      </c>
      <c r="E14564" t="s">
        <v>115</v>
      </c>
      <c r="F14564" t="s">
        <v>133</v>
      </c>
    </row>
    <row r="14565" spans="1:6" x14ac:dyDescent="0.25">
      <c r="A14565">
        <v>2838</v>
      </c>
      <c r="B14565" s="3">
        <v>43503</v>
      </c>
      <c r="D14565" t="s">
        <v>131</v>
      </c>
      <c r="E14565" t="s">
        <v>115</v>
      </c>
      <c r="F14565" t="s">
        <v>133</v>
      </c>
    </row>
    <row r="14566" spans="1:6" x14ac:dyDescent="0.25">
      <c r="A14566">
        <v>2839</v>
      </c>
      <c r="B14566" s="3">
        <v>42705</v>
      </c>
      <c r="C14566" s="3">
        <v>43236</v>
      </c>
      <c r="D14566" t="s">
        <v>131</v>
      </c>
      <c r="E14566" t="s">
        <v>203</v>
      </c>
      <c r="F14566" t="s">
        <v>133</v>
      </c>
    </row>
    <row r="14567" spans="1:6" x14ac:dyDescent="0.25">
      <c r="A14567">
        <v>2839</v>
      </c>
      <c r="B14567" s="3">
        <v>43236</v>
      </c>
      <c r="C14567" s="3">
        <v>43256</v>
      </c>
      <c r="D14567" t="s">
        <v>131</v>
      </c>
      <c r="E14567" t="s">
        <v>203</v>
      </c>
      <c r="F14567" t="s">
        <v>133</v>
      </c>
    </row>
    <row r="14568" spans="1:6" x14ac:dyDescent="0.25">
      <c r="A14568">
        <v>2839</v>
      </c>
      <c r="B14568" s="3">
        <v>43257</v>
      </c>
      <c r="C14568" s="3">
        <v>43277</v>
      </c>
      <c r="D14568" t="s">
        <v>131</v>
      </c>
      <c r="E14568" t="s">
        <v>203</v>
      </c>
      <c r="F14568" t="s">
        <v>133</v>
      </c>
    </row>
    <row r="14569" spans="1:6" x14ac:dyDescent="0.25">
      <c r="A14569">
        <v>2839</v>
      </c>
      <c r="B14569" s="3">
        <v>43277</v>
      </c>
      <c r="C14569" s="3">
        <v>43309</v>
      </c>
      <c r="D14569" t="s">
        <v>131</v>
      </c>
      <c r="E14569" t="s">
        <v>203</v>
      </c>
      <c r="F14569" t="s">
        <v>133</v>
      </c>
    </row>
    <row r="14570" spans="1:6" x14ac:dyDescent="0.25">
      <c r="A14570">
        <v>2839</v>
      </c>
      <c r="B14570" s="3">
        <v>43309</v>
      </c>
      <c r="C14570" s="3">
        <v>43514</v>
      </c>
      <c r="D14570" t="s">
        <v>131</v>
      </c>
      <c r="E14570" t="s">
        <v>203</v>
      </c>
      <c r="F14570" t="s">
        <v>133</v>
      </c>
    </row>
    <row r="14571" spans="1:6" x14ac:dyDescent="0.25">
      <c r="A14571">
        <v>2839</v>
      </c>
      <c r="B14571" s="3">
        <v>43514</v>
      </c>
      <c r="C14571" s="3">
        <v>43694</v>
      </c>
      <c r="D14571" t="s">
        <v>131</v>
      </c>
      <c r="E14571" t="s">
        <v>203</v>
      </c>
      <c r="F14571" t="s">
        <v>133</v>
      </c>
    </row>
    <row r="14572" spans="1:6" x14ac:dyDescent="0.25">
      <c r="A14572">
        <v>2839</v>
      </c>
      <c r="B14572" s="3">
        <v>43695</v>
      </c>
      <c r="C14572" s="3">
        <v>43754</v>
      </c>
      <c r="D14572" t="s">
        <v>131</v>
      </c>
      <c r="E14572" t="s">
        <v>203</v>
      </c>
      <c r="F14572" t="s">
        <v>133</v>
      </c>
    </row>
    <row r="14573" spans="1:6" x14ac:dyDescent="0.25">
      <c r="A14573">
        <v>2839</v>
      </c>
      <c r="B14573" s="3">
        <v>43754</v>
      </c>
      <c r="C14573" s="3">
        <v>43754</v>
      </c>
      <c r="D14573" t="s">
        <v>131</v>
      </c>
      <c r="E14573" t="s">
        <v>203</v>
      </c>
      <c r="F14573" t="s">
        <v>133</v>
      </c>
    </row>
    <row r="14574" spans="1:6" x14ac:dyDescent="0.25">
      <c r="A14574">
        <v>2839</v>
      </c>
      <c r="B14574" s="3">
        <v>43754</v>
      </c>
      <c r="C14574" s="3">
        <v>43815</v>
      </c>
      <c r="D14574" t="s">
        <v>131</v>
      </c>
      <c r="E14574" t="s">
        <v>116</v>
      </c>
      <c r="F14574" t="s">
        <v>133</v>
      </c>
    </row>
    <row r="14575" spans="1:6" x14ac:dyDescent="0.25">
      <c r="A14575">
        <v>2839</v>
      </c>
      <c r="B14575" s="3">
        <v>43815</v>
      </c>
      <c r="C14575" s="3">
        <v>43815</v>
      </c>
      <c r="D14575" t="s">
        <v>131</v>
      </c>
      <c r="E14575" t="s">
        <v>116</v>
      </c>
      <c r="F14575" t="s">
        <v>133</v>
      </c>
    </row>
    <row r="14576" spans="1:6" x14ac:dyDescent="0.25">
      <c r="A14576">
        <v>2839</v>
      </c>
      <c r="B14576" s="3">
        <v>43816</v>
      </c>
      <c r="C14576" s="3">
        <v>43816</v>
      </c>
      <c r="D14576" t="s">
        <v>131</v>
      </c>
      <c r="E14576" t="s">
        <v>116</v>
      </c>
      <c r="F14576" t="s">
        <v>133</v>
      </c>
    </row>
    <row r="14577" spans="1:6" x14ac:dyDescent="0.25">
      <c r="A14577">
        <v>2839</v>
      </c>
      <c r="B14577" s="3">
        <v>43816</v>
      </c>
      <c r="C14577" s="3">
        <v>44175</v>
      </c>
      <c r="D14577" t="s">
        <v>131</v>
      </c>
      <c r="E14577" t="s">
        <v>116</v>
      </c>
      <c r="F14577" t="s">
        <v>133</v>
      </c>
    </row>
    <row r="14578" spans="1:6" x14ac:dyDescent="0.25">
      <c r="A14578">
        <v>2839</v>
      </c>
      <c r="B14578" s="3">
        <v>44175</v>
      </c>
      <c r="C14578" s="3">
        <v>44184</v>
      </c>
      <c r="D14578" t="s">
        <v>131</v>
      </c>
      <c r="E14578" t="s">
        <v>116</v>
      </c>
      <c r="F14578" t="s">
        <v>133</v>
      </c>
    </row>
    <row r="14579" spans="1:6" x14ac:dyDescent="0.25">
      <c r="A14579">
        <v>2839</v>
      </c>
      <c r="B14579" s="3">
        <v>44185</v>
      </c>
      <c r="C14579" s="3">
        <v>44252</v>
      </c>
      <c r="D14579" t="s">
        <v>131</v>
      </c>
      <c r="E14579" t="s">
        <v>116</v>
      </c>
      <c r="F14579" t="s">
        <v>133</v>
      </c>
    </row>
    <row r="14580" spans="1:6" x14ac:dyDescent="0.25">
      <c r="A14580">
        <v>2839</v>
      </c>
      <c r="B14580" s="3">
        <v>44252</v>
      </c>
      <c r="C14580" s="3">
        <v>44266</v>
      </c>
      <c r="D14580" t="s">
        <v>131</v>
      </c>
      <c r="E14580" t="s">
        <v>116</v>
      </c>
      <c r="F14580" t="s">
        <v>133</v>
      </c>
    </row>
    <row r="14581" spans="1:6" x14ac:dyDescent="0.25">
      <c r="A14581">
        <v>2839</v>
      </c>
      <c r="B14581" s="3">
        <v>44267</v>
      </c>
      <c r="C14581" s="3">
        <v>44267</v>
      </c>
      <c r="D14581" t="s">
        <v>131</v>
      </c>
      <c r="E14581" t="s">
        <v>116</v>
      </c>
      <c r="F14581" t="s">
        <v>133</v>
      </c>
    </row>
    <row r="14582" spans="1:6" x14ac:dyDescent="0.25">
      <c r="A14582">
        <v>2839</v>
      </c>
      <c r="B14582" s="3">
        <v>44267</v>
      </c>
      <c r="C14582" s="3">
        <v>44281</v>
      </c>
      <c r="D14582" t="s">
        <v>131</v>
      </c>
      <c r="E14582" t="s">
        <v>116</v>
      </c>
      <c r="F14582" t="s">
        <v>133</v>
      </c>
    </row>
    <row r="14583" spans="1:6" x14ac:dyDescent="0.25">
      <c r="A14583">
        <v>2839</v>
      </c>
      <c r="B14583" s="3">
        <v>44282</v>
      </c>
      <c r="C14583" s="3">
        <v>44316</v>
      </c>
      <c r="D14583" t="s">
        <v>131</v>
      </c>
      <c r="E14583" t="s">
        <v>116</v>
      </c>
      <c r="F14583" t="s">
        <v>133</v>
      </c>
    </row>
    <row r="14584" spans="1:6" x14ac:dyDescent="0.25">
      <c r="A14584">
        <v>2839</v>
      </c>
      <c r="B14584" s="3">
        <v>44316</v>
      </c>
      <c r="C14584" s="3">
        <v>44413</v>
      </c>
      <c r="D14584" t="s">
        <v>131</v>
      </c>
      <c r="E14584" t="s">
        <v>116</v>
      </c>
      <c r="F14584" t="s">
        <v>133</v>
      </c>
    </row>
    <row r="14585" spans="1:6" x14ac:dyDescent="0.25">
      <c r="A14585">
        <v>2839</v>
      </c>
      <c r="B14585" s="3">
        <v>44414</v>
      </c>
      <c r="C14585" s="3">
        <v>44508</v>
      </c>
      <c r="D14585" t="s">
        <v>131</v>
      </c>
      <c r="E14585" t="s">
        <v>116</v>
      </c>
      <c r="F14585" t="s">
        <v>133</v>
      </c>
    </row>
    <row r="14586" spans="1:6" x14ac:dyDescent="0.25">
      <c r="A14586">
        <v>2839</v>
      </c>
      <c r="B14586" s="3">
        <v>44508</v>
      </c>
      <c r="C14586" s="3">
        <v>44508</v>
      </c>
      <c r="D14586" t="s">
        <v>131</v>
      </c>
      <c r="E14586" t="s">
        <v>116</v>
      </c>
      <c r="F14586" t="s">
        <v>133</v>
      </c>
    </row>
    <row r="14587" spans="1:6" x14ac:dyDescent="0.25">
      <c r="A14587">
        <v>2840</v>
      </c>
      <c r="B14587" s="3">
        <v>42248</v>
      </c>
      <c r="C14587" s="3">
        <v>43083</v>
      </c>
      <c r="D14587" t="s">
        <v>131</v>
      </c>
      <c r="E14587" t="s">
        <v>192</v>
      </c>
      <c r="F14587" t="s">
        <v>133</v>
      </c>
    </row>
    <row r="14588" spans="1:6" x14ac:dyDescent="0.25">
      <c r="A14588">
        <v>2840</v>
      </c>
      <c r="B14588" s="3">
        <v>43084</v>
      </c>
      <c r="C14588" s="3">
        <v>43191</v>
      </c>
      <c r="D14588" t="s">
        <v>131</v>
      </c>
      <c r="E14588" t="s">
        <v>192</v>
      </c>
      <c r="F14588" t="s">
        <v>133</v>
      </c>
    </row>
    <row r="14589" spans="1:6" x14ac:dyDescent="0.25">
      <c r="A14589">
        <v>2840</v>
      </c>
      <c r="B14589" s="3">
        <v>43084</v>
      </c>
      <c r="C14589" s="3">
        <v>44508</v>
      </c>
      <c r="D14589" t="s">
        <v>131</v>
      </c>
      <c r="E14589" t="s">
        <v>189</v>
      </c>
      <c r="F14589" t="s">
        <v>133</v>
      </c>
    </row>
    <row r="14590" spans="1:6" x14ac:dyDescent="0.25">
      <c r="A14590">
        <v>2840</v>
      </c>
      <c r="B14590" s="3">
        <v>44508</v>
      </c>
      <c r="C14590" s="3">
        <v>44562</v>
      </c>
      <c r="D14590" t="s">
        <v>131</v>
      </c>
      <c r="E14590" t="s">
        <v>189</v>
      </c>
      <c r="F14590" t="s">
        <v>133</v>
      </c>
    </row>
    <row r="14591" spans="1:6" x14ac:dyDescent="0.25">
      <c r="A14591">
        <v>2840</v>
      </c>
      <c r="B14591" s="3">
        <v>44508</v>
      </c>
      <c r="C14591" s="3"/>
      <c r="D14591" t="s">
        <v>131</v>
      </c>
      <c r="E14591" t="s">
        <v>168</v>
      </c>
      <c r="F14591" t="s">
        <v>133</v>
      </c>
    </row>
    <row r="14592" spans="1:6" x14ac:dyDescent="0.25">
      <c r="A14592">
        <v>2841</v>
      </c>
      <c r="B14592" s="3">
        <v>42278</v>
      </c>
      <c r="C14592" s="3">
        <v>43189</v>
      </c>
      <c r="D14592" t="s">
        <v>131</v>
      </c>
      <c r="E14592" t="s">
        <v>165</v>
      </c>
      <c r="F14592" t="s">
        <v>133</v>
      </c>
    </row>
    <row r="14593" spans="1:6" x14ac:dyDescent="0.25">
      <c r="A14593">
        <v>2841</v>
      </c>
      <c r="B14593" s="3">
        <v>43189</v>
      </c>
      <c r="C14593" s="3">
        <v>43282</v>
      </c>
      <c r="D14593" t="s">
        <v>131</v>
      </c>
      <c r="E14593" t="s">
        <v>165</v>
      </c>
      <c r="F14593" t="s">
        <v>133</v>
      </c>
    </row>
    <row r="14594" spans="1:6" x14ac:dyDescent="0.25">
      <c r="A14594">
        <v>2842</v>
      </c>
      <c r="B14594" s="3">
        <v>42810</v>
      </c>
      <c r="C14594" s="3">
        <v>43198</v>
      </c>
      <c r="D14594" t="s">
        <v>131</v>
      </c>
      <c r="E14594" t="s">
        <v>187</v>
      </c>
      <c r="F14594" t="s">
        <v>133</v>
      </c>
    </row>
    <row r="14595" spans="1:6" x14ac:dyDescent="0.25">
      <c r="A14595">
        <v>2842</v>
      </c>
      <c r="B14595" s="3">
        <v>43199</v>
      </c>
      <c r="C14595" s="3">
        <v>43199</v>
      </c>
      <c r="D14595" t="s">
        <v>131</v>
      </c>
      <c r="E14595" t="s">
        <v>187</v>
      </c>
      <c r="F14595" t="s">
        <v>133</v>
      </c>
    </row>
    <row r="14596" spans="1:6" x14ac:dyDescent="0.25">
      <c r="A14596">
        <v>2842</v>
      </c>
      <c r="B14596" s="3">
        <v>43200</v>
      </c>
      <c r="C14596" s="3">
        <v>43255</v>
      </c>
      <c r="D14596" t="s">
        <v>131</v>
      </c>
      <c r="E14596" t="s">
        <v>187</v>
      </c>
      <c r="F14596" t="s">
        <v>133</v>
      </c>
    </row>
    <row r="14597" spans="1:6" x14ac:dyDescent="0.25">
      <c r="A14597">
        <v>2842</v>
      </c>
      <c r="B14597" s="3">
        <v>43255</v>
      </c>
      <c r="C14597" s="3">
        <v>43269</v>
      </c>
      <c r="D14597" t="s">
        <v>131</v>
      </c>
      <c r="E14597" t="s">
        <v>187</v>
      </c>
      <c r="F14597" t="s">
        <v>133</v>
      </c>
    </row>
    <row r="14598" spans="1:6" x14ac:dyDescent="0.25">
      <c r="A14598">
        <v>2842</v>
      </c>
      <c r="B14598" s="3">
        <v>43270</v>
      </c>
      <c r="C14598" s="3">
        <v>43476</v>
      </c>
      <c r="D14598" t="s">
        <v>131</v>
      </c>
      <c r="E14598" t="s">
        <v>187</v>
      </c>
      <c r="F14598" t="s">
        <v>133</v>
      </c>
    </row>
    <row r="14599" spans="1:6" x14ac:dyDescent="0.25">
      <c r="A14599">
        <v>2842</v>
      </c>
      <c r="B14599" s="3">
        <v>43476</v>
      </c>
      <c r="C14599" s="3">
        <v>43476</v>
      </c>
      <c r="D14599" t="s">
        <v>131</v>
      </c>
      <c r="E14599" t="s">
        <v>187</v>
      </c>
      <c r="F14599" t="s">
        <v>133</v>
      </c>
    </row>
    <row r="14600" spans="1:6" x14ac:dyDescent="0.25">
      <c r="A14600">
        <v>2842</v>
      </c>
      <c r="B14600" s="3">
        <v>43477</v>
      </c>
      <c r="C14600" s="3">
        <v>43619</v>
      </c>
      <c r="D14600" t="s">
        <v>131</v>
      </c>
      <c r="E14600" t="s">
        <v>187</v>
      </c>
      <c r="F14600" t="s">
        <v>133</v>
      </c>
    </row>
    <row r="14601" spans="1:6" x14ac:dyDescent="0.25">
      <c r="A14601">
        <v>2842</v>
      </c>
      <c r="B14601" s="3">
        <v>43619</v>
      </c>
      <c r="C14601" s="3">
        <v>43619</v>
      </c>
      <c r="D14601" t="s">
        <v>131</v>
      </c>
      <c r="E14601" t="s">
        <v>187</v>
      </c>
      <c r="F14601" t="s">
        <v>133</v>
      </c>
    </row>
    <row r="14602" spans="1:6" x14ac:dyDescent="0.25">
      <c r="A14602">
        <v>2842</v>
      </c>
      <c r="B14602" s="3">
        <v>43620</v>
      </c>
      <c r="C14602" s="3">
        <v>43620</v>
      </c>
      <c r="D14602" t="s">
        <v>131</v>
      </c>
      <c r="E14602" t="s">
        <v>187</v>
      </c>
      <c r="F14602" t="s">
        <v>133</v>
      </c>
    </row>
    <row r="14603" spans="1:6" x14ac:dyDescent="0.25">
      <c r="A14603">
        <v>2842</v>
      </c>
      <c r="B14603" s="3">
        <v>43620</v>
      </c>
      <c r="C14603" s="3">
        <v>43622</v>
      </c>
      <c r="D14603" t="s">
        <v>131</v>
      </c>
      <c r="E14603" t="s">
        <v>187</v>
      </c>
      <c r="F14603" t="s">
        <v>133</v>
      </c>
    </row>
    <row r="14604" spans="1:6" x14ac:dyDescent="0.25">
      <c r="A14604">
        <v>2842</v>
      </c>
      <c r="B14604" s="3">
        <v>43623</v>
      </c>
      <c r="C14604" s="3">
        <v>43647</v>
      </c>
      <c r="D14604" t="s">
        <v>131</v>
      </c>
      <c r="E14604" t="s">
        <v>187</v>
      </c>
      <c r="F14604" t="s">
        <v>133</v>
      </c>
    </row>
    <row r="14605" spans="1:6" x14ac:dyDescent="0.25">
      <c r="A14605">
        <v>2842</v>
      </c>
      <c r="B14605" s="3">
        <v>43647</v>
      </c>
      <c r="C14605" s="3">
        <v>43647</v>
      </c>
      <c r="D14605" t="s">
        <v>131</v>
      </c>
      <c r="E14605" t="s">
        <v>187</v>
      </c>
      <c r="F14605" t="s">
        <v>133</v>
      </c>
    </row>
    <row r="14606" spans="1:6" x14ac:dyDescent="0.25">
      <c r="A14606">
        <v>2842</v>
      </c>
      <c r="B14606" s="3">
        <v>43648</v>
      </c>
      <c r="C14606" s="3">
        <v>43770</v>
      </c>
      <c r="D14606" t="s">
        <v>131</v>
      </c>
      <c r="E14606" t="s">
        <v>187</v>
      </c>
      <c r="F14606" t="s">
        <v>133</v>
      </c>
    </row>
    <row r="14607" spans="1:6" x14ac:dyDescent="0.25">
      <c r="A14607">
        <v>2842</v>
      </c>
      <c r="B14607" s="3">
        <v>43770</v>
      </c>
      <c r="C14607" s="3">
        <v>43770</v>
      </c>
      <c r="D14607" t="s">
        <v>131</v>
      </c>
      <c r="E14607" t="s">
        <v>187</v>
      </c>
      <c r="F14607" t="s">
        <v>133</v>
      </c>
    </row>
    <row r="14608" spans="1:6" x14ac:dyDescent="0.25">
      <c r="A14608">
        <v>2842</v>
      </c>
      <c r="B14608" s="3">
        <v>43771</v>
      </c>
      <c r="C14608" s="3">
        <v>43773</v>
      </c>
      <c r="D14608" t="s">
        <v>131</v>
      </c>
      <c r="E14608" t="s">
        <v>187</v>
      </c>
      <c r="F14608" t="s">
        <v>133</v>
      </c>
    </row>
    <row r="14609" spans="1:6" x14ac:dyDescent="0.25">
      <c r="A14609">
        <v>2842</v>
      </c>
      <c r="B14609" s="3">
        <v>43773</v>
      </c>
      <c r="C14609" s="3">
        <v>43774</v>
      </c>
      <c r="D14609" t="s">
        <v>131</v>
      </c>
      <c r="E14609" t="s">
        <v>187</v>
      </c>
      <c r="F14609" t="s">
        <v>133</v>
      </c>
    </row>
    <row r="14610" spans="1:6" x14ac:dyDescent="0.25">
      <c r="A14610">
        <v>2842</v>
      </c>
      <c r="B14610" s="3">
        <v>43775</v>
      </c>
      <c r="C14610" s="3">
        <v>43838</v>
      </c>
      <c r="D14610" t="s">
        <v>131</v>
      </c>
      <c r="E14610" t="s">
        <v>187</v>
      </c>
      <c r="F14610" t="s">
        <v>133</v>
      </c>
    </row>
    <row r="14611" spans="1:6" x14ac:dyDescent="0.25">
      <c r="A14611">
        <v>2842</v>
      </c>
      <c r="B14611" s="3">
        <v>43838</v>
      </c>
      <c r="C14611" s="3">
        <v>44019</v>
      </c>
      <c r="D14611" t="s">
        <v>131</v>
      </c>
      <c r="E14611" t="s">
        <v>187</v>
      </c>
      <c r="F14611" t="s">
        <v>133</v>
      </c>
    </row>
    <row r="14612" spans="1:6" x14ac:dyDescent="0.25">
      <c r="A14612">
        <v>2842</v>
      </c>
      <c r="B14612" s="3">
        <v>44020</v>
      </c>
      <c r="C14612" s="3">
        <v>44410</v>
      </c>
      <c r="D14612" t="s">
        <v>131</v>
      </c>
      <c r="E14612" t="s">
        <v>187</v>
      </c>
      <c r="F14612" t="s">
        <v>133</v>
      </c>
    </row>
    <row r="14613" spans="1:6" x14ac:dyDescent="0.25">
      <c r="A14613">
        <v>2842</v>
      </c>
      <c r="B14613" s="3">
        <v>44410</v>
      </c>
      <c r="C14613" s="3">
        <v>44592</v>
      </c>
      <c r="D14613" t="s">
        <v>131</v>
      </c>
      <c r="E14613" t="s">
        <v>187</v>
      </c>
      <c r="F14613" t="s">
        <v>133</v>
      </c>
    </row>
    <row r="14614" spans="1:6" x14ac:dyDescent="0.25">
      <c r="A14614">
        <v>2842</v>
      </c>
      <c r="B14614" s="3">
        <v>44593</v>
      </c>
      <c r="C14614" s="3">
        <v>44593</v>
      </c>
      <c r="D14614" t="s">
        <v>131</v>
      </c>
      <c r="E14614" t="s">
        <v>187</v>
      </c>
      <c r="F14614" t="s">
        <v>133</v>
      </c>
    </row>
    <row r="14615" spans="1:6" x14ac:dyDescent="0.25">
      <c r="A14615">
        <v>2842</v>
      </c>
      <c r="B14615" s="3">
        <v>44593</v>
      </c>
      <c r="C14615" s="3">
        <v>44593</v>
      </c>
      <c r="D14615" t="s">
        <v>131</v>
      </c>
      <c r="E14615" t="s">
        <v>187</v>
      </c>
      <c r="F14615" t="s">
        <v>133</v>
      </c>
    </row>
    <row r="14616" spans="1:6" x14ac:dyDescent="0.25">
      <c r="A14616">
        <v>2843</v>
      </c>
      <c r="B14616" s="3">
        <v>42296</v>
      </c>
      <c r="C14616" s="3">
        <v>43497</v>
      </c>
      <c r="D14616" t="s">
        <v>131</v>
      </c>
      <c r="E14616" t="s">
        <v>167</v>
      </c>
      <c r="F14616" t="s">
        <v>133</v>
      </c>
    </row>
    <row r="14617" spans="1:6" x14ac:dyDescent="0.25">
      <c r="A14617">
        <v>2843</v>
      </c>
      <c r="B14617" s="3">
        <v>43497</v>
      </c>
      <c r="C14617" s="3">
        <v>43497</v>
      </c>
      <c r="D14617" t="s">
        <v>131</v>
      </c>
      <c r="E14617" t="s">
        <v>167</v>
      </c>
      <c r="F14617" t="s">
        <v>133</v>
      </c>
    </row>
    <row r="14618" spans="1:6" x14ac:dyDescent="0.25">
      <c r="A14618">
        <v>2843</v>
      </c>
      <c r="B14618" s="3">
        <v>43497</v>
      </c>
      <c r="C14618" s="3">
        <v>44229</v>
      </c>
      <c r="D14618" t="s">
        <v>131</v>
      </c>
      <c r="E14618" t="s">
        <v>185</v>
      </c>
      <c r="F14618" t="s">
        <v>133</v>
      </c>
    </row>
    <row r="14619" spans="1:6" x14ac:dyDescent="0.25">
      <c r="A14619">
        <v>2843</v>
      </c>
      <c r="B14619" s="3">
        <v>44229</v>
      </c>
      <c r="C14619" s="3">
        <v>44229</v>
      </c>
      <c r="D14619" t="s">
        <v>131</v>
      </c>
      <c r="E14619" t="s">
        <v>185</v>
      </c>
      <c r="F14619" t="s">
        <v>133</v>
      </c>
    </row>
    <row r="14620" spans="1:6" x14ac:dyDescent="0.25">
      <c r="A14620">
        <v>2843</v>
      </c>
      <c r="B14620" s="3">
        <v>44229</v>
      </c>
      <c r="C14620" s="3">
        <v>44594</v>
      </c>
      <c r="D14620" t="s">
        <v>131</v>
      </c>
      <c r="E14620" t="s">
        <v>122</v>
      </c>
      <c r="F14620" t="s">
        <v>133</v>
      </c>
    </row>
    <row r="14621" spans="1:6" x14ac:dyDescent="0.25">
      <c r="A14621">
        <v>2843</v>
      </c>
      <c r="B14621" s="3">
        <v>44594</v>
      </c>
      <c r="C14621" s="3">
        <v>44594</v>
      </c>
      <c r="D14621" t="s">
        <v>131</v>
      </c>
      <c r="E14621" t="s">
        <v>122</v>
      </c>
      <c r="F14621" t="s">
        <v>133</v>
      </c>
    </row>
    <row r="14622" spans="1:6" x14ac:dyDescent="0.25">
      <c r="A14622">
        <v>2843</v>
      </c>
      <c r="B14622" s="3">
        <v>44594</v>
      </c>
      <c r="C14622" s="3"/>
      <c r="D14622" t="s">
        <v>131</v>
      </c>
      <c r="E14622" t="s">
        <v>185</v>
      </c>
      <c r="F14622" t="s">
        <v>133</v>
      </c>
    </row>
    <row r="14623" spans="1:6" x14ac:dyDescent="0.25">
      <c r="A14623">
        <v>2844</v>
      </c>
      <c r="B14623" s="3">
        <v>42285</v>
      </c>
      <c r="C14623" s="3">
        <v>43677</v>
      </c>
      <c r="D14623" t="s">
        <v>131</v>
      </c>
      <c r="E14623" t="s">
        <v>167</v>
      </c>
      <c r="F14623" t="s">
        <v>132</v>
      </c>
    </row>
    <row r="14624" spans="1:6" x14ac:dyDescent="0.25">
      <c r="A14624">
        <v>2844</v>
      </c>
      <c r="B14624" s="3">
        <v>43678</v>
      </c>
      <c r="C14624" s="3">
        <v>43678</v>
      </c>
      <c r="D14624" t="s">
        <v>131</v>
      </c>
      <c r="E14624" t="s">
        <v>167</v>
      </c>
      <c r="F14624" t="s">
        <v>132</v>
      </c>
    </row>
    <row r="14625" spans="1:6" x14ac:dyDescent="0.25">
      <c r="A14625">
        <v>2844</v>
      </c>
      <c r="B14625" s="3">
        <v>43678</v>
      </c>
      <c r="C14625" s="3">
        <v>44196</v>
      </c>
      <c r="D14625" t="s">
        <v>131</v>
      </c>
      <c r="E14625" t="s">
        <v>167</v>
      </c>
      <c r="F14625" t="s">
        <v>132</v>
      </c>
    </row>
    <row r="14626" spans="1:6" x14ac:dyDescent="0.25">
      <c r="A14626">
        <v>2844</v>
      </c>
      <c r="B14626" s="3">
        <v>44197</v>
      </c>
      <c r="C14626" s="3">
        <v>44197</v>
      </c>
      <c r="D14626" t="s">
        <v>131</v>
      </c>
      <c r="E14626" t="s">
        <v>167</v>
      </c>
      <c r="F14626" t="s">
        <v>132</v>
      </c>
    </row>
    <row r="14627" spans="1:6" x14ac:dyDescent="0.25">
      <c r="A14627">
        <v>2844</v>
      </c>
      <c r="B14627" s="3">
        <v>44197</v>
      </c>
      <c r="C14627" s="3"/>
      <c r="D14627" t="s">
        <v>131</v>
      </c>
      <c r="E14627" t="s">
        <v>167</v>
      </c>
      <c r="F14627" t="s">
        <v>132</v>
      </c>
    </row>
    <row r="14628" spans="1:6" x14ac:dyDescent="0.25">
      <c r="A14628">
        <v>2845</v>
      </c>
      <c r="B14628" s="3">
        <v>42278</v>
      </c>
      <c r="C14628" s="3">
        <v>44075</v>
      </c>
      <c r="D14628" t="s">
        <v>131</v>
      </c>
      <c r="E14628" t="s">
        <v>175</v>
      </c>
      <c r="F14628" t="s">
        <v>132</v>
      </c>
    </row>
    <row r="14629" spans="1:6" x14ac:dyDescent="0.25">
      <c r="A14629">
        <v>2845</v>
      </c>
      <c r="B14629" s="3">
        <v>44075</v>
      </c>
      <c r="C14629" s="3">
        <v>44075</v>
      </c>
      <c r="D14629" t="s">
        <v>131</v>
      </c>
      <c r="E14629" t="s">
        <v>243</v>
      </c>
      <c r="F14629" t="s">
        <v>132</v>
      </c>
    </row>
    <row r="14630" spans="1:6" x14ac:dyDescent="0.25">
      <c r="A14630">
        <v>2845</v>
      </c>
      <c r="B14630" s="3">
        <v>44075</v>
      </c>
      <c r="C14630" s="3">
        <v>44347</v>
      </c>
      <c r="D14630" t="s">
        <v>131</v>
      </c>
      <c r="E14630" t="s">
        <v>243</v>
      </c>
      <c r="F14630" t="s">
        <v>132</v>
      </c>
    </row>
    <row r="14631" spans="1:6" x14ac:dyDescent="0.25">
      <c r="A14631">
        <v>2845</v>
      </c>
      <c r="B14631" s="3">
        <v>44347</v>
      </c>
      <c r="C14631" s="3">
        <v>44347</v>
      </c>
      <c r="D14631" t="s">
        <v>131</v>
      </c>
      <c r="E14631" t="s">
        <v>175</v>
      </c>
      <c r="F14631" t="s">
        <v>132</v>
      </c>
    </row>
    <row r="14632" spans="1:6" x14ac:dyDescent="0.25">
      <c r="A14632">
        <v>2845</v>
      </c>
      <c r="B14632" s="3">
        <v>44348</v>
      </c>
      <c r="C14632" s="3">
        <v>44348</v>
      </c>
      <c r="D14632" t="s">
        <v>131</v>
      </c>
      <c r="E14632" t="s">
        <v>165</v>
      </c>
      <c r="F14632" t="s">
        <v>132</v>
      </c>
    </row>
    <row r="14633" spans="1:6" x14ac:dyDescent="0.25">
      <c r="A14633">
        <v>2845</v>
      </c>
      <c r="B14633" s="3">
        <v>44348</v>
      </c>
      <c r="C14633" s="3"/>
      <c r="D14633" t="s">
        <v>131</v>
      </c>
      <c r="E14633" t="s">
        <v>165</v>
      </c>
      <c r="F14633" t="s">
        <v>132</v>
      </c>
    </row>
    <row r="14634" spans="1:6" x14ac:dyDescent="0.25">
      <c r="A14634">
        <v>2846</v>
      </c>
      <c r="B14634" s="3">
        <v>42293</v>
      </c>
      <c r="C14634" s="3">
        <v>43512</v>
      </c>
      <c r="D14634" t="s">
        <v>131</v>
      </c>
      <c r="E14634" t="s">
        <v>167</v>
      </c>
      <c r="F14634" t="s">
        <v>133</v>
      </c>
    </row>
    <row r="14635" spans="1:6" x14ac:dyDescent="0.25">
      <c r="A14635">
        <v>2846</v>
      </c>
      <c r="B14635" s="3">
        <v>43512</v>
      </c>
      <c r="C14635" s="3">
        <v>43753</v>
      </c>
      <c r="D14635" t="s">
        <v>131</v>
      </c>
      <c r="E14635" t="s">
        <v>185</v>
      </c>
      <c r="F14635" t="s">
        <v>133</v>
      </c>
    </row>
    <row r="14636" spans="1:6" x14ac:dyDescent="0.25">
      <c r="A14636">
        <v>2846</v>
      </c>
      <c r="B14636" s="3">
        <v>43512</v>
      </c>
      <c r="C14636" s="3">
        <v>43753</v>
      </c>
      <c r="D14636" t="s">
        <v>131</v>
      </c>
      <c r="E14636" t="s">
        <v>185</v>
      </c>
      <c r="F14636" t="s">
        <v>133</v>
      </c>
    </row>
    <row r="14637" spans="1:6" x14ac:dyDescent="0.25">
      <c r="A14637">
        <v>2846</v>
      </c>
      <c r="B14637" s="3">
        <v>43512</v>
      </c>
      <c r="C14637" s="3">
        <v>43512</v>
      </c>
      <c r="D14637" t="s">
        <v>131</v>
      </c>
      <c r="E14637" t="s">
        <v>167</v>
      </c>
      <c r="F14637" t="s">
        <v>133</v>
      </c>
    </row>
    <row r="14638" spans="1:6" x14ac:dyDescent="0.25">
      <c r="A14638">
        <v>2846</v>
      </c>
      <c r="B14638" s="3">
        <v>43753</v>
      </c>
      <c r="C14638" s="3">
        <v>44683</v>
      </c>
      <c r="D14638" t="s">
        <v>131</v>
      </c>
      <c r="E14638" t="s">
        <v>134</v>
      </c>
      <c r="F14638" t="s">
        <v>132</v>
      </c>
    </row>
    <row r="14639" spans="1:6" x14ac:dyDescent="0.25">
      <c r="A14639">
        <v>2846</v>
      </c>
      <c r="B14639" s="3">
        <v>43753</v>
      </c>
      <c r="C14639" s="3">
        <v>43753</v>
      </c>
      <c r="D14639" t="s">
        <v>131</v>
      </c>
      <c r="E14639" t="s">
        <v>185</v>
      </c>
      <c r="F14639" t="s">
        <v>133</v>
      </c>
    </row>
    <row r="14640" spans="1:6" x14ac:dyDescent="0.25">
      <c r="A14640">
        <v>2846</v>
      </c>
      <c r="B14640" s="3">
        <v>43753</v>
      </c>
      <c r="C14640" s="3">
        <v>43753</v>
      </c>
      <c r="D14640" t="s">
        <v>131</v>
      </c>
      <c r="E14640" t="s">
        <v>185</v>
      </c>
      <c r="F14640" t="s">
        <v>133</v>
      </c>
    </row>
    <row r="14641" spans="1:6" x14ac:dyDescent="0.25">
      <c r="A14641">
        <v>2846</v>
      </c>
      <c r="B14641" s="3">
        <v>44683</v>
      </c>
      <c r="C14641" s="3"/>
      <c r="D14641" t="s">
        <v>131</v>
      </c>
      <c r="E14641" t="s">
        <v>134</v>
      </c>
      <c r="F14641" t="s">
        <v>132</v>
      </c>
    </row>
    <row r="14642" spans="1:6" x14ac:dyDescent="0.25">
      <c r="A14642">
        <v>2847</v>
      </c>
      <c r="B14642" s="3">
        <v>42795</v>
      </c>
      <c r="C14642" s="3">
        <v>43150</v>
      </c>
      <c r="D14642" t="s">
        <v>131</v>
      </c>
      <c r="E14642" t="s">
        <v>167</v>
      </c>
      <c r="F14642" t="s">
        <v>133</v>
      </c>
    </row>
    <row r="14643" spans="1:6" x14ac:dyDescent="0.25">
      <c r="A14643">
        <v>2847</v>
      </c>
      <c r="B14643" s="3">
        <v>43151</v>
      </c>
      <c r="C14643" s="3">
        <v>43154</v>
      </c>
      <c r="D14643" t="s">
        <v>131</v>
      </c>
      <c r="E14643" t="s">
        <v>167</v>
      </c>
      <c r="F14643" t="s">
        <v>133</v>
      </c>
    </row>
    <row r="14644" spans="1:6" x14ac:dyDescent="0.25">
      <c r="A14644">
        <v>2847</v>
      </c>
      <c r="B14644" s="3">
        <v>43155</v>
      </c>
      <c r="C14644" s="3">
        <v>44347</v>
      </c>
      <c r="D14644" t="s">
        <v>131</v>
      </c>
      <c r="E14644" t="s">
        <v>167</v>
      </c>
      <c r="F14644" t="s">
        <v>133</v>
      </c>
    </row>
    <row r="14645" spans="1:6" x14ac:dyDescent="0.25">
      <c r="A14645">
        <v>2847</v>
      </c>
      <c r="B14645" s="3">
        <v>44348</v>
      </c>
      <c r="C14645" s="3">
        <v>44348</v>
      </c>
      <c r="D14645" t="s">
        <v>131</v>
      </c>
      <c r="E14645" t="s">
        <v>167</v>
      </c>
      <c r="F14645" t="s">
        <v>133</v>
      </c>
    </row>
    <row r="14646" spans="1:6" x14ac:dyDescent="0.25">
      <c r="A14646">
        <v>2847</v>
      </c>
      <c r="B14646" s="3">
        <v>44348</v>
      </c>
      <c r="C14646" s="3"/>
      <c r="D14646" t="s">
        <v>131</v>
      </c>
      <c r="E14646" t="s">
        <v>167</v>
      </c>
      <c r="F14646" t="s">
        <v>133</v>
      </c>
    </row>
    <row r="14647" spans="1:6" x14ac:dyDescent="0.25">
      <c r="A14647">
        <v>2848</v>
      </c>
      <c r="B14647" s="3">
        <v>42290</v>
      </c>
      <c r="C14647" s="3">
        <v>43609</v>
      </c>
      <c r="D14647" t="s">
        <v>131</v>
      </c>
      <c r="E14647" t="s">
        <v>167</v>
      </c>
      <c r="F14647" t="s">
        <v>133</v>
      </c>
    </row>
    <row r="14648" spans="1:6" x14ac:dyDescent="0.25">
      <c r="A14648">
        <v>2848</v>
      </c>
      <c r="B14648" s="3">
        <v>43609</v>
      </c>
      <c r="C14648" s="3">
        <v>43615</v>
      </c>
      <c r="D14648" t="s">
        <v>131</v>
      </c>
      <c r="E14648" t="s">
        <v>167</v>
      </c>
      <c r="F14648" t="s">
        <v>133</v>
      </c>
    </row>
    <row r="14649" spans="1:6" x14ac:dyDescent="0.25">
      <c r="A14649">
        <v>2848</v>
      </c>
      <c r="B14649" s="3">
        <v>43616</v>
      </c>
      <c r="C14649" s="3">
        <v>44287</v>
      </c>
      <c r="D14649" t="s">
        <v>131</v>
      </c>
      <c r="E14649" t="s">
        <v>167</v>
      </c>
      <c r="F14649" t="s">
        <v>133</v>
      </c>
    </row>
    <row r="14650" spans="1:6" x14ac:dyDescent="0.25">
      <c r="A14650">
        <v>2848</v>
      </c>
      <c r="B14650" s="3">
        <v>44287</v>
      </c>
      <c r="C14650" s="3">
        <v>44287</v>
      </c>
      <c r="D14650" t="s">
        <v>131</v>
      </c>
      <c r="E14650" t="s">
        <v>167</v>
      </c>
      <c r="F14650" t="s">
        <v>133</v>
      </c>
    </row>
    <row r="14651" spans="1:6" x14ac:dyDescent="0.25">
      <c r="A14651">
        <v>2848</v>
      </c>
      <c r="B14651" s="3">
        <v>44287</v>
      </c>
      <c r="C14651" s="3">
        <v>44456</v>
      </c>
      <c r="D14651" t="s">
        <v>131</v>
      </c>
      <c r="E14651" t="s">
        <v>128</v>
      </c>
      <c r="F14651" t="s">
        <v>133</v>
      </c>
    </row>
    <row r="14652" spans="1:6" x14ac:dyDescent="0.25">
      <c r="A14652">
        <v>2848</v>
      </c>
      <c r="B14652" s="3">
        <v>44456</v>
      </c>
      <c r="C14652" s="3">
        <v>44553</v>
      </c>
      <c r="D14652" t="s">
        <v>131</v>
      </c>
      <c r="E14652" t="s">
        <v>128</v>
      </c>
      <c r="F14652" t="s">
        <v>133</v>
      </c>
    </row>
    <row r="14653" spans="1:6" x14ac:dyDescent="0.25">
      <c r="A14653">
        <v>2848</v>
      </c>
      <c r="B14653" s="3">
        <v>44554</v>
      </c>
      <c r="C14653" s="3">
        <v>44608</v>
      </c>
      <c r="D14653" t="s">
        <v>131</v>
      </c>
      <c r="E14653" t="s">
        <v>128</v>
      </c>
      <c r="F14653" t="s">
        <v>133</v>
      </c>
    </row>
    <row r="14654" spans="1:6" x14ac:dyDescent="0.25">
      <c r="A14654">
        <v>2848</v>
      </c>
      <c r="B14654" s="3">
        <v>44608</v>
      </c>
      <c r="C14654" s="3">
        <v>44629</v>
      </c>
      <c r="D14654" t="s">
        <v>131</v>
      </c>
      <c r="E14654" t="s">
        <v>128</v>
      </c>
      <c r="F14654" t="s">
        <v>133</v>
      </c>
    </row>
    <row r="14655" spans="1:6" x14ac:dyDescent="0.25">
      <c r="A14655">
        <v>2848</v>
      </c>
      <c r="B14655" s="3">
        <v>44608</v>
      </c>
      <c r="C14655" s="3"/>
      <c r="D14655" t="s">
        <v>131</v>
      </c>
      <c r="E14655" t="s">
        <v>113</v>
      </c>
      <c r="F14655" t="s">
        <v>133</v>
      </c>
    </row>
    <row r="14656" spans="1:6" x14ac:dyDescent="0.25">
      <c r="A14656">
        <v>2849</v>
      </c>
      <c r="B14656" s="3">
        <v>42324</v>
      </c>
      <c r="C14656" s="3">
        <v>43251</v>
      </c>
      <c r="D14656" t="s">
        <v>131</v>
      </c>
      <c r="E14656" t="s">
        <v>167</v>
      </c>
      <c r="F14656" t="s">
        <v>132</v>
      </c>
    </row>
    <row r="14657" spans="1:6" x14ac:dyDescent="0.25">
      <c r="A14657">
        <v>2849</v>
      </c>
      <c r="B14657" s="3">
        <v>43251</v>
      </c>
      <c r="C14657" s="3">
        <v>43265</v>
      </c>
      <c r="D14657" t="s">
        <v>131</v>
      </c>
      <c r="E14657" t="s">
        <v>167</v>
      </c>
      <c r="F14657" t="s">
        <v>132</v>
      </c>
    </row>
    <row r="14658" spans="1:6" x14ac:dyDescent="0.25">
      <c r="A14658">
        <v>2849</v>
      </c>
      <c r="B14658" s="3">
        <v>43266</v>
      </c>
      <c r="C14658" s="3">
        <v>43269</v>
      </c>
      <c r="D14658" t="s">
        <v>131</v>
      </c>
      <c r="E14658" t="s">
        <v>167</v>
      </c>
      <c r="F14658" t="s">
        <v>132</v>
      </c>
    </row>
    <row r="14659" spans="1:6" x14ac:dyDescent="0.25">
      <c r="A14659">
        <v>2849</v>
      </c>
      <c r="B14659" s="3">
        <v>43269</v>
      </c>
      <c r="C14659" s="3">
        <v>43276</v>
      </c>
      <c r="D14659" t="s">
        <v>131</v>
      </c>
      <c r="E14659" t="s">
        <v>167</v>
      </c>
      <c r="F14659" t="s">
        <v>132</v>
      </c>
    </row>
    <row r="14660" spans="1:6" x14ac:dyDescent="0.25">
      <c r="A14660">
        <v>2849</v>
      </c>
      <c r="B14660" s="3">
        <v>43277</v>
      </c>
      <c r="C14660" s="3">
        <v>43313</v>
      </c>
      <c r="D14660" t="s">
        <v>131</v>
      </c>
      <c r="E14660" t="s">
        <v>167</v>
      </c>
      <c r="F14660" t="s">
        <v>132</v>
      </c>
    </row>
    <row r="14661" spans="1:6" x14ac:dyDescent="0.25">
      <c r="A14661">
        <v>2849</v>
      </c>
      <c r="B14661" s="3">
        <v>43313</v>
      </c>
      <c r="C14661" s="3">
        <v>43374</v>
      </c>
      <c r="D14661" t="s">
        <v>131</v>
      </c>
      <c r="E14661" t="s">
        <v>167</v>
      </c>
      <c r="F14661" t="s">
        <v>132</v>
      </c>
    </row>
    <row r="14662" spans="1:6" x14ac:dyDescent="0.25">
      <c r="A14662">
        <v>2849</v>
      </c>
      <c r="B14662" s="3">
        <v>43313</v>
      </c>
      <c r="C14662" s="3">
        <v>43900</v>
      </c>
      <c r="D14662" t="s">
        <v>131</v>
      </c>
      <c r="E14662" t="s">
        <v>168</v>
      </c>
      <c r="F14662" t="s">
        <v>132</v>
      </c>
    </row>
    <row r="14663" spans="1:6" x14ac:dyDescent="0.25">
      <c r="A14663">
        <v>2849</v>
      </c>
      <c r="B14663" s="3">
        <v>43900</v>
      </c>
      <c r="C14663" s="3">
        <v>43902</v>
      </c>
      <c r="D14663" t="s">
        <v>131</v>
      </c>
      <c r="E14663" t="s">
        <v>168</v>
      </c>
      <c r="F14663" t="s">
        <v>132</v>
      </c>
    </row>
    <row r="14664" spans="1:6" x14ac:dyDescent="0.25">
      <c r="A14664">
        <v>2849</v>
      </c>
      <c r="B14664" s="3">
        <v>43903</v>
      </c>
      <c r="C14664" s="3">
        <v>44048</v>
      </c>
      <c r="D14664" t="s">
        <v>131</v>
      </c>
      <c r="E14664" t="s">
        <v>168</v>
      </c>
      <c r="F14664" t="s">
        <v>132</v>
      </c>
    </row>
    <row r="14665" spans="1:6" x14ac:dyDescent="0.25">
      <c r="A14665">
        <v>2849</v>
      </c>
      <c r="B14665" s="3">
        <v>44048</v>
      </c>
      <c r="C14665" s="3">
        <v>44145</v>
      </c>
      <c r="D14665" t="s">
        <v>131</v>
      </c>
      <c r="E14665" t="s">
        <v>168</v>
      </c>
      <c r="F14665" t="s">
        <v>132</v>
      </c>
    </row>
    <row r="14666" spans="1:6" x14ac:dyDescent="0.25">
      <c r="A14666">
        <v>2849</v>
      </c>
      <c r="B14666" s="3">
        <v>44146</v>
      </c>
      <c r="C14666" s="3">
        <v>44683</v>
      </c>
      <c r="D14666" t="s">
        <v>131</v>
      </c>
      <c r="E14666" t="s">
        <v>168</v>
      </c>
      <c r="F14666" t="s">
        <v>132</v>
      </c>
    </row>
    <row r="14667" spans="1:6" x14ac:dyDescent="0.25">
      <c r="A14667">
        <v>2849</v>
      </c>
      <c r="B14667" s="3">
        <v>44683</v>
      </c>
      <c r="C14667" s="3">
        <v>44683</v>
      </c>
      <c r="D14667" t="s">
        <v>131</v>
      </c>
      <c r="E14667" t="s">
        <v>168</v>
      </c>
      <c r="F14667" t="s">
        <v>132</v>
      </c>
    </row>
    <row r="14668" spans="1:6" x14ac:dyDescent="0.25">
      <c r="A14668">
        <v>2849</v>
      </c>
      <c r="B14668" s="3">
        <v>44684</v>
      </c>
      <c r="C14668" s="3"/>
      <c r="D14668" t="s">
        <v>131</v>
      </c>
      <c r="E14668" t="s">
        <v>168</v>
      </c>
      <c r="F14668" t="s">
        <v>132</v>
      </c>
    </row>
    <row r="14669" spans="1:6" x14ac:dyDescent="0.25">
      <c r="A14669">
        <v>2850</v>
      </c>
      <c r="B14669" s="3">
        <v>42309</v>
      </c>
      <c r="C14669" s="3">
        <v>43486</v>
      </c>
      <c r="D14669" t="s">
        <v>131</v>
      </c>
      <c r="E14669" t="s">
        <v>124</v>
      </c>
      <c r="F14669" t="s">
        <v>132</v>
      </c>
    </row>
    <row r="14670" spans="1:6" x14ac:dyDescent="0.25">
      <c r="A14670">
        <v>2850</v>
      </c>
      <c r="B14670" s="3">
        <v>43486</v>
      </c>
      <c r="C14670" s="3">
        <v>43486</v>
      </c>
      <c r="D14670" t="s">
        <v>131</v>
      </c>
      <c r="E14670" t="s">
        <v>124</v>
      </c>
      <c r="F14670" t="s">
        <v>132</v>
      </c>
    </row>
    <row r="14671" spans="1:6" x14ac:dyDescent="0.25">
      <c r="A14671">
        <v>2850</v>
      </c>
      <c r="B14671" s="3">
        <v>43487</v>
      </c>
      <c r="C14671" s="3">
        <v>43508</v>
      </c>
      <c r="D14671" t="s">
        <v>131</v>
      </c>
      <c r="E14671" t="s">
        <v>124</v>
      </c>
      <c r="F14671" t="s">
        <v>132</v>
      </c>
    </row>
    <row r="14672" spans="1:6" x14ac:dyDescent="0.25">
      <c r="A14672">
        <v>2850</v>
      </c>
      <c r="B14672" s="3">
        <v>43508</v>
      </c>
      <c r="C14672" s="3">
        <v>43509</v>
      </c>
      <c r="D14672" t="s">
        <v>131</v>
      </c>
      <c r="E14672" t="s">
        <v>124</v>
      </c>
      <c r="F14672" t="s">
        <v>132</v>
      </c>
    </row>
    <row r="14673" spans="1:6" x14ac:dyDescent="0.25">
      <c r="A14673">
        <v>2850</v>
      </c>
      <c r="B14673" s="3">
        <v>43510</v>
      </c>
      <c r="C14673" s="3">
        <v>43517</v>
      </c>
      <c r="D14673" t="s">
        <v>131</v>
      </c>
      <c r="E14673" t="s">
        <v>124</v>
      </c>
      <c r="F14673" t="s">
        <v>132</v>
      </c>
    </row>
    <row r="14674" spans="1:6" x14ac:dyDescent="0.25">
      <c r="A14674">
        <v>2850</v>
      </c>
      <c r="B14674" s="3">
        <v>43517</v>
      </c>
      <c r="C14674" s="3">
        <v>43517</v>
      </c>
      <c r="D14674" t="s">
        <v>131</v>
      </c>
      <c r="E14674" t="s">
        <v>124</v>
      </c>
      <c r="F14674" t="s">
        <v>132</v>
      </c>
    </row>
    <row r="14675" spans="1:6" x14ac:dyDescent="0.25">
      <c r="A14675">
        <v>2850</v>
      </c>
      <c r="B14675" s="3">
        <v>43518</v>
      </c>
      <c r="C14675" s="3">
        <v>43525</v>
      </c>
      <c r="D14675" t="s">
        <v>131</v>
      </c>
      <c r="E14675" t="s">
        <v>124</v>
      </c>
      <c r="F14675" t="s">
        <v>132</v>
      </c>
    </row>
    <row r="14676" spans="1:6" x14ac:dyDescent="0.25">
      <c r="A14676">
        <v>2850</v>
      </c>
      <c r="B14676" s="3">
        <v>43525</v>
      </c>
      <c r="C14676" s="3">
        <v>43525</v>
      </c>
      <c r="D14676" t="s">
        <v>131</v>
      </c>
      <c r="E14676" t="s">
        <v>124</v>
      </c>
      <c r="F14676" t="s">
        <v>132</v>
      </c>
    </row>
    <row r="14677" spans="1:6" x14ac:dyDescent="0.25">
      <c r="A14677">
        <v>2850</v>
      </c>
      <c r="B14677" s="3">
        <v>43526</v>
      </c>
      <c r="C14677" s="3">
        <v>43648</v>
      </c>
      <c r="D14677" t="s">
        <v>131</v>
      </c>
      <c r="E14677" t="s">
        <v>124</v>
      </c>
      <c r="F14677" t="s">
        <v>132</v>
      </c>
    </row>
    <row r="14678" spans="1:6" x14ac:dyDescent="0.25">
      <c r="A14678">
        <v>2850</v>
      </c>
      <c r="B14678" s="3">
        <v>43648</v>
      </c>
      <c r="C14678" s="3">
        <v>43693</v>
      </c>
      <c r="D14678" t="s">
        <v>131</v>
      </c>
      <c r="E14678" t="s">
        <v>124</v>
      </c>
      <c r="F14678" t="s">
        <v>132</v>
      </c>
    </row>
    <row r="14679" spans="1:6" x14ac:dyDescent="0.25">
      <c r="A14679">
        <v>2851</v>
      </c>
      <c r="B14679" s="3">
        <v>42795</v>
      </c>
      <c r="C14679" s="3">
        <v>43621</v>
      </c>
      <c r="D14679" t="s">
        <v>131</v>
      </c>
      <c r="E14679" t="s">
        <v>110</v>
      </c>
      <c r="F14679" t="s">
        <v>132</v>
      </c>
    </row>
    <row r="14680" spans="1:6" x14ac:dyDescent="0.25">
      <c r="A14680">
        <v>2851</v>
      </c>
      <c r="B14680" s="3">
        <v>43621</v>
      </c>
      <c r="C14680" s="3">
        <v>43621</v>
      </c>
      <c r="D14680" t="s">
        <v>131</v>
      </c>
      <c r="E14680" t="s">
        <v>110</v>
      </c>
      <c r="F14680" t="s">
        <v>132</v>
      </c>
    </row>
    <row r="14681" spans="1:6" x14ac:dyDescent="0.25">
      <c r="A14681">
        <v>2851</v>
      </c>
      <c r="B14681" s="3">
        <v>43622</v>
      </c>
      <c r="C14681" s="3">
        <v>43622</v>
      </c>
      <c r="D14681" t="s">
        <v>131</v>
      </c>
      <c r="E14681" t="s">
        <v>110</v>
      </c>
      <c r="F14681" t="s">
        <v>132</v>
      </c>
    </row>
    <row r="14682" spans="1:6" x14ac:dyDescent="0.25">
      <c r="A14682">
        <v>2851</v>
      </c>
      <c r="B14682" s="3">
        <v>43622</v>
      </c>
      <c r="C14682" s="3">
        <v>43623</v>
      </c>
      <c r="D14682" t="s">
        <v>131</v>
      </c>
      <c r="E14682" t="s">
        <v>110</v>
      </c>
      <c r="F14682" t="s">
        <v>132</v>
      </c>
    </row>
    <row r="14683" spans="1:6" x14ac:dyDescent="0.25">
      <c r="A14683">
        <v>2851</v>
      </c>
      <c r="B14683" s="3">
        <v>43624</v>
      </c>
      <c r="C14683" s="3"/>
      <c r="D14683" t="s">
        <v>131</v>
      </c>
      <c r="E14683" t="s">
        <v>110</v>
      </c>
      <c r="F14683" t="s">
        <v>132</v>
      </c>
    </row>
    <row r="14684" spans="1:6" x14ac:dyDescent="0.25">
      <c r="A14684">
        <v>2852</v>
      </c>
      <c r="B14684" s="3">
        <v>42325</v>
      </c>
      <c r="C14684" s="3">
        <v>43539</v>
      </c>
      <c r="D14684" t="s">
        <v>131</v>
      </c>
      <c r="E14684" t="s">
        <v>172</v>
      </c>
      <c r="F14684" t="s">
        <v>133</v>
      </c>
    </row>
    <row r="14685" spans="1:6" x14ac:dyDescent="0.25">
      <c r="A14685">
        <v>2852</v>
      </c>
      <c r="B14685" s="3">
        <v>43540</v>
      </c>
      <c r="C14685" s="3">
        <v>43540</v>
      </c>
      <c r="D14685" t="s">
        <v>131</v>
      </c>
      <c r="E14685" t="s">
        <v>171</v>
      </c>
      <c r="F14685" t="s">
        <v>133</v>
      </c>
    </row>
    <row r="14686" spans="1:6" x14ac:dyDescent="0.25">
      <c r="A14686">
        <v>2852</v>
      </c>
      <c r="B14686" s="3">
        <v>43540</v>
      </c>
      <c r="C14686" s="3">
        <v>44347</v>
      </c>
      <c r="D14686" t="s">
        <v>131</v>
      </c>
      <c r="E14686" t="s">
        <v>171</v>
      </c>
      <c r="F14686" t="s">
        <v>133</v>
      </c>
    </row>
    <row r="14687" spans="1:6" x14ac:dyDescent="0.25">
      <c r="A14687">
        <v>2852</v>
      </c>
      <c r="B14687" s="3">
        <v>44347</v>
      </c>
      <c r="C14687" s="3">
        <v>44349</v>
      </c>
      <c r="D14687" t="s">
        <v>131</v>
      </c>
      <c r="E14687" t="s">
        <v>171</v>
      </c>
      <c r="F14687" t="s">
        <v>133</v>
      </c>
    </row>
    <row r="14688" spans="1:6" x14ac:dyDescent="0.25">
      <c r="A14688">
        <v>2852</v>
      </c>
      <c r="B14688" s="3">
        <v>44350</v>
      </c>
      <c r="C14688" s="3">
        <v>44350</v>
      </c>
      <c r="D14688" t="s">
        <v>131</v>
      </c>
      <c r="E14688" t="s">
        <v>171</v>
      </c>
      <c r="F14688" t="s">
        <v>133</v>
      </c>
    </row>
    <row r="14689" spans="1:6" x14ac:dyDescent="0.25">
      <c r="A14689">
        <v>2852</v>
      </c>
      <c r="B14689" s="3">
        <v>44350</v>
      </c>
      <c r="C14689" s="3">
        <v>44356</v>
      </c>
      <c r="D14689" t="s">
        <v>131</v>
      </c>
      <c r="E14689" t="s">
        <v>171</v>
      </c>
      <c r="F14689" t="s">
        <v>133</v>
      </c>
    </row>
    <row r="14690" spans="1:6" x14ac:dyDescent="0.25">
      <c r="A14690">
        <v>2852</v>
      </c>
      <c r="B14690" s="3">
        <v>44357</v>
      </c>
      <c r="C14690" s="3">
        <v>44357</v>
      </c>
      <c r="D14690" t="s">
        <v>131</v>
      </c>
      <c r="E14690" t="s">
        <v>171</v>
      </c>
      <c r="F14690" t="s">
        <v>133</v>
      </c>
    </row>
    <row r="14691" spans="1:6" x14ac:dyDescent="0.25">
      <c r="A14691">
        <v>2852</v>
      </c>
      <c r="B14691" s="3">
        <v>44357</v>
      </c>
      <c r="C14691" s="3">
        <v>44363</v>
      </c>
      <c r="D14691" t="s">
        <v>131</v>
      </c>
      <c r="E14691" t="s">
        <v>171</v>
      </c>
      <c r="F14691" t="s">
        <v>133</v>
      </c>
    </row>
    <row r="14692" spans="1:6" x14ac:dyDescent="0.25">
      <c r="A14692">
        <v>2852</v>
      </c>
      <c r="B14692" s="3">
        <v>44364</v>
      </c>
      <c r="C14692" s="3">
        <v>44371</v>
      </c>
      <c r="D14692" t="s">
        <v>131</v>
      </c>
      <c r="E14692" t="s">
        <v>171</v>
      </c>
      <c r="F14692" t="s">
        <v>133</v>
      </c>
    </row>
    <row r="14693" spans="1:6" x14ac:dyDescent="0.25">
      <c r="A14693">
        <v>2852</v>
      </c>
      <c r="B14693" s="3">
        <v>44371</v>
      </c>
      <c r="C14693" s="3">
        <v>44372</v>
      </c>
      <c r="D14693" t="s">
        <v>131</v>
      </c>
      <c r="E14693" t="s">
        <v>171</v>
      </c>
      <c r="F14693" t="s">
        <v>133</v>
      </c>
    </row>
    <row r="14694" spans="1:6" x14ac:dyDescent="0.25">
      <c r="A14694">
        <v>2852</v>
      </c>
      <c r="B14694" s="3">
        <v>44373</v>
      </c>
      <c r="C14694" s="3">
        <v>44373</v>
      </c>
      <c r="D14694" t="s">
        <v>131</v>
      </c>
      <c r="E14694" t="s">
        <v>171</v>
      </c>
      <c r="F14694" t="s">
        <v>133</v>
      </c>
    </row>
    <row r="14695" spans="1:6" x14ac:dyDescent="0.25">
      <c r="A14695">
        <v>2852</v>
      </c>
      <c r="B14695" s="3">
        <v>44373</v>
      </c>
      <c r="C14695" s="3">
        <v>44402</v>
      </c>
      <c r="D14695" t="s">
        <v>131</v>
      </c>
      <c r="E14695" t="s">
        <v>171</v>
      </c>
      <c r="F14695" t="s">
        <v>133</v>
      </c>
    </row>
    <row r="14696" spans="1:6" x14ac:dyDescent="0.25">
      <c r="A14696">
        <v>2852</v>
      </c>
      <c r="B14696" s="3">
        <v>44403</v>
      </c>
      <c r="C14696" s="3"/>
      <c r="D14696" t="s">
        <v>131</v>
      </c>
      <c r="E14696" t="s">
        <v>171</v>
      </c>
      <c r="F14696" t="s">
        <v>133</v>
      </c>
    </row>
    <row r="14697" spans="1:6" x14ac:dyDescent="0.25">
      <c r="A14697">
        <v>2853</v>
      </c>
      <c r="B14697" s="3">
        <v>42948</v>
      </c>
      <c r="C14697" s="3">
        <v>43339</v>
      </c>
      <c r="D14697" t="s">
        <v>131</v>
      </c>
      <c r="E14697" t="s">
        <v>112</v>
      </c>
      <c r="F14697" t="s">
        <v>132</v>
      </c>
    </row>
    <row r="14698" spans="1:6" x14ac:dyDescent="0.25">
      <c r="A14698">
        <v>2853</v>
      </c>
      <c r="B14698" s="3">
        <v>43339</v>
      </c>
      <c r="C14698" s="3">
        <v>43342</v>
      </c>
      <c r="D14698" t="s">
        <v>131</v>
      </c>
      <c r="E14698" t="s">
        <v>112</v>
      </c>
      <c r="F14698" t="s">
        <v>132</v>
      </c>
    </row>
    <row r="14699" spans="1:6" x14ac:dyDescent="0.25">
      <c r="A14699">
        <v>2853</v>
      </c>
      <c r="B14699" s="3">
        <v>43342</v>
      </c>
      <c r="C14699" s="3"/>
      <c r="D14699" t="s">
        <v>131</v>
      </c>
      <c r="E14699" t="s">
        <v>112</v>
      </c>
      <c r="F14699" t="s">
        <v>132</v>
      </c>
    </row>
    <row r="14700" spans="1:6" x14ac:dyDescent="0.25">
      <c r="A14700">
        <v>2854</v>
      </c>
      <c r="B14700" s="3">
        <v>42309</v>
      </c>
      <c r="C14700" s="3">
        <v>43497</v>
      </c>
      <c r="D14700" t="s">
        <v>131</v>
      </c>
      <c r="E14700" t="s">
        <v>191</v>
      </c>
      <c r="F14700" t="s">
        <v>133</v>
      </c>
    </row>
    <row r="14701" spans="1:6" x14ac:dyDescent="0.25">
      <c r="A14701">
        <v>2854</v>
      </c>
      <c r="B14701" s="3">
        <v>43497</v>
      </c>
      <c r="C14701" s="3">
        <v>43497</v>
      </c>
      <c r="D14701" t="s">
        <v>131</v>
      </c>
      <c r="E14701" t="s">
        <v>191</v>
      </c>
      <c r="F14701" t="s">
        <v>133</v>
      </c>
    </row>
    <row r="14702" spans="1:6" x14ac:dyDescent="0.25">
      <c r="A14702">
        <v>2854</v>
      </c>
      <c r="B14702" s="3">
        <v>43497</v>
      </c>
      <c r="C14702" s="3">
        <v>43857</v>
      </c>
      <c r="D14702" t="s">
        <v>131</v>
      </c>
      <c r="E14702" t="s">
        <v>167</v>
      </c>
      <c r="F14702" t="s">
        <v>133</v>
      </c>
    </row>
    <row r="14703" spans="1:6" x14ac:dyDescent="0.25">
      <c r="A14703">
        <v>2854</v>
      </c>
      <c r="B14703" s="3">
        <v>43857</v>
      </c>
      <c r="C14703" s="3">
        <v>43859</v>
      </c>
      <c r="D14703" t="s">
        <v>131</v>
      </c>
      <c r="E14703" t="s">
        <v>167</v>
      </c>
      <c r="F14703" t="s">
        <v>133</v>
      </c>
    </row>
    <row r="14704" spans="1:6" x14ac:dyDescent="0.25">
      <c r="A14704">
        <v>2854</v>
      </c>
      <c r="B14704" s="3">
        <v>43860</v>
      </c>
      <c r="C14704" s="3">
        <v>43883</v>
      </c>
      <c r="D14704" t="s">
        <v>131</v>
      </c>
      <c r="E14704" t="s">
        <v>167</v>
      </c>
      <c r="F14704" t="s">
        <v>133</v>
      </c>
    </row>
    <row r="14705" spans="1:6" x14ac:dyDescent="0.25">
      <c r="A14705">
        <v>2854</v>
      </c>
      <c r="B14705" s="3">
        <v>43883</v>
      </c>
      <c r="C14705" s="3">
        <v>43912</v>
      </c>
      <c r="D14705" t="s">
        <v>131</v>
      </c>
      <c r="E14705" t="s">
        <v>167</v>
      </c>
      <c r="F14705" t="s">
        <v>133</v>
      </c>
    </row>
    <row r="14706" spans="1:6" x14ac:dyDescent="0.25">
      <c r="A14706">
        <v>2854</v>
      </c>
      <c r="B14706" s="3">
        <v>43913</v>
      </c>
      <c r="C14706" s="3">
        <v>44146</v>
      </c>
      <c r="D14706" t="s">
        <v>131</v>
      </c>
      <c r="E14706" t="s">
        <v>167</v>
      </c>
      <c r="F14706" t="s">
        <v>133</v>
      </c>
    </row>
    <row r="14707" spans="1:6" x14ac:dyDescent="0.25">
      <c r="A14707">
        <v>2854</v>
      </c>
      <c r="B14707" s="3">
        <v>44146</v>
      </c>
      <c r="C14707" s="3">
        <v>44164</v>
      </c>
      <c r="D14707" t="s">
        <v>131</v>
      </c>
      <c r="E14707" t="s">
        <v>167</v>
      </c>
      <c r="F14707" t="s">
        <v>133</v>
      </c>
    </row>
    <row r="14708" spans="1:6" x14ac:dyDescent="0.25">
      <c r="A14708">
        <v>2854</v>
      </c>
      <c r="B14708" s="3">
        <v>44165</v>
      </c>
      <c r="C14708" s="3">
        <v>44165</v>
      </c>
      <c r="D14708" t="s">
        <v>131</v>
      </c>
      <c r="E14708" t="s">
        <v>167</v>
      </c>
      <c r="F14708" t="s">
        <v>133</v>
      </c>
    </row>
    <row r="14709" spans="1:6" x14ac:dyDescent="0.25">
      <c r="A14709">
        <v>2854</v>
      </c>
      <c r="B14709" s="3">
        <v>44165</v>
      </c>
      <c r="C14709" s="3">
        <v>44171</v>
      </c>
      <c r="D14709" t="s">
        <v>131</v>
      </c>
      <c r="E14709" t="s">
        <v>167</v>
      </c>
      <c r="F14709" t="s">
        <v>133</v>
      </c>
    </row>
    <row r="14710" spans="1:6" x14ac:dyDescent="0.25">
      <c r="A14710">
        <v>2854</v>
      </c>
      <c r="B14710" s="3">
        <v>44172</v>
      </c>
      <c r="C14710" s="3"/>
      <c r="D14710" t="s">
        <v>131</v>
      </c>
      <c r="E14710" t="s">
        <v>167</v>
      </c>
      <c r="F14710" t="s">
        <v>133</v>
      </c>
    </row>
    <row r="14711" spans="1:6" x14ac:dyDescent="0.25">
      <c r="A14711">
        <v>2855</v>
      </c>
      <c r="B14711" s="3">
        <v>42887</v>
      </c>
      <c r="C14711" s="3">
        <v>43345</v>
      </c>
      <c r="D14711" t="s">
        <v>131</v>
      </c>
      <c r="E14711" t="s">
        <v>113</v>
      </c>
      <c r="F14711" t="s">
        <v>132</v>
      </c>
    </row>
    <row r="14712" spans="1:6" x14ac:dyDescent="0.25">
      <c r="A14712">
        <v>2855</v>
      </c>
      <c r="B14712" s="3">
        <v>43345</v>
      </c>
      <c r="C14712" s="3">
        <v>43347</v>
      </c>
      <c r="D14712" t="s">
        <v>131</v>
      </c>
      <c r="E14712" t="s">
        <v>113</v>
      </c>
      <c r="F14712" t="s">
        <v>132</v>
      </c>
    </row>
    <row r="14713" spans="1:6" x14ac:dyDescent="0.25">
      <c r="A14713">
        <v>2855</v>
      </c>
      <c r="B14713" s="3">
        <v>43348</v>
      </c>
      <c r="C14713" s="3">
        <v>43391</v>
      </c>
      <c r="D14713" t="s">
        <v>131</v>
      </c>
      <c r="E14713" t="s">
        <v>113</v>
      </c>
      <c r="F14713" t="s">
        <v>132</v>
      </c>
    </row>
    <row r="14714" spans="1:6" x14ac:dyDescent="0.25">
      <c r="A14714">
        <v>2855</v>
      </c>
      <c r="B14714" s="3">
        <v>43391</v>
      </c>
      <c r="C14714" s="3">
        <v>43391</v>
      </c>
      <c r="D14714" t="s">
        <v>131</v>
      </c>
      <c r="E14714" t="s">
        <v>113</v>
      </c>
      <c r="F14714" t="s">
        <v>132</v>
      </c>
    </row>
    <row r="14715" spans="1:6" x14ac:dyDescent="0.25">
      <c r="A14715">
        <v>2855</v>
      </c>
      <c r="B14715" s="3">
        <v>43392</v>
      </c>
      <c r="C14715" s="3">
        <v>43601</v>
      </c>
      <c r="D14715" t="s">
        <v>131</v>
      </c>
      <c r="E14715" t="s">
        <v>113</v>
      </c>
      <c r="F14715" t="s">
        <v>132</v>
      </c>
    </row>
    <row r="14716" spans="1:6" x14ac:dyDescent="0.25">
      <c r="A14716">
        <v>2855</v>
      </c>
      <c r="B14716" s="3">
        <v>43601</v>
      </c>
      <c r="C14716" s="3">
        <v>43630</v>
      </c>
      <c r="D14716" t="s">
        <v>131</v>
      </c>
      <c r="E14716" t="s">
        <v>113</v>
      </c>
      <c r="F14716" t="s">
        <v>132</v>
      </c>
    </row>
    <row r="14717" spans="1:6" x14ac:dyDescent="0.25">
      <c r="A14717">
        <v>2855</v>
      </c>
      <c r="B14717" s="3">
        <v>43631</v>
      </c>
      <c r="C14717" s="3">
        <v>43689</v>
      </c>
      <c r="D14717" t="s">
        <v>131</v>
      </c>
      <c r="E14717" t="s">
        <v>113</v>
      </c>
      <c r="F14717" t="s">
        <v>132</v>
      </c>
    </row>
    <row r="14718" spans="1:6" x14ac:dyDescent="0.25">
      <c r="A14718">
        <v>2855</v>
      </c>
      <c r="B14718" s="3">
        <v>43689</v>
      </c>
      <c r="C14718" s="3">
        <v>43689</v>
      </c>
      <c r="D14718" t="s">
        <v>131</v>
      </c>
      <c r="E14718" t="s">
        <v>113</v>
      </c>
      <c r="F14718" t="s">
        <v>132</v>
      </c>
    </row>
    <row r="14719" spans="1:6" x14ac:dyDescent="0.25">
      <c r="A14719">
        <v>2855</v>
      </c>
      <c r="B14719" s="3">
        <v>43690</v>
      </c>
      <c r="C14719" s="3">
        <v>43690</v>
      </c>
      <c r="D14719" t="s">
        <v>131</v>
      </c>
      <c r="E14719" t="s">
        <v>113</v>
      </c>
      <c r="F14719" t="s">
        <v>132</v>
      </c>
    </row>
    <row r="14720" spans="1:6" x14ac:dyDescent="0.25">
      <c r="A14720">
        <v>2855</v>
      </c>
      <c r="B14720" s="3">
        <v>43690</v>
      </c>
      <c r="C14720" s="3">
        <v>43690</v>
      </c>
      <c r="D14720" t="s">
        <v>131</v>
      </c>
      <c r="E14720" t="s">
        <v>113</v>
      </c>
      <c r="F14720" t="s">
        <v>132</v>
      </c>
    </row>
    <row r="14721" spans="1:6" x14ac:dyDescent="0.25">
      <c r="A14721">
        <v>2855</v>
      </c>
      <c r="B14721" s="3">
        <v>44055</v>
      </c>
      <c r="C14721" s="3">
        <v>44302</v>
      </c>
      <c r="D14721" t="s">
        <v>131</v>
      </c>
      <c r="E14721" t="s">
        <v>113</v>
      </c>
      <c r="F14721" t="s">
        <v>132</v>
      </c>
    </row>
    <row r="14722" spans="1:6" x14ac:dyDescent="0.25">
      <c r="A14722">
        <v>2855</v>
      </c>
      <c r="B14722" s="3">
        <v>44302</v>
      </c>
      <c r="C14722" s="3">
        <v>44302</v>
      </c>
      <c r="D14722" t="s">
        <v>131</v>
      </c>
      <c r="E14722" t="s">
        <v>113</v>
      </c>
      <c r="F14722" t="s">
        <v>132</v>
      </c>
    </row>
    <row r="14723" spans="1:6" x14ac:dyDescent="0.25">
      <c r="A14723">
        <v>2855</v>
      </c>
      <c r="B14723" s="3">
        <v>44302</v>
      </c>
      <c r="C14723" s="3">
        <v>44302</v>
      </c>
      <c r="D14723" t="s">
        <v>131</v>
      </c>
      <c r="E14723" t="s">
        <v>113</v>
      </c>
      <c r="F14723" t="s">
        <v>132</v>
      </c>
    </row>
    <row r="14724" spans="1:6" x14ac:dyDescent="0.25">
      <c r="A14724">
        <v>2855</v>
      </c>
      <c r="B14724" s="3">
        <v>44302</v>
      </c>
      <c r="C14724" s="3">
        <v>44302</v>
      </c>
      <c r="D14724" t="s">
        <v>131</v>
      </c>
      <c r="E14724" t="s">
        <v>113</v>
      </c>
      <c r="F14724" t="s">
        <v>132</v>
      </c>
    </row>
    <row r="14725" spans="1:6" x14ac:dyDescent="0.25">
      <c r="A14725">
        <v>2855</v>
      </c>
      <c r="B14725" s="3">
        <v>44302</v>
      </c>
      <c r="C14725" s="3">
        <v>44440</v>
      </c>
      <c r="D14725" t="s">
        <v>131</v>
      </c>
      <c r="E14725" t="s">
        <v>113</v>
      </c>
      <c r="F14725" t="s">
        <v>132</v>
      </c>
    </row>
    <row r="14726" spans="1:6" x14ac:dyDescent="0.25">
      <c r="A14726">
        <v>2855</v>
      </c>
      <c r="B14726" s="3">
        <v>44440</v>
      </c>
      <c r="C14726" s="3">
        <v>44440</v>
      </c>
      <c r="D14726" t="s">
        <v>131</v>
      </c>
      <c r="E14726" t="s">
        <v>113</v>
      </c>
      <c r="F14726" t="s">
        <v>132</v>
      </c>
    </row>
    <row r="14727" spans="1:6" x14ac:dyDescent="0.25">
      <c r="A14727">
        <v>2855</v>
      </c>
      <c r="B14727" s="3">
        <v>44440</v>
      </c>
      <c r="C14727" s="3">
        <v>44440</v>
      </c>
      <c r="D14727" t="s">
        <v>131</v>
      </c>
      <c r="E14727" t="s">
        <v>113</v>
      </c>
      <c r="F14727" t="s">
        <v>132</v>
      </c>
    </row>
    <row r="14728" spans="1:6" x14ac:dyDescent="0.25">
      <c r="A14728">
        <v>2855</v>
      </c>
      <c r="B14728" s="3">
        <v>44440</v>
      </c>
      <c r="C14728" s="3">
        <v>44622</v>
      </c>
      <c r="D14728" t="s">
        <v>131</v>
      </c>
      <c r="E14728" t="s">
        <v>113</v>
      </c>
      <c r="F14728" t="s">
        <v>132</v>
      </c>
    </row>
    <row r="14729" spans="1:6" x14ac:dyDescent="0.25">
      <c r="A14729">
        <v>2855</v>
      </c>
      <c r="B14729" s="3">
        <v>44622</v>
      </c>
      <c r="C14729" s="3">
        <v>44622</v>
      </c>
      <c r="D14729" t="s">
        <v>131</v>
      </c>
      <c r="E14729" t="s">
        <v>113</v>
      </c>
      <c r="F14729" t="s">
        <v>132</v>
      </c>
    </row>
    <row r="14730" spans="1:6" x14ac:dyDescent="0.25">
      <c r="A14730">
        <v>2855</v>
      </c>
      <c r="B14730" s="3">
        <v>44623</v>
      </c>
      <c r="C14730" s="3">
        <v>44634</v>
      </c>
      <c r="D14730" t="s">
        <v>131</v>
      </c>
      <c r="E14730" t="s">
        <v>113</v>
      </c>
      <c r="F14730" t="s">
        <v>132</v>
      </c>
    </row>
    <row r="14731" spans="1:6" x14ac:dyDescent="0.25">
      <c r="A14731">
        <v>2855</v>
      </c>
      <c r="B14731" s="3">
        <v>44634</v>
      </c>
      <c r="C14731" s="3">
        <v>44664</v>
      </c>
      <c r="D14731" t="s">
        <v>131</v>
      </c>
      <c r="E14731" t="s">
        <v>113</v>
      </c>
      <c r="F14731" t="s">
        <v>132</v>
      </c>
    </row>
    <row r="14732" spans="1:6" x14ac:dyDescent="0.25">
      <c r="A14732">
        <v>2855</v>
      </c>
      <c r="B14732" s="3">
        <v>44665</v>
      </c>
      <c r="C14732" s="3">
        <v>44673</v>
      </c>
      <c r="D14732" t="s">
        <v>131</v>
      </c>
      <c r="E14732" t="s">
        <v>113</v>
      </c>
      <c r="F14732" t="s">
        <v>132</v>
      </c>
    </row>
    <row r="14733" spans="1:6" x14ac:dyDescent="0.25">
      <c r="A14733">
        <v>2855</v>
      </c>
      <c r="B14733" s="3">
        <v>44673</v>
      </c>
      <c r="C14733" s="3">
        <v>44673</v>
      </c>
      <c r="D14733" t="s">
        <v>131</v>
      </c>
      <c r="E14733" t="s">
        <v>113</v>
      </c>
      <c r="F14733" t="s">
        <v>132</v>
      </c>
    </row>
    <row r="14734" spans="1:6" x14ac:dyDescent="0.25">
      <c r="A14734">
        <v>2855</v>
      </c>
      <c r="B14734" s="3">
        <v>44674</v>
      </c>
      <c r="C14734" s="3">
        <v>44678</v>
      </c>
      <c r="D14734" t="s">
        <v>131</v>
      </c>
      <c r="E14734" t="s">
        <v>113</v>
      </c>
      <c r="F14734" t="s">
        <v>132</v>
      </c>
    </row>
    <row r="14735" spans="1:6" x14ac:dyDescent="0.25">
      <c r="A14735">
        <v>2855</v>
      </c>
      <c r="B14735" s="3">
        <v>44679</v>
      </c>
      <c r="C14735" s="3">
        <v>44679</v>
      </c>
      <c r="D14735" t="s">
        <v>131</v>
      </c>
      <c r="E14735" t="s">
        <v>113</v>
      </c>
      <c r="F14735" t="s">
        <v>132</v>
      </c>
    </row>
    <row r="14736" spans="1:6" x14ac:dyDescent="0.25">
      <c r="A14736">
        <v>2855</v>
      </c>
      <c r="B14736" s="3">
        <v>44680</v>
      </c>
      <c r="C14736" s="3">
        <v>44680</v>
      </c>
      <c r="D14736" t="s">
        <v>131</v>
      </c>
      <c r="E14736" t="s">
        <v>113</v>
      </c>
      <c r="F14736" t="s">
        <v>132</v>
      </c>
    </row>
    <row r="14737" spans="1:6" x14ac:dyDescent="0.25">
      <c r="A14737">
        <v>2855</v>
      </c>
      <c r="B14737" s="3">
        <v>44681</v>
      </c>
      <c r="C14737" s="3">
        <v>44687</v>
      </c>
      <c r="D14737" t="s">
        <v>131</v>
      </c>
      <c r="E14737" t="s">
        <v>113</v>
      </c>
      <c r="F14737" t="s">
        <v>132</v>
      </c>
    </row>
    <row r="14738" spans="1:6" x14ac:dyDescent="0.25">
      <c r="A14738">
        <v>2855</v>
      </c>
      <c r="B14738" s="3">
        <v>44687</v>
      </c>
      <c r="C14738" s="3">
        <v>44687</v>
      </c>
      <c r="D14738" t="s">
        <v>131</v>
      </c>
      <c r="E14738" t="s">
        <v>113</v>
      </c>
      <c r="F14738" t="s">
        <v>132</v>
      </c>
    </row>
    <row r="14739" spans="1:6" x14ac:dyDescent="0.25">
      <c r="A14739">
        <v>2855</v>
      </c>
      <c r="B14739" s="3">
        <v>44688</v>
      </c>
      <c r="C14739" s="3">
        <v>44706</v>
      </c>
      <c r="D14739" t="s">
        <v>131</v>
      </c>
      <c r="E14739" t="s">
        <v>113</v>
      </c>
      <c r="F14739" t="s">
        <v>132</v>
      </c>
    </row>
    <row r="14740" spans="1:6" x14ac:dyDescent="0.25">
      <c r="A14740">
        <v>2855</v>
      </c>
      <c r="B14740" s="3">
        <v>44706</v>
      </c>
      <c r="C14740" s="3">
        <v>44707</v>
      </c>
      <c r="D14740" t="s">
        <v>131</v>
      </c>
      <c r="E14740" t="s">
        <v>113</v>
      </c>
      <c r="F14740" t="s">
        <v>132</v>
      </c>
    </row>
    <row r="14741" spans="1:6" x14ac:dyDescent="0.25">
      <c r="A14741">
        <v>2855</v>
      </c>
      <c r="B14741" s="3">
        <v>44708</v>
      </c>
      <c r="C14741" s="3">
        <v>44729</v>
      </c>
      <c r="D14741" t="s">
        <v>131</v>
      </c>
      <c r="E14741" t="s">
        <v>113</v>
      </c>
      <c r="F14741" t="s">
        <v>132</v>
      </c>
    </row>
    <row r="14742" spans="1:6" x14ac:dyDescent="0.25">
      <c r="A14742">
        <v>2855</v>
      </c>
      <c r="B14742" s="3">
        <v>44729</v>
      </c>
      <c r="C14742" s="3">
        <v>44729</v>
      </c>
      <c r="D14742" t="s">
        <v>131</v>
      </c>
      <c r="E14742" t="s">
        <v>113</v>
      </c>
      <c r="F14742" t="s">
        <v>132</v>
      </c>
    </row>
    <row r="14743" spans="1:6" x14ac:dyDescent="0.25">
      <c r="A14743">
        <v>2855</v>
      </c>
      <c r="B14743" s="3">
        <v>44730</v>
      </c>
      <c r="C14743" s="3">
        <v>44732</v>
      </c>
      <c r="D14743" t="s">
        <v>131</v>
      </c>
      <c r="E14743" t="s">
        <v>113</v>
      </c>
      <c r="F14743" t="s">
        <v>132</v>
      </c>
    </row>
    <row r="14744" spans="1:6" x14ac:dyDescent="0.25">
      <c r="A14744">
        <v>2855</v>
      </c>
      <c r="B14744" s="3">
        <v>44732</v>
      </c>
      <c r="C14744" s="3">
        <v>44732</v>
      </c>
      <c r="D14744" t="s">
        <v>131</v>
      </c>
      <c r="E14744" t="s">
        <v>113</v>
      </c>
      <c r="F14744" t="s">
        <v>132</v>
      </c>
    </row>
    <row r="14745" spans="1:6" x14ac:dyDescent="0.25">
      <c r="A14745">
        <v>2855</v>
      </c>
      <c r="B14745" s="3">
        <v>44733</v>
      </c>
      <c r="C14745" s="3">
        <v>44739</v>
      </c>
      <c r="D14745" t="s">
        <v>131</v>
      </c>
      <c r="E14745" t="s">
        <v>113</v>
      </c>
      <c r="F14745" t="s">
        <v>132</v>
      </c>
    </row>
    <row r="14746" spans="1:6" x14ac:dyDescent="0.25">
      <c r="A14746">
        <v>2855</v>
      </c>
      <c r="B14746" s="3">
        <v>44739</v>
      </c>
      <c r="C14746" s="3">
        <v>44739</v>
      </c>
      <c r="D14746" t="s">
        <v>131</v>
      </c>
      <c r="E14746" t="s">
        <v>113</v>
      </c>
      <c r="F14746" t="s">
        <v>132</v>
      </c>
    </row>
    <row r="14747" spans="1:6" x14ac:dyDescent="0.25">
      <c r="A14747">
        <v>2855</v>
      </c>
      <c r="B14747" s="3">
        <v>44740</v>
      </c>
      <c r="D14747" t="s">
        <v>131</v>
      </c>
      <c r="E14747" t="s">
        <v>113</v>
      </c>
      <c r="F14747" t="s">
        <v>132</v>
      </c>
    </row>
    <row r="14748" spans="1:6" x14ac:dyDescent="0.25">
      <c r="A14748">
        <v>2856</v>
      </c>
      <c r="B14748" s="3">
        <v>42797</v>
      </c>
      <c r="C14748" s="3">
        <v>43206</v>
      </c>
      <c r="D14748" t="s">
        <v>131</v>
      </c>
      <c r="E14748" t="s">
        <v>174</v>
      </c>
      <c r="F14748" t="s">
        <v>133</v>
      </c>
    </row>
    <row r="14749" spans="1:6" x14ac:dyDescent="0.25">
      <c r="A14749">
        <v>2856</v>
      </c>
      <c r="B14749" s="3">
        <v>43206</v>
      </c>
      <c r="C14749" s="3">
        <v>44152</v>
      </c>
      <c r="D14749" t="s">
        <v>131</v>
      </c>
      <c r="E14749" t="s">
        <v>174</v>
      </c>
      <c r="F14749" t="s">
        <v>133</v>
      </c>
    </row>
    <row r="14750" spans="1:6" x14ac:dyDescent="0.25">
      <c r="A14750">
        <v>2856</v>
      </c>
      <c r="B14750" s="3">
        <v>44152</v>
      </c>
      <c r="C14750" s="3">
        <v>44166</v>
      </c>
      <c r="D14750" t="s">
        <v>131</v>
      </c>
      <c r="E14750" t="s">
        <v>174</v>
      </c>
      <c r="F14750" t="s">
        <v>133</v>
      </c>
    </row>
    <row r="14751" spans="1:6" x14ac:dyDescent="0.25">
      <c r="A14751">
        <v>2856</v>
      </c>
      <c r="B14751" s="3">
        <v>44166</v>
      </c>
      <c r="C14751" s="3"/>
      <c r="D14751" t="s">
        <v>131</v>
      </c>
      <c r="E14751" t="s">
        <v>134</v>
      </c>
      <c r="F14751" t="s">
        <v>133</v>
      </c>
    </row>
    <row r="14752" spans="1:6" x14ac:dyDescent="0.25">
      <c r="A14752">
        <v>2856</v>
      </c>
      <c r="B14752" s="3">
        <v>44166</v>
      </c>
      <c r="C14752" s="3">
        <v>44166</v>
      </c>
      <c r="D14752" t="s">
        <v>131</v>
      </c>
      <c r="E14752" t="s">
        <v>174</v>
      </c>
      <c r="F14752" t="s">
        <v>133</v>
      </c>
    </row>
    <row r="14753" spans="1:6" x14ac:dyDescent="0.25">
      <c r="A14753">
        <v>2856</v>
      </c>
      <c r="B14753" s="3">
        <v>44166</v>
      </c>
      <c r="C14753" s="3">
        <v>44166</v>
      </c>
      <c r="D14753" t="s">
        <v>131</v>
      </c>
      <c r="E14753" t="s">
        <v>174</v>
      </c>
      <c r="F14753" t="s">
        <v>133</v>
      </c>
    </row>
    <row r="14754" spans="1:6" x14ac:dyDescent="0.25">
      <c r="A14754">
        <v>2857</v>
      </c>
      <c r="B14754" s="3">
        <v>42326</v>
      </c>
      <c r="C14754" s="3">
        <v>43101</v>
      </c>
      <c r="D14754" t="s">
        <v>131</v>
      </c>
      <c r="E14754" t="s">
        <v>167</v>
      </c>
      <c r="F14754" t="s">
        <v>133</v>
      </c>
    </row>
    <row r="14755" spans="1:6" x14ac:dyDescent="0.25">
      <c r="A14755">
        <v>2857</v>
      </c>
      <c r="B14755" s="3">
        <v>43101</v>
      </c>
      <c r="C14755" s="3">
        <v>43267</v>
      </c>
      <c r="D14755" t="s">
        <v>131</v>
      </c>
      <c r="E14755" t="s">
        <v>167</v>
      </c>
      <c r="F14755" t="s">
        <v>133</v>
      </c>
    </row>
    <row r="14756" spans="1:6" x14ac:dyDescent="0.25">
      <c r="A14756">
        <v>2857</v>
      </c>
      <c r="B14756" s="3">
        <v>43267</v>
      </c>
      <c r="C14756" s="3">
        <v>43267</v>
      </c>
      <c r="D14756" t="s">
        <v>131</v>
      </c>
      <c r="E14756" t="s">
        <v>115</v>
      </c>
      <c r="F14756" t="s">
        <v>133</v>
      </c>
    </row>
    <row r="14757" spans="1:6" x14ac:dyDescent="0.25">
      <c r="A14757">
        <v>2857</v>
      </c>
      <c r="B14757" s="3">
        <v>43267</v>
      </c>
      <c r="C14757" s="3">
        <v>43501</v>
      </c>
      <c r="D14757" t="s">
        <v>131</v>
      </c>
      <c r="E14757" t="s">
        <v>115</v>
      </c>
      <c r="F14757" t="s">
        <v>133</v>
      </c>
    </row>
    <row r="14758" spans="1:6" x14ac:dyDescent="0.25">
      <c r="A14758">
        <v>2857</v>
      </c>
      <c r="B14758" s="3">
        <v>43501</v>
      </c>
      <c r="C14758" s="3">
        <v>43501</v>
      </c>
      <c r="D14758" t="s">
        <v>131</v>
      </c>
      <c r="E14758" t="s">
        <v>115</v>
      </c>
      <c r="F14758" t="s">
        <v>133</v>
      </c>
    </row>
    <row r="14759" spans="1:6" x14ac:dyDescent="0.25">
      <c r="A14759">
        <v>2857</v>
      </c>
      <c r="B14759" s="3">
        <v>43502</v>
      </c>
      <c r="C14759" s="3">
        <v>43831</v>
      </c>
      <c r="D14759" t="s">
        <v>131</v>
      </c>
      <c r="E14759" t="s">
        <v>115</v>
      </c>
      <c r="F14759" t="s">
        <v>133</v>
      </c>
    </row>
    <row r="14760" spans="1:6" x14ac:dyDescent="0.25">
      <c r="A14760">
        <v>2857</v>
      </c>
      <c r="B14760" s="3">
        <v>43831</v>
      </c>
      <c r="C14760" s="3">
        <v>43831</v>
      </c>
      <c r="D14760" t="s">
        <v>131</v>
      </c>
      <c r="E14760" t="s">
        <v>115</v>
      </c>
      <c r="F14760" t="s">
        <v>133</v>
      </c>
    </row>
    <row r="14761" spans="1:6" x14ac:dyDescent="0.25">
      <c r="A14761">
        <v>2857</v>
      </c>
      <c r="B14761" s="3">
        <v>43831</v>
      </c>
      <c r="C14761" s="3">
        <v>44172</v>
      </c>
      <c r="D14761" t="s">
        <v>131</v>
      </c>
      <c r="E14761" t="s">
        <v>115</v>
      </c>
      <c r="F14761" t="s">
        <v>133</v>
      </c>
    </row>
    <row r="14762" spans="1:6" x14ac:dyDescent="0.25">
      <c r="A14762">
        <v>2857</v>
      </c>
      <c r="B14762" s="3">
        <v>44172</v>
      </c>
      <c r="C14762" s="3">
        <v>44269</v>
      </c>
      <c r="D14762" t="s">
        <v>131</v>
      </c>
      <c r="E14762" t="s">
        <v>115</v>
      </c>
      <c r="F14762" t="s">
        <v>133</v>
      </c>
    </row>
    <row r="14763" spans="1:6" x14ac:dyDescent="0.25">
      <c r="A14763">
        <v>2857</v>
      </c>
      <c r="B14763" s="3">
        <v>44270</v>
      </c>
      <c r="C14763" s="3"/>
      <c r="D14763" t="s">
        <v>131</v>
      </c>
      <c r="E14763" t="s">
        <v>115</v>
      </c>
      <c r="F14763" t="s">
        <v>133</v>
      </c>
    </row>
    <row r="14764" spans="1:6" x14ac:dyDescent="0.25">
      <c r="A14764">
        <v>2858</v>
      </c>
      <c r="B14764" s="3">
        <v>42296</v>
      </c>
      <c r="C14764" s="3">
        <v>43233</v>
      </c>
      <c r="D14764" t="s">
        <v>131</v>
      </c>
      <c r="E14764" t="s">
        <v>189</v>
      </c>
      <c r="F14764" t="s">
        <v>133</v>
      </c>
    </row>
    <row r="14765" spans="1:6" x14ac:dyDescent="0.25">
      <c r="A14765">
        <v>2858</v>
      </c>
      <c r="B14765" s="3">
        <v>43234</v>
      </c>
      <c r="C14765" s="3">
        <v>43293</v>
      </c>
      <c r="D14765" t="s">
        <v>131</v>
      </c>
      <c r="E14765" t="s">
        <v>189</v>
      </c>
      <c r="F14765" t="s">
        <v>133</v>
      </c>
    </row>
    <row r="14766" spans="1:6" x14ac:dyDescent="0.25">
      <c r="A14766">
        <v>2858</v>
      </c>
      <c r="B14766" s="3">
        <v>43294</v>
      </c>
      <c r="C14766" s="3">
        <v>43312</v>
      </c>
      <c r="D14766" t="s">
        <v>131</v>
      </c>
      <c r="E14766" t="s">
        <v>189</v>
      </c>
      <c r="F14766" t="s">
        <v>133</v>
      </c>
    </row>
    <row r="14767" spans="1:6" x14ac:dyDescent="0.25">
      <c r="A14767">
        <v>2858</v>
      </c>
      <c r="B14767" s="3">
        <v>43312</v>
      </c>
      <c r="C14767" s="3">
        <v>43313</v>
      </c>
      <c r="D14767" t="s">
        <v>131</v>
      </c>
      <c r="E14767" t="s">
        <v>189</v>
      </c>
      <c r="F14767" t="s">
        <v>133</v>
      </c>
    </row>
    <row r="14768" spans="1:6" x14ac:dyDescent="0.25">
      <c r="A14768">
        <v>2859</v>
      </c>
      <c r="B14768" s="3">
        <v>42948</v>
      </c>
      <c r="C14768" s="3">
        <v>42985</v>
      </c>
      <c r="D14768" t="s">
        <v>131</v>
      </c>
      <c r="E14768" t="s">
        <v>185</v>
      </c>
      <c r="F14768" t="s">
        <v>133</v>
      </c>
    </row>
    <row r="14769" spans="1:6" x14ac:dyDescent="0.25">
      <c r="A14769">
        <v>2859</v>
      </c>
      <c r="B14769" s="3">
        <v>42985</v>
      </c>
      <c r="C14769" s="3">
        <v>43634</v>
      </c>
      <c r="D14769" t="s">
        <v>131</v>
      </c>
      <c r="E14769" t="s">
        <v>185</v>
      </c>
      <c r="F14769" t="s">
        <v>133</v>
      </c>
    </row>
    <row r="14770" spans="1:6" x14ac:dyDescent="0.25">
      <c r="A14770">
        <v>2859</v>
      </c>
      <c r="B14770" s="3">
        <v>43634</v>
      </c>
      <c r="C14770" s="3">
        <v>43635</v>
      </c>
      <c r="D14770" t="s">
        <v>131</v>
      </c>
      <c r="E14770" t="s">
        <v>185</v>
      </c>
      <c r="F14770" t="s">
        <v>133</v>
      </c>
    </row>
    <row r="14771" spans="1:6" x14ac:dyDescent="0.25">
      <c r="A14771">
        <v>2859</v>
      </c>
      <c r="B14771" s="3">
        <v>43636</v>
      </c>
      <c r="C14771" s="3">
        <v>43650</v>
      </c>
      <c r="D14771" t="s">
        <v>131</v>
      </c>
      <c r="E14771" t="s">
        <v>185</v>
      </c>
      <c r="F14771" t="s">
        <v>133</v>
      </c>
    </row>
    <row r="14772" spans="1:6" x14ac:dyDescent="0.25">
      <c r="A14772">
        <v>2859</v>
      </c>
      <c r="B14772" s="3">
        <v>43650</v>
      </c>
      <c r="C14772" s="3">
        <v>43651</v>
      </c>
      <c r="D14772" t="s">
        <v>131</v>
      </c>
      <c r="E14772" t="s">
        <v>185</v>
      </c>
      <c r="F14772" t="s">
        <v>133</v>
      </c>
    </row>
    <row r="14773" spans="1:6" x14ac:dyDescent="0.25">
      <c r="A14773">
        <v>2859</v>
      </c>
      <c r="B14773" s="3">
        <v>43651</v>
      </c>
      <c r="C14773" s="3">
        <v>43704</v>
      </c>
      <c r="D14773" t="s">
        <v>131</v>
      </c>
      <c r="E14773" t="s">
        <v>185</v>
      </c>
      <c r="F14773" t="s">
        <v>133</v>
      </c>
    </row>
    <row r="14774" spans="1:6" x14ac:dyDescent="0.25">
      <c r="A14774">
        <v>2859</v>
      </c>
      <c r="B14774" s="3">
        <v>43704</v>
      </c>
      <c r="C14774" s="3">
        <v>43704</v>
      </c>
      <c r="D14774" t="s">
        <v>131</v>
      </c>
      <c r="E14774" t="s">
        <v>185</v>
      </c>
      <c r="F14774" t="s">
        <v>133</v>
      </c>
    </row>
    <row r="14775" spans="1:6" x14ac:dyDescent="0.25">
      <c r="A14775">
        <v>2859</v>
      </c>
      <c r="B14775" s="3">
        <v>43705</v>
      </c>
      <c r="C14775" s="3">
        <v>43843</v>
      </c>
      <c r="D14775" t="s">
        <v>131</v>
      </c>
      <c r="E14775" t="s">
        <v>185</v>
      </c>
      <c r="F14775" t="s">
        <v>133</v>
      </c>
    </row>
    <row r="14776" spans="1:6" x14ac:dyDescent="0.25">
      <c r="A14776">
        <v>2859</v>
      </c>
      <c r="B14776" s="3">
        <v>43843</v>
      </c>
      <c r="C14776" s="3">
        <v>43940</v>
      </c>
      <c r="D14776" t="s">
        <v>131</v>
      </c>
      <c r="E14776" t="s">
        <v>185</v>
      </c>
      <c r="F14776" t="s">
        <v>133</v>
      </c>
    </row>
    <row r="14777" spans="1:6" x14ac:dyDescent="0.25">
      <c r="A14777">
        <v>2859</v>
      </c>
      <c r="B14777" s="3">
        <v>43941</v>
      </c>
      <c r="C14777" s="3">
        <v>44123</v>
      </c>
      <c r="D14777" t="s">
        <v>131</v>
      </c>
      <c r="E14777" t="s">
        <v>185</v>
      </c>
      <c r="F14777" t="s">
        <v>133</v>
      </c>
    </row>
    <row r="14778" spans="1:6" x14ac:dyDescent="0.25">
      <c r="A14778">
        <v>2859</v>
      </c>
      <c r="B14778" s="3">
        <v>44123</v>
      </c>
      <c r="C14778" s="3">
        <v>44123</v>
      </c>
      <c r="D14778" t="s">
        <v>131</v>
      </c>
      <c r="E14778" t="s">
        <v>185</v>
      </c>
      <c r="F14778" t="s">
        <v>133</v>
      </c>
    </row>
    <row r="14779" spans="1:6" x14ac:dyDescent="0.25">
      <c r="A14779">
        <v>2859</v>
      </c>
      <c r="B14779" s="3">
        <v>44123</v>
      </c>
      <c r="C14779" s="3">
        <v>44172</v>
      </c>
      <c r="D14779" t="s">
        <v>131</v>
      </c>
      <c r="E14779" t="s">
        <v>185</v>
      </c>
      <c r="F14779" t="s">
        <v>133</v>
      </c>
    </row>
    <row r="14780" spans="1:6" x14ac:dyDescent="0.25">
      <c r="A14780">
        <v>2859</v>
      </c>
      <c r="B14780" s="3">
        <v>44172</v>
      </c>
      <c r="C14780" s="3">
        <v>44172</v>
      </c>
      <c r="D14780" t="s">
        <v>131</v>
      </c>
      <c r="E14780" t="s">
        <v>249</v>
      </c>
      <c r="F14780" t="s">
        <v>133</v>
      </c>
    </row>
    <row r="14781" spans="1:6" x14ac:dyDescent="0.25">
      <c r="A14781">
        <v>2859</v>
      </c>
      <c r="B14781" s="3">
        <v>44172</v>
      </c>
      <c r="C14781" s="3">
        <v>44287</v>
      </c>
      <c r="D14781" t="s">
        <v>131</v>
      </c>
      <c r="E14781" t="s">
        <v>249</v>
      </c>
      <c r="F14781" t="s">
        <v>133</v>
      </c>
    </row>
    <row r="14782" spans="1:6" x14ac:dyDescent="0.25">
      <c r="A14782">
        <v>2859</v>
      </c>
      <c r="B14782" s="3">
        <v>44287</v>
      </c>
      <c r="C14782" s="3">
        <v>44361</v>
      </c>
      <c r="D14782" t="s">
        <v>131</v>
      </c>
      <c r="E14782" t="s">
        <v>249</v>
      </c>
      <c r="F14782" t="s">
        <v>133</v>
      </c>
    </row>
    <row r="14783" spans="1:6" x14ac:dyDescent="0.25">
      <c r="A14783">
        <v>2859</v>
      </c>
      <c r="B14783" s="3">
        <v>44287</v>
      </c>
      <c r="C14783" s="3">
        <v>44606</v>
      </c>
      <c r="D14783" t="s">
        <v>131</v>
      </c>
      <c r="E14783" t="s">
        <v>116</v>
      </c>
      <c r="F14783" t="s">
        <v>133</v>
      </c>
    </row>
    <row r="14784" spans="1:6" x14ac:dyDescent="0.25">
      <c r="A14784">
        <v>2859</v>
      </c>
      <c r="B14784" s="3">
        <v>44606</v>
      </c>
      <c r="C14784" s="3">
        <v>44610</v>
      </c>
      <c r="D14784" t="s">
        <v>131</v>
      </c>
      <c r="E14784" t="s">
        <v>116</v>
      </c>
      <c r="F14784" t="s">
        <v>133</v>
      </c>
    </row>
    <row r="14785" spans="1:6" x14ac:dyDescent="0.25">
      <c r="A14785">
        <v>2859</v>
      </c>
      <c r="B14785" s="3">
        <v>44611</v>
      </c>
      <c r="C14785" s="3">
        <v>44721</v>
      </c>
      <c r="D14785" t="s">
        <v>131</v>
      </c>
      <c r="E14785" t="s">
        <v>116</v>
      </c>
      <c r="F14785" t="s">
        <v>133</v>
      </c>
    </row>
    <row r="14786" spans="1:6" x14ac:dyDescent="0.25">
      <c r="A14786">
        <v>2859</v>
      </c>
      <c r="B14786" s="3">
        <v>44721</v>
      </c>
      <c r="C14786" s="3">
        <v>44722</v>
      </c>
      <c r="D14786" t="s">
        <v>131</v>
      </c>
      <c r="E14786" t="s">
        <v>116</v>
      </c>
      <c r="F14786" t="s">
        <v>133</v>
      </c>
    </row>
    <row r="14787" spans="1:6" x14ac:dyDescent="0.25">
      <c r="A14787">
        <v>2859</v>
      </c>
      <c r="B14787" s="3">
        <v>44723</v>
      </c>
      <c r="D14787" t="s">
        <v>131</v>
      </c>
      <c r="E14787" t="s">
        <v>116</v>
      </c>
      <c r="F14787" t="s">
        <v>133</v>
      </c>
    </row>
    <row r="14788" spans="1:6" x14ac:dyDescent="0.25">
      <c r="A14788">
        <v>2860</v>
      </c>
      <c r="B14788" s="3">
        <v>42286</v>
      </c>
      <c r="C14788" s="3">
        <v>43072</v>
      </c>
      <c r="D14788" t="s">
        <v>131</v>
      </c>
      <c r="E14788" t="s">
        <v>191</v>
      </c>
      <c r="F14788" t="s">
        <v>133</v>
      </c>
    </row>
    <row r="14789" spans="1:6" x14ac:dyDescent="0.25">
      <c r="A14789">
        <v>2860</v>
      </c>
      <c r="B14789" s="3">
        <v>43073</v>
      </c>
      <c r="C14789" s="3">
        <v>43587</v>
      </c>
      <c r="D14789" t="s">
        <v>131</v>
      </c>
      <c r="E14789" t="s">
        <v>167</v>
      </c>
      <c r="F14789" t="s">
        <v>133</v>
      </c>
    </row>
    <row r="14790" spans="1:6" x14ac:dyDescent="0.25">
      <c r="A14790">
        <v>2860</v>
      </c>
      <c r="B14790" s="3">
        <v>43073</v>
      </c>
      <c r="C14790" s="3">
        <v>43073</v>
      </c>
      <c r="D14790" t="s">
        <v>131</v>
      </c>
      <c r="E14790" t="s">
        <v>191</v>
      </c>
      <c r="F14790" t="s">
        <v>133</v>
      </c>
    </row>
    <row r="14791" spans="1:6" x14ac:dyDescent="0.25">
      <c r="A14791">
        <v>2860</v>
      </c>
      <c r="B14791" s="3">
        <v>43587</v>
      </c>
      <c r="C14791" s="3">
        <v>44484</v>
      </c>
      <c r="D14791" t="s">
        <v>131</v>
      </c>
      <c r="E14791" t="s">
        <v>185</v>
      </c>
      <c r="F14791" t="s">
        <v>133</v>
      </c>
    </row>
    <row r="14792" spans="1:6" x14ac:dyDescent="0.25">
      <c r="A14792">
        <v>2860</v>
      </c>
      <c r="B14792" s="3">
        <v>43587</v>
      </c>
      <c r="C14792" s="3">
        <v>43587</v>
      </c>
      <c r="D14792" t="s">
        <v>131</v>
      </c>
      <c r="E14792" t="s">
        <v>167</v>
      </c>
      <c r="F14792" t="s">
        <v>133</v>
      </c>
    </row>
    <row r="14793" spans="1:6" x14ac:dyDescent="0.25">
      <c r="A14793">
        <v>2860</v>
      </c>
      <c r="B14793" s="3">
        <v>43587</v>
      </c>
      <c r="C14793" s="3">
        <v>43587</v>
      </c>
      <c r="D14793" t="s">
        <v>131</v>
      </c>
      <c r="E14793" t="s">
        <v>167</v>
      </c>
      <c r="F14793" t="s">
        <v>133</v>
      </c>
    </row>
    <row r="14794" spans="1:6" x14ac:dyDescent="0.25">
      <c r="A14794">
        <v>2860</v>
      </c>
      <c r="B14794" s="3">
        <v>44484</v>
      </c>
      <c r="C14794" s="3">
        <v>44514</v>
      </c>
      <c r="D14794" t="s">
        <v>131</v>
      </c>
      <c r="E14794" t="s">
        <v>185</v>
      </c>
      <c r="F14794" t="s">
        <v>133</v>
      </c>
    </row>
    <row r="14795" spans="1:6" x14ac:dyDescent="0.25">
      <c r="A14795">
        <v>2860</v>
      </c>
      <c r="B14795" s="3">
        <v>44515</v>
      </c>
      <c r="C14795" s="3">
        <v>44515</v>
      </c>
      <c r="D14795" t="s">
        <v>131</v>
      </c>
      <c r="E14795" t="s">
        <v>185</v>
      </c>
      <c r="F14795" t="s">
        <v>133</v>
      </c>
    </row>
    <row r="14796" spans="1:6" x14ac:dyDescent="0.25">
      <c r="A14796">
        <v>2860</v>
      </c>
      <c r="B14796" s="3">
        <v>44515</v>
      </c>
      <c r="C14796" s="3">
        <v>44593</v>
      </c>
      <c r="D14796" t="s">
        <v>131</v>
      </c>
      <c r="E14796" t="s">
        <v>185</v>
      </c>
      <c r="F14796" t="s">
        <v>133</v>
      </c>
    </row>
    <row r="14797" spans="1:6" x14ac:dyDescent="0.25">
      <c r="A14797">
        <v>2861</v>
      </c>
      <c r="B14797" s="3">
        <v>42795</v>
      </c>
      <c r="C14797" s="3">
        <v>43322</v>
      </c>
      <c r="D14797" t="s">
        <v>131</v>
      </c>
      <c r="E14797" t="s">
        <v>129</v>
      </c>
      <c r="F14797" t="s">
        <v>133</v>
      </c>
    </row>
    <row r="14798" spans="1:6" x14ac:dyDescent="0.25">
      <c r="A14798">
        <v>2861</v>
      </c>
      <c r="B14798" s="3">
        <v>43322</v>
      </c>
      <c r="C14798" s="3">
        <v>43323</v>
      </c>
      <c r="D14798" t="s">
        <v>131</v>
      </c>
      <c r="E14798" t="s">
        <v>129</v>
      </c>
      <c r="F14798" t="s">
        <v>133</v>
      </c>
    </row>
    <row r="14799" spans="1:6" x14ac:dyDescent="0.25">
      <c r="A14799">
        <v>2861</v>
      </c>
      <c r="B14799" s="3">
        <v>43323</v>
      </c>
      <c r="C14799" s="3">
        <v>43466</v>
      </c>
      <c r="D14799" t="s">
        <v>131</v>
      </c>
      <c r="E14799" t="s">
        <v>129</v>
      </c>
      <c r="F14799" t="s">
        <v>133</v>
      </c>
    </row>
    <row r="14800" spans="1:6" x14ac:dyDescent="0.25">
      <c r="A14800">
        <v>2861</v>
      </c>
      <c r="B14800" s="3">
        <v>43466</v>
      </c>
      <c r="C14800" s="3">
        <v>43466</v>
      </c>
      <c r="D14800" t="s">
        <v>131</v>
      </c>
      <c r="E14800" t="s">
        <v>129</v>
      </c>
      <c r="F14800" t="s">
        <v>133</v>
      </c>
    </row>
    <row r="14801" spans="1:6" x14ac:dyDescent="0.25">
      <c r="A14801">
        <v>2861</v>
      </c>
      <c r="B14801" s="3">
        <v>43466</v>
      </c>
      <c r="C14801" s="3">
        <v>44166</v>
      </c>
      <c r="D14801" t="s">
        <v>131</v>
      </c>
      <c r="E14801" t="s">
        <v>118</v>
      </c>
      <c r="F14801" t="s">
        <v>133</v>
      </c>
    </row>
    <row r="14802" spans="1:6" x14ac:dyDescent="0.25">
      <c r="A14802">
        <v>2861</v>
      </c>
      <c r="B14802" s="3">
        <v>44166</v>
      </c>
      <c r="C14802" s="3">
        <v>44167</v>
      </c>
      <c r="D14802" t="s">
        <v>131</v>
      </c>
      <c r="E14802" t="s">
        <v>118</v>
      </c>
      <c r="F14802" t="s">
        <v>133</v>
      </c>
    </row>
    <row r="14803" spans="1:6" x14ac:dyDescent="0.25">
      <c r="A14803">
        <v>2861</v>
      </c>
      <c r="B14803" s="3">
        <v>44168</v>
      </c>
      <c r="C14803" s="3">
        <v>44168</v>
      </c>
      <c r="D14803" t="s">
        <v>131</v>
      </c>
      <c r="E14803" t="s">
        <v>118</v>
      </c>
      <c r="F14803" t="s">
        <v>133</v>
      </c>
    </row>
    <row r="14804" spans="1:6" x14ac:dyDescent="0.25">
      <c r="A14804">
        <v>2861</v>
      </c>
      <c r="B14804" s="3">
        <v>44168</v>
      </c>
      <c r="C14804" s="3">
        <v>44169</v>
      </c>
      <c r="D14804" t="s">
        <v>131</v>
      </c>
      <c r="E14804" t="s">
        <v>118</v>
      </c>
      <c r="F14804" t="s">
        <v>133</v>
      </c>
    </row>
    <row r="14805" spans="1:6" x14ac:dyDescent="0.25">
      <c r="A14805">
        <v>2861</v>
      </c>
      <c r="B14805" s="3">
        <v>44170</v>
      </c>
      <c r="C14805" s="3"/>
      <c r="D14805" t="s">
        <v>131</v>
      </c>
      <c r="E14805" t="s">
        <v>118</v>
      </c>
      <c r="F14805" t="s">
        <v>133</v>
      </c>
    </row>
    <row r="14806" spans="1:6" x14ac:dyDescent="0.25">
      <c r="A14806">
        <v>2862</v>
      </c>
      <c r="B14806" s="3">
        <v>42450</v>
      </c>
      <c r="C14806" s="3">
        <v>43283</v>
      </c>
      <c r="D14806" t="s">
        <v>131</v>
      </c>
      <c r="E14806" t="s">
        <v>115</v>
      </c>
      <c r="F14806" t="s">
        <v>133</v>
      </c>
    </row>
    <row r="14807" spans="1:6" x14ac:dyDescent="0.25">
      <c r="A14807">
        <v>2862</v>
      </c>
      <c r="B14807" s="3">
        <v>43283</v>
      </c>
      <c r="C14807" s="3"/>
      <c r="D14807" t="s">
        <v>131</v>
      </c>
      <c r="E14807" t="s">
        <v>115</v>
      </c>
      <c r="F14807" t="s">
        <v>133</v>
      </c>
    </row>
    <row r="14808" spans="1:6" x14ac:dyDescent="0.25">
      <c r="A14808">
        <v>2863</v>
      </c>
      <c r="B14808" s="3">
        <v>42278</v>
      </c>
      <c r="C14808" s="3">
        <v>43150</v>
      </c>
      <c r="D14808" t="s">
        <v>131</v>
      </c>
      <c r="E14808" t="s">
        <v>167</v>
      </c>
      <c r="F14808" t="s">
        <v>133</v>
      </c>
    </row>
    <row r="14809" spans="1:6" x14ac:dyDescent="0.25">
      <c r="A14809">
        <v>2863</v>
      </c>
      <c r="B14809" s="3">
        <v>43150</v>
      </c>
      <c r="C14809" s="3">
        <v>43983</v>
      </c>
      <c r="D14809" t="s">
        <v>131</v>
      </c>
      <c r="E14809" t="s">
        <v>167</v>
      </c>
      <c r="F14809" t="s">
        <v>133</v>
      </c>
    </row>
    <row r="14810" spans="1:6" x14ac:dyDescent="0.25">
      <c r="A14810">
        <v>2863</v>
      </c>
      <c r="B14810" s="3">
        <v>43983</v>
      </c>
      <c r="C14810" s="3">
        <v>43983</v>
      </c>
      <c r="D14810" t="s">
        <v>131</v>
      </c>
      <c r="E14810" t="s">
        <v>167</v>
      </c>
      <c r="F14810" t="s">
        <v>133</v>
      </c>
    </row>
    <row r="14811" spans="1:6" x14ac:dyDescent="0.25">
      <c r="A14811">
        <v>2863</v>
      </c>
      <c r="B14811" s="3">
        <v>43983</v>
      </c>
      <c r="C14811" s="3">
        <v>43983</v>
      </c>
      <c r="D14811" t="s">
        <v>131</v>
      </c>
      <c r="E14811" t="s">
        <v>185</v>
      </c>
      <c r="F14811" t="s">
        <v>133</v>
      </c>
    </row>
    <row r="14812" spans="1:6" x14ac:dyDescent="0.25">
      <c r="A14812">
        <v>2863</v>
      </c>
      <c r="B14812" s="3">
        <v>43983</v>
      </c>
      <c r="C14812" s="3">
        <v>44075</v>
      </c>
      <c r="D14812" t="s">
        <v>131</v>
      </c>
      <c r="E14812" t="s">
        <v>185</v>
      </c>
      <c r="F14812" t="s">
        <v>133</v>
      </c>
    </row>
    <row r="14813" spans="1:6" x14ac:dyDescent="0.25">
      <c r="A14813">
        <v>2863</v>
      </c>
      <c r="B14813" s="3">
        <v>44075</v>
      </c>
      <c r="C14813" s="3">
        <v>44410</v>
      </c>
      <c r="D14813" t="s">
        <v>131</v>
      </c>
      <c r="E14813" t="s">
        <v>185</v>
      </c>
      <c r="F14813" t="s">
        <v>133</v>
      </c>
    </row>
    <row r="14814" spans="1:6" x14ac:dyDescent="0.25">
      <c r="A14814">
        <v>2863</v>
      </c>
      <c r="B14814" s="3">
        <v>44410</v>
      </c>
      <c r="C14814" s="3">
        <v>44562</v>
      </c>
      <c r="D14814" t="s">
        <v>131</v>
      </c>
      <c r="E14814" t="s">
        <v>185</v>
      </c>
      <c r="F14814" t="s">
        <v>133</v>
      </c>
    </row>
    <row r="14815" spans="1:6" x14ac:dyDescent="0.25">
      <c r="A14815">
        <v>2863</v>
      </c>
      <c r="B14815" s="3">
        <v>44562</v>
      </c>
      <c r="C14815" s="3">
        <v>44562</v>
      </c>
      <c r="D14815" t="s">
        <v>131</v>
      </c>
      <c r="E14815" t="s">
        <v>223</v>
      </c>
      <c r="F14815" t="s">
        <v>133</v>
      </c>
    </row>
    <row r="14816" spans="1:6" x14ac:dyDescent="0.25">
      <c r="A14816">
        <v>2863</v>
      </c>
      <c r="B14816" s="3">
        <v>44562</v>
      </c>
      <c r="D14816" t="s">
        <v>131</v>
      </c>
      <c r="E14816" t="s">
        <v>223</v>
      </c>
      <c r="F14816" t="s">
        <v>133</v>
      </c>
    </row>
    <row r="14817" spans="1:6" x14ac:dyDescent="0.25">
      <c r="A14817">
        <v>2864</v>
      </c>
      <c r="B14817" s="3">
        <v>42321</v>
      </c>
      <c r="C14817" s="3">
        <v>43071</v>
      </c>
      <c r="D14817" t="s">
        <v>131</v>
      </c>
      <c r="E14817" t="s">
        <v>115</v>
      </c>
      <c r="F14817" t="s">
        <v>133</v>
      </c>
    </row>
    <row r="14818" spans="1:6" x14ac:dyDescent="0.25">
      <c r="A14818">
        <v>2864</v>
      </c>
      <c r="B14818" s="3">
        <v>43071</v>
      </c>
      <c r="C14818" s="3">
        <v>43166</v>
      </c>
      <c r="D14818" t="s">
        <v>131</v>
      </c>
      <c r="E14818" t="s">
        <v>115</v>
      </c>
      <c r="F14818" t="s">
        <v>133</v>
      </c>
    </row>
    <row r="14819" spans="1:6" x14ac:dyDescent="0.25">
      <c r="A14819">
        <v>2864</v>
      </c>
      <c r="B14819" s="3">
        <v>43073</v>
      </c>
      <c r="C14819" s="3">
        <v>44425</v>
      </c>
      <c r="D14819" t="s">
        <v>131</v>
      </c>
      <c r="E14819" t="s">
        <v>127</v>
      </c>
      <c r="F14819" t="s">
        <v>133</v>
      </c>
    </row>
    <row r="14820" spans="1:6" x14ac:dyDescent="0.25">
      <c r="A14820">
        <v>2864</v>
      </c>
      <c r="B14820" s="3">
        <v>44425</v>
      </c>
      <c r="C14820" s="3">
        <v>44428</v>
      </c>
      <c r="D14820" t="s">
        <v>131</v>
      </c>
      <c r="E14820" t="s">
        <v>127</v>
      </c>
      <c r="F14820" t="s">
        <v>133</v>
      </c>
    </row>
    <row r="14821" spans="1:6" x14ac:dyDescent="0.25">
      <c r="A14821">
        <v>2864</v>
      </c>
      <c r="B14821" s="3">
        <v>44429</v>
      </c>
      <c r="C14821" s="3">
        <v>44537</v>
      </c>
      <c r="D14821" t="s">
        <v>131</v>
      </c>
      <c r="E14821" t="s">
        <v>127</v>
      </c>
      <c r="F14821" t="s">
        <v>133</v>
      </c>
    </row>
    <row r="14822" spans="1:6" x14ac:dyDescent="0.25">
      <c r="A14822">
        <v>2864</v>
      </c>
      <c r="B14822" s="3">
        <v>44537</v>
      </c>
      <c r="C14822" s="3">
        <v>44538</v>
      </c>
      <c r="D14822" t="s">
        <v>131</v>
      </c>
      <c r="E14822" t="s">
        <v>127</v>
      </c>
      <c r="F14822" t="s">
        <v>133</v>
      </c>
    </row>
    <row r="14823" spans="1:6" x14ac:dyDescent="0.25">
      <c r="A14823">
        <v>2864</v>
      </c>
      <c r="B14823" s="3">
        <v>44539</v>
      </c>
      <c r="C14823" s="3">
        <v>44578</v>
      </c>
      <c r="D14823" t="s">
        <v>131</v>
      </c>
      <c r="E14823" t="s">
        <v>127</v>
      </c>
      <c r="F14823" t="s">
        <v>133</v>
      </c>
    </row>
    <row r="14824" spans="1:6" x14ac:dyDescent="0.25">
      <c r="A14824">
        <v>2864</v>
      </c>
      <c r="B14824" s="3">
        <v>44578</v>
      </c>
      <c r="C14824" s="3">
        <v>44584</v>
      </c>
      <c r="D14824" t="s">
        <v>131</v>
      </c>
      <c r="E14824" t="s">
        <v>127</v>
      </c>
      <c r="F14824" t="s">
        <v>133</v>
      </c>
    </row>
    <row r="14825" spans="1:6" x14ac:dyDescent="0.25">
      <c r="A14825">
        <v>2864</v>
      </c>
      <c r="B14825" s="3">
        <v>44585</v>
      </c>
      <c r="C14825" s="3">
        <v>44636</v>
      </c>
      <c r="D14825" t="s">
        <v>131</v>
      </c>
      <c r="E14825" t="s">
        <v>127</v>
      </c>
      <c r="F14825" t="s">
        <v>133</v>
      </c>
    </row>
    <row r="14826" spans="1:6" x14ac:dyDescent="0.25">
      <c r="A14826">
        <v>2864</v>
      </c>
      <c r="B14826" s="3">
        <v>44636</v>
      </c>
      <c r="C14826" s="3"/>
      <c r="D14826" t="s">
        <v>131</v>
      </c>
      <c r="E14826" t="s">
        <v>127</v>
      </c>
      <c r="F14826" t="s">
        <v>133</v>
      </c>
    </row>
    <row r="14827" spans="1:6" x14ac:dyDescent="0.25">
      <c r="A14827">
        <v>2865</v>
      </c>
      <c r="B14827" s="3">
        <v>42339</v>
      </c>
      <c r="C14827" s="3">
        <v>43539</v>
      </c>
      <c r="D14827" t="s">
        <v>131</v>
      </c>
      <c r="E14827" t="s">
        <v>171</v>
      </c>
      <c r="F14827" t="s">
        <v>132</v>
      </c>
    </row>
    <row r="14828" spans="1:6" x14ac:dyDescent="0.25">
      <c r="A14828">
        <v>2865</v>
      </c>
      <c r="B14828" s="3">
        <v>43540</v>
      </c>
      <c r="C14828" s="3">
        <v>43540</v>
      </c>
      <c r="D14828" t="s">
        <v>131</v>
      </c>
      <c r="E14828" t="s">
        <v>171</v>
      </c>
      <c r="F14828" t="s">
        <v>132</v>
      </c>
    </row>
    <row r="14829" spans="1:6" x14ac:dyDescent="0.25">
      <c r="A14829">
        <v>2865</v>
      </c>
      <c r="B14829" s="3">
        <v>43540</v>
      </c>
      <c r="C14829" s="3">
        <v>43601</v>
      </c>
      <c r="D14829" t="s">
        <v>131</v>
      </c>
      <c r="E14829" t="s">
        <v>171</v>
      </c>
      <c r="F14829" t="s">
        <v>132</v>
      </c>
    </row>
    <row r="14830" spans="1:6" x14ac:dyDescent="0.25">
      <c r="A14830">
        <v>2865</v>
      </c>
      <c r="B14830" s="3">
        <v>43601</v>
      </c>
      <c r="D14830" t="s">
        <v>131</v>
      </c>
      <c r="E14830" t="s">
        <v>171</v>
      </c>
      <c r="F14830" t="s">
        <v>133</v>
      </c>
    </row>
    <row r="14831" spans="1:6" x14ac:dyDescent="0.25">
      <c r="A14831">
        <v>2865</v>
      </c>
      <c r="B14831" s="3">
        <v>43601</v>
      </c>
      <c r="C14831" s="3">
        <v>43601</v>
      </c>
      <c r="D14831" t="s">
        <v>131</v>
      </c>
      <c r="E14831" t="s">
        <v>171</v>
      </c>
      <c r="F14831" t="s">
        <v>132</v>
      </c>
    </row>
    <row r="14832" spans="1:6" x14ac:dyDescent="0.25">
      <c r="A14832">
        <v>2865</v>
      </c>
      <c r="B14832" s="3">
        <v>43601</v>
      </c>
      <c r="C14832" s="3">
        <v>43601</v>
      </c>
      <c r="D14832" t="s">
        <v>131</v>
      </c>
      <c r="E14832" t="s">
        <v>171</v>
      </c>
      <c r="F14832" t="s">
        <v>132</v>
      </c>
    </row>
    <row r="14833" spans="1:6" x14ac:dyDescent="0.25">
      <c r="A14833">
        <v>2866</v>
      </c>
      <c r="B14833" s="3">
        <v>42309</v>
      </c>
      <c r="C14833" s="3">
        <v>43486</v>
      </c>
      <c r="D14833" t="s">
        <v>131</v>
      </c>
      <c r="E14833" t="s">
        <v>191</v>
      </c>
      <c r="F14833" t="s">
        <v>132</v>
      </c>
    </row>
    <row r="14834" spans="1:6" x14ac:dyDescent="0.25">
      <c r="A14834">
        <v>2866</v>
      </c>
      <c r="B14834" s="3">
        <v>43486</v>
      </c>
      <c r="C14834" s="3">
        <v>43486</v>
      </c>
      <c r="D14834" t="s">
        <v>131</v>
      </c>
      <c r="E14834" t="s">
        <v>191</v>
      </c>
      <c r="F14834" t="s">
        <v>132</v>
      </c>
    </row>
    <row r="14835" spans="1:6" x14ac:dyDescent="0.25">
      <c r="A14835">
        <v>2866</v>
      </c>
      <c r="B14835" s="3">
        <v>43487</v>
      </c>
      <c r="C14835" s="3">
        <v>43592</v>
      </c>
      <c r="D14835" t="s">
        <v>131</v>
      </c>
      <c r="E14835" t="s">
        <v>191</v>
      </c>
      <c r="F14835" t="s">
        <v>132</v>
      </c>
    </row>
    <row r="14836" spans="1:6" x14ac:dyDescent="0.25">
      <c r="A14836">
        <v>2866</v>
      </c>
      <c r="B14836" s="3">
        <v>43592</v>
      </c>
      <c r="C14836" s="3">
        <v>43595</v>
      </c>
      <c r="D14836" t="s">
        <v>131</v>
      </c>
      <c r="E14836" t="s">
        <v>191</v>
      </c>
      <c r="F14836" t="s">
        <v>132</v>
      </c>
    </row>
    <row r="14837" spans="1:6" x14ac:dyDescent="0.25">
      <c r="A14837">
        <v>2866</v>
      </c>
      <c r="B14837" s="3">
        <v>43596</v>
      </c>
      <c r="C14837" s="3">
        <v>43615</v>
      </c>
      <c r="D14837" t="s">
        <v>131</v>
      </c>
      <c r="E14837" t="s">
        <v>191</v>
      </c>
      <c r="F14837" t="s">
        <v>132</v>
      </c>
    </row>
    <row r="14838" spans="1:6" x14ac:dyDescent="0.25">
      <c r="A14838">
        <v>2866</v>
      </c>
      <c r="B14838" s="3">
        <v>43596</v>
      </c>
      <c r="C14838" s="3">
        <v>43596</v>
      </c>
      <c r="D14838" t="s">
        <v>131</v>
      </c>
      <c r="E14838" t="s">
        <v>208</v>
      </c>
      <c r="F14838" t="s">
        <v>132</v>
      </c>
    </row>
    <row r="14839" spans="1:6" x14ac:dyDescent="0.25">
      <c r="A14839">
        <v>2866</v>
      </c>
      <c r="B14839" s="3">
        <v>43596</v>
      </c>
      <c r="C14839" s="3">
        <v>43615</v>
      </c>
      <c r="D14839" t="s">
        <v>131</v>
      </c>
      <c r="E14839" t="s">
        <v>208</v>
      </c>
      <c r="F14839" t="s">
        <v>132</v>
      </c>
    </row>
    <row r="14840" spans="1:6" x14ac:dyDescent="0.25">
      <c r="A14840">
        <v>2866</v>
      </c>
      <c r="B14840" s="3">
        <v>43615</v>
      </c>
      <c r="C14840" s="3">
        <v>43872</v>
      </c>
      <c r="D14840" t="s">
        <v>131</v>
      </c>
      <c r="E14840" t="s">
        <v>208</v>
      </c>
      <c r="F14840" t="s">
        <v>133</v>
      </c>
    </row>
    <row r="14841" spans="1:6" x14ac:dyDescent="0.25">
      <c r="A14841">
        <v>2866</v>
      </c>
      <c r="B14841" s="3">
        <v>43615</v>
      </c>
      <c r="C14841" s="3">
        <v>43615</v>
      </c>
      <c r="D14841" t="s">
        <v>131</v>
      </c>
      <c r="E14841" t="s">
        <v>208</v>
      </c>
      <c r="F14841" t="s">
        <v>132</v>
      </c>
    </row>
    <row r="14842" spans="1:6" x14ac:dyDescent="0.25">
      <c r="A14842">
        <v>2866</v>
      </c>
      <c r="B14842" s="3">
        <v>43872</v>
      </c>
      <c r="C14842" s="3">
        <v>43901</v>
      </c>
      <c r="D14842" t="s">
        <v>131</v>
      </c>
      <c r="E14842" t="s">
        <v>208</v>
      </c>
      <c r="F14842" t="s">
        <v>133</v>
      </c>
    </row>
    <row r="14843" spans="1:6" x14ac:dyDescent="0.25">
      <c r="A14843">
        <v>2866</v>
      </c>
      <c r="B14843" s="3">
        <v>43902</v>
      </c>
      <c r="C14843" s="3">
        <v>43902</v>
      </c>
      <c r="D14843" t="s">
        <v>131</v>
      </c>
      <c r="E14843" t="s">
        <v>208</v>
      </c>
      <c r="F14843" t="s">
        <v>133</v>
      </c>
    </row>
    <row r="14844" spans="1:6" x14ac:dyDescent="0.25">
      <c r="A14844">
        <v>2866</v>
      </c>
      <c r="B14844" s="3">
        <v>43902</v>
      </c>
      <c r="C14844" s="3">
        <v>43908</v>
      </c>
      <c r="D14844" t="s">
        <v>131</v>
      </c>
      <c r="E14844" t="s">
        <v>208</v>
      </c>
      <c r="F14844" t="s">
        <v>133</v>
      </c>
    </row>
    <row r="14845" spans="1:6" x14ac:dyDescent="0.25">
      <c r="A14845">
        <v>2866</v>
      </c>
      <c r="B14845" s="3">
        <v>43909</v>
      </c>
      <c r="C14845" s="3">
        <v>43909</v>
      </c>
      <c r="D14845" t="s">
        <v>131</v>
      </c>
      <c r="E14845" t="s">
        <v>208</v>
      </c>
      <c r="F14845" t="s">
        <v>133</v>
      </c>
    </row>
    <row r="14846" spans="1:6" x14ac:dyDescent="0.25">
      <c r="A14846">
        <v>2866</v>
      </c>
      <c r="B14846" s="3">
        <v>43909</v>
      </c>
      <c r="C14846" s="3">
        <v>43915</v>
      </c>
      <c r="D14846" t="s">
        <v>131</v>
      </c>
      <c r="E14846" t="s">
        <v>208</v>
      </c>
      <c r="F14846" t="s">
        <v>133</v>
      </c>
    </row>
    <row r="14847" spans="1:6" x14ac:dyDescent="0.25">
      <c r="A14847">
        <v>2866</v>
      </c>
      <c r="B14847" s="3">
        <v>43916</v>
      </c>
      <c r="C14847" s="3"/>
      <c r="D14847" t="s">
        <v>131</v>
      </c>
      <c r="E14847" t="s">
        <v>208</v>
      </c>
      <c r="F14847" t="s">
        <v>133</v>
      </c>
    </row>
    <row r="14848" spans="1:6" x14ac:dyDescent="0.25">
      <c r="A14848">
        <v>2868</v>
      </c>
      <c r="B14848" s="3">
        <v>42334</v>
      </c>
      <c r="C14848" s="3">
        <v>43137</v>
      </c>
      <c r="D14848" t="s">
        <v>131</v>
      </c>
      <c r="E14848" t="s">
        <v>169</v>
      </c>
      <c r="F14848" t="s">
        <v>133</v>
      </c>
    </row>
    <row r="14849" spans="1:6" x14ac:dyDescent="0.25">
      <c r="A14849">
        <v>2868</v>
      </c>
      <c r="B14849" s="3">
        <v>43138</v>
      </c>
      <c r="C14849" s="3">
        <v>43140</v>
      </c>
      <c r="D14849" t="s">
        <v>131</v>
      </c>
      <c r="E14849" t="s">
        <v>169</v>
      </c>
      <c r="F14849" t="s">
        <v>133</v>
      </c>
    </row>
    <row r="14850" spans="1:6" x14ac:dyDescent="0.25">
      <c r="A14850">
        <v>2868</v>
      </c>
      <c r="B14850" s="3">
        <v>43141</v>
      </c>
      <c r="C14850" s="3">
        <v>43343</v>
      </c>
      <c r="D14850" t="s">
        <v>131</v>
      </c>
      <c r="E14850" t="s">
        <v>169</v>
      </c>
      <c r="F14850" t="s">
        <v>133</v>
      </c>
    </row>
    <row r="14851" spans="1:6" x14ac:dyDescent="0.25">
      <c r="A14851">
        <v>2868</v>
      </c>
      <c r="B14851" s="3">
        <v>43343</v>
      </c>
      <c r="C14851" s="3">
        <v>43343</v>
      </c>
      <c r="D14851" t="s">
        <v>131</v>
      </c>
      <c r="E14851" t="s">
        <v>169</v>
      </c>
      <c r="F14851" t="s">
        <v>133</v>
      </c>
    </row>
    <row r="14852" spans="1:6" x14ac:dyDescent="0.25">
      <c r="A14852">
        <v>2868</v>
      </c>
      <c r="B14852" s="3">
        <v>43344</v>
      </c>
      <c r="C14852" s="3">
        <v>43511</v>
      </c>
      <c r="D14852" t="s">
        <v>131</v>
      </c>
      <c r="E14852" t="s">
        <v>169</v>
      </c>
      <c r="F14852" t="s">
        <v>133</v>
      </c>
    </row>
    <row r="14853" spans="1:6" x14ac:dyDescent="0.25">
      <c r="A14853">
        <v>2868</v>
      </c>
      <c r="B14853" s="3">
        <v>43511</v>
      </c>
      <c r="C14853" s="3">
        <v>43511</v>
      </c>
      <c r="D14853" t="s">
        <v>131</v>
      </c>
      <c r="E14853" t="s">
        <v>169</v>
      </c>
      <c r="F14853" t="s">
        <v>133</v>
      </c>
    </row>
    <row r="14854" spans="1:6" x14ac:dyDescent="0.25">
      <c r="A14854">
        <v>2868</v>
      </c>
      <c r="B14854" s="3">
        <v>43512</v>
      </c>
      <c r="C14854" s="3">
        <v>43876</v>
      </c>
      <c r="D14854" t="s">
        <v>131</v>
      </c>
      <c r="E14854" t="s">
        <v>169</v>
      </c>
      <c r="F14854" t="s">
        <v>133</v>
      </c>
    </row>
    <row r="14855" spans="1:6" x14ac:dyDescent="0.25">
      <c r="A14855">
        <v>2868</v>
      </c>
      <c r="B14855" s="3">
        <v>43876</v>
      </c>
      <c r="C14855" s="3">
        <v>43905</v>
      </c>
      <c r="D14855" t="s">
        <v>131</v>
      </c>
      <c r="E14855" t="s">
        <v>169</v>
      </c>
      <c r="F14855" t="s">
        <v>133</v>
      </c>
    </row>
    <row r="14856" spans="1:6" x14ac:dyDescent="0.25">
      <c r="A14856">
        <v>2868</v>
      </c>
      <c r="B14856" s="3">
        <v>43906</v>
      </c>
      <c r="C14856" s="3">
        <v>43906</v>
      </c>
      <c r="D14856" t="s">
        <v>131</v>
      </c>
      <c r="E14856" t="s">
        <v>169</v>
      </c>
      <c r="F14856" t="s">
        <v>133</v>
      </c>
    </row>
    <row r="14857" spans="1:6" x14ac:dyDescent="0.25">
      <c r="A14857">
        <v>2868</v>
      </c>
      <c r="B14857" s="3">
        <v>43906</v>
      </c>
      <c r="C14857" s="3">
        <v>43936</v>
      </c>
      <c r="D14857" t="s">
        <v>131</v>
      </c>
      <c r="E14857" t="s">
        <v>169</v>
      </c>
      <c r="F14857" t="s">
        <v>133</v>
      </c>
    </row>
    <row r="14858" spans="1:6" x14ac:dyDescent="0.25">
      <c r="A14858">
        <v>2868</v>
      </c>
      <c r="B14858" s="3">
        <v>43937</v>
      </c>
      <c r="C14858" s="3">
        <v>43937</v>
      </c>
      <c r="D14858" t="s">
        <v>131</v>
      </c>
      <c r="E14858" t="s">
        <v>169</v>
      </c>
      <c r="F14858" t="s">
        <v>133</v>
      </c>
    </row>
    <row r="14859" spans="1:6" x14ac:dyDescent="0.25">
      <c r="A14859">
        <v>2868</v>
      </c>
      <c r="B14859" s="3">
        <v>43937</v>
      </c>
      <c r="C14859" s="3">
        <v>43966</v>
      </c>
      <c r="D14859" t="s">
        <v>131</v>
      </c>
      <c r="E14859" t="s">
        <v>169</v>
      </c>
      <c r="F14859" t="s">
        <v>133</v>
      </c>
    </row>
    <row r="14860" spans="1:6" x14ac:dyDescent="0.25">
      <c r="A14860">
        <v>2868</v>
      </c>
      <c r="B14860" s="3">
        <v>43967</v>
      </c>
      <c r="C14860" s="3">
        <v>44370</v>
      </c>
      <c r="D14860" t="s">
        <v>131</v>
      </c>
      <c r="E14860" t="s">
        <v>169</v>
      </c>
      <c r="F14860" t="s">
        <v>133</v>
      </c>
    </row>
    <row r="14861" spans="1:6" x14ac:dyDescent="0.25">
      <c r="A14861">
        <v>2868</v>
      </c>
      <c r="B14861" s="3">
        <v>44370</v>
      </c>
      <c r="C14861" s="3">
        <v>44370</v>
      </c>
      <c r="D14861" t="s">
        <v>131</v>
      </c>
      <c r="E14861" t="s">
        <v>169</v>
      </c>
      <c r="F14861" t="s">
        <v>133</v>
      </c>
    </row>
    <row r="14862" spans="1:6" x14ac:dyDescent="0.25">
      <c r="A14862">
        <v>2868</v>
      </c>
      <c r="B14862" s="3">
        <v>44371</v>
      </c>
      <c r="C14862" s="3">
        <v>44581</v>
      </c>
      <c r="D14862" t="s">
        <v>131</v>
      </c>
      <c r="E14862" t="s">
        <v>169</v>
      </c>
      <c r="F14862" t="s">
        <v>133</v>
      </c>
    </row>
    <row r="14863" spans="1:6" x14ac:dyDescent="0.25">
      <c r="A14863">
        <v>2868</v>
      </c>
      <c r="B14863" s="3">
        <v>44581</v>
      </c>
      <c r="C14863" s="3">
        <v>44581</v>
      </c>
      <c r="D14863" t="s">
        <v>131</v>
      </c>
      <c r="E14863" t="s">
        <v>169</v>
      </c>
      <c r="F14863" t="s">
        <v>133</v>
      </c>
    </row>
    <row r="14864" spans="1:6" x14ac:dyDescent="0.25">
      <c r="A14864">
        <v>2868</v>
      </c>
      <c r="B14864" s="3">
        <v>44581</v>
      </c>
      <c r="C14864" s="3">
        <v>44581</v>
      </c>
      <c r="D14864" t="s">
        <v>131</v>
      </c>
      <c r="E14864" t="s">
        <v>169</v>
      </c>
      <c r="F14864" t="s">
        <v>133</v>
      </c>
    </row>
    <row r="14865" spans="1:6" x14ac:dyDescent="0.25">
      <c r="A14865">
        <v>2868</v>
      </c>
      <c r="B14865" s="3">
        <v>44581</v>
      </c>
      <c r="C14865" s="3">
        <v>44594</v>
      </c>
      <c r="D14865" t="s">
        <v>131</v>
      </c>
      <c r="E14865" t="s">
        <v>169</v>
      </c>
      <c r="F14865" t="s">
        <v>133</v>
      </c>
    </row>
    <row r="14866" spans="1:6" x14ac:dyDescent="0.25">
      <c r="A14866">
        <v>2868</v>
      </c>
      <c r="B14866" s="3">
        <v>44594</v>
      </c>
      <c r="C14866" s="3">
        <v>44596</v>
      </c>
      <c r="D14866" t="s">
        <v>131</v>
      </c>
      <c r="E14866" t="s">
        <v>169</v>
      </c>
      <c r="F14866" t="s">
        <v>133</v>
      </c>
    </row>
    <row r="14867" spans="1:6" x14ac:dyDescent="0.25">
      <c r="A14867">
        <v>2868</v>
      </c>
      <c r="B14867" s="3">
        <v>44597</v>
      </c>
      <c r="C14867" s="3">
        <v>44636</v>
      </c>
      <c r="D14867" t="s">
        <v>131</v>
      </c>
      <c r="E14867" t="s">
        <v>169</v>
      </c>
      <c r="F14867" t="s">
        <v>133</v>
      </c>
    </row>
    <row r="14868" spans="1:6" x14ac:dyDescent="0.25">
      <c r="A14868">
        <v>2868</v>
      </c>
      <c r="B14868" s="3">
        <v>44636</v>
      </c>
      <c r="C14868" s="3">
        <v>44636</v>
      </c>
      <c r="D14868" t="s">
        <v>131</v>
      </c>
      <c r="E14868" t="s">
        <v>169</v>
      </c>
      <c r="F14868" t="s">
        <v>133</v>
      </c>
    </row>
    <row r="14869" spans="1:6" x14ac:dyDescent="0.25">
      <c r="A14869">
        <v>2868</v>
      </c>
      <c r="B14869" s="3">
        <v>44636</v>
      </c>
      <c r="C14869" s="3">
        <v>44636</v>
      </c>
      <c r="D14869" t="s">
        <v>131</v>
      </c>
      <c r="E14869" t="s">
        <v>169</v>
      </c>
      <c r="F14869" t="s">
        <v>133</v>
      </c>
    </row>
    <row r="14870" spans="1:6" x14ac:dyDescent="0.25">
      <c r="A14870">
        <v>2868</v>
      </c>
      <c r="B14870" s="3">
        <v>44636</v>
      </c>
      <c r="C14870" s="3">
        <v>44636</v>
      </c>
      <c r="D14870" t="s">
        <v>131</v>
      </c>
      <c r="E14870" t="s">
        <v>169</v>
      </c>
      <c r="F14870" t="s">
        <v>133</v>
      </c>
    </row>
    <row r="14871" spans="1:6" x14ac:dyDescent="0.25">
      <c r="A14871">
        <v>2869</v>
      </c>
      <c r="B14871" s="3">
        <v>43010</v>
      </c>
      <c r="C14871" s="3">
        <v>44090</v>
      </c>
      <c r="D14871" t="s">
        <v>131</v>
      </c>
      <c r="E14871" t="s">
        <v>187</v>
      </c>
      <c r="F14871" t="s">
        <v>133</v>
      </c>
    </row>
    <row r="14872" spans="1:6" x14ac:dyDescent="0.25">
      <c r="A14872">
        <v>2869</v>
      </c>
      <c r="B14872" s="3">
        <v>44090</v>
      </c>
      <c r="C14872" s="3">
        <v>44090</v>
      </c>
      <c r="D14872" t="s">
        <v>131</v>
      </c>
      <c r="E14872" t="s">
        <v>187</v>
      </c>
      <c r="F14872" t="s">
        <v>133</v>
      </c>
    </row>
    <row r="14873" spans="1:6" x14ac:dyDescent="0.25">
      <c r="A14873">
        <v>2869</v>
      </c>
      <c r="B14873" s="3">
        <v>44090</v>
      </c>
      <c r="C14873" s="3">
        <v>44562</v>
      </c>
      <c r="D14873" t="s">
        <v>131</v>
      </c>
      <c r="E14873" t="s">
        <v>115</v>
      </c>
      <c r="F14873" t="s">
        <v>133</v>
      </c>
    </row>
    <row r="14874" spans="1:6" x14ac:dyDescent="0.25">
      <c r="A14874">
        <v>2869</v>
      </c>
      <c r="B14874" s="3">
        <v>44090</v>
      </c>
      <c r="C14874" s="3">
        <v>44090</v>
      </c>
      <c r="D14874" t="s">
        <v>131</v>
      </c>
      <c r="E14874" t="s">
        <v>115</v>
      </c>
      <c r="F14874" t="s">
        <v>133</v>
      </c>
    </row>
    <row r="14875" spans="1:6" x14ac:dyDescent="0.25">
      <c r="A14875">
        <v>2869</v>
      </c>
      <c r="B14875" s="3">
        <v>44562</v>
      </c>
      <c r="C14875" s="3">
        <v>44562</v>
      </c>
      <c r="D14875" t="s">
        <v>131</v>
      </c>
      <c r="E14875" t="s">
        <v>139</v>
      </c>
      <c r="F14875" t="s">
        <v>133</v>
      </c>
    </row>
    <row r="14876" spans="1:6" x14ac:dyDescent="0.25">
      <c r="A14876">
        <v>2869</v>
      </c>
      <c r="B14876" s="3">
        <v>44562</v>
      </c>
      <c r="D14876" t="s">
        <v>131</v>
      </c>
      <c r="E14876" t="s">
        <v>139</v>
      </c>
      <c r="F14876" t="s">
        <v>133</v>
      </c>
    </row>
    <row r="14877" spans="1:6" x14ac:dyDescent="0.25">
      <c r="A14877">
        <v>2870</v>
      </c>
      <c r="B14877" s="3">
        <v>42948</v>
      </c>
      <c r="C14877" s="3">
        <v>43270</v>
      </c>
      <c r="D14877" t="s">
        <v>131</v>
      </c>
      <c r="E14877" t="s">
        <v>128</v>
      </c>
      <c r="F14877" t="s">
        <v>133</v>
      </c>
    </row>
    <row r="14878" spans="1:6" x14ac:dyDescent="0.25">
      <c r="A14878">
        <v>2870</v>
      </c>
      <c r="B14878" s="3">
        <v>43270</v>
      </c>
      <c r="C14878" s="3">
        <v>43299</v>
      </c>
      <c r="D14878" t="s">
        <v>131</v>
      </c>
      <c r="E14878" t="s">
        <v>128</v>
      </c>
      <c r="F14878" t="s">
        <v>133</v>
      </c>
    </row>
    <row r="14879" spans="1:6" x14ac:dyDescent="0.25">
      <c r="A14879">
        <v>2870</v>
      </c>
      <c r="B14879" s="3">
        <v>43299</v>
      </c>
      <c r="C14879" s="3">
        <v>43300</v>
      </c>
      <c r="D14879" t="s">
        <v>131</v>
      </c>
      <c r="E14879" t="s">
        <v>128</v>
      </c>
      <c r="F14879" t="s">
        <v>133</v>
      </c>
    </row>
    <row r="14880" spans="1:6" x14ac:dyDescent="0.25">
      <c r="A14880">
        <v>2870</v>
      </c>
      <c r="B14880" s="3">
        <v>43300</v>
      </c>
      <c r="C14880" s="3">
        <v>43332</v>
      </c>
      <c r="D14880" t="s">
        <v>131</v>
      </c>
      <c r="E14880" t="s">
        <v>128</v>
      </c>
      <c r="F14880" t="s">
        <v>133</v>
      </c>
    </row>
    <row r="14881" spans="1:6" x14ac:dyDescent="0.25">
      <c r="A14881">
        <v>2870</v>
      </c>
      <c r="B14881" s="3">
        <v>43332</v>
      </c>
      <c r="C14881" s="3">
        <v>43424</v>
      </c>
      <c r="D14881" t="s">
        <v>131</v>
      </c>
      <c r="E14881" t="s">
        <v>128</v>
      </c>
      <c r="F14881" t="s">
        <v>133</v>
      </c>
    </row>
    <row r="14882" spans="1:6" x14ac:dyDescent="0.25">
      <c r="A14882">
        <v>2870</v>
      </c>
      <c r="B14882" s="3">
        <v>43424</v>
      </c>
      <c r="C14882" s="3"/>
      <c r="D14882" t="s">
        <v>131</v>
      </c>
      <c r="E14882" t="s">
        <v>128</v>
      </c>
      <c r="F14882" t="s">
        <v>133</v>
      </c>
    </row>
    <row r="14883" spans="1:6" x14ac:dyDescent="0.25">
      <c r="A14883">
        <v>2871</v>
      </c>
      <c r="B14883" s="3">
        <v>42398</v>
      </c>
      <c r="C14883" s="3"/>
      <c r="D14883" t="s">
        <v>131</v>
      </c>
      <c r="E14883" t="s">
        <v>98</v>
      </c>
      <c r="F14883" t="s">
        <v>132</v>
      </c>
    </row>
    <row r="14884" spans="1:6" x14ac:dyDescent="0.25">
      <c r="A14884">
        <v>2872</v>
      </c>
      <c r="B14884" s="3">
        <v>42612</v>
      </c>
      <c r="C14884" s="3">
        <v>44136</v>
      </c>
      <c r="D14884" t="s">
        <v>131</v>
      </c>
      <c r="E14884" t="s">
        <v>115</v>
      </c>
      <c r="F14884" t="s">
        <v>133</v>
      </c>
    </row>
    <row r="14885" spans="1:6" x14ac:dyDescent="0.25">
      <c r="A14885">
        <v>2872</v>
      </c>
      <c r="B14885" s="3">
        <v>44136</v>
      </c>
      <c r="C14885" s="3">
        <v>44137</v>
      </c>
      <c r="D14885" t="s">
        <v>131</v>
      </c>
      <c r="E14885" t="s">
        <v>92</v>
      </c>
      <c r="F14885" t="s">
        <v>133</v>
      </c>
    </row>
    <row r="14886" spans="1:6" x14ac:dyDescent="0.25">
      <c r="A14886">
        <v>2872</v>
      </c>
      <c r="B14886" s="3">
        <v>44136</v>
      </c>
      <c r="C14886" s="3">
        <v>44136</v>
      </c>
      <c r="D14886" t="s">
        <v>131</v>
      </c>
      <c r="E14886" t="s">
        <v>115</v>
      </c>
      <c r="F14886" t="s">
        <v>133</v>
      </c>
    </row>
    <row r="14887" spans="1:6" x14ac:dyDescent="0.25">
      <c r="A14887">
        <v>2872</v>
      </c>
      <c r="B14887" s="3">
        <v>44137</v>
      </c>
      <c r="C14887" s="3">
        <v>44263</v>
      </c>
      <c r="D14887" t="s">
        <v>131</v>
      </c>
      <c r="E14887" t="s">
        <v>92</v>
      </c>
      <c r="F14887" t="s">
        <v>132</v>
      </c>
    </row>
    <row r="14888" spans="1:6" x14ac:dyDescent="0.25">
      <c r="A14888">
        <v>2872</v>
      </c>
      <c r="B14888" s="3">
        <v>44263</v>
      </c>
      <c r="C14888" s="3">
        <v>44263</v>
      </c>
      <c r="D14888" t="s">
        <v>131</v>
      </c>
      <c r="E14888" t="s">
        <v>92</v>
      </c>
      <c r="F14888" t="s">
        <v>133</v>
      </c>
    </row>
    <row r="14889" spans="1:6" x14ac:dyDescent="0.25">
      <c r="A14889">
        <v>2872</v>
      </c>
      <c r="B14889" s="3">
        <v>44263</v>
      </c>
      <c r="C14889" s="3">
        <v>44355</v>
      </c>
      <c r="D14889" t="s">
        <v>131</v>
      </c>
      <c r="E14889" t="s">
        <v>92</v>
      </c>
      <c r="F14889" t="s">
        <v>133</v>
      </c>
    </row>
    <row r="14890" spans="1:6" x14ac:dyDescent="0.25">
      <c r="A14890">
        <v>2872</v>
      </c>
      <c r="B14890" s="3">
        <v>44263</v>
      </c>
      <c r="C14890" s="3"/>
      <c r="D14890" t="s">
        <v>131</v>
      </c>
      <c r="E14890" t="s">
        <v>115</v>
      </c>
      <c r="F14890" t="s">
        <v>133</v>
      </c>
    </row>
    <row r="14891" spans="1:6" x14ac:dyDescent="0.25">
      <c r="A14891">
        <v>2873</v>
      </c>
      <c r="B14891" s="3">
        <v>42795</v>
      </c>
      <c r="C14891" s="3">
        <v>43255</v>
      </c>
      <c r="D14891" t="s">
        <v>131</v>
      </c>
      <c r="E14891" t="s">
        <v>118</v>
      </c>
      <c r="F14891" t="s">
        <v>133</v>
      </c>
    </row>
    <row r="14892" spans="1:6" x14ac:dyDescent="0.25">
      <c r="A14892">
        <v>2873</v>
      </c>
      <c r="B14892" s="3">
        <v>43255</v>
      </c>
      <c r="C14892" s="3">
        <v>43285</v>
      </c>
      <c r="D14892" t="s">
        <v>131</v>
      </c>
      <c r="E14892" t="s">
        <v>118</v>
      </c>
      <c r="F14892" t="s">
        <v>133</v>
      </c>
    </row>
    <row r="14893" spans="1:6" x14ac:dyDescent="0.25">
      <c r="A14893">
        <v>2873</v>
      </c>
      <c r="B14893" s="3">
        <v>43286</v>
      </c>
      <c r="C14893" s="3">
        <v>43286</v>
      </c>
      <c r="D14893" t="s">
        <v>131</v>
      </c>
      <c r="E14893" t="s">
        <v>118</v>
      </c>
      <c r="F14893" t="s">
        <v>133</v>
      </c>
    </row>
    <row r="14894" spans="1:6" x14ac:dyDescent="0.25">
      <c r="A14894">
        <v>2873</v>
      </c>
      <c r="B14894" s="3">
        <v>43286</v>
      </c>
      <c r="C14894" s="3">
        <v>43405</v>
      </c>
      <c r="D14894" t="s">
        <v>131</v>
      </c>
      <c r="E14894" t="s">
        <v>118</v>
      </c>
      <c r="F14894" t="s">
        <v>133</v>
      </c>
    </row>
    <row r="14895" spans="1:6" x14ac:dyDescent="0.25">
      <c r="A14895">
        <v>2873</v>
      </c>
      <c r="B14895" s="3">
        <v>43405</v>
      </c>
      <c r="C14895" s="3">
        <v>43405</v>
      </c>
      <c r="D14895" t="s">
        <v>131</v>
      </c>
      <c r="E14895" t="s">
        <v>118</v>
      </c>
      <c r="F14895" t="s">
        <v>133</v>
      </c>
    </row>
    <row r="14896" spans="1:6" x14ac:dyDescent="0.25">
      <c r="A14896">
        <v>2873</v>
      </c>
      <c r="B14896" s="3">
        <v>43405</v>
      </c>
      <c r="C14896" s="3">
        <v>43438</v>
      </c>
      <c r="D14896" t="s">
        <v>131</v>
      </c>
      <c r="E14896" t="s">
        <v>118</v>
      </c>
      <c r="F14896" t="s">
        <v>133</v>
      </c>
    </row>
    <row r="14897" spans="1:6" x14ac:dyDescent="0.25">
      <c r="A14897">
        <v>2873</v>
      </c>
      <c r="B14897" s="3">
        <v>43439</v>
      </c>
      <c r="C14897" s="3"/>
      <c r="D14897" t="s">
        <v>131</v>
      </c>
      <c r="E14897" t="s">
        <v>118</v>
      </c>
      <c r="F14897" t="s">
        <v>133</v>
      </c>
    </row>
    <row r="14898" spans="1:6" x14ac:dyDescent="0.25">
      <c r="A14898">
        <v>2874</v>
      </c>
      <c r="B14898" s="3">
        <v>42643</v>
      </c>
      <c r="C14898" s="3">
        <v>43368</v>
      </c>
      <c r="D14898" t="s">
        <v>131</v>
      </c>
      <c r="E14898" t="s">
        <v>115</v>
      </c>
      <c r="F14898" t="s">
        <v>133</v>
      </c>
    </row>
    <row r="14899" spans="1:6" x14ac:dyDescent="0.25">
      <c r="A14899">
        <v>2874</v>
      </c>
      <c r="B14899" s="3">
        <v>43368</v>
      </c>
      <c r="C14899" s="3">
        <v>44391</v>
      </c>
      <c r="D14899" t="s">
        <v>131</v>
      </c>
      <c r="E14899" t="s">
        <v>92</v>
      </c>
      <c r="F14899" t="s">
        <v>133</v>
      </c>
    </row>
    <row r="14900" spans="1:6" x14ac:dyDescent="0.25">
      <c r="A14900">
        <v>2874</v>
      </c>
      <c r="B14900" s="3">
        <v>43368</v>
      </c>
      <c r="C14900" s="3">
        <v>43374</v>
      </c>
      <c r="D14900" t="s">
        <v>131</v>
      </c>
      <c r="E14900" t="s">
        <v>115</v>
      </c>
      <c r="F14900" t="s">
        <v>133</v>
      </c>
    </row>
    <row r="14901" spans="1:6" x14ac:dyDescent="0.25">
      <c r="A14901">
        <v>2874</v>
      </c>
      <c r="B14901" s="3">
        <v>44391</v>
      </c>
      <c r="C14901" s="3">
        <v>44391</v>
      </c>
      <c r="D14901" t="s">
        <v>131</v>
      </c>
      <c r="E14901" t="s">
        <v>158</v>
      </c>
      <c r="F14901" t="s">
        <v>133</v>
      </c>
    </row>
    <row r="14902" spans="1:6" x14ac:dyDescent="0.25">
      <c r="A14902">
        <v>2874</v>
      </c>
      <c r="B14902" s="3">
        <v>44391</v>
      </c>
      <c r="D14902" t="s">
        <v>131</v>
      </c>
      <c r="E14902" t="s">
        <v>158</v>
      </c>
      <c r="F14902" t="s">
        <v>133</v>
      </c>
    </row>
    <row r="14903" spans="1:6" x14ac:dyDescent="0.25">
      <c r="A14903">
        <v>2874</v>
      </c>
      <c r="B14903" s="3">
        <v>44391</v>
      </c>
      <c r="C14903" s="3">
        <v>44391</v>
      </c>
      <c r="D14903" t="s">
        <v>131</v>
      </c>
      <c r="E14903" t="s">
        <v>92</v>
      </c>
      <c r="F14903" t="s">
        <v>133</v>
      </c>
    </row>
    <row r="14904" spans="1:6" x14ac:dyDescent="0.25">
      <c r="A14904">
        <v>2875</v>
      </c>
      <c r="B14904" s="3">
        <v>42370</v>
      </c>
      <c r="C14904" s="3">
        <v>42370</v>
      </c>
      <c r="D14904" t="s">
        <v>131</v>
      </c>
      <c r="E14904" t="s">
        <v>92</v>
      </c>
      <c r="F14904" t="s">
        <v>132</v>
      </c>
    </row>
    <row r="14905" spans="1:6" x14ac:dyDescent="0.25">
      <c r="A14905">
        <v>2875</v>
      </c>
      <c r="B14905" s="3">
        <v>42371</v>
      </c>
      <c r="C14905" s="3"/>
      <c r="D14905" t="s">
        <v>131</v>
      </c>
      <c r="E14905" t="s">
        <v>92</v>
      </c>
      <c r="F14905" t="s">
        <v>132</v>
      </c>
    </row>
    <row r="14906" spans="1:6" x14ac:dyDescent="0.25">
      <c r="A14906">
        <v>2876</v>
      </c>
      <c r="B14906" s="3">
        <v>42424</v>
      </c>
      <c r="C14906" s="3">
        <v>43205</v>
      </c>
      <c r="D14906" t="s">
        <v>131</v>
      </c>
      <c r="E14906" t="s">
        <v>185</v>
      </c>
      <c r="F14906" t="s">
        <v>133</v>
      </c>
    </row>
    <row r="14907" spans="1:6" x14ac:dyDescent="0.25">
      <c r="A14907">
        <v>2876</v>
      </c>
      <c r="B14907" s="3">
        <v>43206</v>
      </c>
      <c r="C14907" s="3">
        <v>43217</v>
      </c>
      <c r="D14907" t="s">
        <v>131</v>
      </c>
      <c r="E14907" t="s">
        <v>185</v>
      </c>
      <c r="F14907" t="s">
        <v>133</v>
      </c>
    </row>
    <row r="14908" spans="1:6" x14ac:dyDescent="0.25">
      <c r="A14908">
        <v>2876</v>
      </c>
      <c r="B14908" s="3">
        <v>43218</v>
      </c>
      <c r="C14908" s="3">
        <v>44166</v>
      </c>
      <c r="D14908" t="s">
        <v>131</v>
      </c>
      <c r="E14908" t="s">
        <v>185</v>
      </c>
      <c r="F14908" t="s">
        <v>133</v>
      </c>
    </row>
    <row r="14909" spans="1:6" x14ac:dyDescent="0.25">
      <c r="A14909">
        <v>2876</v>
      </c>
      <c r="B14909" s="3">
        <v>44166</v>
      </c>
      <c r="C14909" s="3">
        <v>44197</v>
      </c>
      <c r="D14909" t="s">
        <v>131</v>
      </c>
      <c r="E14909" t="s">
        <v>185</v>
      </c>
      <c r="F14909" t="s">
        <v>133</v>
      </c>
    </row>
    <row r="14910" spans="1:6" x14ac:dyDescent="0.25">
      <c r="A14910">
        <v>2876</v>
      </c>
      <c r="B14910" s="3">
        <v>44166</v>
      </c>
      <c r="C14910" s="3">
        <v>44440</v>
      </c>
      <c r="D14910" t="s">
        <v>131</v>
      </c>
      <c r="E14910" t="s">
        <v>167</v>
      </c>
      <c r="F14910" t="s">
        <v>133</v>
      </c>
    </row>
    <row r="14911" spans="1:6" x14ac:dyDescent="0.25">
      <c r="A14911">
        <v>2876</v>
      </c>
      <c r="B14911" s="3">
        <v>44166</v>
      </c>
      <c r="C14911" s="3">
        <v>44166</v>
      </c>
      <c r="D14911" t="s">
        <v>131</v>
      </c>
      <c r="E14911" t="s">
        <v>167</v>
      </c>
      <c r="F14911" t="s">
        <v>132</v>
      </c>
    </row>
    <row r="14912" spans="1:6" x14ac:dyDescent="0.25">
      <c r="A14912">
        <v>2876</v>
      </c>
      <c r="B14912" s="3">
        <v>44440</v>
      </c>
      <c r="C14912" s="3">
        <v>44440</v>
      </c>
      <c r="D14912" t="s">
        <v>131</v>
      </c>
      <c r="E14912" t="s">
        <v>174</v>
      </c>
      <c r="F14912" t="s">
        <v>133</v>
      </c>
    </row>
    <row r="14913" spans="1:6" x14ac:dyDescent="0.25">
      <c r="A14913">
        <v>2876</v>
      </c>
      <c r="B14913" s="3">
        <v>44440</v>
      </c>
      <c r="C14913" s="3">
        <v>44725</v>
      </c>
      <c r="D14913" t="s">
        <v>131</v>
      </c>
      <c r="E14913" t="s">
        <v>174</v>
      </c>
      <c r="F14913" t="s">
        <v>133</v>
      </c>
    </row>
    <row r="14914" spans="1:6" x14ac:dyDescent="0.25">
      <c r="A14914">
        <v>2876</v>
      </c>
      <c r="B14914" s="3">
        <v>44440</v>
      </c>
      <c r="C14914" s="3">
        <v>44440</v>
      </c>
      <c r="D14914" t="s">
        <v>131</v>
      </c>
      <c r="E14914" t="s">
        <v>167</v>
      </c>
      <c r="F14914" t="s">
        <v>132</v>
      </c>
    </row>
    <row r="14915" spans="1:6" x14ac:dyDescent="0.25">
      <c r="A14915">
        <v>2876</v>
      </c>
      <c r="B14915" s="3">
        <v>44440</v>
      </c>
      <c r="C14915" s="3">
        <v>44440</v>
      </c>
      <c r="D14915" t="s">
        <v>131</v>
      </c>
      <c r="E14915" t="s">
        <v>167</v>
      </c>
      <c r="F14915" t="s">
        <v>132</v>
      </c>
    </row>
    <row r="14916" spans="1:6" x14ac:dyDescent="0.25">
      <c r="A14916">
        <v>2876</v>
      </c>
      <c r="B14916" s="3">
        <v>44725</v>
      </c>
      <c r="C14916" s="3">
        <v>44822</v>
      </c>
      <c r="D14916" t="s">
        <v>131</v>
      </c>
      <c r="E14916" t="s">
        <v>174</v>
      </c>
      <c r="F14916" t="s">
        <v>133</v>
      </c>
    </row>
    <row r="14917" spans="1:6" x14ac:dyDescent="0.25">
      <c r="A14917">
        <v>2876</v>
      </c>
      <c r="B14917" s="3">
        <v>44823</v>
      </c>
      <c r="C14917" s="3"/>
      <c r="D14917" t="s">
        <v>131</v>
      </c>
      <c r="E14917" t="s">
        <v>174</v>
      </c>
      <c r="F14917" t="s">
        <v>133</v>
      </c>
    </row>
    <row r="14918" spans="1:6" x14ac:dyDescent="0.25">
      <c r="A14918">
        <v>2877</v>
      </c>
      <c r="B14918" s="3">
        <v>42657</v>
      </c>
      <c r="C14918" s="3">
        <v>43125</v>
      </c>
      <c r="D14918" t="s">
        <v>131</v>
      </c>
      <c r="E14918" t="s">
        <v>169</v>
      </c>
      <c r="F14918" t="s">
        <v>133</v>
      </c>
    </row>
    <row r="14919" spans="1:6" x14ac:dyDescent="0.25">
      <c r="A14919">
        <v>2877</v>
      </c>
      <c r="B14919" s="3">
        <v>43126</v>
      </c>
      <c r="C14919" s="3">
        <v>44298</v>
      </c>
      <c r="D14919" t="s">
        <v>131</v>
      </c>
      <c r="E14919" t="s">
        <v>115</v>
      </c>
      <c r="F14919" t="s">
        <v>133</v>
      </c>
    </row>
    <row r="14920" spans="1:6" x14ac:dyDescent="0.25">
      <c r="A14920">
        <v>2877</v>
      </c>
      <c r="B14920" s="3">
        <v>43126</v>
      </c>
      <c r="C14920" s="3">
        <v>43163</v>
      </c>
      <c r="D14920" t="s">
        <v>131</v>
      </c>
      <c r="E14920" t="s">
        <v>169</v>
      </c>
      <c r="F14920" t="s">
        <v>133</v>
      </c>
    </row>
    <row r="14921" spans="1:6" x14ac:dyDescent="0.25">
      <c r="A14921">
        <v>2877</v>
      </c>
      <c r="B14921" s="3">
        <v>44298</v>
      </c>
      <c r="C14921" s="3">
        <v>44298</v>
      </c>
      <c r="D14921" t="s">
        <v>131</v>
      </c>
      <c r="E14921" t="s">
        <v>116</v>
      </c>
      <c r="F14921" t="s">
        <v>133</v>
      </c>
    </row>
    <row r="14922" spans="1:6" x14ac:dyDescent="0.25">
      <c r="A14922">
        <v>2877</v>
      </c>
      <c r="B14922" s="3">
        <v>44298</v>
      </c>
      <c r="C14922" s="3">
        <v>44298</v>
      </c>
      <c r="D14922" t="s">
        <v>131</v>
      </c>
      <c r="E14922" t="s">
        <v>115</v>
      </c>
      <c r="F14922" t="s">
        <v>133</v>
      </c>
    </row>
    <row r="14923" spans="1:6" x14ac:dyDescent="0.25">
      <c r="A14923">
        <v>2877</v>
      </c>
      <c r="B14923" s="3">
        <v>44298</v>
      </c>
      <c r="C14923" s="3">
        <v>44496</v>
      </c>
      <c r="D14923" t="s">
        <v>131</v>
      </c>
      <c r="E14923" t="s">
        <v>116</v>
      </c>
      <c r="F14923" t="s">
        <v>133</v>
      </c>
    </row>
    <row r="14924" spans="1:6" x14ac:dyDescent="0.25">
      <c r="A14924">
        <v>2877</v>
      </c>
      <c r="B14924" s="3">
        <v>44496</v>
      </c>
      <c r="C14924" s="3">
        <v>44496</v>
      </c>
      <c r="D14924" t="s">
        <v>131</v>
      </c>
      <c r="E14924" t="s">
        <v>116</v>
      </c>
      <c r="F14924" t="s">
        <v>133</v>
      </c>
    </row>
    <row r="14925" spans="1:6" x14ac:dyDescent="0.25">
      <c r="A14925">
        <v>2877</v>
      </c>
      <c r="B14925" s="3">
        <v>44496</v>
      </c>
      <c r="C14925" s="3">
        <v>44496</v>
      </c>
      <c r="D14925" t="s">
        <v>131</v>
      </c>
      <c r="E14925" t="s">
        <v>116</v>
      </c>
      <c r="F14925" t="s">
        <v>133</v>
      </c>
    </row>
    <row r="14926" spans="1:6" x14ac:dyDescent="0.25">
      <c r="A14926">
        <v>2877</v>
      </c>
      <c r="B14926" s="3">
        <v>44496</v>
      </c>
      <c r="C14926" s="3"/>
      <c r="D14926" t="s">
        <v>131</v>
      </c>
      <c r="E14926" t="s">
        <v>115</v>
      </c>
      <c r="F14926" t="s">
        <v>133</v>
      </c>
    </row>
    <row r="14927" spans="1:6" x14ac:dyDescent="0.25">
      <c r="A14927">
        <v>2878</v>
      </c>
      <c r="B14927" s="3">
        <v>42996</v>
      </c>
      <c r="C14927" s="3">
        <v>44712</v>
      </c>
      <c r="D14927" t="s">
        <v>131</v>
      </c>
      <c r="E14927" t="s">
        <v>115</v>
      </c>
      <c r="F14927" t="s">
        <v>133</v>
      </c>
    </row>
    <row r="14928" spans="1:6" x14ac:dyDescent="0.25">
      <c r="A14928">
        <v>2878</v>
      </c>
      <c r="B14928" s="3">
        <v>44712</v>
      </c>
      <c r="C14928" s="3">
        <v>44718</v>
      </c>
      <c r="D14928" t="s">
        <v>131</v>
      </c>
      <c r="E14928" t="s">
        <v>115</v>
      </c>
      <c r="F14928" t="s">
        <v>133</v>
      </c>
    </row>
    <row r="14929" spans="1:6" x14ac:dyDescent="0.25">
      <c r="A14929">
        <v>2878</v>
      </c>
      <c r="B14929" s="3">
        <v>44719</v>
      </c>
      <c r="C14929" s="3">
        <v>44719</v>
      </c>
      <c r="D14929" t="s">
        <v>131</v>
      </c>
      <c r="E14929" t="s">
        <v>115</v>
      </c>
      <c r="F14929" t="s">
        <v>133</v>
      </c>
    </row>
    <row r="14930" spans="1:6" x14ac:dyDescent="0.25">
      <c r="A14930">
        <v>2878</v>
      </c>
      <c r="B14930" s="3">
        <v>44719</v>
      </c>
      <c r="C14930" s="3">
        <v>44725</v>
      </c>
      <c r="D14930" t="s">
        <v>131</v>
      </c>
      <c r="E14930" t="s">
        <v>115</v>
      </c>
      <c r="F14930" t="s">
        <v>133</v>
      </c>
    </row>
    <row r="14931" spans="1:6" x14ac:dyDescent="0.25">
      <c r="A14931">
        <v>2878</v>
      </c>
      <c r="B14931" s="3">
        <v>44726</v>
      </c>
      <c r="C14931" s="3">
        <v>44726</v>
      </c>
      <c r="D14931" t="s">
        <v>131</v>
      </c>
      <c r="E14931" t="s">
        <v>115</v>
      </c>
      <c r="F14931" t="s">
        <v>133</v>
      </c>
    </row>
    <row r="14932" spans="1:6" x14ac:dyDescent="0.25">
      <c r="A14932">
        <v>2878</v>
      </c>
      <c r="B14932" s="3">
        <v>44726</v>
      </c>
      <c r="C14932" s="3">
        <v>44733</v>
      </c>
      <c r="D14932" t="s">
        <v>131</v>
      </c>
      <c r="E14932" t="s">
        <v>115</v>
      </c>
      <c r="F14932" t="s">
        <v>133</v>
      </c>
    </row>
    <row r="14933" spans="1:6" x14ac:dyDescent="0.25">
      <c r="A14933">
        <v>2878</v>
      </c>
      <c r="B14933" s="3">
        <v>44734</v>
      </c>
      <c r="C14933" s="3">
        <v>44734</v>
      </c>
      <c r="D14933" t="s">
        <v>131</v>
      </c>
      <c r="E14933" t="s">
        <v>115</v>
      </c>
      <c r="F14933" t="s">
        <v>133</v>
      </c>
    </row>
    <row r="14934" spans="1:6" x14ac:dyDescent="0.25">
      <c r="A14934">
        <v>2878</v>
      </c>
      <c r="B14934" s="3">
        <v>44734</v>
      </c>
      <c r="C14934" s="3">
        <v>44763</v>
      </c>
      <c r="D14934" t="s">
        <v>131</v>
      </c>
      <c r="E14934" t="s">
        <v>115</v>
      </c>
      <c r="F14934" t="s">
        <v>133</v>
      </c>
    </row>
    <row r="14935" spans="1:6" x14ac:dyDescent="0.25">
      <c r="A14935">
        <v>2878</v>
      </c>
      <c r="B14935" s="3">
        <v>44764</v>
      </c>
      <c r="C14935" s="3"/>
      <c r="D14935" t="s">
        <v>131</v>
      </c>
      <c r="E14935" t="s">
        <v>115</v>
      </c>
      <c r="F14935" t="s">
        <v>133</v>
      </c>
    </row>
    <row r="14936" spans="1:6" x14ac:dyDescent="0.25">
      <c r="A14936">
        <v>2879</v>
      </c>
      <c r="B14936" s="3">
        <v>42948</v>
      </c>
      <c r="C14936" s="3">
        <v>43846</v>
      </c>
      <c r="D14936" t="s">
        <v>131</v>
      </c>
      <c r="E14936" t="s">
        <v>124</v>
      </c>
      <c r="F14936" t="s">
        <v>133</v>
      </c>
    </row>
    <row r="14937" spans="1:6" x14ac:dyDescent="0.25">
      <c r="A14937">
        <v>2879</v>
      </c>
      <c r="B14937" s="3">
        <v>43846</v>
      </c>
      <c r="C14937" s="3">
        <v>43846</v>
      </c>
      <c r="D14937" t="s">
        <v>131</v>
      </c>
      <c r="E14937" t="s">
        <v>124</v>
      </c>
      <c r="F14937" t="s">
        <v>133</v>
      </c>
    </row>
    <row r="14938" spans="1:6" x14ac:dyDescent="0.25">
      <c r="A14938">
        <v>2879</v>
      </c>
      <c r="B14938" s="3">
        <v>43846</v>
      </c>
      <c r="D14938" t="s">
        <v>131</v>
      </c>
      <c r="E14938" t="s">
        <v>165</v>
      </c>
      <c r="F14938" t="s">
        <v>133</v>
      </c>
    </row>
    <row r="14939" spans="1:6" x14ac:dyDescent="0.25">
      <c r="A14939">
        <v>2880</v>
      </c>
      <c r="B14939" s="3">
        <v>42598</v>
      </c>
      <c r="C14939" s="3">
        <v>43344</v>
      </c>
      <c r="D14939" t="s">
        <v>131</v>
      </c>
      <c r="E14939" t="s">
        <v>124</v>
      </c>
      <c r="F14939" t="s">
        <v>133</v>
      </c>
    </row>
    <row r="14940" spans="1:6" x14ac:dyDescent="0.25">
      <c r="A14940">
        <v>2880</v>
      </c>
      <c r="B14940" s="3">
        <v>43344</v>
      </c>
      <c r="C14940" s="3">
        <v>43344</v>
      </c>
      <c r="D14940" t="s">
        <v>131</v>
      </c>
      <c r="E14940" t="s">
        <v>124</v>
      </c>
      <c r="F14940" t="s">
        <v>133</v>
      </c>
    </row>
    <row r="14941" spans="1:6" x14ac:dyDescent="0.25">
      <c r="A14941">
        <v>2880</v>
      </c>
      <c r="B14941" s="3">
        <v>43344</v>
      </c>
      <c r="C14941" s="3">
        <v>43480</v>
      </c>
      <c r="D14941" t="s">
        <v>131</v>
      </c>
      <c r="E14941" t="s">
        <v>118</v>
      </c>
      <c r="F14941" t="s">
        <v>133</v>
      </c>
    </row>
    <row r="14942" spans="1:6" x14ac:dyDescent="0.25">
      <c r="A14942">
        <v>2880</v>
      </c>
      <c r="B14942" s="3">
        <v>43480</v>
      </c>
      <c r="C14942" s="3">
        <v>43509</v>
      </c>
      <c r="D14942" t="s">
        <v>131</v>
      </c>
      <c r="E14942" t="s">
        <v>118</v>
      </c>
      <c r="F14942" t="s">
        <v>133</v>
      </c>
    </row>
    <row r="14943" spans="1:6" x14ac:dyDescent="0.25">
      <c r="A14943">
        <v>2880</v>
      </c>
      <c r="B14943" s="3">
        <v>43510</v>
      </c>
      <c r="C14943" s="3">
        <v>43510</v>
      </c>
      <c r="D14943" t="s">
        <v>131</v>
      </c>
      <c r="E14943" t="s">
        <v>118</v>
      </c>
      <c r="F14943" t="s">
        <v>133</v>
      </c>
    </row>
    <row r="14944" spans="1:6" x14ac:dyDescent="0.25">
      <c r="A14944">
        <v>2880</v>
      </c>
      <c r="B14944" s="3">
        <v>43510</v>
      </c>
      <c r="C14944" s="3">
        <v>43568</v>
      </c>
      <c r="D14944" t="s">
        <v>131</v>
      </c>
      <c r="E14944" t="s">
        <v>118</v>
      </c>
      <c r="F14944" t="s">
        <v>133</v>
      </c>
    </row>
    <row r="14945" spans="1:6" x14ac:dyDescent="0.25">
      <c r="A14945">
        <v>2880</v>
      </c>
      <c r="B14945" s="3">
        <v>43569</v>
      </c>
      <c r="C14945" s="3">
        <v>44075</v>
      </c>
      <c r="D14945" t="s">
        <v>131</v>
      </c>
      <c r="E14945" t="s">
        <v>118</v>
      </c>
      <c r="F14945" t="s">
        <v>133</v>
      </c>
    </row>
    <row r="14946" spans="1:6" x14ac:dyDescent="0.25">
      <c r="A14946">
        <v>2880</v>
      </c>
      <c r="B14946" s="3">
        <v>44075</v>
      </c>
      <c r="C14946" s="3">
        <v>44077</v>
      </c>
      <c r="D14946" t="s">
        <v>131</v>
      </c>
      <c r="E14946" t="s">
        <v>118</v>
      </c>
      <c r="F14946" t="s">
        <v>133</v>
      </c>
    </row>
    <row r="14947" spans="1:6" x14ac:dyDescent="0.25">
      <c r="A14947">
        <v>2880</v>
      </c>
      <c r="B14947" s="3">
        <v>44078</v>
      </c>
      <c r="C14947" s="3">
        <v>44078</v>
      </c>
      <c r="D14947" t="s">
        <v>131</v>
      </c>
      <c r="E14947" t="s">
        <v>118</v>
      </c>
      <c r="F14947" t="s">
        <v>133</v>
      </c>
    </row>
    <row r="14948" spans="1:6" x14ac:dyDescent="0.25">
      <c r="A14948">
        <v>2880</v>
      </c>
      <c r="B14948" s="3">
        <v>44078</v>
      </c>
      <c r="C14948" s="3">
        <v>44092</v>
      </c>
      <c r="D14948" t="s">
        <v>131</v>
      </c>
      <c r="E14948" t="s">
        <v>118</v>
      </c>
      <c r="F14948" t="s">
        <v>133</v>
      </c>
    </row>
    <row r="14949" spans="1:6" x14ac:dyDescent="0.25">
      <c r="A14949">
        <v>2880</v>
      </c>
      <c r="B14949" s="3">
        <v>44093</v>
      </c>
      <c r="C14949" s="3">
        <v>44093</v>
      </c>
      <c r="D14949" t="s">
        <v>131</v>
      </c>
      <c r="E14949" t="s">
        <v>118</v>
      </c>
      <c r="F14949" t="s">
        <v>133</v>
      </c>
    </row>
    <row r="14950" spans="1:6" x14ac:dyDescent="0.25">
      <c r="A14950">
        <v>2880</v>
      </c>
      <c r="B14950" s="3">
        <v>44093</v>
      </c>
      <c r="C14950" s="3">
        <v>44101</v>
      </c>
      <c r="D14950" t="s">
        <v>131</v>
      </c>
      <c r="E14950" t="s">
        <v>118</v>
      </c>
      <c r="F14950" t="s">
        <v>133</v>
      </c>
    </row>
    <row r="14951" spans="1:6" x14ac:dyDescent="0.25">
      <c r="A14951">
        <v>2880</v>
      </c>
      <c r="B14951" s="3">
        <v>44102</v>
      </c>
      <c r="C14951" s="3">
        <v>44102</v>
      </c>
      <c r="D14951" t="s">
        <v>131</v>
      </c>
      <c r="E14951" t="s">
        <v>118</v>
      </c>
      <c r="F14951" t="s">
        <v>133</v>
      </c>
    </row>
    <row r="14952" spans="1:6" x14ac:dyDescent="0.25">
      <c r="A14952">
        <v>2880</v>
      </c>
      <c r="B14952" s="3">
        <v>44102</v>
      </c>
      <c r="C14952" s="3">
        <v>44116</v>
      </c>
      <c r="D14952" t="s">
        <v>131</v>
      </c>
      <c r="E14952" t="s">
        <v>118</v>
      </c>
      <c r="F14952" t="s">
        <v>133</v>
      </c>
    </row>
    <row r="14953" spans="1:6" x14ac:dyDescent="0.25">
      <c r="A14953">
        <v>2880</v>
      </c>
      <c r="B14953" s="3">
        <v>44117</v>
      </c>
      <c r="C14953" s="3">
        <v>44212</v>
      </c>
      <c r="D14953" t="s">
        <v>131</v>
      </c>
      <c r="E14953" t="s">
        <v>118</v>
      </c>
      <c r="F14953" t="s">
        <v>133</v>
      </c>
    </row>
    <row r="14954" spans="1:6" x14ac:dyDescent="0.25">
      <c r="A14954">
        <v>2880</v>
      </c>
      <c r="B14954" s="3">
        <v>44212</v>
      </c>
      <c r="C14954" s="3">
        <v>44301</v>
      </c>
      <c r="D14954" t="s">
        <v>131</v>
      </c>
      <c r="E14954" t="s">
        <v>118</v>
      </c>
      <c r="F14954" t="s">
        <v>133</v>
      </c>
    </row>
    <row r="14955" spans="1:6" x14ac:dyDescent="0.25">
      <c r="A14955">
        <v>2880</v>
      </c>
      <c r="B14955" s="3">
        <v>44302</v>
      </c>
      <c r="C14955" s="3"/>
      <c r="D14955" t="s">
        <v>131</v>
      </c>
      <c r="E14955" t="s">
        <v>118</v>
      </c>
      <c r="F14955" t="s">
        <v>133</v>
      </c>
    </row>
    <row r="14956" spans="1:6" x14ac:dyDescent="0.25">
      <c r="A14956">
        <v>2881</v>
      </c>
      <c r="B14956" s="3">
        <v>42373</v>
      </c>
      <c r="C14956" s="3">
        <v>43292</v>
      </c>
      <c r="D14956" t="s">
        <v>131</v>
      </c>
      <c r="E14956" t="s">
        <v>167</v>
      </c>
      <c r="F14956" t="s">
        <v>133</v>
      </c>
    </row>
    <row r="14957" spans="1:6" x14ac:dyDescent="0.25">
      <c r="A14957">
        <v>2881</v>
      </c>
      <c r="B14957" s="3">
        <v>43292</v>
      </c>
      <c r="C14957" s="3">
        <v>43296</v>
      </c>
      <c r="D14957" t="s">
        <v>131</v>
      </c>
      <c r="E14957" t="s">
        <v>167</v>
      </c>
      <c r="F14957" t="s">
        <v>133</v>
      </c>
    </row>
    <row r="14958" spans="1:6" x14ac:dyDescent="0.25">
      <c r="A14958">
        <v>2881</v>
      </c>
      <c r="B14958" s="3">
        <v>43296</v>
      </c>
      <c r="C14958" s="3">
        <v>43360</v>
      </c>
      <c r="D14958" t="s">
        <v>131</v>
      </c>
      <c r="E14958" t="s">
        <v>167</v>
      </c>
      <c r="F14958" t="s">
        <v>133</v>
      </c>
    </row>
    <row r="14959" spans="1:6" x14ac:dyDescent="0.25">
      <c r="A14959">
        <v>2881</v>
      </c>
      <c r="B14959" s="3">
        <v>43360</v>
      </c>
      <c r="C14959" s="3">
        <v>43360</v>
      </c>
      <c r="D14959" t="s">
        <v>131</v>
      </c>
      <c r="E14959" t="s">
        <v>167</v>
      </c>
      <c r="F14959" t="s">
        <v>133</v>
      </c>
    </row>
    <row r="14960" spans="1:6" x14ac:dyDescent="0.25">
      <c r="A14960">
        <v>2881</v>
      </c>
      <c r="B14960" s="3">
        <v>43361</v>
      </c>
      <c r="C14960" s="3">
        <v>43381</v>
      </c>
      <c r="D14960" t="s">
        <v>131</v>
      </c>
      <c r="E14960" t="s">
        <v>167</v>
      </c>
      <c r="F14960" t="s">
        <v>133</v>
      </c>
    </row>
    <row r="14961" spans="1:6" x14ac:dyDescent="0.25">
      <c r="A14961">
        <v>2881</v>
      </c>
      <c r="B14961" s="3">
        <v>43381</v>
      </c>
      <c r="C14961" s="3">
        <v>43382</v>
      </c>
      <c r="D14961" t="s">
        <v>131</v>
      </c>
      <c r="E14961" t="s">
        <v>167</v>
      </c>
      <c r="F14961" t="s">
        <v>133</v>
      </c>
    </row>
    <row r="14962" spans="1:6" x14ac:dyDescent="0.25">
      <c r="A14962">
        <v>2881</v>
      </c>
      <c r="B14962" s="3">
        <v>43383</v>
      </c>
      <c r="C14962" s="3">
        <v>43426</v>
      </c>
      <c r="D14962" t="s">
        <v>131</v>
      </c>
      <c r="E14962" t="s">
        <v>167</v>
      </c>
      <c r="F14962" t="s">
        <v>133</v>
      </c>
    </row>
    <row r="14963" spans="1:6" x14ac:dyDescent="0.25">
      <c r="A14963">
        <v>2881</v>
      </c>
      <c r="B14963" s="3">
        <v>43426</v>
      </c>
      <c r="C14963" s="3">
        <v>43515</v>
      </c>
      <c r="D14963" t="s">
        <v>131</v>
      </c>
      <c r="E14963" t="s">
        <v>167</v>
      </c>
      <c r="F14963" t="s">
        <v>133</v>
      </c>
    </row>
    <row r="14964" spans="1:6" x14ac:dyDescent="0.25">
      <c r="A14964">
        <v>2881</v>
      </c>
      <c r="B14964" s="3">
        <v>43516</v>
      </c>
      <c r="C14964" s="3">
        <v>43516</v>
      </c>
      <c r="D14964" t="s">
        <v>131</v>
      </c>
      <c r="E14964" t="s">
        <v>167</v>
      </c>
      <c r="F14964" t="s">
        <v>133</v>
      </c>
    </row>
    <row r="14965" spans="1:6" x14ac:dyDescent="0.25">
      <c r="A14965">
        <v>2881</v>
      </c>
      <c r="B14965" s="3">
        <v>43516</v>
      </c>
      <c r="C14965" s="3">
        <v>43523</v>
      </c>
      <c r="D14965" t="s">
        <v>131</v>
      </c>
      <c r="E14965" t="s">
        <v>167</v>
      </c>
      <c r="F14965" t="s">
        <v>133</v>
      </c>
    </row>
    <row r="14966" spans="1:6" x14ac:dyDescent="0.25">
      <c r="A14966">
        <v>2881</v>
      </c>
      <c r="B14966" s="3">
        <v>43524</v>
      </c>
      <c r="C14966" s="3">
        <v>43717</v>
      </c>
      <c r="D14966" t="s">
        <v>131</v>
      </c>
      <c r="E14966" t="s">
        <v>167</v>
      </c>
      <c r="F14966" t="s">
        <v>133</v>
      </c>
    </row>
    <row r="14967" spans="1:6" x14ac:dyDescent="0.25">
      <c r="A14967">
        <v>2881</v>
      </c>
      <c r="B14967" s="3">
        <v>43717</v>
      </c>
      <c r="C14967" s="3">
        <v>43717</v>
      </c>
      <c r="D14967" t="s">
        <v>131</v>
      </c>
      <c r="E14967" t="s">
        <v>167</v>
      </c>
      <c r="F14967" t="s">
        <v>133</v>
      </c>
    </row>
    <row r="14968" spans="1:6" x14ac:dyDescent="0.25">
      <c r="A14968">
        <v>2881</v>
      </c>
      <c r="B14968" s="3">
        <v>43718</v>
      </c>
      <c r="C14968" s="3">
        <v>43815</v>
      </c>
      <c r="D14968" t="s">
        <v>131</v>
      </c>
      <c r="E14968" t="s">
        <v>167</v>
      </c>
      <c r="F14968" t="s">
        <v>133</v>
      </c>
    </row>
    <row r="14969" spans="1:6" x14ac:dyDescent="0.25">
      <c r="A14969">
        <v>2881</v>
      </c>
      <c r="B14969" s="3">
        <v>43815</v>
      </c>
      <c r="C14969" s="3">
        <v>43983</v>
      </c>
      <c r="D14969" t="s">
        <v>131</v>
      </c>
      <c r="E14969" t="s">
        <v>167</v>
      </c>
      <c r="F14969" t="s">
        <v>133</v>
      </c>
    </row>
    <row r="14970" spans="1:6" x14ac:dyDescent="0.25">
      <c r="A14970">
        <v>2881</v>
      </c>
      <c r="B14970" s="3">
        <v>43983</v>
      </c>
      <c r="C14970" s="3">
        <v>43983</v>
      </c>
      <c r="D14970" t="s">
        <v>131</v>
      </c>
      <c r="E14970" t="s">
        <v>167</v>
      </c>
      <c r="F14970" t="s">
        <v>133</v>
      </c>
    </row>
    <row r="14971" spans="1:6" x14ac:dyDescent="0.25">
      <c r="A14971">
        <v>2881</v>
      </c>
      <c r="B14971" s="3">
        <v>43983</v>
      </c>
      <c r="C14971" s="3">
        <v>43983</v>
      </c>
      <c r="D14971" t="s">
        <v>131</v>
      </c>
      <c r="E14971" t="s">
        <v>187</v>
      </c>
      <c r="F14971" t="s">
        <v>133</v>
      </c>
    </row>
    <row r="14972" spans="1:6" x14ac:dyDescent="0.25">
      <c r="A14972">
        <v>2881</v>
      </c>
      <c r="B14972" s="3">
        <v>43983</v>
      </c>
      <c r="C14972" s="3"/>
      <c r="D14972" t="s">
        <v>131</v>
      </c>
      <c r="E14972" t="s">
        <v>187</v>
      </c>
      <c r="F14972" t="s">
        <v>133</v>
      </c>
    </row>
    <row r="14973" spans="1:6" x14ac:dyDescent="0.25">
      <c r="A14973">
        <v>2882</v>
      </c>
      <c r="B14973" s="3">
        <v>42430</v>
      </c>
      <c r="C14973" s="3">
        <v>44435</v>
      </c>
      <c r="D14973" t="s">
        <v>131</v>
      </c>
      <c r="E14973" t="s">
        <v>90</v>
      </c>
      <c r="F14973" t="s">
        <v>132</v>
      </c>
    </row>
    <row r="14974" spans="1:6" x14ac:dyDescent="0.25">
      <c r="A14974">
        <v>2882</v>
      </c>
      <c r="B14974" s="3">
        <v>44435</v>
      </c>
      <c r="C14974" s="3">
        <v>44453</v>
      </c>
      <c r="D14974" t="s">
        <v>131</v>
      </c>
      <c r="E14974" t="s">
        <v>90</v>
      </c>
      <c r="F14974" t="s">
        <v>132</v>
      </c>
    </row>
    <row r="14975" spans="1:6" x14ac:dyDescent="0.25">
      <c r="A14975">
        <v>2882</v>
      </c>
      <c r="B14975" s="3">
        <v>44454</v>
      </c>
      <c r="C14975" s="3"/>
      <c r="D14975" t="s">
        <v>131</v>
      </c>
      <c r="E14975" t="s">
        <v>90</v>
      </c>
      <c r="F14975" t="s">
        <v>132</v>
      </c>
    </row>
    <row r="14976" spans="1:6" x14ac:dyDescent="0.25">
      <c r="A14976">
        <v>2883</v>
      </c>
      <c r="B14976" s="3">
        <v>42430</v>
      </c>
      <c r="C14976" s="3">
        <v>43875</v>
      </c>
      <c r="D14976" t="s">
        <v>131</v>
      </c>
      <c r="E14976" t="s">
        <v>88</v>
      </c>
      <c r="F14976" t="s">
        <v>132</v>
      </c>
    </row>
    <row r="14977" spans="1:6" x14ac:dyDescent="0.25">
      <c r="A14977">
        <v>2883</v>
      </c>
      <c r="B14977" s="3">
        <v>43875</v>
      </c>
      <c r="C14977" s="3">
        <v>44523</v>
      </c>
      <c r="D14977" t="s">
        <v>131</v>
      </c>
      <c r="E14977" t="s">
        <v>88</v>
      </c>
      <c r="F14977" t="s">
        <v>133</v>
      </c>
    </row>
    <row r="14978" spans="1:6" x14ac:dyDescent="0.25">
      <c r="A14978">
        <v>2883</v>
      </c>
      <c r="B14978" s="3">
        <v>44523</v>
      </c>
      <c r="C14978" s="3">
        <v>44524</v>
      </c>
      <c r="D14978" t="s">
        <v>131</v>
      </c>
      <c r="E14978" t="s">
        <v>88</v>
      </c>
      <c r="F14978" t="s">
        <v>132</v>
      </c>
    </row>
    <row r="14979" spans="1:6" x14ac:dyDescent="0.25">
      <c r="A14979">
        <v>2883</v>
      </c>
      <c r="B14979" s="3">
        <v>44524</v>
      </c>
      <c r="C14979" s="3">
        <v>44524</v>
      </c>
      <c r="D14979" t="s">
        <v>131</v>
      </c>
      <c r="E14979" t="s">
        <v>88</v>
      </c>
      <c r="F14979" t="s">
        <v>132</v>
      </c>
    </row>
    <row r="14980" spans="1:6" x14ac:dyDescent="0.25">
      <c r="A14980">
        <v>2883</v>
      </c>
      <c r="B14980" s="3">
        <v>44524</v>
      </c>
      <c r="C14980" s="3"/>
      <c r="D14980" t="s">
        <v>131</v>
      </c>
      <c r="E14980" t="s">
        <v>88</v>
      </c>
      <c r="F14980" t="s">
        <v>132</v>
      </c>
    </row>
    <row r="14981" spans="1:6" x14ac:dyDescent="0.25">
      <c r="A14981">
        <v>2884</v>
      </c>
      <c r="B14981" s="3">
        <v>42870</v>
      </c>
      <c r="C14981" s="3">
        <v>43437</v>
      </c>
      <c r="D14981" t="s">
        <v>131</v>
      </c>
      <c r="E14981" t="s">
        <v>118</v>
      </c>
      <c r="F14981" t="s">
        <v>133</v>
      </c>
    </row>
    <row r="14982" spans="1:6" x14ac:dyDescent="0.25">
      <c r="A14982">
        <v>2884</v>
      </c>
      <c r="B14982" s="3">
        <v>43437</v>
      </c>
      <c r="C14982" s="3">
        <v>43437</v>
      </c>
      <c r="D14982" t="s">
        <v>131</v>
      </c>
      <c r="E14982" t="s">
        <v>118</v>
      </c>
      <c r="F14982" t="s">
        <v>133</v>
      </c>
    </row>
    <row r="14983" spans="1:6" x14ac:dyDescent="0.25">
      <c r="A14983">
        <v>2884</v>
      </c>
      <c r="B14983" s="3">
        <v>43438</v>
      </c>
      <c r="C14983" s="3">
        <v>43738</v>
      </c>
      <c r="D14983" t="s">
        <v>131</v>
      </c>
      <c r="E14983" t="s">
        <v>118</v>
      </c>
      <c r="F14983" t="s">
        <v>133</v>
      </c>
    </row>
    <row r="14984" spans="1:6" x14ac:dyDescent="0.25">
      <c r="A14984">
        <v>2884</v>
      </c>
      <c r="B14984" s="3">
        <v>43738</v>
      </c>
      <c r="C14984" s="3"/>
      <c r="D14984" t="s">
        <v>131</v>
      </c>
      <c r="E14984" t="s">
        <v>118</v>
      </c>
      <c r="F14984" t="s">
        <v>133</v>
      </c>
    </row>
    <row r="14985" spans="1:6" x14ac:dyDescent="0.25">
      <c r="A14985">
        <v>2885</v>
      </c>
      <c r="B14985" s="3">
        <v>42551</v>
      </c>
      <c r="C14985" s="3">
        <v>44403</v>
      </c>
      <c r="D14985" t="s">
        <v>131</v>
      </c>
      <c r="E14985" t="s">
        <v>118</v>
      </c>
      <c r="F14985" t="s">
        <v>133</v>
      </c>
    </row>
    <row r="14986" spans="1:6" x14ac:dyDescent="0.25">
      <c r="A14986">
        <v>2885</v>
      </c>
      <c r="B14986" s="3">
        <v>42551</v>
      </c>
      <c r="C14986" s="3">
        <v>42551</v>
      </c>
      <c r="D14986" t="s">
        <v>131</v>
      </c>
      <c r="E14986" t="s">
        <v>118</v>
      </c>
      <c r="F14986" t="s">
        <v>133</v>
      </c>
    </row>
    <row r="14987" spans="1:6" x14ac:dyDescent="0.25">
      <c r="A14987">
        <v>2885</v>
      </c>
      <c r="B14987" s="3">
        <v>44403</v>
      </c>
      <c r="C14987" s="3">
        <v>44416</v>
      </c>
      <c r="D14987" t="s">
        <v>131</v>
      </c>
      <c r="E14987" t="s">
        <v>118</v>
      </c>
      <c r="F14987" t="s">
        <v>133</v>
      </c>
    </row>
    <row r="14988" spans="1:6" x14ac:dyDescent="0.25">
      <c r="A14988">
        <v>2885</v>
      </c>
      <c r="B14988" s="3">
        <v>44417</v>
      </c>
      <c r="C14988" s="3">
        <v>44593</v>
      </c>
      <c r="D14988" t="s">
        <v>131</v>
      </c>
      <c r="E14988" t="s">
        <v>118</v>
      </c>
      <c r="F14988" t="s">
        <v>133</v>
      </c>
    </row>
    <row r="14989" spans="1:6" x14ac:dyDescent="0.25">
      <c r="A14989">
        <v>2885</v>
      </c>
      <c r="B14989" s="3">
        <v>44593</v>
      </c>
      <c r="C14989" s="3">
        <v>44593</v>
      </c>
      <c r="D14989" t="s">
        <v>131</v>
      </c>
      <c r="E14989" t="s">
        <v>118</v>
      </c>
      <c r="F14989" t="s">
        <v>133</v>
      </c>
    </row>
    <row r="14990" spans="1:6" x14ac:dyDescent="0.25">
      <c r="A14990">
        <v>2885</v>
      </c>
      <c r="B14990" s="3">
        <v>44593</v>
      </c>
      <c r="C14990" s="3">
        <v>44593</v>
      </c>
      <c r="D14990" t="s">
        <v>131</v>
      </c>
      <c r="E14990" t="s">
        <v>118</v>
      </c>
      <c r="F14990" t="s">
        <v>133</v>
      </c>
    </row>
    <row r="14991" spans="1:6" x14ac:dyDescent="0.25">
      <c r="A14991">
        <v>2885</v>
      </c>
      <c r="B14991" s="3">
        <v>44593</v>
      </c>
      <c r="C14991" s="3">
        <v>44651</v>
      </c>
      <c r="D14991" t="s">
        <v>131</v>
      </c>
      <c r="E14991" t="s">
        <v>118</v>
      </c>
      <c r="F14991" t="s">
        <v>133</v>
      </c>
    </row>
    <row r="14992" spans="1:6" x14ac:dyDescent="0.25">
      <c r="A14992">
        <v>2885</v>
      </c>
      <c r="B14992" s="3">
        <v>44652</v>
      </c>
      <c r="C14992" s="3">
        <v>44652</v>
      </c>
      <c r="D14992" t="s">
        <v>131</v>
      </c>
      <c r="E14992" t="s">
        <v>118</v>
      </c>
      <c r="F14992" t="s">
        <v>133</v>
      </c>
    </row>
    <row r="14993" spans="1:6" x14ac:dyDescent="0.25">
      <c r="A14993">
        <v>2885</v>
      </c>
      <c r="B14993" s="3">
        <v>44652</v>
      </c>
      <c r="C14993" s="3"/>
      <c r="D14993" t="s">
        <v>131</v>
      </c>
      <c r="E14993" t="s">
        <v>118</v>
      </c>
      <c r="F14993" t="s">
        <v>133</v>
      </c>
    </row>
    <row r="14994" spans="1:6" x14ac:dyDescent="0.25">
      <c r="A14994">
        <v>2885</v>
      </c>
      <c r="B14994" s="3">
        <v>44652</v>
      </c>
      <c r="C14994" s="3">
        <v>44652</v>
      </c>
      <c r="D14994" t="s">
        <v>131</v>
      </c>
      <c r="E14994" t="s">
        <v>118</v>
      </c>
      <c r="F14994" t="s">
        <v>133</v>
      </c>
    </row>
    <row r="14995" spans="1:6" x14ac:dyDescent="0.25">
      <c r="A14995">
        <v>2886</v>
      </c>
      <c r="B14995" s="3">
        <v>42445</v>
      </c>
      <c r="C14995" s="3">
        <v>43512</v>
      </c>
      <c r="D14995" t="s">
        <v>131</v>
      </c>
      <c r="E14995" t="s">
        <v>124</v>
      </c>
      <c r="F14995" t="s">
        <v>133</v>
      </c>
    </row>
    <row r="14996" spans="1:6" x14ac:dyDescent="0.25">
      <c r="A14996">
        <v>2886</v>
      </c>
      <c r="B14996" s="3">
        <v>43512</v>
      </c>
      <c r="C14996" s="3">
        <v>43512</v>
      </c>
      <c r="D14996" t="s">
        <v>131</v>
      </c>
      <c r="E14996" t="s">
        <v>124</v>
      </c>
      <c r="F14996" t="s">
        <v>133</v>
      </c>
    </row>
    <row r="14997" spans="1:6" x14ac:dyDescent="0.25">
      <c r="A14997">
        <v>2886</v>
      </c>
      <c r="B14997" s="3">
        <v>43512</v>
      </c>
      <c r="C14997" s="3">
        <v>43513</v>
      </c>
      <c r="D14997" t="s">
        <v>131</v>
      </c>
      <c r="E14997" t="s">
        <v>125</v>
      </c>
      <c r="F14997" t="s">
        <v>133</v>
      </c>
    </row>
    <row r="14998" spans="1:6" x14ac:dyDescent="0.25">
      <c r="A14998">
        <v>2886</v>
      </c>
      <c r="B14998" s="3">
        <v>43512</v>
      </c>
      <c r="C14998" s="3">
        <v>43512</v>
      </c>
      <c r="D14998" t="s">
        <v>131</v>
      </c>
      <c r="E14998" t="s">
        <v>125</v>
      </c>
      <c r="F14998" t="s">
        <v>133</v>
      </c>
    </row>
    <row r="14999" spans="1:6" x14ac:dyDescent="0.25">
      <c r="A14999">
        <v>2886</v>
      </c>
      <c r="B14999" s="3">
        <v>43513</v>
      </c>
      <c r="C14999" s="3">
        <v>44091</v>
      </c>
      <c r="D14999" t="s">
        <v>131</v>
      </c>
      <c r="E14999" t="s">
        <v>125</v>
      </c>
      <c r="F14999" t="s">
        <v>133</v>
      </c>
    </row>
    <row r="15000" spans="1:6" x14ac:dyDescent="0.25">
      <c r="A15000">
        <v>2886</v>
      </c>
      <c r="B15000" s="3">
        <v>44091</v>
      </c>
      <c r="C15000" s="3">
        <v>44097</v>
      </c>
      <c r="D15000" t="s">
        <v>131</v>
      </c>
      <c r="E15000" t="s">
        <v>125</v>
      </c>
      <c r="F15000" t="s">
        <v>133</v>
      </c>
    </row>
    <row r="15001" spans="1:6" x14ac:dyDescent="0.25">
      <c r="A15001">
        <v>2886</v>
      </c>
      <c r="B15001" s="3">
        <v>44098</v>
      </c>
      <c r="C15001" s="3">
        <v>44122</v>
      </c>
      <c r="D15001" t="s">
        <v>131</v>
      </c>
      <c r="E15001" t="s">
        <v>125</v>
      </c>
      <c r="F15001" t="s">
        <v>133</v>
      </c>
    </row>
    <row r="15002" spans="1:6" x14ac:dyDescent="0.25">
      <c r="A15002">
        <v>2886</v>
      </c>
      <c r="B15002" s="3">
        <v>44122</v>
      </c>
      <c r="C15002" s="3">
        <v>44123</v>
      </c>
      <c r="D15002" t="s">
        <v>131</v>
      </c>
      <c r="E15002" t="s">
        <v>125</v>
      </c>
      <c r="F15002" t="s">
        <v>133</v>
      </c>
    </row>
    <row r="15003" spans="1:6" x14ac:dyDescent="0.25">
      <c r="A15003">
        <v>2886</v>
      </c>
      <c r="B15003" s="3">
        <v>44123</v>
      </c>
      <c r="C15003" s="3"/>
      <c r="D15003" t="s">
        <v>131</v>
      </c>
      <c r="E15003" t="s">
        <v>125</v>
      </c>
      <c r="F15003" t="s">
        <v>133</v>
      </c>
    </row>
    <row r="15004" spans="1:6" x14ac:dyDescent="0.25">
      <c r="A15004">
        <v>2887</v>
      </c>
      <c r="B15004" s="3">
        <v>42465</v>
      </c>
      <c r="C15004" s="3">
        <v>44211</v>
      </c>
      <c r="D15004" t="s">
        <v>131</v>
      </c>
      <c r="E15004" t="s">
        <v>177</v>
      </c>
      <c r="F15004" t="s">
        <v>133</v>
      </c>
    </row>
    <row r="15005" spans="1:6" x14ac:dyDescent="0.25">
      <c r="A15005">
        <v>2887</v>
      </c>
      <c r="B15005" s="3">
        <v>44211</v>
      </c>
      <c r="C15005" s="3">
        <v>44242</v>
      </c>
      <c r="D15005" t="s">
        <v>131</v>
      </c>
      <c r="E15005" t="s">
        <v>177</v>
      </c>
      <c r="F15005" t="s">
        <v>133</v>
      </c>
    </row>
    <row r="15006" spans="1:6" x14ac:dyDescent="0.25">
      <c r="A15006">
        <v>2887</v>
      </c>
      <c r="B15006" s="3">
        <v>44243</v>
      </c>
      <c r="C15006" s="3">
        <v>44243</v>
      </c>
      <c r="D15006" t="s">
        <v>131</v>
      </c>
      <c r="E15006" t="s">
        <v>177</v>
      </c>
      <c r="F15006" t="s">
        <v>133</v>
      </c>
    </row>
    <row r="15007" spans="1:6" x14ac:dyDescent="0.25">
      <c r="A15007">
        <v>2887</v>
      </c>
      <c r="B15007" s="3">
        <v>44243</v>
      </c>
      <c r="C15007" s="3">
        <v>44301</v>
      </c>
      <c r="D15007" t="s">
        <v>131</v>
      </c>
      <c r="E15007" t="s">
        <v>177</v>
      </c>
      <c r="F15007" t="s">
        <v>133</v>
      </c>
    </row>
    <row r="15008" spans="1:6" x14ac:dyDescent="0.25">
      <c r="A15008">
        <v>2887</v>
      </c>
      <c r="B15008" s="3">
        <v>44302</v>
      </c>
      <c r="C15008" s="3">
        <v>44501</v>
      </c>
      <c r="D15008" t="s">
        <v>131</v>
      </c>
      <c r="E15008" t="s">
        <v>177</v>
      </c>
      <c r="F15008" t="s">
        <v>133</v>
      </c>
    </row>
    <row r="15009" spans="1:6" x14ac:dyDescent="0.25">
      <c r="A15009">
        <v>2887</v>
      </c>
      <c r="B15009" s="3">
        <v>44501</v>
      </c>
      <c r="C15009" s="3">
        <v>44530</v>
      </c>
      <c r="D15009" t="s">
        <v>131</v>
      </c>
      <c r="E15009" t="s">
        <v>177</v>
      </c>
      <c r="F15009" t="s">
        <v>133</v>
      </c>
    </row>
    <row r="15010" spans="1:6" x14ac:dyDescent="0.25">
      <c r="A15010">
        <v>2887</v>
      </c>
      <c r="B15010" s="3">
        <v>44531</v>
      </c>
      <c r="C15010" s="3">
        <v>44531</v>
      </c>
      <c r="D15010" t="s">
        <v>131</v>
      </c>
      <c r="E15010" t="s">
        <v>177</v>
      </c>
      <c r="F15010" t="s">
        <v>133</v>
      </c>
    </row>
    <row r="15011" spans="1:6" x14ac:dyDescent="0.25">
      <c r="A15011">
        <v>2887</v>
      </c>
      <c r="B15011" s="3">
        <v>44531</v>
      </c>
      <c r="C15011" s="3">
        <v>44593</v>
      </c>
      <c r="D15011" t="s">
        <v>131</v>
      </c>
      <c r="E15011" t="s">
        <v>177</v>
      </c>
      <c r="F15011" t="s">
        <v>133</v>
      </c>
    </row>
    <row r="15012" spans="1:6" x14ac:dyDescent="0.25">
      <c r="A15012">
        <v>2888</v>
      </c>
      <c r="B15012" s="3">
        <v>42445</v>
      </c>
      <c r="C15012" s="3">
        <v>43374</v>
      </c>
      <c r="D15012" t="s">
        <v>131</v>
      </c>
      <c r="E15012" t="s">
        <v>167</v>
      </c>
      <c r="F15012" t="s">
        <v>133</v>
      </c>
    </row>
    <row r="15013" spans="1:6" x14ac:dyDescent="0.25">
      <c r="A15013">
        <v>2888</v>
      </c>
      <c r="B15013" s="3">
        <v>43374</v>
      </c>
      <c r="C15013" s="3">
        <v>43374</v>
      </c>
      <c r="D15013" t="s">
        <v>131</v>
      </c>
      <c r="E15013" t="s">
        <v>167</v>
      </c>
      <c r="F15013" t="s">
        <v>133</v>
      </c>
    </row>
    <row r="15014" spans="1:6" x14ac:dyDescent="0.25">
      <c r="A15014">
        <v>2888</v>
      </c>
      <c r="B15014" s="3">
        <v>43374</v>
      </c>
      <c r="C15014" s="3">
        <v>43441</v>
      </c>
      <c r="D15014" t="s">
        <v>131</v>
      </c>
      <c r="E15014" t="s">
        <v>185</v>
      </c>
      <c r="F15014" t="s">
        <v>133</v>
      </c>
    </row>
    <row r="15015" spans="1:6" x14ac:dyDescent="0.25">
      <c r="A15015">
        <v>2888</v>
      </c>
      <c r="B15015" s="3">
        <v>43441</v>
      </c>
      <c r="C15015" s="3">
        <v>43441</v>
      </c>
      <c r="D15015" t="s">
        <v>131</v>
      </c>
      <c r="E15015" t="s">
        <v>185</v>
      </c>
      <c r="F15015" t="s">
        <v>133</v>
      </c>
    </row>
    <row r="15016" spans="1:6" x14ac:dyDescent="0.25">
      <c r="A15016">
        <v>2888</v>
      </c>
      <c r="B15016" s="3">
        <v>43442</v>
      </c>
      <c r="C15016" s="3">
        <v>43522</v>
      </c>
      <c r="D15016" t="s">
        <v>131</v>
      </c>
      <c r="E15016" t="s">
        <v>185</v>
      </c>
      <c r="F15016" t="s">
        <v>133</v>
      </c>
    </row>
    <row r="15017" spans="1:6" x14ac:dyDescent="0.25">
      <c r="A15017">
        <v>2888</v>
      </c>
      <c r="B15017" s="3">
        <v>43522</v>
      </c>
      <c r="C15017" s="3">
        <v>43527</v>
      </c>
      <c r="D15017" t="s">
        <v>131</v>
      </c>
      <c r="E15017" t="s">
        <v>185</v>
      </c>
      <c r="F15017" t="s">
        <v>133</v>
      </c>
    </row>
    <row r="15018" spans="1:6" x14ac:dyDescent="0.25">
      <c r="A15018">
        <v>2888</v>
      </c>
      <c r="B15018" s="3">
        <v>43528</v>
      </c>
      <c r="C15018" s="3">
        <v>43578</v>
      </c>
      <c r="D15018" t="s">
        <v>131</v>
      </c>
      <c r="E15018" t="s">
        <v>185</v>
      </c>
      <c r="F15018" t="s">
        <v>133</v>
      </c>
    </row>
    <row r="15019" spans="1:6" x14ac:dyDescent="0.25">
      <c r="A15019">
        <v>2888</v>
      </c>
      <c r="B15019" s="3">
        <v>43578</v>
      </c>
      <c r="C15019" s="3">
        <v>43581</v>
      </c>
      <c r="D15019" t="s">
        <v>131</v>
      </c>
      <c r="E15019" t="s">
        <v>185</v>
      </c>
      <c r="F15019" t="s">
        <v>133</v>
      </c>
    </row>
    <row r="15020" spans="1:6" x14ac:dyDescent="0.25">
      <c r="A15020">
        <v>2888</v>
      </c>
      <c r="B15020" s="3">
        <v>43582</v>
      </c>
      <c r="C15020" s="3">
        <v>43585</v>
      </c>
      <c r="D15020" t="s">
        <v>131</v>
      </c>
      <c r="E15020" t="s">
        <v>185</v>
      </c>
      <c r="F15020" t="s">
        <v>133</v>
      </c>
    </row>
    <row r="15021" spans="1:6" x14ac:dyDescent="0.25">
      <c r="A15021">
        <v>2888</v>
      </c>
      <c r="B15021" s="3">
        <v>43585</v>
      </c>
      <c r="C15021" s="3">
        <v>43585</v>
      </c>
      <c r="D15021" t="s">
        <v>131</v>
      </c>
      <c r="E15021" t="s">
        <v>185</v>
      </c>
      <c r="F15021" t="s">
        <v>133</v>
      </c>
    </row>
    <row r="15022" spans="1:6" x14ac:dyDescent="0.25">
      <c r="A15022">
        <v>2888</v>
      </c>
      <c r="B15022" s="3">
        <v>43586</v>
      </c>
      <c r="C15022" s="3">
        <v>43588</v>
      </c>
      <c r="D15022" t="s">
        <v>131</v>
      </c>
      <c r="E15022" t="s">
        <v>185</v>
      </c>
      <c r="F15022" t="s">
        <v>133</v>
      </c>
    </row>
    <row r="15023" spans="1:6" x14ac:dyDescent="0.25">
      <c r="A15023">
        <v>2888</v>
      </c>
      <c r="B15023" s="3">
        <v>43588</v>
      </c>
      <c r="C15023" s="3">
        <v>43590</v>
      </c>
      <c r="D15023" t="s">
        <v>131</v>
      </c>
      <c r="E15023" t="s">
        <v>185</v>
      </c>
      <c r="F15023" t="s">
        <v>133</v>
      </c>
    </row>
    <row r="15024" spans="1:6" x14ac:dyDescent="0.25">
      <c r="A15024">
        <v>2888</v>
      </c>
      <c r="B15024" s="3">
        <v>43591</v>
      </c>
      <c r="C15024" s="3">
        <v>43598</v>
      </c>
      <c r="D15024" t="s">
        <v>131</v>
      </c>
      <c r="E15024" t="s">
        <v>185</v>
      </c>
      <c r="F15024" t="s">
        <v>133</v>
      </c>
    </row>
    <row r="15025" spans="1:6" x14ac:dyDescent="0.25">
      <c r="A15025">
        <v>2888</v>
      </c>
      <c r="B15025" s="3">
        <v>43598</v>
      </c>
      <c r="C15025" s="3">
        <v>43695</v>
      </c>
      <c r="D15025" t="s">
        <v>131</v>
      </c>
      <c r="E15025" t="s">
        <v>185</v>
      </c>
      <c r="F15025" t="s">
        <v>133</v>
      </c>
    </row>
    <row r="15026" spans="1:6" x14ac:dyDescent="0.25">
      <c r="A15026">
        <v>2888</v>
      </c>
      <c r="B15026" s="3">
        <v>43696</v>
      </c>
      <c r="C15026" s="3">
        <v>43839</v>
      </c>
      <c r="D15026" t="s">
        <v>131</v>
      </c>
      <c r="E15026" t="s">
        <v>185</v>
      </c>
      <c r="F15026" t="s">
        <v>133</v>
      </c>
    </row>
    <row r="15027" spans="1:6" x14ac:dyDescent="0.25">
      <c r="A15027">
        <v>2888</v>
      </c>
      <c r="B15027" s="3">
        <v>43839</v>
      </c>
      <c r="C15027" s="3">
        <v>43839</v>
      </c>
      <c r="D15027" t="s">
        <v>131</v>
      </c>
      <c r="E15027" t="s">
        <v>185</v>
      </c>
      <c r="F15027" t="s">
        <v>133</v>
      </c>
    </row>
    <row r="15028" spans="1:6" x14ac:dyDescent="0.25">
      <c r="A15028">
        <v>2888</v>
      </c>
      <c r="B15028" s="3">
        <v>43840</v>
      </c>
      <c r="C15028" s="3">
        <v>43858</v>
      </c>
      <c r="D15028" t="s">
        <v>131</v>
      </c>
      <c r="E15028" t="s">
        <v>185</v>
      </c>
      <c r="F15028" t="s">
        <v>133</v>
      </c>
    </row>
    <row r="15029" spans="1:6" x14ac:dyDescent="0.25">
      <c r="A15029">
        <v>2888</v>
      </c>
      <c r="B15029" s="3">
        <v>43858</v>
      </c>
      <c r="C15029" s="3">
        <v>43858</v>
      </c>
      <c r="D15029" t="s">
        <v>131</v>
      </c>
      <c r="E15029" t="s">
        <v>185</v>
      </c>
      <c r="F15029" t="s">
        <v>133</v>
      </c>
    </row>
    <row r="15030" spans="1:6" x14ac:dyDescent="0.25">
      <c r="A15030">
        <v>2888</v>
      </c>
      <c r="B15030" s="3">
        <v>43859</v>
      </c>
      <c r="C15030" s="3">
        <v>43900</v>
      </c>
      <c r="D15030" t="s">
        <v>131</v>
      </c>
      <c r="E15030" t="s">
        <v>185</v>
      </c>
      <c r="F15030" t="s">
        <v>133</v>
      </c>
    </row>
    <row r="15031" spans="1:6" x14ac:dyDescent="0.25">
      <c r="A15031">
        <v>2888</v>
      </c>
      <c r="B15031" s="3">
        <v>43900</v>
      </c>
      <c r="C15031" s="3">
        <v>43901</v>
      </c>
      <c r="D15031" t="s">
        <v>131</v>
      </c>
      <c r="E15031" t="s">
        <v>185</v>
      </c>
      <c r="F15031" t="s">
        <v>133</v>
      </c>
    </row>
    <row r="15032" spans="1:6" x14ac:dyDescent="0.25">
      <c r="A15032">
        <v>2888</v>
      </c>
      <c r="B15032" s="3">
        <v>43902</v>
      </c>
      <c r="C15032" s="3">
        <v>44044</v>
      </c>
      <c r="D15032" t="s">
        <v>131</v>
      </c>
      <c r="E15032" t="s">
        <v>185</v>
      </c>
      <c r="F15032" t="s">
        <v>133</v>
      </c>
    </row>
    <row r="15033" spans="1:6" x14ac:dyDescent="0.25">
      <c r="A15033">
        <v>2888</v>
      </c>
      <c r="B15033" s="3">
        <v>44044</v>
      </c>
      <c r="C15033" s="3">
        <v>44044</v>
      </c>
      <c r="D15033" t="s">
        <v>131</v>
      </c>
      <c r="E15033" t="s">
        <v>185</v>
      </c>
      <c r="F15033" t="s">
        <v>133</v>
      </c>
    </row>
    <row r="15034" spans="1:6" x14ac:dyDescent="0.25">
      <c r="A15034">
        <v>2888</v>
      </c>
      <c r="B15034" s="3">
        <v>44044</v>
      </c>
      <c r="C15034" s="3">
        <v>44350</v>
      </c>
      <c r="D15034" t="s">
        <v>131</v>
      </c>
      <c r="E15034" t="s">
        <v>169</v>
      </c>
      <c r="F15034" t="s">
        <v>133</v>
      </c>
    </row>
    <row r="15035" spans="1:6" x14ac:dyDescent="0.25">
      <c r="A15035">
        <v>2888</v>
      </c>
      <c r="B15035" s="3">
        <v>44350</v>
      </c>
      <c r="C15035" s="3">
        <v>44411</v>
      </c>
      <c r="D15035" t="s">
        <v>131</v>
      </c>
      <c r="E15035" t="s">
        <v>169</v>
      </c>
      <c r="F15035" t="s">
        <v>133</v>
      </c>
    </row>
    <row r="15036" spans="1:6" x14ac:dyDescent="0.25">
      <c r="A15036">
        <v>2888</v>
      </c>
      <c r="B15036" s="3">
        <v>44411</v>
      </c>
      <c r="C15036" s="3">
        <v>44413</v>
      </c>
      <c r="D15036" t="s">
        <v>131</v>
      </c>
      <c r="E15036" t="s">
        <v>169</v>
      </c>
      <c r="F15036" t="s">
        <v>133</v>
      </c>
    </row>
    <row r="15037" spans="1:6" x14ac:dyDescent="0.25">
      <c r="A15037">
        <v>2888</v>
      </c>
      <c r="B15037" s="3">
        <v>44414</v>
      </c>
      <c r="C15037" s="3">
        <v>44418</v>
      </c>
      <c r="D15037" t="s">
        <v>131</v>
      </c>
      <c r="E15037" t="s">
        <v>169</v>
      </c>
      <c r="F15037" t="s">
        <v>133</v>
      </c>
    </row>
    <row r="15038" spans="1:6" x14ac:dyDescent="0.25">
      <c r="A15038">
        <v>2888</v>
      </c>
      <c r="B15038" s="3">
        <v>44419</v>
      </c>
      <c r="C15038" s="3">
        <v>44421</v>
      </c>
      <c r="D15038" t="s">
        <v>131</v>
      </c>
      <c r="E15038" t="s">
        <v>169</v>
      </c>
      <c r="F15038" t="s">
        <v>133</v>
      </c>
    </row>
    <row r="15039" spans="1:6" x14ac:dyDescent="0.25">
      <c r="A15039">
        <v>2888</v>
      </c>
      <c r="B15039" s="3">
        <v>44422</v>
      </c>
      <c r="C15039" s="3">
        <v>44424</v>
      </c>
      <c r="D15039" t="s">
        <v>131</v>
      </c>
      <c r="E15039" t="s">
        <v>169</v>
      </c>
      <c r="F15039" t="s">
        <v>133</v>
      </c>
    </row>
    <row r="15040" spans="1:6" x14ac:dyDescent="0.25">
      <c r="A15040">
        <v>2888</v>
      </c>
      <c r="B15040" s="3">
        <v>44425</v>
      </c>
      <c r="C15040" s="3">
        <v>44426</v>
      </c>
      <c r="D15040" t="s">
        <v>131</v>
      </c>
      <c r="E15040" t="s">
        <v>169</v>
      </c>
      <c r="F15040" t="s">
        <v>133</v>
      </c>
    </row>
    <row r="15041" spans="1:6" x14ac:dyDescent="0.25">
      <c r="A15041">
        <v>2888</v>
      </c>
      <c r="B15041" s="3">
        <v>44427</v>
      </c>
      <c r="C15041" s="3">
        <v>44427</v>
      </c>
      <c r="D15041" t="s">
        <v>131</v>
      </c>
      <c r="E15041" t="s">
        <v>169</v>
      </c>
      <c r="F15041" t="s">
        <v>133</v>
      </c>
    </row>
    <row r="15042" spans="1:6" x14ac:dyDescent="0.25">
      <c r="A15042">
        <v>2888</v>
      </c>
      <c r="B15042" s="3">
        <v>44428</v>
      </c>
      <c r="C15042" s="3">
        <v>44434</v>
      </c>
      <c r="D15042" t="s">
        <v>131</v>
      </c>
      <c r="E15042" t="s">
        <v>169</v>
      </c>
      <c r="F15042" t="s">
        <v>133</v>
      </c>
    </row>
    <row r="15043" spans="1:6" x14ac:dyDescent="0.25">
      <c r="A15043">
        <v>2888</v>
      </c>
      <c r="B15043" s="3">
        <v>44435</v>
      </c>
      <c r="C15043" s="3">
        <v>44563</v>
      </c>
      <c r="D15043" t="s">
        <v>131</v>
      </c>
      <c r="E15043" t="s">
        <v>169</v>
      </c>
      <c r="F15043" t="s">
        <v>133</v>
      </c>
    </row>
    <row r="15044" spans="1:6" x14ac:dyDescent="0.25">
      <c r="A15044">
        <v>2888</v>
      </c>
      <c r="B15044" s="3">
        <v>44564</v>
      </c>
      <c r="C15044" s="3">
        <v>44572</v>
      </c>
      <c r="D15044" t="s">
        <v>131</v>
      </c>
      <c r="E15044" t="s">
        <v>169</v>
      </c>
      <c r="F15044" t="s">
        <v>133</v>
      </c>
    </row>
    <row r="15045" spans="1:6" x14ac:dyDescent="0.25">
      <c r="A15045">
        <v>2888</v>
      </c>
      <c r="B15045" s="3">
        <v>44573</v>
      </c>
      <c r="C15045" s="3">
        <v>44585</v>
      </c>
      <c r="D15045" t="s">
        <v>131</v>
      </c>
      <c r="E15045" t="s">
        <v>169</v>
      </c>
      <c r="F15045" t="s">
        <v>133</v>
      </c>
    </row>
    <row r="15046" spans="1:6" x14ac:dyDescent="0.25">
      <c r="A15046">
        <v>2888</v>
      </c>
      <c r="B15046" s="3">
        <v>44586</v>
      </c>
      <c r="C15046" s="3">
        <v>44587</v>
      </c>
      <c r="D15046" t="s">
        <v>131</v>
      </c>
      <c r="E15046" t="s">
        <v>169</v>
      </c>
      <c r="F15046" t="s">
        <v>133</v>
      </c>
    </row>
    <row r="15047" spans="1:6" x14ac:dyDescent="0.25">
      <c r="A15047">
        <v>2888</v>
      </c>
      <c r="B15047" s="3">
        <v>44588</v>
      </c>
      <c r="C15047" s="3">
        <v>44589</v>
      </c>
      <c r="D15047" t="s">
        <v>131</v>
      </c>
      <c r="E15047" t="s">
        <v>169</v>
      </c>
      <c r="F15047" t="s">
        <v>133</v>
      </c>
    </row>
    <row r="15048" spans="1:6" x14ac:dyDescent="0.25">
      <c r="A15048">
        <v>2888</v>
      </c>
      <c r="B15048" s="3">
        <v>44590</v>
      </c>
      <c r="C15048" s="3"/>
      <c r="D15048" t="s">
        <v>131</v>
      </c>
      <c r="E15048" t="s">
        <v>169</v>
      </c>
      <c r="F15048" t="s">
        <v>133</v>
      </c>
    </row>
    <row r="15049" spans="1:6" x14ac:dyDescent="0.25">
      <c r="A15049">
        <v>2889</v>
      </c>
      <c r="B15049" s="3">
        <v>42450</v>
      </c>
      <c r="C15049" s="3">
        <v>44067</v>
      </c>
      <c r="D15049" t="s">
        <v>131</v>
      </c>
      <c r="E15049" t="s">
        <v>125</v>
      </c>
      <c r="F15049" t="s">
        <v>133</v>
      </c>
    </row>
    <row r="15050" spans="1:6" x14ac:dyDescent="0.25">
      <c r="A15050">
        <v>2889</v>
      </c>
      <c r="B15050" s="3">
        <v>44067</v>
      </c>
      <c r="C15050" s="3">
        <v>44084</v>
      </c>
      <c r="D15050" t="s">
        <v>131</v>
      </c>
      <c r="E15050" t="s">
        <v>125</v>
      </c>
      <c r="F15050" t="s">
        <v>133</v>
      </c>
    </row>
    <row r="15051" spans="1:6" x14ac:dyDescent="0.25">
      <c r="A15051">
        <v>2889</v>
      </c>
      <c r="B15051" s="3">
        <v>44084</v>
      </c>
      <c r="C15051" s="3">
        <v>44084</v>
      </c>
      <c r="D15051" t="s">
        <v>131</v>
      </c>
      <c r="E15051" t="s">
        <v>205</v>
      </c>
      <c r="F15051" t="s">
        <v>133</v>
      </c>
    </row>
    <row r="15052" spans="1:6" x14ac:dyDescent="0.25">
      <c r="A15052">
        <v>2889</v>
      </c>
      <c r="B15052" s="3">
        <v>44084</v>
      </c>
      <c r="C15052" s="3">
        <v>44084</v>
      </c>
      <c r="D15052" t="s">
        <v>131</v>
      </c>
      <c r="E15052" t="s">
        <v>125</v>
      </c>
      <c r="F15052" t="s">
        <v>133</v>
      </c>
    </row>
    <row r="15053" spans="1:6" x14ac:dyDescent="0.25">
      <c r="A15053">
        <v>2889</v>
      </c>
      <c r="B15053" s="3">
        <v>44084</v>
      </c>
      <c r="C15053" s="3"/>
      <c r="D15053" t="s">
        <v>131</v>
      </c>
      <c r="E15053" t="s">
        <v>205</v>
      </c>
      <c r="F15053" t="s">
        <v>132</v>
      </c>
    </row>
    <row r="15054" spans="1:6" x14ac:dyDescent="0.25">
      <c r="A15054">
        <v>2890</v>
      </c>
      <c r="B15054" s="3">
        <v>42461</v>
      </c>
      <c r="C15054" s="3">
        <v>44467</v>
      </c>
      <c r="D15054" t="s">
        <v>131</v>
      </c>
      <c r="E15054" t="s">
        <v>115</v>
      </c>
      <c r="F15054" t="s">
        <v>133</v>
      </c>
    </row>
    <row r="15055" spans="1:6" x14ac:dyDescent="0.25">
      <c r="A15055">
        <v>2890</v>
      </c>
      <c r="B15055" s="3">
        <v>44467</v>
      </c>
      <c r="C15055" s="3"/>
      <c r="D15055" t="s">
        <v>131</v>
      </c>
      <c r="E15055" t="s">
        <v>115</v>
      </c>
      <c r="F15055" t="s">
        <v>133</v>
      </c>
    </row>
    <row r="15056" spans="1:6" x14ac:dyDescent="0.25">
      <c r="A15056">
        <v>2891</v>
      </c>
      <c r="B15056" s="3">
        <v>42415</v>
      </c>
      <c r="C15056" s="3">
        <v>44562</v>
      </c>
      <c r="D15056" t="s">
        <v>131</v>
      </c>
      <c r="E15056" t="s">
        <v>173</v>
      </c>
      <c r="F15056" t="s">
        <v>133</v>
      </c>
    </row>
    <row r="15057" spans="1:6" x14ac:dyDescent="0.25">
      <c r="A15057">
        <v>2891</v>
      </c>
      <c r="B15057" s="3">
        <v>44562</v>
      </c>
      <c r="C15057" s="3">
        <v>44562</v>
      </c>
      <c r="D15057" t="s">
        <v>131</v>
      </c>
      <c r="E15057" t="s">
        <v>251</v>
      </c>
      <c r="F15057" t="s">
        <v>133</v>
      </c>
    </row>
    <row r="15058" spans="1:6" x14ac:dyDescent="0.25">
      <c r="A15058">
        <v>2891</v>
      </c>
      <c r="B15058" s="3">
        <v>44562</v>
      </c>
      <c r="C15058" s="3">
        <v>44562</v>
      </c>
      <c r="D15058" t="s">
        <v>131</v>
      </c>
      <c r="E15058" t="s">
        <v>251</v>
      </c>
      <c r="F15058" t="s">
        <v>133</v>
      </c>
    </row>
    <row r="15059" spans="1:6" x14ac:dyDescent="0.25">
      <c r="A15059">
        <v>2891</v>
      </c>
      <c r="B15059" s="3">
        <v>44562</v>
      </c>
      <c r="C15059" s="3">
        <v>44562</v>
      </c>
      <c r="D15059" t="s">
        <v>131</v>
      </c>
      <c r="E15059" t="s">
        <v>251</v>
      </c>
      <c r="F15059" t="s">
        <v>133</v>
      </c>
    </row>
    <row r="15060" spans="1:6" x14ac:dyDescent="0.25">
      <c r="A15060">
        <v>2891</v>
      </c>
      <c r="B15060" s="3">
        <v>44562</v>
      </c>
      <c r="C15060" s="3">
        <v>44562</v>
      </c>
      <c r="D15060" t="s">
        <v>131</v>
      </c>
      <c r="E15060" t="s">
        <v>173</v>
      </c>
      <c r="F15060" t="s">
        <v>133</v>
      </c>
    </row>
    <row r="15061" spans="1:6" x14ac:dyDescent="0.25">
      <c r="A15061">
        <v>2891</v>
      </c>
      <c r="B15061" s="3">
        <v>44562</v>
      </c>
      <c r="C15061" s="3">
        <v>44690</v>
      </c>
      <c r="D15061" t="s">
        <v>131</v>
      </c>
      <c r="E15061" t="s">
        <v>251</v>
      </c>
      <c r="F15061" t="s">
        <v>133</v>
      </c>
    </row>
    <row r="15062" spans="1:6" x14ac:dyDescent="0.25">
      <c r="A15062">
        <v>2891</v>
      </c>
      <c r="B15062" s="3">
        <v>44690</v>
      </c>
      <c r="C15062" s="3">
        <v>44690</v>
      </c>
      <c r="D15062" t="s">
        <v>131</v>
      </c>
      <c r="E15062" t="s">
        <v>251</v>
      </c>
      <c r="F15062" t="s">
        <v>133</v>
      </c>
    </row>
    <row r="15063" spans="1:6" x14ac:dyDescent="0.25">
      <c r="A15063">
        <v>2891</v>
      </c>
      <c r="B15063" s="3">
        <v>44690</v>
      </c>
      <c r="C15063" s="3"/>
      <c r="D15063" t="s">
        <v>131</v>
      </c>
      <c r="E15063" t="s">
        <v>173</v>
      </c>
      <c r="F15063" t="s">
        <v>133</v>
      </c>
    </row>
    <row r="15064" spans="1:6" x14ac:dyDescent="0.25">
      <c r="A15064">
        <v>2892</v>
      </c>
      <c r="B15064" s="3">
        <v>42506</v>
      </c>
      <c r="C15064" s="3">
        <v>43190</v>
      </c>
      <c r="D15064" t="s">
        <v>131</v>
      </c>
      <c r="E15064" t="s">
        <v>172</v>
      </c>
      <c r="F15064" t="s">
        <v>132</v>
      </c>
    </row>
    <row r="15065" spans="1:6" x14ac:dyDescent="0.25">
      <c r="A15065">
        <v>2892</v>
      </c>
      <c r="B15065" s="3">
        <v>43190</v>
      </c>
      <c r="C15065" s="3">
        <v>43205</v>
      </c>
      <c r="D15065" t="s">
        <v>131</v>
      </c>
      <c r="E15065" t="s">
        <v>172</v>
      </c>
      <c r="F15065" t="s">
        <v>132</v>
      </c>
    </row>
    <row r="15066" spans="1:6" x14ac:dyDescent="0.25">
      <c r="A15066">
        <v>2892</v>
      </c>
      <c r="B15066" s="3">
        <v>43191</v>
      </c>
      <c r="C15066" s="3">
        <v>44105</v>
      </c>
      <c r="D15066" t="s">
        <v>131</v>
      </c>
      <c r="E15066" t="s">
        <v>177</v>
      </c>
      <c r="F15066" t="s">
        <v>132</v>
      </c>
    </row>
    <row r="15067" spans="1:6" x14ac:dyDescent="0.25">
      <c r="A15067">
        <v>2892</v>
      </c>
      <c r="B15067" s="3">
        <v>44105</v>
      </c>
      <c r="C15067" s="3">
        <v>44105</v>
      </c>
      <c r="D15067" t="s">
        <v>131</v>
      </c>
      <c r="E15067" t="s">
        <v>177</v>
      </c>
      <c r="F15067" t="s">
        <v>132</v>
      </c>
    </row>
    <row r="15068" spans="1:6" x14ac:dyDescent="0.25">
      <c r="A15068">
        <v>2892</v>
      </c>
      <c r="B15068" s="3">
        <v>44105</v>
      </c>
      <c r="C15068" s="3">
        <v>44574</v>
      </c>
      <c r="D15068" t="s">
        <v>131</v>
      </c>
      <c r="E15068" t="s">
        <v>175</v>
      </c>
      <c r="F15068" t="s">
        <v>132</v>
      </c>
    </row>
    <row r="15069" spans="1:6" x14ac:dyDescent="0.25">
      <c r="A15069">
        <v>2892</v>
      </c>
      <c r="B15069" s="3">
        <v>44105</v>
      </c>
      <c r="C15069" s="3">
        <v>44105</v>
      </c>
      <c r="D15069" t="s">
        <v>131</v>
      </c>
      <c r="E15069" t="s">
        <v>175</v>
      </c>
      <c r="F15069" t="s">
        <v>132</v>
      </c>
    </row>
    <row r="15070" spans="1:6" x14ac:dyDescent="0.25">
      <c r="A15070">
        <v>2892</v>
      </c>
      <c r="B15070" s="3">
        <v>44574</v>
      </c>
      <c r="C15070" s="3">
        <v>44576</v>
      </c>
      <c r="D15070" t="s">
        <v>131</v>
      </c>
      <c r="E15070" t="s">
        <v>175</v>
      </c>
      <c r="F15070" t="s">
        <v>132</v>
      </c>
    </row>
    <row r="15071" spans="1:6" x14ac:dyDescent="0.25">
      <c r="A15071">
        <v>2892</v>
      </c>
      <c r="B15071" s="3">
        <v>44577</v>
      </c>
      <c r="C15071" s="3">
        <v>44577</v>
      </c>
      <c r="D15071" t="s">
        <v>131</v>
      </c>
      <c r="E15071" t="s">
        <v>175</v>
      </c>
      <c r="F15071" t="s">
        <v>132</v>
      </c>
    </row>
    <row r="15072" spans="1:6" x14ac:dyDescent="0.25">
      <c r="A15072">
        <v>2892</v>
      </c>
      <c r="B15072" s="3">
        <v>44577</v>
      </c>
      <c r="C15072" s="3">
        <v>44581</v>
      </c>
      <c r="D15072" t="s">
        <v>131</v>
      </c>
      <c r="E15072" t="s">
        <v>175</v>
      </c>
      <c r="F15072" t="s">
        <v>132</v>
      </c>
    </row>
    <row r="15073" spans="1:6" x14ac:dyDescent="0.25">
      <c r="A15073">
        <v>2892</v>
      </c>
      <c r="B15073" s="3">
        <v>44582</v>
      </c>
      <c r="C15073" s="3"/>
      <c r="D15073" t="s">
        <v>131</v>
      </c>
      <c r="E15073" t="s">
        <v>175</v>
      </c>
      <c r="F15073" t="s">
        <v>132</v>
      </c>
    </row>
    <row r="15074" spans="1:6" x14ac:dyDescent="0.25">
      <c r="A15074">
        <v>2893</v>
      </c>
      <c r="B15074" s="3">
        <v>42959</v>
      </c>
      <c r="C15074" s="3">
        <v>43127</v>
      </c>
      <c r="D15074" t="s">
        <v>131</v>
      </c>
      <c r="E15074" t="s">
        <v>111</v>
      </c>
      <c r="F15074" t="s">
        <v>133</v>
      </c>
    </row>
    <row r="15075" spans="1:6" x14ac:dyDescent="0.25">
      <c r="A15075">
        <v>2893</v>
      </c>
      <c r="B15075" s="3">
        <v>43127</v>
      </c>
      <c r="C15075" s="3">
        <v>43129</v>
      </c>
      <c r="D15075" t="s">
        <v>131</v>
      </c>
      <c r="E15075" t="s">
        <v>111</v>
      </c>
      <c r="F15075" t="s">
        <v>133</v>
      </c>
    </row>
    <row r="15076" spans="1:6" x14ac:dyDescent="0.25">
      <c r="A15076">
        <v>2893</v>
      </c>
      <c r="B15076" s="3">
        <v>43129</v>
      </c>
      <c r="C15076" s="3">
        <v>43206</v>
      </c>
      <c r="D15076" t="s">
        <v>131</v>
      </c>
      <c r="E15076" t="s">
        <v>116</v>
      </c>
      <c r="F15076" t="s">
        <v>133</v>
      </c>
    </row>
    <row r="15077" spans="1:6" x14ac:dyDescent="0.25">
      <c r="A15077">
        <v>2893</v>
      </c>
      <c r="B15077" s="3">
        <v>43206</v>
      </c>
      <c r="C15077" s="3">
        <v>43206</v>
      </c>
      <c r="D15077" t="s">
        <v>131</v>
      </c>
      <c r="E15077" t="s">
        <v>115</v>
      </c>
      <c r="F15077" t="s">
        <v>133</v>
      </c>
    </row>
    <row r="15078" spans="1:6" x14ac:dyDescent="0.25">
      <c r="A15078">
        <v>2893</v>
      </c>
      <c r="B15078" s="3">
        <v>43206</v>
      </c>
      <c r="C15078" s="3">
        <v>44417</v>
      </c>
      <c r="D15078" t="s">
        <v>131</v>
      </c>
      <c r="E15078" t="s">
        <v>115</v>
      </c>
      <c r="F15078" t="s">
        <v>133</v>
      </c>
    </row>
    <row r="15079" spans="1:6" x14ac:dyDescent="0.25">
      <c r="A15079">
        <v>2893</v>
      </c>
      <c r="B15079" s="3">
        <v>43206</v>
      </c>
      <c r="C15079" s="3">
        <v>43241</v>
      </c>
      <c r="D15079" t="s">
        <v>131</v>
      </c>
      <c r="E15079" t="s">
        <v>116</v>
      </c>
      <c r="F15079" t="s">
        <v>133</v>
      </c>
    </row>
    <row r="15080" spans="1:6" x14ac:dyDescent="0.25">
      <c r="A15080">
        <v>2893</v>
      </c>
      <c r="B15080" s="3">
        <v>44417</v>
      </c>
      <c r="C15080" s="3">
        <v>44438</v>
      </c>
      <c r="D15080" t="s">
        <v>131</v>
      </c>
      <c r="E15080" t="s">
        <v>115</v>
      </c>
      <c r="F15080" t="s">
        <v>133</v>
      </c>
    </row>
    <row r="15081" spans="1:6" x14ac:dyDescent="0.25">
      <c r="A15081">
        <v>2893</v>
      </c>
      <c r="B15081" s="3">
        <v>44439</v>
      </c>
      <c r="C15081" s="3">
        <v>44439</v>
      </c>
      <c r="D15081" t="s">
        <v>131</v>
      </c>
      <c r="E15081" t="s">
        <v>115</v>
      </c>
      <c r="F15081" t="s">
        <v>133</v>
      </c>
    </row>
    <row r="15082" spans="1:6" x14ac:dyDescent="0.25">
      <c r="A15082">
        <v>2893</v>
      </c>
      <c r="B15082" s="3">
        <v>44439</v>
      </c>
      <c r="C15082" s="3">
        <v>44439</v>
      </c>
      <c r="D15082" t="s">
        <v>131</v>
      </c>
      <c r="E15082" t="s">
        <v>115</v>
      </c>
      <c r="F15082" t="s">
        <v>133</v>
      </c>
    </row>
    <row r="15083" spans="1:6" x14ac:dyDescent="0.25">
      <c r="A15083">
        <v>2893</v>
      </c>
      <c r="B15083" s="3">
        <v>44440</v>
      </c>
      <c r="C15083" s="3"/>
      <c r="D15083" t="s">
        <v>131</v>
      </c>
      <c r="E15083" t="s">
        <v>115</v>
      </c>
      <c r="F15083" t="s">
        <v>133</v>
      </c>
    </row>
    <row r="15084" spans="1:6" x14ac:dyDescent="0.25">
      <c r="A15084">
        <v>2894</v>
      </c>
      <c r="B15084" s="3">
        <v>42522</v>
      </c>
      <c r="C15084" s="3">
        <v>42884</v>
      </c>
      <c r="D15084" t="s">
        <v>131</v>
      </c>
      <c r="E15084" t="s">
        <v>172</v>
      </c>
      <c r="F15084" t="s">
        <v>133</v>
      </c>
    </row>
    <row r="15085" spans="1:6" x14ac:dyDescent="0.25">
      <c r="A15085">
        <v>2894</v>
      </c>
      <c r="B15085" s="3">
        <v>42884</v>
      </c>
      <c r="C15085" s="3">
        <v>43194</v>
      </c>
      <c r="D15085" t="s">
        <v>131</v>
      </c>
      <c r="E15085" t="s">
        <v>172</v>
      </c>
      <c r="F15085" t="s">
        <v>133</v>
      </c>
    </row>
    <row r="15086" spans="1:6" x14ac:dyDescent="0.25">
      <c r="A15086">
        <v>2894</v>
      </c>
      <c r="B15086" s="3">
        <v>43194</v>
      </c>
      <c r="C15086" s="3">
        <v>43679</v>
      </c>
      <c r="D15086" t="s">
        <v>131</v>
      </c>
      <c r="E15086" t="s">
        <v>172</v>
      </c>
      <c r="F15086" t="s">
        <v>133</v>
      </c>
    </row>
    <row r="15087" spans="1:6" x14ac:dyDescent="0.25">
      <c r="A15087">
        <v>2894</v>
      </c>
      <c r="B15087" s="3">
        <v>43679</v>
      </c>
      <c r="C15087" s="3">
        <v>43693</v>
      </c>
      <c r="D15087" t="s">
        <v>131</v>
      </c>
      <c r="E15087" t="s">
        <v>172</v>
      </c>
      <c r="F15087" t="s">
        <v>133</v>
      </c>
    </row>
    <row r="15088" spans="1:6" x14ac:dyDescent="0.25">
      <c r="A15088">
        <v>2894</v>
      </c>
      <c r="B15088" s="3">
        <v>43693</v>
      </c>
      <c r="C15088" s="3">
        <v>43693</v>
      </c>
      <c r="D15088" t="s">
        <v>131</v>
      </c>
      <c r="E15088" t="s">
        <v>172</v>
      </c>
      <c r="F15088" t="s">
        <v>133</v>
      </c>
    </row>
    <row r="15089" spans="1:6" x14ac:dyDescent="0.25">
      <c r="A15089">
        <v>2894</v>
      </c>
      <c r="B15089" s="3">
        <v>43693</v>
      </c>
      <c r="C15089" s="3">
        <v>43693</v>
      </c>
      <c r="D15089" t="s">
        <v>131</v>
      </c>
      <c r="E15089" t="s">
        <v>172</v>
      </c>
      <c r="F15089" t="s">
        <v>133</v>
      </c>
    </row>
    <row r="15090" spans="1:6" x14ac:dyDescent="0.25">
      <c r="A15090">
        <v>2894</v>
      </c>
      <c r="B15090" s="3">
        <v>43693</v>
      </c>
      <c r="C15090" s="3">
        <v>43693</v>
      </c>
      <c r="D15090" t="s">
        <v>131</v>
      </c>
      <c r="E15090" t="s">
        <v>172</v>
      </c>
      <c r="F15090" t="s">
        <v>133</v>
      </c>
    </row>
    <row r="15091" spans="1:6" x14ac:dyDescent="0.25">
      <c r="A15091">
        <v>2894</v>
      </c>
      <c r="B15091" s="3">
        <v>43693</v>
      </c>
      <c r="C15091" s="3">
        <v>43707</v>
      </c>
      <c r="D15091" t="s">
        <v>131</v>
      </c>
      <c r="E15091" t="s">
        <v>172</v>
      </c>
      <c r="F15091" t="s">
        <v>133</v>
      </c>
    </row>
    <row r="15092" spans="1:6" x14ac:dyDescent="0.25">
      <c r="A15092">
        <v>2894</v>
      </c>
      <c r="B15092" s="3">
        <v>43708</v>
      </c>
      <c r="C15092" s="3">
        <v>43892</v>
      </c>
      <c r="D15092" t="s">
        <v>131</v>
      </c>
      <c r="E15092" t="s">
        <v>172</v>
      </c>
      <c r="F15092" t="s">
        <v>133</v>
      </c>
    </row>
    <row r="15093" spans="1:6" x14ac:dyDescent="0.25">
      <c r="A15093">
        <v>2894</v>
      </c>
      <c r="B15093" s="3">
        <v>43892</v>
      </c>
      <c r="C15093" s="3">
        <v>43893</v>
      </c>
      <c r="D15093" t="s">
        <v>131</v>
      </c>
      <c r="E15093" t="s">
        <v>172</v>
      </c>
      <c r="F15093" t="s">
        <v>133</v>
      </c>
    </row>
    <row r="15094" spans="1:6" x14ac:dyDescent="0.25">
      <c r="A15094">
        <v>2894</v>
      </c>
      <c r="B15094" s="3">
        <v>43894</v>
      </c>
      <c r="C15094" s="3">
        <v>44061</v>
      </c>
      <c r="D15094" t="s">
        <v>131</v>
      </c>
      <c r="E15094" t="s">
        <v>172</v>
      </c>
      <c r="F15094" t="s">
        <v>133</v>
      </c>
    </row>
    <row r="15095" spans="1:6" x14ac:dyDescent="0.25">
      <c r="A15095">
        <v>2894</v>
      </c>
      <c r="B15095" s="3">
        <v>43894</v>
      </c>
      <c r="C15095" s="3">
        <v>43894</v>
      </c>
      <c r="D15095" t="s">
        <v>131</v>
      </c>
      <c r="E15095" t="s">
        <v>172</v>
      </c>
      <c r="F15095" t="s">
        <v>133</v>
      </c>
    </row>
    <row r="15096" spans="1:6" x14ac:dyDescent="0.25">
      <c r="A15096">
        <v>2894</v>
      </c>
      <c r="B15096" s="3">
        <v>43894</v>
      </c>
      <c r="C15096" s="3">
        <v>43894</v>
      </c>
      <c r="D15096" t="s">
        <v>131</v>
      </c>
      <c r="E15096" t="s">
        <v>172</v>
      </c>
      <c r="F15096" t="s">
        <v>133</v>
      </c>
    </row>
    <row r="15097" spans="1:6" x14ac:dyDescent="0.25">
      <c r="A15097">
        <v>2894</v>
      </c>
      <c r="B15097" s="3">
        <v>44061</v>
      </c>
      <c r="C15097" s="3">
        <v>44061</v>
      </c>
      <c r="D15097" t="s">
        <v>131</v>
      </c>
      <c r="E15097" t="s">
        <v>172</v>
      </c>
      <c r="F15097" t="s">
        <v>133</v>
      </c>
    </row>
    <row r="15098" spans="1:6" x14ac:dyDescent="0.25">
      <c r="A15098">
        <v>2894</v>
      </c>
      <c r="B15098" s="3">
        <v>44061</v>
      </c>
      <c r="C15098" s="3">
        <v>44061</v>
      </c>
      <c r="D15098" t="s">
        <v>131</v>
      </c>
      <c r="E15098" t="s">
        <v>172</v>
      </c>
      <c r="F15098" t="s">
        <v>133</v>
      </c>
    </row>
    <row r="15099" spans="1:6" x14ac:dyDescent="0.25">
      <c r="A15099">
        <v>2894</v>
      </c>
      <c r="B15099" s="3">
        <v>44061</v>
      </c>
      <c r="C15099" s="3">
        <v>44255</v>
      </c>
      <c r="D15099" t="s">
        <v>131</v>
      </c>
      <c r="E15099" t="s">
        <v>172</v>
      </c>
      <c r="F15099" t="s">
        <v>133</v>
      </c>
    </row>
    <row r="15100" spans="1:6" x14ac:dyDescent="0.25">
      <c r="A15100">
        <v>2894</v>
      </c>
      <c r="B15100" s="3">
        <v>44255</v>
      </c>
      <c r="C15100" s="3">
        <v>44256</v>
      </c>
      <c r="D15100" t="s">
        <v>131</v>
      </c>
      <c r="E15100" t="s">
        <v>172</v>
      </c>
      <c r="F15100" t="s">
        <v>133</v>
      </c>
    </row>
    <row r="15101" spans="1:6" x14ac:dyDescent="0.25">
      <c r="A15101">
        <v>2894</v>
      </c>
      <c r="B15101" s="3">
        <v>44256</v>
      </c>
      <c r="C15101" s="3">
        <v>44256</v>
      </c>
      <c r="D15101" t="s">
        <v>131</v>
      </c>
      <c r="E15101" t="s">
        <v>250</v>
      </c>
      <c r="F15101" t="s">
        <v>133</v>
      </c>
    </row>
    <row r="15102" spans="1:6" x14ac:dyDescent="0.25">
      <c r="A15102">
        <v>2894</v>
      </c>
      <c r="B15102" s="3">
        <v>44256</v>
      </c>
      <c r="C15102" s="3">
        <v>44311</v>
      </c>
      <c r="D15102" t="s">
        <v>131</v>
      </c>
      <c r="E15102" t="s">
        <v>250</v>
      </c>
      <c r="F15102" t="s">
        <v>133</v>
      </c>
    </row>
    <row r="15103" spans="1:6" x14ac:dyDescent="0.25">
      <c r="A15103">
        <v>2894</v>
      </c>
      <c r="B15103" s="3">
        <v>44256</v>
      </c>
      <c r="C15103" s="3">
        <v>44256</v>
      </c>
      <c r="D15103" t="s">
        <v>131</v>
      </c>
      <c r="E15103" t="s">
        <v>172</v>
      </c>
      <c r="F15103" t="s">
        <v>133</v>
      </c>
    </row>
    <row r="15104" spans="1:6" x14ac:dyDescent="0.25">
      <c r="A15104">
        <v>2894</v>
      </c>
      <c r="B15104" s="3">
        <v>44311</v>
      </c>
      <c r="C15104" s="3">
        <v>44311</v>
      </c>
      <c r="D15104" t="s">
        <v>131</v>
      </c>
      <c r="E15104" t="s">
        <v>172</v>
      </c>
      <c r="F15104" t="s">
        <v>133</v>
      </c>
    </row>
    <row r="15105" spans="1:6" x14ac:dyDescent="0.25">
      <c r="A15105">
        <v>2894</v>
      </c>
      <c r="B15105" s="3">
        <v>44311</v>
      </c>
      <c r="C15105" s="3">
        <v>44312</v>
      </c>
      <c r="D15105" t="s">
        <v>131</v>
      </c>
      <c r="E15105" t="s">
        <v>172</v>
      </c>
      <c r="F15105" t="s">
        <v>133</v>
      </c>
    </row>
    <row r="15106" spans="1:6" x14ac:dyDescent="0.25">
      <c r="A15106">
        <v>2894</v>
      </c>
      <c r="B15106" s="3">
        <v>44312</v>
      </c>
      <c r="C15106" s="3">
        <v>44312</v>
      </c>
      <c r="D15106" t="s">
        <v>131</v>
      </c>
      <c r="E15106" t="s">
        <v>172</v>
      </c>
      <c r="F15106" t="s">
        <v>133</v>
      </c>
    </row>
    <row r="15107" spans="1:6" x14ac:dyDescent="0.25">
      <c r="A15107">
        <v>2894</v>
      </c>
      <c r="B15107" s="3">
        <v>44312</v>
      </c>
      <c r="C15107" s="3">
        <v>44494</v>
      </c>
      <c r="D15107" t="s">
        <v>131</v>
      </c>
      <c r="E15107" t="s">
        <v>172</v>
      </c>
      <c r="F15107" t="s">
        <v>133</v>
      </c>
    </row>
    <row r="15108" spans="1:6" x14ac:dyDescent="0.25">
      <c r="A15108">
        <v>2894</v>
      </c>
      <c r="B15108" s="3">
        <v>44495</v>
      </c>
      <c r="C15108" s="3">
        <v>44516</v>
      </c>
      <c r="D15108" t="s">
        <v>131</v>
      </c>
      <c r="E15108" t="s">
        <v>172</v>
      </c>
      <c r="F15108" t="s">
        <v>133</v>
      </c>
    </row>
    <row r="15109" spans="1:6" x14ac:dyDescent="0.25">
      <c r="A15109">
        <v>2894</v>
      </c>
      <c r="B15109" s="3">
        <v>44516</v>
      </c>
      <c r="C15109" s="3">
        <v>44577</v>
      </c>
      <c r="D15109" t="s">
        <v>131</v>
      </c>
      <c r="E15109" t="s">
        <v>172</v>
      </c>
      <c r="F15109" t="s">
        <v>133</v>
      </c>
    </row>
    <row r="15110" spans="1:6" x14ac:dyDescent="0.25">
      <c r="A15110">
        <v>2894</v>
      </c>
      <c r="B15110" s="3">
        <v>44578</v>
      </c>
      <c r="C15110" s="3">
        <v>44578</v>
      </c>
      <c r="D15110" t="s">
        <v>131</v>
      </c>
      <c r="E15110" t="s">
        <v>172</v>
      </c>
      <c r="F15110" t="s">
        <v>133</v>
      </c>
    </row>
    <row r="15111" spans="1:6" x14ac:dyDescent="0.25">
      <c r="A15111">
        <v>2894</v>
      </c>
      <c r="B15111" s="3">
        <v>44578</v>
      </c>
      <c r="C15111" s="3">
        <v>44578</v>
      </c>
      <c r="D15111" t="s">
        <v>131</v>
      </c>
      <c r="E15111" t="s">
        <v>172</v>
      </c>
      <c r="F15111" t="s">
        <v>133</v>
      </c>
    </row>
    <row r="15112" spans="1:6" x14ac:dyDescent="0.25">
      <c r="A15112">
        <v>2894</v>
      </c>
      <c r="B15112" s="3">
        <v>44696</v>
      </c>
      <c r="C15112" s="3">
        <v>44696</v>
      </c>
      <c r="D15112" t="s">
        <v>131</v>
      </c>
      <c r="E15112" t="s">
        <v>172</v>
      </c>
      <c r="F15112" t="s">
        <v>133</v>
      </c>
    </row>
    <row r="15113" spans="1:6" x14ac:dyDescent="0.25">
      <c r="A15113">
        <v>2894</v>
      </c>
      <c r="B15113" s="3">
        <v>44696</v>
      </c>
      <c r="C15113" s="3">
        <v>44697</v>
      </c>
      <c r="D15113" t="s">
        <v>131</v>
      </c>
      <c r="E15113" t="s">
        <v>172</v>
      </c>
      <c r="F15113" t="s">
        <v>133</v>
      </c>
    </row>
    <row r="15114" spans="1:6" x14ac:dyDescent="0.25">
      <c r="A15114">
        <v>2895</v>
      </c>
      <c r="B15114" s="3">
        <v>43009</v>
      </c>
      <c r="C15114" s="3">
        <v>43374</v>
      </c>
      <c r="D15114" t="s">
        <v>131</v>
      </c>
      <c r="E15114" t="s">
        <v>165</v>
      </c>
      <c r="F15114" t="s">
        <v>133</v>
      </c>
    </row>
    <row r="15115" spans="1:6" x14ac:dyDescent="0.25">
      <c r="A15115">
        <v>2895</v>
      </c>
      <c r="B15115" s="3">
        <v>43374</v>
      </c>
      <c r="C15115" s="3">
        <v>43497</v>
      </c>
      <c r="D15115" t="s">
        <v>131</v>
      </c>
      <c r="E15115" t="s">
        <v>118</v>
      </c>
      <c r="F15115" t="s">
        <v>133</v>
      </c>
    </row>
    <row r="15116" spans="1:6" x14ac:dyDescent="0.25">
      <c r="A15116">
        <v>2895</v>
      </c>
      <c r="B15116" s="3">
        <v>43374</v>
      </c>
      <c r="C15116" s="3">
        <v>43374</v>
      </c>
      <c r="D15116" t="s">
        <v>131</v>
      </c>
      <c r="E15116" t="s">
        <v>165</v>
      </c>
      <c r="F15116" t="s">
        <v>133</v>
      </c>
    </row>
    <row r="15117" spans="1:6" x14ac:dyDescent="0.25">
      <c r="A15117">
        <v>2895</v>
      </c>
      <c r="B15117" s="3">
        <v>43497</v>
      </c>
      <c r="C15117" s="3">
        <v>43497</v>
      </c>
      <c r="D15117" t="s">
        <v>131</v>
      </c>
      <c r="E15117" t="s">
        <v>118</v>
      </c>
      <c r="F15117" t="s">
        <v>133</v>
      </c>
    </row>
    <row r="15118" spans="1:6" x14ac:dyDescent="0.25">
      <c r="A15118">
        <v>2895</v>
      </c>
      <c r="B15118" s="3">
        <v>43497</v>
      </c>
      <c r="C15118" s="3">
        <v>44361</v>
      </c>
      <c r="D15118" t="s">
        <v>131</v>
      </c>
      <c r="E15118" t="s">
        <v>118</v>
      </c>
      <c r="F15118" t="s">
        <v>133</v>
      </c>
    </row>
    <row r="15119" spans="1:6" x14ac:dyDescent="0.25">
      <c r="A15119">
        <v>2895</v>
      </c>
      <c r="B15119" s="3">
        <v>44361</v>
      </c>
      <c r="C15119" s="3">
        <v>44368</v>
      </c>
      <c r="D15119" t="s">
        <v>131</v>
      </c>
      <c r="E15119" t="s">
        <v>118</v>
      </c>
      <c r="F15119" t="s">
        <v>133</v>
      </c>
    </row>
    <row r="15120" spans="1:6" x14ac:dyDescent="0.25">
      <c r="A15120">
        <v>2895</v>
      </c>
      <c r="B15120" s="3">
        <v>44369</v>
      </c>
      <c r="C15120" s="3">
        <v>44659</v>
      </c>
      <c r="D15120" t="s">
        <v>131</v>
      </c>
      <c r="E15120" t="s">
        <v>118</v>
      </c>
      <c r="F15120" t="s">
        <v>133</v>
      </c>
    </row>
    <row r="15121" spans="1:6" x14ac:dyDescent="0.25">
      <c r="A15121">
        <v>2895</v>
      </c>
      <c r="B15121" s="3">
        <v>44659</v>
      </c>
      <c r="C15121" s="3"/>
      <c r="D15121" t="s">
        <v>131</v>
      </c>
      <c r="E15121" t="s">
        <v>118</v>
      </c>
      <c r="F15121" t="s">
        <v>133</v>
      </c>
    </row>
    <row r="15122" spans="1:6" x14ac:dyDescent="0.25">
      <c r="A15122">
        <v>2896</v>
      </c>
      <c r="B15122" s="3">
        <v>42522</v>
      </c>
      <c r="C15122" s="3">
        <v>43206</v>
      </c>
      <c r="D15122" t="s">
        <v>131</v>
      </c>
      <c r="E15122" t="s">
        <v>174</v>
      </c>
      <c r="F15122" t="s">
        <v>133</v>
      </c>
    </row>
    <row r="15123" spans="1:6" x14ac:dyDescent="0.25">
      <c r="A15123">
        <v>2896</v>
      </c>
      <c r="B15123" s="3">
        <v>43206</v>
      </c>
      <c r="C15123" s="3">
        <v>43550</v>
      </c>
      <c r="D15123" t="s">
        <v>131</v>
      </c>
      <c r="E15123" t="s">
        <v>174</v>
      </c>
      <c r="F15123" t="s">
        <v>133</v>
      </c>
    </row>
    <row r="15124" spans="1:6" x14ac:dyDescent="0.25">
      <c r="A15124">
        <v>2896</v>
      </c>
      <c r="B15124" s="3">
        <v>43550</v>
      </c>
      <c r="C15124" s="3">
        <v>43552</v>
      </c>
      <c r="D15124" t="s">
        <v>131</v>
      </c>
      <c r="E15124" t="s">
        <v>174</v>
      </c>
      <c r="F15124" t="s">
        <v>133</v>
      </c>
    </row>
    <row r="15125" spans="1:6" x14ac:dyDescent="0.25">
      <c r="A15125">
        <v>2896</v>
      </c>
      <c r="B15125" s="3">
        <v>43553</v>
      </c>
      <c r="C15125" s="3">
        <v>43553</v>
      </c>
      <c r="D15125" t="s">
        <v>131</v>
      </c>
      <c r="E15125" t="s">
        <v>174</v>
      </c>
      <c r="F15125" t="s">
        <v>133</v>
      </c>
    </row>
    <row r="15126" spans="1:6" x14ac:dyDescent="0.25">
      <c r="A15126">
        <v>2896</v>
      </c>
      <c r="B15126" s="3">
        <v>43553</v>
      </c>
      <c r="C15126" s="3">
        <v>43559</v>
      </c>
      <c r="D15126" t="s">
        <v>131</v>
      </c>
      <c r="E15126" t="s">
        <v>174</v>
      </c>
      <c r="F15126" t="s">
        <v>133</v>
      </c>
    </row>
    <row r="15127" spans="1:6" x14ac:dyDescent="0.25">
      <c r="A15127">
        <v>2896</v>
      </c>
      <c r="B15127" s="3">
        <v>43560</v>
      </c>
      <c r="C15127" s="3">
        <v>44720</v>
      </c>
      <c r="D15127" t="s">
        <v>131</v>
      </c>
      <c r="E15127" t="s">
        <v>174</v>
      </c>
      <c r="F15127" t="s">
        <v>133</v>
      </c>
    </row>
    <row r="15128" spans="1:6" x14ac:dyDescent="0.25">
      <c r="A15128">
        <v>2896</v>
      </c>
      <c r="B15128" s="3">
        <v>44720</v>
      </c>
      <c r="C15128" s="3">
        <v>44817</v>
      </c>
      <c r="D15128" t="s">
        <v>131</v>
      </c>
      <c r="E15128" t="s">
        <v>174</v>
      </c>
      <c r="F15128" t="s">
        <v>133</v>
      </c>
    </row>
    <row r="15129" spans="1:6" x14ac:dyDescent="0.25">
      <c r="A15129">
        <v>2896</v>
      </c>
      <c r="B15129" s="3">
        <v>44818</v>
      </c>
      <c r="C15129" s="3"/>
      <c r="D15129" t="s">
        <v>131</v>
      </c>
      <c r="E15129" t="s">
        <v>174</v>
      </c>
      <c r="F15129" t="s">
        <v>133</v>
      </c>
    </row>
    <row r="15130" spans="1:6" x14ac:dyDescent="0.25">
      <c r="A15130">
        <v>2897</v>
      </c>
      <c r="B15130" s="3">
        <v>42522</v>
      </c>
      <c r="C15130" s="3">
        <v>43206</v>
      </c>
      <c r="D15130" t="s">
        <v>131</v>
      </c>
      <c r="E15130" t="s">
        <v>163</v>
      </c>
      <c r="F15130" t="s">
        <v>133</v>
      </c>
    </row>
    <row r="15131" spans="1:6" x14ac:dyDescent="0.25">
      <c r="A15131">
        <v>2897</v>
      </c>
      <c r="B15131" s="3">
        <v>43206</v>
      </c>
      <c r="C15131" s="3"/>
      <c r="D15131" t="s">
        <v>131</v>
      </c>
      <c r="E15131" t="s">
        <v>163</v>
      </c>
      <c r="F15131" t="s">
        <v>133</v>
      </c>
    </row>
    <row r="15132" spans="1:6" x14ac:dyDescent="0.25">
      <c r="A15132">
        <v>2898</v>
      </c>
      <c r="B15132" s="3">
        <v>42674</v>
      </c>
      <c r="C15132" s="3">
        <v>43642</v>
      </c>
      <c r="D15132" t="s">
        <v>131</v>
      </c>
      <c r="E15132" t="s">
        <v>122</v>
      </c>
      <c r="F15132" t="s">
        <v>133</v>
      </c>
    </row>
    <row r="15133" spans="1:6" x14ac:dyDescent="0.25">
      <c r="A15133">
        <v>2898</v>
      </c>
      <c r="B15133" s="3">
        <v>43642</v>
      </c>
      <c r="C15133" s="3"/>
      <c r="D15133" t="s">
        <v>131</v>
      </c>
      <c r="E15133" t="s">
        <v>122</v>
      </c>
      <c r="F15133" t="s">
        <v>133</v>
      </c>
    </row>
    <row r="15134" spans="1:6" x14ac:dyDescent="0.25">
      <c r="A15134">
        <v>2899</v>
      </c>
      <c r="B15134" s="3">
        <v>42506</v>
      </c>
      <c r="C15134" s="3">
        <v>43534</v>
      </c>
      <c r="D15134" t="s">
        <v>131</v>
      </c>
      <c r="E15134" t="s">
        <v>167</v>
      </c>
      <c r="F15134" t="s">
        <v>133</v>
      </c>
    </row>
    <row r="15135" spans="1:6" x14ac:dyDescent="0.25">
      <c r="A15135">
        <v>2899</v>
      </c>
      <c r="B15135" s="3">
        <v>43534</v>
      </c>
      <c r="C15135" s="3">
        <v>43535</v>
      </c>
      <c r="D15135" t="s">
        <v>131</v>
      </c>
      <c r="E15135" t="s">
        <v>167</v>
      </c>
      <c r="F15135" t="s">
        <v>133</v>
      </c>
    </row>
    <row r="15136" spans="1:6" x14ac:dyDescent="0.25">
      <c r="A15136">
        <v>2899</v>
      </c>
      <c r="B15136" s="3">
        <v>43536</v>
      </c>
      <c r="C15136" s="3">
        <v>43637</v>
      </c>
      <c r="D15136" t="s">
        <v>131</v>
      </c>
      <c r="E15136" t="s">
        <v>167</v>
      </c>
      <c r="F15136" t="s">
        <v>133</v>
      </c>
    </row>
    <row r="15137" spans="1:6" x14ac:dyDescent="0.25">
      <c r="A15137">
        <v>2899</v>
      </c>
      <c r="B15137" s="3">
        <v>43637</v>
      </c>
      <c r="C15137" s="3">
        <v>44242</v>
      </c>
      <c r="D15137" t="s">
        <v>131</v>
      </c>
      <c r="E15137" t="s">
        <v>167</v>
      </c>
      <c r="F15137" t="s">
        <v>133</v>
      </c>
    </row>
    <row r="15138" spans="1:6" x14ac:dyDescent="0.25">
      <c r="A15138">
        <v>2899</v>
      </c>
      <c r="B15138" s="3">
        <v>44242</v>
      </c>
      <c r="C15138" s="3">
        <v>44242</v>
      </c>
      <c r="D15138" t="s">
        <v>131</v>
      </c>
      <c r="E15138" t="s">
        <v>134</v>
      </c>
      <c r="F15138" t="s">
        <v>133</v>
      </c>
    </row>
    <row r="15139" spans="1:6" x14ac:dyDescent="0.25">
      <c r="A15139">
        <v>2899</v>
      </c>
      <c r="B15139" s="3">
        <v>44242</v>
      </c>
      <c r="C15139" s="3">
        <v>44242</v>
      </c>
      <c r="D15139" t="s">
        <v>131</v>
      </c>
      <c r="E15139" t="s">
        <v>167</v>
      </c>
      <c r="F15139" t="s">
        <v>133</v>
      </c>
    </row>
    <row r="15140" spans="1:6" x14ac:dyDescent="0.25">
      <c r="A15140">
        <v>2899</v>
      </c>
      <c r="B15140" s="3">
        <v>44242</v>
      </c>
      <c r="D15140" t="s">
        <v>131</v>
      </c>
      <c r="E15140" t="s">
        <v>134</v>
      </c>
      <c r="F15140" t="s">
        <v>133</v>
      </c>
    </row>
    <row r="15141" spans="1:6" x14ac:dyDescent="0.25">
      <c r="A15141">
        <v>2900</v>
      </c>
      <c r="B15141" s="3">
        <v>42466</v>
      </c>
      <c r="C15141" s="3">
        <v>43150</v>
      </c>
      <c r="D15141" t="s">
        <v>131</v>
      </c>
      <c r="E15141" t="s">
        <v>167</v>
      </c>
      <c r="F15141" t="s">
        <v>133</v>
      </c>
    </row>
    <row r="15142" spans="1:6" x14ac:dyDescent="0.25">
      <c r="A15142">
        <v>2900</v>
      </c>
      <c r="B15142" s="3">
        <v>43150</v>
      </c>
      <c r="C15142" s="3">
        <v>44635</v>
      </c>
      <c r="D15142" t="s">
        <v>131</v>
      </c>
      <c r="E15142" t="s">
        <v>167</v>
      </c>
      <c r="F15142" t="s">
        <v>133</v>
      </c>
    </row>
    <row r="15143" spans="1:6" x14ac:dyDescent="0.25">
      <c r="A15143">
        <v>2900</v>
      </c>
      <c r="B15143" s="3">
        <v>44635</v>
      </c>
      <c r="C15143" s="3">
        <v>44999</v>
      </c>
      <c r="D15143" t="s">
        <v>131</v>
      </c>
      <c r="E15143" t="s">
        <v>167</v>
      </c>
      <c r="F15143" t="s">
        <v>133</v>
      </c>
    </row>
    <row r="15144" spans="1:6" x14ac:dyDescent="0.25">
      <c r="A15144">
        <v>2900</v>
      </c>
      <c r="B15144" s="3">
        <v>45000</v>
      </c>
      <c r="C15144" s="3"/>
      <c r="D15144" t="s">
        <v>131</v>
      </c>
      <c r="E15144" t="s">
        <v>167</v>
      </c>
      <c r="F15144" t="s">
        <v>133</v>
      </c>
    </row>
    <row r="15145" spans="1:6" x14ac:dyDescent="0.25">
      <c r="A15145">
        <v>2901</v>
      </c>
      <c r="B15145" s="3">
        <v>42870</v>
      </c>
      <c r="C15145" s="3">
        <v>43283</v>
      </c>
      <c r="D15145" t="s">
        <v>131</v>
      </c>
      <c r="E15145" t="s">
        <v>125</v>
      </c>
      <c r="F15145" t="s">
        <v>133</v>
      </c>
    </row>
    <row r="15146" spans="1:6" x14ac:dyDescent="0.25">
      <c r="A15146">
        <v>2901</v>
      </c>
      <c r="B15146" s="3">
        <v>43283</v>
      </c>
      <c r="C15146" s="3">
        <v>44593</v>
      </c>
      <c r="D15146" t="s">
        <v>131</v>
      </c>
      <c r="E15146" t="s">
        <v>118</v>
      </c>
      <c r="F15146" t="s">
        <v>133</v>
      </c>
    </row>
    <row r="15147" spans="1:6" x14ac:dyDescent="0.25">
      <c r="A15147">
        <v>2901</v>
      </c>
      <c r="B15147" s="3">
        <v>43283</v>
      </c>
      <c r="C15147" s="3">
        <v>43283</v>
      </c>
      <c r="D15147" t="s">
        <v>131</v>
      </c>
      <c r="E15147" t="s">
        <v>125</v>
      </c>
      <c r="F15147" t="s">
        <v>133</v>
      </c>
    </row>
    <row r="15148" spans="1:6" x14ac:dyDescent="0.25">
      <c r="A15148">
        <v>2901</v>
      </c>
      <c r="B15148" s="3">
        <v>44593</v>
      </c>
      <c r="C15148" s="3"/>
      <c r="D15148" t="s">
        <v>131</v>
      </c>
      <c r="E15148" t="s">
        <v>96</v>
      </c>
      <c r="F15148" t="s">
        <v>133</v>
      </c>
    </row>
    <row r="15149" spans="1:6" x14ac:dyDescent="0.25">
      <c r="A15149">
        <v>2901</v>
      </c>
      <c r="B15149" s="3">
        <v>44593</v>
      </c>
      <c r="C15149" s="3">
        <v>44593</v>
      </c>
      <c r="D15149" t="s">
        <v>131</v>
      </c>
      <c r="E15149" t="s">
        <v>96</v>
      </c>
      <c r="F15149" t="s">
        <v>133</v>
      </c>
    </row>
    <row r="15150" spans="1:6" x14ac:dyDescent="0.25">
      <c r="A15150">
        <v>2901</v>
      </c>
      <c r="B15150" s="3">
        <v>44593</v>
      </c>
      <c r="C15150" s="3">
        <v>44593</v>
      </c>
      <c r="D15150" t="s">
        <v>131</v>
      </c>
      <c r="E15150" t="s">
        <v>118</v>
      </c>
      <c r="F15150" t="s">
        <v>133</v>
      </c>
    </row>
    <row r="15151" spans="1:6" x14ac:dyDescent="0.25">
      <c r="A15151">
        <v>2902</v>
      </c>
      <c r="B15151" s="3">
        <v>42736</v>
      </c>
      <c r="C15151" s="3">
        <v>43234</v>
      </c>
      <c r="D15151" t="s">
        <v>131</v>
      </c>
      <c r="E15151" t="s">
        <v>185</v>
      </c>
      <c r="F15151" t="s">
        <v>133</v>
      </c>
    </row>
    <row r="15152" spans="1:6" x14ac:dyDescent="0.25">
      <c r="A15152">
        <v>2902</v>
      </c>
      <c r="B15152" s="3">
        <v>43234</v>
      </c>
      <c r="C15152" s="3">
        <v>43323</v>
      </c>
      <c r="D15152" t="s">
        <v>131</v>
      </c>
      <c r="E15152" t="s">
        <v>185</v>
      </c>
      <c r="F15152" t="s">
        <v>133</v>
      </c>
    </row>
    <row r="15153" spans="1:6" x14ac:dyDescent="0.25">
      <c r="A15153">
        <v>2902</v>
      </c>
      <c r="B15153" s="3">
        <v>43324</v>
      </c>
      <c r="C15153" s="3">
        <v>43325</v>
      </c>
      <c r="D15153" t="s">
        <v>131</v>
      </c>
      <c r="E15153" t="s">
        <v>185</v>
      </c>
      <c r="F15153" t="s">
        <v>133</v>
      </c>
    </row>
    <row r="15154" spans="1:6" x14ac:dyDescent="0.25">
      <c r="A15154">
        <v>2902</v>
      </c>
      <c r="B15154" s="3">
        <v>43325</v>
      </c>
      <c r="C15154" s="3">
        <v>43337</v>
      </c>
      <c r="D15154" t="s">
        <v>131</v>
      </c>
      <c r="E15154" t="s">
        <v>185</v>
      </c>
      <c r="F15154" t="s">
        <v>133</v>
      </c>
    </row>
    <row r="15155" spans="1:6" x14ac:dyDescent="0.25">
      <c r="A15155">
        <v>2902</v>
      </c>
      <c r="B15155" s="3">
        <v>43337</v>
      </c>
      <c r="C15155" s="3">
        <v>43497</v>
      </c>
      <c r="D15155" t="s">
        <v>131</v>
      </c>
      <c r="E15155" t="s">
        <v>185</v>
      </c>
      <c r="F15155" t="s">
        <v>133</v>
      </c>
    </row>
    <row r="15156" spans="1:6" x14ac:dyDescent="0.25">
      <c r="A15156">
        <v>2902</v>
      </c>
      <c r="B15156" s="3">
        <v>43497</v>
      </c>
      <c r="C15156" s="3">
        <v>43497</v>
      </c>
      <c r="D15156" t="s">
        <v>131</v>
      </c>
      <c r="E15156" t="s">
        <v>185</v>
      </c>
      <c r="F15156" t="s">
        <v>133</v>
      </c>
    </row>
    <row r="15157" spans="1:6" x14ac:dyDescent="0.25">
      <c r="A15157">
        <v>2902</v>
      </c>
      <c r="B15157" s="3">
        <v>43497</v>
      </c>
      <c r="C15157" s="3">
        <v>44599</v>
      </c>
      <c r="D15157" t="s">
        <v>131</v>
      </c>
      <c r="E15157" t="s">
        <v>116</v>
      </c>
      <c r="F15157" t="s">
        <v>133</v>
      </c>
    </row>
    <row r="15158" spans="1:6" x14ac:dyDescent="0.25">
      <c r="A15158">
        <v>2902</v>
      </c>
      <c r="B15158" s="3">
        <v>44599</v>
      </c>
      <c r="C15158" s="3">
        <v>44602</v>
      </c>
      <c r="D15158" t="s">
        <v>131</v>
      </c>
      <c r="E15158" t="s">
        <v>116</v>
      </c>
      <c r="F15158" t="s">
        <v>133</v>
      </c>
    </row>
    <row r="15159" spans="1:6" x14ac:dyDescent="0.25">
      <c r="A15159">
        <v>2902</v>
      </c>
      <c r="B15159" s="3">
        <v>44603</v>
      </c>
      <c r="C15159" s="3"/>
      <c r="D15159" t="s">
        <v>131</v>
      </c>
      <c r="E15159" t="s">
        <v>116</v>
      </c>
      <c r="F15159" t="s">
        <v>133</v>
      </c>
    </row>
    <row r="15160" spans="1:6" x14ac:dyDescent="0.25">
      <c r="A15160">
        <v>2903</v>
      </c>
      <c r="B15160" s="3">
        <v>42522</v>
      </c>
      <c r="C15160" s="3">
        <v>44389</v>
      </c>
      <c r="D15160" t="s">
        <v>131</v>
      </c>
      <c r="E15160" t="s">
        <v>185</v>
      </c>
      <c r="F15160" t="s">
        <v>133</v>
      </c>
    </row>
    <row r="15161" spans="1:6" x14ac:dyDescent="0.25">
      <c r="A15161">
        <v>2903</v>
      </c>
      <c r="B15161" s="3">
        <v>44389</v>
      </c>
      <c r="C15161" s="3">
        <v>44392</v>
      </c>
      <c r="D15161" t="s">
        <v>131</v>
      </c>
      <c r="E15161" t="s">
        <v>185</v>
      </c>
      <c r="F15161" t="s">
        <v>133</v>
      </c>
    </row>
    <row r="15162" spans="1:6" x14ac:dyDescent="0.25">
      <c r="A15162">
        <v>2903</v>
      </c>
      <c r="B15162" s="3">
        <v>44389</v>
      </c>
      <c r="C15162" s="3"/>
      <c r="D15162" t="s">
        <v>131</v>
      </c>
      <c r="E15162" t="s">
        <v>136</v>
      </c>
      <c r="F15162" t="s">
        <v>133</v>
      </c>
    </row>
    <row r="15163" spans="1:6" x14ac:dyDescent="0.25">
      <c r="A15163">
        <v>2904</v>
      </c>
      <c r="B15163" s="3">
        <v>42870</v>
      </c>
      <c r="C15163" s="3">
        <v>43405</v>
      </c>
      <c r="D15163" t="s">
        <v>131</v>
      </c>
      <c r="E15163" t="s">
        <v>134</v>
      </c>
      <c r="F15163" t="s">
        <v>133</v>
      </c>
    </row>
    <row r="15164" spans="1:6" x14ac:dyDescent="0.25">
      <c r="A15164">
        <v>2904</v>
      </c>
      <c r="B15164" s="3">
        <v>43405</v>
      </c>
      <c r="C15164" s="3">
        <v>43405</v>
      </c>
      <c r="D15164" t="s">
        <v>131</v>
      </c>
      <c r="E15164" t="s">
        <v>134</v>
      </c>
      <c r="F15164" t="s">
        <v>133</v>
      </c>
    </row>
    <row r="15165" spans="1:6" x14ac:dyDescent="0.25">
      <c r="A15165">
        <v>2904</v>
      </c>
      <c r="B15165" s="3">
        <v>43405</v>
      </c>
      <c r="C15165" s="3">
        <v>44172</v>
      </c>
      <c r="D15165" t="s">
        <v>131</v>
      </c>
      <c r="E15165" t="s">
        <v>116</v>
      </c>
      <c r="F15165" t="s">
        <v>133</v>
      </c>
    </row>
    <row r="15166" spans="1:6" x14ac:dyDescent="0.25">
      <c r="A15166">
        <v>2904</v>
      </c>
      <c r="B15166" s="3">
        <v>43405</v>
      </c>
      <c r="C15166" s="3">
        <v>43405</v>
      </c>
      <c r="D15166" t="s">
        <v>131</v>
      </c>
      <c r="E15166" t="s">
        <v>116</v>
      </c>
      <c r="F15166" t="s">
        <v>133</v>
      </c>
    </row>
    <row r="15167" spans="1:6" x14ac:dyDescent="0.25">
      <c r="A15167">
        <v>2904</v>
      </c>
      <c r="B15167" s="3">
        <v>44172</v>
      </c>
      <c r="C15167" s="3">
        <v>44172</v>
      </c>
      <c r="D15167" t="s">
        <v>131</v>
      </c>
      <c r="E15167" t="s">
        <v>115</v>
      </c>
      <c r="F15167" t="s">
        <v>133</v>
      </c>
    </row>
    <row r="15168" spans="1:6" x14ac:dyDescent="0.25">
      <c r="A15168">
        <v>2904</v>
      </c>
      <c r="B15168" s="3">
        <v>44172</v>
      </c>
      <c r="C15168" s="3">
        <v>44256</v>
      </c>
      <c r="D15168" t="s">
        <v>131</v>
      </c>
      <c r="E15168" t="s">
        <v>115</v>
      </c>
      <c r="F15168" t="s">
        <v>133</v>
      </c>
    </row>
    <row r="15169" spans="1:6" x14ac:dyDescent="0.25">
      <c r="A15169">
        <v>2904</v>
      </c>
      <c r="B15169" s="3">
        <v>44172</v>
      </c>
      <c r="C15169" s="3">
        <v>44172</v>
      </c>
      <c r="D15169" t="s">
        <v>131</v>
      </c>
      <c r="E15169" t="s">
        <v>116</v>
      </c>
      <c r="F15169" t="s">
        <v>133</v>
      </c>
    </row>
    <row r="15170" spans="1:6" x14ac:dyDescent="0.25">
      <c r="A15170">
        <v>2904</v>
      </c>
      <c r="B15170" s="3">
        <v>44172</v>
      </c>
      <c r="C15170" s="3">
        <v>44172</v>
      </c>
      <c r="D15170" t="s">
        <v>131</v>
      </c>
      <c r="E15170" t="s">
        <v>116</v>
      </c>
      <c r="F15170" t="s">
        <v>133</v>
      </c>
    </row>
    <row r="15171" spans="1:6" x14ac:dyDescent="0.25">
      <c r="A15171">
        <v>2904</v>
      </c>
      <c r="B15171" s="3">
        <v>44256</v>
      </c>
      <c r="C15171" s="3">
        <v>44500</v>
      </c>
      <c r="D15171" t="s">
        <v>131</v>
      </c>
      <c r="E15171" t="s">
        <v>115</v>
      </c>
      <c r="F15171" t="s">
        <v>133</v>
      </c>
    </row>
    <row r="15172" spans="1:6" x14ac:dyDescent="0.25">
      <c r="A15172">
        <v>2904</v>
      </c>
      <c r="B15172" s="3">
        <v>44501</v>
      </c>
      <c r="C15172" s="3">
        <v>44501</v>
      </c>
      <c r="D15172" t="s">
        <v>131</v>
      </c>
      <c r="E15172" t="s">
        <v>115</v>
      </c>
      <c r="F15172" t="s">
        <v>133</v>
      </c>
    </row>
    <row r="15173" spans="1:6" x14ac:dyDescent="0.25">
      <c r="A15173">
        <v>2904</v>
      </c>
      <c r="B15173" s="3">
        <v>44501</v>
      </c>
      <c r="C15173" s="3">
        <v>44501</v>
      </c>
      <c r="D15173" t="s">
        <v>131</v>
      </c>
      <c r="E15173" t="s">
        <v>115</v>
      </c>
      <c r="F15173" t="s">
        <v>133</v>
      </c>
    </row>
    <row r="15174" spans="1:6" x14ac:dyDescent="0.25">
      <c r="A15174">
        <v>2904</v>
      </c>
      <c r="B15174" s="3">
        <v>44621</v>
      </c>
      <c r="C15174" s="3">
        <v>44621</v>
      </c>
      <c r="D15174" t="s">
        <v>131</v>
      </c>
      <c r="E15174" t="s">
        <v>115</v>
      </c>
      <c r="F15174" t="s">
        <v>133</v>
      </c>
    </row>
    <row r="15175" spans="1:6" x14ac:dyDescent="0.25">
      <c r="A15175">
        <v>2904</v>
      </c>
      <c r="B15175" s="3">
        <v>44621</v>
      </c>
      <c r="C15175" s="3">
        <v>44621</v>
      </c>
      <c r="D15175" t="s">
        <v>131</v>
      </c>
      <c r="E15175" t="s">
        <v>115</v>
      </c>
      <c r="F15175" t="s">
        <v>133</v>
      </c>
    </row>
    <row r="15176" spans="1:6" x14ac:dyDescent="0.25">
      <c r="A15176">
        <v>2905</v>
      </c>
      <c r="B15176" s="3">
        <v>42537</v>
      </c>
      <c r="C15176" s="3">
        <v>43651</v>
      </c>
      <c r="D15176" t="s">
        <v>131</v>
      </c>
      <c r="E15176" t="s">
        <v>209</v>
      </c>
      <c r="F15176" t="s">
        <v>133</v>
      </c>
    </row>
    <row r="15177" spans="1:6" x14ac:dyDescent="0.25">
      <c r="A15177">
        <v>2905</v>
      </c>
      <c r="B15177" s="3">
        <v>43651</v>
      </c>
      <c r="C15177" s="3">
        <v>44621</v>
      </c>
      <c r="D15177" t="s">
        <v>131</v>
      </c>
      <c r="E15177" t="s">
        <v>209</v>
      </c>
      <c r="F15177" t="s">
        <v>133</v>
      </c>
    </row>
    <row r="15178" spans="1:6" x14ac:dyDescent="0.25">
      <c r="A15178">
        <v>2905</v>
      </c>
      <c r="B15178" s="3">
        <v>44621</v>
      </c>
      <c r="D15178" t="s">
        <v>131</v>
      </c>
      <c r="E15178" t="s">
        <v>165</v>
      </c>
      <c r="F15178" t="s">
        <v>133</v>
      </c>
    </row>
    <row r="15179" spans="1:6" x14ac:dyDescent="0.25">
      <c r="A15179">
        <v>2905</v>
      </c>
      <c r="B15179" s="3">
        <v>44621</v>
      </c>
      <c r="C15179" s="3">
        <v>44621</v>
      </c>
      <c r="D15179" t="s">
        <v>131</v>
      </c>
      <c r="E15179" t="s">
        <v>209</v>
      </c>
      <c r="F15179" t="s">
        <v>133</v>
      </c>
    </row>
    <row r="15180" spans="1:6" x14ac:dyDescent="0.25">
      <c r="A15180">
        <v>2906</v>
      </c>
      <c r="B15180" s="3">
        <v>42548</v>
      </c>
      <c r="C15180" s="3">
        <v>43339</v>
      </c>
      <c r="D15180" t="s">
        <v>131</v>
      </c>
      <c r="E15180" t="s">
        <v>173</v>
      </c>
      <c r="F15180" t="s">
        <v>133</v>
      </c>
    </row>
    <row r="15181" spans="1:6" x14ac:dyDescent="0.25">
      <c r="A15181">
        <v>2906</v>
      </c>
      <c r="B15181" s="3">
        <v>43339</v>
      </c>
      <c r="C15181" s="3">
        <v>43339</v>
      </c>
      <c r="D15181" t="s">
        <v>131</v>
      </c>
      <c r="E15181" t="s">
        <v>173</v>
      </c>
      <c r="F15181" t="s">
        <v>133</v>
      </c>
    </row>
    <row r="15182" spans="1:6" x14ac:dyDescent="0.25">
      <c r="A15182">
        <v>2906</v>
      </c>
      <c r="B15182" s="3">
        <v>43340</v>
      </c>
      <c r="C15182" s="3">
        <v>43815</v>
      </c>
      <c r="D15182" t="s">
        <v>131</v>
      </c>
      <c r="E15182" t="s">
        <v>173</v>
      </c>
      <c r="F15182" t="s">
        <v>133</v>
      </c>
    </row>
    <row r="15183" spans="1:6" x14ac:dyDescent="0.25">
      <c r="A15183">
        <v>2906</v>
      </c>
      <c r="B15183" s="3">
        <v>43815</v>
      </c>
      <c r="C15183" s="3">
        <v>44258</v>
      </c>
      <c r="D15183" t="s">
        <v>131</v>
      </c>
      <c r="E15183" t="s">
        <v>173</v>
      </c>
      <c r="F15183" t="s">
        <v>133</v>
      </c>
    </row>
    <row r="15184" spans="1:6" x14ac:dyDescent="0.25">
      <c r="A15184">
        <v>2906</v>
      </c>
      <c r="B15184" s="3">
        <v>44258</v>
      </c>
      <c r="C15184" s="3">
        <v>44441</v>
      </c>
      <c r="D15184" t="s">
        <v>131</v>
      </c>
      <c r="E15184" t="s">
        <v>173</v>
      </c>
      <c r="F15184" t="s">
        <v>133</v>
      </c>
    </row>
    <row r="15185" spans="1:6" x14ac:dyDescent="0.25">
      <c r="A15185">
        <v>2906</v>
      </c>
      <c r="B15185" s="3">
        <v>44442</v>
      </c>
      <c r="C15185" s="3">
        <v>44442</v>
      </c>
      <c r="D15185" t="s">
        <v>131</v>
      </c>
      <c r="E15185" t="s">
        <v>173</v>
      </c>
      <c r="F15185" t="s">
        <v>133</v>
      </c>
    </row>
    <row r="15186" spans="1:6" x14ac:dyDescent="0.25">
      <c r="A15186">
        <v>2906</v>
      </c>
      <c r="B15186" s="3">
        <v>44442</v>
      </c>
      <c r="C15186" s="3"/>
      <c r="D15186" t="s">
        <v>131</v>
      </c>
      <c r="E15186" t="s">
        <v>173</v>
      </c>
      <c r="F15186" t="s">
        <v>133</v>
      </c>
    </row>
    <row r="15187" spans="1:6" x14ac:dyDescent="0.25">
      <c r="A15187">
        <v>2907</v>
      </c>
      <c r="B15187" s="3">
        <v>42522</v>
      </c>
      <c r="C15187" s="3">
        <v>43206</v>
      </c>
      <c r="D15187" t="s">
        <v>131</v>
      </c>
      <c r="E15187" t="s">
        <v>185</v>
      </c>
      <c r="F15187" t="s">
        <v>133</v>
      </c>
    </row>
    <row r="15188" spans="1:6" x14ac:dyDescent="0.25">
      <c r="A15188">
        <v>2907</v>
      </c>
      <c r="B15188" s="3">
        <v>43206</v>
      </c>
      <c r="C15188" s="3">
        <v>43367</v>
      </c>
      <c r="D15188" t="s">
        <v>131</v>
      </c>
      <c r="E15188" t="s">
        <v>185</v>
      </c>
      <c r="F15188" t="s">
        <v>133</v>
      </c>
    </row>
    <row r="15189" spans="1:6" x14ac:dyDescent="0.25">
      <c r="A15189">
        <v>2907</v>
      </c>
      <c r="B15189" s="3">
        <v>43367</v>
      </c>
      <c r="C15189" s="3">
        <v>43378</v>
      </c>
      <c r="D15189" t="s">
        <v>131</v>
      </c>
      <c r="E15189" t="s">
        <v>185</v>
      </c>
      <c r="F15189" t="s">
        <v>133</v>
      </c>
    </row>
    <row r="15190" spans="1:6" x14ac:dyDescent="0.25">
      <c r="A15190">
        <v>2907</v>
      </c>
      <c r="B15190" s="3">
        <v>43379</v>
      </c>
      <c r="C15190" s="3">
        <v>43447</v>
      </c>
      <c r="D15190" t="s">
        <v>131</v>
      </c>
      <c r="E15190" t="s">
        <v>185</v>
      </c>
      <c r="F15190" t="s">
        <v>133</v>
      </c>
    </row>
    <row r="15191" spans="1:6" x14ac:dyDescent="0.25">
      <c r="A15191">
        <v>2907</v>
      </c>
      <c r="B15191" s="3">
        <v>43447</v>
      </c>
      <c r="C15191" s="3">
        <v>43448</v>
      </c>
      <c r="D15191" t="s">
        <v>131</v>
      </c>
      <c r="E15191" t="s">
        <v>185</v>
      </c>
      <c r="F15191" t="s">
        <v>133</v>
      </c>
    </row>
    <row r="15192" spans="1:6" x14ac:dyDescent="0.25">
      <c r="A15192">
        <v>2907</v>
      </c>
      <c r="B15192" s="3">
        <v>43449</v>
      </c>
      <c r="C15192" s="3">
        <v>43449</v>
      </c>
      <c r="D15192" t="s">
        <v>131</v>
      </c>
      <c r="E15192" t="s">
        <v>185</v>
      </c>
      <c r="F15192" t="s">
        <v>133</v>
      </c>
    </row>
    <row r="15193" spans="1:6" x14ac:dyDescent="0.25">
      <c r="A15193">
        <v>2907</v>
      </c>
      <c r="B15193" s="3">
        <v>43449</v>
      </c>
      <c r="C15193" s="3">
        <v>43588</v>
      </c>
      <c r="D15193" t="s">
        <v>131</v>
      </c>
      <c r="E15193" t="s">
        <v>185</v>
      </c>
      <c r="F15193" t="s">
        <v>133</v>
      </c>
    </row>
    <row r="15194" spans="1:6" x14ac:dyDescent="0.25">
      <c r="A15194">
        <v>2907</v>
      </c>
      <c r="B15194" s="3">
        <v>43587</v>
      </c>
      <c r="C15194" s="3">
        <v>44593</v>
      </c>
      <c r="D15194" t="s">
        <v>131</v>
      </c>
      <c r="E15194" t="s">
        <v>185</v>
      </c>
      <c r="F15194" t="s">
        <v>133</v>
      </c>
    </row>
    <row r="15195" spans="1:6" x14ac:dyDescent="0.25">
      <c r="A15195">
        <v>2907</v>
      </c>
      <c r="B15195" s="3">
        <v>43587</v>
      </c>
      <c r="C15195" s="3">
        <v>43780</v>
      </c>
      <c r="D15195" t="s">
        <v>131</v>
      </c>
      <c r="E15195" t="s">
        <v>128</v>
      </c>
      <c r="F15195" t="s">
        <v>133</v>
      </c>
    </row>
    <row r="15196" spans="1:6" x14ac:dyDescent="0.25">
      <c r="A15196">
        <v>2907</v>
      </c>
      <c r="B15196" s="3">
        <v>43588</v>
      </c>
      <c r="C15196" s="3">
        <v>43588</v>
      </c>
      <c r="D15196" t="s">
        <v>131</v>
      </c>
      <c r="E15196" t="s">
        <v>185</v>
      </c>
      <c r="F15196" t="s">
        <v>133</v>
      </c>
    </row>
    <row r="15197" spans="1:6" x14ac:dyDescent="0.25">
      <c r="A15197">
        <v>2907</v>
      </c>
      <c r="B15197" s="3">
        <v>43589</v>
      </c>
      <c r="C15197" s="3">
        <v>44593</v>
      </c>
      <c r="D15197" t="s">
        <v>131</v>
      </c>
      <c r="E15197" t="s">
        <v>185</v>
      </c>
      <c r="F15197" t="s">
        <v>133</v>
      </c>
    </row>
    <row r="15198" spans="1:6" x14ac:dyDescent="0.25">
      <c r="A15198">
        <v>2907</v>
      </c>
      <c r="B15198" s="3">
        <v>43589</v>
      </c>
      <c r="C15198" s="3">
        <v>43589</v>
      </c>
      <c r="D15198" t="s">
        <v>131</v>
      </c>
      <c r="E15198" t="s">
        <v>185</v>
      </c>
      <c r="F15198" t="s">
        <v>133</v>
      </c>
    </row>
    <row r="15199" spans="1:6" x14ac:dyDescent="0.25">
      <c r="A15199">
        <v>2907</v>
      </c>
      <c r="B15199" s="3">
        <v>43780</v>
      </c>
      <c r="C15199" s="3">
        <v>43814</v>
      </c>
      <c r="D15199" t="s">
        <v>131</v>
      </c>
      <c r="E15199" t="s">
        <v>128</v>
      </c>
      <c r="F15199" t="s">
        <v>133</v>
      </c>
    </row>
    <row r="15200" spans="1:6" x14ac:dyDescent="0.25">
      <c r="A15200">
        <v>2907</v>
      </c>
      <c r="B15200" s="3">
        <v>43814</v>
      </c>
      <c r="C15200" s="3">
        <v>43867</v>
      </c>
      <c r="D15200" t="s">
        <v>131</v>
      </c>
      <c r="E15200" t="s">
        <v>128</v>
      </c>
      <c r="F15200" t="s">
        <v>133</v>
      </c>
    </row>
    <row r="15201" spans="1:6" x14ac:dyDescent="0.25">
      <c r="A15201">
        <v>2907</v>
      </c>
      <c r="B15201" s="3">
        <v>43867</v>
      </c>
      <c r="C15201" s="3">
        <v>44133</v>
      </c>
      <c r="D15201" t="s">
        <v>131</v>
      </c>
      <c r="E15201" t="s">
        <v>115</v>
      </c>
      <c r="F15201" t="s">
        <v>133</v>
      </c>
    </row>
    <row r="15202" spans="1:6" x14ac:dyDescent="0.25">
      <c r="A15202">
        <v>2907</v>
      </c>
      <c r="B15202" s="3">
        <v>43867</v>
      </c>
      <c r="C15202" s="3">
        <v>43867</v>
      </c>
      <c r="D15202" t="s">
        <v>131</v>
      </c>
      <c r="E15202" t="s">
        <v>128</v>
      </c>
      <c r="F15202" t="s">
        <v>133</v>
      </c>
    </row>
    <row r="15203" spans="1:6" x14ac:dyDescent="0.25">
      <c r="A15203">
        <v>2907</v>
      </c>
      <c r="B15203" s="3">
        <v>44133</v>
      </c>
      <c r="C15203" s="3">
        <v>44139</v>
      </c>
      <c r="D15203" t="s">
        <v>131</v>
      </c>
      <c r="E15203" t="s">
        <v>115</v>
      </c>
      <c r="F15203" t="s">
        <v>133</v>
      </c>
    </row>
    <row r="15204" spans="1:6" x14ac:dyDescent="0.25">
      <c r="A15204">
        <v>2907</v>
      </c>
      <c r="B15204" s="3">
        <v>44140</v>
      </c>
      <c r="C15204" s="3">
        <v>44361</v>
      </c>
      <c r="D15204" t="s">
        <v>131</v>
      </c>
      <c r="E15204" t="s">
        <v>115</v>
      </c>
      <c r="F15204" t="s">
        <v>133</v>
      </c>
    </row>
    <row r="15205" spans="1:6" x14ac:dyDescent="0.25">
      <c r="A15205">
        <v>2907</v>
      </c>
      <c r="B15205" s="3">
        <v>44361</v>
      </c>
      <c r="C15205" s="3">
        <v>44421</v>
      </c>
      <c r="D15205" t="s">
        <v>131</v>
      </c>
      <c r="E15205" t="s">
        <v>115</v>
      </c>
      <c r="F15205" t="s">
        <v>133</v>
      </c>
    </row>
    <row r="15206" spans="1:6" x14ac:dyDescent="0.25">
      <c r="A15206">
        <v>2907</v>
      </c>
      <c r="B15206" s="3">
        <v>44422</v>
      </c>
      <c r="C15206" s="3">
        <v>44422</v>
      </c>
      <c r="D15206" t="s">
        <v>131</v>
      </c>
      <c r="E15206" t="s">
        <v>115</v>
      </c>
      <c r="F15206" t="s">
        <v>133</v>
      </c>
    </row>
    <row r="15207" spans="1:6" x14ac:dyDescent="0.25">
      <c r="A15207">
        <v>2907</v>
      </c>
      <c r="B15207" s="3">
        <v>44422</v>
      </c>
      <c r="C15207" s="3">
        <v>44496</v>
      </c>
      <c r="D15207" t="s">
        <v>131</v>
      </c>
      <c r="E15207" t="s">
        <v>115</v>
      </c>
      <c r="F15207" t="s">
        <v>133</v>
      </c>
    </row>
    <row r="15208" spans="1:6" x14ac:dyDescent="0.25">
      <c r="A15208">
        <v>2908</v>
      </c>
      <c r="B15208" s="3">
        <v>42552</v>
      </c>
      <c r="C15208" s="3">
        <v>43389</v>
      </c>
      <c r="D15208" t="s">
        <v>131</v>
      </c>
      <c r="E15208" t="s">
        <v>211</v>
      </c>
      <c r="F15208" t="s">
        <v>133</v>
      </c>
    </row>
    <row r="15209" spans="1:6" x14ac:dyDescent="0.25">
      <c r="A15209">
        <v>2908</v>
      </c>
      <c r="B15209" s="3">
        <v>43389</v>
      </c>
      <c r="C15209" s="3">
        <v>43389</v>
      </c>
      <c r="D15209" t="s">
        <v>131</v>
      </c>
      <c r="E15209" t="s">
        <v>211</v>
      </c>
      <c r="F15209" t="s">
        <v>133</v>
      </c>
    </row>
    <row r="15210" spans="1:6" x14ac:dyDescent="0.25">
      <c r="A15210">
        <v>2908</v>
      </c>
      <c r="B15210" s="3">
        <v>43389</v>
      </c>
      <c r="C15210" s="3">
        <v>43389</v>
      </c>
      <c r="D15210" t="s">
        <v>131</v>
      </c>
      <c r="E15210" t="s">
        <v>211</v>
      </c>
      <c r="F15210" t="s">
        <v>133</v>
      </c>
    </row>
    <row r="15211" spans="1:6" x14ac:dyDescent="0.25">
      <c r="A15211">
        <v>2908</v>
      </c>
      <c r="B15211" s="3">
        <v>43389</v>
      </c>
      <c r="C15211" s="3">
        <v>43389</v>
      </c>
      <c r="D15211" t="s">
        <v>131</v>
      </c>
      <c r="E15211" t="s">
        <v>211</v>
      </c>
      <c r="F15211" t="s">
        <v>133</v>
      </c>
    </row>
    <row r="15212" spans="1:6" x14ac:dyDescent="0.25">
      <c r="A15212">
        <v>2908</v>
      </c>
      <c r="B15212" s="3">
        <v>43389</v>
      </c>
      <c r="C15212" s="3">
        <v>43603</v>
      </c>
      <c r="D15212" t="s">
        <v>131</v>
      </c>
      <c r="E15212" t="s">
        <v>211</v>
      </c>
      <c r="F15212" t="s">
        <v>133</v>
      </c>
    </row>
    <row r="15213" spans="1:6" x14ac:dyDescent="0.25">
      <c r="A15213">
        <v>2908</v>
      </c>
      <c r="B15213" s="3">
        <v>43603</v>
      </c>
      <c r="C15213" s="3">
        <v>43632</v>
      </c>
      <c r="D15213" t="s">
        <v>131</v>
      </c>
      <c r="E15213" t="s">
        <v>211</v>
      </c>
      <c r="F15213" t="s">
        <v>133</v>
      </c>
    </row>
    <row r="15214" spans="1:6" x14ac:dyDescent="0.25">
      <c r="A15214">
        <v>2908</v>
      </c>
      <c r="B15214" s="3">
        <v>43633</v>
      </c>
      <c r="C15214" s="3">
        <v>44181</v>
      </c>
      <c r="D15214" t="s">
        <v>131</v>
      </c>
      <c r="E15214" t="s">
        <v>211</v>
      </c>
      <c r="F15214" t="s">
        <v>133</v>
      </c>
    </row>
    <row r="15215" spans="1:6" x14ac:dyDescent="0.25">
      <c r="A15215">
        <v>2908</v>
      </c>
      <c r="B15215" s="3">
        <v>44181</v>
      </c>
      <c r="C15215" s="3">
        <v>44278</v>
      </c>
      <c r="D15215" t="s">
        <v>131</v>
      </c>
      <c r="E15215" t="s">
        <v>211</v>
      </c>
      <c r="F15215" t="s">
        <v>133</v>
      </c>
    </row>
    <row r="15216" spans="1:6" x14ac:dyDescent="0.25">
      <c r="A15216">
        <v>2908</v>
      </c>
      <c r="B15216" s="3">
        <v>44279</v>
      </c>
      <c r="C15216" s="3">
        <v>44279</v>
      </c>
      <c r="D15216" t="s">
        <v>131</v>
      </c>
      <c r="E15216" t="s">
        <v>211</v>
      </c>
      <c r="F15216" t="s">
        <v>133</v>
      </c>
    </row>
    <row r="15217" spans="1:6" x14ac:dyDescent="0.25">
      <c r="A15217">
        <v>2908</v>
      </c>
      <c r="B15217" s="3">
        <v>44279</v>
      </c>
      <c r="C15217" s="3">
        <v>44408</v>
      </c>
      <c r="D15217" t="s">
        <v>131</v>
      </c>
      <c r="E15217" t="s">
        <v>211</v>
      </c>
      <c r="F15217" t="s">
        <v>133</v>
      </c>
    </row>
    <row r="15218" spans="1:6" x14ac:dyDescent="0.25">
      <c r="A15218">
        <v>2908</v>
      </c>
      <c r="B15218" s="3">
        <v>44409</v>
      </c>
      <c r="C15218" s="3">
        <v>44409</v>
      </c>
      <c r="D15218" t="s">
        <v>131</v>
      </c>
      <c r="E15218" t="s">
        <v>211</v>
      </c>
      <c r="F15218" t="s">
        <v>133</v>
      </c>
    </row>
    <row r="15219" spans="1:6" x14ac:dyDescent="0.25">
      <c r="A15219">
        <v>2908</v>
      </c>
      <c r="B15219" s="3">
        <v>44409</v>
      </c>
      <c r="C15219" s="3">
        <v>44483</v>
      </c>
      <c r="D15219" t="s">
        <v>131</v>
      </c>
      <c r="E15219" t="s">
        <v>211</v>
      </c>
      <c r="F15219" t="s">
        <v>133</v>
      </c>
    </row>
    <row r="15220" spans="1:6" x14ac:dyDescent="0.25">
      <c r="A15220">
        <v>2908</v>
      </c>
      <c r="B15220" s="3">
        <v>44483</v>
      </c>
      <c r="C15220" s="3">
        <v>44483</v>
      </c>
      <c r="D15220" t="s">
        <v>131</v>
      </c>
      <c r="E15220" t="s">
        <v>211</v>
      </c>
      <c r="F15220" t="s">
        <v>133</v>
      </c>
    </row>
    <row r="15221" spans="1:6" x14ac:dyDescent="0.25">
      <c r="A15221">
        <v>2908</v>
      </c>
      <c r="B15221" s="3">
        <v>44483</v>
      </c>
      <c r="C15221" s="3">
        <v>44483</v>
      </c>
      <c r="D15221" t="s">
        <v>131</v>
      </c>
      <c r="E15221" t="s">
        <v>211</v>
      </c>
      <c r="F15221" t="s">
        <v>133</v>
      </c>
    </row>
    <row r="15222" spans="1:6" x14ac:dyDescent="0.25">
      <c r="A15222">
        <v>2908</v>
      </c>
      <c r="B15222" s="3">
        <v>44483</v>
      </c>
      <c r="C15222" s="3">
        <v>44593</v>
      </c>
      <c r="D15222" t="s">
        <v>131</v>
      </c>
      <c r="E15222" t="s">
        <v>135</v>
      </c>
      <c r="F15222" t="s">
        <v>133</v>
      </c>
    </row>
    <row r="15223" spans="1:6" x14ac:dyDescent="0.25">
      <c r="A15223">
        <v>2908</v>
      </c>
      <c r="B15223" s="3">
        <v>44593</v>
      </c>
      <c r="C15223" s="3">
        <v>44690</v>
      </c>
      <c r="D15223" t="s">
        <v>131</v>
      </c>
      <c r="E15223" t="s">
        <v>135</v>
      </c>
      <c r="F15223" t="s">
        <v>133</v>
      </c>
    </row>
    <row r="15224" spans="1:6" x14ac:dyDescent="0.25">
      <c r="A15224">
        <v>2908</v>
      </c>
      <c r="B15224" s="3">
        <v>44691</v>
      </c>
      <c r="C15224" s="3"/>
      <c r="D15224" t="s">
        <v>131</v>
      </c>
      <c r="E15224" t="s">
        <v>135</v>
      </c>
      <c r="F15224" t="s">
        <v>133</v>
      </c>
    </row>
    <row r="15225" spans="1:6" x14ac:dyDescent="0.25">
      <c r="A15225">
        <v>2910</v>
      </c>
      <c r="B15225" s="3">
        <v>42530</v>
      </c>
      <c r="C15225" s="3">
        <v>43252</v>
      </c>
      <c r="D15225" t="s">
        <v>131</v>
      </c>
      <c r="E15225" t="s">
        <v>173</v>
      </c>
      <c r="F15225" t="s">
        <v>133</v>
      </c>
    </row>
    <row r="15226" spans="1:6" x14ac:dyDescent="0.25">
      <c r="A15226">
        <v>2910</v>
      </c>
      <c r="B15226" s="3">
        <v>43252</v>
      </c>
      <c r="C15226" s="3">
        <v>43252</v>
      </c>
      <c r="D15226" t="s">
        <v>131</v>
      </c>
      <c r="E15226" t="s">
        <v>173</v>
      </c>
      <c r="F15226" t="s">
        <v>133</v>
      </c>
    </row>
    <row r="15227" spans="1:6" x14ac:dyDescent="0.25">
      <c r="A15227">
        <v>2910</v>
      </c>
      <c r="B15227" s="3">
        <v>43252</v>
      </c>
      <c r="C15227" s="3">
        <v>43920</v>
      </c>
      <c r="D15227" t="s">
        <v>131</v>
      </c>
      <c r="E15227" t="s">
        <v>125</v>
      </c>
      <c r="F15227" t="s">
        <v>133</v>
      </c>
    </row>
    <row r="15228" spans="1:6" x14ac:dyDescent="0.25">
      <c r="A15228">
        <v>2910</v>
      </c>
      <c r="B15228" s="3">
        <v>43920</v>
      </c>
      <c r="C15228" s="3">
        <v>43920</v>
      </c>
      <c r="D15228" t="s">
        <v>131</v>
      </c>
      <c r="E15228" t="s">
        <v>125</v>
      </c>
      <c r="F15228" t="s">
        <v>133</v>
      </c>
    </row>
    <row r="15229" spans="1:6" x14ac:dyDescent="0.25">
      <c r="A15229">
        <v>2910</v>
      </c>
      <c r="B15229" s="3">
        <v>43920</v>
      </c>
      <c r="C15229" s="3">
        <v>44310</v>
      </c>
      <c r="D15229" t="s">
        <v>131</v>
      </c>
      <c r="E15229" t="s">
        <v>125</v>
      </c>
      <c r="F15229" t="s">
        <v>133</v>
      </c>
    </row>
    <row r="15230" spans="1:6" x14ac:dyDescent="0.25">
      <c r="A15230">
        <v>2910</v>
      </c>
      <c r="B15230" s="3">
        <v>44310</v>
      </c>
      <c r="C15230" s="3">
        <v>44312</v>
      </c>
      <c r="D15230" t="s">
        <v>131</v>
      </c>
      <c r="E15230" t="s">
        <v>125</v>
      </c>
      <c r="F15230" t="s">
        <v>133</v>
      </c>
    </row>
    <row r="15231" spans="1:6" x14ac:dyDescent="0.25">
      <c r="A15231">
        <v>2910</v>
      </c>
      <c r="B15231" s="3">
        <v>44313</v>
      </c>
      <c r="C15231" s="3">
        <v>44418</v>
      </c>
      <c r="D15231" t="s">
        <v>131</v>
      </c>
      <c r="E15231" t="s">
        <v>125</v>
      </c>
      <c r="F15231" t="s">
        <v>133</v>
      </c>
    </row>
    <row r="15232" spans="1:6" x14ac:dyDescent="0.25">
      <c r="A15232">
        <v>2910</v>
      </c>
      <c r="B15232" s="3">
        <v>44416</v>
      </c>
      <c r="C15232" s="3">
        <v>44417</v>
      </c>
      <c r="D15232" t="s">
        <v>131</v>
      </c>
      <c r="E15232" t="s">
        <v>125</v>
      </c>
      <c r="F15232" t="s">
        <v>133</v>
      </c>
    </row>
    <row r="15233" spans="1:6" x14ac:dyDescent="0.25">
      <c r="A15233">
        <v>2910</v>
      </c>
      <c r="B15233" s="3">
        <v>44418</v>
      </c>
      <c r="C15233" s="3">
        <v>44424</v>
      </c>
      <c r="D15233" t="s">
        <v>131</v>
      </c>
      <c r="E15233" t="s">
        <v>125</v>
      </c>
      <c r="F15233" t="s">
        <v>133</v>
      </c>
    </row>
    <row r="15234" spans="1:6" x14ac:dyDescent="0.25">
      <c r="A15234">
        <v>2910</v>
      </c>
      <c r="B15234" s="3">
        <v>44425</v>
      </c>
      <c r="C15234" s="3">
        <v>44431</v>
      </c>
      <c r="D15234" t="s">
        <v>131</v>
      </c>
      <c r="E15234" t="s">
        <v>125</v>
      </c>
      <c r="F15234" t="s">
        <v>133</v>
      </c>
    </row>
    <row r="15235" spans="1:6" x14ac:dyDescent="0.25">
      <c r="A15235">
        <v>2910</v>
      </c>
      <c r="B15235" s="3">
        <v>44432</v>
      </c>
      <c r="C15235" s="3">
        <v>44696</v>
      </c>
      <c r="D15235" t="s">
        <v>131</v>
      </c>
      <c r="E15235" t="s">
        <v>125</v>
      </c>
      <c r="F15235" t="s">
        <v>133</v>
      </c>
    </row>
    <row r="15236" spans="1:6" x14ac:dyDescent="0.25">
      <c r="A15236">
        <v>2910</v>
      </c>
      <c r="B15236" s="3">
        <v>44697</v>
      </c>
      <c r="C15236" s="3">
        <v>45061</v>
      </c>
      <c r="D15236" t="s">
        <v>131</v>
      </c>
      <c r="E15236" t="s">
        <v>125</v>
      </c>
      <c r="F15236" t="s">
        <v>133</v>
      </c>
    </row>
    <row r="15237" spans="1:6" x14ac:dyDescent="0.25">
      <c r="A15237">
        <v>2910</v>
      </c>
      <c r="B15237" s="3">
        <v>45062</v>
      </c>
      <c r="C15237" s="3"/>
      <c r="D15237" t="s">
        <v>131</v>
      </c>
      <c r="E15237" t="s">
        <v>125</v>
      </c>
      <c r="F15237" t="s">
        <v>133</v>
      </c>
    </row>
    <row r="15238" spans="1:6" x14ac:dyDescent="0.25">
      <c r="A15238">
        <v>2912</v>
      </c>
      <c r="B15238" s="3">
        <v>42979</v>
      </c>
      <c r="C15238" s="3">
        <v>43224</v>
      </c>
      <c r="D15238" t="s">
        <v>131</v>
      </c>
      <c r="E15238" t="s">
        <v>115</v>
      </c>
      <c r="F15238" t="s">
        <v>133</v>
      </c>
    </row>
    <row r="15239" spans="1:6" x14ac:dyDescent="0.25">
      <c r="A15239">
        <v>2912</v>
      </c>
      <c r="B15239" s="3">
        <v>43224</v>
      </c>
      <c r="C15239" s="3">
        <v>43283</v>
      </c>
      <c r="D15239" t="s">
        <v>131</v>
      </c>
      <c r="E15239" t="s">
        <v>115</v>
      </c>
      <c r="F15239" t="s">
        <v>133</v>
      </c>
    </row>
    <row r="15240" spans="1:6" x14ac:dyDescent="0.25">
      <c r="A15240">
        <v>2912</v>
      </c>
      <c r="B15240" s="3">
        <v>43284</v>
      </c>
      <c r="C15240" s="3">
        <v>43696</v>
      </c>
      <c r="D15240" t="s">
        <v>131</v>
      </c>
      <c r="E15240" t="s">
        <v>115</v>
      </c>
      <c r="F15240" t="s">
        <v>133</v>
      </c>
    </row>
    <row r="15241" spans="1:6" x14ac:dyDescent="0.25">
      <c r="A15241">
        <v>2912</v>
      </c>
      <c r="B15241" s="3">
        <v>43696</v>
      </c>
      <c r="C15241" s="3">
        <v>43700</v>
      </c>
      <c r="D15241" t="s">
        <v>131</v>
      </c>
      <c r="E15241" t="s">
        <v>115</v>
      </c>
      <c r="F15241" t="s">
        <v>133</v>
      </c>
    </row>
    <row r="15242" spans="1:6" x14ac:dyDescent="0.25">
      <c r="A15242">
        <v>2912</v>
      </c>
      <c r="B15242" s="3">
        <v>43701</v>
      </c>
      <c r="C15242" s="3">
        <v>43780</v>
      </c>
      <c r="D15242" t="s">
        <v>131</v>
      </c>
      <c r="E15242" t="s">
        <v>115</v>
      </c>
      <c r="F15242" t="s">
        <v>133</v>
      </c>
    </row>
    <row r="15243" spans="1:6" x14ac:dyDescent="0.25">
      <c r="A15243">
        <v>2912</v>
      </c>
      <c r="B15243" s="3">
        <v>43780</v>
      </c>
      <c r="C15243" s="3">
        <v>43780</v>
      </c>
      <c r="D15243" t="s">
        <v>131</v>
      </c>
      <c r="E15243" t="s">
        <v>115</v>
      </c>
      <c r="F15243" t="s">
        <v>133</v>
      </c>
    </row>
    <row r="15244" spans="1:6" x14ac:dyDescent="0.25">
      <c r="A15244">
        <v>2912</v>
      </c>
      <c r="B15244" s="3">
        <v>43780</v>
      </c>
      <c r="C15244" s="3"/>
      <c r="D15244" t="s">
        <v>131</v>
      </c>
      <c r="E15244" t="s">
        <v>115</v>
      </c>
      <c r="F15244" t="s">
        <v>133</v>
      </c>
    </row>
    <row r="15245" spans="1:6" x14ac:dyDescent="0.25">
      <c r="A15245">
        <v>2913</v>
      </c>
      <c r="B15245" s="3">
        <v>42552</v>
      </c>
      <c r="C15245" s="3">
        <v>44568</v>
      </c>
      <c r="D15245" t="s">
        <v>131</v>
      </c>
      <c r="E15245" t="s">
        <v>115</v>
      </c>
      <c r="F15245" t="s">
        <v>133</v>
      </c>
    </row>
    <row r="15246" spans="1:6" x14ac:dyDescent="0.25">
      <c r="A15246">
        <v>2913</v>
      </c>
      <c r="B15246" s="3">
        <v>44568</v>
      </c>
      <c r="C15246" s="3">
        <v>44574</v>
      </c>
      <c r="D15246" t="s">
        <v>131</v>
      </c>
      <c r="E15246" t="s">
        <v>115</v>
      </c>
      <c r="F15246" t="s">
        <v>133</v>
      </c>
    </row>
    <row r="15247" spans="1:6" x14ac:dyDescent="0.25">
      <c r="A15247">
        <v>2913</v>
      </c>
      <c r="B15247" s="3">
        <v>44575</v>
      </c>
      <c r="C15247" s="3"/>
      <c r="D15247" t="s">
        <v>131</v>
      </c>
      <c r="E15247" t="s">
        <v>115</v>
      </c>
      <c r="F15247" t="s">
        <v>133</v>
      </c>
    </row>
    <row r="15248" spans="1:6" x14ac:dyDescent="0.25">
      <c r="A15248">
        <v>2914</v>
      </c>
      <c r="B15248" s="3">
        <v>42555</v>
      </c>
      <c r="C15248" s="3">
        <v>43525</v>
      </c>
      <c r="D15248" t="s">
        <v>131</v>
      </c>
      <c r="E15248" t="s">
        <v>191</v>
      </c>
      <c r="F15248" t="s">
        <v>133</v>
      </c>
    </row>
    <row r="15249" spans="1:6" x14ac:dyDescent="0.25">
      <c r="A15249">
        <v>2914</v>
      </c>
      <c r="B15249" s="3">
        <v>43525</v>
      </c>
      <c r="C15249" s="3">
        <v>43525</v>
      </c>
      <c r="D15249" t="s">
        <v>131</v>
      </c>
      <c r="E15249" t="s">
        <v>191</v>
      </c>
      <c r="F15249" t="s">
        <v>133</v>
      </c>
    </row>
    <row r="15250" spans="1:6" x14ac:dyDescent="0.25">
      <c r="A15250">
        <v>2914</v>
      </c>
      <c r="B15250" s="3">
        <v>43525</v>
      </c>
      <c r="C15250" s="3">
        <v>43619</v>
      </c>
      <c r="D15250" t="s">
        <v>131</v>
      </c>
      <c r="E15250" t="s">
        <v>167</v>
      </c>
      <c r="F15250" t="s">
        <v>133</v>
      </c>
    </row>
    <row r="15251" spans="1:6" x14ac:dyDescent="0.25">
      <c r="A15251">
        <v>2914</v>
      </c>
      <c r="B15251" s="3">
        <v>43619</v>
      </c>
      <c r="C15251" s="3">
        <v>43647</v>
      </c>
      <c r="D15251" t="s">
        <v>131</v>
      </c>
      <c r="E15251" t="s">
        <v>167</v>
      </c>
      <c r="F15251" t="s">
        <v>133</v>
      </c>
    </row>
    <row r="15252" spans="1:6" x14ac:dyDescent="0.25">
      <c r="A15252">
        <v>2914</v>
      </c>
      <c r="B15252" s="3">
        <v>43619</v>
      </c>
      <c r="C15252" s="3">
        <v>43831</v>
      </c>
      <c r="D15252" t="s">
        <v>131</v>
      </c>
      <c r="E15252" t="s">
        <v>167</v>
      </c>
      <c r="F15252" t="s">
        <v>133</v>
      </c>
    </row>
    <row r="15253" spans="1:6" x14ac:dyDescent="0.25">
      <c r="A15253">
        <v>2914</v>
      </c>
      <c r="B15253" s="3">
        <v>43831</v>
      </c>
      <c r="C15253" s="3">
        <v>43831</v>
      </c>
      <c r="D15253" t="s">
        <v>131</v>
      </c>
      <c r="E15253" t="s">
        <v>167</v>
      </c>
      <c r="F15253" t="s">
        <v>133</v>
      </c>
    </row>
    <row r="15254" spans="1:6" x14ac:dyDescent="0.25">
      <c r="A15254">
        <v>2914</v>
      </c>
      <c r="B15254" s="3">
        <v>43831</v>
      </c>
      <c r="C15254" s="3">
        <v>44426</v>
      </c>
      <c r="D15254" t="s">
        <v>131</v>
      </c>
      <c r="E15254" t="s">
        <v>134</v>
      </c>
      <c r="F15254" t="s">
        <v>133</v>
      </c>
    </row>
    <row r="15255" spans="1:6" x14ac:dyDescent="0.25">
      <c r="A15255">
        <v>2914</v>
      </c>
      <c r="B15255" s="3">
        <v>44426</v>
      </c>
      <c r="C15255" s="3">
        <v>44428</v>
      </c>
      <c r="D15255" t="s">
        <v>131</v>
      </c>
      <c r="E15255" t="s">
        <v>134</v>
      </c>
      <c r="F15255" t="s">
        <v>133</v>
      </c>
    </row>
    <row r="15256" spans="1:6" x14ac:dyDescent="0.25">
      <c r="A15256">
        <v>2914</v>
      </c>
      <c r="B15256" s="3">
        <v>44429</v>
      </c>
      <c r="C15256" s="3"/>
      <c r="D15256" t="s">
        <v>131</v>
      </c>
      <c r="E15256" t="s">
        <v>134</v>
      </c>
      <c r="F15256" t="s">
        <v>133</v>
      </c>
    </row>
    <row r="15257" spans="1:6" x14ac:dyDescent="0.25">
      <c r="A15257">
        <v>2915</v>
      </c>
      <c r="B15257" s="3">
        <v>42522</v>
      </c>
      <c r="C15257" s="3">
        <v>43229</v>
      </c>
      <c r="D15257" t="s">
        <v>131</v>
      </c>
      <c r="E15257" t="s">
        <v>174</v>
      </c>
      <c r="F15257" t="s">
        <v>133</v>
      </c>
    </row>
    <row r="15258" spans="1:6" x14ac:dyDescent="0.25">
      <c r="A15258">
        <v>2915</v>
      </c>
      <c r="B15258" s="3">
        <v>43229</v>
      </c>
      <c r="C15258" s="3">
        <v>43288</v>
      </c>
      <c r="D15258" t="s">
        <v>131</v>
      </c>
      <c r="E15258" t="s">
        <v>174</v>
      </c>
      <c r="F15258" t="s">
        <v>133</v>
      </c>
    </row>
    <row r="15259" spans="1:6" x14ac:dyDescent="0.25">
      <c r="A15259">
        <v>2915</v>
      </c>
      <c r="B15259" s="3">
        <v>43289</v>
      </c>
      <c r="C15259" s="3">
        <v>43332</v>
      </c>
      <c r="D15259" t="s">
        <v>131</v>
      </c>
      <c r="E15259" t="s">
        <v>174</v>
      </c>
      <c r="F15259" t="s">
        <v>133</v>
      </c>
    </row>
    <row r="15260" spans="1:6" x14ac:dyDescent="0.25">
      <c r="A15260">
        <v>2915</v>
      </c>
      <c r="B15260" s="3">
        <v>43332</v>
      </c>
      <c r="C15260" s="3">
        <v>44440</v>
      </c>
      <c r="D15260" t="s">
        <v>131</v>
      </c>
      <c r="E15260" t="s">
        <v>174</v>
      </c>
      <c r="F15260" t="s">
        <v>133</v>
      </c>
    </row>
    <row r="15261" spans="1:6" x14ac:dyDescent="0.25">
      <c r="A15261">
        <v>2915</v>
      </c>
      <c r="B15261" s="3">
        <v>44440</v>
      </c>
      <c r="C15261" s="3">
        <v>44440</v>
      </c>
      <c r="D15261" t="s">
        <v>131</v>
      </c>
      <c r="E15261" t="s">
        <v>174</v>
      </c>
      <c r="F15261" t="s">
        <v>133</v>
      </c>
    </row>
    <row r="15262" spans="1:6" x14ac:dyDescent="0.25">
      <c r="A15262">
        <v>2916</v>
      </c>
      <c r="B15262" s="3">
        <v>42522</v>
      </c>
      <c r="C15262" s="3">
        <v>43206</v>
      </c>
      <c r="D15262" t="s">
        <v>131</v>
      </c>
      <c r="E15262" t="s">
        <v>174</v>
      </c>
      <c r="F15262" t="s">
        <v>133</v>
      </c>
    </row>
    <row r="15263" spans="1:6" x14ac:dyDescent="0.25">
      <c r="A15263">
        <v>2916</v>
      </c>
      <c r="B15263" s="3">
        <v>43206</v>
      </c>
      <c r="C15263" s="3">
        <v>44039</v>
      </c>
      <c r="D15263" t="s">
        <v>131</v>
      </c>
      <c r="E15263" t="s">
        <v>174</v>
      </c>
      <c r="F15263" t="s">
        <v>133</v>
      </c>
    </row>
    <row r="15264" spans="1:6" x14ac:dyDescent="0.25">
      <c r="A15264">
        <v>2916</v>
      </c>
      <c r="B15264" s="3">
        <v>44039</v>
      </c>
      <c r="C15264" s="3">
        <v>44136</v>
      </c>
      <c r="D15264" t="s">
        <v>131</v>
      </c>
      <c r="E15264" t="s">
        <v>174</v>
      </c>
      <c r="F15264" t="s">
        <v>133</v>
      </c>
    </row>
    <row r="15265" spans="1:6" x14ac:dyDescent="0.25">
      <c r="A15265">
        <v>2916</v>
      </c>
      <c r="B15265" s="3">
        <v>44137</v>
      </c>
      <c r="C15265" s="3">
        <v>44740</v>
      </c>
      <c r="D15265" t="s">
        <v>131</v>
      </c>
      <c r="E15265" t="s">
        <v>174</v>
      </c>
      <c r="F15265" t="s">
        <v>133</v>
      </c>
    </row>
    <row r="15266" spans="1:6" x14ac:dyDescent="0.25">
      <c r="A15266">
        <v>2916</v>
      </c>
      <c r="B15266" s="3">
        <v>44740</v>
      </c>
      <c r="C15266" s="3">
        <v>44741</v>
      </c>
      <c r="D15266" t="s">
        <v>131</v>
      </c>
      <c r="E15266" t="s">
        <v>174</v>
      </c>
      <c r="F15266" t="s">
        <v>133</v>
      </c>
    </row>
    <row r="15267" spans="1:6" x14ac:dyDescent="0.25">
      <c r="A15267">
        <v>2916</v>
      </c>
      <c r="B15267" s="3">
        <v>44742</v>
      </c>
      <c r="C15267" s="3"/>
      <c r="D15267" t="s">
        <v>131</v>
      </c>
      <c r="E15267" t="s">
        <v>174</v>
      </c>
      <c r="F15267" t="s">
        <v>133</v>
      </c>
    </row>
    <row r="15268" spans="1:6" x14ac:dyDescent="0.25">
      <c r="A15268">
        <v>2917</v>
      </c>
      <c r="B15268" s="3">
        <v>42551</v>
      </c>
      <c r="C15268" s="3">
        <v>43262</v>
      </c>
      <c r="D15268" t="s">
        <v>131</v>
      </c>
      <c r="E15268" t="s">
        <v>172</v>
      </c>
      <c r="F15268" t="s">
        <v>133</v>
      </c>
    </row>
    <row r="15269" spans="1:6" x14ac:dyDescent="0.25">
      <c r="A15269">
        <v>2917</v>
      </c>
      <c r="B15269" s="3">
        <v>43262</v>
      </c>
      <c r="C15269" s="3">
        <v>43562</v>
      </c>
      <c r="D15269" t="s">
        <v>131</v>
      </c>
      <c r="E15269" t="s">
        <v>172</v>
      </c>
      <c r="F15269" t="s">
        <v>133</v>
      </c>
    </row>
    <row r="15270" spans="1:6" x14ac:dyDescent="0.25">
      <c r="A15270">
        <v>2917</v>
      </c>
      <c r="B15270" s="3">
        <v>43562</v>
      </c>
      <c r="C15270" s="3">
        <v>43563</v>
      </c>
      <c r="D15270" t="s">
        <v>131</v>
      </c>
      <c r="E15270" t="s">
        <v>172</v>
      </c>
      <c r="F15270" t="s">
        <v>133</v>
      </c>
    </row>
    <row r="15271" spans="1:6" x14ac:dyDescent="0.25">
      <c r="A15271">
        <v>2917</v>
      </c>
      <c r="B15271" s="3">
        <v>43562</v>
      </c>
      <c r="C15271" s="3">
        <v>44348</v>
      </c>
      <c r="D15271" t="s">
        <v>131</v>
      </c>
      <c r="E15271" t="s">
        <v>125</v>
      </c>
      <c r="F15271" t="s">
        <v>133</v>
      </c>
    </row>
    <row r="15272" spans="1:6" x14ac:dyDescent="0.25">
      <c r="A15272">
        <v>2917</v>
      </c>
      <c r="B15272" s="3">
        <v>43562</v>
      </c>
      <c r="C15272" s="3">
        <v>44348</v>
      </c>
      <c r="D15272" t="s">
        <v>131</v>
      </c>
      <c r="E15272" t="s">
        <v>125</v>
      </c>
      <c r="F15272" t="s">
        <v>133</v>
      </c>
    </row>
    <row r="15273" spans="1:6" x14ac:dyDescent="0.25">
      <c r="A15273">
        <v>2917</v>
      </c>
      <c r="B15273" s="3">
        <v>44348</v>
      </c>
      <c r="C15273" s="3">
        <v>44348</v>
      </c>
      <c r="D15273" t="s">
        <v>131</v>
      </c>
      <c r="E15273" t="s">
        <v>125</v>
      </c>
      <c r="F15273" t="s">
        <v>133</v>
      </c>
    </row>
    <row r="15274" spans="1:6" x14ac:dyDescent="0.25">
      <c r="A15274">
        <v>2917</v>
      </c>
      <c r="B15274" s="3">
        <v>44348</v>
      </c>
      <c r="C15274" s="3">
        <v>44348</v>
      </c>
      <c r="D15274" t="s">
        <v>131</v>
      </c>
      <c r="E15274" t="s">
        <v>125</v>
      </c>
      <c r="F15274" t="s">
        <v>133</v>
      </c>
    </row>
    <row r="15275" spans="1:6" x14ac:dyDescent="0.25">
      <c r="A15275">
        <v>2917</v>
      </c>
      <c r="B15275" s="3">
        <v>44348</v>
      </c>
      <c r="C15275" s="3">
        <v>44348</v>
      </c>
      <c r="D15275" t="s">
        <v>131</v>
      </c>
      <c r="E15275" t="s">
        <v>110</v>
      </c>
      <c r="F15275" t="s">
        <v>133</v>
      </c>
    </row>
    <row r="15276" spans="1:6" x14ac:dyDescent="0.25">
      <c r="A15276">
        <v>2917</v>
      </c>
      <c r="B15276" s="3">
        <v>44348</v>
      </c>
      <c r="C15276" s="3">
        <v>44348</v>
      </c>
      <c r="D15276" t="s">
        <v>131</v>
      </c>
      <c r="E15276" t="s">
        <v>154</v>
      </c>
      <c r="F15276" t="s">
        <v>133</v>
      </c>
    </row>
    <row r="15277" spans="1:6" x14ac:dyDescent="0.25">
      <c r="A15277">
        <v>2917</v>
      </c>
      <c r="B15277" s="3">
        <v>44348</v>
      </c>
      <c r="C15277" s="3"/>
      <c r="D15277" t="s">
        <v>131</v>
      </c>
      <c r="E15277" t="s">
        <v>154</v>
      </c>
      <c r="F15277" t="s">
        <v>133</v>
      </c>
    </row>
    <row r="15278" spans="1:6" x14ac:dyDescent="0.25">
      <c r="A15278">
        <v>2918</v>
      </c>
      <c r="B15278" s="3">
        <v>42546</v>
      </c>
      <c r="C15278" s="3">
        <v>43441</v>
      </c>
      <c r="D15278" t="s">
        <v>131</v>
      </c>
      <c r="E15278" t="s">
        <v>118</v>
      </c>
      <c r="F15278" t="s">
        <v>133</v>
      </c>
    </row>
    <row r="15279" spans="1:6" x14ac:dyDescent="0.25">
      <c r="A15279">
        <v>2918</v>
      </c>
      <c r="B15279" s="3">
        <v>43441</v>
      </c>
      <c r="C15279" s="3">
        <v>43455</v>
      </c>
      <c r="D15279" t="s">
        <v>131</v>
      </c>
      <c r="E15279" t="s">
        <v>118</v>
      </c>
      <c r="F15279" t="s">
        <v>133</v>
      </c>
    </row>
    <row r="15280" spans="1:6" x14ac:dyDescent="0.25">
      <c r="A15280">
        <v>2918</v>
      </c>
      <c r="B15280" s="3">
        <v>43456</v>
      </c>
      <c r="C15280" s="3">
        <v>43467</v>
      </c>
      <c r="D15280" t="s">
        <v>131</v>
      </c>
      <c r="E15280" t="s">
        <v>118</v>
      </c>
      <c r="F15280" t="s">
        <v>133</v>
      </c>
    </row>
    <row r="15281" spans="1:6" x14ac:dyDescent="0.25">
      <c r="A15281">
        <v>2918</v>
      </c>
      <c r="B15281" s="3">
        <v>43467</v>
      </c>
      <c r="C15281" s="3">
        <v>43496</v>
      </c>
      <c r="D15281" t="s">
        <v>131</v>
      </c>
      <c r="E15281" t="s">
        <v>118</v>
      </c>
      <c r="F15281" t="s">
        <v>133</v>
      </c>
    </row>
    <row r="15282" spans="1:6" x14ac:dyDescent="0.25">
      <c r="A15282">
        <v>2918</v>
      </c>
      <c r="B15282" s="3">
        <v>43467</v>
      </c>
      <c r="C15282" s="3">
        <v>43496</v>
      </c>
      <c r="D15282" t="s">
        <v>131</v>
      </c>
      <c r="E15282" t="s">
        <v>118</v>
      </c>
      <c r="F15282" t="s">
        <v>133</v>
      </c>
    </row>
    <row r="15283" spans="1:6" x14ac:dyDescent="0.25">
      <c r="A15283">
        <v>2918</v>
      </c>
      <c r="B15283" s="3">
        <v>43497</v>
      </c>
      <c r="C15283" s="3">
        <v>43588</v>
      </c>
      <c r="D15283" t="s">
        <v>131</v>
      </c>
      <c r="E15283" t="s">
        <v>118</v>
      </c>
      <c r="F15283" t="s">
        <v>133</v>
      </c>
    </row>
    <row r="15284" spans="1:6" x14ac:dyDescent="0.25">
      <c r="A15284">
        <v>2918</v>
      </c>
      <c r="B15284" s="3">
        <v>43497</v>
      </c>
      <c r="C15284" s="3">
        <v>43588</v>
      </c>
      <c r="D15284" t="s">
        <v>131</v>
      </c>
      <c r="E15284" t="s">
        <v>118</v>
      </c>
      <c r="F15284" t="s">
        <v>133</v>
      </c>
    </row>
    <row r="15285" spans="1:6" x14ac:dyDescent="0.25">
      <c r="A15285">
        <v>2918</v>
      </c>
      <c r="B15285" s="3">
        <v>43588</v>
      </c>
      <c r="C15285" s="3">
        <v>43588</v>
      </c>
      <c r="D15285" t="s">
        <v>131</v>
      </c>
      <c r="E15285" t="s">
        <v>118</v>
      </c>
      <c r="F15285" t="s">
        <v>133</v>
      </c>
    </row>
    <row r="15286" spans="1:6" x14ac:dyDescent="0.25">
      <c r="A15286">
        <v>2918</v>
      </c>
      <c r="B15286" s="3">
        <v>43588</v>
      </c>
      <c r="C15286" s="3">
        <v>43588</v>
      </c>
      <c r="D15286" t="s">
        <v>131</v>
      </c>
      <c r="E15286" t="s">
        <v>118</v>
      </c>
      <c r="F15286" t="s">
        <v>133</v>
      </c>
    </row>
    <row r="15287" spans="1:6" x14ac:dyDescent="0.25">
      <c r="A15287">
        <v>2918</v>
      </c>
      <c r="B15287" s="3">
        <v>43588</v>
      </c>
      <c r="C15287" s="3">
        <v>43852</v>
      </c>
      <c r="D15287" t="s">
        <v>131</v>
      </c>
      <c r="E15287" t="s">
        <v>118</v>
      </c>
      <c r="F15287" t="s">
        <v>133</v>
      </c>
    </row>
    <row r="15288" spans="1:6" x14ac:dyDescent="0.25">
      <c r="A15288">
        <v>2918</v>
      </c>
      <c r="B15288" s="3">
        <v>43852</v>
      </c>
      <c r="C15288" s="3">
        <v>43881</v>
      </c>
      <c r="D15288" t="s">
        <v>131</v>
      </c>
      <c r="E15288" t="s">
        <v>118</v>
      </c>
      <c r="F15288" t="s">
        <v>133</v>
      </c>
    </row>
    <row r="15289" spans="1:6" x14ac:dyDescent="0.25">
      <c r="A15289">
        <v>2918</v>
      </c>
      <c r="B15289" s="3">
        <v>43882</v>
      </c>
      <c r="C15289" s="3">
        <v>44018</v>
      </c>
      <c r="D15289" t="s">
        <v>131</v>
      </c>
      <c r="E15289" t="s">
        <v>118</v>
      </c>
      <c r="F15289" t="s">
        <v>133</v>
      </c>
    </row>
    <row r="15290" spans="1:6" x14ac:dyDescent="0.25">
      <c r="A15290">
        <v>2918</v>
      </c>
      <c r="B15290" s="3">
        <v>43882</v>
      </c>
      <c r="C15290" s="3">
        <v>43882</v>
      </c>
      <c r="D15290" t="s">
        <v>131</v>
      </c>
      <c r="E15290" t="s">
        <v>118</v>
      </c>
      <c r="F15290" t="s">
        <v>133</v>
      </c>
    </row>
    <row r="15291" spans="1:6" x14ac:dyDescent="0.25">
      <c r="A15291">
        <v>2918</v>
      </c>
      <c r="B15291" s="3">
        <v>44018</v>
      </c>
      <c r="C15291" s="3">
        <v>44167</v>
      </c>
      <c r="D15291" t="s">
        <v>131</v>
      </c>
      <c r="E15291" t="s">
        <v>118</v>
      </c>
      <c r="F15291" t="s">
        <v>133</v>
      </c>
    </row>
    <row r="15292" spans="1:6" x14ac:dyDescent="0.25">
      <c r="A15292">
        <v>2918</v>
      </c>
      <c r="B15292" s="3">
        <v>44167</v>
      </c>
      <c r="C15292" s="3">
        <v>44173</v>
      </c>
      <c r="D15292" t="s">
        <v>131</v>
      </c>
      <c r="E15292" t="s">
        <v>118</v>
      </c>
      <c r="F15292" t="s">
        <v>133</v>
      </c>
    </row>
    <row r="15293" spans="1:6" x14ac:dyDescent="0.25">
      <c r="A15293">
        <v>2918</v>
      </c>
      <c r="B15293" s="3">
        <v>44174</v>
      </c>
      <c r="C15293" s="3"/>
      <c r="D15293" t="s">
        <v>131</v>
      </c>
      <c r="E15293" t="s">
        <v>118</v>
      </c>
      <c r="F15293" t="s">
        <v>133</v>
      </c>
    </row>
    <row r="15294" spans="1:6" x14ac:dyDescent="0.25">
      <c r="A15294">
        <v>2919</v>
      </c>
      <c r="B15294" s="3">
        <v>42552</v>
      </c>
      <c r="C15294" s="3">
        <v>43692</v>
      </c>
      <c r="D15294" t="s">
        <v>131</v>
      </c>
      <c r="E15294" t="s">
        <v>118</v>
      </c>
      <c r="F15294" t="s">
        <v>133</v>
      </c>
    </row>
    <row r="15295" spans="1:6" x14ac:dyDescent="0.25">
      <c r="A15295">
        <v>2919</v>
      </c>
      <c r="B15295" s="3">
        <v>43692</v>
      </c>
      <c r="C15295" s="3">
        <v>43697</v>
      </c>
      <c r="D15295" t="s">
        <v>131</v>
      </c>
      <c r="E15295" t="s">
        <v>118</v>
      </c>
      <c r="F15295" t="s">
        <v>133</v>
      </c>
    </row>
    <row r="15296" spans="1:6" x14ac:dyDescent="0.25">
      <c r="A15296">
        <v>2919</v>
      </c>
      <c r="B15296" s="3">
        <v>43698</v>
      </c>
      <c r="C15296" s="3">
        <v>43887</v>
      </c>
      <c r="D15296" t="s">
        <v>131</v>
      </c>
      <c r="E15296" t="s">
        <v>118</v>
      </c>
      <c r="F15296" t="s">
        <v>133</v>
      </c>
    </row>
    <row r="15297" spans="1:6" x14ac:dyDescent="0.25">
      <c r="A15297">
        <v>2919</v>
      </c>
      <c r="B15297" s="3">
        <v>43887</v>
      </c>
      <c r="C15297" s="3">
        <v>43888</v>
      </c>
      <c r="D15297" t="s">
        <v>131</v>
      </c>
      <c r="E15297" t="s">
        <v>118</v>
      </c>
      <c r="F15297" t="s">
        <v>133</v>
      </c>
    </row>
    <row r="15298" spans="1:6" x14ac:dyDescent="0.25">
      <c r="A15298">
        <v>2919</v>
      </c>
      <c r="B15298" s="3">
        <v>43889</v>
      </c>
      <c r="C15298" s="3">
        <v>44593</v>
      </c>
      <c r="D15298" t="s">
        <v>131</v>
      </c>
      <c r="E15298" t="s">
        <v>118</v>
      </c>
      <c r="F15298" t="s">
        <v>133</v>
      </c>
    </row>
    <row r="15299" spans="1:6" x14ac:dyDescent="0.25">
      <c r="A15299">
        <v>2919</v>
      </c>
      <c r="B15299" s="3">
        <v>43906</v>
      </c>
      <c r="C15299" s="3">
        <v>43906</v>
      </c>
      <c r="D15299" t="s">
        <v>131</v>
      </c>
      <c r="E15299" t="s">
        <v>118</v>
      </c>
      <c r="F15299" t="s">
        <v>133</v>
      </c>
    </row>
    <row r="15300" spans="1:6" x14ac:dyDescent="0.25">
      <c r="A15300">
        <v>2919</v>
      </c>
      <c r="B15300" s="3">
        <v>44593</v>
      </c>
      <c r="C15300" s="3">
        <v>44596</v>
      </c>
      <c r="D15300" t="s">
        <v>131</v>
      </c>
      <c r="E15300" t="s">
        <v>118</v>
      </c>
      <c r="F15300" t="s">
        <v>133</v>
      </c>
    </row>
    <row r="15301" spans="1:6" x14ac:dyDescent="0.25">
      <c r="A15301">
        <v>2919</v>
      </c>
      <c r="B15301" s="3">
        <v>44597</v>
      </c>
      <c r="C15301" s="3">
        <v>44605</v>
      </c>
      <c r="D15301" t="s">
        <v>131</v>
      </c>
      <c r="E15301" t="s">
        <v>118</v>
      </c>
      <c r="F15301" t="s">
        <v>133</v>
      </c>
    </row>
    <row r="15302" spans="1:6" x14ac:dyDescent="0.25">
      <c r="A15302">
        <v>2919</v>
      </c>
      <c r="B15302" s="3">
        <v>44606</v>
      </c>
      <c r="C15302" s="3">
        <v>44607</v>
      </c>
      <c r="D15302" t="s">
        <v>131</v>
      </c>
      <c r="E15302" t="s">
        <v>118</v>
      </c>
      <c r="F15302" t="s">
        <v>133</v>
      </c>
    </row>
    <row r="15303" spans="1:6" x14ac:dyDescent="0.25">
      <c r="A15303">
        <v>2919</v>
      </c>
      <c r="B15303" s="3">
        <v>44608</v>
      </c>
      <c r="C15303" s="3">
        <v>44614</v>
      </c>
      <c r="D15303" t="s">
        <v>131</v>
      </c>
      <c r="E15303" t="s">
        <v>118</v>
      </c>
      <c r="F15303" t="s">
        <v>133</v>
      </c>
    </row>
    <row r="15304" spans="1:6" x14ac:dyDescent="0.25">
      <c r="A15304">
        <v>2919</v>
      </c>
      <c r="B15304" s="3">
        <v>44615</v>
      </c>
      <c r="C15304" s="3"/>
      <c r="D15304" t="s">
        <v>131</v>
      </c>
      <c r="E15304" t="s">
        <v>118</v>
      </c>
      <c r="F15304" t="s">
        <v>133</v>
      </c>
    </row>
    <row r="15305" spans="1:6" x14ac:dyDescent="0.25">
      <c r="A15305">
        <v>2921</v>
      </c>
      <c r="B15305" s="3">
        <v>42644</v>
      </c>
      <c r="C15305" s="3">
        <v>44530</v>
      </c>
      <c r="D15305" t="s">
        <v>131</v>
      </c>
      <c r="E15305" t="s">
        <v>173</v>
      </c>
      <c r="F15305" t="s">
        <v>133</v>
      </c>
    </row>
    <row r="15306" spans="1:6" x14ac:dyDescent="0.25">
      <c r="A15306">
        <v>2921</v>
      </c>
      <c r="B15306" s="3">
        <v>44530</v>
      </c>
      <c r="C15306" s="3">
        <v>44530</v>
      </c>
      <c r="D15306" t="s">
        <v>131</v>
      </c>
      <c r="E15306" t="s">
        <v>251</v>
      </c>
      <c r="F15306" t="s">
        <v>133</v>
      </c>
    </row>
    <row r="15307" spans="1:6" x14ac:dyDescent="0.25">
      <c r="A15307">
        <v>2921</v>
      </c>
      <c r="B15307" s="3">
        <v>44530</v>
      </c>
      <c r="C15307" s="3"/>
      <c r="D15307" t="s">
        <v>131</v>
      </c>
      <c r="E15307" t="s">
        <v>251</v>
      </c>
      <c r="F15307" t="s">
        <v>133</v>
      </c>
    </row>
    <row r="15308" spans="1:6" x14ac:dyDescent="0.25">
      <c r="A15308">
        <v>2922</v>
      </c>
      <c r="B15308" s="3">
        <v>42736</v>
      </c>
      <c r="C15308" s="3">
        <v>43395</v>
      </c>
      <c r="D15308" t="s">
        <v>131</v>
      </c>
      <c r="E15308" t="s">
        <v>167</v>
      </c>
      <c r="F15308" t="s">
        <v>132</v>
      </c>
    </row>
    <row r="15309" spans="1:6" x14ac:dyDescent="0.25">
      <c r="A15309">
        <v>2922</v>
      </c>
      <c r="B15309" s="3">
        <v>43395</v>
      </c>
      <c r="C15309" s="3">
        <v>43395</v>
      </c>
      <c r="D15309" t="s">
        <v>131</v>
      </c>
      <c r="E15309" t="s">
        <v>167</v>
      </c>
      <c r="F15309" t="s">
        <v>132</v>
      </c>
    </row>
    <row r="15310" spans="1:6" x14ac:dyDescent="0.25">
      <c r="A15310">
        <v>2922</v>
      </c>
      <c r="B15310" s="3">
        <v>43396</v>
      </c>
      <c r="C15310" s="3">
        <v>43671</v>
      </c>
      <c r="D15310" t="s">
        <v>131</v>
      </c>
      <c r="E15310" t="s">
        <v>167</v>
      </c>
      <c r="F15310" t="s">
        <v>132</v>
      </c>
    </row>
    <row r="15311" spans="1:6" x14ac:dyDescent="0.25">
      <c r="A15311">
        <v>2922</v>
      </c>
      <c r="B15311" s="3">
        <v>43671</v>
      </c>
      <c r="C15311" s="3">
        <v>43677</v>
      </c>
      <c r="D15311" t="s">
        <v>131</v>
      </c>
      <c r="E15311" t="s">
        <v>167</v>
      </c>
      <c r="F15311" t="s">
        <v>132</v>
      </c>
    </row>
    <row r="15312" spans="1:6" x14ac:dyDescent="0.25">
      <c r="A15312">
        <v>2922</v>
      </c>
      <c r="B15312" s="3">
        <v>43678</v>
      </c>
      <c r="C15312" s="3">
        <v>43703</v>
      </c>
      <c r="D15312" t="s">
        <v>131</v>
      </c>
      <c r="E15312" t="s">
        <v>167</v>
      </c>
      <c r="F15312" t="s">
        <v>132</v>
      </c>
    </row>
    <row r="15313" spans="1:6" x14ac:dyDescent="0.25">
      <c r="A15313">
        <v>2922</v>
      </c>
      <c r="B15313" s="3">
        <v>43703</v>
      </c>
      <c r="C15313" s="3">
        <v>43707</v>
      </c>
      <c r="D15313" t="s">
        <v>131</v>
      </c>
      <c r="E15313" t="s">
        <v>167</v>
      </c>
      <c r="F15313" t="s">
        <v>132</v>
      </c>
    </row>
    <row r="15314" spans="1:6" x14ac:dyDescent="0.25">
      <c r="A15314">
        <v>2922</v>
      </c>
      <c r="B15314" s="3">
        <v>43708</v>
      </c>
      <c r="C15314" s="3">
        <v>43762</v>
      </c>
      <c r="D15314" t="s">
        <v>131</v>
      </c>
      <c r="E15314" t="s">
        <v>167</v>
      </c>
      <c r="F15314" t="s">
        <v>132</v>
      </c>
    </row>
    <row r="15315" spans="1:6" x14ac:dyDescent="0.25">
      <c r="A15315">
        <v>2922</v>
      </c>
      <c r="B15315" s="3">
        <v>43762</v>
      </c>
      <c r="C15315" s="3">
        <v>43859</v>
      </c>
      <c r="D15315" t="s">
        <v>131</v>
      </c>
      <c r="E15315" t="s">
        <v>167</v>
      </c>
      <c r="F15315" t="s">
        <v>132</v>
      </c>
    </row>
    <row r="15316" spans="1:6" x14ac:dyDescent="0.25">
      <c r="A15316">
        <v>2922</v>
      </c>
      <c r="B15316" s="3">
        <v>43860</v>
      </c>
      <c r="C15316" s="3">
        <v>43860</v>
      </c>
      <c r="D15316" t="s">
        <v>131</v>
      </c>
      <c r="E15316" t="s">
        <v>167</v>
      </c>
      <c r="F15316" t="s">
        <v>132</v>
      </c>
    </row>
    <row r="15317" spans="1:6" x14ac:dyDescent="0.25">
      <c r="A15317">
        <v>2922</v>
      </c>
      <c r="B15317" s="3">
        <v>43860</v>
      </c>
      <c r="C15317" s="3">
        <v>43874</v>
      </c>
      <c r="D15317" t="s">
        <v>131</v>
      </c>
      <c r="E15317" t="s">
        <v>167</v>
      </c>
      <c r="F15317" t="s">
        <v>132</v>
      </c>
    </row>
    <row r="15318" spans="1:6" x14ac:dyDescent="0.25">
      <c r="A15318">
        <v>2922</v>
      </c>
      <c r="B15318" s="3">
        <v>43875</v>
      </c>
      <c r="C15318" s="3">
        <v>44327</v>
      </c>
      <c r="D15318" t="s">
        <v>131</v>
      </c>
      <c r="E15318" t="s">
        <v>167</v>
      </c>
      <c r="F15318" t="s">
        <v>132</v>
      </c>
    </row>
    <row r="15319" spans="1:6" x14ac:dyDescent="0.25">
      <c r="A15319">
        <v>2922</v>
      </c>
      <c r="B15319" s="3">
        <v>44327</v>
      </c>
      <c r="C15319" s="3">
        <v>44330</v>
      </c>
      <c r="D15319" t="s">
        <v>131</v>
      </c>
      <c r="E15319" t="s">
        <v>167</v>
      </c>
      <c r="F15319" t="s">
        <v>132</v>
      </c>
    </row>
    <row r="15320" spans="1:6" x14ac:dyDescent="0.25">
      <c r="A15320">
        <v>2922</v>
      </c>
      <c r="B15320" s="3">
        <v>44331</v>
      </c>
      <c r="C15320" s="3">
        <v>44431</v>
      </c>
      <c r="D15320" t="s">
        <v>131</v>
      </c>
      <c r="E15320" t="s">
        <v>167</v>
      </c>
      <c r="F15320" t="s">
        <v>132</v>
      </c>
    </row>
    <row r="15321" spans="1:6" x14ac:dyDescent="0.25">
      <c r="A15321">
        <v>2922</v>
      </c>
      <c r="B15321" s="3">
        <v>44431</v>
      </c>
      <c r="C15321" s="3">
        <v>44435</v>
      </c>
      <c r="D15321" t="s">
        <v>131</v>
      </c>
      <c r="E15321" t="s">
        <v>167</v>
      </c>
      <c r="F15321" t="s">
        <v>132</v>
      </c>
    </row>
    <row r="15322" spans="1:6" x14ac:dyDescent="0.25">
      <c r="A15322">
        <v>2922</v>
      </c>
      <c r="B15322" s="3">
        <v>44436</v>
      </c>
      <c r="C15322" s="3">
        <v>44699</v>
      </c>
      <c r="D15322" t="s">
        <v>131</v>
      </c>
      <c r="E15322" t="s">
        <v>167</v>
      </c>
      <c r="F15322" t="s">
        <v>132</v>
      </c>
    </row>
    <row r="15323" spans="1:6" x14ac:dyDescent="0.25">
      <c r="A15323">
        <v>2922</v>
      </c>
      <c r="B15323" s="3">
        <v>44699</v>
      </c>
      <c r="C15323" s="3">
        <v>44796</v>
      </c>
      <c r="D15323" t="s">
        <v>131</v>
      </c>
      <c r="E15323" t="s">
        <v>167</v>
      </c>
      <c r="F15323" t="s">
        <v>132</v>
      </c>
    </row>
    <row r="15324" spans="1:6" x14ac:dyDescent="0.25">
      <c r="A15324">
        <v>2922</v>
      </c>
      <c r="B15324" s="3">
        <v>44797</v>
      </c>
      <c r="C15324" s="3"/>
      <c r="D15324" t="s">
        <v>131</v>
      </c>
      <c r="E15324" t="s">
        <v>167</v>
      </c>
      <c r="F15324" t="s">
        <v>132</v>
      </c>
    </row>
    <row r="15325" spans="1:6" x14ac:dyDescent="0.25">
      <c r="A15325">
        <v>2923</v>
      </c>
      <c r="B15325" s="3">
        <v>42917</v>
      </c>
      <c r="C15325" s="3">
        <v>43134</v>
      </c>
      <c r="D15325" t="s">
        <v>131</v>
      </c>
      <c r="E15325" t="s">
        <v>125</v>
      </c>
      <c r="F15325" t="s">
        <v>133</v>
      </c>
    </row>
    <row r="15326" spans="1:6" x14ac:dyDescent="0.25">
      <c r="A15326">
        <v>2923</v>
      </c>
      <c r="B15326" s="3">
        <v>43134</v>
      </c>
      <c r="C15326" s="3">
        <v>44562</v>
      </c>
      <c r="D15326" t="s">
        <v>131</v>
      </c>
      <c r="E15326" t="s">
        <v>125</v>
      </c>
      <c r="F15326" t="s">
        <v>133</v>
      </c>
    </row>
    <row r="15327" spans="1:6" x14ac:dyDescent="0.25">
      <c r="A15327">
        <v>2923</v>
      </c>
      <c r="B15327" s="3">
        <v>44562</v>
      </c>
      <c r="C15327" s="3">
        <v>44562</v>
      </c>
      <c r="D15327" t="s">
        <v>131</v>
      </c>
      <c r="E15327" t="s">
        <v>125</v>
      </c>
      <c r="F15327" t="s">
        <v>133</v>
      </c>
    </row>
    <row r="15328" spans="1:6" x14ac:dyDescent="0.25">
      <c r="A15328">
        <v>2923</v>
      </c>
      <c r="B15328" s="3">
        <v>44562</v>
      </c>
      <c r="C15328" s="3">
        <v>44562</v>
      </c>
      <c r="D15328" t="s">
        <v>131</v>
      </c>
      <c r="E15328" t="s">
        <v>152</v>
      </c>
      <c r="F15328" t="s">
        <v>133</v>
      </c>
    </row>
    <row r="15329" spans="1:6" x14ac:dyDescent="0.25">
      <c r="A15329">
        <v>2923</v>
      </c>
      <c r="B15329" s="3">
        <v>44562</v>
      </c>
      <c r="C15329" s="3">
        <v>44680</v>
      </c>
      <c r="D15329" t="s">
        <v>131</v>
      </c>
      <c r="E15329" t="s">
        <v>152</v>
      </c>
      <c r="F15329" t="s">
        <v>133</v>
      </c>
    </row>
    <row r="15330" spans="1:6" x14ac:dyDescent="0.25">
      <c r="A15330">
        <v>2923</v>
      </c>
      <c r="B15330" s="3">
        <v>44681</v>
      </c>
      <c r="C15330" s="3">
        <v>44682</v>
      </c>
      <c r="D15330" t="s">
        <v>131</v>
      </c>
      <c r="E15330" t="s">
        <v>125</v>
      </c>
      <c r="F15330" t="s">
        <v>133</v>
      </c>
    </row>
    <row r="15331" spans="1:6" x14ac:dyDescent="0.25">
      <c r="A15331">
        <v>2923</v>
      </c>
      <c r="B15331" s="3">
        <v>44683</v>
      </c>
      <c r="C15331" s="3">
        <v>44712</v>
      </c>
      <c r="D15331" t="s">
        <v>131</v>
      </c>
      <c r="E15331" t="s">
        <v>125</v>
      </c>
      <c r="F15331" t="s">
        <v>133</v>
      </c>
    </row>
    <row r="15332" spans="1:6" x14ac:dyDescent="0.25">
      <c r="A15332">
        <v>2923</v>
      </c>
      <c r="B15332" s="3">
        <v>44684</v>
      </c>
      <c r="C15332" s="3">
        <v>44684</v>
      </c>
      <c r="D15332" t="s">
        <v>131</v>
      </c>
      <c r="E15332" t="s">
        <v>125</v>
      </c>
      <c r="F15332" t="s">
        <v>133</v>
      </c>
    </row>
    <row r="15333" spans="1:6" x14ac:dyDescent="0.25">
      <c r="A15333">
        <v>2923</v>
      </c>
      <c r="B15333" s="3">
        <v>44684</v>
      </c>
      <c r="C15333" s="3">
        <v>44684</v>
      </c>
      <c r="D15333" t="s">
        <v>131</v>
      </c>
      <c r="E15333" t="s">
        <v>125</v>
      </c>
      <c r="F15333" t="s">
        <v>133</v>
      </c>
    </row>
    <row r="15334" spans="1:6" x14ac:dyDescent="0.25">
      <c r="A15334">
        <v>2923</v>
      </c>
      <c r="B15334" s="3">
        <v>44713</v>
      </c>
      <c r="C15334" s="3">
        <v>44713</v>
      </c>
      <c r="D15334" t="s">
        <v>131</v>
      </c>
      <c r="E15334" t="s">
        <v>125</v>
      </c>
      <c r="F15334" t="s">
        <v>133</v>
      </c>
    </row>
    <row r="15335" spans="1:6" x14ac:dyDescent="0.25">
      <c r="A15335">
        <v>2923</v>
      </c>
      <c r="B15335" s="3">
        <v>44713</v>
      </c>
      <c r="C15335" s="3">
        <v>44713</v>
      </c>
      <c r="D15335" t="s">
        <v>131</v>
      </c>
      <c r="E15335" t="s">
        <v>125</v>
      </c>
      <c r="F15335" t="s">
        <v>133</v>
      </c>
    </row>
    <row r="15336" spans="1:6" x14ac:dyDescent="0.25">
      <c r="A15336">
        <v>2923</v>
      </c>
      <c r="B15336" s="3">
        <v>44713</v>
      </c>
      <c r="C15336" s="3">
        <v>44713</v>
      </c>
      <c r="D15336" t="s">
        <v>131</v>
      </c>
      <c r="E15336" t="s">
        <v>125</v>
      </c>
      <c r="F15336" t="s">
        <v>133</v>
      </c>
    </row>
    <row r="15337" spans="1:6" x14ac:dyDescent="0.25">
      <c r="A15337">
        <v>2923</v>
      </c>
      <c r="B15337" s="3">
        <v>44713</v>
      </c>
      <c r="C15337" s="3">
        <v>44895</v>
      </c>
      <c r="D15337" t="s">
        <v>131</v>
      </c>
      <c r="E15337" t="s">
        <v>125</v>
      </c>
      <c r="F15337" t="s">
        <v>133</v>
      </c>
    </row>
    <row r="15338" spans="1:6" x14ac:dyDescent="0.25">
      <c r="A15338">
        <v>2923</v>
      </c>
      <c r="B15338" s="3">
        <v>44896</v>
      </c>
      <c r="C15338" s="3"/>
      <c r="D15338" t="s">
        <v>131</v>
      </c>
      <c r="E15338" t="s">
        <v>125</v>
      </c>
      <c r="F15338" t="s">
        <v>133</v>
      </c>
    </row>
    <row r="15339" spans="1:6" x14ac:dyDescent="0.25">
      <c r="A15339">
        <v>2924</v>
      </c>
      <c r="B15339" s="3">
        <v>42217</v>
      </c>
      <c r="C15339" s="3">
        <v>43194</v>
      </c>
      <c r="D15339" t="s">
        <v>131</v>
      </c>
      <c r="E15339" t="s">
        <v>185</v>
      </c>
      <c r="F15339" t="s">
        <v>133</v>
      </c>
    </row>
    <row r="15340" spans="1:6" x14ac:dyDescent="0.25">
      <c r="A15340">
        <v>2924</v>
      </c>
      <c r="B15340" s="3">
        <v>43195</v>
      </c>
      <c r="C15340" s="3">
        <v>43408</v>
      </c>
      <c r="D15340" t="s">
        <v>131</v>
      </c>
      <c r="E15340" t="s">
        <v>185</v>
      </c>
      <c r="F15340" t="s">
        <v>133</v>
      </c>
    </row>
    <row r="15341" spans="1:6" x14ac:dyDescent="0.25">
      <c r="A15341">
        <v>2924</v>
      </c>
      <c r="B15341" s="3">
        <v>43195</v>
      </c>
      <c r="C15341" s="3">
        <v>44725</v>
      </c>
      <c r="D15341" t="s">
        <v>131</v>
      </c>
      <c r="E15341" t="s">
        <v>135</v>
      </c>
      <c r="F15341" t="s">
        <v>133</v>
      </c>
    </row>
    <row r="15342" spans="1:6" x14ac:dyDescent="0.25">
      <c r="A15342">
        <v>2924</v>
      </c>
      <c r="B15342" s="3">
        <v>44725</v>
      </c>
      <c r="C15342" s="3"/>
      <c r="D15342" t="s">
        <v>131</v>
      </c>
      <c r="E15342" t="s">
        <v>135</v>
      </c>
      <c r="F15342" t="s">
        <v>133</v>
      </c>
    </row>
    <row r="15343" spans="1:6" x14ac:dyDescent="0.25">
      <c r="A15343">
        <v>2925</v>
      </c>
      <c r="B15343" s="3">
        <v>42740</v>
      </c>
      <c r="C15343" s="3">
        <v>43877</v>
      </c>
      <c r="D15343" t="s">
        <v>131</v>
      </c>
      <c r="E15343" t="s">
        <v>165</v>
      </c>
      <c r="F15343" t="s">
        <v>133</v>
      </c>
    </row>
    <row r="15344" spans="1:6" x14ac:dyDescent="0.25">
      <c r="A15344">
        <v>2925</v>
      </c>
      <c r="B15344" s="3">
        <v>43877</v>
      </c>
      <c r="C15344" s="3">
        <v>43877</v>
      </c>
      <c r="D15344" t="s">
        <v>131</v>
      </c>
      <c r="E15344" t="s">
        <v>165</v>
      </c>
      <c r="F15344" t="s">
        <v>133</v>
      </c>
    </row>
    <row r="15345" spans="1:6" x14ac:dyDescent="0.25">
      <c r="A15345">
        <v>2925</v>
      </c>
      <c r="B15345" s="3">
        <v>43877</v>
      </c>
      <c r="C15345" s="3">
        <v>43966</v>
      </c>
      <c r="D15345" t="s">
        <v>131</v>
      </c>
      <c r="E15345" t="s">
        <v>165</v>
      </c>
      <c r="F15345" t="s">
        <v>132</v>
      </c>
    </row>
    <row r="15346" spans="1:6" x14ac:dyDescent="0.25">
      <c r="A15346">
        <v>2925</v>
      </c>
      <c r="B15346" s="3">
        <v>43967</v>
      </c>
      <c r="C15346" s="3">
        <v>44058</v>
      </c>
      <c r="D15346" t="s">
        <v>131</v>
      </c>
      <c r="E15346" t="s">
        <v>165</v>
      </c>
      <c r="F15346" t="s">
        <v>132</v>
      </c>
    </row>
    <row r="15347" spans="1:6" x14ac:dyDescent="0.25">
      <c r="A15347">
        <v>2925</v>
      </c>
      <c r="B15347" s="3">
        <v>44059</v>
      </c>
      <c r="C15347" s="3">
        <v>44150</v>
      </c>
      <c r="D15347" t="s">
        <v>131</v>
      </c>
      <c r="E15347" t="s">
        <v>165</v>
      </c>
      <c r="F15347" t="s">
        <v>132</v>
      </c>
    </row>
    <row r="15348" spans="1:6" x14ac:dyDescent="0.25">
      <c r="A15348">
        <v>2925</v>
      </c>
      <c r="B15348" s="3">
        <v>44151</v>
      </c>
      <c r="C15348" s="3">
        <v>44196</v>
      </c>
      <c r="D15348" t="s">
        <v>131</v>
      </c>
      <c r="E15348" t="s">
        <v>165</v>
      </c>
      <c r="F15348" t="s">
        <v>132</v>
      </c>
    </row>
    <row r="15349" spans="1:6" x14ac:dyDescent="0.25">
      <c r="A15349">
        <v>2925</v>
      </c>
      <c r="B15349" s="3">
        <v>44197</v>
      </c>
      <c r="C15349" s="3">
        <v>44286</v>
      </c>
      <c r="D15349" t="s">
        <v>131</v>
      </c>
      <c r="E15349" t="s">
        <v>165</v>
      </c>
      <c r="F15349" t="s">
        <v>132</v>
      </c>
    </row>
    <row r="15350" spans="1:6" x14ac:dyDescent="0.25">
      <c r="A15350">
        <v>2925</v>
      </c>
      <c r="B15350" s="3">
        <v>44287</v>
      </c>
      <c r="C15350" s="3">
        <v>44377</v>
      </c>
      <c r="D15350" t="s">
        <v>131</v>
      </c>
      <c r="E15350" t="s">
        <v>165</v>
      </c>
      <c r="F15350" t="s">
        <v>132</v>
      </c>
    </row>
    <row r="15351" spans="1:6" x14ac:dyDescent="0.25">
      <c r="A15351">
        <v>2925</v>
      </c>
      <c r="B15351" s="3">
        <v>44378</v>
      </c>
      <c r="C15351" s="3">
        <v>44469</v>
      </c>
      <c r="D15351" t="s">
        <v>131</v>
      </c>
      <c r="E15351" t="s">
        <v>165</v>
      </c>
      <c r="F15351" t="s">
        <v>132</v>
      </c>
    </row>
    <row r="15352" spans="1:6" x14ac:dyDescent="0.25">
      <c r="A15352">
        <v>2925</v>
      </c>
      <c r="B15352" s="3">
        <v>44470</v>
      </c>
      <c r="C15352" s="3">
        <v>44561</v>
      </c>
      <c r="D15352" t="s">
        <v>131</v>
      </c>
      <c r="E15352" t="s">
        <v>165</v>
      </c>
      <c r="F15352" t="s">
        <v>132</v>
      </c>
    </row>
    <row r="15353" spans="1:6" x14ac:dyDescent="0.25">
      <c r="A15353">
        <v>2925</v>
      </c>
      <c r="B15353" s="3">
        <v>44578</v>
      </c>
      <c r="C15353" s="3">
        <v>44651</v>
      </c>
      <c r="D15353" t="s">
        <v>131</v>
      </c>
      <c r="E15353" t="s">
        <v>165</v>
      </c>
      <c r="F15353" t="s">
        <v>132</v>
      </c>
    </row>
    <row r="15354" spans="1:6" x14ac:dyDescent="0.25">
      <c r="A15354">
        <v>2925</v>
      </c>
      <c r="B15354" s="3">
        <v>44652</v>
      </c>
      <c r="C15354" s="3">
        <v>44742</v>
      </c>
      <c r="D15354" t="s">
        <v>131</v>
      </c>
      <c r="E15354" t="s">
        <v>165</v>
      </c>
      <c r="F15354" t="s">
        <v>132</v>
      </c>
    </row>
    <row r="15355" spans="1:6" x14ac:dyDescent="0.25">
      <c r="A15355">
        <v>2925</v>
      </c>
      <c r="B15355" s="3">
        <v>44743</v>
      </c>
      <c r="C15355" s="3">
        <v>44834</v>
      </c>
      <c r="D15355" t="s">
        <v>131</v>
      </c>
      <c r="E15355" t="s">
        <v>165</v>
      </c>
      <c r="F15355" t="s">
        <v>132</v>
      </c>
    </row>
    <row r="15356" spans="1:6" x14ac:dyDescent="0.25">
      <c r="A15356">
        <v>2926</v>
      </c>
      <c r="B15356" s="3">
        <v>42740</v>
      </c>
      <c r="C15356" s="3">
        <v>42835</v>
      </c>
      <c r="D15356" t="s">
        <v>131</v>
      </c>
      <c r="E15356" t="s">
        <v>174</v>
      </c>
      <c r="F15356" t="s">
        <v>132</v>
      </c>
    </row>
    <row r="15357" spans="1:6" x14ac:dyDescent="0.25">
      <c r="A15357">
        <v>2926</v>
      </c>
      <c r="B15357" s="3">
        <v>42835</v>
      </c>
      <c r="C15357" s="3">
        <v>43731</v>
      </c>
      <c r="D15357" t="s">
        <v>131</v>
      </c>
      <c r="E15357" t="s">
        <v>174</v>
      </c>
      <c r="F15357" t="s">
        <v>133</v>
      </c>
    </row>
    <row r="15358" spans="1:6" x14ac:dyDescent="0.25">
      <c r="A15358">
        <v>2926</v>
      </c>
      <c r="B15358" s="3">
        <v>43731</v>
      </c>
      <c r="C15358" s="3">
        <v>44531</v>
      </c>
      <c r="D15358" t="s">
        <v>131</v>
      </c>
      <c r="E15358" t="s">
        <v>174</v>
      </c>
      <c r="F15358" t="s">
        <v>133</v>
      </c>
    </row>
    <row r="15359" spans="1:6" x14ac:dyDescent="0.25">
      <c r="A15359">
        <v>2926</v>
      </c>
      <c r="B15359" s="3">
        <v>44531</v>
      </c>
      <c r="C15359" s="3">
        <v>44536</v>
      </c>
      <c r="D15359" t="s">
        <v>131</v>
      </c>
      <c r="E15359" t="s">
        <v>174</v>
      </c>
      <c r="F15359" t="s">
        <v>133</v>
      </c>
    </row>
    <row r="15360" spans="1:6" x14ac:dyDescent="0.25">
      <c r="A15360">
        <v>2926</v>
      </c>
      <c r="B15360" s="3">
        <v>44537</v>
      </c>
      <c r="C15360" s="3"/>
      <c r="D15360" t="s">
        <v>131</v>
      </c>
      <c r="E15360" t="s">
        <v>174</v>
      </c>
      <c r="F15360" t="s">
        <v>133</v>
      </c>
    </row>
    <row r="15361" spans="1:6" x14ac:dyDescent="0.25">
      <c r="A15361">
        <v>2927</v>
      </c>
      <c r="B15361" s="3">
        <v>43129</v>
      </c>
      <c r="C15361" s="3">
        <v>43206</v>
      </c>
      <c r="D15361" t="s">
        <v>131</v>
      </c>
      <c r="E15361" t="s">
        <v>111</v>
      </c>
      <c r="F15361" t="s">
        <v>133</v>
      </c>
    </row>
    <row r="15362" spans="1:6" x14ac:dyDescent="0.25">
      <c r="A15362">
        <v>2927</v>
      </c>
      <c r="B15362" s="3">
        <v>43206</v>
      </c>
      <c r="C15362" s="3">
        <v>43206</v>
      </c>
      <c r="D15362" t="s">
        <v>131</v>
      </c>
      <c r="E15362" t="s">
        <v>111</v>
      </c>
      <c r="F15362" t="s">
        <v>133</v>
      </c>
    </row>
    <row r="15363" spans="1:6" x14ac:dyDescent="0.25">
      <c r="A15363">
        <v>2927</v>
      </c>
      <c r="B15363" s="3">
        <v>43206</v>
      </c>
      <c r="C15363" s="3">
        <v>43745</v>
      </c>
      <c r="D15363" t="s">
        <v>131</v>
      </c>
      <c r="E15363" t="s">
        <v>111</v>
      </c>
      <c r="F15363" t="s">
        <v>133</v>
      </c>
    </row>
    <row r="15364" spans="1:6" x14ac:dyDescent="0.25">
      <c r="A15364">
        <v>2927</v>
      </c>
      <c r="B15364" s="3">
        <v>43745</v>
      </c>
      <c r="C15364" s="3">
        <v>43745</v>
      </c>
      <c r="D15364" t="s">
        <v>131</v>
      </c>
      <c r="E15364" t="s">
        <v>111</v>
      </c>
      <c r="F15364" t="s">
        <v>133</v>
      </c>
    </row>
    <row r="15365" spans="1:6" x14ac:dyDescent="0.25">
      <c r="A15365">
        <v>2927</v>
      </c>
      <c r="B15365" s="3">
        <v>43745</v>
      </c>
      <c r="C15365" s="3">
        <v>44105</v>
      </c>
      <c r="D15365" t="s">
        <v>131</v>
      </c>
      <c r="E15365" t="s">
        <v>111</v>
      </c>
      <c r="F15365" t="s">
        <v>133</v>
      </c>
    </row>
    <row r="15366" spans="1:6" x14ac:dyDescent="0.25">
      <c r="A15366">
        <v>2927</v>
      </c>
      <c r="B15366" s="3">
        <v>44105</v>
      </c>
      <c r="C15366" s="3">
        <v>44562</v>
      </c>
      <c r="D15366" t="s">
        <v>131</v>
      </c>
      <c r="E15366" t="s">
        <v>111</v>
      </c>
      <c r="F15366" t="s">
        <v>133</v>
      </c>
    </row>
    <row r="15367" spans="1:6" x14ac:dyDescent="0.25">
      <c r="A15367">
        <v>2927</v>
      </c>
      <c r="B15367" s="3">
        <v>44562</v>
      </c>
      <c r="C15367" s="3">
        <v>44562</v>
      </c>
      <c r="D15367" t="s">
        <v>131</v>
      </c>
      <c r="E15367" t="s">
        <v>111</v>
      </c>
      <c r="F15367" t="s">
        <v>133</v>
      </c>
    </row>
    <row r="15368" spans="1:6" x14ac:dyDescent="0.25">
      <c r="A15368">
        <v>2927</v>
      </c>
      <c r="B15368" s="3">
        <v>44562</v>
      </c>
      <c r="C15368" s="3">
        <v>44562</v>
      </c>
      <c r="D15368" t="s">
        <v>131</v>
      </c>
      <c r="E15368" t="s">
        <v>143</v>
      </c>
      <c r="F15368" t="s">
        <v>133</v>
      </c>
    </row>
    <row r="15369" spans="1:6" x14ac:dyDescent="0.25">
      <c r="A15369">
        <v>2927</v>
      </c>
      <c r="B15369" s="3">
        <v>44562</v>
      </c>
      <c r="C15369" s="3"/>
      <c r="D15369" t="s">
        <v>131</v>
      </c>
      <c r="E15369" t="s">
        <v>143</v>
      </c>
      <c r="F15369" t="s">
        <v>133</v>
      </c>
    </row>
    <row r="15370" spans="1:6" x14ac:dyDescent="0.25">
      <c r="A15370">
        <v>2928</v>
      </c>
      <c r="B15370" s="3">
        <v>42736</v>
      </c>
      <c r="C15370" s="3">
        <v>43141</v>
      </c>
      <c r="D15370" t="s">
        <v>131</v>
      </c>
      <c r="E15370" t="s">
        <v>174</v>
      </c>
      <c r="F15370" t="s">
        <v>133</v>
      </c>
    </row>
    <row r="15371" spans="1:6" x14ac:dyDescent="0.25">
      <c r="A15371">
        <v>2928</v>
      </c>
      <c r="B15371" s="3">
        <v>43142</v>
      </c>
      <c r="C15371" s="3">
        <v>43143</v>
      </c>
      <c r="D15371" t="s">
        <v>131</v>
      </c>
      <c r="E15371" t="s">
        <v>174</v>
      </c>
      <c r="F15371" t="s">
        <v>133</v>
      </c>
    </row>
    <row r="15372" spans="1:6" x14ac:dyDescent="0.25">
      <c r="A15372">
        <v>2928</v>
      </c>
      <c r="B15372" s="3">
        <v>43144</v>
      </c>
      <c r="C15372" s="3">
        <v>43143</v>
      </c>
      <c r="D15372" t="s">
        <v>131</v>
      </c>
      <c r="E15372" t="s">
        <v>174</v>
      </c>
      <c r="F15372" t="s">
        <v>133</v>
      </c>
    </row>
    <row r="15373" spans="1:6" x14ac:dyDescent="0.25">
      <c r="A15373">
        <v>2928</v>
      </c>
      <c r="B15373" s="3">
        <v>43144</v>
      </c>
      <c r="C15373" s="3">
        <v>43147</v>
      </c>
      <c r="D15373" t="s">
        <v>131</v>
      </c>
      <c r="E15373" t="s">
        <v>174</v>
      </c>
      <c r="F15373" t="s">
        <v>133</v>
      </c>
    </row>
    <row r="15374" spans="1:6" x14ac:dyDescent="0.25">
      <c r="A15374">
        <v>2928</v>
      </c>
      <c r="B15374" s="3">
        <v>43148</v>
      </c>
      <c r="C15374" s="3">
        <v>43237</v>
      </c>
      <c r="D15374" t="s">
        <v>131</v>
      </c>
      <c r="E15374" t="s">
        <v>174</v>
      </c>
      <c r="F15374" t="s">
        <v>133</v>
      </c>
    </row>
    <row r="15375" spans="1:6" x14ac:dyDescent="0.25">
      <c r="A15375">
        <v>2928</v>
      </c>
      <c r="B15375" s="3">
        <v>43237</v>
      </c>
      <c r="C15375" s="3">
        <v>43565</v>
      </c>
      <c r="D15375" t="s">
        <v>131</v>
      </c>
      <c r="E15375" t="s">
        <v>174</v>
      </c>
      <c r="F15375" t="s">
        <v>133</v>
      </c>
    </row>
    <row r="15376" spans="1:6" x14ac:dyDescent="0.25">
      <c r="A15376">
        <v>2928</v>
      </c>
      <c r="B15376" s="3">
        <v>43565</v>
      </c>
      <c r="C15376" s="3">
        <v>44372</v>
      </c>
      <c r="D15376" t="s">
        <v>131</v>
      </c>
      <c r="E15376" t="s">
        <v>174</v>
      </c>
      <c r="F15376" t="s">
        <v>133</v>
      </c>
    </row>
    <row r="15377" spans="1:6" x14ac:dyDescent="0.25">
      <c r="A15377">
        <v>2928</v>
      </c>
      <c r="B15377" s="3">
        <v>44372</v>
      </c>
      <c r="C15377" s="3">
        <v>44378</v>
      </c>
      <c r="D15377" t="s">
        <v>131</v>
      </c>
      <c r="E15377" t="s">
        <v>174</v>
      </c>
      <c r="F15377" t="s">
        <v>133</v>
      </c>
    </row>
    <row r="15378" spans="1:6" x14ac:dyDescent="0.25">
      <c r="A15378">
        <v>2928</v>
      </c>
      <c r="B15378" s="3">
        <v>44379</v>
      </c>
      <c r="C15378" s="3">
        <v>44379</v>
      </c>
      <c r="D15378" t="s">
        <v>131</v>
      </c>
      <c r="E15378" t="s">
        <v>174</v>
      </c>
      <c r="F15378" t="s">
        <v>133</v>
      </c>
    </row>
    <row r="15379" spans="1:6" x14ac:dyDescent="0.25">
      <c r="A15379">
        <v>2928</v>
      </c>
      <c r="B15379" s="3">
        <v>44379</v>
      </c>
      <c r="C15379" s="3">
        <v>44383</v>
      </c>
      <c r="D15379" t="s">
        <v>131</v>
      </c>
      <c r="E15379" t="s">
        <v>174</v>
      </c>
      <c r="F15379" t="s">
        <v>133</v>
      </c>
    </row>
    <row r="15380" spans="1:6" x14ac:dyDescent="0.25">
      <c r="A15380">
        <v>2928</v>
      </c>
      <c r="B15380" s="3">
        <v>44384</v>
      </c>
      <c r="C15380" s="3">
        <v>44391</v>
      </c>
      <c r="D15380" t="s">
        <v>131</v>
      </c>
      <c r="E15380" t="s">
        <v>174</v>
      </c>
      <c r="F15380" t="s">
        <v>133</v>
      </c>
    </row>
    <row r="15381" spans="1:6" x14ac:dyDescent="0.25">
      <c r="A15381">
        <v>2928</v>
      </c>
      <c r="B15381" s="3">
        <v>44391</v>
      </c>
      <c r="C15381" s="3">
        <v>44393</v>
      </c>
      <c r="D15381" t="s">
        <v>131</v>
      </c>
      <c r="E15381" t="s">
        <v>174</v>
      </c>
      <c r="F15381" t="s">
        <v>133</v>
      </c>
    </row>
    <row r="15382" spans="1:6" x14ac:dyDescent="0.25">
      <c r="A15382">
        <v>2928</v>
      </c>
      <c r="B15382" s="3">
        <v>44394</v>
      </c>
      <c r="C15382" s="3">
        <v>44509</v>
      </c>
      <c r="D15382" t="s">
        <v>131</v>
      </c>
      <c r="E15382" t="s">
        <v>174</v>
      </c>
      <c r="F15382" t="s">
        <v>133</v>
      </c>
    </row>
    <row r="15383" spans="1:6" x14ac:dyDescent="0.25">
      <c r="A15383">
        <v>2928</v>
      </c>
      <c r="B15383" s="3">
        <v>44509</v>
      </c>
      <c r="C15383" s="3">
        <v>44515</v>
      </c>
      <c r="D15383" t="s">
        <v>131</v>
      </c>
      <c r="E15383" t="s">
        <v>174</v>
      </c>
      <c r="F15383" t="s">
        <v>133</v>
      </c>
    </row>
    <row r="15384" spans="1:6" x14ac:dyDescent="0.25">
      <c r="A15384">
        <v>2928</v>
      </c>
      <c r="B15384" s="3">
        <v>44516</v>
      </c>
      <c r="C15384" s="3">
        <v>44516</v>
      </c>
      <c r="D15384" t="s">
        <v>131</v>
      </c>
      <c r="E15384" t="s">
        <v>174</v>
      </c>
      <c r="F15384" t="s">
        <v>133</v>
      </c>
    </row>
    <row r="15385" spans="1:6" x14ac:dyDescent="0.25">
      <c r="A15385">
        <v>2928</v>
      </c>
      <c r="B15385" s="3">
        <v>44516</v>
      </c>
      <c r="C15385" s="3">
        <v>44523</v>
      </c>
      <c r="D15385" t="s">
        <v>131</v>
      </c>
      <c r="E15385" t="s">
        <v>174</v>
      </c>
      <c r="F15385" t="s">
        <v>133</v>
      </c>
    </row>
    <row r="15386" spans="1:6" x14ac:dyDescent="0.25">
      <c r="A15386">
        <v>2928</v>
      </c>
      <c r="B15386" s="3">
        <v>44524</v>
      </c>
      <c r="C15386" s="3">
        <v>44562</v>
      </c>
      <c r="D15386" t="s">
        <v>131</v>
      </c>
      <c r="E15386" t="s">
        <v>174</v>
      </c>
      <c r="F15386" t="s">
        <v>133</v>
      </c>
    </row>
    <row r="15387" spans="1:6" x14ac:dyDescent="0.25">
      <c r="A15387">
        <v>2928</v>
      </c>
      <c r="B15387" s="3">
        <v>44562</v>
      </c>
      <c r="C15387" s="3">
        <v>44562</v>
      </c>
      <c r="D15387" t="s">
        <v>131</v>
      </c>
      <c r="E15387" t="s">
        <v>320</v>
      </c>
      <c r="F15387" t="s">
        <v>133</v>
      </c>
    </row>
    <row r="15388" spans="1:6" x14ac:dyDescent="0.25">
      <c r="A15388">
        <v>2928</v>
      </c>
      <c r="B15388" s="3">
        <v>44562</v>
      </c>
      <c r="C15388" s="3"/>
      <c r="D15388" t="s">
        <v>131</v>
      </c>
      <c r="E15388" t="s">
        <v>320</v>
      </c>
      <c r="F15388" t="s">
        <v>133</v>
      </c>
    </row>
    <row r="15389" spans="1:6" x14ac:dyDescent="0.25">
      <c r="A15389">
        <v>2929</v>
      </c>
      <c r="B15389" s="3">
        <v>42583</v>
      </c>
      <c r="C15389" s="3">
        <v>43631</v>
      </c>
      <c r="D15389" t="s">
        <v>131</v>
      </c>
      <c r="E15389" t="s">
        <v>111</v>
      </c>
      <c r="F15389" t="s">
        <v>132</v>
      </c>
    </row>
    <row r="15390" spans="1:6" x14ac:dyDescent="0.25">
      <c r="A15390">
        <v>2929</v>
      </c>
      <c r="B15390" s="3">
        <v>43631</v>
      </c>
      <c r="C15390" s="3">
        <v>43631</v>
      </c>
      <c r="D15390" t="s">
        <v>131</v>
      </c>
      <c r="E15390" t="s">
        <v>155</v>
      </c>
      <c r="F15390" t="s">
        <v>132</v>
      </c>
    </row>
    <row r="15391" spans="1:6" x14ac:dyDescent="0.25">
      <c r="A15391">
        <v>2929</v>
      </c>
      <c r="B15391" s="3">
        <v>43631</v>
      </c>
      <c r="C15391" s="3"/>
      <c r="D15391" t="s">
        <v>131</v>
      </c>
      <c r="E15391" t="s">
        <v>155</v>
      </c>
      <c r="F15391" t="s">
        <v>132</v>
      </c>
    </row>
    <row r="15392" spans="1:6" x14ac:dyDescent="0.25">
      <c r="A15392">
        <v>2931</v>
      </c>
      <c r="B15392" s="3" t="s">
        <v>222</v>
      </c>
      <c r="C15392" s="3">
        <v>42548</v>
      </c>
      <c r="D15392" t="s">
        <v>131</v>
      </c>
      <c r="E15392" t="s">
        <v>174</v>
      </c>
      <c r="F15392" t="s">
        <v>132</v>
      </c>
    </row>
    <row r="15393" spans="1:6" x14ac:dyDescent="0.25">
      <c r="A15393">
        <v>2931</v>
      </c>
      <c r="B15393" s="3">
        <v>42548</v>
      </c>
      <c r="C15393" s="3">
        <v>43460</v>
      </c>
      <c r="D15393" t="s">
        <v>131</v>
      </c>
      <c r="E15393" t="s">
        <v>174</v>
      </c>
      <c r="F15393" t="s">
        <v>132</v>
      </c>
    </row>
    <row r="15394" spans="1:6" x14ac:dyDescent="0.25">
      <c r="A15394">
        <v>2931</v>
      </c>
      <c r="B15394" s="3">
        <v>43461</v>
      </c>
      <c r="C15394" s="3"/>
      <c r="D15394" t="s">
        <v>131</v>
      </c>
      <c r="E15394" t="s">
        <v>174</v>
      </c>
      <c r="F15394" t="s">
        <v>132</v>
      </c>
    </row>
    <row r="15395" spans="1:6" x14ac:dyDescent="0.25">
      <c r="A15395">
        <v>2932</v>
      </c>
      <c r="B15395" s="3">
        <v>42826</v>
      </c>
      <c r="C15395" s="3">
        <v>44228</v>
      </c>
      <c r="D15395" t="s">
        <v>131</v>
      </c>
      <c r="E15395" t="s">
        <v>106</v>
      </c>
      <c r="F15395" t="s">
        <v>132</v>
      </c>
    </row>
    <row r="15396" spans="1:6" x14ac:dyDescent="0.25">
      <c r="A15396">
        <v>2932</v>
      </c>
      <c r="B15396" s="3">
        <v>44228</v>
      </c>
      <c r="C15396" s="3">
        <v>44228</v>
      </c>
      <c r="D15396" t="s">
        <v>131</v>
      </c>
      <c r="E15396" t="s">
        <v>156</v>
      </c>
      <c r="F15396" t="s">
        <v>132</v>
      </c>
    </row>
    <row r="15397" spans="1:6" x14ac:dyDescent="0.25">
      <c r="A15397">
        <v>2932</v>
      </c>
      <c r="B15397" s="3">
        <v>44228</v>
      </c>
      <c r="C15397" s="3">
        <v>44681</v>
      </c>
      <c r="D15397" t="s">
        <v>131</v>
      </c>
      <c r="E15397" t="s">
        <v>156</v>
      </c>
      <c r="F15397" t="s">
        <v>132</v>
      </c>
    </row>
    <row r="15398" spans="1:6" x14ac:dyDescent="0.25">
      <c r="A15398">
        <v>2932</v>
      </c>
      <c r="B15398" s="3">
        <v>44681</v>
      </c>
      <c r="C15398" s="3">
        <v>44683</v>
      </c>
      <c r="D15398" t="s">
        <v>131</v>
      </c>
      <c r="E15398" t="s">
        <v>156</v>
      </c>
      <c r="F15398" t="s">
        <v>132</v>
      </c>
    </row>
    <row r="15399" spans="1:6" x14ac:dyDescent="0.25">
      <c r="A15399">
        <v>2933</v>
      </c>
      <c r="B15399" s="3">
        <v>40434</v>
      </c>
      <c r="C15399" s="3">
        <v>43147</v>
      </c>
      <c r="D15399" t="s">
        <v>131</v>
      </c>
      <c r="E15399" t="s">
        <v>118</v>
      </c>
      <c r="F15399" t="s">
        <v>133</v>
      </c>
    </row>
    <row r="15400" spans="1:6" x14ac:dyDescent="0.25">
      <c r="A15400">
        <v>2933</v>
      </c>
      <c r="B15400" s="3">
        <v>43147</v>
      </c>
      <c r="C15400" s="3">
        <v>44319</v>
      </c>
      <c r="D15400" t="s">
        <v>131</v>
      </c>
      <c r="E15400" t="s">
        <v>104</v>
      </c>
      <c r="F15400" t="s">
        <v>133</v>
      </c>
    </row>
    <row r="15401" spans="1:6" x14ac:dyDescent="0.25">
      <c r="A15401">
        <v>2933</v>
      </c>
      <c r="B15401" s="3">
        <v>43147</v>
      </c>
      <c r="C15401" s="3">
        <v>43147</v>
      </c>
      <c r="D15401" t="s">
        <v>131</v>
      </c>
      <c r="E15401" t="s">
        <v>118</v>
      </c>
      <c r="F15401" t="s">
        <v>133</v>
      </c>
    </row>
    <row r="15402" spans="1:6" x14ac:dyDescent="0.25">
      <c r="A15402">
        <v>2933</v>
      </c>
      <c r="B15402" s="3">
        <v>44319</v>
      </c>
      <c r="C15402" s="3">
        <v>44328</v>
      </c>
      <c r="D15402" t="s">
        <v>131</v>
      </c>
      <c r="E15402" t="s">
        <v>104</v>
      </c>
      <c r="F15402" t="s">
        <v>133</v>
      </c>
    </row>
    <row r="15403" spans="1:6" x14ac:dyDescent="0.25">
      <c r="A15403">
        <v>2933</v>
      </c>
      <c r="B15403" s="3">
        <v>44329</v>
      </c>
      <c r="C15403" s="3">
        <v>44333</v>
      </c>
      <c r="D15403" t="s">
        <v>131</v>
      </c>
      <c r="E15403" t="s">
        <v>104</v>
      </c>
      <c r="F15403" t="s">
        <v>133</v>
      </c>
    </row>
    <row r="15404" spans="1:6" x14ac:dyDescent="0.25">
      <c r="A15404">
        <v>2933</v>
      </c>
      <c r="B15404" s="3">
        <v>44333</v>
      </c>
      <c r="C15404" s="3">
        <v>44339</v>
      </c>
      <c r="D15404" t="s">
        <v>131</v>
      </c>
      <c r="E15404" t="s">
        <v>104</v>
      </c>
      <c r="F15404" t="s">
        <v>133</v>
      </c>
    </row>
    <row r="15405" spans="1:6" x14ac:dyDescent="0.25">
      <c r="A15405">
        <v>2933</v>
      </c>
      <c r="B15405" s="3">
        <v>44340</v>
      </c>
      <c r="C15405" s="3"/>
      <c r="D15405" t="s">
        <v>131</v>
      </c>
      <c r="E15405" t="s">
        <v>104</v>
      </c>
      <c r="F15405" t="s">
        <v>133</v>
      </c>
    </row>
    <row r="15406" spans="1:6" x14ac:dyDescent="0.25">
      <c r="A15406">
        <v>2934</v>
      </c>
      <c r="B15406" s="3">
        <v>42870</v>
      </c>
      <c r="C15406" s="3">
        <v>43562</v>
      </c>
      <c r="D15406" t="s">
        <v>131</v>
      </c>
      <c r="E15406" t="s">
        <v>177</v>
      </c>
      <c r="F15406" t="s">
        <v>133</v>
      </c>
    </row>
    <row r="15407" spans="1:6" x14ac:dyDescent="0.25">
      <c r="A15407">
        <v>2934</v>
      </c>
      <c r="B15407" s="3">
        <v>43562</v>
      </c>
      <c r="C15407" s="3">
        <v>44523</v>
      </c>
      <c r="D15407" t="s">
        <v>131</v>
      </c>
      <c r="E15407" t="s">
        <v>118</v>
      </c>
      <c r="F15407" t="s">
        <v>133</v>
      </c>
    </row>
    <row r="15408" spans="1:6" x14ac:dyDescent="0.25">
      <c r="A15408">
        <v>2934</v>
      </c>
      <c r="B15408" s="3">
        <v>43562</v>
      </c>
      <c r="C15408" s="3">
        <v>43562</v>
      </c>
      <c r="D15408" t="s">
        <v>131</v>
      </c>
      <c r="E15408" t="s">
        <v>177</v>
      </c>
      <c r="F15408" t="s">
        <v>133</v>
      </c>
    </row>
    <row r="15409" spans="1:6" x14ac:dyDescent="0.25">
      <c r="A15409">
        <v>2934</v>
      </c>
      <c r="B15409" s="3">
        <v>44523</v>
      </c>
      <c r="C15409" s="3">
        <v>44545</v>
      </c>
      <c r="D15409" t="s">
        <v>131</v>
      </c>
      <c r="E15409" t="s">
        <v>118</v>
      </c>
      <c r="F15409" t="s">
        <v>133</v>
      </c>
    </row>
    <row r="15410" spans="1:6" x14ac:dyDescent="0.25">
      <c r="A15410">
        <v>2934</v>
      </c>
      <c r="B15410" s="3">
        <v>44546</v>
      </c>
      <c r="C15410" s="3">
        <v>44578</v>
      </c>
      <c r="D15410" t="s">
        <v>131</v>
      </c>
      <c r="E15410" t="s">
        <v>118</v>
      </c>
      <c r="F15410" t="s">
        <v>133</v>
      </c>
    </row>
    <row r="15411" spans="1:6" x14ac:dyDescent="0.25">
      <c r="A15411">
        <v>2934</v>
      </c>
      <c r="B15411" s="3">
        <v>44578</v>
      </c>
      <c r="D15411" t="s">
        <v>131</v>
      </c>
      <c r="E15411" t="s">
        <v>96</v>
      </c>
      <c r="F15411" t="s">
        <v>133</v>
      </c>
    </row>
    <row r="15412" spans="1:6" x14ac:dyDescent="0.25">
      <c r="A15412">
        <v>2934</v>
      </c>
      <c r="B15412" s="3">
        <v>44578</v>
      </c>
      <c r="C15412" s="3">
        <v>44578</v>
      </c>
      <c r="D15412" t="s">
        <v>131</v>
      </c>
      <c r="E15412" t="s">
        <v>118</v>
      </c>
      <c r="F15412" t="s">
        <v>133</v>
      </c>
    </row>
    <row r="15413" spans="1:6" x14ac:dyDescent="0.25">
      <c r="A15413">
        <v>2935</v>
      </c>
      <c r="B15413" s="3" t="s">
        <v>222</v>
      </c>
      <c r="C15413" s="3">
        <v>42948</v>
      </c>
      <c r="D15413" t="s">
        <v>131</v>
      </c>
      <c r="E15413" t="s">
        <v>163</v>
      </c>
      <c r="F15413" t="s">
        <v>132</v>
      </c>
    </row>
    <row r="15414" spans="1:6" x14ac:dyDescent="0.25">
      <c r="A15414">
        <v>2935</v>
      </c>
      <c r="B15414" s="3">
        <v>42948</v>
      </c>
      <c r="C15414" s="3"/>
      <c r="D15414" t="s">
        <v>131</v>
      </c>
      <c r="E15414" t="s">
        <v>165</v>
      </c>
      <c r="F15414" t="s">
        <v>132</v>
      </c>
    </row>
    <row r="15415" spans="1:6" x14ac:dyDescent="0.25">
      <c r="A15415">
        <v>2936</v>
      </c>
      <c r="B15415" s="3">
        <v>42612</v>
      </c>
      <c r="C15415" s="3">
        <v>43206</v>
      </c>
      <c r="D15415" t="s">
        <v>131</v>
      </c>
      <c r="E15415" t="s">
        <v>163</v>
      </c>
      <c r="F15415" t="s">
        <v>133</v>
      </c>
    </row>
    <row r="15416" spans="1:6" x14ac:dyDescent="0.25">
      <c r="A15416">
        <v>2936</v>
      </c>
      <c r="B15416" s="3">
        <v>43206</v>
      </c>
      <c r="C15416" s="3">
        <v>44102</v>
      </c>
      <c r="D15416" t="s">
        <v>131</v>
      </c>
      <c r="E15416" t="s">
        <v>163</v>
      </c>
      <c r="F15416" t="s">
        <v>133</v>
      </c>
    </row>
    <row r="15417" spans="1:6" x14ac:dyDescent="0.25">
      <c r="A15417">
        <v>2936</v>
      </c>
      <c r="B15417" s="3">
        <v>44102</v>
      </c>
      <c r="C15417" s="3">
        <v>44162</v>
      </c>
      <c r="D15417" t="s">
        <v>131</v>
      </c>
      <c r="E15417" t="s">
        <v>163</v>
      </c>
      <c r="F15417" t="s">
        <v>133</v>
      </c>
    </row>
    <row r="15418" spans="1:6" x14ac:dyDescent="0.25">
      <c r="A15418">
        <v>2936</v>
      </c>
      <c r="B15418" s="3">
        <v>44163</v>
      </c>
      <c r="C15418" s="3">
        <v>44163</v>
      </c>
      <c r="D15418" t="s">
        <v>131</v>
      </c>
      <c r="E15418" t="s">
        <v>163</v>
      </c>
      <c r="F15418" t="s">
        <v>133</v>
      </c>
    </row>
    <row r="15419" spans="1:6" x14ac:dyDescent="0.25">
      <c r="A15419">
        <v>2936</v>
      </c>
      <c r="B15419" s="3">
        <v>44163</v>
      </c>
      <c r="C15419" s="3">
        <v>44223</v>
      </c>
      <c r="D15419" t="s">
        <v>131</v>
      </c>
      <c r="E15419" t="s">
        <v>163</v>
      </c>
      <c r="F15419" t="s">
        <v>133</v>
      </c>
    </row>
    <row r="15420" spans="1:6" x14ac:dyDescent="0.25">
      <c r="A15420">
        <v>2936</v>
      </c>
      <c r="B15420" s="3">
        <v>44224</v>
      </c>
      <c r="C15420" s="3">
        <v>44224</v>
      </c>
      <c r="D15420" t="s">
        <v>131</v>
      </c>
      <c r="E15420" t="s">
        <v>163</v>
      </c>
      <c r="F15420" t="s">
        <v>133</v>
      </c>
    </row>
    <row r="15421" spans="1:6" x14ac:dyDescent="0.25">
      <c r="A15421">
        <v>2936</v>
      </c>
      <c r="B15421" s="3">
        <v>44224</v>
      </c>
      <c r="C15421" s="3">
        <v>44282</v>
      </c>
      <c r="D15421" t="s">
        <v>131</v>
      </c>
      <c r="E15421" t="s">
        <v>163</v>
      </c>
      <c r="F15421" t="s">
        <v>133</v>
      </c>
    </row>
    <row r="15422" spans="1:6" x14ac:dyDescent="0.25">
      <c r="A15422">
        <v>2936</v>
      </c>
      <c r="B15422" s="3">
        <v>44283</v>
      </c>
      <c r="C15422" s="3">
        <v>44440</v>
      </c>
      <c r="D15422" t="s">
        <v>131</v>
      </c>
      <c r="E15422" t="s">
        <v>163</v>
      </c>
      <c r="F15422" t="s">
        <v>133</v>
      </c>
    </row>
    <row r="15423" spans="1:6" x14ac:dyDescent="0.25">
      <c r="A15423">
        <v>2936</v>
      </c>
      <c r="B15423" s="3">
        <v>44440</v>
      </c>
      <c r="C15423" s="3">
        <v>44440</v>
      </c>
      <c r="D15423" t="s">
        <v>131</v>
      </c>
      <c r="E15423" t="s">
        <v>163</v>
      </c>
      <c r="F15423" t="s">
        <v>133</v>
      </c>
    </row>
    <row r="15424" spans="1:6" x14ac:dyDescent="0.25">
      <c r="A15424">
        <v>2937</v>
      </c>
      <c r="B15424" s="3">
        <v>42612</v>
      </c>
      <c r="C15424" s="3">
        <v>43013</v>
      </c>
      <c r="D15424" t="s">
        <v>131</v>
      </c>
      <c r="E15424" t="s">
        <v>184</v>
      </c>
      <c r="F15424" t="s">
        <v>133</v>
      </c>
    </row>
    <row r="15425" spans="1:6" x14ac:dyDescent="0.25">
      <c r="A15425">
        <v>2937</v>
      </c>
      <c r="B15425" s="3">
        <v>43013</v>
      </c>
      <c r="C15425" s="3">
        <v>43529</v>
      </c>
      <c r="D15425" t="s">
        <v>131</v>
      </c>
      <c r="E15425" t="s">
        <v>184</v>
      </c>
      <c r="F15425" t="s">
        <v>133</v>
      </c>
    </row>
    <row r="15426" spans="1:6" x14ac:dyDescent="0.25">
      <c r="A15426">
        <v>2937</v>
      </c>
      <c r="B15426" s="3">
        <v>43529</v>
      </c>
      <c r="C15426" s="3">
        <v>43646</v>
      </c>
      <c r="D15426" t="s">
        <v>131</v>
      </c>
      <c r="E15426" t="s">
        <v>184</v>
      </c>
      <c r="F15426" t="s">
        <v>133</v>
      </c>
    </row>
    <row r="15427" spans="1:6" x14ac:dyDescent="0.25">
      <c r="A15427">
        <v>2937</v>
      </c>
      <c r="B15427" s="3">
        <v>43952</v>
      </c>
      <c r="C15427" s="3">
        <v>43952</v>
      </c>
      <c r="D15427" t="s">
        <v>131</v>
      </c>
      <c r="E15427" t="s">
        <v>252</v>
      </c>
      <c r="F15427" t="s">
        <v>133</v>
      </c>
    </row>
    <row r="15428" spans="1:6" x14ac:dyDescent="0.25">
      <c r="A15428">
        <v>2937</v>
      </c>
      <c r="B15428" s="3">
        <v>43952</v>
      </c>
      <c r="C15428" s="3">
        <v>44074</v>
      </c>
      <c r="D15428" t="s">
        <v>131</v>
      </c>
      <c r="E15428" t="s">
        <v>252</v>
      </c>
      <c r="F15428" t="s">
        <v>133</v>
      </c>
    </row>
    <row r="15429" spans="1:6" x14ac:dyDescent="0.25">
      <c r="A15429">
        <v>2937</v>
      </c>
      <c r="B15429" s="3">
        <v>44074</v>
      </c>
      <c r="C15429" s="3">
        <v>44074</v>
      </c>
      <c r="D15429" t="s">
        <v>131</v>
      </c>
      <c r="E15429" t="s">
        <v>184</v>
      </c>
      <c r="F15429" t="s">
        <v>133</v>
      </c>
    </row>
    <row r="15430" spans="1:6" x14ac:dyDescent="0.25">
      <c r="A15430">
        <v>2937</v>
      </c>
      <c r="B15430" s="3">
        <v>44075</v>
      </c>
      <c r="C15430" s="3">
        <v>44075</v>
      </c>
      <c r="D15430" t="s">
        <v>131</v>
      </c>
      <c r="E15430" t="s">
        <v>134</v>
      </c>
      <c r="F15430" t="s">
        <v>133</v>
      </c>
    </row>
    <row r="15431" spans="1:6" x14ac:dyDescent="0.25">
      <c r="A15431">
        <v>2937</v>
      </c>
      <c r="B15431" s="3">
        <v>44075</v>
      </c>
      <c r="C15431" s="3">
        <v>44090</v>
      </c>
      <c r="D15431" t="s">
        <v>131</v>
      </c>
      <c r="E15431" t="s">
        <v>134</v>
      </c>
      <c r="F15431" t="s">
        <v>133</v>
      </c>
    </row>
    <row r="15432" spans="1:6" x14ac:dyDescent="0.25">
      <c r="A15432">
        <v>2937</v>
      </c>
      <c r="B15432" s="3">
        <v>44090</v>
      </c>
      <c r="C15432" s="3">
        <v>44090</v>
      </c>
      <c r="D15432" t="s">
        <v>131</v>
      </c>
      <c r="E15432" t="s">
        <v>134</v>
      </c>
      <c r="F15432" t="s">
        <v>133</v>
      </c>
    </row>
    <row r="15433" spans="1:6" x14ac:dyDescent="0.25">
      <c r="A15433">
        <v>2937</v>
      </c>
      <c r="B15433" s="3">
        <v>44090</v>
      </c>
      <c r="C15433" s="3">
        <v>44090</v>
      </c>
      <c r="D15433" t="s">
        <v>131</v>
      </c>
      <c r="E15433" t="s">
        <v>134</v>
      </c>
      <c r="F15433" t="s">
        <v>133</v>
      </c>
    </row>
    <row r="15434" spans="1:6" x14ac:dyDescent="0.25">
      <c r="A15434">
        <v>2937</v>
      </c>
      <c r="B15434" s="3">
        <v>44090</v>
      </c>
      <c r="C15434" s="3">
        <v>44136</v>
      </c>
      <c r="D15434" t="s">
        <v>131</v>
      </c>
      <c r="E15434" t="s">
        <v>134</v>
      </c>
      <c r="F15434" t="s">
        <v>133</v>
      </c>
    </row>
    <row r="15435" spans="1:6" x14ac:dyDescent="0.25">
      <c r="A15435">
        <v>2937</v>
      </c>
      <c r="B15435" s="3">
        <v>44136</v>
      </c>
      <c r="C15435" s="3">
        <v>44136</v>
      </c>
      <c r="D15435" t="s">
        <v>131</v>
      </c>
      <c r="E15435" t="s">
        <v>134</v>
      </c>
      <c r="F15435" t="s">
        <v>133</v>
      </c>
    </row>
    <row r="15436" spans="1:6" x14ac:dyDescent="0.25">
      <c r="A15436">
        <v>2937</v>
      </c>
      <c r="B15436" s="3">
        <v>44136</v>
      </c>
      <c r="C15436" s="3">
        <v>44235</v>
      </c>
      <c r="D15436" t="s">
        <v>131</v>
      </c>
      <c r="E15436" t="s">
        <v>115</v>
      </c>
      <c r="F15436" t="s">
        <v>133</v>
      </c>
    </row>
    <row r="15437" spans="1:6" x14ac:dyDescent="0.25">
      <c r="A15437">
        <v>2937</v>
      </c>
      <c r="B15437" s="3">
        <v>44235</v>
      </c>
      <c r="C15437" s="3">
        <v>44415</v>
      </c>
      <c r="D15437" t="s">
        <v>131</v>
      </c>
      <c r="E15437" t="s">
        <v>115</v>
      </c>
      <c r="F15437" t="s">
        <v>133</v>
      </c>
    </row>
    <row r="15438" spans="1:6" x14ac:dyDescent="0.25">
      <c r="A15438">
        <v>2937</v>
      </c>
      <c r="B15438" s="3">
        <v>44416</v>
      </c>
      <c r="C15438" s="3">
        <v>44417</v>
      </c>
      <c r="D15438" t="s">
        <v>131</v>
      </c>
      <c r="E15438" t="s">
        <v>115</v>
      </c>
      <c r="F15438" t="s">
        <v>133</v>
      </c>
    </row>
    <row r="15439" spans="1:6" x14ac:dyDescent="0.25">
      <c r="A15439">
        <v>2937</v>
      </c>
      <c r="B15439" s="3">
        <v>44417</v>
      </c>
      <c r="C15439" s="3">
        <v>44417</v>
      </c>
      <c r="D15439" t="s">
        <v>131</v>
      </c>
      <c r="E15439" t="s">
        <v>115</v>
      </c>
      <c r="F15439" t="s">
        <v>133</v>
      </c>
    </row>
    <row r="15440" spans="1:6" x14ac:dyDescent="0.25">
      <c r="A15440">
        <v>2937</v>
      </c>
      <c r="B15440" s="3">
        <v>44417</v>
      </c>
      <c r="C15440" s="3">
        <v>44417</v>
      </c>
      <c r="D15440" t="s">
        <v>131</v>
      </c>
      <c r="E15440" t="s">
        <v>180</v>
      </c>
      <c r="F15440" t="s">
        <v>132</v>
      </c>
    </row>
    <row r="15441" spans="1:6" x14ac:dyDescent="0.25">
      <c r="A15441">
        <v>2937</v>
      </c>
      <c r="B15441" s="3">
        <v>44417</v>
      </c>
      <c r="C15441" s="3">
        <v>44417</v>
      </c>
      <c r="D15441" t="s">
        <v>131</v>
      </c>
      <c r="E15441" t="s">
        <v>221</v>
      </c>
      <c r="F15441" t="s">
        <v>132</v>
      </c>
    </row>
    <row r="15442" spans="1:6" x14ac:dyDescent="0.25">
      <c r="A15442">
        <v>2937</v>
      </c>
      <c r="B15442" s="3">
        <v>44417</v>
      </c>
      <c r="C15442" s="3"/>
      <c r="D15442" t="s">
        <v>131</v>
      </c>
      <c r="E15442" t="s">
        <v>221</v>
      </c>
      <c r="F15442" t="s">
        <v>132</v>
      </c>
    </row>
    <row r="15443" spans="1:6" x14ac:dyDescent="0.25">
      <c r="A15443">
        <v>2938</v>
      </c>
      <c r="B15443" s="3">
        <v>42551</v>
      </c>
      <c r="C15443" s="3">
        <v>43164</v>
      </c>
      <c r="D15443" t="s">
        <v>131</v>
      </c>
      <c r="E15443" t="s">
        <v>129</v>
      </c>
      <c r="F15443" t="s">
        <v>133</v>
      </c>
    </row>
    <row r="15444" spans="1:6" x14ac:dyDescent="0.25">
      <c r="A15444">
        <v>2938</v>
      </c>
      <c r="B15444" s="3">
        <v>43164</v>
      </c>
      <c r="C15444" s="3">
        <v>43164</v>
      </c>
      <c r="D15444" t="s">
        <v>131</v>
      </c>
      <c r="E15444" t="s">
        <v>129</v>
      </c>
      <c r="F15444" t="s">
        <v>133</v>
      </c>
    </row>
    <row r="15445" spans="1:6" x14ac:dyDescent="0.25">
      <c r="A15445">
        <v>2938</v>
      </c>
      <c r="B15445" s="3">
        <v>43164</v>
      </c>
      <c r="C15445" s="3">
        <v>43164</v>
      </c>
      <c r="D15445" t="s">
        <v>131</v>
      </c>
      <c r="E15445" t="s">
        <v>129</v>
      </c>
      <c r="F15445" t="s">
        <v>133</v>
      </c>
    </row>
    <row r="15446" spans="1:6" x14ac:dyDescent="0.25">
      <c r="A15446">
        <v>2938</v>
      </c>
      <c r="B15446" s="3">
        <v>43164</v>
      </c>
      <c r="C15446" s="3">
        <v>43804</v>
      </c>
      <c r="D15446" t="s">
        <v>131</v>
      </c>
      <c r="E15446" t="s">
        <v>118</v>
      </c>
      <c r="F15446" t="s">
        <v>133</v>
      </c>
    </row>
    <row r="15447" spans="1:6" x14ac:dyDescent="0.25">
      <c r="A15447">
        <v>2938</v>
      </c>
      <c r="B15447" s="3">
        <v>43804</v>
      </c>
      <c r="C15447" s="3">
        <v>43843</v>
      </c>
      <c r="D15447" t="s">
        <v>131</v>
      </c>
      <c r="E15447" t="s">
        <v>112</v>
      </c>
      <c r="F15447" t="s">
        <v>133</v>
      </c>
    </row>
    <row r="15448" spans="1:6" x14ac:dyDescent="0.25">
      <c r="A15448">
        <v>2938</v>
      </c>
      <c r="B15448" s="3">
        <v>43804</v>
      </c>
      <c r="C15448" s="3">
        <v>43804</v>
      </c>
      <c r="D15448" t="s">
        <v>131</v>
      </c>
      <c r="E15448" t="s">
        <v>118</v>
      </c>
      <c r="F15448" t="s">
        <v>133</v>
      </c>
    </row>
    <row r="15449" spans="1:6" x14ac:dyDescent="0.25">
      <c r="A15449">
        <v>2938</v>
      </c>
      <c r="B15449" s="3">
        <v>43843</v>
      </c>
      <c r="C15449" s="3"/>
      <c r="D15449" t="s">
        <v>131</v>
      </c>
      <c r="E15449" t="s">
        <v>112</v>
      </c>
      <c r="F15449" t="s">
        <v>133</v>
      </c>
    </row>
    <row r="15450" spans="1:6" x14ac:dyDescent="0.25">
      <c r="A15450">
        <v>2939</v>
      </c>
      <c r="B15450" s="3">
        <v>42612</v>
      </c>
      <c r="C15450" s="3">
        <v>43252</v>
      </c>
      <c r="D15450" t="s">
        <v>131</v>
      </c>
      <c r="E15450" t="s">
        <v>176</v>
      </c>
      <c r="F15450" t="s">
        <v>133</v>
      </c>
    </row>
    <row r="15451" spans="1:6" x14ac:dyDescent="0.25">
      <c r="A15451">
        <v>2939</v>
      </c>
      <c r="B15451" s="3">
        <v>43252</v>
      </c>
      <c r="C15451" s="3">
        <v>43252</v>
      </c>
      <c r="D15451" t="s">
        <v>131</v>
      </c>
      <c r="E15451" t="s">
        <v>176</v>
      </c>
      <c r="F15451" t="s">
        <v>133</v>
      </c>
    </row>
    <row r="15452" spans="1:6" x14ac:dyDescent="0.25">
      <c r="A15452">
        <v>2939</v>
      </c>
      <c r="B15452" s="3">
        <v>43252</v>
      </c>
      <c r="C15452" s="3">
        <v>43252</v>
      </c>
      <c r="D15452" t="s">
        <v>131</v>
      </c>
      <c r="E15452" t="s">
        <v>185</v>
      </c>
      <c r="F15452" t="s">
        <v>133</v>
      </c>
    </row>
    <row r="15453" spans="1:6" x14ac:dyDescent="0.25">
      <c r="A15453">
        <v>2939</v>
      </c>
      <c r="B15453" s="3">
        <v>43253</v>
      </c>
      <c r="C15453" s="3">
        <v>43388</v>
      </c>
      <c r="D15453" t="s">
        <v>131</v>
      </c>
      <c r="E15453" t="s">
        <v>185</v>
      </c>
      <c r="F15453" t="s">
        <v>133</v>
      </c>
    </row>
    <row r="15454" spans="1:6" x14ac:dyDescent="0.25">
      <c r="A15454">
        <v>2939</v>
      </c>
      <c r="B15454" s="3">
        <v>43388</v>
      </c>
      <c r="C15454" s="3">
        <v>43388</v>
      </c>
      <c r="D15454" t="s">
        <v>131</v>
      </c>
      <c r="E15454" t="s">
        <v>185</v>
      </c>
      <c r="F15454" t="s">
        <v>133</v>
      </c>
    </row>
    <row r="15455" spans="1:6" x14ac:dyDescent="0.25">
      <c r="A15455">
        <v>2939</v>
      </c>
      <c r="B15455" s="3">
        <v>43389</v>
      </c>
      <c r="C15455" s="3">
        <v>43763</v>
      </c>
      <c r="D15455" t="s">
        <v>131</v>
      </c>
      <c r="E15455" t="s">
        <v>185</v>
      </c>
      <c r="F15455" t="s">
        <v>133</v>
      </c>
    </row>
    <row r="15456" spans="1:6" x14ac:dyDescent="0.25">
      <c r="A15456">
        <v>2939</v>
      </c>
      <c r="B15456" s="3">
        <v>43763</v>
      </c>
      <c r="C15456" s="3">
        <v>43777</v>
      </c>
      <c r="D15456" t="s">
        <v>131</v>
      </c>
      <c r="E15456" t="s">
        <v>185</v>
      </c>
      <c r="F15456" t="s">
        <v>133</v>
      </c>
    </row>
    <row r="15457" spans="1:6" x14ac:dyDescent="0.25">
      <c r="A15457">
        <v>2939</v>
      </c>
      <c r="B15457" s="3">
        <v>43778</v>
      </c>
      <c r="C15457" s="3">
        <v>44132</v>
      </c>
      <c r="D15457" t="s">
        <v>131</v>
      </c>
      <c r="E15457" t="s">
        <v>185</v>
      </c>
      <c r="F15457" t="s">
        <v>133</v>
      </c>
    </row>
    <row r="15458" spans="1:6" x14ac:dyDescent="0.25">
      <c r="A15458">
        <v>2939</v>
      </c>
      <c r="B15458" s="3">
        <v>44132</v>
      </c>
      <c r="C15458" s="3">
        <v>44229</v>
      </c>
      <c r="D15458" t="s">
        <v>131</v>
      </c>
      <c r="E15458" t="s">
        <v>185</v>
      </c>
      <c r="F15458" t="s">
        <v>133</v>
      </c>
    </row>
    <row r="15459" spans="1:6" x14ac:dyDescent="0.25">
      <c r="A15459">
        <v>2939</v>
      </c>
      <c r="B15459" s="3">
        <v>44230</v>
      </c>
      <c r="C15459" s="3">
        <v>44258</v>
      </c>
      <c r="D15459" t="s">
        <v>131</v>
      </c>
      <c r="E15459" t="s">
        <v>185</v>
      </c>
      <c r="F15459" t="s">
        <v>133</v>
      </c>
    </row>
    <row r="15460" spans="1:6" x14ac:dyDescent="0.25">
      <c r="A15460">
        <v>2939</v>
      </c>
      <c r="B15460" s="3">
        <v>44258</v>
      </c>
      <c r="C15460" s="3">
        <v>44264</v>
      </c>
      <c r="D15460" t="s">
        <v>131</v>
      </c>
      <c r="E15460" t="s">
        <v>185</v>
      </c>
      <c r="F15460" t="s">
        <v>133</v>
      </c>
    </row>
    <row r="15461" spans="1:6" x14ac:dyDescent="0.25">
      <c r="A15461">
        <v>2939</v>
      </c>
      <c r="B15461" s="3">
        <v>44265</v>
      </c>
      <c r="C15461" s="3">
        <v>44265</v>
      </c>
      <c r="D15461" t="s">
        <v>131</v>
      </c>
      <c r="E15461" t="s">
        <v>185</v>
      </c>
      <c r="F15461" t="s">
        <v>133</v>
      </c>
    </row>
    <row r="15462" spans="1:6" x14ac:dyDescent="0.25">
      <c r="A15462">
        <v>2939</v>
      </c>
      <c r="B15462" s="3">
        <v>44265</v>
      </c>
      <c r="C15462" s="3">
        <v>44271</v>
      </c>
      <c r="D15462" t="s">
        <v>131</v>
      </c>
      <c r="E15462" t="s">
        <v>185</v>
      </c>
      <c r="F15462" t="s">
        <v>133</v>
      </c>
    </row>
    <row r="15463" spans="1:6" x14ac:dyDescent="0.25">
      <c r="A15463">
        <v>2939</v>
      </c>
      <c r="B15463" s="3">
        <v>44272</v>
      </c>
      <c r="C15463" s="3">
        <v>44272</v>
      </c>
      <c r="D15463" t="s">
        <v>131</v>
      </c>
      <c r="E15463" t="s">
        <v>185</v>
      </c>
      <c r="F15463" t="s">
        <v>133</v>
      </c>
    </row>
    <row r="15464" spans="1:6" x14ac:dyDescent="0.25">
      <c r="A15464">
        <v>2939</v>
      </c>
      <c r="B15464" s="3">
        <v>44272</v>
      </c>
      <c r="C15464" s="3">
        <v>44301</v>
      </c>
      <c r="D15464" t="s">
        <v>131</v>
      </c>
      <c r="E15464" t="s">
        <v>185</v>
      </c>
      <c r="F15464" t="s">
        <v>133</v>
      </c>
    </row>
    <row r="15465" spans="1:6" x14ac:dyDescent="0.25">
      <c r="A15465">
        <v>2939</v>
      </c>
      <c r="B15465" s="3">
        <v>44302</v>
      </c>
      <c r="C15465" s="3">
        <v>44579</v>
      </c>
      <c r="D15465" t="s">
        <v>131</v>
      </c>
      <c r="E15465" t="s">
        <v>185</v>
      </c>
      <c r="F15465" t="s">
        <v>133</v>
      </c>
    </row>
    <row r="15466" spans="1:6" x14ac:dyDescent="0.25">
      <c r="A15466">
        <v>2939</v>
      </c>
      <c r="B15466" s="3">
        <v>44579</v>
      </c>
      <c r="C15466" s="3">
        <v>44582</v>
      </c>
      <c r="D15466" t="s">
        <v>131</v>
      </c>
      <c r="E15466" t="s">
        <v>185</v>
      </c>
      <c r="F15466" t="s">
        <v>133</v>
      </c>
    </row>
    <row r="15467" spans="1:6" x14ac:dyDescent="0.25">
      <c r="A15467">
        <v>2939</v>
      </c>
      <c r="B15467" s="3">
        <v>44583</v>
      </c>
      <c r="C15467" s="3">
        <v>44644</v>
      </c>
      <c r="D15467" t="s">
        <v>131</v>
      </c>
      <c r="E15467" t="s">
        <v>185</v>
      </c>
      <c r="F15467" t="s">
        <v>133</v>
      </c>
    </row>
    <row r="15468" spans="1:6" x14ac:dyDescent="0.25">
      <c r="A15468">
        <v>2939</v>
      </c>
      <c r="B15468" s="3">
        <v>44644</v>
      </c>
      <c r="C15468" s="3">
        <v>44644</v>
      </c>
      <c r="D15468" t="s">
        <v>131</v>
      </c>
      <c r="E15468" t="s">
        <v>185</v>
      </c>
      <c r="F15468" t="s">
        <v>133</v>
      </c>
    </row>
    <row r="15469" spans="1:6" x14ac:dyDescent="0.25">
      <c r="A15469">
        <v>2939</v>
      </c>
      <c r="B15469" s="3">
        <v>44645</v>
      </c>
      <c r="C15469" s="3">
        <v>44662</v>
      </c>
      <c r="D15469" t="s">
        <v>131</v>
      </c>
      <c r="E15469" t="s">
        <v>185</v>
      </c>
      <c r="F15469" t="s">
        <v>133</v>
      </c>
    </row>
    <row r="15470" spans="1:6" x14ac:dyDescent="0.25">
      <c r="A15470">
        <v>2939</v>
      </c>
      <c r="B15470" s="3">
        <v>44662</v>
      </c>
      <c r="C15470" s="3">
        <v>44664</v>
      </c>
      <c r="D15470" t="s">
        <v>131</v>
      </c>
      <c r="E15470" t="s">
        <v>185</v>
      </c>
      <c r="F15470" t="s">
        <v>133</v>
      </c>
    </row>
    <row r="15471" spans="1:6" x14ac:dyDescent="0.25">
      <c r="A15471">
        <v>2939</v>
      </c>
      <c r="B15471" s="3">
        <v>44665</v>
      </c>
      <c r="C15471" s="3">
        <v>44672</v>
      </c>
      <c r="D15471" t="s">
        <v>131</v>
      </c>
      <c r="E15471" t="s">
        <v>185</v>
      </c>
      <c r="F15471" t="s">
        <v>133</v>
      </c>
    </row>
    <row r="15472" spans="1:6" x14ac:dyDescent="0.25">
      <c r="A15472">
        <v>2939</v>
      </c>
      <c r="B15472" s="3">
        <v>44672</v>
      </c>
      <c r="C15472" s="3">
        <v>44769</v>
      </c>
      <c r="D15472" t="s">
        <v>131</v>
      </c>
      <c r="E15472" t="s">
        <v>185</v>
      </c>
      <c r="F15472" t="s">
        <v>133</v>
      </c>
    </row>
    <row r="15473" spans="1:6" x14ac:dyDescent="0.25">
      <c r="A15473">
        <v>2939</v>
      </c>
      <c r="B15473" s="3">
        <v>44770</v>
      </c>
      <c r="C15473" s="3"/>
      <c r="D15473" t="s">
        <v>131</v>
      </c>
      <c r="E15473" t="s">
        <v>185</v>
      </c>
      <c r="F15473" t="s">
        <v>133</v>
      </c>
    </row>
    <row r="15474" spans="1:6" x14ac:dyDescent="0.25">
      <c r="A15474">
        <v>2940</v>
      </c>
      <c r="B15474" s="3">
        <v>42612</v>
      </c>
      <c r="C15474" s="3">
        <v>43162</v>
      </c>
      <c r="D15474" t="s">
        <v>131</v>
      </c>
      <c r="E15474" t="s">
        <v>90</v>
      </c>
      <c r="F15474" t="s">
        <v>133</v>
      </c>
    </row>
    <row r="15475" spans="1:6" x14ac:dyDescent="0.25">
      <c r="A15475">
        <v>2940</v>
      </c>
      <c r="B15475" s="3">
        <v>43162</v>
      </c>
      <c r="C15475" s="3">
        <v>43163</v>
      </c>
      <c r="D15475" t="s">
        <v>131</v>
      </c>
      <c r="E15475" t="s">
        <v>90</v>
      </c>
      <c r="F15475" t="s">
        <v>133</v>
      </c>
    </row>
    <row r="15476" spans="1:6" x14ac:dyDescent="0.25">
      <c r="A15476">
        <v>2940</v>
      </c>
      <c r="B15476" s="3">
        <v>43164</v>
      </c>
      <c r="C15476" s="3">
        <v>43282</v>
      </c>
      <c r="D15476" t="s">
        <v>131</v>
      </c>
      <c r="E15476" t="s">
        <v>115</v>
      </c>
      <c r="F15476" t="s">
        <v>133</v>
      </c>
    </row>
    <row r="15477" spans="1:6" x14ac:dyDescent="0.25">
      <c r="A15477">
        <v>2940</v>
      </c>
      <c r="B15477" s="3">
        <v>43282</v>
      </c>
      <c r="C15477" s="3">
        <v>43284</v>
      </c>
      <c r="D15477" t="s">
        <v>131</v>
      </c>
      <c r="E15477" t="s">
        <v>115</v>
      </c>
      <c r="F15477" t="s">
        <v>133</v>
      </c>
    </row>
    <row r="15478" spans="1:6" x14ac:dyDescent="0.25">
      <c r="A15478">
        <v>2940</v>
      </c>
      <c r="B15478" s="3">
        <v>43284</v>
      </c>
      <c r="C15478" s="3">
        <v>43285</v>
      </c>
      <c r="D15478" t="s">
        <v>131</v>
      </c>
      <c r="E15478" t="s">
        <v>115</v>
      </c>
      <c r="F15478" t="s">
        <v>133</v>
      </c>
    </row>
    <row r="15479" spans="1:6" x14ac:dyDescent="0.25">
      <c r="A15479">
        <v>2940</v>
      </c>
      <c r="B15479" s="3">
        <v>43285</v>
      </c>
      <c r="C15479" s="3">
        <v>43298</v>
      </c>
      <c r="D15479" t="s">
        <v>131</v>
      </c>
      <c r="E15479" t="s">
        <v>115</v>
      </c>
      <c r="F15479" t="s">
        <v>133</v>
      </c>
    </row>
    <row r="15480" spans="1:6" x14ac:dyDescent="0.25">
      <c r="A15480">
        <v>2940</v>
      </c>
      <c r="B15480" s="3">
        <v>43298</v>
      </c>
      <c r="C15480" s="3">
        <v>43392</v>
      </c>
      <c r="D15480" t="s">
        <v>131</v>
      </c>
      <c r="E15480" t="s">
        <v>115</v>
      </c>
      <c r="F15480" t="s">
        <v>133</v>
      </c>
    </row>
    <row r="15481" spans="1:6" x14ac:dyDescent="0.25">
      <c r="A15481">
        <v>2940</v>
      </c>
      <c r="B15481" s="3">
        <v>43391</v>
      </c>
      <c r="C15481" s="3">
        <v>43391</v>
      </c>
      <c r="D15481" t="s">
        <v>131</v>
      </c>
      <c r="E15481" t="s">
        <v>115</v>
      </c>
      <c r="F15481" t="s">
        <v>133</v>
      </c>
    </row>
    <row r="15482" spans="1:6" x14ac:dyDescent="0.25">
      <c r="A15482">
        <v>2940</v>
      </c>
      <c r="B15482" s="3">
        <v>43392</v>
      </c>
      <c r="C15482" s="3">
        <v>43392</v>
      </c>
      <c r="D15482" t="s">
        <v>131</v>
      </c>
      <c r="E15482" t="s">
        <v>115</v>
      </c>
      <c r="F15482" t="s">
        <v>133</v>
      </c>
    </row>
    <row r="15483" spans="1:6" x14ac:dyDescent="0.25">
      <c r="A15483">
        <v>2940</v>
      </c>
      <c r="B15483" s="3">
        <v>43392</v>
      </c>
      <c r="C15483" s="3">
        <v>43392</v>
      </c>
      <c r="D15483" t="s">
        <v>131</v>
      </c>
      <c r="E15483" t="s">
        <v>115</v>
      </c>
      <c r="F15483" t="s">
        <v>133</v>
      </c>
    </row>
    <row r="15484" spans="1:6" x14ac:dyDescent="0.25">
      <c r="A15484">
        <v>2940</v>
      </c>
      <c r="B15484" s="3">
        <v>43393</v>
      </c>
      <c r="C15484" s="3">
        <v>43395</v>
      </c>
      <c r="D15484" t="s">
        <v>131</v>
      </c>
      <c r="E15484" t="s">
        <v>115</v>
      </c>
      <c r="F15484" t="s">
        <v>133</v>
      </c>
    </row>
    <row r="15485" spans="1:6" x14ac:dyDescent="0.25">
      <c r="A15485">
        <v>2940</v>
      </c>
      <c r="B15485" s="3">
        <v>43395</v>
      </c>
      <c r="C15485" s="3">
        <v>43396</v>
      </c>
      <c r="D15485" t="s">
        <v>131</v>
      </c>
      <c r="E15485" t="s">
        <v>115</v>
      </c>
      <c r="F15485" t="s">
        <v>133</v>
      </c>
    </row>
    <row r="15486" spans="1:6" x14ac:dyDescent="0.25">
      <c r="A15486">
        <v>2940</v>
      </c>
      <c r="B15486" s="3">
        <v>43397</v>
      </c>
      <c r="C15486" s="3">
        <v>43710</v>
      </c>
      <c r="D15486" t="s">
        <v>131</v>
      </c>
      <c r="E15486" t="s">
        <v>115</v>
      </c>
      <c r="F15486" t="s">
        <v>133</v>
      </c>
    </row>
    <row r="15487" spans="1:6" x14ac:dyDescent="0.25">
      <c r="A15487">
        <v>2940</v>
      </c>
      <c r="B15487" s="3">
        <v>43710</v>
      </c>
      <c r="C15487" s="3">
        <v>43710</v>
      </c>
      <c r="D15487" t="s">
        <v>131</v>
      </c>
      <c r="E15487" t="s">
        <v>115</v>
      </c>
      <c r="F15487" t="s">
        <v>133</v>
      </c>
    </row>
    <row r="15488" spans="1:6" x14ac:dyDescent="0.25">
      <c r="A15488">
        <v>2940</v>
      </c>
      <c r="B15488" s="3">
        <v>43710</v>
      </c>
      <c r="C15488" s="3">
        <v>43893</v>
      </c>
      <c r="D15488" t="s">
        <v>131</v>
      </c>
      <c r="E15488" t="s">
        <v>115</v>
      </c>
      <c r="F15488" t="s">
        <v>133</v>
      </c>
    </row>
    <row r="15489" spans="1:6" x14ac:dyDescent="0.25">
      <c r="A15489">
        <v>2940</v>
      </c>
      <c r="B15489" s="3">
        <v>43893</v>
      </c>
      <c r="C15489" s="3">
        <v>43894</v>
      </c>
      <c r="D15489" t="s">
        <v>131</v>
      </c>
      <c r="E15489" t="s">
        <v>115</v>
      </c>
      <c r="F15489" t="s">
        <v>133</v>
      </c>
    </row>
    <row r="15490" spans="1:6" x14ac:dyDescent="0.25">
      <c r="A15490">
        <v>2940</v>
      </c>
      <c r="B15490" s="3">
        <v>43895</v>
      </c>
      <c r="C15490" s="3">
        <v>43895</v>
      </c>
      <c r="D15490" t="s">
        <v>131</v>
      </c>
      <c r="E15490" t="s">
        <v>115</v>
      </c>
      <c r="F15490" t="s">
        <v>133</v>
      </c>
    </row>
    <row r="15491" spans="1:6" x14ac:dyDescent="0.25">
      <c r="A15491">
        <v>2940</v>
      </c>
      <c r="B15491" s="3">
        <v>43895</v>
      </c>
      <c r="C15491" s="3">
        <v>43901</v>
      </c>
      <c r="D15491" t="s">
        <v>131</v>
      </c>
      <c r="E15491" t="s">
        <v>115</v>
      </c>
      <c r="F15491" t="s">
        <v>133</v>
      </c>
    </row>
    <row r="15492" spans="1:6" x14ac:dyDescent="0.25">
      <c r="A15492">
        <v>2940</v>
      </c>
      <c r="B15492" s="3">
        <v>43902</v>
      </c>
      <c r="C15492" s="3">
        <v>44571</v>
      </c>
      <c r="D15492" t="s">
        <v>131</v>
      </c>
      <c r="E15492" t="s">
        <v>115</v>
      </c>
      <c r="F15492" t="s">
        <v>133</v>
      </c>
    </row>
    <row r="15493" spans="1:6" x14ac:dyDescent="0.25">
      <c r="A15493">
        <v>2940</v>
      </c>
      <c r="B15493" s="3">
        <v>43902</v>
      </c>
      <c r="C15493" s="3">
        <v>43902</v>
      </c>
      <c r="D15493" t="s">
        <v>131</v>
      </c>
      <c r="E15493" t="s">
        <v>115</v>
      </c>
      <c r="F15493" t="s">
        <v>133</v>
      </c>
    </row>
    <row r="15494" spans="1:6" x14ac:dyDescent="0.25">
      <c r="A15494">
        <v>2940</v>
      </c>
      <c r="B15494" s="3">
        <v>44571</v>
      </c>
      <c r="C15494" s="3">
        <v>44584</v>
      </c>
      <c r="D15494" t="s">
        <v>131</v>
      </c>
      <c r="E15494" t="s">
        <v>115</v>
      </c>
      <c r="F15494" t="s">
        <v>133</v>
      </c>
    </row>
    <row r="15495" spans="1:6" x14ac:dyDescent="0.25">
      <c r="A15495">
        <v>2940</v>
      </c>
      <c r="B15495" s="3">
        <v>44585</v>
      </c>
      <c r="C15495" s="3">
        <v>44732</v>
      </c>
      <c r="D15495" t="s">
        <v>131</v>
      </c>
      <c r="E15495" t="s">
        <v>115</v>
      </c>
      <c r="F15495" t="s">
        <v>133</v>
      </c>
    </row>
    <row r="15496" spans="1:6" x14ac:dyDescent="0.25">
      <c r="A15496">
        <v>2940</v>
      </c>
      <c r="B15496" s="3">
        <v>44732</v>
      </c>
      <c r="C15496" s="3">
        <v>44733</v>
      </c>
      <c r="D15496" t="s">
        <v>131</v>
      </c>
      <c r="E15496" t="s">
        <v>115</v>
      </c>
      <c r="F15496" t="s">
        <v>133</v>
      </c>
    </row>
    <row r="15497" spans="1:6" x14ac:dyDescent="0.25">
      <c r="A15497">
        <v>2940</v>
      </c>
      <c r="B15497" s="3">
        <v>44734</v>
      </c>
      <c r="C15497" s="3">
        <v>44734</v>
      </c>
      <c r="D15497" t="s">
        <v>131</v>
      </c>
      <c r="E15497" t="s">
        <v>115</v>
      </c>
      <c r="F15497" t="s">
        <v>133</v>
      </c>
    </row>
    <row r="15498" spans="1:6" x14ac:dyDescent="0.25">
      <c r="A15498">
        <v>2940</v>
      </c>
      <c r="B15498" s="3">
        <v>44734</v>
      </c>
      <c r="C15498" s="3">
        <v>44740</v>
      </c>
      <c r="D15498" t="s">
        <v>131</v>
      </c>
      <c r="E15498" t="s">
        <v>115</v>
      </c>
      <c r="F15498" t="s">
        <v>133</v>
      </c>
    </row>
    <row r="15499" spans="1:6" x14ac:dyDescent="0.25">
      <c r="A15499">
        <v>2940</v>
      </c>
      <c r="B15499" s="3">
        <v>44741</v>
      </c>
      <c r="C15499" s="3">
        <v>44741</v>
      </c>
      <c r="D15499" t="s">
        <v>131</v>
      </c>
      <c r="E15499" t="s">
        <v>115</v>
      </c>
      <c r="F15499" t="s">
        <v>133</v>
      </c>
    </row>
    <row r="15500" spans="1:6" x14ac:dyDescent="0.25">
      <c r="A15500">
        <v>2940</v>
      </c>
      <c r="B15500" s="3">
        <v>44741</v>
      </c>
      <c r="C15500" s="3">
        <v>44747</v>
      </c>
      <c r="D15500" t="s">
        <v>131</v>
      </c>
      <c r="E15500" t="s">
        <v>115</v>
      </c>
      <c r="F15500" t="s">
        <v>133</v>
      </c>
    </row>
    <row r="15501" spans="1:6" x14ac:dyDescent="0.25">
      <c r="A15501">
        <v>2940</v>
      </c>
      <c r="B15501" s="3">
        <v>44748</v>
      </c>
      <c r="C15501" s="3">
        <v>44748</v>
      </c>
      <c r="D15501" t="s">
        <v>131</v>
      </c>
      <c r="E15501" t="s">
        <v>115</v>
      </c>
      <c r="F15501" t="s">
        <v>133</v>
      </c>
    </row>
    <row r="15502" spans="1:6" x14ac:dyDescent="0.25">
      <c r="A15502">
        <v>2940</v>
      </c>
      <c r="B15502" s="3">
        <v>44748</v>
      </c>
      <c r="C15502" s="3">
        <v>44754</v>
      </c>
      <c r="D15502" t="s">
        <v>131</v>
      </c>
      <c r="E15502" t="s">
        <v>115</v>
      </c>
      <c r="F15502" t="s">
        <v>133</v>
      </c>
    </row>
    <row r="15503" spans="1:6" x14ac:dyDescent="0.25">
      <c r="A15503">
        <v>2940</v>
      </c>
      <c r="B15503" s="3">
        <v>44755</v>
      </c>
      <c r="C15503" s="3"/>
      <c r="D15503" t="s">
        <v>131</v>
      </c>
      <c r="E15503" t="s">
        <v>115</v>
      </c>
      <c r="F15503" t="s">
        <v>133</v>
      </c>
    </row>
    <row r="15504" spans="1:6" x14ac:dyDescent="0.25">
      <c r="A15504">
        <v>2941</v>
      </c>
      <c r="B15504" s="3">
        <v>42704</v>
      </c>
      <c r="C15504" s="3">
        <v>44165</v>
      </c>
      <c r="D15504" t="s">
        <v>131</v>
      </c>
      <c r="E15504" t="s">
        <v>118</v>
      </c>
      <c r="F15504" t="s">
        <v>133</v>
      </c>
    </row>
    <row r="15505" spans="1:6" x14ac:dyDescent="0.25">
      <c r="A15505">
        <v>2941</v>
      </c>
      <c r="B15505" s="3">
        <v>44165</v>
      </c>
      <c r="C15505" s="3">
        <v>44171</v>
      </c>
      <c r="D15505" t="s">
        <v>131</v>
      </c>
      <c r="E15505" t="s">
        <v>118</v>
      </c>
      <c r="F15505" t="s">
        <v>133</v>
      </c>
    </row>
    <row r="15506" spans="1:6" x14ac:dyDescent="0.25">
      <c r="A15506">
        <v>2941</v>
      </c>
      <c r="B15506" s="3">
        <v>44172</v>
      </c>
      <c r="C15506" s="3">
        <v>44214</v>
      </c>
      <c r="D15506" t="s">
        <v>131</v>
      </c>
      <c r="E15506" t="s">
        <v>118</v>
      </c>
      <c r="F15506" t="s">
        <v>133</v>
      </c>
    </row>
    <row r="15507" spans="1:6" x14ac:dyDescent="0.25">
      <c r="A15507">
        <v>2941</v>
      </c>
      <c r="B15507" s="3">
        <v>44214</v>
      </c>
      <c r="C15507" s="3">
        <v>44303</v>
      </c>
      <c r="D15507" t="s">
        <v>131</v>
      </c>
      <c r="E15507" t="s">
        <v>118</v>
      </c>
      <c r="F15507" t="s">
        <v>133</v>
      </c>
    </row>
    <row r="15508" spans="1:6" x14ac:dyDescent="0.25">
      <c r="A15508">
        <v>2941</v>
      </c>
      <c r="B15508" s="3">
        <v>44214</v>
      </c>
      <c r="C15508" s="3">
        <v>44303</v>
      </c>
      <c r="D15508" t="s">
        <v>131</v>
      </c>
      <c r="E15508" t="s">
        <v>118</v>
      </c>
      <c r="F15508" t="s">
        <v>133</v>
      </c>
    </row>
    <row r="15509" spans="1:6" x14ac:dyDescent="0.25">
      <c r="A15509">
        <v>2941</v>
      </c>
      <c r="B15509" s="3">
        <v>44214</v>
      </c>
      <c r="C15509" s="3">
        <v>44214</v>
      </c>
      <c r="D15509" t="s">
        <v>131</v>
      </c>
      <c r="E15509" t="s">
        <v>118</v>
      </c>
      <c r="F15509" t="s">
        <v>133</v>
      </c>
    </row>
    <row r="15510" spans="1:6" x14ac:dyDescent="0.25">
      <c r="A15510">
        <v>2941</v>
      </c>
      <c r="B15510" s="3">
        <v>44303</v>
      </c>
      <c r="C15510" s="3">
        <v>44304</v>
      </c>
      <c r="D15510" t="s">
        <v>131</v>
      </c>
      <c r="E15510" t="s">
        <v>118</v>
      </c>
      <c r="F15510" t="s">
        <v>133</v>
      </c>
    </row>
    <row r="15511" spans="1:6" x14ac:dyDescent="0.25">
      <c r="A15511">
        <v>2941</v>
      </c>
      <c r="B15511" s="3">
        <v>44304</v>
      </c>
      <c r="C15511" s="3">
        <v>44623</v>
      </c>
      <c r="D15511" t="s">
        <v>131</v>
      </c>
      <c r="E15511" t="s">
        <v>118</v>
      </c>
      <c r="F15511" t="s">
        <v>133</v>
      </c>
    </row>
    <row r="15512" spans="1:6" x14ac:dyDescent="0.25">
      <c r="A15512">
        <v>2941</v>
      </c>
      <c r="B15512" s="3">
        <v>44304</v>
      </c>
      <c r="C15512" s="3">
        <v>44305</v>
      </c>
      <c r="D15512" t="s">
        <v>131</v>
      </c>
      <c r="E15512" t="s">
        <v>118</v>
      </c>
      <c r="F15512" t="s">
        <v>133</v>
      </c>
    </row>
    <row r="15513" spans="1:6" x14ac:dyDescent="0.25">
      <c r="A15513">
        <v>2941</v>
      </c>
      <c r="B15513" s="3">
        <v>44623</v>
      </c>
      <c r="C15513" s="3">
        <v>44627</v>
      </c>
      <c r="D15513" t="s">
        <v>131</v>
      </c>
      <c r="E15513" t="s">
        <v>118</v>
      </c>
      <c r="F15513" t="s">
        <v>133</v>
      </c>
    </row>
    <row r="15514" spans="1:6" x14ac:dyDescent="0.25">
      <c r="A15514">
        <v>2941</v>
      </c>
      <c r="B15514" s="3">
        <v>44628</v>
      </c>
      <c r="C15514" s="3"/>
      <c r="D15514" t="s">
        <v>131</v>
      </c>
      <c r="E15514" t="s">
        <v>118</v>
      </c>
      <c r="F15514" t="s">
        <v>133</v>
      </c>
    </row>
    <row r="15515" spans="1:6" x14ac:dyDescent="0.25">
      <c r="A15515">
        <v>2942</v>
      </c>
      <c r="B15515" s="3">
        <v>42612</v>
      </c>
      <c r="C15515" s="3">
        <v>43206</v>
      </c>
      <c r="D15515" t="s">
        <v>131</v>
      </c>
      <c r="E15515" t="s">
        <v>110</v>
      </c>
      <c r="F15515" t="s">
        <v>133</v>
      </c>
    </row>
    <row r="15516" spans="1:6" x14ac:dyDescent="0.25">
      <c r="A15516">
        <v>2942</v>
      </c>
      <c r="B15516" s="3">
        <v>43206</v>
      </c>
      <c r="C15516" s="3">
        <v>43207</v>
      </c>
      <c r="D15516" t="s">
        <v>131</v>
      </c>
      <c r="E15516" t="s">
        <v>110</v>
      </c>
      <c r="F15516" t="s">
        <v>133</v>
      </c>
    </row>
    <row r="15517" spans="1:6" x14ac:dyDescent="0.25">
      <c r="A15517">
        <v>2942</v>
      </c>
      <c r="B15517" s="3">
        <v>43207</v>
      </c>
      <c r="C15517" s="3">
        <v>43664</v>
      </c>
      <c r="D15517" t="s">
        <v>131</v>
      </c>
      <c r="E15517" t="s">
        <v>110</v>
      </c>
      <c r="F15517" t="s">
        <v>133</v>
      </c>
    </row>
    <row r="15518" spans="1:6" x14ac:dyDescent="0.25">
      <c r="A15518">
        <v>2942</v>
      </c>
      <c r="B15518" s="3">
        <v>43664</v>
      </c>
      <c r="C15518" s="3">
        <v>43670</v>
      </c>
      <c r="D15518" t="s">
        <v>131</v>
      </c>
      <c r="E15518" t="s">
        <v>110</v>
      </c>
      <c r="F15518" t="s">
        <v>133</v>
      </c>
    </row>
    <row r="15519" spans="1:6" x14ac:dyDescent="0.25">
      <c r="A15519">
        <v>2942</v>
      </c>
      <c r="B15519" s="3">
        <v>43671</v>
      </c>
      <c r="C15519" s="3">
        <v>43689</v>
      </c>
      <c r="D15519" t="s">
        <v>131</v>
      </c>
      <c r="E15519" t="s">
        <v>110</v>
      </c>
      <c r="F15519" t="s">
        <v>133</v>
      </c>
    </row>
    <row r="15520" spans="1:6" x14ac:dyDescent="0.25">
      <c r="A15520">
        <v>2942</v>
      </c>
      <c r="B15520" s="3">
        <v>43689</v>
      </c>
      <c r="C15520" s="3">
        <v>43693</v>
      </c>
      <c r="D15520" t="s">
        <v>131</v>
      </c>
      <c r="E15520" t="s">
        <v>110</v>
      </c>
      <c r="F15520" t="s">
        <v>133</v>
      </c>
    </row>
    <row r="15521" spans="1:6" x14ac:dyDescent="0.25">
      <c r="A15521">
        <v>2942</v>
      </c>
      <c r="B15521" s="3">
        <v>43694</v>
      </c>
      <c r="C15521" s="3">
        <v>43739</v>
      </c>
      <c r="D15521" t="s">
        <v>131</v>
      </c>
      <c r="E15521" t="s">
        <v>110</v>
      </c>
      <c r="F15521" t="s">
        <v>133</v>
      </c>
    </row>
    <row r="15522" spans="1:6" x14ac:dyDescent="0.25">
      <c r="A15522">
        <v>2942</v>
      </c>
      <c r="B15522" s="3">
        <v>43739</v>
      </c>
      <c r="C15522" s="3">
        <v>43801</v>
      </c>
      <c r="D15522" t="s">
        <v>131</v>
      </c>
      <c r="E15522" t="s">
        <v>110</v>
      </c>
      <c r="F15522" t="s">
        <v>133</v>
      </c>
    </row>
    <row r="15523" spans="1:6" x14ac:dyDescent="0.25">
      <c r="A15523">
        <v>2942</v>
      </c>
      <c r="B15523" s="3">
        <v>43801</v>
      </c>
      <c r="C15523" s="3">
        <v>43801</v>
      </c>
      <c r="D15523" t="s">
        <v>131</v>
      </c>
      <c r="E15523" t="s">
        <v>110</v>
      </c>
      <c r="F15523" t="s">
        <v>133</v>
      </c>
    </row>
    <row r="15524" spans="1:6" x14ac:dyDescent="0.25">
      <c r="A15524">
        <v>2942</v>
      </c>
      <c r="B15524" s="3">
        <v>43801</v>
      </c>
      <c r="C15524" s="3">
        <v>43801</v>
      </c>
      <c r="D15524" t="s">
        <v>131</v>
      </c>
      <c r="E15524" t="s">
        <v>110</v>
      </c>
      <c r="F15524" t="s">
        <v>133</v>
      </c>
    </row>
    <row r="15525" spans="1:6" x14ac:dyDescent="0.25">
      <c r="A15525">
        <v>2942</v>
      </c>
      <c r="B15525" s="3">
        <v>43801</v>
      </c>
      <c r="C15525" s="3">
        <v>43801</v>
      </c>
      <c r="D15525" t="s">
        <v>131</v>
      </c>
      <c r="E15525" t="s">
        <v>118</v>
      </c>
      <c r="F15525" t="s">
        <v>133</v>
      </c>
    </row>
    <row r="15526" spans="1:6" x14ac:dyDescent="0.25">
      <c r="A15526">
        <v>2942</v>
      </c>
      <c r="B15526" s="3">
        <v>43801</v>
      </c>
      <c r="C15526" s="3"/>
      <c r="D15526" t="s">
        <v>131</v>
      </c>
      <c r="E15526" t="s">
        <v>118</v>
      </c>
      <c r="F15526" t="s">
        <v>133</v>
      </c>
    </row>
    <row r="15527" spans="1:6" x14ac:dyDescent="0.25">
      <c r="A15527">
        <v>2943</v>
      </c>
      <c r="B15527" s="3">
        <v>42612</v>
      </c>
      <c r="C15527" s="3">
        <v>43206</v>
      </c>
      <c r="D15527" t="s">
        <v>131</v>
      </c>
      <c r="E15527" t="s">
        <v>110</v>
      </c>
      <c r="F15527" t="s">
        <v>133</v>
      </c>
    </row>
    <row r="15528" spans="1:6" x14ac:dyDescent="0.25">
      <c r="A15528">
        <v>2943</v>
      </c>
      <c r="B15528" s="3">
        <v>43206</v>
      </c>
      <c r="C15528" s="3">
        <v>43727</v>
      </c>
      <c r="D15528" t="s">
        <v>131</v>
      </c>
      <c r="E15528" t="s">
        <v>110</v>
      </c>
      <c r="F15528" t="s">
        <v>133</v>
      </c>
    </row>
    <row r="15529" spans="1:6" x14ac:dyDescent="0.25">
      <c r="A15529">
        <v>2943</v>
      </c>
      <c r="B15529" s="3">
        <v>43727</v>
      </c>
      <c r="C15529" s="3">
        <v>44682</v>
      </c>
      <c r="D15529" t="s">
        <v>131</v>
      </c>
      <c r="E15529" t="s">
        <v>118</v>
      </c>
      <c r="F15529" t="s">
        <v>133</v>
      </c>
    </row>
    <row r="15530" spans="1:6" x14ac:dyDescent="0.25">
      <c r="A15530">
        <v>2943</v>
      </c>
      <c r="B15530" s="3">
        <v>43727</v>
      </c>
      <c r="C15530" s="3">
        <v>43727</v>
      </c>
      <c r="D15530" t="s">
        <v>131</v>
      </c>
      <c r="E15530" t="s">
        <v>110</v>
      </c>
      <c r="F15530" t="s">
        <v>133</v>
      </c>
    </row>
    <row r="15531" spans="1:6" x14ac:dyDescent="0.25">
      <c r="A15531">
        <v>2943</v>
      </c>
      <c r="B15531" s="3">
        <v>43727</v>
      </c>
      <c r="C15531" s="3">
        <v>43727</v>
      </c>
      <c r="D15531" t="s">
        <v>131</v>
      </c>
      <c r="E15531" t="s">
        <v>118</v>
      </c>
      <c r="F15531" t="s">
        <v>133</v>
      </c>
    </row>
    <row r="15532" spans="1:6" x14ac:dyDescent="0.25">
      <c r="A15532">
        <v>2943</v>
      </c>
      <c r="B15532" s="3">
        <v>44682</v>
      </c>
      <c r="C15532" s="3"/>
      <c r="D15532" t="s">
        <v>131</v>
      </c>
      <c r="E15532" t="s">
        <v>118</v>
      </c>
      <c r="F15532" t="s">
        <v>133</v>
      </c>
    </row>
    <row r="15533" spans="1:6" x14ac:dyDescent="0.25">
      <c r="A15533">
        <v>2944</v>
      </c>
      <c r="B15533" s="3">
        <v>42605</v>
      </c>
      <c r="C15533" s="3">
        <v>43206</v>
      </c>
      <c r="D15533" t="s">
        <v>131</v>
      </c>
      <c r="E15533" t="s">
        <v>163</v>
      </c>
      <c r="F15533" t="s">
        <v>133</v>
      </c>
    </row>
    <row r="15534" spans="1:6" x14ac:dyDescent="0.25">
      <c r="A15534">
        <v>2944</v>
      </c>
      <c r="B15534" s="3">
        <v>43146</v>
      </c>
      <c r="C15534" s="3">
        <v>43146</v>
      </c>
      <c r="D15534" t="s">
        <v>131</v>
      </c>
      <c r="E15534" t="s">
        <v>163</v>
      </c>
      <c r="F15534" t="s">
        <v>133</v>
      </c>
    </row>
    <row r="15535" spans="1:6" x14ac:dyDescent="0.25">
      <c r="A15535">
        <v>2944</v>
      </c>
      <c r="B15535" s="3">
        <v>43147</v>
      </c>
      <c r="C15535" s="3">
        <v>43146</v>
      </c>
      <c r="D15535" t="s">
        <v>131</v>
      </c>
      <c r="E15535" t="s">
        <v>163</v>
      </c>
      <c r="F15535" t="s">
        <v>133</v>
      </c>
    </row>
    <row r="15536" spans="1:6" x14ac:dyDescent="0.25">
      <c r="A15536">
        <v>2944</v>
      </c>
      <c r="B15536" s="3">
        <v>43147</v>
      </c>
      <c r="C15536" s="3">
        <v>43147</v>
      </c>
      <c r="D15536" t="s">
        <v>131</v>
      </c>
      <c r="E15536" t="s">
        <v>163</v>
      </c>
      <c r="F15536" t="s">
        <v>133</v>
      </c>
    </row>
    <row r="15537" spans="1:6" x14ac:dyDescent="0.25">
      <c r="A15537">
        <v>2944</v>
      </c>
      <c r="B15537" s="3">
        <v>43148</v>
      </c>
      <c r="C15537" s="3">
        <v>43162</v>
      </c>
      <c r="D15537" t="s">
        <v>131</v>
      </c>
      <c r="E15537" t="s">
        <v>163</v>
      </c>
      <c r="F15537" t="s">
        <v>133</v>
      </c>
    </row>
    <row r="15538" spans="1:6" x14ac:dyDescent="0.25">
      <c r="A15538">
        <v>2944</v>
      </c>
      <c r="B15538" s="3">
        <v>43148</v>
      </c>
      <c r="C15538" s="3">
        <v>43206</v>
      </c>
      <c r="D15538" t="s">
        <v>131</v>
      </c>
      <c r="E15538" t="s">
        <v>163</v>
      </c>
      <c r="F15538" t="s">
        <v>133</v>
      </c>
    </row>
    <row r="15539" spans="1:6" x14ac:dyDescent="0.25">
      <c r="A15539">
        <v>2944</v>
      </c>
      <c r="B15539" s="3">
        <v>43163</v>
      </c>
      <c r="C15539" s="3">
        <v>43145</v>
      </c>
      <c r="D15539" t="s">
        <v>131</v>
      </c>
      <c r="E15539" t="s">
        <v>163</v>
      </c>
      <c r="F15539" t="s">
        <v>133</v>
      </c>
    </row>
    <row r="15540" spans="1:6" x14ac:dyDescent="0.25">
      <c r="A15540">
        <v>2944</v>
      </c>
      <c r="B15540" s="3">
        <v>43206</v>
      </c>
      <c r="C15540" s="3">
        <v>43430</v>
      </c>
      <c r="D15540" t="s">
        <v>131</v>
      </c>
      <c r="E15540" t="s">
        <v>163</v>
      </c>
      <c r="F15540" t="s">
        <v>133</v>
      </c>
    </row>
    <row r="15541" spans="1:6" x14ac:dyDescent="0.25">
      <c r="A15541">
        <v>2944</v>
      </c>
      <c r="B15541" s="3">
        <v>43430</v>
      </c>
      <c r="C15541" s="3">
        <v>43450</v>
      </c>
      <c r="D15541" t="s">
        <v>131</v>
      </c>
      <c r="E15541" t="s">
        <v>163</v>
      </c>
      <c r="F15541" t="s">
        <v>133</v>
      </c>
    </row>
    <row r="15542" spans="1:6" x14ac:dyDescent="0.25">
      <c r="A15542">
        <v>2944</v>
      </c>
      <c r="B15542" s="3">
        <v>43451</v>
      </c>
      <c r="C15542" s="3">
        <v>44301</v>
      </c>
      <c r="D15542" t="s">
        <v>131</v>
      </c>
      <c r="E15542" t="s">
        <v>163</v>
      </c>
      <c r="F15542" t="s">
        <v>133</v>
      </c>
    </row>
    <row r="15543" spans="1:6" x14ac:dyDescent="0.25">
      <c r="A15543">
        <v>2944</v>
      </c>
      <c r="B15543" s="3">
        <v>44301</v>
      </c>
      <c r="C15543" s="3">
        <v>44302</v>
      </c>
      <c r="D15543" t="s">
        <v>131</v>
      </c>
      <c r="E15543" t="s">
        <v>163</v>
      </c>
      <c r="F15543" t="s">
        <v>133</v>
      </c>
    </row>
    <row r="15544" spans="1:6" x14ac:dyDescent="0.25">
      <c r="A15544">
        <v>2945</v>
      </c>
      <c r="B15544" s="3">
        <v>42640</v>
      </c>
      <c r="C15544" s="3">
        <v>43206</v>
      </c>
      <c r="D15544" t="s">
        <v>131</v>
      </c>
      <c r="E15544" t="s">
        <v>163</v>
      </c>
      <c r="F15544" t="s">
        <v>133</v>
      </c>
    </row>
    <row r="15545" spans="1:6" x14ac:dyDescent="0.25">
      <c r="A15545">
        <v>2945</v>
      </c>
      <c r="B15545" s="3">
        <v>42640</v>
      </c>
      <c r="C15545" s="3">
        <v>43206</v>
      </c>
      <c r="D15545" t="s">
        <v>131</v>
      </c>
      <c r="E15545" t="s">
        <v>163</v>
      </c>
      <c r="F15545" t="s">
        <v>133</v>
      </c>
    </row>
    <row r="15546" spans="1:6" x14ac:dyDescent="0.25">
      <c r="A15546">
        <v>2945</v>
      </c>
      <c r="B15546" s="3">
        <v>43206</v>
      </c>
      <c r="C15546" s="3">
        <v>43566</v>
      </c>
      <c r="D15546" t="s">
        <v>131</v>
      </c>
      <c r="E15546" t="s">
        <v>163</v>
      </c>
      <c r="F15546" t="s">
        <v>133</v>
      </c>
    </row>
    <row r="15547" spans="1:6" x14ac:dyDescent="0.25">
      <c r="A15547">
        <v>2945</v>
      </c>
      <c r="B15547" s="3">
        <v>43206</v>
      </c>
      <c r="C15547" s="3">
        <v>43566</v>
      </c>
      <c r="D15547" t="s">
        <v>131</v>
      </c>
      <c r="E15547" t="s">
        <v>163</v>
      </c>
      <c r="F15547" t="s">
        <v>133</v>
      </c>
    </row>
    <row r="15548" spans="1:6" x14ac:dyDescent="0.25">
      <c r="A15548">
        <v>2945</v>
      </c>
      <c r="B15548" s="3">
        <v>43566</v>
      </c>
      <c r="C15548" s="3">
        <v>43829</v>
      </c>
      <c r="D15548" t="s">
        <v>131</v>
      </c>
      <c r="E15548" t="s">
        <v>163</v>
      </c>
      <c r="F15548" t="s">
        <v>133</v>
      </c>
    </row>
    <row r="15549" spans="1:6" x14ac:dyDescent="0.25">
      <c r="A15549">
        <v>2945</v>
      </c>
      <c r="B15549" s="3">
        <v>43566</v>
      </c>
      <c r="C15549" s="3">
        <v>43829</v>
      </c>
      <c r="D15549" t="s">
        <v>131</v>
      </c>
      <c r="E15549" t="s">
        <v>163</v>
      </c>
      <c r="F15549" t="s">
        <v>133</v>
      </c>
    </row>
    <row r="15550" spans="1:6" x14ac:dyDescent="0.25">
      <c r="A15550">
        <v>2945</v>
      </c>
      <c r="B15550" s="3">
        <v>43829</v>
      </c>
      <c r="C15550" s="3">
        <v>43831</v>
      </c>
      <c r="D15550" t="s">
        <v>131</v>
      </c>
      <c r="E15550" t="s">
        <v>163</v>
      </c>
      <c r="F15550" t="s">
        <v>133</v>
      </c>
    </row>
    <row r="15551" spans="1:6" x14ac:dyDescent="0.25">
      <c r="A15551">
        <v>2945</v>
      </c>
      <c r="B15551" s="3">
        <v>43829</v>
      </c>
      <c r="C15551" s="3">
        <v>43831</v>
      </c>
      <c r="D15551" t="s">
        <v>131</v>
      </c>
      <c r="E15551" t="s">
        <v>163</v>
      </c>
      <c r="F15551" t="s">
        <v>133</v>
      </c>
    </row>
    <row r="15552" spans="1:6" x14ac:dyDescent="0.25">
      <c r="A15552">
        <v>2945</v>
      </c>
      <c r="B15552" s="3">
        <v>43832</v>
      </c>
      <c r="C15552" s="3">
        <v>43832</v>
      </c>
      <c r="D15552" t="s">
        <v>131</v>
      </c>
      <c r="E15552" t="s">
        <v>163</v>
      </c>
      <c r="F15552" t="s">
        <v>133</v>
      </c>
    </row>
    <row r="15553" spans="1:6" x14ac:dyDescent="0.25">
      <c r="A15553">
        <v>2945</v>
      </c>
      <c r="B15553" s="3">
        <v>43832</v>
      </c>
      <c r="C15553" s="3">
        <v>43832</v>
      </c>
      <c r="D15553" t="s">
        <v>131</v>
      </c>
      <c r="E15553" t="s">
        <v>163</v>
      </c>
      <c r="F15553" t="s">
        <v>133</v>
      </c>
    </row>
    <row r="15554" spans="1:6" x14ac:dyDescent="0.25">
      <c r="A15554">
        <v>2945</v>
      </c>
      <c r="B15554" s="3">
        <v>43832</v>
      </c>
      <c r="C15554" s="3">
        <v>43852</v>
      </c>
      <c r="D15554" t="s">
        <v>131</v>
      </c>
      <c r="E15554" t="s">
        <v>163</v>
      </c>
      <c r="F15554" t="s">
        <v>133</v>
      </c>
    </row>
    <row r="15555" spans="1:6" x14ac:dyDescent="0.25">
      <c r="A15555">
        <v>2945</v>
      </c>
      <c r="B15555" s="3">
        <v>43832</v>
      </c>
      <c r="C15555" s="3">
        <v>43852</v>
      </c>
      <c r="D15555" t="s">
        <v>131</v>
      </c>
      <c r="E15555" t="s">
        <v>163</v>
      </c>
      <c r="F15555" t="s">
        <v>133</v>
      </c>
    </row>
    <row r="15556" spans="1:6" x14ac:dyDescent="0.25">
      <c r="A15556">
        <v>2945</v>
      </c>
      <c r="B15556" s="3">
        <v>43853</v>
      </c>
      <c r="C15556" s="3">
        <v>43853</v>
      </c>
      <c r="D15556" t="s">
        <v>131</v>
      </c>
      <c r="E15556" t="s">
        <v>163</v>
      </c>
      <c r="F15556" t="s">
        <v>133</v>
      </c>
    </row>
    <row r="15557" spans="1:6" x14ac:dyDescent="0.25">
      <c r="A15557">
        <v>2945</v>
      </c>
      <c r="B15557" s="3">
        <v>43853</v>
      </c>
      <c r="C15557" s="3">
        <v>43853</v>
      </c>
      <c r="D15557" t="s">
        <v>131</v>
      </c>
      <c r="E15557" t="s">
        <v>163</v>
      </c>
      <c r="F15557" t="s">
        <v>133</v>
      </c>
    </row>
    <row r="15558" spans="1:6" x14ac:dyDescent="0.25">
      <c r="A15558">
        <v>2945</v>
      </c>
      <c r="B15558" s="3">
        <v>43853</v>
      </c>
      <c r="C15558" s="3">
        <v>44361</v>
      </c>
      <c r="D15558" t="s">
        <v>131</v>
      </c>
      <c r="E15558" t="s">
        <v>163</v>
      </c>
      <c r="F15558" t="s">
        <v>133</v>
      </c>
    </row>
    <row r="15559" spans="1:6" x14ac:dyDescent="0.25">
      <c r="A15559">
        <v>2945</v>
      </c>
      <c r="B15559" s="3">
        <v>43853</v>
      </c>
      <c r="C15559" s="3">
        <v>44361</v>
      </c>
      <c r="D15559" t="s">
        <v>131</v>
      </c>
      <c r="E15559" t="s">
        <v>163</v>
      </c>
      <c r="F15559" t="s">
        <v>133</v>
      </c>
    </row>
    <row r="15560" spans="1:6" x14ac:dyDescent="0.25">
      <c r="A15560">
        <v>2945</v>
      </c>
      <c r="B15560" s="3">
        <v>44361</v>
      </c>
      <c r="C15560" s="3">
        <v>44543</v>
      </c>
      <c r="D15560" t="s">
        <v>131</v>
      </c>
      <c r="E15560" t="s">
        <v>163</v>
      </c>
      <c r="F15560" t="s">
        <v>133</v>
      </c>
    </row>
    <row r="15561" spans="1:6" x14ac:dyDescent="0.25">
      <c r="A15561">
        <v>2945</v>
      </c>
      <c r="B15561" s="3">
        <v>44361</v>
      </c>
      <c r="C15561" s="3">
        <v>44543</v>
      </c>
      <c r="D15561" t="s">
        <v>131</v>
      </c>
      <c r="E15561" t="s">
        <v>163</v>
      </c>
      <c r="F15561" t="s">
        <v>133</v>
      </c>
    </row>
    <row r="15562" spans="1:6" x14ac:dyDescent="0.25">
      <c r="A15562">
        <v>2945</v>
      </c>
      <c r="B15562" s="3">
        <v>44544</v>
      </c>
      <c r="C15562" s="3">
        <v>44544</v>
      </c>
      <c r="D15562" t="s">
        <v>131</v>
      </c>
      <c r="E15562" t="s">
        <v>163</v>
      </c>
      <c r="F15562" t="s">
        <v>133</v>
      </c>
    </row>
    <row r="15563" spans="1:6" x14ac:dyDescent="0.25">
      <c r="A15563">
        <v>2945</v>
      </c>
      <c r="B15563" s="3">
        <v>44544</v>
      </c>
      <c r="C15563" s="3">
        <v>44544</v>
      </c>
      <c r="D15563" t="s">
        <v>131</v>
      </c>
      <c r="E15563" t="s">
        <v>163</v>
      </c>
      <c r="F15563" t="s">
        <v>133</v>
      </c>
    </row>
    <row r="15564" spans="1:6" x14ac:dyDescent="0.25">
      <c r="A15564">
        <v>2945</v>
      </c>
      <c r="B15564" s="3">
        <v>44544</v>
      </c>
      <c r="C15564" s="3">
        <v>44562</v>
      </c>
      <c r="D15564" t="s">
        <v>131</v>
      </c>
      <c r="E15564" t="s">
        <v>163</v>
      </c>
      <c r="F15564" t="s">
        <v>133</v>
      </c>
    </row>
    <row r="15565" spans="1:6" x14ac:dyDescent="0.25">
      <c r="A15565">
        <v>2945</v>
      </c>
      <c r="B15565" s="3">
        <v>44544</v>
      </c>
      <c r="C15565" s="3">
        <v>44562</v>
      </c>
      <c r="D15565" t="s">
        <v>131</v>
      </c>
      <c r="E15565" t="s">
        <v>163</v>
      </c>
      <c r="F15565" t="s">
        <v>133</v>
      </c>
    </row>
    <row r="15566" spans="1:6" x14ac:dyDescent="0.25">
      <c r="A15566">
        <v>2946</v>
      </c>
      <c r="B15566" s="3">
        <v>42612</v>
      </c>
      <c r="C15566" s="3">
        <v>43206</v>
      </c>
      <c r="D15566" t="s">
        <v>131</v>
      </c>
      <c r="E15566" t="s">
        <v>163</v>
      </c>
      <c r="F15566" t="s">
        <v>133</v>
      </c>
    </row>
    <row r="15567" spans="1:6" x14ac:dyDescent="0.25">
      <c r="A15567">
        <v>2946</v>
      </c>
      <c r="B15567" s="3">
        <v>43206</v>
      </c>
      <c r="C15567" s="3">
        <v>43886</v>
      </c>
      <c r="D15567" t="s">
        <v>131</v>
      </c>
      <c r="E15567" t="s">
        <v>163</v>
      </c>
      <c r="F15567" t="s">
        <v>133</v>
      </c>
    </row>
    <row r="15568" spans="1:6" x14ac:dyDescent="0.25">
      <c r="A15568">
        <v>2946</v>
      </c>
      <c r="B15568" s="3">
        <v>43886</v>
      </c>
      <c r="C15568" s="3">
        <v>43892</v>
      </c>
      <c r="D15568" t="s">
        <v>131</v>
      </c>
      <c r="E15568" t="s">
        <v>163</v>
      </c>
      <c r="F15568" t="s">
        <v>133</v>
      </c>
    </row>
    <row r="15569" spans="1:6" x14ac:dyDescent="0.25">
      <c r="A15569">
        <v>2946</v>
      </c>
      <c r="B15569" s="3">
        <v>43893</v>
      </c>
      <c r="C15569" s="3"/>
      <c r="D15569" t="s">
        <v>131</v>
      </c>
      <c r="E15569" t="s">
        <v>163</v>
      </c>
      <c r="F15569" t="s">
        <v>133</v>
      </c>
    </row>
    <row r="15570" spans="1:6" x14ac:dyDescent="0.25">
      <c r="A15570">
        <v>2947</v>
      </c>
      <c r="B15570" s="3">
        <v>42612</v>
      </c>
      <c r="C15570" s="3">
        <v>43229</v>
      </c>
      <c r="D15570" t="s">
        <v>131</v>
      </c>
      <c r="E15570" t="s">
        <v>174</v>
      </c>
      <c r="F15570" t="s">
        <v>133</v>
      </c>
    </row>
    <row r="15571" spans="1:6" x14ac:dyDescent="0.25">
      <c r="A15571">
        <v>2947</v>
      </c>
      <c r="B15571" s="3">
        <v>43229</v>
      </c>
      <c r="C15571" s="3">
        <v>43258</v>
      </c>
      <c r="D15571" t="s">
        <v>131</v>
      </c>
      <c r="E15571" t="s">
        <v>174</v>
      </c>
      <c r="F15571" t="s">
        <v>133</v>
      </c>
    </row>
    <row r="15572" spans="1:6" x14ac:dyDescent="0.25">
      <c r="A15572">
        <v>2947</v>
      </c>
      <c r="B15572" s="3">
        <v>43259</v>
      </c>
      <c r="C15572" s="3">
        <v>43290</v>
      </c>
      <c r="D15572" t="s">
        <v>131</v>
      </c>
      <c r="E15572" t="s">
        <v>174</v>
      </c>
      <c r="F15572" t="s">
        <v>133</v>
      </c>
    </row>
    <row r="15573" spans="1:6" x14ac:dyDescent="0.25">
      <c r="A15573">
        <v>2947</v>
      </c>
      <c r="B15573" s="3">
        <v>43290</v>
      </c>
      <c r="C15573" s="3">
        <v>43381</v>
      </c>
      <c r="D15573" t="s">
        <v>131</v>
      </c>
      <c r="E15573" t="s">
        <v>174</v>
      </c>
      <c r="F15573" t="s">
        <v>133</v>
      </c>
    </row>
    <row r="15574" spans="1:6" x14ac:dyDescent="0.25">
      <c r="A15574">
        <v>2947</v>
      </c>
      <c r="B15574" s="3">
        <v>43382</v>
      </c>
      <c r="C15574" s="3">
        <v>43382</v>
      </c>
      <c r="D15574" t="s">
        <v>131</v>
      </c>
      <c r="E15574" t="s">
        <v>174</v>
      </c>
      <c r="F15574" t="s">
        <v>133</v>
      </c>
    </row>
    <row r="15575" spans="1:6" x14ac:dyDescent="0.25">
      <c r="A15575">
        <v>2947</v>
      </c>
      <c r="B15575" s="3">
        <v>43382</v>
      </c>
      <c r="C15575" s="3">
        <v>43412</v>
      </c>
      <c r="D15575" t="s">
        <v>131</v>
      </c>
      <c r="E15575" t="s">
        <v>174</v>
      </c>
      <c r="F15575" t="s">
        <v>133</v>
      </c>
    </row>
    <row r="15576" spans="1:6" x14ac:dyDescent="0.25">
      <c r="A15576">
        <v>2947</v>
      </c>
      <c r="B15576" s="3">
        <v>43413</v>
      </c>
      <c r="C15576" s="3">
        <v>43413</v>
      </c>
      <c r="D15576" t="s">
        <v>131</v>
      </c>
      <c r="E15576" t="s">
        <v>174</v>
      </c>
      <c r="F15576" t="s">
        <v>133</v>
      </c>
    </row>
    <row r="15577" spans="1:6" x14ac:dyDescent="0.25">
      <c r="A15577">
        <v>2947</v>
      </c>
      <c r="B15577" s="3">
        <v>43413</v>
      </c>
      <c r="C15577" s="3">
        <v>43473</v>
      </c>
      <c r="D15577" t="s">
        <v>131</v>
      </c>
      <c r="E15577" t="s">
        <v>174</v>
      </c>
      <c r="F15577" t="s">
        <v>133</v>
      </c>
    </row>
    <row r="15578" spans="1:6" x14ac:dyDescent="0.25">
      <c r="A15578">
        <v>2947</v>
      </c>
      <c r="B15578" s="3">
        <v>43474</v>
      </c>
      <c r="C15578" s="3">
        <v>43497</v>
      </c>
      <c r="D15578" t="s">
        <v>131</v>
      </c>
      <c r="E15578" t="s">
        <v>174</v>
      </c>
      <c r="F15578" t="s">
        <v>133</v>
      </c>
    </row>
    <row r="15579" spans="1:6" x14ac:dyDescent="0.25">
      <c r="A15579">
        <v>2947</v>
      </c>
      <c r="B15579" s="3">
        <v>43497</v>
      </c>
      <c r="C15579" s="3"/>
      <c r="D15579" t="s">
        <v>131</v>
      </c>
      <c r="E15579" t="s">
        <v>174</v>
      </c>
      <c r="F15579" t="s">
        <v>133</v>
      </c>
    </row>
    <row r="15580" spans="1:6" x14ac:dyDescent="0.25">
      <c r="A15580">
        <v>2948</v>
      </c>
      <c r="B15580" s="3">
        <v>42612</v>
      </c>
      <c r="C15580" s="3">
        <v>43206</v>
      </c>
      <c r="D15580" t="s">
        <v>131</v>
      </c>
      <c r="E15580" t="s">
        <v>174</v>
      </c>
      <c r="F15580" t="s">
        <v>133</v>
      </c>
    </row>
    <row r="15581" spans="1:6" x14ac:dyDescent="0.25">
      <c r="A15581">
        <v>2948</v>
      </c>
      <c r="B15581" s="3">
        <v>43206</v>
      </c>
      <c r="C15581" s="3">
        <v>43366</v>
      </c>
      <c r="D15581" t="s">
        <v>131</v>
      </c>
      <c r="E15581" t="s">
        <v>174</v>
      </c>
      <c r="F15581" t="s">
        <v>133</v>
      </c>
    </row>
    <row r="15582" spans="1:6" x14ac:dyDescent="0.25">
      <c r="A15582">
        <v>2948</v>
      </c>
      <c r="B15582" s="3">
        <v>43366</v>
      </c>
      <c r="C15582" s="3">
        <v>43372</v>
      </c>
      <c r="D15582" t="s">
        <v>131</v>
      </c>
      <c r="E15582" t="s">
        <v>174</v>
      </c>
      <c r="F15582" t="s">
        <v>133</v>
      </c>
    </row>
    <row r="15583" spans="1:6" x14ac:dyDescent="0.25">
      <c r="A15583">
        <v>2948</v>
      </c>
      <c r="B15583" s="3">
        <v>43373</v>
      </c>
      <c r="C15583" s="3">
        <v>43388</v>
      </c>
      <c r="D15583" t="s">
        <v>131</v>
      </c>
      <c r="E15583" t="s">
        <v>174</v>
      </c>
      <c r="F15583" t="s">
        <v>133</v>
      </c>
    </row>
    <row r="15584" spans="1:6" x14ac:dyDescent="0.25">
      <c r="A15584">
        <v>2948</v>
      </c>
      <c r="B15584" s="3">
        <v>43388</v>
      </c>
      <c r="C15584" s="3">
        <v>43485</v>
      </c>
      <c r="D15584" t="s">
        <v>131</v>
      </c>
      <c r="E15584" t="s">
        <v>174</v>
      </c>
      <c r="F15584" t="s">
        <v>133</v>
      </c>
    </row>
    <row r="15585" spans="1:6" x14ac:dyDescent="0.25">
      <c r="A15585">
        <v>2948</v>
      </c>
      <c r="B15585" s="3">
        <v>43486</v>
      </c>
      <c r="C15585" s="3">
        <v>43486</v>
      </c>
      <c r="D15585" t="s">
        <v>131</v>
      </c>
      <c r="E15585" t="s">
        <v>174</v>
      </c>
      <c r="F15585" t="s">
        <v>133</v>
      </c>
    </row>
    <row r="15586" spans="1:6" x14ac:dyDescent="0.25">
      <c r="A15586">
        <v>2948</v>
      </c>
      <c r="B15586" s="3">
        <v>43486</v>
      </c>
      <c r="C15586" s="3">
        <v>43575</v>
      </c>
      <c r="D15586" t="s">
        <v>131</v>
      </c>
      <c r="E15586" t="s">
        <v>174</v>
      </c>
      <c r="F15586" t="s">
        <v>133</v>
      </c>
    </row>
    <row r="15587" spans="1:6" x14ac:dyDescent="0.25">
      <c r="A15587">
        <v>2948</v>
      </c>
      <c r="B15587" s="3">
        <v>43576</v>
      </c>
      <c r="C15587" s="3">
        <v>43586</v>
      </c>
      <c r="D15587" t="s">
        <v>131</v>
      </c>
      <c r="E15587" t="s">
        <v>174</v>
      </c>
      <c r="F15587" t="s">
        <v>133</v>
      </c>
    </row>
    <row r="15588" spans="1:6" x14ac:dyDescent="0.25">
      <c r="A15588">
        <v>2948</v>
      </c>
      <c r="B15588" s="3">
        <v>43587</v>
      </c>
      <c r="C15588" s="3">
        <v>43587</v>
      </c>
      <c r="D15588" t="s">
        <v>131</v>
      </c>
      <c r="E15588" t="s">
        <v>174</v>
      </c>
      <c r="F15588" t="s">
        <v>133</v>
      </c>
    </row>
    <row r="15589" spans="1:6" x14ac:dyDescent="0.25">
      <c r="A15589">
        <v>2949</v>
      </c>
      <c r="B15589" s="3">
        <v>42705</v>
      </c>
      <c r="C15589" s="3">
        <v>44078</v>
      </c>
      <c r="D15589" t="s">
        <v>131</v>
      </c>
      <c r="E15589" t="s">
        <v>171</v>
      </c>
      <c r="F15589" t="s">
        <v>133</v>
      </c>
    </row>
    <row r="15590" spans="1:6" x14ac:dyDescent="0.25">
      <c r="A15590">
        <v>2949</v>
      </c>
      <c r="B15590" s="3">
        <v>44078</v>
      </c>
      <c r="C15590" s="3">
        <v>44082</v>
      </c>
      <c r="D15590" t="s">
        <v>131</v>
      </c>
      <c r="E15590" t="s">
        <v>171</v>
      </c>
      <c r="F15590" t="s">
        <v>133</v>
      </c>
    </row>
    <row r="15591" spans="1:6" x14ac:dyDescent="0.25">
      <c r="A15591">
        <v>2949</v>
      </c>
      <c r="B15591" s="3">
        <v>44083</v>
      </c>
      <c r="C15591" s="3"/>
      <c r="D15591" t="s">
        <v>131</v>
      </c>
      <c r="E15591" t="s">
        <v>171</v>
      </c>
      <c r="F15591" t="s">
        <v>133</v>
      </c>
    </row>
    <row r="15592" spans="1:6" x14ac:dyDescent="0.25">
      <c r="A15592">
        <v>2950</v>
      </c>
      <c r="B15592" s="3">
        <v>42705</v>
      </c>
      <c r="C15592" s="3">
        <v>43206</v>
      </c>
      <c r="D15592" t="s">
        <v>131</v>
      </c>
      <c r="E15592" t="s">
        <v>163</v>
      </c>
      <c r="F15592" t="s">
        <v>133</v>
      </c>
    </row>
    <row r="15593" spans="1:6" x14ac:dyDescent="0.25">
      <c r="A15593">
        <v>2950</v>
      </c>
      <c r="B15593" s="3">
        <v>43206</v>
      </c>
      <c r="C15593" s="3">
        <v>43396</v>
      </c>
      <c r="D15593" t="s">
        <v>131</v>
      </c>
      <c r="E15593" t="s">
        <v>163</v>
      </c>
      <c r="F15593" t="s">
        <v>133</v>
      </c>
    </row>
    <row r="15594" spans="1:6" x14ac:dyDescent="0.25">
      <c r="A15594">
        <v>2950</v>
      </c>
      <c r="B15594" s="3">
        <v>43396</v>
      </c>
      <c r="C15594" s="3">
        <v>43397</v>
      </c>
      <c r="D15594" t="s">
        <v>131</v>
      </c>
      <c r="E15594" t="s">
        <v>163</v>
      </c>
      <c r="F15594" t="s">
        <v>133</v>
      </c>
    </row>
    <row r="15595" spans="1:6" x14ac:dyDescent="0.25">
      <c r="A15595">
        <v>2950</v>
      </c>
      <c r="B15595" s="3">
        <v>43398</v>
      </c>
      <c r="D15595" t="s">
        <v>131</v>
      </c>
      <c r="E15595" t="s">
        <v>163</v>
      </c>
      <c r="F15595" t="s">
        <v>133</v>
      </c>
    </row>
    <row r="15596" spans="1:6" x14ac:dyDescent="0.25">
      <c r="A15596">
        <v>2951</v>
      </c>
      <c r="B15596" s="3">
        <v>42612</v>
      </c>
      <c r="C15596" s="3">
        <v>43206</v>
      </c>
      <c r="D15596" t="s">
        <v>131</v>
      </c>
      <c r="E15596" t="s">
        <v>128</v>
      </c>
      <c r="F15596" t="s">
        <v>133</v>
      </c>
    </row>
    <row r="15597" spans="1:6" x14ac:dyDescent="0.25">
      <c r="A15597">
        <v>2951</v>
      </c>
      <c r="B15597" s="3">
        <v>43206</v>
      </c>
      <c r="C15597" s="3">
        <v>43557</v>
      </c>
      <c r="D15597" t="s">
        <v>131</v>
      </c>
      <c r="E15597" t="s">
        <v>128</v>
      </c>
      <c r="F15597" t="s">
        <v>133</v>
      </c>
    </row>
    <row r="15598" spans="1:6" x14ac:dyDescent="0.25">
      <c r="A15598">
        <v>2951</v>
      </c>
      <c r="B15598" s="3">
        <v>43557</v>
      </c>
      <c r="C15598" s="3">
        <v>43559</v>
      </c>
      <c r="D15598" t="s">
        <v>131</v>
      </c>
      <c r="E15598" t="s">
        <v>128</v>
      </c>
      <c r="F15598" t="s">
        <v>133</v>
      </c>
    </row>
    <row r="15599" spans="1:6" x14ac:dyDescent="0.25">
      <c r="A15599">
        <v>2951</v>
      </c>
      <c r="B15599" s="3">
        <v>43560</v>
      </c>
      <c r="C15599" s="3">
        <v>43560</v>
      </c>
      <c r="D15599" t="s">
        <v>131</v>
      </c>
      <c r="E15599" t="s">
        <v>128</v>
      </c>
      <c r="F15599" t="s">
        <v>133</v>
      </c>
    </row>
    <row r="15600" spans="1:6" x14ac:dyDescent="0.25">
      <c r="A15600">
        <v>2951</v>
      </c>
      <c r="B15600" s="3">
        <v>43560</v>
      </c>
      <c r="C15600" s="3">
        <v>43560</v>
      </c>
      <c r="D15600" t="s">
        <v>131</v>
      </c>
      <c r="E15600" t="s">
        <v>128</v>
      </c>
      <c r="F15600" t="s">
        <v>133</v>
      </c>
    </row>
    <row r="15601" spans="1:6" x14ac:dyDescent="0.25">
      <c r="A15601">
        <v>2951</v>
      </c>
      <c r="B15601" s="3">
        <v>43561</v>
      </c>
      <c r="C15601" s="3">
        <v>43587</v>
      </c>
      <c r="D15601" t="s">
        <v>131</v>
      </c>
      <c r="E15601" t="s">
        <v>128</v>
      </c>
      <c r="F15601" t="s">
        <v>133</v>
      </c>
    </row>
    <row r="15602" spans="1:6" x14ac:dyDescent="0.25">
      <c r="A15602">
        <v>2951</v>
      </c>
      <c r="B15602" s="3">
        <v>43587</v>
      </c>
      <c r="C15602" s="3">
        <v>43587</v>
      </c>
      <c r="D15602" t="s">
        <v>131</v>
      </c>
      <c r="E15602" t="s">
        <v>128</v>
      </c>
      <c r="F15602" t="s">
        <v>133</v>
      </c>
    </row>
    <row r="15603" spans="1:6" x14ac:dyDescent="0.25">
      <c r="A15603">
        <v>2951</v>
      </c>
      <c r="B15603" s="3">
        <v>43587</v>
      </c>
      <c r="C15603" s="3">
        <v>43707</v>
      </c>
      <c r="D15603" t="s">
        <v>131</v>
      </c>
      <c r="E15603" t="s">
        <v>174</v>
      </c>
      <c r="F15603" t="s">
        <v>133</v>
      </c>
    </row>
    <row r="15604" spans="1:6" x14ac:dyDescent="0.25">
      <c r="A15604">
        <v>2951</v>
      </c>
      <c r="B15604" s="3">
        <v>43707</v>
      </c>
      <c r="C15604" s="3">
        <v>43713</v>
      </c>
      <c r="D15604" t="s">
        <v>131</v>
      </c>
      <c r="E15604" t="s">
        <v>174</v>
      </c>
      <c r="F15604" t="s">
        <v>133</v>
      </c>
    </row>
    <row r="15605" spans="1:6" x14ac:dyDescent="0.25">
      <c r="A15605">
        <v>2951</v>
      </c>
      <c r="B15605" s="3">
        <v>43714</v>
      </c>
      <c r="C15605" s="3">
        <v>43715</v>
      </c>
      <c r="D15605" t="s">
        <v>131</v>
      </c>
      <c r="E15605" t="s">
        <v>174</v>
      </c>
      <c r="F15605" t="s">
        <v>133</v>
      </c>
    </row>
    <row r="15606" spans="1:6" x14ac:dyDescent="0.25">
      <c r="A15606">
        <v>2951</v>
      </c>
      <c r="B15606" s="3">
        <v>43715</v>
      </c>
      <c r="C15606" s="3">
        <v>43742</v>
      </c>
      <c r="D15606" t="s">
        <v>131</v>
      </c>
      <c r="E15606" t="s">
        <v>174</v>
      </c>
      <c r="F15606" t="s">
        <v>133</v>
      </c>
    </row>
    <row r="15607" spans="1:6" x14ac:dyDescent="0.25">
      <c r="A15607">
        <v>2951</v>
      </c>
      <c r="B15607" s="3">
        <v>43743</v>
      </c>
      <c r="C15607" s="3">
        <v>43776</v>
      </c>
      <c r="D15607" t="s">
        <v>131</v>
      </c>
      <c r="E15607" t="s">
        <v>174</v>
      </c>
      <c r="F15607" t="s">
        <v>133</v>
      </c>
    </row>
    <row r="15608" spans="1:6" x14ac:dyDescent="0.25">
      <c r="A15608">
        <v>2951</v>
      </c>
      <c r="B15608" s="3">
        <v>43776</v>
      </c>
      <c r="C15608" s="3">
        <v>43777</v>
      </c>
      <c r="D15608" t="s">
        <v>131</v>
      </c>
      <c r="E15608" t="s">
        <v>174</v>
      </c>
      <c r="F15608" t="s">
        <v>133</v>
      </c>
    </row>
    <row r="15609" spans="1:6" x14ac:dyDescent="0.25">
      <c r="A15609">
        <v>2951</v>
      </c>
      <c r="B15609" s="3">
        <v>43778</v>
      </c>
      <c r="C15609" s="3">
        <v>43780</v>
      </c>
      <c r="D15609" t="s">
        <v>131</v>
      </c>
      <c r="E15609" t="s">
        <v>174</v>
      </c>
      <c r="F15609" t="s">
        <v>133</v>
      </c>
    </row>
    <row r="15610" spans="1:6" x14ac:dyDescent="0.25">
      <c r="A15610">
        <v>2951</v>
      </c>
      <c r="B15610" s="3">
        <v>43780</v>
      </c>
      <c r="C15610" s="3">
        <v>43780</v>
      </c>
      <c r="D15610" t="s">
        <v>131</v>
      </c>
      <c r="E15610" t="s">
        <v>174</v>
      </c>
      <c r="F15610" t="s">
        <v>133</v>
      </c>
    </row>
    <row r="15611" spans="1:6" x14ac:dyDescent="0.25">
      <c r="A15611">
        <v>2951</v>
      </c>
      <c r="B15611" s="3">
        <v>43781</v>
      </c>
      <c r="C15611" s="3">
        <v>44179</v>
      </c>
      <c r="D15611" t="s">
        <v>131</v>
      </c>
      <c r="E15611" t="s">
        <v>174</v>
      </c>
      <c r="F15611" t="s">
        <v>133</v>
      </c>
    </row>
    <row r="15612" spans="1:6" x14ac:dyDescent="0.25">
      <c r="A15612">
        <v>2951</v>
      </c>
      <c r="B15612" s="3">
        <v>44179</v>
      </c>
      <c r="C15612" s="3">
        <v>44185</v>
      </c>
      <c r="D15612" t="s">
        <v>131</v>
      </c>
      <c r="E15612" t="s">
        <v>174</v>
      </c>
      <c r="F15612" t="s">
        <v>133</v>
      </c>
    </row>
    <row r="15613" spans="1:6" x14ac:dyDescent="0.25">
      <c r="A15613">
        <v>2951</v>
      </c>
      <c r="B15613" s="3">
        <v>44186</v>
      </c>
      <c r="C15613" s="3"/>
      <c r="D15613" t="s">
        <v>131</v>
      </c>
      <c r="E15613" t="s">
        <v>174</v>
      </c>
      <c r="F15613" t="s">
        <v>133</v>
      </c>
    </row>
    <row r="15614" spans="1:6" x14ac:dyDescent="0.25">
      <c r="A15614">
        <v>2952</v>
      </c>
      <c r="B15614" s="3">
        <v>42612</v>
      </c>
      <c r="C15614" s="3">
        <v>43206</v>
      </c>
      <c r="D15614" t="s">
        <v>131</v>
      </c>
      <c r="E15614" t="s">
        <v>128</v>
      </c>
      <c r="F15614" t="s">
        <v>133</v>
      </c>
    </row>
    <row r="15615" spans="1:6" x14ac:dyDescent="0.25">
      <c r="A15615">
        <v>2952</v>
      </c>
      <c r="B15615" s="3">
        <v>43206</v>
      </c>
      <c r="C15615" s="3">
        <v>44166</v>
      </c>
      <c r="D15615" t="s">
        <v>131</v>
      </c>
      <c r="E15615" t="s">
        <v>128</v>
      </c>
      <c r="F15615" t="s">
        <v>133</v>
      </c>
    </row>
    <row r="15616" spans="1:6" x14ac:dyDescent="0.25">
      <c r="A15616">
        <v>2952</v>
      </c>
      <c r="B15616" s="3">
        <v>44166</v>
      </c>
      <c r="C15616" s="3">
        <v>44227</v>
      </c>
      <c r="D15616" t="s">
        <v>131</v>
      </c>
      <c r="E15616" t="s">
        <v>253</v>
      </c>
      <c r="F15616" t="s">
        <v>133</v>
      </c>
    </row>
    <row r="15617" spans="1:6" x14ac:dyDescent="0.25">
      <c r="A15617">
        <v>2952</v>
      </c>
      <c r="B15617" s="3">
        <v>44166</v>
      </c>
      <c r="C15617" s="3">
        <v>44166</v>
      </c>
      <c r="D15617" t="s">
        <v>131</v>
      </c>
      <c r="E15617" t="s">
        <v>253</v>
      </c>
      <c r="F15617" t="s">
        <v>133</v>
      </c>
    </row>
    <row r="15618" spans="1:6" x14ac:dyDescent="0.25">
      <c r="A15618">
        <v>2952</v>
      </c>
      <c r="B15618" s="3">
        <v>44166</v>
      </c>
      <c r="C15618" s="3">
        <v>44166</v>
      </c>
      <c r="D15618" t="s">
        <v>131</v>
      </c>
      <c r="E15618" t="s">
        <v>253</v>
      </c>
      <c r="F15618" t="s">
        <v>133</v>
      </c>
    </row>
    <row r="15619" spans="1:6" x14ac:dyDescent="0.25">
      <c r="A15619">
        <v>2952</v>
      </c>
      <c r="B15619" s="3">
        <v>44227</v>
      </c>
      <c r="C15619" s="3">
        <v>44227</v>
      </c>
      <c r="D15619" t="s">
        <v>131</v>
      </c>
      <c r="E15619" t="s">
        <v>128</v>
      </c>
      <c r="F15619" t="s">
        <v>133</v>
      </c>
    </row>
    <row r="15620" spans="1:6" x14ac:dyDescent="0.25">
      <c r="A15620">
        <v>2952</v>
      </c>
      <c r="B15620" s="3">
        <v>44227</v>
      </c>
      <c r="C15620" s="3">
        <v>44228</v>
      </c>
      <c r="D15620" t="s">
        <v>131</v>
      </c>
      <c r="E15620" t="s">
        <v>128</v>
      </c>
      <c r="F15620" t="s">
        <v>133</v>
      </c>
    </row>
    <row r="15621" spans="1:6" x14ac:dyDescent="0.25">
      <c r="A15621">
        <v>2952</v>
      </c>
      <c r="B15621" s="3">
        <v>44228</v>
      </c>
      <c r="C15621" s="3">
        <v>44228</v>
      </c>
      <c r="D15621" t="s">
        <v>131</v>
      </c>
      <c r="E15621" t="s">
        <v>128</v>
      </c>
      <c r="F15621" t="s">
        <v>133</v>
      </c>
    </row>
    <row r="15622" spans="1:6" x14ac:dyDescent="0.25">
      <c r="A15622">
        <v>2952</v>
      </c>
      <c r="B15622" s="3">
        <v>44228</v>
      </c>
      <c r="C15622" s="3">
        <v>44228</v>
      </c>
      <c r="D15622" t="s">
        <v>131</v>
      </c>
      <c r="E15622" t="s">
        <v>253</v>
      </c>
      <c r="F15622" t="s">
        <v>133</v>
      </c>
    </row>
    <row r="15623" spans="1:6" x14ac:dyDescent="0.25">
      <c r="A15623">
        <v>2952</v>
      </c>
      <c r="B15623" s="3">
        <v>44228</v>
      </c>
      <c r="C15623" s="3">
        <v>44255</v>
      </c>
      <c r="D15623" t="s">
        <v>131</v>
      </c>
      <c r="E15623" t="s">
        <v>253</v>
      </c>
      <c r="F15623" t="s">
        <v>133</v>
      </c>
    </row>
    <row r="15624" spans="1:6" x14ac:dyDescent="0.25">
      <c r="A15624">
        <v>2952</v>
      </c>
      <c r="B15624" s="3">
        <v>44255</v>
      </c>
      <c r="C15624" s="3">
        <v>44317</v>
      </c>
      <c r="D15624" t="s">
        <v>131</v>
      </c>
      <c r="E15624" t="s">
        <v>128</v>
      </c>
      <c r="F15624" t="s">
        <v>133</v>
      </c>
    </row>
    <row r="15625" spans="1:6" x14ac:dyDescent="0.25">
      <c r="A15625">
        <v>2952</v>
      </c>
      <c r="B15625" s="3">
        <v>44317</v>
      </c>
      <c r="C15625" s="3">
        <v>44378</v>
      </c>
      <c r="D15625" t="s">
        <v>131</v>
      </c>
      <c r="E15625" t="s">
        <v>128</v>
      </c>
      <c r="F15625" t="s">
        <v>133</v>
      </c>
    </row>
    <row r="15626" spans="1:6" x14ac:dyDescent="0.25">
      <c r="A15626">
        <v>2952</v>
      </c>
      <c r="B15626" s="3">
        <v>44378</v>
      </c>
      <c r="C15626" s="3">
        <v>44378</v>
      </c>
      <c r="D15626" t="s">
        <v>131</v>
      </c>
      <c r="E15626" t="s">
        <v>128</v>
      </c>
      <c r="F15626" t="s">
        <v>133</v>
      </c>
    </row>
    <row r="15627" spans="1:6" x14ac:dyDescent="0.25">
      <c r="A15627">
        <v>2952</v>
      </c>
      <c r="B15627" s="3">
        <v>44378</v>
      </c>
      <c r="C15627" s="3">
        <v>44378</v>
      </c>
      <c r="D15627" t="s">
        <v>131</v>
      </c>
      <c r="E15627" t="s">
        <v>128</v>
      </c>
      <c r="F15627" t="s">
        <v>133</v>
      </c>
    </row>
    <row r="15628" spans="1:6" x14ac:dyDescent="0.25">
      <c r="A15628">
        <v>2952</v>
      </c>
      <c r="B15628" s="3">
        <v>44378</v>
      </c>
      <c r="C15628" s="3"/>
      <c r="D15628" t="s">
        <v>131</v>
      </c>
      <c r="E15628" t="s">
        <v>115</v>
      </c>
      <c r="F15628" t="s">
        <v>133</v>
      </c>
    </row>
    <row r="15629" spans="1:6" x14ac:dyDescent="0.25">
      <c r="A15629">
        <v>2954</v>
      </c>
      <c r="B15629" s="3">
        <v>42643</v>
      </c>
      <c r="C15629" s="3">
        <v>43235</v>
      </c>
      <c r="D15629" t="s">
        <v>131</v>
      </c>
      <c r="E15629" t="s">
        <v>174</v>
      </c>
      <c r="F15629" t="s">
        <v>133</v>
      </c>
    </row>
    <row r="15630" spans="1:6" x14ac:dyDescent="0.25">
      <c r="A15630">
        <v>2954</v>
      </c>
      <c r="B15630" s="3">
        <v>43235</v>
      </c>
      <c r="C15630" s="3">
        <v>43240</v>
      </c>
      <c r="D15630" t="s">
        <v>131</v>
      </c>
      <c r="E15630" t="s">
        <v>174</v>
      </c>
      <c r="F15630" t="s">
        <v>133</v>
      </c>
    </row>
    <row r="15631" spans="1:6" x14ac:dyDescent="0.25">
      <c r="A15631">
        <v>2954</v>
      </c>
      <c r="B15631" s="3">
        <v>43241</v>
      </c>
      <c r="C15631" s="3">
        <v>43271</v>
      </c>
      <c r="D15631" t="s">
        <v>131</v>
      </c>
      <c r="E15631" t="s">
        <v>174</v>
      </c>
      <c r="F15631" t="s">
        <v>133</v>
      </c>
    </row>
    <row r="15632" spans="1:6" x14ac:dyDescent="0.25">
      <c r="A15632">
        <v>2954</v>
      </c>
      <c r="B15632" s="3">
        <v>43271</v>
      </c>
      <c r="C15632" s="3">
        <v>43277</v>
      </c>
      <c r="D15632" t="s">
        <v>131</v>
      </c>
      <c r="E15632" t="s">
        <v>174</v>
      </c>
      <c r="F15632" t="s">
        <v>133</v>
      </c>
    </row>
    <row r="15633" spans="1:6" x14ac:dyDescent="0.25">
      <c r="A15633">
        <v>2954</v>
      </c>
      <c r="B15633" s="3">
        <v>43277</v>
      </c>
      <c r="C15633" s="3">
        <v>43287</v>
      </c>
      <c r="D15633" t="s">
        <v>131</v>
      </c>
      <c r="E15633" t="s">
        <v>174</v>
      </c>
      <c r="F15633" t="s">
        <v>133</v>
      </c>
    </row>
    <row r="15634" spans="1:6" x14ac:dyDescent="0.25">
      <c r="A15634">
        <v>2954</v>
      </c>
      <c r="B15634" s="3">
        <v>43287</v>
      </c>
      <c r="C15634" s="3">
        <v>43296</v>
      </c>
      <c r="D15634" t="s">
        <v>131</v>
      </c>
      <c r="E15634" t="s">
        <v>174</v>
      </c>
      <c r="F15634" t="s">
        <v>133</v>
      </c>
    </row>
    <row r="15635" spans="1:6" x14ac:dyDescent="0.25">
      <c r="A15635">
        <v>2954</v>
      </c>
      <c r="B15635" s="3">
        <v>43296</v>
      </c>
      <c r="C15635" s="3">
        <v>43434</v>
      </c>
      <c r="D15635" t="s">
        <v>131</v>
      </c>
      <c r="E15635" t="s">
        <v>174</v>
      </c>
      <c r="F15635" t="s">
        <v>133</v>
      </c>
    </row>
    <row r="15636" spans="1:6" x14ac:dyDescent="0.25">
      <c r="A15636">
        <v>2954</v>
      </c>
      <c r="B15636" s="3">
        <v>43434</v>
      </c>
      <c r="C15636" s="3">
        <v>43463</v>
      </c>
      <c r="D15636" t="s">
        <v>131</v>
      </c>
      <c r="E15636" t="s">
        <v>174</v>
      </c>
      <c r="F15636" t="s">
        <v>133</v>
      </c>
    </row>
    <row r="15637" spans="1:6" x14ac:dyDescent="0.25">
      <c r="A15637">
        <v>2954</v>
      </c>
      <c r="B15637" s="3">
        <v>43464</v>
      </c>
      <c r="C15637" s="3">
        <v>43829</v>
      </c>
      <c r="D15637" t="s">
        <v>131</v>
      </c>
      <c r="E15637" t="s">
        <v>174</v>
      </c>
      <c r="F15637" t="s">
        <v>133</v>
      </c>
    </row>
    <row r="15638" spans="1:6" x14ac:dyDescent="0.25">
      <c r="A15638">
        <v>2954</v>
      </c>
      <c r="B15638" s="3">
        <v>43829</v>
      </c>
      <c r="C15638" s="3">
        <v>43896</v>
      </c>
      <c r="D15638" t="s">
        <v>131</v>
      </c>
      <c r="E15638" t="s">
        <v>174</v>
      </c>
      <c r="F15638" t="s">
        <v>133</v>
      </c>
    </row>
    <row r="15639" spans="1:6" x14ac:dyDescent="0.25">
      <c r="A15639">
        <v>2954</v>
      </c>
      <c r="B15639" s="3">
        <v>43897</v>
      </c>
      <c r="C15639" s="3">
        <v>44707</v>
      </c>
      <c r="D15639" t="s">
        <v>131</v>
      </c>
      <c r="E15639" t="s">
        <v>174</v>
      </c>
      <c r="F15639" t="s">
        <v>133</v>
      </c>
    </row>
    <row r="15640" spans="1:6" x14ac:dyDescent="0.25">
      <c r="A15640">
        <v>2954</v>
      </c>
      <c r="B15640" s="3">
        <v>44707</v>
      </c>
      <c r="C15640" s="3">
        <v>44713</v>
      </c>
      <c r="D15640" t="s">
        <v>131</v>
      </c>
      <c r="E15640" t="s">
        <v>174</v>
      </c>
      <c r="F15640" t="s">
        <v>133</v>
      </c>
    </row>
    <row r="15641" spans="1:6" x14ac:dyDescent="0.25">
      <c r="A15641">
        <v>2954</v>
      </c>
      <c r="B15641" s="3">
        <v>44714</v>
      </c>
      <c r="C15641" s="3">
        <v>44714</v>
      </c>
      <c r="D15641" t="s">
        <v>131</v>
      </c>
      <c r="E15641" t="s">
        <v>174</v>
      </c>
      <c r="F15641" t="s">
        <v>133</v>
      </c>
    </row>
    <row r="15642" spans="1:6" x14ac:dyDescent="0.25">
      <c r="A15642">
        <v>2954</v>
      </c>
      <c r="B15642" s="3">
        <v>44714</v>
      </c>
      <c r="C15642" s="3">
        <v>44811</v>
      </c>
      <c r="D15642" t="s">
        <v>131</v>
      </c>
      <c r="E15642" t="s">
        <v>174</v>
      </c>
      <c r="F15642" t="s">
        <v>133</v>
      </c>
    </row>
    <row r="15643" spans="1:6" x14ac:dyDescent="0.25">
      <c r="A15643">
        <v>2954</v>
      </c>
      <c r="B15643" s="3">
        <v>44812</v>
      </c>
      <c r="C15643" s="3"/>
      <c r="D15643" t="s">
        <v>131</v>
      </c>
      <c r="E15643" t="s">
        <v>174</v>
      </c>
      <c r="F15643" t="s">
        <v>133</v>
      </c>
    </row>
    <row r="15644" spans="1:6" x14ac:dyDescent="0.25">
      <c r="A15644">
        <v>2955</v>
      </c>
      <c r="B15644" s="3">
        <v>42829</v>
      </c>
      <c r="C15644" s="3">
        <v>44036</v>
      </c>
      <c r="D15644" t="s">
        <v>131</v>
      </c>
      <c r="E15644" t="s">
        <v>173</v>
      </c>
      <c r="F15644" t="s">
        <v>133</v>
      </c>
    </row>
    <row r="15645" spans="1:6" x14ac:dyDescent="0.25">
      <c r="A15645">
        <v>2955</v>
      </c>
      <c r="B15645" s="3">
        <v>44036</v>
      </c>
      <c r="C15645" s="3">
        <v>44063</v>
      </c>
      <c r="D15645" t="s">
        <v>131</v>
      </c>
      <c r="E15645" t="s">
        <v>173</v>
      </c>
      <c r="F15645" t="s">
        <v>133</v>
      </c>
    </row>
    <row r="15646" spans="1:6" x14ac:dyDescent="0.25">
      <c r="A15646">
        <v>2955</v>
      </c>
      <c r="B15646" s="3">
        <v>44064</v>
      </c>
      <c r="C15646" s="3">
        <v>44119</v>
      </c>
      <c r="D15646" t="s">
        <v>131</v>
      </c>
      <c r="E15646" t="s">
        <v>173</v>
      </c>
      <c r="F15646" t="s">
        <v>133</v>
      </c>
    </row>
    <row r="15647" spans="1:6" x14ac:dyDescent="0.25">
      <c r="A15647">
        <v>2955</v>
      </c>
      <c r="B15647" s="3">
        <v>44119</v>
      </c>
      <c r="C15647" s="3">
        <v>44123</v>
      </c>
      <c r="D15647" t="s">
        <v>131</v>
      </c>
      <c r="E15647" t="s">
        <v>173</v>
      </c>
      <c r="F15647" t="s">
        <v>133</v>
      </c>
    </row>
    <row r="15648" spans="1:6" x14ac:dyDescent="0.25">
      <c r="A15648">
        <v>2956</v>
      </c>
      <c r="B15648" s="3">
        <v>42697</v>
      </c>
      <c r="C15648" s="3">
        <v>43205</v>
      </c>
      <c r="D15648" t="s">
        <v>131</v>
      </c>
      <c r="E15648" t="s">
        <v>163</v>
      </c>
      <c r="F15648" t="s">
        <v>133</v>
      </c>
    </row>
    <row r="15649" spans="1:6" x14ac:dyDescent="0.25">
      <c r="A15649">
        <v>2956</v>
      </c>
      <c r="B15649" s="3">
        <v>43205</v>
      </c>
      <c r="C15649" s="3">
        <v>43206</v>
      </c>
      <c r="D15649" t="s">
        <v>131</v>
      </c>
      <c r="E15649" t="s">
        <v>163</v>
      </c>
      <c r="F15649" t="s">
        <v>133</v>
      </c>
    </row>
    <row r="15650" spans="1:6" x14ac:dyDescent="0.25">
      <c r="A15650">
        <v>2956</v>
      </c>
      <c r="B15650" s="3">
        <v>43206</v>
      </c>
      <c r="C15650" s="3">
        <v>44626</v>
      </c>
      <c r="D15650" t="s">
        <v>131</v>
      </c>
      <c r="E15650" t="s">
        <v>163</v>
      </c>
      <c r="F15650" t="s">
        <v>133</v>
      </c>
    </row>
    <row r="15651" spans="1:6" x14ac:dyDescent="0.25">
      <c r="A15651">
        <v>2956</v>
      </c>
      <c r="B15651" s="3">
        <v>44626</v>
      </c>
      <c r="C15651" s="3">
        <v>44639</v>
      </c>
      <c r="D15651" t="s">
        <v>131</v>
      </c>
      <c r="E15651" t="s">
        <v>163</v>
      </c>
      <c r="F15651" t="s">
        <v>133</v>
      </c>
    </row>
    <row r="15652" spans="1:6" x14ac:dyDescent="0.25">
      <c r="A15652">
        <v>2956</v>
      </c>
      <c r="B15652" s="3">
        <v>44640</v>
      </c>
      <c r="C15652" s="3">
        <v>44735</v>
      </c>
      <c r="D15652" t="s">
        <v>131</v>
      </c>
      <c r="E15652" t="s">
        <v>163</v>
      </c>
      <c r="F15652" t="s">
        <v>133</v>
      </c>
    </row>
    <row r="15653" spans="1:6" x14ac:dyDescent="0.25">
      <c r="A15653">
        <v>2956</v>
      </c>
      <c r="B15653" s="3">
        <v>44735</v>
      </c>
      <c r="C15653" s="3">
        <v>44741</v>
      </c>
      <c r="D15653" t="s">
        <v>131</v>
      </c>
      <c r="E15653" t="s">
        <v>163</v>
      </c>
      <c r="F15653" t="s">
        <v>133</v>
      </c>
    </row>
    <row r="15654" spans="1:6" x14ac:dyDescent="0.25">
      <c r="A15654">
        <v>2956</v>
      </c>
      <c r="B15654" s="3">
        <v>44742</v>
      </c>
      <c r="C15654" s="3">
        <v>44742</v>
      </c>
      <c r="D15654" t="s">
        <v>131</v>
      </c>
      <c r="E15654" t="s">
        <v>163</v>
      </c>
      <c r="F15654" t="s">
        <v>133</v>
      </c>
    </row>
    <row r="15655" spans="1:6" x14ac:dyDescent="0.25">
      <c r="A15655">
        <v>2956</v>
      </c>
      <c r="B15655" s="3">
        <v>44742</v>
      </c>
      <c r="C15655" s="3">
        <v>44748</v>
      </c>
      <c r="D15655" t="s">
        <v>131</v>
      </c>
      <c r="E15655" t="s">
        <v>163</v>
      </c>
      <c r="F15655" t="s">
        <v>133</v>
      </c>
    </row>
    <row r="15656" spans="1:6" x14ac:dyDescent="0.25">
      <c r="A15656">
        <v>2956</v>
      </c>
      <c r="B15656" s="3">
        <v>44749</v>
      </c>
      <c r="C15656" s="3">
        <v>44749</v>
      </c>
      <c r="D15656" t="s">
        <v>131</v>
      </c>
      <c r="E15656" t="s">
        <v>163</v>
      </c>
      <c r="F15656" t="s">
        <v>133</v>
      </c>
    </row>
    <row r="15657" spans="1:6" x14ac:dyDescent="0.25">
      <c r="A15657">
        <v>2956</v>
      </c>
      <c r="B15657" s="3">
        <v>44749</v>
      </c>
      <c r="C15657" s="3">
        <v>44755</v>
      </c>
      <c r="D15657" t="s">
        <v>131</v>
      </c>
      <c r="E15657" t="s">
        <v>163</v>
      </c>
      <c r="F15657" t="s">
        <v>133</v>
      </c>
    </row>
    <row r="15658" spans="1:6" x14ac:dyDescent="0.25">
      <c r="A15658">
        <v>2956</v>
      </c>
      <c r="B15658" s="3">
        <v>44756</v>
      </c>
      <c r="C15658" s="3"/>
      <c r="D15658" t="s">
        <v>131</v>
      </c>
      <c r="E15658" t="s">
        <v>163</v>
      </c>
      <c r="F15658" t="s">
        <v>133</v>
      </c>
    </row>
    <row r="15659" spans="1:6" x14ac:dyDescent="0.25">
      <c r="A15659">
        <v>2957</v>
      </c>
      <c r="B15659" s="3">
        <v>42659</v>
      </c>
      <c r="C15659" s="3">
        <v>43206</v>
      </c>
      <c r="D15659" t="s">
        <v>131</v>
      </c>
      <c r="E15659" t="s">
        <v>184</v>
      </c>
      <c r="F15659" t="s">
        <v>133</v>
      </c>
    </row>
    <row r="15660" spans="1:6" x14ac:dyDescent="0.25">
      <c r="A15660">
        <v>2957</v>
      </c>
      <c r="B15660" s="3">
        <v>43206</v>
      </c>
      <c r="C15660" s="3"/>
      <c r="D15660" t="s">
        <v>131</v>
      </c>
      <c r="E15660" t="s">
        <v>184</v>
      </c>
      <c r="F15660" t="s">
        <v>133</v>
      </c>
    </row>
    <row r="15661" spans="1:6" x14ac:dyDescent="0.25">
      <c r="A15661">
        <v>2958</v>
      </c>
      <c r="B15661" s="3">
        <v>42959</v>
      </c>
      <c r="C15661" s="3">
        <v>43206</v>
      </c>
      <c r="D15661" t="s">
        <v>131</v>
      </c>
      <c r="E15661" t="s">
        <v>129</v>
      </c>
      <c r="F15661" t="s">
        <v>133</v>
      </c>
    </row>
    <row r="15662" spans="1:6" x14ac:dyDescent="0.25">
      <c r="A15662">
        <v>2958</v>
      </c>
      <c r="B15662" s="3">
        <v>43206</v>
      </c>
      <c r="C15662" s="3"/>
      <c r="D15662" t="s">
        <v>131</v>
      </c>
      <c r="E15662" t="s">
        <v>129</v>
      </c>
      <c r="F15662" t="s">
        <v>133</v>
      </c>
    </row>
    <row r="15663" spans="1:6" x14ac:dyDescent="0.25">
      <c r="A15663">
        <v>2959</v>
      </c>
      <c r="B15663" s="3">
        <v>42643</v>
      </c>
      <c r="C15663" s="3">
        <v>43206</v>
      </c>
      <c r="D15663" t="s">
        <v>131</v>
      </c>
      <c r="E15663" t="s">
        <v>207</v>
      </c>
      <c r="F15663" t="s">
        <v>133</v>
      </c>
    </row>
    <row r="15664" spans="1:6" x14ac:dyDescent="0.25">
      <c r="A15664">
        <v>2959</v>
      </c>
      <c r="B15664" s="3">
        <v>43206</v>
      </c>
      <c r="C15664" s="3">
        <v>43831</v>
      </c>
      <c r="D15664" t="s">
        <v>131</v>
      </c>
      <c r="E15664" t="s">
        <v>207</v>
      </c>
      <c r="F15664" t="s">
        <v>133</v>
      </c>
    </row>
    <row r="15665" spans="1:6" x14ac:dyDescent="0.25">
      <c r="A15665">
        <v>2959</v>
      </c>
      <c r="B15665" s="3">
        <v>43831</v>
      </c>
      <c r="C15665" s="3">
        <v>43831</v>
      </c>
      <c r="D15665" t="s">
        <v>131</v>
      </c>
      <c r="E15665" t="s">
        <v>207</v>
      </c>
      <c r="F15665" t="s">
        <v>133</v>
      </c>
    </row>
    <row r="15666" spans="1:6" x14ac:dyDescent="0.25">
      <c r="A15666">
        <v>2959</v>
      </c>
      <c r="B15666" s="3">
        <v>43831</v>
      </c>
      <c r="C15666" s="3">
        <v>44630</v>
      </c>
      <c r="D15666" t="s">
        <v>131</v>
      </c>
      <c r="E15666" t="s">
        <v>200</v>
      </c>
      <c r="F15666" t="s">
        <v>133</v>
      </c>
    </row>
    <row r="15667" spans="1:6" x14ac:dyDescent="0.25">
      <c r="A15667">
        <v>2959</v>
      </c>
      <c r="B15667" s="3">
        <v>44630</v>
      </c>
      <c r="C15667" s="3">
        <v>44721</v>
      </c>
      <c r="D15667" t="s">
        <v>131</v>
      </c>
      <c r="E15667" t="s">
        <v>200</v>
      </c>
      <c r="F15667" t="s">
        <v>133</v>
      </c>
    </row>
    <row r="15668" spans="1:6" x14ac:dyDescent="0.25">
      <c r="A15668">
        <v>2959</v>
      </c>
      <c r="B15668" s="3">
        <v>44722</v>
      </c>
      <c r="C15668" s="3"/>
      <c r="D15668" t="s">
        <v>131</v>
      </c>
      <c r="E15668" t="s">
        <v>200</v>
      </c>
      <c r="F15668" t="s">
        <v>133</v>
      </c>
    </row>
    <row r="15669" spans="1:6" x14ac:dyDescent="0.25">
      <c r="A15669">
        <v>2961</v>
      </c>
      <c r="B15669" s="3">
        <v>42767</v>
      </c>
      <c r="C15669" s="3">
        <v>43206</v>
      </c>
      <c r="D15669" t="s">
        <v>131</v>
      </c>
      <c r="E15669" t="s">
        <v>135</v>
      </c>
      <c r="F15669" t="s">
        <v>133</v>
      </c>
    </row>
    <row r="15670" spans="1:6" x14ac:dyDescent="0.25">
      <c r="A15670">
        <v>2961</v>
      </c>
      <c r="B15670" s="3">
        <v>43206</v>
      </c>
      <c r="C15670" s="3">
        <v>44296</v>
      </c>
      <c r="D15670" t="s">
        <v>131</v>
      </c>
      <c r="E15670" t="s">
        <v>135</v>
      </c>
      <c r="F15670" t="s">
        <v>133</v>
      </c>
    </row>
    <row r="15671" spans="1:6" x14ac:dyDescent="0.25">
      <c r="A15671">
        <v>2961</v>
      </c>
      <c r="B15671" s="3">
        <v>44296</v>
      </c>
      <c r="C15671" s="3">
        <v>44309</v>
      </c>
      <c r="D15671" t="s">
        <v>131</v>
      </c>
      <c r="E15671" t="s">
        <v>135</v>
      </c>
      <c r="F15671" t="s">
        <v>133</v>
      </c>
    </row>
    <row r="15672" spans="1:6" x14ac:dyDescent="0.25">
      <c r="A15672">
        <v>2961</v>
      </c>
      <c r="B15672" s="3">
        <v>44310</v>
      </c>
      <c r="C15672" s="3">
        <v>44315</v>
      </c>
      <c r="D15672" t="s">
        <v>131</v>
      </c>
      <c r="E15672" t="s">
        <v>135</v>
      </c>
      <c r="F15672" t="s">
        <v>133</v>
      </c>
    </row>
    <row r="15673" spans="1:6" x14ac:dyDescent="0.25">
      <c r="A15673">
        <v>2961</v>
      </c>
      <c r="B15673" s="3">
        <v>44315</v>
      </c>
      <c r="C15673" s="3">
        <v>44315</v>
      </c>
      <c r="D15673" t="s">
        <v>131</v>
      </c>
      <c r="E15673" t="s">
        <v>135</v>
      </c>
      <c r="F15673" t="s">
        <v>133</v>
      </c>
    </row>
    <row r="15674" spans="1:6" x14ac:dyDescent="0.25">
      <c r="A15674">
        <v>2961</v>
      </c>
      <c r="B15674" s="3">
        <v>44316</v>
      </c>
      <c r="C15674" s="3">
        <v>44681</v>
      </c>
      <c r="D15674" t="s">
        <v>131</v>
      </c>
      <c r="E15674" t="s">
        <v>135</v>
      </c>
      <c r="F15674" t="s">
        <v>133</v>
      </c>
    </row>
    <row r="15675" spans="1:6" x14ac:dyDescent="0.25">
      <c r="A15675">
        <v>2961</v>
      </c>
      <c r="B15675" s="3">
        <v>44681</v>
      </c>
      <c r="C15675" s="3">
        <v>44681</v>
      </c>
      <c r="D15675" t="s">
        <v>131</v>
      </c>
      <c r="E15675" t="s">
        <v>135</v>
      </c>
      <c r="F15675" t="s">
        <v>133</v>
      </c>
    </row>
    <row r="15676" spans="1:6" x14ac:dyDescent="0.25">
      <c r="A15676">
        <v>2961</v>
      </c>
      <c r="B15676" s="3">
        <v>44681</v>
      </c>
      <c r="C15676" s="3">
        <v>45045</v>
      </c>
      <c r="D15676" t="s">
        <v>131</v>
      </c>
      <c r="E15676" t="s">
        <v>135</v>
      </c>
      <c r="F15676" t="s">
        <v>133</v>
      </c>
    </row>
    <row r="15677" spans="1:6" x14ac:dyDescent="0.25">
      <c r="A15677">
        <v>2961</v>
      </c>
      <c r="B15677" s="3">
        <v>45046</v>
      </c>
      <c r="C15677" s="3"/>
      <c r="D15677" t="s">
        <v>131</v>
      </c>
      <c r="E15677" t="s">
        <v>135</v>
      </c>
      <c r="F15677" t="s">
        <v>133</v>
      </c>
    </row>
    <row r="15678" spans="1:6" x14ac:dyDescent="0.25">
      <c r="A15678">
        <v>2962</v>
      </c>
      <c r="B15678" s="3">
        <v>42643</v>
      </c>
      <c r="C15678" s="3">
        <v>43206</v>
      </c>
      <c r="D15678" t="s">
        <v>131</v>
      </c>
      <c r="E15678" t="s">
        <v>129</v>
      </c>
      <c r="F15678" t="s">
        <v>133</v>
      </c>
    </row>
    <row r="15679" spans="1:6" x14ac:dyDescent="0.25">
      <c r="A15679">
        <v>2962</v>
      </c>
      <c r="B15679" s="3">
        <v>43206</v>
      </c>
      <c r="C15679" s="3">
        <v>44571</v>
      </c>
      <c r="D15679" t="s">
        <v>131</v>
      </c>
      <c r="E15679" t="s">
        <v>129</v>
      </c>
      <c r="F15679" t="s">
        <v>133</v>
      </c>
    </row>
    <row r="15680" spans="1:6" x14ac:dyDescent="0.25">
      <c r="A15680">
        <v>2962</v>
      </c>
      <c r="B15680" s="3">
        <v>44571</v>
      </c>
      <c r="C15680" s="3">
        <v>44574</v>
      </c>
      <c r="D15680" t="s">
        <v>131</v>
      </c>
      <c r="E15680" t="s">
        <v>129</v>
      </c>
      <c r="F15680" t="s">
        <v>133</v>
      </c>
    </row>
    <row r="15681" spans="1:6" x14ac:dyDescent="0.25">
      <c r="A15681">
        <v>2962</v>
      </c>
      <c r="B15681" s="3">
        <v>44575</v>
      </c>
      <c r="C15681" s="3">
        <v>44575</v>
      </c>
      <c r="D15681" t="s">
        <v>131</v>
      </c>
      <c r="E15681" t="s">
        <v>129</v>
      </c>
      <c r="F15681" t="s">
        <v>133</v>
      </c>
    </row>
    <row r="15682" spans="1:6" x14ac:dyDescent="0.25">
      <c r="A15682">
        <v>2962</v>
      </c>
      <c r="B15682" s="3">
        <v>44575</v>
      </c>
      <c r="C15682" s="3">
        <v>44581</v>
      </c>
      <c r="D15682" t="s">
        <v>131</v>
      </c>
      <c r="E15682" t="s">
        <v>129</v>
      </c>
      <c r="F15682" t="s">
        <v>133</v>
      </c>
    </row>
    <row r="15683" spans="1:6" x14ac:dyDescent="0.25">
      <c r="A15683">
        <v>2962</v>
      </c>
      <c r="B15683" s="3">
        <v>44582</v>
      </c>
      <c r="C15683" s="3"/>
      <c r="D15683" t="s">
        <v>131</v>
      </c>
      <c r="E15683" t="s">
        <v>129</v>
      </c>
      <c r="F15683" t="s">
        <v>133</v>
      </c>
    </row>
    <row r="15684" spans="1:6" x14ac:dyDescent="0.25">
      <c r="A15684">
        <v>2963</v>
      </c>
      <c r="B15684" s="3">
        <v>42643</v>
      </c>
      <c r="C15684" s="3">
        <v>43206</v>
      </c>
      <c r="D15684" t="s">
        <v>131</v>
      </c>
      <c r="E15684" t="s">
        <v>174</v>
      </c>
      <c r="F15684" t="s">
        <v>133</v>
      </c>
    </row>
    <row r="15685" spans="1:6" x14ac:dyDescent="0.25">
      <c r="A15685">
        <v>2963</v>
      </c>
      <c r="B15685" s="3">
        <v>43206</v>
      </c>
      <c r="C15685" s="3">
        <v>44579</v>
      </c>
      <c r="D15685" t="s">
        <v>131</v>
      </c>
      <c r="E15685" t="s">
        <v>174</v>
      </c>
      <c r="F15685" t="s">
        <v>133</v>
      </c>
    </row>
    <row r="15686" spans="1:6" x14ac:dyDescent="0.25">
      <c r="A15686">
        <v>2963</v>
      </c>
      <c r="B15686" s="3">
        <v>44579</v>
      </c>
      <c r="C15686" s="3">
        <v>44585</v>
      </c>
      <c r="D15686" t="s">
        <v>131</v>
      </c>
      <c r="E15686" t="s">
        <v>174</v>
      </c>
      <c r="F15686" t="s">
        <v>133</v>
      </c>
    </row>
    <row r="15687" spans="1:6" x14ac:dyDescent="0.25">
      <c r="A15687">
        <v>2963</v>
      </c>
      <c r="B15687" s="3">
        <v>44586</v>
      </c>
      <c r="C15687" s="3"/>
      <c r="D15687" t="s">
        <v>131</v>
      </c>
      <c r="E15687" t="s">
        <v>174</v>
      </c>
      <c r="F15687" t="s">
        <v>133</v>
      </c>
    </row>
    <row r="15688" spans="1:6" x14ac:dyDescent="0.25">
      <c r="A15688">
        <v>2964</v>
      </c>
      <c r="B15688" s="3">
        <v>42643</v>
      </c>
      <c r="C15688" s="3"/>
      <c r="D15688" t="s">
        <v>131</v>
      </c>
      <c r="E15688" t="s">
        <v>163</v>
      </c>
      <c r="F15688" t="s">
        <v>133</v>
      </c>
    </row>
    <row r="15689" spans="1:6" x14ac:dyDescent="0.25">
      <c r="A15689">
        <v>2965</v>
      </c>
      <c r="B15689" s="3">
        <v>42627</v>
      </c>
      <c r="C15689" s="3">
        <v>43206</v>
      </c>
      <c r="D15689" t="s">
        <v>131</v>
      </c>
      <c r="E15689" t="s">
        <v>163</v>
      </c>
      <c r="F15689" t="s">
        <v>133</v>
      </c>
    </row>
    <row r="15690" spans="1:6" x14ac:dyDescent="0.25">
      <c r="A15690">
        <v>2965</v>
      </c>
      <c r="B15690" s="3">
        <v>43206</v>
      </c>
      <c r="C15690" s="3">
        <v>44654</v>
      </c>
      <c r="D15690" t="s">
        <v>131</v>
      </c>
      <c r="E15690" t="s">
        <v>163</v>
      </c>
      <c r="F15690" t="s">
        <v>133</v>
      </c>
    </row>
    <row r="15691" spans="1:6" x14ac:dyDescent="0.25">
      <c r="A15691">
        <v>2965</v>
      </c>
      <c r="B15691" s="3">
        <v>44654</v>
      </c>
      <c r="C15691" s="3">
        <v>44667</v>
      </c>
      <c r="D15691" t="s">
        <v>131</v>
      </c>
      <c r="E15691" t="s">
        <v>163</v>
      </c>
      <c r="F15691" t="s">
        <v>133</v>
      </c>
    </row>
    <row r="15692" spans="1:6" x14ac:dyDescent="0.25">
      <c r="A15692">
        <v>2965</v>
      </c>
      <c r="B15692" s="3">
        <v>44668</v>
      </c>
      <c r="C15692" s="3"/>
      <c r="D15692" t="s">
        <v>131</v>
      </c>
      <c r="E15692" t="s">
        <v>163</v>
      </c>
      <c r="F15692" t="s">
        <v>133</v>
      </c>
    </row>
    <row r="15693" spans="1:6" x14ac:dyDescent="0.25">
      <c r="A15693">
        <v>2966</v>
      </c>
      <c r="B15693" s="3">
        <v>42643</v>
      </c>
      <c r="C15693" s="3">
        <v>43206</v>
      </c>
      <c r="D15693" t="s">
        <v>131</v>
      </c>
      <c r="E15693" t="s">
        <v>184</v>
      </c>
      <c r="F15693" t="s">
        <v>133</v>
      </c>
    </row>
    <row r="15694" spans="1:6" x14ac:dyDescent="0.25">
      <c r="A15694">
        <v>2966</v>
      </c>
      <c r="B15694" s="3">
        <v>43206</v>
      </c>
      <c r="C15694" s="3">
        <v>44181</v>
      </c>
      <c r="D15694" t="s">
        <v>131</v>
      </c>
      <c r="E15694" t="s">
        <v>184</v>
      </c>
      <c r="F15694" t="s">
        <v>133</v>
      </c>
    </row>
    <row r="15695" spans="1:6" x14ac:dyDescent="0.25">
      <c r="A15695">
        <v>2966</v>
      </c>
      <c r="B15695" s="3">
        <v>44181</v>
      </c>
      <c r="C15695" s="3">
        <v>44181</v>
      </c>
      <c r="D15695" t="s">
        <v>131</v>
      </c>
      <c r="E15695" t="s">
        <v>252</v>
      </c>
      <c r="F15695" t="s">
        <v>133</v>
      </c>
    </row>
    <row r="15696" spans="1:6" x14ac:dyDescent="0.25">
      <c r="A15696">
        <v>2966</v>
      </c>
      <c r="B15696" s="3">
        <v>44181</v>
      </c>
      <c r="C15696" s="3">
        <v>44692</v>
      </c>
      <c r="D15696" t="s">
        <v>131</v>
      </c>
      <c r="E15696" t="s">
        <v>252</v>
      </c>
      <c r="F15696" t="s">
        <v>133</v>
      </c>
    </row>
    <row r="15697" spans="1:6" x14ac:dyDescent="0.25">
      <c r="A15697">
        <v>2966</v>
      </c>
      <c r="B15697" s="3">
        <v>44692</v>
      </c>
      <c r="C15697" s="3">
        <v>44694</v>
      </c>
      <c r="D15697" t="s">
        <v>131</v>
      </c>
      <c r="E15697" t="s">
        <v>252</v>
      </c>
      <c r="F15697" t="s">
        <v>133</v>
      </c>
    </row>
    <row r="15698" spans="1:6" x14ac:dyDescent="0.25">
      <c r="A15698">
        <v>2966</v>
      </c>
      <c r="B15698" s="3">
        <v>44695</v>
      </c>
      <c r="C15698" s="3"/>
      <c r="D15698" t="s">
        <v>131</v>
      </c>
      <c r="E15698" t="s">
        <v>252</v>
      </c>
      <c r="F15698" t="s">
        <v>133</v>
      </c>
    </row>
    <row r="15699" spans="1:6" x14ac:dyDescent="0.25">
      <c r="A15699">
        <v>2967</v>
      </c>
      <c r="B15699" s="3">
        <v>42643</v>
      </c>
      <c r="C15699" s="3">
        <v>43206</v>
      </c>
      <c r="D15699" t="s">
        <v>131</v>
      </c>
      <c r="E15699" t="s">
        <v>184</v>
      </c>
      <c r="F15699" t="s">
        <v>133</v>
      </c>
    </row>
    <row r="15700" spans="1:6" x14ac:dyDescent="0.25">
      <c r="A15700">
        <v>2967</v>
      </c>
      <c r="B15700" s="3">
        <v>43206</v>
      </c>
      <c r="C15700" s="3">
        <v>43264</v>
      </c>
      <c r="D15700" t="s">
        <v>131</v>
      </c>
      <c r="E15700" t="s">
        <v>184</v>
      </c>
      <c r="F15700" t="s">
        <v>133</v>
      </c>
    </row>
    <row r="15701" spans="1:6" x14ac:dyDescent="0.25">
      <c r="A15701">
        <v>2967</v>
      </c>
      <c r="B15701" s="3">
        <v>43264</v>
      </c>
      <c r="C15701" s="3">
        <v>43264</v>
      </c>
      <c r="D15701" t="s">
        <v>131</v>
      </c>
      <c r="E15701" t="s">
        <v>184</v>
      </c>
      <c r="F15701" t="s">
        <v>133</v>
      </c>
    </row>
    <row r="15702" spans="1:6" x14ac:dyDescent="0.25">
      <c r="A15702">
        <v>2967</v>
      </c>
      <c r="B15702" s="3">
        <v>43264</v>
      </c>
      <c r="C15702" s="3">
        <v>43318</v>
      </c>
      <c r="D15702" t="s">
        <v>131</v>
      </c>
      <c r="E15702" t="s">
        <v>184</v>
      </c>
      <c r="F15702" t="s">
        <v>133</v>
      </c>
    </row>
    <row r="15703" spans="1:6" x14ac:dyDescent="0.25">
      <c r="A15703">
        <v>2967</v>
      </c>
      <c r="B15703" s="3">
        <v>43318</v>
      </c>
      <c r="C15703" s="3">
        <v>43600</v>
      </c>
      <c r="D15703" t="s">
        <v>131</v>
      </c>
      <c r="E15703" t="s">
        <v>184</v>
      </c>
      <c r="F15703" t="s">
        <v>133</v>
      </c>
    </row>
    <row r="15704" spans="1:6" x14ac:dyDescent="0.25">
      <c r="A15704">
        <v>2967</v>
      </c>
      <c r="B15704" s="3">
        <v>43600</v>
      </c>
      <c r="C15704" s="3">
        <v>44457</v>
      </c>
      <c r="D15704" t="s">
        <v>131</v>
      </c>
      <c r="E15704" t="s">
        <v>184</v>
      </c>
      <c r="F15704" t="s">
        <v>133</v>
      </c>
    </row>
    <row r="15705" spans="1:6" x14ac:dyDescent="0.25">
      <c r="A15705">
        <v>2967</v>
      </c>
      <c r="B15705" s="3">
        <v>44457</v>
      </c>
      <c r="C15705" s="3">
        <v>44470</v>
      </c>
      <c r="D15705" t="s">
        <v>131</v>
      </c>
      <c r="E15705" t="s">
        <v>184</v>
      </c>
      <c r="F15705" t="s">
        <v>133</v>
      </c>
    </row>
    <row r="15706" spans="1:6" x14ac:dyDescent="0.25">
      <c r="A15706">
        <v>2967</v>
      </c>
      <c r="B15706" s="3">
        <v>44471</v>
      </c>
      <c r="C15706" s="3">
        <v>44517</v>
      </c>
      <c r="D15706" t="s">
        <v>131</v>
      </c>
      <c r="E15706" t="s">
        <v>184</v>
      </c>
      <c r="F15706" t="s">
        <v>133</v>
      </c>
    </row>
    <row r="15707" spans="1:6" x14ac:dyDescent="0.25">
      <c r="A15707">
        <v>2967</v>
      </c>
      <c r="B15707" s="3">
        <v>44517</v>
      </c>
      <c r="C15707" s="3">
        <v>44519</v>
      </c>
      <c r="D15707" t="s">
        <v>131</v>
      </c>
      <c r="E15707" t="s">
        <v>184</v>
      </c>
      <c r="F15707" t="s">
        <v>133</v>
      </c>
    </row>
    <row r="15708" spans="1:6" x14ac:dyDescent="0.25">
      <c r="A15708">
        <v>2967</v>
      </c>
      <c r="B15708" s="3">
        <v>44520</v>
      </c>
      <c r="C15708" s="3">
        <v>44545</v>
      </c>
      <c r="D15708" t="s">
        <v>131</v>
      </c>
      <c r="E15708" t="s">
        <v>184</v>
      </c>
      <c r="F15708" t="s">
        <v>133</v>
      </c>
    </row>
    <row r="15709" spans="1:6" x14ac:dyDescent="0.25">
      <c r="A15709">
        <v>2967</v>
      </c>
      <c r="B15709" s="3">
        <v>44545</v>
      </c>
      <c r="C15709" s="3">
        <v>44547</v>
      </c>
      <c r="D15709" t="s">
        <v>131</v>
      </c>
      <c r="E15709" t="s">
        <v>184</v>
      </c>
      <c r="F15709" t="s">
        <v>133</v>
      </c>
    </row>
    <row r="15710" spans="1:6" x14ac:dyDescent="0.25">
      <c r="A15710">
        <v>2967</v>
      </c>
      <c r="B15710" s="3">
        <v>44548</v>
      </c>
      <c r="C15710" s="3">
        <v>44566</v>
      </c>
      <c r="D15710" t="s">
        <v>131</v>
      </c>
      <c r="E15710" t="s">
        <v>184</v>
      </c>
      <c r="F15710" t="s">
        <v>133</v>
      </c>
    </row>
    <row r="15711" spans="1:6" x14ac:dyDescent="0.25">
      <c r="A15711">
        <v>2967</v>
      </c>
      <c r="B15711" s="3">
        <v>44566</v>
      </c>
      <c r="C15711" s="3">
        <v>44568</v>
      </c>
      <c r="D15711" t="s">
        <v>131</v>
      </c>
      <c r="E15711" t="s">
        <v>184</v>
      </c>
      <c r="F15711" t="s">
        <v>133</v>
      </c>
    </row>
    <row r="15712" spans="1:6" x14ac:dyDescent="0.25">
      <c r="A15712">
        <v>2967</v>
      </c>
      <c r="B15712" s="3">
        <v>44569</v>
      </c>
      <c r="C15712" s="3">
        <v>44635</v>
      </c>
      <c r="D15712" t="s">
        <v>131</v>
      </c>
      <c r="E15712" t="s">
        <v>184</v>
      </c>
      <c r="F15712" t="s">
        <v>133</v>
      </c>
    </row>
    <row r="15713" spans="1:6" x14ac:dyDescent="0.25">
      <c r="A15713">
        <v>2967</v>
      </c>
      <c r="B15713" s="3">
        <v>44635</v>
      </c>
      <c r="C15713" s="3">
        <v>44664</v>
      </c>
      <c r="D15713" t="s">
        <v>131</v>
      </c>
      <c r="E15713" t="s">
        <v>184</v>
      </c>
      <c r="F15713" t="s">
        <v>133</v>
      </c>
    </row>
    <row r="15714" spans="1:6" x14ac:dyDescent="0.25">
      <c r="A15714">
        <v>2967</v>
      </c>
      <c r="B15714" s="3">
        <v>44665</v>
      </c>
      <c r="C15714" s="3">
        <v>44774</v>
      </c>
      <c r="D15714" t="s">
        <v>131</v>
      </c>
      <c r="E15714" t="s">
        <v>184</v>
      </c>
      <c r="F15714" t="s">
        <v>133</v>
      </c>
    </row>
    <row r="15715" spans="1:6" x14ac:dyDescent="0.25">
      <c r="A15715">
        <v>2967</v>
      </c>
      <c r="B15715" s="3">
        <v>44774</v>
      </c>
      <c r="C15715" s="3">
        <v>45138</v>
      </c>
      <c r="D15715" t="s">
        <v>131</v>
      </c>
      <c r="E15715" t="s">
        <v>184</v>
      </c>
      <c r="F15715" t="s">
        <v>133</v>
      </c>
    </row>
    <row r="15716" spans="1:6" x14ac:dyDescent="0.25">
      <c r="A15716">
        <v>2967</v>
      </c>
      <c r="B15716" s="3">
        <v>45139</v>
      </c>
      <c r="C15716" s="3"/>
      <c r="D15716" t="s">
        <v>131</v>
      </c>
      <c r="E15716" t="s">
        <v>184</v>
      </c>
      <c r="F15716" t="s">
        <v>133</v>
      </c>
    </row>
    <row r="15717" spans="1:6" x14ac:dyDescent="0.25">
      <c r="A15717">
        <v>2968</v>
      </c>
      <c r="B15717" s="3">
        <v>42643</v>
      </c>
      <c r="C15717" s="3">
        <v>43206</v>
      </c>
      <c r="D15717" t="s">
        <v>131</v>
      </c>
      <c r="E15717" t="s">
        <v>207</v>
      </c>
      <c r="F15717" t="s">
        <v>133</v>
      </c>
    </row>
    <row r="15718" spans="1:6" x14ac:dyDescent="0.25">
      <c r="A15718">
        <v>2968</v>
      </c>
      <c r="B15718" s="3">
        <v>43206</v>
      </c>
      <c r="C15718" s="3">
        <v>43344</v>
      </c>
      <c r="D15718" t="s">
        <v>131</v>
      </c>
      <c r="E15718" t="s">
        <v>207</v>
      </c>
      <c r="F15718" t="s">
        <v>133</v>
      </c>
    </row>
    <row r="15719" spans="1:6" x14ac:dyDescent="0.25">
      <c r="A15719">
        <v>2968</v>
      </c>
      <c r="B15719" s="3">
        <v>43344</v>
      </c>
      <c r="C15719" s="3">
        <v>43357</v>
      </c>
      <c r="D15719" t="s">
        <v>131</v>
      </c>
      <c r="E15719" t="s">
        <v>207</v>
      </c>
      <c r="F15719" t="s">
        <v>133</v>
      </c>
    </row>
    <row r="15720" spans="1:6" x14ac:dyDescent="0.25">
      <c r="A15720">
        <v>2968</v>
      </c>
      <c r="B15720" s="3">
        <v>43358</v>
      </c>
      <c r="C15720" s="3">
        <v>43685</v>
      </c>
      <c r="D15720" t="s">
        <v>131</v>
      </c>
      <c r="E15720" t="s">
        <v>207</v>
      </c>
      <c r="F15720" t="s">
        <v>133</v>
      </c>
    </row>
    <row r="15721" spans="1:6" x14ac:dyDescent="0.25">
      <c r="A15721">
        <v>2968</v>
      </c>
      <c r="B15721" s="3">
        <v>43685</v>
      </c>
      <c r="C15721" s="3">
        <v>43691</v>
      </c>
      <c r="D15721" t="s">
        <v>131</v>
      </c>
      <c r="E15721" t="s">
        <v>207</v>
      </c>
      <c r="F15721" t="s">
        <v>133</v>
      </c>
    </row>
    <row r="15722" spans="1:6" x14ac:dyDescent="0.25">
      <c r="A15722">
        <v>2968</v>
      </c>
      <c r="B15722" s="3">
        <v>43692</v>
      </c>
      <c r="C15722" s="3">
        <v>43831</v>
      </c>
      <c r="D15722" t="s">
        <v>131</v>
      </c>
      <c r="E15722" t="s">
        <v>207</v>
      </c>
      <c r="F15722" t="s">
        <v>133</v>
      </c>
    </row>
    <row r="15723" spans="1:6" x14ac:dyDescent="0.25">
      <c r="A15723">
        <v>2968</v>
      </c>
      <c r="B15723" s="3">
        <v>43831</v>
      </c>
      <c r="C15723" s="3">
        <v>43831</v>
      </c>
      <c r="D15723" t="s">
        <v>131</v>
      </c>
      <c r="E15723" t="s">
        <v>207</v>
      </c>
      <c r="F15723" t="s">
        <v>133</v>
      </c>
    </row>
    <row r="15724" spans="1:6" x14ac:dyDescent="0.25">
      <c r="A15724">
        <v>2968</v>
      </c>
      <c r="B15724" s="3">
        <v>43831</v>
      </c>
      <c r="C15724" s="3">
        <v>44732</v>
      </c>
      <c r="D15724" t="s">
        <v>131</v>
      </c>
      <c r="E15724" t="s">
        <v>175</v>
      </c>
      <c r="F15724" t="s">
        <v>133</v>
      </c>
    </row>
    <row r="15725" spans="1:6" x14ac:dyDescent="0.25">
      <c r="A15725">
        <v>2968</v>
      </c>
      <c r="B15725" s="3">
        <v>44732</v>
      </c>
      <c r="C15725" s="3">
        <v>44734</v>
      </c>
      <c r="D15725" t="s">
        <v>131</v>
      </c>
      <c r="E15725" t="s">
        <v>175</v>
      </c>
      <c r="F15725" t="s">
        <v>133</v>
      </c>
    </row>
    <row r="15726" spans="1:6" x14ac:dyDescent="0.25">
      <c r="A15726">
        <v>2968</v>
      </c>
      <c r="B15726" s="3">
        <v>44735</v>
      </c>
      <c r="C15726" s="3"/>
      <c r="D15726" t="s">
        <v>131</v>
      </c>
      <c r="E15726" t="s">
        <v>175</v>
      </c>
      <c r="F15726" t="s">
        <v>133</v>
      </c>
    </row>
    <row r="15727" spans="1:6" x14ac:dyDescent="0.25">
      <c r="A15727">
        <v>2969</v>
      </c>
      <c r="B15727" s="3">
        <v>42643</v>
      </c>
      <c r="C15727" s="3">
        <v>43751</v>
      </c>
      <c r="D15727" t="s">
        <v>131</v>
      </c>
      <c r="E15727" t="s">
        <v>118</v>
      </c>
      <c r="F15727" t="s">
        <v>133</v>
      </c>
    </row>
    <row r="15728" spans="1:6" x14ac:dyDescent="0.25">
      <c r="A15728">
        <v>2969</v>
      </c>
      <c r="B15728" s="3">
        <v>43752</v>
      </c>
      <c r="C15728" s="3">
        <v>43756</v>
      </c>
      <c r="D15728" t="s">
        <v>131</v>
      </c>
      <c r="E15728" t="s">
        <v>118</v>
      </c>
      <c r="F15728" t="s">
        <v>133</v>
      </c>
    </row>
    <row r="15729" spans="1:6" x14ac:dyDescent="0.25">
      <c r="A15729">
        <v>2969</v>
      </c>
      <c r="B15729" s="3">
        <v>43757</v>
      </c>
      <c r="C15729" s="3">
        <v>44402</v>
      </c>
      <c r="D15729" t="s">
        <v>131</v>
      </c>
      <c r="E15729" t="s">
        <v>118</v>
      </c>
      <c r="F15729" t="s">
        <v>133</v>
      </c>
    </row>
    <row r="15730" spans="1:6" x14ac:dyDescent="0.25">
      <c r="A15730">
        <v>2969</v>
      </c>
      <c r="B15730" s="3">
        <v>44403</v>
      </c>
      <c r="C15730" s="3">
        <v>44416</v>
      </c>
      <c r="D15730" t="s">
        <v>131</v>
      </c>
      <c r="E15730" t="s">
        <v>118</v>
      </c>
      <c r="F15730" t="s">
        <v>133</v>
      </c>
    </row>
    <row r="15731" spans="1:6" x14ac:dyDescent="0.25">
      <c r="A15731">
        <v>2969</v>
      </c>
      <c r="B15731" s="3">
        <v>44417</v>
      </c>
      <c r="C15731" s="3">
        <v>44592</v>
      </c>
      <c r="D15731" t="s">
        <v>131</v>
      </c>
      <c r="E15731" t="s">
        <v>118</v>
      </c>
      <c r="F15731" t="s">
        <v>133</v>
      </c>
    </row>
    <row r="15732" spans="1:6" x14ac:dyDescent="0.25">
      <c r="A15732">
        <v>2969</v>
      </c>
      <c r="B15732" s="3">
        <v>44593</v>
      </c>
      <c r="C15732" s="3"/>
      <c r="D15732" t="s">
        <v>131</v>
      </c>
      <c r="E15732" t="s">
        <v>118</v>
      </c>
      <c r="F15732" t="s">
        <v>133</v>
      </c>
    </row>
    <row r="15733" spans="1:6" x14ac:dyDescent="0.25">
      <c r="A15733">
        <v>2970</v>
      </c>
      <c r="B15733" s="3">
        <v>43038</v>
      </c>
      <c r="C15733" s="3">
        <v>43204</v>
      </c>
      <c r="D15733" t="s">
        <v>131</v>
      </c>
      <c r="E15733" t="s">
        <v>110</v>
      </c>
      <c r="F15733" t="s">
        <v>133</v>
      </c>
    </row>
    <row r="15734" spans="1:6" x14ac:dyDescent="0.25">
      <c r="A15734">
        <v>2970</v>
      </c>
      <c r="B15734" s="3">
        <v>43206</v>
      </c>
      <c r="C15734" s="3">
        <v>43405</v>
      </c>
      <c r="D15734" t="s">
        <v>131</v>
      </c>
      <c r="E15734" t="s">
        <v>110</v>
      </c>
      <c r="F15734" t="s">
        <v>133</v>
      </c>
    </row>
    <row r="15735" spans="1:6" x14ac:dyDescent="0.25">
      <c r="A15735">
        <v>2970</v>
      </c>
      <c r="B15735" s="3">
        <v>43206</v>
      </c>
      <c r="C15735" s="3">
        <v>43679</v>
      </c>
      <c r="D15735" t="s">
        <v>131</v>
      </c>
      <c r="E15735" t="s">
        <v>118</v>
      </c>
      <c r="F15735" t="s">
        <v>133</v>
      </c>
    </row>
    <row r="15736" spans="1:6" x14ac:dyDescent="0.25">
      <c r="A15736">
        <v>2970</v>
      </c>
      <c r="B15736" s="3">
        <v>43679</v>
      </c>
      <c r="C15736" s="3">
        <v>43860</v>
      </c>
      <c r="D15736" t="s">
        <v>131</v>
      </c>
      <c r="E15736" t="s">
        <v>118</v>
      </c>
      <c r="F15736" t="s">
        <v>133</v>
      </c>
    </row>
    <row r="15737" spans="1:6" x14ac:dyDescent="0.25">
      <c r="A15737">
        <v>2970</v>
      </c>
      <c r="B15737" s="3">
        <v>43861</v>
      </c>
      <c r="C15737" s="3">
        <v>43861</v>
      </c>
      <c r="D15737" t="s">
        <v>131</v>
      </c>
      <c r="E15737" t="s">
        <v>118</v>
      </c>
      <c r="F15737" t="s">
        <v>133</v>
      </c>
    </row>
    <row r="15738" spans="1:6" x14ac:dyDescent="0.25">
      <c r="A15738">
        <v>2970</v>
      </c>
      <c r="B15738" s="3">
        <v>43861</v>
      </c>
      <c r="C15738" s="3">
        <v>43863</v>
      </c>
      <c r="D15738" t="s">
        <v>131</v>
      </c>
      <c r="E15738" t="s">
        <v>118</v>
      </c>
      <c r="F15738" t="s">
        <v>133</v>
      </c>
    </row>
    <row r="15739" spans="1:6" x14ac:dyDescent="0.25">
      <c r="A15739">
        <v>2971</v>
      </c>
      <c r="B15739" s="3">
        <v>42779</v>
      </c>
      <c r="C15739" s="3">
        <v>43205</v>
      </c>
      <c r="D15739" t="s">
        <v>131</v>
      </c>
      <c r="E15739" t="s">
        <v>118</v>
      </c>
      <c r="F15739" t="s">
        <v>133</v>
      </c>
    </row>
    <row r="15740" spans="1:6" x14ac:dyDescent="0.25">
      <c r="A15740">
        <v>2971</v>
      </c>
      <c r="B15740" s="3">
        <v>43205</v>
      </c>
      <c r="C15740" s="3">
        <v>43206</v>
      </c>
      <c r="D15740" t="s">
        <v>131</v>
      </c>
      <c r="E15740" t="s">
        <v>118</v>
      </c>
      <c r="F15740" t="s">
        <v>133</v>
      </c>
    </row>
    <row r="15741" spans="1:6" x14ac:dyDescent="0.25">
      <c r="A15741">
        <v>2971</v>
      </c>
      <c r="B15741" s="3">
        <v>43206</v>
      </c>
      <c r="C15741" s="3">
        <v>43601</v>
      </c>
      <c r="D15741" t="s">
        <v>131</v>
      </c>
      <c r="E15741" t="s">
        <v>118</v>
      </c>
      <c r="F15741" t="s">
        <v>133</v>
      </c>
    </row>
    <row r="15742" spans="1:6" x14ac:dyDescent="0.25">
      <c r="A15742">
        <v>2971</v>
      </c>
      <c r="B15742" s="3">
        <v>43601</v>
      </c>
      <c r="C15742" s="3">
        <v>43709</v>
      </c>
      <c r="D15742" t="s">
        <v>131</v>
      </c>
      <c r="E15742" t="s">
        <v>118</v>
      </c>
      <c r="F15742" t="s">
        <v>133</v>
      </c>
    </row>
    <row r="15743" spans="1:6" x14ac:dyDescent="0.25">
      <c r="A15743">
        <v>2971</v>
      </c>
      <c r="B15743" s="3">
        <v>43710</v>
      </c>
      <c r="C15743" s="3">
        <v>43849</v>
      </c>
      <c r="D15743" t="s">
        <v>131</v>
      </c>
      <c r="E15743" t="s">
        <v>118</v>
      </c>
      <c r="F15743" t="s">
        <v>133</v>
      </c>
    </row>
    <row r="15744" spans="1:6" x14ac:dyDescent="0.25">
      <c r="A15744">
        <v>2971</v>
      </c>
      <c r="B15744" s="3">
        <v>43850</v>
      </c>
      <c r="C15744" s="3">
        <v>44564</v>
      </c>
      <c r="D15744" t="s">
        <v>131</v>
      </c>
      <c r="E15744" t="s">
        <v>118</v>
      </c>
      <c r="F15744" t="s">
        <v>133</v>
      </c>
    </row>
    <row r="15745" spans="1:6" x14ac:dyDescent="0.25">
      <c r="A15745">
        <v>2971</v>
      </c>
      <c r="B15745" s="3">
        <v>44564</v>
      </c>
      <c r="C15745" s="3">
        <v>44578</v>
      </c>
      <c r="D15745" t="s">
        <v>131</v>
      </c>
      <c r="E15745" t="s">
        <v>118</v>
      </c>
      <c r="F15745" t="s">
        <v>133</v>
      </c>
    </row>
    <row r="15746" spans="1:6" x14ac:dyDescent="0.25">
      <c r="A15746">
        <v>2972</v>
      </c>
      <c r="B15746" s="3">
        <v>42643</v>
      </c>
      <c r="C15746" s="3">
        <v>43205</v>
      </c>
      <c r="D15746" t="s">
        <v>131</v>
      </c>
      <c r="E15746" t="s">
        <v>111</v>
      </c>
      <c r="F15746" t="s">
        <v>133</v>
      </c>
    </row>
    <row r="15747" spans="1:6" x14ac:dyDescent="0.25">
      <c r="A15747">
        <v>2972</v>
      </c>
      <c r="B15747" s="3">
        <v>43205</v>
      </c>
      <c r="C15747" s="3">
        <v>43206</v>
      </c>
      <c r="D15747" t="s">
        <v>131</v>
      </c>
      <c r="E15747" t="s">
        <v>111</v>
      </c>
      <c r="F15747" t="s">
        <v>133</v>
      </c>
    </row>
    <row r="15748" spans="1:6" x14ac:dyDescent="0.25">
      <c r="A15748">
        <v>2972</v>
      </c>
      <c r="B15748" s="3">
        <v>43206</v>
      </c>
      <c r="C15748" s="3">
        <v>43703</v>
      </c>
      <c r="D15748" t="s">
        <v>131</v>
      </c>
      <c r="E15748" t="s">
        <v>111</v>
      </c>
      <c r="F15748" t="s">
        <v>133</v>
      </c>
    </row>
    <row r="15749" spans="1:6" x14ac:dyDescent="0.25">
      <c r="A15749">
        <v>2972</v>
      </c>
      <c r="B15749" s="3">
        <v>43703</v>
      </c>
      <c r="C15749" s="3">
        <v>43732</v>
      </c>
      <c r="D15749" t="s">
        <v>131</v>
      </c>
      <c r="E15749" t="s">
        <v>111</v>
      </c>
      <c r="F15749" t="s">
        <v>133</v>
      </c>
    </row>
    <row r="15750" spans="1:6" x14ac:dyDescent="0.25">
      <c r="A15750">
        <v>2972</v>
      </c>
      <c r="B15750" s="3">
        <v>43733</v>
      </c>
      <c r="C15750" s="3">
        <v>43733</v>
      </c>
      <c r="D15750" t="s">
        <v>131</v>
      </c>
      <c r="E15750" t="s">
        <v>111</v>
      </c>
      <c r="F15750" t="s">
        <v>133</v>
      </c>
    </row>
    <row r="15751" spans="1:6" x14ac:dyDescent="0.25">
      <c r="A15751">
        <v>2972</v>
      </c>
      <c r="B15751" s="3">
        <v>43733</v>
      </c>
      <c r="C15751" s="3">
        <v>43792</v>
      </c>
      <c r="D15751" t="s">
        <v>131</v>
      </c>
      <c r="E15751" t="s">
        <v>111</v>
      </c>
      <c r="F15751" t="s">
        <v>133</v>
      </c>
    </row>
    <row r="15752" spans="1:6" x14ac:dyDescent="0.25">
      <c r="A15752">
        <v>2972</v>
      </c>
      <c r="B15752" s="3">
        <v>43793</v>
      </c>
      <c r="C15752" s="3">
        <v>43900</v>
      </c>
      <c r="D15752" t="s">
        <v>131</v>
      </c>
      <c r="E15752" t="s">
        <v>111</v>
      </c>
      <c r="F15752" t="s">
        <v>133</v>
      </c>
    </row>
    <row r="15753" spans="1:6" x14ac:dyDescent="0.25">
      <c r="A15753">
        <v>2972</v>
      </c>
      <c r="B15753" s="3">
        <v>43900</v>
      </c>
      <c r="C15753" s="3">
        <v>43911</v>
      </c>
      <c r="D15753" t="s">
        <v>131</v>
      </c>
      <c r="E15753" t="s">
        <v>111</v>
      </c>
      <c r="F15753" t="s">
        <v>133</v>
      </c>
    </row>
    <row r="15754" spans="1:6" x14ac:dyDescent="0.25">
      <c r="A15754">
        <v>2972</v>
      </c>
      <c r="B15754" s="3">
        <v>43912</v>
      </c>
      <c r="C15754" s="3">
        <v>44453</v>
      </c>
      <c r="D15754" t="s">
        <v>131</v>
      </c>
      <c r="E15754" t="s">
        <v>111</v>
      </c>
      <c r="F15754" t="s">
        <v>133</v>
      </c>
    </row>
    <row r="15755" spans="1:6" x14ac:dyDescent="0.25">
      <c r="A15755">
        <v>2972</v>
      </c>
      <c r="B15755" s="3">
        <v>44453</v>
      </c>
      <c r="C15755" s="3">
        <v>44473</v>
      </c>
      <c r="D15755" t="s">
        <v>131</v>
      </c>
      <c r="E15755" t="s">
        <v>111</v>
      </c>
      <c r="F15755" t="s">
        <v>133</v>
      </c>
    </row>
    <row r="15756" spans="1:6" x14ac:dyDescent="0.25">
      <c r="A15756">
        <v>2972</v>
      </c>
      <c r="B15756" s="3">
        <v>44474</v>
      </c>
      <c r="C15756" s="3">
        <v>44672</v>
      </c>
      <c r="D15756" t="s">
        <v>131</v>
      </c>
      <c r="E15756" t="s">
        <v>111</v>
      </c>
      <c r="F15756" t="s">
        <v>133</v>
      </c>
    </row>
    <row r="15757" spans="1:6" x14ac:dyDescent="0.25">
      <c r="A15757">
        <v>2972</v>
      </c>
      <c r="B15757" s="3">
        <v>44672</v>
      </c>
      <c r="C15757" s="3">
        <v>44673</v>
      </c>
      <c r="D15757" t="s">
        <v>131</v>
      </c>
      <c r="E15757" t="s">
        <v>111</v>
      </c>
      <c r="F15757" t="s">
        <v>133</v>
      </c>
    </row>
    <row r="15758" spans="1:6" x14ac:dyDescent="0.25">
      <c r="A15758">
        <v>2972</v>
      </c>
      <c r="B15758" s="3">
        <v>44674</v>
      </c>
      <c r="C15758" s="3"/>
      <c r="D15758" t="s">
        <v>131</v>
      </c>
      <c r="E15758" t="s">
        <v>111</v>
      </c>
      <c r="F15758" t="s">
        <v>133</v>
      </c>
    </row>
    <row r="15759" spans="1:6" x14ac:dyDescent="0.25">
      <c r="A15759">
        <v>2973</v>
      </c>
      <c r="B15759" s="3">
        <v>42782</v>
      </c>
      <c r="C15759" s="3">
        <v>43677</v>
      </c>
      <c r="D15759" t="s">
        <v>131</v>
      </c>
      <c r="E15759" t="s">
        <v>135</v>
      </c>
      <c r="F15759" t="s">
        <v>133</v>
      </c>
    </row>
    <row r="15760" spans="1:6" x14ac:dyDescent="0.25">
      <c r="A15760">
        <v>2973</v>
      </c>
      <c r="B15760" s="3">
        <v>43677</v>
      </c>
      <c r="C15760" s="3">
        <v>43693</v>
      </c>
      <c r="D15760" t="s">
        <v>131</v>
      </c>
      <c r="E15760" t="s">
        <v>115</v>
      </c>
      <c r="F15760" t="s">
        <v>133</v>
      </c>
    </row>
    <row r="15761" spans="1:6" x14ac:dyDescent="0.25">
      <c r="A15761">
        <v>2973</v>
      </c>
      <c r="B15761" s="3">
        <v>43677</v>
      </c>
      <c r="C15761" s="3">
        <v>43838</v>
      </c>
      <c r="D15761" t="s">
        <v>131</v>
      </c>
      <c r="E15761" t="s">
        <v>135</v>
      </c>
      <c r="F15761" t="s">
        <v>133</v>
      </c>
    </row>
    <row r="15762" spans="1:6" x14ac:dyDescent="0.25">
      <c r="A15762">
        <v>2973</v>
      </c>
      <c r="B15762" s="3">
        <v>43693</v>
      </c>
      <c r="C15762" s="3"/>
      <c r="D15762" t="s">
        <v>131</v>
      </c>
      <c r="E15762" t="s">
        <v>115</v>
      </c>
      <c r="F15762" t="s">
        <v>133</v>
      </c>
    </row>
    <row r="15763" spans="1:6" x14ac:dyDescent="0.25">
      <c r="A15763">
        <v>2974</v>
      </c>
      <c r="B15763" s="3">
        <v>42736</v>
      </c>
      <c r="C15763" s="3">
        <v>43205</v>
      </c>
      <c r="D15763" t="s">
        <v>131</v>
      </c>
      <c r="E15763" t="s">
        <v>174</v>
      </c>
      <c r="F15763" t="s">
        <v>133</v>
      </c>
    </row>
    <row r="15764" spans="1:6" x14ac:dyDescent="0.25">
      <c r="A15764">
        <v>2974</v>
      </c>
      <c r="B15764" s="3">
        <v>43205</v>
      </c>
      <c r="C15764" s="3">
        <v>43206</v>
      </c>
      <c r="D15764" t="s">
        <v>131</v>
      </c>
      <c r="E15764" t="s">
        <v>174</v>
      </c>
      <c r="F15764" t="s">
        <v>133</v>
      </c>
    </row>
    <row r="15765" spans="1:6" x14ac:dyDescent="0.25">
      <c r="A15765">
        <v>2974</v>
      </c>
      <c r="B15765" s="3">
        <v>43206</v>
      </c>
      <c r="C15765" s="3">
        <v>43783</v>
      </c>
      <c r="D15765" t="s">
        <v>131</v>
      </c>
      <c r="E15765" t="s">
        <v>174</v>
      </c>
      <c r="F15765" t="s">
        <v>133</v>
      </c>
    </row>
    <row r="15766" spans="1:6" x14ac:dyDescent="0.25">
      <c r="A15766">
        <v>2974</v>
      </c>
      <c r="B15766" s="3">
        <v>43783</v>
      </c>
      <c r="C15766" s="3">
        <v>43812</v>
      </c>
      <c r="D15766" t="s">
        <v>131</v>
      </c>
      <c r="E15766" t="s">
        <v>174</v>
      </c>
      <c r="F15766" t="s">
        <v>133</v>
      </c>
    </row>
    <row r="15767" spans="1:6" x14ac:dyDescent="0.25">
      <c r="A15767">
        <v>2974</v>
      </c>
      <c r="B15767" s="3">
        <v>43813</v>
      </c>
      <c r="C15767" s="3">
        <v>44160</v>
      </c>
      <c r="D15767" t="s">
        <v>131</v>
      </c>
      <c r="E15767" t="s">
        <v>174</v>
      </c>
      <c r="F15767" t="s">
        <v>133</v>
      </c>
    </row>
    <row r="15768" spans="1:6" x14ac:dyDescent="0.25">
      <c r="A15768">
        <v>2974</v>
      </c>
      <c r="B15768" s="3">
        <v>44160</v>
      </c>
      <c r="C15768" s="3">
        <v>44173</v>
      </c>
      <c r="D15768" t="s">
        <v>131</v>
      </c>
      <c r="E15768" t="s">
        <v>174</v>
      </c>
      <c r="F15768" t="s">
        <v>133</v>
      </c>
    </row>
    <row r="15769" spans="1:6" x14ac:dyDescent="0.25">
      <c r="A15769">
        <v>2974</v>
      </c>
      <c r="B15769" s="3">
        <v>44174</v>
      </c>
      <c r="C15769" s="3">
        <v>44174</v>
      </c>
      <c r="D15769" t="s">
        <v>131</v>
      </c>
      <c r="E15769" t="s">
        <v>174</v>
      </c>
      <c r="F15769" t="s">
        <v>133</v>
      </c>
    </row>
    <row r="15770" spans="1:6" x14ac:dyDescent="0.25">
      <c r="A15770">
        <v>2974</v>
      </c>
      <c r="B15770" s="3">
        <v>44174</v>
      </c>
      <c r="C15770" s="3">
        <v>44263</v>
      </c>
      <c r="D15770" t="s">
        <v>131</v>
      </c>
      <c r="E15770" t="s">
        <v>174</v>
      </c>
      <c r="F15770" t="s">
        <v>133</v>
      </c>
    </row>
    <row r="15771" spans="1:6" x14ac:dyDescent="0.25">
      <c r="A15771">
        <v>2974</v>
      </c>
      <c r="B15771" s="3">
        <v>44256</v>
      </c>
      <c r="C15771" s="3">
        <v>44487</v>
      </c>
      <c r="D15771" t="s">
        <v>131</v>
      </c>
      <c r="E15771" t="s">
        <v>174</v>
      </c>
      <c r="F15771" t="s">
        <v>133</v>
      </c>
    </row>
    <row r="15772" spans="1:6" x14ac:dyDescent="0.25">
      <c r="A15772">
        <v>2974</v>
      </c>
      <c r="B15772" s="3">
        <v>44256</v>
      </c>
      <c r="C15772" s="3">
        <v>44586</v>
      </c>
      <c r="D15772" t="s">
        <v>131</v>
      </c>
      <c r="E15772" t="s">
        <v>111</v>
      </c>
      <c r="F15772" t="s">
        <v>133</v>
      </c>
    </row>
    <row r="15773" spans="1:6" x14ac:dyDescent="0.25">
      <c r="A15773">
        <v>2974</v>
      </c>
      <c r="B15773" s="3">
        <v>44264</v>
      </c>
      <c r="C15773" s="3">
        <v>44487</v>
      </c>
      <c r="D15773" t="s">
        <v>131</v>
      </c>
      <c r="E15773" t="s">
        <v>174</v>
      </c>
      <c r="F15773" t="s">
        <v>133</v>
      </c>
    </row>
    <row r="15774" spans="1:6" x14ac:dyDescent="0.25">
      <c r="A15774">
        <v>2974</v>
      </c>
      <c r="B15774" s="3">
        <v>44586</v>
      </c>
      <c r="C15774" s="3">
        <v>44592</v>
      </c>
      <c r="D15774" t="s">
        <v>131</v>
      </c>
      <c r="E15774" t="s">
        <v>111</v>
      </c>
      <c r="F15774" t="s">
        <v>133</v>
      </c>
    </row>
    <row r="15775" spans="1:6" x14ac:dyDescent="0.25">
      <c r="A15775">
        <v>2974</v>
      </c>
      <c r="B15775" s="3">
        <v>44593</v>
      </c>
      <c r="C15775" s="3"/>
      <c r="D15775" t="s">
        <v>131</v>
      </c>
      <c r="E15775" t="s">
        <v>111</v>
      </c>
      <c r="F15775" t="s">
        <v>133</v>
      </c>
    </row>
    <row r="15776" spans="1:6" x14ac:dyDescent="0.25">
      <c r="A15776">
        <v>2975</v>
      </c>
      <c r="B15776" s="3">
        <v>42705</v>
      </c>
      <c r="C15776" s="3">
        <v>43206</v>
      </c>
      <c r="D15776" t="s">
        <v>131</v>
      </c>
      <c r="E15776" t="s">
        <v>174</v>
      </c>
      <c r="F15776" t="s">
        <v>133</v>
      </c>
    </row>
    <row r="15777" spans="1:6" x14ac:dyDescent="0.25">
      <c r="A15777">
        <v>2975</v>
      </c>
      <c r="B15777" s="3">
        <v>43206</v>
      </c>
      <c r="C15777" s="3">
        <v>44655</v>
      </c>
      <c r="D15777" t="s">
        <v>131</v>
      </c>
      <c r="E15777" t="s">
        <v>174</v>
      </c>
      <c r="F15777" t="s">
        <v>133</v>
      </c>
    </row>
    <row r="15778" spans="1:6" x14ac:dyDescent="0.25">
      <c r="A15778">
        <v>2975</v>
      </c>
      <c r="B15778" s="3">
        <v>44655</v>
      </c>
      <c r="C15778" s="3">
        <v>44656</v>
      </c>
      <c r="D15778" t="s">
        <v>131</v>
      </c>
      <c r="E15778" t="s">
        <v>174</v>
      </c>
      <c r="F15778" t="s">
        <v>133</v>
      </c>
    </row>
    <row r="15779" spans="1:6" x14ac:dyDescent="0.25">
      <c r="A15779">
        <v>2975</v>
      </c>
      <c r="B15779" s="3">
        <v>44657</v>
      </c>
      <c r="C15779" s="3"/>
      <c r="D15779" t="s">
        <v>131</v>
      </c>
      <c r="E15779" t="s">
        <v>174</v>
      </c>
      <c r="F15779" t="s">
        <v>133</v>
      </c>
    </row>
    <row r="15780" spans="1:6" x14ac:dyDescent="0.25">
      <c r="A15780">
        <v>2977</v>
      </c>
      <c r="B15780" s="3">
        <v>42627</v>
      </c>
      <c r="C15780" s="3">
        <v>43205</v>
      </c>
      <c r="D15780" t="s">
        <v>131</v>
      </c>
      <c r="E15780" t="s">
        <v>163</v>
      </c>
      <c r="F15780" t="s">
        <v>133</v>
      </c>
    </row>
    <row r="15781" spans="1:6" x14ac:dyDescent="0.25">
      <c r="A15781">
        <v>2977</v>
      </c>
      <c r="B15781" s="3">
        <v>43205</v>
      </c>
      <c r="C15781" s="3">
        <v>43206</v>
      </c>
      <c r="D15781" t="s">
        <v>131</v>
      </c>
      <c r="E15781" t="s">
        <v>163</v>
      </c>
      <c r="F15781" t="s">
        <v>133</v>
      </c>
    </row>
    <row r="15782" spans="1:6" x14ac:dyDescent="0.25">
      <c r="A15782">
        <v>2977</v>
      </c>
      <c r="B15782" s="3">
        <v>43206</v>
      </c>
      <c r="C15782" s="3">
        <v>44633</v>
      </c>
      <c r="D15782" t="s">
        <v>131</v>
      </c>
      <c r="E15782" t="s">
        <v>163</v>
      </c>
      <c r="F15782" t="s">
        <v>133</v>
      </c>
    </row>
    <row r="15783" spans="1:6" x14ac:dyDescent="0.25">
      <c r="A15783">
        <v>2977</v>
      </c>
      <c r="B15783" s="3">
        <v>44633</v>
      </c>
      <c r="C15783" s="3">
        <v>44646</v>
      </c>
      <c r="D15783" t="s">
        <v>131</v>
      </c>
      <c r="E15783" t="s">
        <v>163</v>
      </c>
      <c r="F15783" t="s">
        <v>133</v>
      </c>
    </row>
    <row r="15784" spans="1:6" x14ac:dyDescent="0.25">
      <c r="A15784">
        <v>2977</v>
      </c>
      <c r="B15784" s="3">
        <v>44647</v>
      </c>
      <c r="C15784" s="3"/>
      <c r="D15784" t="s">
        <v>131</v>
      </c>
      <c r="E15784" t="s">
        <v>163</v>
      </c>
      <c r="F15784" t="s">
        <v>133</v>
      </c>
    </row>
    <row r="15785" spans="1:6" x14ac:dyDescent="0.25">
      <c r="A15785">
        <v>2978</v>
      </c>
      <c r="B15785" s="3">
        <v>42614</v>
      </c>
      <c r="C15785" s="3">
        <v>43205</v>
      </c>
      <c r="D15785" t="s">
        <v>131</v>
      </c>
      <c r="E15785" t="s">
        <v>184</v>
      </c>
      <c r="F15785" t="s">
        <v>133</v>
      </c>
    </row>
    <row r="15786" spans="1:6" x14ac:dyDescent="0.25">
      <c r="A15786">
        <v>2978</v>
      </c>
      <c r="B15786" s="3">
        <v>43205</v>
      </c>
      <c r="C15786" s="3">
        <v>43206</v>
      </c>
      <c r="D15786" t="s">
        <v>131</v>
      </c>
      <c r="E15786" t="s">
        <v>184</v>
      </c>
      <c r="F15786" t="s">
        <v>133</v>
      </c>
    </row>
    <row r="15787" spans="1:6" x14ac:dyDescent="0.25">
      <c r="A15787">
        <v>2978</v>
      </c>
      <c r="B15787" s="3">
        <v>43206</v>
      </c>
      <c r="C15787" s="3">
        <v>43276</v>
      </c>
      <c r="D15787" t="s">
        <v>131</v>
      </c>
      <c r="E15787" t="s">
        <v>184</v>
      </c>
      <c r="F15787" t="s">
        <v>133</v>
      </c>
    </row>
    <row r="15788" spans="1:6" x14ac:dyDescent="0.25">
      <c r="A15788">
        <v>2978</v>
      </c>
      <c r="B15788" s="3">
        <v>43276</v>
      </c>
      <c r="C15788" s="3">
        <v>43282</v>
      </c>
      <c r="D15788" t="s">
        <v>131</v>
      </c>
      <c r="E15788" t="s">
        <v>184</v>
      </c>
      <c r="F15788" t="s">
        <v>133</v>
      </c>
    </row>
    <row r="15789" spans="1:6" x14ac:dyDescent="0.25">
      <c r="A15789">
        <v>2978</v>
      </c>
      <c r="B15789" s="3">
        <v>43282</v>
      </c>
      <c r="C15789" s="3">
        <v>43528</v>
      </c>
      <c r="D15789" t="s">
        <v>131</v>
      </c>
      <c r="E15789" t="s">
        <v>184</v>
      </c>
      <c r="F15789" t="s">
        <v>133</v>
      </c>
    </row>
    <row r="15790" spans="1:6" x14ac:dyDescent="0.25">
      <c r="A15790">
        <v>2978</v>
      </c>
      <c r="B15790" s="3">
        <v>43528</v>
      </c>
      <c r="C15790" s="3">
        <v>43557</v>
      </c>
      <c r="D15790" t="s">
        <v>131</v>
      </c>
      <c r="E15790" t="s">
        <v>184</v>
      </c>
      <c r="F15790" t="s">
        <v>133</v>
      </c>
    </row>
    <row r="15791" spans="1:6" x14ac:dyDescent="0.25">
      <c r="A15791">
        <v>2978</v>
      </c>
      <c r="B15791" s="3">
        <v>43558</v>
      </c>
      <c r="C15791" s="3">
        <v>43558</v>
      </c>
      <c r="D15791" t="s">
        <v>131</v>
      </c>
      <c r="E15791" t="s">
        <v>184</v>
      </c>
      <c r="F15791" t="s">
        <v>133</v>
      </c>
    </row>
    <row r="15792" spans="1:6" x14ac:dyDescent="0.25">
      <c r="A15792">
        <v>2978</v>
      </c>
      <c r="B15792" s="3">
        <v>43558</v>
      </c>
      <c r="C15792" s="3">
        <v>43617</v>
      </c>
      <c r="D15792" t="s">
        <v>131</v>
      </c>
      <c r="E15792" t="s">
        <v>184</v>
      </c>
      <c r="F15792" t="s">
        <v>133</v>
      </c>
    </row>
    <row r="15793" spans="1:6" x14ac:dyDescent="0.25">
      <c r="A15793">
        <v>2978</v>
      </c>
      <c r="B15793" s="3">
        <v>43618</v>
      </c>
      <c r="C15793" s="3">
        <v>43798</v>
      </c>
      <c r="D15793" t="s">
        <v>131</v>
      </c>
      <c r="E15793" t="s">
        <v>184</v>
      </c>
      <c r="F15793" t="s">
        <v>133</v>
      </c>
    </row>
    <row r="15794" spans="1:6" x14ac:dyDescent="0.25">
      <c r="A15794">
        <v>2978</v>
      </c>
      <c r="B15794" s="3">
        <v>43798</v>
      </c>
      <c r="C15794" s="3">
        <v>43798</v>
      </c>
      <c r="D15794" t="s">
        <v>131</v>
      </c>
      <c r="E15794" t="s">
        <v>254</v>
      </c>
      <c r="F15794" t="s">
        <v>133</v>
      </c>
    </row>
    <row r="15795" spans="1:6" x14ac:dyDescent="0.25">
      <c r="A15795">
        <v>2978</v>
      </c>
      <c r="B15795" s="3">
        <v>43798</v>
      </c>
      <c r="C15795" s="3">
        <v>44165</v>
      </c>
      <c r="D15795" t="s">
        <v>131</v>
      </c>
      <c r="E15795" t="s">
        <v>254</v>
      </c>
      <c r="F15795" t="s">
        <v>133</v>
      </c>
    </row>
    <row r="15796" spans="1:6" x14ac:dyDescent="0.25">
      <c r="A15796">
        <v>2978</v>
      </c>
      <c r="B15796" s="3">
        <v>44165</v>
      </c>
      <c r="C15796" s="3">
        <v>44166</v>
      </c>
      <c r="D15796" t="s">
        <v>131</v>
      </c>
      <c r="E15796" t="s">
        <v>184</v>
      </c>
      <c r="F15796" t="s">
        <v>133</v>
      </c>
    </row>
    <row r="15797" spans="1:6" x14ac:dyDescent="0.25">
      <c r="A15797">
        <v>2978</v>
      </c>
      <c r="B15797" s="3">
        <v>44166</v>
      </c>
      <c r="C15797" s="3">
        <v>44166</v>
      </c>
      <c r="D15797" t="s">
        <v>131</v>
      </c>
      <c r="E15797" t="s">
        <v>254</v>
      </c>
      <c r="F15797" t="s">
        <v>133</v>
      </c>
    </row>
    <row r="15798" spans="1:6" x14ac:dyDescent="0.25">
      <c r="A15798">
        <v>2978</v>
      </c>
      <c r="B15798" s="3">
        <v>44166</v>
      </c>
      <c r="C15798" s="3">
        <v>44256</v>
      </c>
      <c r="D15798" t="s">
        <v>131</v>
      </c>
      <c r="E15798" t="s">
        <v>254</v>
      </c>
      <c r="F15798" t="s">
        <v>133</v>
      </c>
    </row>
    <row r="15799" spans="1:6" x14ac:dyDescent="0.25">
      <c r="A15799">
        <v>2978</v>
      </c>
      <c r="B15799" s="3">
        <v>44256</v>
      </c>
      <c r="C15799" s="3">
        <v>44256</v>
      </c>
      <c r="D15799" t="s">
        <v>131</v>
      </c>
      <c r="E15799" t="s">
        <v>254</v>
      </c>
      <c r="F15799" t="s">
        <v>133</v>
      </c>
    </row>
    <row r="15800" spans="1:6" x14ac:dyDescent="0.25">
      <c r="A15800">
        <v>2978</v>
      </c>
      <c r="B15800" s="3">
        <v>44256</v>
      </c>
      <c r="C15800" s="3">
        <v>44256</v>
      </c>
      <c r="D15800" t="s">
        <v>131</v>
      </c>
      <c r="E15800" t="s">
        <v>254</v>
      </c>
      <c r="F15800" t="s">
        <v>133</v>
      </c>
    </row>
    <row r="15801" spans="1:6" x14ac:dyDescent="0.25">
      <c r="A15801">
        <v>2978</v>
      </c>
      <c r="B15801" s="3">
        <v>44256</v>
      </c>
      <c r="C15801" s="3">
        <v>44487</v>
      </c>
      <c r="D15801" t="s">
        <v>131</v>
      </c>
      <c r="E15801" t="s">
        <v>174</v>
      </c>
      <c r="F15801" t="s">
        <v>133</v>
      </c>
    </row>
    <row r="15802" spans="1:6" x14ac:dyDescent="0.25">
      <c r="A15802">
        <v>2978</v>
      </c>
      <c r="B15802" s="3">
        <v>44487</v>
      </c>
      <c r="C15802" s="3">
        <v>44487</v>
      </c>
      <c r="D15802" t="s">
        <v>131</v>
      </c>
      <c r="E15802" t="s">
        <v>174</v>
      </c>
      <c r="F15802" t="s">
        <v>133</v>
      </c>
    </row>
    <row r="15803" spans="1:6" x14ac:dyDescent="0.25">
      <c r="A15803">
        <v>2978</v>
      </c>
      <c r="B15803" s="3">
        <v>44669</v>
      </c>
      <c r="C15803" s="3"/>
      <c r="D15803" t="s">
        <v>131</v>
      </c>
      <c r="E15803" t="s">
        <v>174</v>
      </c>
      <c r="F15803" t="s">
        <v>133</v>
      </c>
    </row>
    <row r="15804" spans="1:6" x14ac:dyDescent="0.25">
      <c r="A15804">
        <v>2979</v>
      </c>
      <c r="B15804" s="3">
        <v>42736</v>
      </c>
      <c r="C15804" s="3">
        <v>43205</v>
      </c>
      <c r="D15804" t="s">
        <v>131</v>
      </c>
      <c r="E15804" t="s">
        <v>163</v>
      </c>
      <c r="F15804" t="s">
        <v>133</v>
      </c>
    </row>
    <row r="15805" spans="1:6" x14ac:dyDescent="0.25">
      <c r="A15805">
        <v>2979</v>
      </c>
      <c r="B15805" s="3">
        <v>43205</v>
      </c>
      <c r="C15805" s="3">
        <v>43206</v>
      </c>
      <c r="D15805" t="s">
        <v>131</v>
      </c>
      <c r="E15805" t="s">
        <v>163</v>
      </c>
      <c r="F15805" t="s">
        <v>133</v>
      </c>
    </row>
    <row r="15806" spans="1:6" x14ac:dyDescent="0.25">
      <c r="A15806">
        <v>2979</v>
      </c>
      <c r="B15806" s="3">
        <v>43206</v>
      </c>
      <c r="C15806" s="3">
        <v>43206</v>
      </c>
      <c r="D15806" t="s">
        <v>131</v>
      </c>
      <c r="E15806" t="s">
        <v>118</v>
      </c>
      <c r="F15806" t="s">
        <v>133</v>
      </c>
    </row>
    <row r="15807" spans="1:6" x14ac:dyDescent="0.25">
      <c r="A15807">
        <v>2979</v>
      </c>
      <c r="B15807" s="3">
        <v>43206</v>
      </c>
      <c r="C15807" s="3">
        <v>43234</v>
      </c>
      <c r="D15807" t="s">
        <v>131</v>
      </c>
      <c r="E15807" t="s">
        <v>118</v>
      </c>
      <c r="F15807" t="s">
        <v>133</v>
      </c>
    </row>
    <row r="15808" spans="1:6" x14ac:dyDescent="0.25">
      <c r="A15808">
        <v>2979</v>
      </c>
      <c r="B15808" s="3">
        <v>43234</v>
      </c>
      <c r="C15808" s="3">
        <v>43234</v>
      </c>
      <c r="D15808" t="s">
        <v>131</v>
      </c>
      <c r="E15808" t="s">
        <v>129</v>
      </c>
      <c r="F15808" t="s">
        <v>133</v>
      </c>
    </row>
    <row r="15809" spans="1:6" x14ac:dyDescent="0.25">
      <c r="A15809">
        <v>2979</v>
      </c>
      <c r="B15809" s="3">
        <v>43234</v>
      </c>
      <c r="C15809" s="3">
        <v>43234</v>
      </c>
      <c r="D15809" t="s">
        <v>131</v>
      </c>
      <c r="E15809" t="s">
        <v>148</v>
      </c>
      <c r="F15809" t="s">
        <v>133</v>
      </c>
    </row>
    <row r="15810" spans="1:6" x14ac:dyDescent="0.25">
      <c r="A15810">
        <v>2979</v>
      </c>
      <c r="B15810" s="3">
        <v>43234</v>
      </c>
      <c r="C15810" s="3">
        <v>43693</v>
      </c>
      <c r="D15810" t="s">
        <v>131</v>
      </c>
      <c r="E15810" t="s">
        <v>148</v>
      </c>
      <c r="F15810" t="s">
        <v>133</v>
      </c>
    </row>
    <row r="15811" spans="1:6" x14ac:dyDescent="0.25">
      <c r="A15811">
        <v>2979</v>
      </c>
      <c r="B15811" s="3">
        <v>43234</v>
      </c>
      <c r="C15811" s="3">
        <v>43234</v>
      </c>
      <c r="D15811" t="s">
        <v>131</v>
      </c>
      <c r="E15811" t="s">
        <v>118</v>
      </c>
      <c r="F15811" t="s">
        <v>133</v>
      </c>
    </row>
    <row r="15812" spans="1:6" x14ac:dyDescent="0.25">
      <c r="A15812">
        <v>2979</v>
      </c>
      <c r="B15812" s="3">
        <v>43693</v>
      </c>
      <c r="C15812" s="3">
        <v>43693</v>
      </c>
      <c r="D15812" t="s">
        <v>131</v>
      </c>
      <c r="E15812" t="s">
        <v>148</v>
      </c>
      <c r="F15812" t="s">
        <v>133</v>
      </c>
    </row>
    <row r="15813" spans="1:6" x14ac:dyDescent="0.25">
      <c r="A15813">
        <v>2979</v>
      </c>
      <c r="B15813" s="3">
        <v>43693</v>
      </c>
      <c r="C15813" s="3">
        <v>43739</v>
      </c>
      <c r="D15813" t="s">
        <v>131</v>
      </c>
      <c r="E15813" t="s">
        <v>148</v>
      </c>
      <c r="F15813" t="s">
        <v>133</v>
      </c>
    </row>
    <row r="15814" spans="1:6" x14ac:dyDescent="0.25">
      <c r="A15814">
        <v>2979</v>
      </c>
      <c r="B15814" s="3">
        <v>43693</v>
      </c>
      <c r="C15814" s="3">
        <v>43865</v>
      </c>
      <c r="D15814" t="s">
        <v>131</v>
      </c>
      <c r="E15814" t="s">
        <v>97</v>
      </c>
      <c r="F15814" t="s">
        <v>133</v>
      </c>
    </row>
    <row r="15815" spans="1:6" x14ac:dyDescent="0.25">
      <c r="A15815">
        <v>2979</v>
      </c>
      <c r="B15815" s="3">
        <v>43865</v>
      </c>
      <c r="C15815" s="3">
        <v>44490</v>
      </c>
      <c r="D15815" t="s">
        <v>131</v>
      </c>
      <c r="E15815" t="s">
        <v>97</v>
      </c>
      <c r="F15815" t="s">
        <v>133</v>
      </c>
    </row>
    <row r="15816" spans="1:6" x14ac:dyDescent="0.25">
      <c r="A15816">
        <v>2979</v>
      </c>
      <c r="B15816" s="3">
        <v>44490</v>
      </c>
      <c r="C15816" s="3">
        <v>44490</v>
      </c>
      <c r="D15816" t="s">
        <v>131</v>
      </c>
      <c r="E15816" t="s">
        <v>161</v>
      </c>
      <c r="F15816" t="s">
        <v>133</v>
      </c>
    </row>
    <row r="15817" spans="1:6" x14ac:dyDescent="0.25">
      <c r="A15817">
        <v>2979</v>
      </c>
      <c r="B15817" s="3">
        <v>44490</v>
      </c>
      <c r="C15817" s="3">
        <v>44490</v>
      </c>
      <c r="D15817" t="s">
        <v>131</v>
      </c>
      <c r="E15817" t="s">
        <v>161</v>
      </c>
      <c r="F15817" t="s">
        <v>133</v>
      </c>
    </row>
    <row r="15818" spans="1:6" x14ac:dyDescent="0.25">
      <c r="A15818">
        <v>2979</v>
      </c>
      <c r="B15818" s="3">
        <v>44490</v>
      </c>
      <c r="D15818" t="s">
        <v>131</v>
      </c>
      <c r="E15818" t="s">
        <v>161</v>
      </c>
      <c r="F15818" t="s">
        <v>133</v>
      </c>
    </row>
    <row r="15819" spans="1:6" x14ac:dyDescent="0.25">
      <c r="A15819">
        <v>2980</v>
      </c>
      <c r="B15819" s="3">
        <v>42643</v>
      </c>
      <c r="C15819" s="3">
        <v>43205</v>
      </c>
      <c r="D15819" t="s">
        <v>131</v>
      </c>
      <c r="E15819" t="s">
        <v>200</v>
      </c>
      <c r="F15819" t="s">
        <v>133</v>
      </c>
    </row>
    <row r="15820" spans="1:6" x14ac:dyDescent="0.25">
      <c r="A15820">
        <v>2980</v>
      </c>
      <c r="B15820" s="3">
        <v>43205</v>
      </c>
      <c r="C15820" s="3">
        <v>43206</v>
      </c>
      <c r="D15820" t="s">
        <v>131</v>
      </c>
      <c r="E15820" t="s">
        <v>200</v>
      </c>
      <c r="F15820" t="s">
        <v>133</v>
      </c>
    </row>
    <row r="15821" spans="1:6" x14ac:dyDescent="0.25">
      <c r="A15821">
        <v>2980</v>
      </c>
      <c r="B15821" s="3">
        <v>43206</v>
      </c>
      <c r="C15821" s="3">
        <v>44097</v>
      </c>
      <c r="D15821" t="s">
        <v>131</v>
      </c>
      <c r="E15821" t="s">
        <v>200</v>
      </c>
      <c r="F15821" t="s">
        <v>133</v>
      </c>
    </row>
    <row r="15822" spans="1:6" x14ac:dyDescent="0.25">
      <c r="A15822">
        <v>2980</v>
      </c>
      <c r="B15822" s="3">
        <v>44097</v>
      </c>
      <c r="C15822" s="3">
        <v>44097</v>
      </c>
      <c r="D15822" t="s">
        <v>131</v>
      </c>
      <c r="E15822" t="s">
        <v>255</v>
      </c>
      <c r="F15822" t="s">
        <v>133</v>
      </c>
    </row>
    <row r="15823" spans="1:6" x14ac:dyDescent="0.25">
      <c r="A15823">
        <v>2980</v>
      </c>
      <c r="B15823" s="3">
        <v>44097</v>
      </c>
      <c r="C15823" s="3"/>
      <c r="D15823" t="s">
        <v>131</v>
      </c>
      <c r="E15823" t="s">
        <v>255</v>
      </c>
      <c r="F15823" t="s">
        <v>133</v>
      </c>
    </row>
    <row r="15824" spans="1:6" x14ac:dyDescent="0.25">
      <c r="A15824">
        <v>2981</v>
      </c>
      <c r="B15824" s="3">
        <v>42612</v>
      </c>
      <c r="C15824" s="3">
        <v>43133</v>
      </c>
      <c r="D15824" t="s">
        <v>131</v>
      </c>
      <c r="E15824" t="s">
        <v>187</v>
      </c>
      <c r="F15824" t="s">
        <v>133</v>
      </c>
    </row>
    <row r="15825" spans="1:6" x14ac:dyDescent="0.25">
      <c r="A15825">
        <v>2981</v>
      </c>
      <c r="B15825" s="3">
        <v>43133</v>
      </c>
      <c r="C15825" s="3">
        <v>43325</v>
      </c>
      <c r="D15825" t="s">
        <v>131</v>
      </c>
      <c r="E15825" t="s">
        <v>187</v>
      </c>
      <c r="F15825" t="s">
        <v>133</v>
      </c>
    </row>
    <row r="15826" spans="1:6" x14ac:dyDescent="0.25">
      <c r="A15826">
        <v>2981</v>
      </c>
      <c r="B15826" s="3">
        <v>43325</v>
      </c>
      <c r="C15826" s="3">
        <v>43346</v>
      </c>
      <c r="D15826" t="s">
        <v>131</v>
      </c>
      <c r="E15826" t="s">
        <v>187</v>
      </c>
      <c r="F15826" t="s">
        <v>133</v>
      </c>
    </row>
    <row r="15827" spans="1:6" x14ac:dyDescent="0.25">
      <c r="A15827">
        <v>2981</v>
      </c>
      <c r="B15827" s="3">
        <v>43325</v>
      </c>
      <c r="C15827" s="3">
        <v>43346</v>
      </c>
      <c r="D15827" t="s">
        <v>131</v>
      </c>
      <c r="E15827" t="s">
        <v>187</v>
      </c>
      <c r="F15827" t="s">
        <v>133</v>
      </c>
    </row>
    <row r="15828" spans="1:6" x14ac:dyDescent="0.25">
      <c r="A15828">
        <v>2981</v>
      </c>
      <c r="B15828" s="3">
        <v>43346</v>
      </c>
      <c r="C15828" s="3">
        <v>43346</v>
      </c>
      <c r="D15828" t="s">
        <v>131</v>
      </c>
      <c r="E15828" t="s">
        <v>187</v>
      </c>
      <c r="F15828" t="s">
        <v>133</v>
      </c>
    </row>
    <row r="15829" spans="1:6" x14ac:dyDescent="0.25">
      <c r="A15829">
        <v>2981</v>
      </c>
      <c r="B15829" s="3">
        <v>43346</v>
      </c>
      <c r="C15829" s="3">
        <v>43361</v>
      </c>
      <c r="D15829" t="s">
        <v>131</v>
      </c>
      <c r="E15829" t="s">
        <v>187</v>
      </c>
      <c r="F15829" t="s">
        <v>133</v>
      </c>
    </row>
    <row r="15830" spans="1:6" x14ac:dyDescent="0.25">
      <c r="A15830">
        <v>2981</v>
      </c>
      <c r="B15830" s="3">
        <v>43362</v>
      </c>
      <c r="C15830" s="3">
        <v>43374</v>
      </c>
      <c r="D15830" t="s">
        <v>131</v>
      </c>
      <c r="E15830" t="s">
        <v>187</v>
      </c>
      <c r="F15830" t="s">
        <v>133</v>
      </c>
    </row>
    <row r="15831" spans="1:6" x14ac:dyDescent="0.25">
      <c r="A15831">
        <v>2981</v>
      </c>
      <c r="B15831" s="3">
        <v>43374</v>
      </c>
      <c r="C15831" s="3">
        <v>43403</v>
      </c>
      <c r="D15831" t="s">
        <v>131</v>
      </c>
      <c r="E15831" t="s">
        <v>187</v>
      </c>
      <c r="F15831" t="s">
        <v>133</v>
      </c>
    </row>
    <row r="15832" spans="1:6" x14ac:dyDescent="0.25">
      <c r="A15832">
        <v>2981</v>
      </c>
      <c r="B15832" s="3">
        <v>43404</v>
      </c>
      <c r="C15832" s="3">
        <v>43466</v>
      </c>
      <c r="D15832" t="s">
        <v>131</v>
      </c>
      <c r="E15832" t="s">
        <v>187</v>
      </c>
      <c r="F15832" t="s">
        <v>133</v>
      </c>
    </row>
    <row r="15833" spans="1:6" x14ac:dyDescent="0.25">
      <c r="A15833">
        <v>2981</v>
      </c>
      <c r="B15833" s="3">
        <v>43466</v>
      </c>
      <c r="C15833" s="3">
        <v>44152</v>
      </c>
      <c r="D15833" t="s">
        <v>131</v>
      </c>
      <c r="E15833" t="s">
        <v>187</v>
      </c>
      <c r="F15833" t="s">
        <v>133</v>
      </c>
    </row>
    <row r="15834" spans="1:6" x14ac:dyDescent="0.25">
      <c r="A15834">
        <v>2981</v>
      </c>
      <c r="B15834" s="3">
        <v>44152</v>
      </c>
      <c r="C15834" s="3">
        <v>44152</v>
      </c>
      <c r="D15834" t="s">
        <v>131</v>
      </c>
      <c r="E15834" t="s">
        <v>187</v>
      </c>
      <c r="F15834" t="s">
        <v>133</v>
      </c>
    </row>
    <row r="15835" spans="1:6" x14ac:dyDescent="0.25">
      <c r="A15835">
        <v>2981</v>
      </c>
      <c r="B15835" s="3">
        <v>44153</v>
      </c>
      <c r="C15835" s="3">
        <v>44153</v>
      </c>
      <c r="D15835" t="s">
        <v>131</v>
      </c>
      <c r="E15835" t="s">
        <v>187</v>
      </c>
      <c r="F15835" t="s">
        <v>133</v>
      </c>
    </row>
    <row r="15836" spans="1:6" x14ac:dyDescent="0.25">
      <c r="A15836">
        <v>2981</v>
      </c>
      <c r="B15836" s="3">
        <v>44153</v>
      </c>
      <c r="C15836" s="3">
        <v>44155</v>
      </c>
      <c r="D15836" t="s">
        <v>131</v>
      </c>
      <c r="E15836" t="s">
        <v>187</v>
      </c>
      <c r="F15836" t="s">
        <v>133</v>
      </c>
    </row>
    <row r="15837" spans="1:6" x14ac:dyDescent="0.25">
      <c r="A15837">
        <v>2981</v>
      </c>
      <c r="B15837" s="3">
        <v>44156</v>
      </c>
      <c r="C15837" s="3">
        <v>44642</v>
      </c>
      <c r="D15837" t="s">
        <v>131</v>
      </c>
      <c r="E15837" t="s">
        <v>187</v>
      </c>
      <c r="F15837" t="s">
        <v>133</v>
      </c>
    </row>
    <row r="15838" spans="1:6" x14ac:dyDescent="0.25">
      <c r="A15838">
        <v>2981</v>
      </c>
      <c r="B15838" s="3">
        <v>44642</v>
      </c>
      <c r="C15838" s="3">
        <v>44690</v>
      </c>
      <c r="D15838" t="s">
        <v>131</v>
      </c>
      <c r="E15838" t="s">
        <v>187</v>
      </c>
      <c r="F15838" t="s">
        <v>133</v>
      </c>
    </row>
    <row r="15839" spans="1:6" x14ac:dyDescent="0.25">
      <c r="A15839">
        <v>2981</v>
      </c>
      <c r="B15839" s="3">
        <v>44690</v>
      </c>
      <c r="C15839" s="3"/>
      <c r="D15839" t="s">
        <v>131</v>
      </c>
      <c r="E15839" t="s">
        <v>187</v>
      </c>
      <c r="F15839" t="s">
        <v>133</v>
      </c>
    </row>
    <row r="15840" spans="1:6" x14ac:dyDescent="0.25">
      <c r="A15840">
        <v>2982</v>
      </c>
      <c r="B15840" s="3">
        <v>42612</v>
      </c>
      <c r="C15840" s="3">
        <v>43206</v>
      </c>
      <c r="D15840" t="s">
        <v>131</v>
      </c>
      <c r="E15840" t="s">
        <v>110</v>
      </c>
      <c r="F15840" t="s">
        <v>133</v>
      </c>
    </row>
    <row r="15841" spans="1:6" x14ac:dyDescent="0.25">
      <c r="A15841">
        <v>2982</v>
      </c>
      <c r="B15841" s="3">
        <v>43206</v>
      </c>
      <c r="C15841" s="3">
        <v>43619</v>
      </c>
      <c r="D15841" t="s">
        <v>131</v>
      </c>
      <c r="E15841" t="s">
        <v>110</v>
      </c>
      <c r="F15841" t="s">
        <v>133</v>
      </c>
    </row>
    <row r="15842" spans="1:6" x14ac:dyDescent="0.25">
      <c r="A15842">
        <v>2982</v>
      </c>
      <c r="B15842" s="3">
        <v>43619</v>
      </c>
      <c r="C15842" s="3">
        <v>44158</v>
      </c>
      <c r="D15842" t="s">
        <v>131</v>
      </c>
      <c r="E15842" t="s">
        <v>110</v>
      </c>
      <c r="F15842" t="s">
        <v>133</v>
      </c>
    </row>
    <row r="15843" spans="1:6" x14ac:dyDescent="0.25">
      <c r="A15843">
        <v>2982</v>
      </c>
      <c r="B15843" s="3">
        <v>44158</v>
      </c>
      <c r="C15843" s="3">
        <v>44311</v>
      </c>
      <c r="D15843" t="s">
        <v>131</v>
      </c>
      <c r="E15843" t="s">
        <v>110</v>
      </c>
      <c r="F15843" t="s">
        <v>133</v>
      </c>
    </row>
    <row r="15844" spans="1:6" x14ac:dyDescent="0.25">
      <c r="A15844">
        <v>2982</v>
      </c>
      <c r="B15844" s="3">
        <v>44312</v>
      </c>
      <c r="C15844" s="3">
        <v>44312</v>
      </c>
      <c r="D15844" t="s">
        <v>131</v>
      </c>
      <c r="E15844" t="s">
        <v>110</v>
      </c>
      <c r="F15844" t="s">
        <v>133</v>
      </c>
    </row>
    <row r="15845" spans="1:6" x14ac:dyDescent="0.25">
      <c r="A15845">
        <v>2982</v>
      </c>
      <c r="B15845" s="3">
        <v>44312</v>
      </c>
      <c r="C15845" s="3">
        <v>44348</v>
      </c>
      <c r="D15845" t="s">
        <v>131</v>
      </c>
      <c r="E15845" t="s">
        <v>110</v>
      </c>
      <c r="F15845" t="s">
        <v>133</v>
      </c>
    </row>
    <row r="15846" spans="1:6" x14ac:dyDescent="0.25">
      <c r="A15846">
        <v>2983</v>
      </c>
      <c r="B15846" s="3">
        <v>42612</v>
      </c>
      <c r="C15846" s="3">
        <v>43206</v>
      </c>
      <c r="D15846" t="s">
        <v>131</v>
      </c>
      <c r="E15846" t="s">
        <v>110</v>
      </c>
      <c r="F15846" t="s">
        <v>133</v>
      </c>
    </row>
    <row r="15847" spans="1:6" x14ac:dyDescent="0.25">
      <c r="A15847">
        <v>2983</v>
      </c>
      <c r="B15847" s="3">
        <v>43206</v>
      </c>
      <c r="C15847" s="3"/>
      <c r="D15847" t="s">
        <v>131</v>
      </c>
      <c r="E15847" t="s">
        <v>110</v>
      </c>
      <c r="F15847" t="s">
        <v>133</v>
      </c>
    </row>
    <row r="15848" spans="1:6" x14ac:dyDescent="0.25">
      <c r="A15848">
        <v>2984</v>
      </c>
      <c r="B15848" s="3">
        <v>42612</v>
      </c>
      <c r="C15848" s="3">
        <v>43206</v>
      </c>
      <c r="D15848" t="s">
        <v>131</v>
      </c>
      <c r="E15848" t="s">
        <v>116</v>
      </c>
      <c r="F15848" t="s">
        <v>133</v>
      </c>
    </row>
    <row r="15849" spans="1:6" x14ac:dyDescent="0.25">
      <c r="A15849">
        <v>2984</v>
      </c>
      <c r="B15849" s="3">
        <v>43206</v>
      </c>
      <c r="C15849" s="3">
        <v>43397</v>
      </c>
      <c r="D15849" t="s">
        <v>131</v>
      </c>
      <c r="E15849" t="s">
        <v>116</v>
      </c>
      <c r="F15849" t="s">
        <v>133</v>
      </c>
    </row>
    <row r="15850" spans="1:6" x14ac:dyDescent="0.25">
      <c r="A15850">
        <v>2984</v>
      </c>
      <c r="B15850" s="3">
        <v>43397</v>
      </c>
      <c r="C15850" s="3">
        <v>43397</v>
      </c>
      <c r="D15850" t="s">
        <v>131</v>
      </c>
      <c r="E15850" t="s">
        <v>116</v>
      </c>
      <c r="F15850" t="s">
        <v>133</v>
      </c>
    </row>
    <row r="15851" spans="1:6" x14ac:dyDescent="0.25">
      <c r="A15851">
        <v>2984</v>
      </c>
      <c r="B15851" s="3">
        <v>43398</v>
      </c>
      <c r="C15851" s="3">
        <v>43430</v>
      </c>
      <c r="D15851" t="s">
        <v>131</v>
      </c>
      <c r="E15851" t="s">
        <v>116</v>
      </c>
      <c r="F15851" t="s">
        <v>133</v>
      </c>
    </row>
    <row r="15852" spans="1:6" x14ac:dyDescent="0.25">
      <c r="A15852">
        <v>2984</v>
      </c>
      <c r="B15852" s="3">
        <v>43430</v>
      </c>
      <c r="C15852" s="3">
        <v>43432</v>
      </c>
      <c r="D15852" t="s">
        <v>131</v>
      </c>
      <c r="E15852" t="s">
        <v>116</v>
      </c>
      <c r="F15852" t="s">
        <v>133</v>
      </c>
    </row>
    <row r="15853" spans="1:6" x14ac:dyDescent="0.25">
      <c r="A15853">
        <v>2984</v>
      </c>
      <c r="B15853" s="3">
        <v>43433</v>
      </c>
      <c r="C15853" s="3">
        <v>44494</v>
      </c>
      <c r="D15853" t="s">
        <v>131</v>
      </c>
      <c r="E15853" t="s">
        <v>116</v>
      </c>
      <c r="F15853" t="s">
        <v>133</v>
      </c>
    </row>
    <row r="15854" spans="1:6" x14ac:dyDescent="0.25">
      <c r="A15854">
        <v>2984</v>
      </c>
      <c r="B15854" s="3">
        <v>44494</v>
      </c>
      <c r="C15854" s="3">
        <v>44496</v>
      </c>
      <c r="D15854" t="s">
        <v>131</v>
      </c>
      <c r="E15854" t="s">
        <v>116</v>
      </c>
      <c r="F15854" t="s">
        <v>133</v>
      </c>
    </row>
    <row r="15855" spans="1:6" x14ac:dyDescent="0.25">
      <c r="A15855">
        <v>2984</v>
      </c>
      <c r="B15855" s="3">
        <v>44497</v>
      </c>
      <c r="C15855" s="3">
        <v>44714</v>
      </c>
      <c r="D15855" t="s">
        <v>131</v>
      </c>
      <c r="E15855" t="s">
        <v>116</v>
      </c>
      <c r="F15855" t="s">
        <v>133</v>
      </c>
    </row>
    <row r="15856" spans="1:6" x14ac:dyDescent="0.25">
      <c r="A15856">
        <v>2984</v>
      </c>
      <c r="B15856" s="3">
        <v>44714</v>
      </c>
      <c r="C15856" s="3">
        <v>44715</v>
      </c>
      <c r="D15856" t="s">
        <v>131</v>
      </c>
      <c r="E15856" t="s">
        <v>116</v>
      </c>
      <c r="F15856" t="s">
        <v>133</v>
      </c>
    </row>
    <row r="15857" spans="1:6" x14ac:dyDescent="0.25">
      <c r="A15857">
        <v>2984</v>
      </c>
      <c r="B15857" s="3">
        <v>44716</v>
      </c>
      <c r="C15857" s="3">
        <v>44723</v>
      </c>
      <c r="D15857" t="s">
        <v>131</v>
      </c>
      <c r="E15857" t="s">
        <v>116</v>
      </c>
      <c r="F15857" t="s">
        <v>133</v>
      </c>
    </row>
    <row r="15858" spans="1:6" x14ac:dyDescent="0.25">
      <c r="A15858">
        <v>2984</v>
      </c>
      <c r="B15858" s="3">
        <v>44723</v>
      </c>
      <c r="C15858" s="3">
        <v>44727</v>
      </c>
      <c r="D15858" t="s">
        <v>131</v>
      </c>
      <c r="E15858" t="s">
        <v>116</v>
      </c>
      <c r="F15858" t="s">
        <v>133</v>
      </c>
    </row>
    <row r="15859" spans="1:6" x14ac:dyDescent="0.25">
      <c r="A15859">
        <v>2984</v>
      </c>
      <c r="B15859" s="3">
        <v>44728</v>
      </c>
      <c r="C15859" s="3">
        <v>44728</v>
      </c>
      <c r="D15859" t="s">
        <v>131</v>
      </c>
      <c r="E15859" t="s">
        <v>116</v>
      </c>
      <c r="F15859" t="s">
        <v>133</v>
      </c>
    </row>
    <row r="15860" spans="1:6" x14ac:dyDescent="0.25">
      <c r="A15860">
        <v>2984</v>
      </c>
      <c r="B15860" s="3">
        <v>44728</v>
      </c>
      <c r="C15860" s="3">
        <v>44729</v>
      </c>
      <c r="D15860" t="s">
        <v>131</v>
      </c>
      <c r="E15860" t="s">
        <v>116</v>
      </c>
      <c r="F15860" t="s">
        <v>133</v>
      </c>
    </row>
    <row r="15861" spans="1:6" x14ac:dyDescent="0.25">
      <c r="A15861">
        <v>2984</v>
      </c>
      <c r="B15861" s="3">
        <v>44730</v>
      </c>
      <c r="C15861" s="3"/>
      <c r="D15861" t="s">
        <v>131</v>
      </c>
      <c r="E15861" t="s">
        <v>116</v>
      </c>
      <c r="F15861" t="s">
        <v>133</v>
      </c>
    </row>
    <row r="15862" spans="1:6" x14ac:dyDescent="0.25">
      <c r="A15862">
        <v>2985</v>
      </c>
      <c r="B15862" s="3">
        <v>42724</v>
      </c>
      <c r="C15862" s="3">
        <v>43206</v>
      </c>
      <c r="D15862" t="s">
        <v>131</v>
      </c>
      <c r="E15862" t="s">
        <v>110</v>
      </c>
      <c r="F15862" t="s">
        <v>133</v>
      </c>
    </row>
    <row r="15863" spans="1:6" x14ac:dyDescent="0.25">
      <c r="A15863">
        <v>2985</v>
      </c>
      <c r="B15863" s="3">
        <v>43206</v>
      </c>
      <c r="C15863" s="3">
        <v>44227</v>
      </c>
      <c r="D15863" t="s">
        <v>131</v>
      </c>
      <c r="E15863" t="s">
        <v>110</v>
      </c>
      <c r="F15863" t="s">
        <v>133</v>
      </c>
    </row>
    <row r="15864" spans="1:6" x14ac:dyDescent="0.25">
      <c r="A15864">
        <v>2985</v>
      </c>
      <c r="B15864" s="3">
        <v>44227</v>
      </c>
      <c r="C15864" s="3">
        <v>44256</v>
      </c>
      <c r="D15864" t="s">
        <v>131</v>
      </c>
      <c r="E15864" t="s">
        <v>110</v>
      </c>
      <c r="F15864" t="s">
        <v>133</v>
      </c>
    </row>
    <row r="15865" spans="1:6" x14ac:dyDescent="0.25">
      <c r="A15865">
        <v>2986</v>
      </c>
      <c r="B15865" s="3">
        <v>42612</v>
      </c>
      <c r="C15865" s="3">
        <v>43206</v>
      </c>
      <c r="D15865" t="s">
        <v>131</v>
      </c>
      <c r="E15865" t="s">
        <v>174</v>
      </c>
      <c r="F15865" t="s">
        <v>133</v>
      </c>
    </row>
    <row r="15866" spans="1:6" x14ac:dyDescent="0.25">
      <c r="A15866">
        <v>2986</v>
      </c>
      <c r="B15866" s="3">
        <v>43206</v>
      </c>
      <c r="C15866" s="3">
        <v>43801</v>
      </c>
      <c r="D15866" t="s">
        <v>131</v>
      </c>
      <c r="E15866" t="s">
        <v>174</v>
      </c>
      <c r="F15866" t="s">
        <v>133</v>
      </c>
    </row>
    <row r="15867" spans="1:6" x14ac:dyDescent="0.25">
      <c r="A15867">
        <v>2986</v>
      </c>
      <c r="B15867" s="3">
        <v>43801</v>
      </c>
      <c r="C15867" s="3">
        <v>44173</v>
      </c>
      <c r="D15867" t="s">
        <v>131</v>
      </c>
      <c r="E15867" t="s">
        <v>135</v>
      </c>
      <c r="F15867" t="s">
        <v>133</v>
      </c>
    </row>
    <row r="15868" spans="1:6" x14ac:dyDescent="0.25">
      <c r="A15868">
        <v>2986</v>
      </c>
      <c r="B15868" s="3">
        <v>43801</v>
      </c>
      <c r="C15868" s="3">
        <v>43801</v>
      </c>
      <c r="D15868" t="s">
        <v>131</v>
      </c>
      <c r="E15868" t="s">
        <v>174</v>
      </c>
      <c r="F15868" t="s">
        <v>133</v>
      </c>
    </row>
    <row r="15869" spans="1:6" x14ac:dyDescent="0.25">
      <c r="A15869">
        <v>2986</v>
      </c>
      <c r="B15869" s="3">
        <v>44173</v>
      </c>
      <c r="C15869" s="3">
        <v>44463</v>
      </c>
      <c r="D15869" t="s">
        <v>131</v>
      </c>
      <c r="E15869" t="s">
        <v>135</v>
      </c>
      <c r="F15869" t="s">
        <v>133</v>
      </c>
    </row>
    <row r="15870" spans="1:6" x14ac:dyDescent="0.25">
      <c r="A15870">
        <v>2986</v>
      </c>
      <c r="B15870" s="3">
        <v>44346</v>
      </c>
      <c r="C15870" s="3">
        <v>44446</v>
      </c>
      <c r="D15870" t="s">
        <v>131</v>
      </c>
      <c r="E15870" t="s">
        <v>135</v>
      </c>
      <c r="F15870" t="s">
        <v>133</v>
      </c>
    </row>
    <row r="15871" spans="1:6" x14ac:dyDescent="0.25">
      <c r="A15871">
        <v>2986</v>
      </c>
      <c r="B15871" s="3">
        <v>44346</v>
      </c>
      <c r="C15871" s="3">
        <v>44346</v>
      </c>
      <c r="D15871" t="s">
        <v>131</v>
      </c>
      <c r="E15871" t="s">
        <v>135</v>
      </c>
      <c r="F15871" t="s">
        <v>133</v>
      </c>
    </row>
    <row r="15872" spans="1:6" x14ac:dyDescent="0.25">
      <c r="A15872">
        <v>2986</v>
      </c>
      <c r="B15872" s="3">
        <v>44447</v>
      </c>
      <c r="C15872" s="3">
        <v>44461</v>
      </c>
      <c r="D15872" t="s">
        <v>131</v>
      </c>
      <c r="E15872" t="s">
        <v>135</v>
      </c>
      <c r="F15872" t="s">
        <v>133</v>
      </c>
    </row>
    <row r="15873" spans="1:6" x14ac:dyDescent="0.25">
      <c r="A15873">
        <v>2986</v>
      </c>
      <c r="B15873" s="3">
        <v>44462</v>
      </c>
      <c r="C15873" s="3">
        <v>44477</v>
      </c>
      <c r="D15873" t="s">
        <v>131</v>
      </c>
      <c r="E15873" t="s">
        <v>135</v>
      </c>
      <c r="F15873" t="s">
        <v>133</v>
      </c>
    </row>
    <row r="15874" spans="1:6" x14ac:dyDescent="0.25">
      <c r="A15874">
        <v>2986</v>
      </c>
      <c r="B15874" s="3">
        <v>44463</v>
      </c>
      <c r="C15874" s="3">
        <v>44477</v>
      </c>
      <c r="D15874" t="s">
        <v>131</v>
      </c>
      <c r="E15874" t="s">
        <v>135</v>
      </c>
      <c r="F15874" t="s">
        <v>133</v>
      </c>
    </row>
    <row r="15875" spans="1:6" x14ac:dyDescent="0.25">
      <c r="A15875">
        <v>2986</v>
      </c>
      <c r="B15875" s="3">
        <v>44477</v>
      </c>
      <c r="C15875" s="3">
        <v>44486</v>
      </c>
      <c r="D15875" t="s">
        <v>131</v>
      </c>
      <c r="E15875" t="s">
        <v>135</v>
      </c>
      <c r="F15875" t="s">
        <v>133</v>
      </c>
    </row>
    <row r="15876" spans="1:6" x14ac:dyDescent="0.25">
      <c r="A15876">
        <v>2986</v>
      </c>
      <c r="B15876" s="3">
        <v>44487</v>
      </c>
      <c r="C15876" s="3">
        <v>44487</v>
      </c>
      <c r="D15876" t="s">
        <v>131</v>
      </c>
      <c r="E15876" t="s">
        <v>135</v>
      </c>
      <c r="F15876" t="s">
        <v>133</v>
      </c>
    </row>
    <row r="15877" spans="1:6" x14ac:dyDescent="0.25">
      <c r="A15877">
        <v>2986</v>
      </c>
      <c r="B15877" s="3">
        <v>44488</v>
      </c>
      <c r="C15877" s="3">
        <v>44495</v>
      </c>
      <c r="D15877" t="s">
        <v>131</v>
      </c>
      <c r="E15877" t="s">
        <v>135</v>
      </c>
      <c r="F15877" t="s">
        <v>133</v>
      </c>
    </row>
    <row r="15878" spans="1:6" x14ac:dyDescent="0.25">
      <c r="A15878">
        <v>2986</v>
      </c>
      <c r="B15878" s="3">
        <v>44496</v>
      </c>
      <c r="C15878" s="3">
        <v>44525</v>
      </c>
      <c r="D15878" t="s">
        <v>131</v>
      </c>
      <c r="E15878" t="s">
        <v>135</v>
      </c>
      <c r="F15878" t="s">
        <v>133</v>
      </c>
    </row>
    <row r="15879" spans="1:6" x14ac:dyDescent="0.25">
      <c r="A15879">
        <v>2986</v>
      </c>
      <c r="B15879" s="3">
        <v>44526</v>
      </c>
      <c r="C15879" s="3">
        <v>44540</v>
      </c>
      <c r="D15879" t="s">
        <v>131</v>
      </c>
      <c r="E15879" t="s">
        <v>135</v>
      </c>
      <c r="F15879" t="s">
        <v>133</v>
      </c>
    </row>
    <row r="15880" spans="1:6" x14ac:dyDescent="0.25">
      <c r="A15880">
        <v>2986</v>
      </c>
      <c r="B15880" s="3">
        <v>44541</v>
      </c>
      <c r="C15880" s="3">
        <v>44653</v>
      </c>
      <c r="D15880" t="s">
        <v>131</v>
      </c>
      <c r="E15880" t="s">
        <v>135</v>
      </c>
      <c r="F15880" t="s">
        <v>133</v>
      </c>
    </row>
    <row r="15881" spans="1:6" x14ac:dyDescent="0.25">
      <c r="A15881">
        <v>2986</v>
      </c>
      <c r="B15881" s="3">
        <v>44654</v>
      </c>
      <c r="C15881" s="3">
        <v>44751</v>
      </c>
      <c r="D15881" t="s">
        <v>131</v>
      </c>
      <c r="E15881" t="s">
        <v>135</v>
      </c>
      <c r="F15881" t="s">
        <v>133</v>
      </c>
    </row>
    <row r="15882" spans="1:6" x14ac:dyDescent="0.25">
      <c r="A15882">
        <v>2986</v>
      </c>
      <c r="B15882" s="3">
        <v>44752</v>
      </c>
      <c r="C15882" s="3"/>
      <c r="D15882" t="s">
        <v>131</v>
      </c>
      <c r="E15882" t="s">
        <v>135</v>
      </c>
      <c r="F15882" t="s">
        <v>133</v>
      </c>
    </row>
    <row r="15883" spans="1:6" x14ac:dyDescent="0.25">
      <c r="A15883">
        <v>2987</v>
      </c>
      <c r="B15883" s="3">
        <v>42612</v>
      </c>
      <c r="C15883" s="3">
        <v>43206</v>
      </c>
      <c r="D15883" t="s">
        <v>131</v>
      </c>
      <c r="E15883" t="s">
        <v>174</v>
      </c>
      <c r="F15883" t="s">
        <v>133</v>
      </c>
    </row>
    <row r="15884" spans="1:6" x14ac:dyDescent="0.25">
      <c r="A15884">
        <v>2987</v>
      </c>
      <c r="B15884" s="3">
        <v>43206</v>
      </c>
      <c r="C15884" s="3">
        <v>43403</v>
      </c>
      <c r="D15884" t="s">
        <v>131</v>
      </c>
      <c r="E15884" t="s">
        <v>174</v>
      </c>
      <c r="F15884" t="s">
        <v>133</v>
      </c>
    </row>
    <row r="15885" spans="1:6" x14ac:dyDescent="0.25">
      <c r="A15885">
        <v>2987</v>
      </c>
      <c r="B15885" s="3">
        <v>43403</v>
      </c>
      <c r="C15885" s="3">
        <v>43403</v>
      </c>
      <c r="D15885" t="s">
        <v>131</v>
      </c>
      <c r="E15885" t="s">
        <v>174</v>
      </c>
      <c r="F15885" t="s">
        <v>133</v>
      </c>
    </row>
    <row r="15886" spans="1:6" x14ac:dyDescent="0.25">
      <c r="A15886">
        <v>2987</v>
      </c>
      <c r="B15886" s="3">
        <v>43404</v>
      </c>
      <c r="C15886" s="3">
        <v>43559</v>
      </c>
      <c r="D15886" t="s">
        <v>131</v>
      </c>
      <c r="E15886" t="s">
        <v>174</v>
      </c>
      <c r="F15886" t="s">
        <v>133</v>
      </c>
    </row>
    <row r="15887" spans="1:6" x14ac:dyDescent="0.25">
      <c r="A15887">
        <v>2987</v>
      </c>
      <c r="B15887" s="3">
        <v>43559</v>
      </c>
      <c r="C15887" s="3">
        <v>43559</v>
      </c>
      <c r="D15887" t="s">
        <v>131</v>
      </c>
      <c r="E15887" t="s">
        <v>174</v>
      </c>
      <c r="F15887" t="s">
        <v>133</v>
      </c>
    </row>
    <row r="15888" spans="1:6" x14ac:dyDescent="0.25">
      <c r="A15888">
        <v>2987</v>
      </c>
      <c r="B15888" s="3">
        <v>43560</v>
      </c>
      <c r="C15888" s="3">
        <v>44287</v>
      </c>
      <c r="D15888" t="s">
        <v>131</v>
      </c>
      <c r="E15888" t="s">
        <v>174</v>
      </c>
      <c r="F15888" t="s">
        <v>133</v>
      </c>
    </row>
    <row r="15889" spans="1:6" x14ac:dyDescent="0.25">
      <c r="A15889">
        <v>2987</v>
      </c>
      <c r="B15889" s="3">
        <v>44287</v>
      </c>
      <c r="C15889" s="3">
        <v>44300</v>
      </c>
      <c r="D15889" t="s">
        <v>131</v>
      </c>
      <c r="E15889" t="s">
        <v>174</v>
      </c>
      <c r="F15889" t="s">
        <v>133</v>
      </c>
    </row>
    <row r="15890" spans="1:6" x14ac:dyDescent="0.25">
      <c r="A15890">
        <v>2987</v>
      </c>
      <c r="B15890" s="3">
        <v>44301</v>
      </c>
      <c r="C15890" s="3">
        <v>44354</v>
      </c>
      <c r="D15890" t="s">
        <v>131</v>
      </c>
      <c r="E15890" t="s">
        <v>174</v>
      </c>
      <c r="F15890" t="s">
        <v>133</v>
      </c>
    </row>
    <row r="15891" spans="1:6" x14ac:dyDescent="0.25">
      <c r="A15891">
        <v>2987</v>
      </c>
      <c r="B15891" s="3">
        <v>44354</v>
      </c>
      <c r="C15891" s="3">
        <v>44354</v>
      </c>
      <c r="D15891" t="s">
        <v>131</v>
      </c>
      <c r="E15891" t="s">
        <v>174</v>
      </c>
      <c r="F15891" t="s">
        <v>133</v>
      </c>
    </row>
    <row r="15892" spans="1:6" x14ac:dyDescent="0.25">
      <c r="A15892">
        <v>2987</v>
      </c>
      <c r="B15892" s="3">
        <v>44355</v>
      </c>
      <c r="C15892" s="3">
        <v>44355</v>
      </c>
      <c r="D15892" t="s">
        <v>131</v>
      </c>
      <c r="E15892" t="s">
        <v>174</v>
      </c>
      <c r="F15892" t="s">
        <v>133</v>
      </c>
    </row>
    <row r="15893" spans="1:6" x14ac:dyDescent="0.25">
      <c r="A15893">
        <v>2987</v>
      </c>
      <c r="B15893" s="3">
        <v>44355</v>
      </c>
      <c r="C15893" s="3">
        <v>44358</v>
      </c>
      <c r="D15893" t="s">
        <v>131</v>
      </c>
      <c r="E15893" t="s">
        <v>174</v>
      </c>
      <c r="F15893" t="s">
        <v>133</v>
      </c>
    </row>
    <row r="15894" spans="1:6" x14ac:dyDescent="0.25">
      <c r="A15894">
        <v>2987</v>
      </c>
      <c r="B15894" s="3">
        <v>44359</v>
      </c>
      <c r="C15894" s="3">
        <v>44573</v>
      </c>
      <c r="D15894" t="s">
        <v>131</v>
      </c>
      <c r="E15894" t="s">
        <v>174</v>
      </c>
      <c r="F15894" t="s">
        <v>133</v>
      </c>
    </row>
    <row r="15895" spans="1:6" x14ac:dyDescent="0.25">
      <c r="A15895">
        <v>2987</v>
      </c>
      <c r="B15895" s="3">
        <v>44573</v>
      </c>
      <c r="C15895" s="3">
        <v>44575</v>
      </c>
      <c r="D15895" t="s">
        <v>131</v>
      </c>
      <c r="E15895" t="s">
        <v>174</v>
      </c>
      <c r="F15895" t="s">
        <v>133</v>
      </c>
    </row>
    <row r="15896" spans="1:6" x14ac:dyDescent="0.25">
      <c r="A15896">
        <v>2987</v>
      </c>
      <c r="B15896" s="3">
        <v>44576</v>
      </c>
      <c r="C15896" s="3">
        <v>44578</v>
      </c>
      <c r="D15896" t="s">
        <v>131</v>
      </c>
      <c r="E15896" t="s">
        <v>174</v>
      </c>
      <c r="F15896" t="s">
        <v>133</v>
      </c>
    </row>
    <row r="15897" spans="1:6" x14ac:dyDescent="0.25">
      <c r="A15897">
        <v>2987</v>
      </c>
      <c r="B15897" s="3">
        <v>44578</v>
      </c>
      <c r="C15897" s="3">
        <v>44580</v>
      </c>
      <c r="D15897" t="s">
        <v>131</v>
      </c>
      <c r="E15897" t="s">
        <v>174</v>
      </c>
      <c r="F15897" t="s">
        <v>133</v>
      </c>
    </row>
    <row r="15898" spans="1:6" x14ac:dyDescent="0.25">
      <c r="A15898">
        <v>2987</v>
      </c>
      <c r="B15898" s="3">
        <v>44581</v>
      </c>
      <c r="C15898" s="3">
        <v>44601</v>
      </c>
      <c r="D15898" t="s">
        <v>131</v>
      </c>
      <c r="E15898" t="s">
        <v>174</v>
      </c>
      <c r="F15898" t="s">
        <v>133</v>
      </c>
    </row>
    <row r="15899" spans="1:6" x14ac:dyDescent="0.25">
      <c r="A15899">
        <v>2987</v>
      </c>
      <c r="B15899" s="3">
        <v>44601</v>
      </c>
      <c r="C15899" s="3">
        <v>44603</v>
      </c>
      <c r="D15899" t="s">
        <v>131</v>
      </c>
      <c r="E15899" t="s">
        <v>174</v>
      </c>
      <c r="F15899" t="s">
        <v>133</v>
      </c>
    </row>
    <row r="15900" spans="1:6" x14ac:dyDescent="0.25">
      <c r="A15900">
        <v>2987</v>
      </c>
      <c r="B15900" s="3">
        <v>44604</v>
      </c>
      <c r="C15900" s="3">
        <v>44722</v>
      </c>
      <c r="D15900" t="s">
        <v>131</v>
      </c>
      <c r="E15900" t="s">
        <v>174</v>
      </c>
      <c r="F15900" t="s">
        <v>133</v>
      </c>
    </row>
    <row r="15901" spans="1:6" x14ac:dyDescent="0.25">
      <c r="A15901">
        <v>2987</v>
      </c>
      <c r="B15901" s="3">
        <v>44722</v>
      </c>
      <c r="C15901" s="3">
        <v>44722</v>
      </c>
      <c r="D15901" t="s">
        <v>131</v>
      </c>
      <c r="E15901" t="s">
        <v>174</v>
      </c>
      <c r="F15901" t="s">
        <v>133</v>
      </c>
    </row>
    <row r="15902" spans="1:6" x14ac:dyDescent="0.25">
      <c r="A15902">
        <v>2987</v>
      </c>
      <c r="B15902" s="3">
        <v>44723</v>
      </c>
      <c r="C15902" s="3"/>
      <c r="D15902" t="s">
        <v>131</v>
      </c>
      <c r="E15902" t="s">
        <v>174</v>
      </c>
      <c r="F15902" t="s">
        <v>133</v>
      </c>
    </row>
    <row r="15903" spans="1:6" x14ac:dyDescent="0.25">
      <c r="A15903">
        <v>2988</v>
      </c>
      <c r="B15903" s="3">
        <v>42612</v>
      </c>
      <c r="C15903" s="3">
        <v>43205</v>
      </c>
      <c r="D15903" t="s">
        <v>131</v>
      </c>
      <c r="E15903" t="s">
        <v>163</v>
      </c>
      <c r="F15903" t="s">
        <v>133</v>
      </c>
    </row>
    <row r="15904" spans="1:6" x14ac:dyDescent="0.25">
      <c r="A15904">
        <v>2988</v>
      </c>
      <c r="B15904" s="3">
        <v>43205</v>
      </c>
      <c r="C15904" s="3">
        <v>43206</v>
      </c>
      <c r="D15904" t="s">
        <v>131</v>
      </c>
      <c r="E15904" t="s">
        <v>163</v>
      </c>
      <c r="F15904" t="s">
        <v>133</v>
      </c>
    </row>
    <row r="15905" spans="1:6" x14ac:dyDescent="0.25">
      <c r="A15905">
        <v>2988</v>
      </c>
      <c r="B15905" s="3">
        <v>43206</v>
      </c>
      <c r="C15905" s="3">
        <v>44168</v>
      </c>
      <c r="D15905" t="s">
        <v>131</v>
      </c>
      <c r="E15905" t="s">
        <v>163</v>
      </c>
      <c r="F15905" t="s">
        <v>133</v>
      </c>
    </row>
    <row r="15906" spans="1:6" x14ac:dyDescent="0.25">
      <c r="A15906">
        <v>2988</v>
      </c>
      <c r="B15906" s="3">
        <v>44168</v>
      </c>
      <c r="C15906" s="3">
        <v>44169</v>
      </c>
      <c r="D15906" t="s">
        <v>131</v>
      </c>
      <c r="E15906" t="s">
        <v>163</v>
      </c>
      <c r="F15906" t="s">
        <v>133</v>
      </c>
    </row>
    <row r="15907" spans="1:6" x14ac:dyDescent="0.25">
      <c r="A15907">
        <v>2988</v>
      </c>
      <c r="B15907" s="3">
        <v>44170</v>
      </c>
      <c r="C15907" s="3">
        <v>44523</v>
      </c>
      <c r="D15907" t="s">
        <v>131</v>
      </c>
      <c r="E15907" t="s">
        <v>163</v>
      </c>
      <c r="F15907" t="s">
        <v>133</v>
      </c>
    </row>
    <row r="15908" spans="1:6" x14ac:dyDescent="0.25">
      <c r="A15908">
        <v>2988</v>
      </c>
      <c r="B15908" s="3">
        <v>44523</v>
      </c>
      <c r="C15908" s="3">
        <v>44524</v>
      </c>
      <c r="D15908" t="s">
        <v>131</v>
      </c>
      <c r="E15908" t="s">
        <v>163</v>
      </c>
      <c r="F15908" t="s">
        <v>133</v>
      </c>
    </row>
    <row r="15909" spans="1:6" x14ac:dyDescent="0.25">
      <c r="A15909">
        <v>2988</v>
      </c>
      <c r="B15909" s="3">
        <v>44525</v>
      </c>
      <c r="C15909" s="3"/>
      <c r="D15909" t="s">
        <v>131</v>
      </c>
      <c r="E15909" t="s">
        <v>163</v>
      </c>
      <c r="F15909" t="s">
        <v>133</v>
      </c>
    </row>
    <row r="15910" spans="1:6" x14ac:dyDescent="0.25">
      <c r="A15910">
        <v>2989</v>
      </c>
      <c r="B15910" s="3">
        <v>42612</v>
      </c>
      <c r="C15910" s="3">
        <v>43206</v>
      </c>
      <c r="D15910" t="s">
        <v>131</v>
      </c>
      <c r="E15910" t="s">
        <v>184</v>
      </c>
      <c r="F15910" t="s">
        <v>133</v>
      </c>
    </row>
    <row r="15911" spans="1:6" x14ac:dyDescent="0.25">
      <c r="A15911">
        <v>2989</v>
      </c>
      <c r="B15911" s="3">
        <v>43206</v>
      </c>
      <c r="C15911" s="3">
        <v>43382</v>
      </c>
      <c r="D15911" t="s">
        <v>131</v>
      </c>
      <c r="E15911" t="s">
        <v>184</v>
      </c>
      <c r="F15911" t="s">
        <v>133</v>
      </c>
    </row>
    <row r="15912" spans="1:6" x14ac:dyDescent="0.25">
      <c r="A15912">
        <v>2989</v>
      </c>
      <c r="B15912" s="3">
        <v>43382</v>
      </c>
      <c r="C15912" s="3">
        <v>43385</v>
      </c>
      <c r="D15912" t="s">
        <v>131</v>
      </c>
      <c r="E15912" t="s">
        <v>184</v>
      </c>
      <c r="F15912" t="s">
        <v>133</v>
      </c>
    </row>
    <row r="15913" spans="1:6" x14ac:dyDescent="0.25">
      <c r="A15913">
        <v>2989</v>
      </c>
      <c r="B15913" s="3">
        <v>43386</v>
      </c>
      <c r="C15913" s="3">
        <v>43635</v>
      </c>
      <c r="D15913" t="s">
        <v>131</v>
      </c>
      <c r="E15913" t="s">
        <v>184</v>
      </c>
      <c r="F15913" t="s">
        <v>133</v>
      </c>
    </row>
    <row r="15914" spans="1:6" x14ac:dyDescent="0.25">
      <c r="A15914">
        <v>2989</v>
      </c>
      <c r="B15914" s="3">
        <v>43635</v>
      </c>
      <c r="C15914" s="3">
        <v>43635</v>
      </c>
      <c r="D15914" t="s">
        <v>131</v>
      </c>
      <c r="E15914" t="s">
        <v>184</v>
      </c>
      <c r="F15914" t="s">
        <v>133</v>
      </c>
    </row>
    <row r="15915" spans="1:6" x14ac:dyDescent="0.25">
      <c r="A15915">
        <v>2989</v>
      </c>
      <c r="B15915" s="3">
        <v>43636</v>
      </c>
      <c r="C15915" s="3">
        <v>43746</v>
      </c>
      <c r="D15915" t="s">
        <v>131</v>
      </c>
      <c r="E15915" t="s">
        <v>184</v>
      </c>
      <c r="F15915" t="s">
        <v>133</v>
      </c>
    </row>
    <row r="15916" spans="1:6" x14ac:dyDescent="0.25">
      <c r="A15916">
        <v>2989</v>
      </c>
      <c r="B15916" s="3">
        <v>43746</v>
      </c>
      <c r="C15916" s="3">
        <v>43747</v>
      </c>
      <c r="D15916" t="s">
        <v>131</v>
      </c>
      <c r="E15916" t="s">
        <v>184</v>
      </c>
      <c r="F15916" t="s">
        <v>133</v>
      </c>
    </row>
    <row r="15917" spans="1:6" x14ac:dyDescent="0.25">
      <c r="A15917">
        <v>2989</v>
      </c>
      <c r="B15917" s="3">
        <v>43748</v>
      </c>
      <c r="C15917" s="3">
        <v>43805</v>
      </c>
      <c r="D15917" t="s">
        <v>131</v>
      </c>
      <c r="E15917" t="s">
        <v>184</v>
      </c>
      <c r="F15917" t="s">
        <v>133</v>
      </c>
    </row>
    <row r="15918" spans="1:6" x14ac:dyDescent="0.25">
      <c r="A15918">
        <v>2989</v>
      </c>
      <c r="B15918" s="3">
        <v>43805</v>
      </c>
      <c r="C15918" s="3">
        <v>43809</v>
      </c>
      <c r="D15918" t="s">
        <v>131</v>
      </c>
      <c r="E15918" t="s">
        <v>184</v>
      </c>
      <c r="F15918" t="s">
        <v>133</v>
      </c>
    </row>
    <row r="15919" spans="1:6" x14ac:dyDescent="0.25">
      <c r="A15919">
        <v>2989</v>
      </c>
      <c r="B15919" s="3">
        <v>43810</v>
      </c>
      <c r="C15919" s="3">
        <v>44146</v>
      </c>
      <c r="D15919" t="s">
        <v>131</v>
      </c>
      <c r="E15919" t="s">
        <v>184</v>
      </c>
      <c r="F15919" t="s">
        <v>133</v>
      </c>
    </row>
    <row r="15920" spans="1:6" x14ac:dyDescent="0.25">
      <c r="A15920">
        <v>2989</v>
      </c>
      <c r="B15920" s="3">
        <v>44146</v>
      </c>
      <c r="C15920" s="3">
        <v>44146</v>
      </c>
      <c r="D15920" t="s">
        <v>131</v>
      </c>
      <c r="E15920" t="s">
        <v>184</v>
      </c>
      <c r="F15920" t="s">
        <v>133</v>
      </c>
    </row>
    <row r="15921" spans="1:6" x14ac:dyDescent="0.25">
      <c r="A15921">
        <v>2989</v>
      </c>
      <c r="B15921" s="3">
        <v>44147</v>
      </c>
      <c r="C15921" s="3">
        <v>44382</v>
      </c>
      <c r="D15921" t="s">
        <v>131</v>
      </c>
      <c r="E15921" t="s">
        <v>184</v>
      </c>
      <c r="F15921" t="s">
        <v>133</v>
      </c>
    </row>
    <row r="15922" spans="1:6" x14ac:dyDescent="0.25">
      <c r="A15922">
        <v>2989</v>
      </c>
      <c r="B15922" s="3">
        <v>44382</v>
      </c>
      <c r="C15922" s="3">
        <v>44383</v>
      </c>
      <c r="D15922" t="s">
        <v>131</v>
      </c>
      <c r="E15922" t="s">
        <v>184</v>
      </c>
      <c r="F15922" t="s">
        <v>133</v>
      </c>
    </row>
    <row r="15923" spans="1:6" x14ac:dyDescent="0.25">
      <c r="A15923">
        <v>2989</v>
      </c>
      <c r="B15923" s="3">
        <v>44384</v>
      </c>
      <c r="C15923" s="3">
        <v>44576</v>
      </c>
      <c r="D15923" t="s">
        <v>131</v>
      </c>
      <c r="E15923" t="s">
        <v>184</v>
      </c>
      <c r="F15923" t="s">
        <v>133</v>
      </c>
    </row>
    <row r="15924" spans="1:6" x14ac:dyDescent="0.25">
      <c r="A15924">
        <v>2989</v>
      </c>
      <c r="B15924" s="3">
        <v>44576</v>
      </c>
      <c r="C15924" s="3">
        <v>44581</v>
      </c>
      <c r="D15924" t="s">
        <v>131</v>
      </c>
      <c r="E15924" t="s">
        <v>184</v>
      </c>
      <c r="F15924" t="s">
        <v>133</v>
      </c>
    </row>
    <row r="15925" spans="1:6" x14ac:dyDescent="0.25">
      <c r="A15925">
        <v>2989</v>
      </c>
      <c r="B15925" s="3">
        <v>44582</v>
      </c>
      <c r="C15925" s="3"/>
      <c r="D15925" t="s">
        <v>131</v>
      </c>
      <c r="E15925" t="s">
        <v>184</v>
      </c>
      <c r="F15925" t="s">
        <v>133</v>
      </c>
    </row>
    <row r="15926" spans="1:6" x14ac:dyDescent="0.25">
      <c r="A15926">
        <v>2990</v>
      </c>
      <c r="B15926" s="3">
        <v>42612</v>
      </c>
      <c r="C15926" s="3">
        <v>43129</v>
      </c>
      <c r="D15926" t="s">
        <v>131</v>
      </c>
      <c r="E15926" t="s">
        <v>200</v>
      </c>
      <c r="F15926" t="s">
        <v>133</v>
      </c>
    </row>
    <row r="15927" spans="1:6" x14ac:dyDescent="0.25">
      <c r="A15927">
        <v>2990</v>
      </c>
      <c r="B15927" s="3">
        <v>43129</v>
      </c>
      <c r="C15927" s="3">
        <v>43164</v>
      </c>
      <c r="D15927" t="s">
        <v>131</v>
      </c>
      <c r="E15927" t="s">
        <v>200</v>
      </c>
      <c r="F15927" t="s">
        <v>133</v>
      </c>
    </row>
    <row r="15928" spans="1:6" x14ac:dyDescent="0.25">
      <c r="A15928">
        <v>2990</v>
      </c>
      <c r="B15928" s="3">
        <v>43206</v>
      </c>
      <c r="C15928" s="3">
        <v>43206</v>
      </c>
      <c r="D15928" t="s">
        <v>131</v>
      </c>
      <c r="E15928" t="s">
        <v>110</v>
      </c>
      <c r="F15928" t="s">
        <v>133</v>
      </c>
    </row>
    <row r="15929" spans="1:6" x14ac:dyDescent="0.25">
      <c r="A15929">
        <v>2990</v>
      </c>
      <c r="B15929" s="3">
        <v>43206</v>
      </c>
      <c r="C15929" s="3">
        <v>43339</v>
      </c>
      <c r="D15929" t="s">
        <v>131</v>
      </c>
      <c r="E15929" t="s">
        <v>110</v>
      </c>
      <c r="F15929" t="s">
        <v>133</v>
      </c>
    </row>
    <row r="15930" spans="1:6" x14ac:dyDescent="0.25">
      <c r="A15930">
        <v>2990</v>
      </c>
      <c r="B15930" s="3">
        <v>43339</v>
      </c>
      <c r="C15930" s="3">
        <v>43342</v>
      </c>
      <c r="D15930" t="s">
        <v>131</v>
      </c>
      <c r="E15930" t="s">
        <v>110</v>
      </c>
      <c r="F15930" t="s">
        <v>133</v>
      </c>
    </row>
    <row r="15931" spans="1:6" x14ac:dyDescent="0.25">
      <c r="A15931">
        <v>2990</v>
      </c>
      <c r="B15931" s="3">
        <v>43342</v>
      </c>
      <c r="C15931" s="3"/>
      <c r="D15931" t="s">
        <v>131</v>
      </c>
      <c r="E15931" t="s">
        <v>110</v>
      </c>
      <c r="F15931" t="s">
        <v>133</v>
      </c>
    </row>
    <row r="15932" spans="1:6" x14ac:dyDescent="0.25">
      <c r="A15932">
        <v>2991</v>
      </c>
      <c r="B15932" s="3">
        <v>42612</v>
      </c>
      <c r="C15932" s="3">
        <v>43206</v>
      </c>
      <c r="D15932" t="s">
        <v>131</v>
      </c>
      <c r="E15932" t="s">
        <v>200</v>
      </c>
      <c r="F15932" t="s">
        <v>133</v>
      </c>
    </row>
    <row r="15933" spans="1:6" x14ac:dyDescent="0.25">
      <c r="A15933">
        <v>2991</v>
      </c>
      <c r="B15933" s="3">
        <v>43206</v>
      </c>
      <c r="C15933" s="3">
        <v>43604</v>
      </c>
      <c r="D15933" t="s">
        <v>131</v>
      </c>
      <c r="E15933" t="s">
        <v>200</v>
      </c>
      <c r="F15933" t="s">
        <v>133</v>
      </c>
    </row>
    <row r="15934" spans="1:6" x14ac:dyDescent="0.25">
      <c r="A15934">
        <v>2991</v>
      </c>
      <c r="B15934" s="3">
        <v>43604</v>
      </c>
      <c r="C15934" s="3">
        <v>43605</v>
      </c>
      <c r="D15934" t="s">
        <v>131</v>
      </c>
      <c r="E15934" t="s">
        <v>200</v>
      </c>
      <c r="F15934" t="s">
        <v>133</v>
      </c>
    </row>
    <row r="15935" spans="1:6" x14ac:dyDescent="0.25">
      <c r="A15935">
        <v>2991</v>
      </c>
      <c r="B15935" s="3">
        <v>43606</v>
      </c>
      <c r="C15935" s="3">
        <v>43606</v>
      </c>
      <c r="D15935" t="s">
        <v>131</v>
      </c>
      <c r="E15935" t="s">
        <v>200</v>
      </c>
      <c r="F15935" t="s">
        <v>133</v>
      </c>
    </row>
    <row r="15936" spans="1:6" x14ac:dyDescent="0.25">
      <c r="A15936">
        <v>2991</v>
      </c>
      <c r="B15936" s="3">
        <v>43606</v>
      </c>
      <c r="C15936" s="3">
        <v>43609</v>
      </c>
      <c r="D15936" t="s">
        <v>131</v>
      </c>
      <c r="E15936" t="s">
        <v>200</v>
      </c>
      <c r="F15936" t="s">
        <v>133</v>
      </c>
    </row>
    <row r="15937" spans="1:6" x14ac:dyDescent="0.25">
      <c r="A15937">
        <v>2991</v>
      </c>
      <c r="B15937" s="3">
        <v>43610</v>
      </c>
      <c r="C15937" s="3">
        <v>43801</v>
      </c>
      <c r="D15937" t="s">
        <v>131</v>
      </c>
      <c r="E15937" t="s">
        <v>200</v>
      </c>
      <c r="F15937" t="s">
        <v>133</v>
      </c>
    </row>
    <row r="15938" spans="1:6" x14ac:dyDescent="0.25">
      <c r="A15938">
        <v>2991</v>
      </c>
      <c r="B15938" s="3">
        <v>43801</v>
      </c>
      <c r="C15938" s="3">
        <v>43801</v>
      </c>
      <c r="D15938" t="s">
        <v>131</v>
      </c>
      <c r="E15938" t="s">
        <v>200</v>
      </c>
      <c r="F15938" t="s">
        <v>133</v>
      </c>
    </row>
    <row r="15939" spans="1:6" x14ac:dyDescent="0.25">
      <c r="A15939">
        <v>2991</v>
      </c>
      <c r="B15939" s="3">
        <v>43801</v>
      </c>
      <c r="C15939" s="3">
        <v>44047</v>
      </c>
      <c r="D15939" t="s">
        <v>131</v>
      </c>
      <c r="E15939" t="s">
        <v>163</v>
      </c>
      <c r="F15939" t="s">
        <v>133</v>
      </c>
    </row>
    <row r="15940" spans="1:6" x14ac:dyDescent="0.25">
      <c r="A15940">
        <v>2991</v>
      </c>
      <c r="B15940" s="3">
        <v>44047</v>
      </c>
      <c r="C15940" s="3">
        <v>44051</v>
      </c>
      <c r="D15940" t="s">
        <v>131</v>
      </c>
      <c r="E15940" t="s">
        <v>163</v>
      </c>
      <c r="F15940" t="s">
        <v>133</v>
      </c>
    </row>
    <row r="15941" spans="1:6" x14ac:dyDescent="0.25">
      <c r="A15941">
        <v>2991</v>
      </c>
      <c r="B15941" s="3">
        <v>44052</v>
      </c>
      <c r="C15941" s="3"/>
      <c r="D15941" t="s">
        <v>131</v>
      </c>
      <c r="E15941" t="s">
        <v>163</v>
      </c>
      <c r="F15941" t="s">
        <v>133</v>
      </c>
    </row>
    <row r="15942" spans="1:6" x14ac:dyDescent="0.25">
      <c r="A15942">
        <v>2992</v>
      </c>
      <c r="B15942" s="3">
        <v>42612</v>
      </c>
      <c r="C15942" s="3">
        <v>43206</v>
      </c>
      <c r="D15942" t="s">
        <v>131</v>
      </c>
      <c r="E15942" t="s">
        <v>207</v>
      </c>
      <c r="F15942" t="s">
        <v>133</v>
      </c>
    </row>
    <row r="15943" spans="1:6" x14ac:dyDescent="0.25">
      <c r="A15943">
        <v>2992</v>
      </c>
      <c r="B15943" s="3">
        <v>43206</v>
      </c>
      <c r="C15943" s="3">
        <v>44453</v>
      </c>
      <c r="D15943" t="s">
        <v>131</v>
      </c>
      <c r="E15943" t="s">
        <v>207</v>
      </c>
      <c r="F15943" t="s">
        <v>133</v>
      </c>
    </row>
    <row r="15944" spans="1:6" x14ac:dyDescent="0.25">
      <c r="A15944">
        <v>2992</v>
      </c>
      <c r="B15944" s="3">
        <v>44453</v>
      </c>
      <c r="C15944" s="3">
        <v>44466</v>
      </c>
      <c r="D15944" t="s">
        <v>131</v>
      </c>
      <c r="E15944" t="s">
        <v>207</v>
      </c>
      <c r="F15944" t="s">
        <v>133</v>
      </c>
    </row>
    <row r="15945" spans="1:6" x14ac:dyDescent="0.25">
      <c r="A15945">
        <v>2992</v>
      </c>
      <c r="B15945" s="3">
        <v>44467</v>
      </c>
      <c r="C15945" s="3"/>
      <c r="D15945" t="s">
        <v>131</v>
      </c>
      <c r="E15945" t="s">
        <v>207</v>
      </c>
      <c r="F15945" t="s">
        <v>133</v>
      </c>
    </row>
    <row r="15946" spans="1:6" x14ac:dyDescent="0.25">
      <c r="A15946">
        <v>2993</v>
      </c>
      <c r="B15946" s="3">
        <v>42612</v>
      </c>
      <c r="C15946" s="3">
        <v>43267</v>
      </c>
      <c r="D15946" t="s">
        <v>131</v>
      </c>
      <c r="E15946" t="s">
        <v>173</v>
      </c>
      <c r="F15946" t="s">
        <v>133</v>
      </c>
    </row>
    <row r="15947" spans="1:6" x14ac:dyDescent="0.25">
      <c r="A15947">
        <v>2993</v>
      </c>
      <c r="B15947" s="3">
        <v>43267</v>
      </c>
      <c r="C15947" s="3">
        <v>43837</v>
      </c>
      <c r="D15947" t="s">
        <v>131</v>
      </c>
      <c r="E15947" t="s">
        <v>173</v>
      </c>
      <c r="F15947" t="s">
        <v>132</v>
      </c>
    </row>
    <row r="15948" spans="1:6" x14ac:dyDescent="0.25">
      <c r="A15948">
        <v>2993</v>
      </c>
      <c r="B15948" s="3">
        <v>43267</v>
      </c>
      <c r="C15948" s="3">
        <v>43267</v>
      </c>
      <c r="D15948" t="s">
        <v>131</v>
      </c>
      <c r="E15948" t="s">
        <v>173</v>
      </c>
      <c r="F15948" t="s">
        <v>133</v>
      </c>
    </row>
    <row r="15949" spans="1:6" x14ac:dyDescent="0.25">
      <c r="A15949">
        <v>2993</v>
      </c>
      <c r="B15949" s="3">
        <v>43837</v>
      </c>
      <c r="C15949" s="3">
        <v>43838</v>
      </c>
      <c r="D15949" t="s">
        <v>131</v>
      </c>
      <c r="E15949" t="s">
        <v>173</v>
      </c>
      <c r="F15949" t="s">
        <v>133</v>
      </c>
    </row>
    <row r="15950" spans="1:6" x14ac:dyDescent="0.25">
      <c r="A15950">
        <v>2993</v>
      </c>
      <c r="B15950" s="3">
        <v>43838</v>
      </c>
      <c r="C15950" s="3">
        <v>43838</v>
      </c>
      <c r="D15950" t="s">
        <v>131</v>
      </c>
      <c r="E15950" t="s">
        <v>173</v>
      </c>
      <c r="F15950" t="s">
        <v>133</v>
      </c>
    </row>
    <row r="15951" spans="1:6" x14ac:dyDescent="0.25">
      <c r="A15951">
        <v>2993</v>
      </c>
      <c r="B15951" s="3">
        <v>43838</v>
      </c>
      <c r="C15951" s="3">
        <v>43839</v>
      </c>
      <c r="D15951" t="s">
        <v>131</v>
      </c>
      <c r="E15951" t="s">
        <v>173</v>
      </c>
      <c r="F15951" t="s">
        <v>133</v>
      </c>
    </row>
    <row r="15952" spans="1:6" x14ac:dyDescent="0.25">
      <c r="A15952">
        <v>2993</v>
      </c>
      <c r="B15952" s="3">
        <v>43839</v>
      </c>
      <c r="C15952" s="3">
        <v>44592</v>
      </c>
      <c r="D15952" t="s">
        <v>131</v>
      </c>
      <c r="E15952" t="s">
        <v>173</v>
      </c>
      <c r="F15952" t="s">
        <v>132</v>
      </c>
    </row>
    <row r="15953" spans="1:6" x14ac:dyDescent="0.25">
      <c r="A15953">
        <v>2993</v>
      </c>
      <c r="B15953" s="3">
        <v>44592</v>
      </c>
      <c r="C15953" s="3">
        <v>44594</v>
      </c>
      <c r="D15953" t="s">
        <v>131</v>
      </c>
      <c r="E15953" t="s">
        <v>173</v>
      </c>
      <c r="F15953" t="s">
        <v>132</v>
      </c>
    </row>
    <row r="15954" spans="1:6" x14ac:dyDescent="0.25">
      <c r="A15954">
        <v>2993</v>
      </c>
      <c r="B15954" s="3">
        <v>44595</v>
      </c>
      <c r="C15954" s="3">
        <v>44595</v>
      </c>
      <c r="D15954" t="s">
        <v>131</v>
      </c>
      <c r="E15954" t="s">
        <v>173</v>
      </c>
      <c r="F15954" t="s">
        <v>132</v>
      </c>
    </row>
    <row r="15955" spans="1:6" x14ac:dyDescent="0.25">
      <c r="A15955">
        <v>2993</v>
      </c>
      <c r="B15955" s="3">
        <v>44595</v>
      </c>
      <c r="C15955" s="3">
        <v>44596</v>
      </c>
      <c r="D15955" t="s">
        <v>131</v>
      </c>
      <c r="E15955" t="s">
        <v>173</v>
      </c>
      <c r="F15955" t="s">
        <v>132</v>
      </c>
    </row>
    <row r="15956" spans="1:6" x14ac:dyDescent="0.25">
      <c r="A15956">
        <v>2993</v>
      </c>
      <c r="B15956" s="3">
        <v>44597</v>
      </c>
      <c r="C15956" s="3"/>
      <c r="D15956" t="s">
        <v>131</v>
      </c>
      <c r="E15956" t="s">
        <v>173</v>
      </c>
      <c r="F15956" t="s">
        <v>132</v>
      </c>
    </row>
    <row r="15957" spans="1:6" x14ac:dyDescent="0.25">
      <c r="A15957">
        <v>2994</v>
      </c>
      <c r="B15957" s="3">
        <v>42634</v>
      </c>
      <c r="C15957" s="3">
        <v>43709</v>
      </c>
      <c r="D15957" t="s">
        <v>131</v>
      </c>
      <c r="E15957" t="s">
        <v>118</v>
      </c>
      <c r="F15957" t="s">
        <v>133</v>
      </c>
    </row>
    <row r="15958" spans="1:6" x14ac:dyDescent="0.25">
      <c r="A15958">
        <v>2994</v>
      </c>
      <c r="B15958" s="3">
        <v>43709</v>
      </c>
      <c r="C15958" s="3">
        <v>43801</v>
      </c>
      <c r="D15958" t="s">
        <v>131</v>
      </c>
      <c r="E15958" t="s">
        <v>118</v>
      </c>
      <c r="F15958" t="s">
        <v>133</v>
      </c>
    </row>
    <row r="15959" spans="1:6" x14ac:dyDescent="0.25">
      <c r="A15959">
        <v>2994</v>
      </c>
      <c r="B15959" s="3">
        <v>43801</v>
      </c>
      <c r="C15959" s="3">
        <v>43801</v>
      </c>
      <c r="D15959" t="s">
        <v>131</v>
      </c>
      <c r="E15959" t="s">
        <v>118</v>
      </c>
      <c r="F15959" t="s">
        <v>133</v>
      </c>
    </row>
    <row r="15960" spans="1:6" x14ac:dyDescent="0.25">
      <c r="A15960">
        <v>2994</v>
      </c>
      <c r="B15960" s="3">
        <v>43801</v>
      </c>
      <c r="C15960" s="3">
        <v>43801</v>
      </c>
      <c r="D15960" t="s">
        <v>131</v>
      </c>
      <c r="E15960" t="s">
        <v>118</v>
      </c>
      <c r="F15960" t="s">
        <v>133</v>
      </c>
    </row>
    <row r="15961" spans="1:6" x14ac:dyDescent="0.25">
      <c r="A15961">
        <v>2994</v>
      </c>
      <c r="B15961" s="3">
        <v>43801</v>
      </c>
      <c r="C15961" s="3">
        <v>43801</v>
      </c>
      <c r="D15961" t="s">
        <v>131</v>
      </c>
      <c r="E15961" t="s">
        <v>118</v>
      </c>
      <c r="F15961" t="s">
        <v>133</v>
      </c>
    </row>
    <row r="15962" spans="1:6" x14ac:dyDescent="0.25">
      <c r="A15962">
        <v>2994</v>
      </c>
      <c r="B15962" s="3">
        <v>43801</v>
      </c>
      <c r="D15962" t="s">
        <v>131</v>
      </c>
      <c r="E15962" t="s">
        <v>118</v>
      </c>
      <c r="F15962" t="s">
        <v>133</v>
      </c>
    </row>
    <row r="15963" spans="1:6" x14ac:dyDescent="0.25">
      <c r="A15963">
        <v>2995</v>
      </c>
      <c r="B15963" s="3">
        <v>42644</v>
      </c>
      <c r="C15963" s="3">
        <v>43206</v>
      </c>
      <c r="D15963" t="s">
        <v>131</v>
      </c>
      <c r="E15963" t="s">
        <v>115</v>
      </c>
      <c r="F15963" t="s">
        <v>133</v>
      </c>
    </row>
    <row r="15964" spans="1:6" x14ac:dyDescent="0.25">
      <c r="A15964">
        <v>2995</v>
      </c>
      <c r="B15964" s="3">
        <v>43206</v>
      </c>
      <c r="C15964" s="3">
        <v>43257</v>
      </c>
      <c r="D15964" t="s">
        <v>131</v>
      </c>
      <c r="E15964" t="s">
        <v>115</v>
      </c>
      <c r="F15964" t="s">
        <v>133</v>
      </c>
    </row>
    <row r="15965" spans="1:6" x14ac:dyDescent="0.25">
      <c r="A15965">
        <v>2995</v>
      </c>
      <c r="B15965" s="3">
        <v>43257</v>
      </c>
      <c r="C15965" s="3">
        <v>43373</v>
      </c>
      <c r="D15965" t="s">
        <v>131</v>
      </c>
      <c r="E15965" t="s">
        <v>115</v>
      </c>
      <c r="F15965" t="s">
        <v>133</v>
      </c>
    </row>
    <row r="15966" spans="1:6" x14ac:dyDescent="0.25">
      <c r="A15966">
        <v>2995</v>
      </c>
      <c r="B15966" s="3">
        <v>43373</v>
      </c>
      <c r="C15966" s="3">
        <v>43374</v>
      </c>
      <c r="D15966" t="s">
        <v>131</v>
      </c>
      <c r="E15966" t="s">
        <v>115</v>
      </c>
      <c r="F15966" t="s">
        <v>133</v>
      </c>
    </row>
    <row r="15967" spans="1:6" x14ac:dyDescent="0.25">
      <c r="A15967">
        <v>2995</v>
      </c>
      <c r="B15967" s="3">
        <v>43374</v>
      </c>
      <c r="C15967" s="3">
        <v>43661</v>
      </c>
      <c r="D15967" t="s">
        <v>131</v>
      </c>
      <c r="E15967" t="s">
        <v>115</v>
      </c>
      <c r="F15967" t="s">
        <v>133</v>
      </c>
    </row>
    <row r="15968" spans="1:6" x14ac:dyDescent="0.25">
      <c r="A15968">
        <v>2995</v>
      </c>
      <c r="B15968" s="3">
        <v>43374</v>
      </c>
      <c r="C15968" s="3">
        <v>43374</v>
      </c>
      <c r="D15968" t="s">
        <v>131</v>
      </c>
      <c r="E15968" t="s">
        <v>115</v>
      </c>
      <c r="F15968" t="s">
        <v>133</v>
      </c>
    </row>
    <row r="15969" spans="1:6" x14ac:dyDescent="0.25">
      <c r="A15969">
        <v>2995</v>
      </c>
      <c r="B15969" s="3">
        <v>43661</v>
      </c>
      <c r="C15969" s="3">
        <v>43871</v>
      </c>
      <c r="D15969" t="s">
        <v>131</v>
      </c>
      <c r="E15969" t="s">
        <v>115</v>
      </c>
      <c r="F15969" t="s">
        <v>133</v>
      </c>
    </row>
    <row r="15970" spans="1:6" x14ac:dyDescent="0.25">
      <c r="A15970">
        <v>2995</v>
      </c>
      <c r="B15970" s="3">
        <v>43871</v>
      </c>
      <c r="C15970" s="3">
        <v>43871</v>
      </c>
      <c r="D15970" t="s">
        <v>131</v>
      </c>
      <c r="E15970" t="s">
        <v>115</v>
      </c>
      <c r="F15970" t="s">
        <v>133</v>
      </c>
    </row>
    <row r="15971" spans="1:6" x14ac:dyDescent="0.25">
      <c r="A15971">
        <v>2995</v>
      </c>
      <c r="B15971" s="3">
        <v>43871</v>
      </c>
      <c r="C15971" s="3">
        <v>43871</v>
      </c>
      <c r="D15971" t="s">
        <v>131</v>
      </c>
      <c r="E15971" t="s">
        <v>115</v>
      </c>
      <c r="F15971" t="s">
        <v>133</v>
      </c>
    </row>
    <row r="15972" spans="1:6" x14ac:dyDescent="0.25">
      <c r="A15972">
        <v>2995</v>
      </c>
      <c r="B15972" s="3">
        <v>43871</v>
      </c>
      <c r="D15972" t="s">
        <v>131</v>
      </c>
      <c r="E15972" t="s">
        <v>174</v>
      </c>
      <c r="F15972" t="s">
        <v>133</v>
      </c>
    </row>
    <row r="15973" spans="1:6" x14ac:dyDescent="0.25">
      <c r="A15973">
        <v>2996</v>
      </c>
      <c r="B15973" s="3">
        <v>42643</v>
      </c>
      <c r="C15973" s="3">
        <v>43206</v>
      </c>
      <c r="D15973" t="s">
        <v>131</v>
      </c>
      <c r="E15973" t="s">
        <v>135</v>
      </c>
      <c r="F15973" t="s">
        <v>133</v>
      </c>
    </row>
    <row r="15974" spans="1:6" x14ac:dyDescent="0.25">
      <c r="A15974">
        <v>2996</v>
      </c>
      <c r="B15974" s="3">
        <v>43206</v>
      </c>
      <c r="C15974" s="3">
        <v>43220</v>
      </c>
      <c r="D15974" t="s">
        <v>131</v>
      </c>
      <c r="E15974" t="s">
        <v>135</v>
      </c>
      <c r="F15974" t="s">
        <v>133</v>
      </c>
    </row>
    <row r="15975" spans="1:6" x14ac:dyDescent="0.25">
      <c r="A15975">
        <v>2996</v>
      </c>
      <c r="B15975" s="3">
        <v>43220</v>
      </c>
      <c r="C15975" s="3">
        <v>43222</v>
      </c>
      <c r="D15975" t="s">
        <v>131</v>
      </c>
      <c r="E15975" t="s">
        <v>135</v>
      </c>
      <c r="F15975" t="s">
        <v>133</v>
      </c>
    </row>
    <row r="15976" spans="1:6" x14ac:dyDescent="0.25">
      <c r="A15976">
        <v>2996</v>
      </c>
      <c r="B15976" s="3">
        <v>43223</v>
      </c>
      <c r="C15976" s="3">
        <v>43283</v>
      </c>
      <c r="D15976" t="s">
        <v>131</v>
      </c>
      <c r="E15976" t="s">
        <v>135</v>
      </c>
      <c r="F15976" t="s">
        <v>133</v>
      </c>
    </row>
    <row r="15977" spans="1:6" x14ac:dyDescent="0.25">
      <c r="A15977">
        <v>2996</v>
      </c>
      <c r="B15977" s="3">
        <v>43283</v>
      </c>
      <c r="C15977" s="3">
        <v>43283</v>
      </c>
      <c r="D15977" t="s">
        <v>131</v>
      </c>
      <c r="E15977" t="s">
        <v>135</v>
      </c>
      <c r="F15977" t="s">
        <v>133</v>
      </c>
    </row>
    <row r="15978" spans="1:6" x14ac:dyDescent="0.25">
      <c r="A15978">
        <v>2996</v>
      </c>
      <c r="B15978" s="3">
        <v>43283</v>
      </c>
      <c r="C15978" s="3">
        <v>43550</v>
      </c>
      <c r="D15978" t="s">
        <v>131</v>
      </c>
      <c r="E15978" t="s">
        <v>116</v>
      </c>
      <c r="F15978" t="s">
        <v>133</v>
      </c>
    </row>
    <row r="15979" spans="1:6" x14ac:dyDescent="0.25">
      <c r="A15979">
        <v>2996</v>
      </c>
      <c r="B15979" s="3">
        <v>43550</v>
      </c>
      <c r="C15979" s="3">
        <v>43664</v>
      </c>
      <c r="D15979" t="s">
        <v>131</v>
      </c>
      <c r="E15979" t="s">
        <v>116</v>
      </c>
      <c r="F15979" t="s">
        <v>133</v>
      </c>
    </row>
    <row r="15980" spans="1:6" x14ac:dyDescent="0.25">
      <c r="A15980">
        <v>2996</v>
      </c>
      <c r="B15980" s="3">
        <v>43664</v>
      </c>
      <c r="C15980" s="3">
        <v>43688</v>
      </c>
      <c r="D15980" t="s">
        <v>131</v>
      </c>
      <c r="E15980" t="s">
        <v>116</v>
      </c>
      <c r="F15980" t="s">
        <v>133</v>
      </c>
    </row>
    <row r="15981" spans="1:6" x14ac:dyDescent="0.25">
      <c r="A15981">
        <v>2996</v>
      </c>
      <c r="B15981" s="3">
        <v>43689</v>
      </c>
      <c r="C15981" s="3">
        <v>43865</v>
      </c>
      <c r="D15981" t="s">
        <v>131</v>
      </c>
      <c r="E15981" t="s">
        <v>116</v>
      </c>
      <c r="F15981" t="s">
        <v>133</v>
      </c>
    </row>
    <row r="15982" spans="1:6" x14ac:dyDescent="0.25">
      <c r="A15982">
        <v>2996</v>
      </c>
      <c r="B15982" s="3">
        <v>43865</v>
      </c>
      <c r="C15982" s="3">
        <v>43865</v>
      </c>
      <c r="D15982" t="s">
        <v>131</v>
      </c>
      <c r="E15982" t="s">
        <v>116</v>
      </c>
      <c r="F15982" t="s">
        <v>133</v>
      </c>
    </row>
    <row r="15983" spans="1:6" x14ac:dyDescent="0.25">
      <c r="A15983">
        <v>2996</v>
      </c>
      <c r="B15983" s="3">
        <v>43865</v>
      </c>
      <c r="C15983" s="3">
        <v>43865</v>
      </c>
      <c r="D15983" t="s">
        <v>131</v>
      </c>
      <c r="E15983" t="s">
        <v>116</v>
      </c>
      <c r="F15983" t="s">
        <v>133</v>
      </c>
    </row>
    <row r="15984" spans="1:6" x14ac:dyDescent="0.25">
      <c r="A15984">
        <v>2996</v>
      </c>
      <c r="B15984" s="3">
        <v>43865</v>
      </c>
      <c r="C15984" s="3">
        <v>43983</v>
      </c>
      <c r="D15984" t="s">
        <v>131</v>
      </c>
      <c r="E15984" t="s">
        <v>116</v>
      </c>
      <c r="F15984" t="s">
        <v>133</v>
      </c>
    </row>
    <row r="15985" spans="1:6" x14ac:dyDescent="0.25">
      <c r="A15985">
        <v>2996</v>
      </c>
      <c r="B15985" s="3">
        <v>43983</v>
      </c>
      <c r="C15985" s="3">
        <v>44080</v>
      </c>
      <c r="D15985" t="s">
        <v>131</v>
      </c>
      <c r="E15985" t="s">
        <v>116</v>
      </c>
      <c r="F15985" t="s">
        <v>133</v>
      </c>
    </row>
    <row r="15986" spans="1:6" x14ac:dyDescent="0.25">
      <c r="A15986">
        <v>2996</v>
      </c>
      <c r="B15986" s="3">
        <v>44080</v>
      </c>
      <c r="C15986" s="3"/>
      <c r="D15986" t="s">
        <v>131</v>
      </c>
      <c r="E15986" t="s">
        <v>116</v>
      </c>
      <c r="F15986" t="s">
        <v>133</v>
      </c>
    </row>
    <row r="15987" spans="1:6" x14ac:dyDescent="0.25">
      <c r="A15987">
        <v>2997</v>
      </c>
      <c r="B15987" s="3">
        <v>42643</v>
      </c>
      <c r="C15987" s="3">
        <v>43205</v>
      </c>
      <c r="D15987" t="s">
        <v>131</v>
      </c>
      <c r="E15987" t="s">
        <v>174</v>
      </c>
      <c r="F15987" t="s">
        <v>133</v>
      </c>
    </row>
    <row r="15988" spans="1:6" x14ac:dyDescent="0.25">
      <c r="A15988">
        <v>2997</v>
      </c>
      <c r="B15988" s="3">
        <v>43205</v>
      </c>
      <c r="C15988" s="3">
        <v>43206</v>
      </c>
      <c r="D15988" t="s">
        <v>131</v>
      </c>
      <c r="E15988" t="s">
        <v>174</v>
      </c>
      <c r="F15988" t="s">
        <v>133</v>
      </c>
    </row>
    <row r="15989" spans="1:6" x14ac:dyDescent="0.25">
      <c r="A15989">
        <v>2997</v>
      </c>
      <c r="B15989" s="3">
        <v>43206</v>
      </c>
      <c r="C15989" s="3"/>
      <c r="D15989" t="s">
        <v>131</v>
      </c>
      <c r="E15989" t="s">
        <v>174</v>
      </c>
      <c r="F15989" t="s">
        <v>133</v>
      </c>
    </row>
    <row r="15990" spans="1:6" x14ac:dyDescent="0.25">
      <c r="A15990">
        <v>2998</v>
      </c>
      <c r="B15990" s="3">
        <v>42643</v>
      </c>
      <c r="C15990" s="3">
        <v>43205</v>
      </c>
      <c r="D15990" t="s">
        <v>131</v>
      </c>
      <c r="E15990" t="s">
        <v>174</v>
      </c>
      <c r="F15990" t="s">
        <v>133</v>
      </c>
    </row>
    <row r="15991" spans="1:6" x14ac:dyDescent="0.25">
      <c r="A15991">
        <v>2998</v>
      </c>
      <c r="B15991" s="3">
        <v>43205</v>
      </c>
      <c r="C15991" s="3">
        <v>43206</v>
      </c>
      <c r="D15991" t="s">
        <v>131</v>
      </c>
      <c r="E15991" t="s">
        <v>174</v>
      </c>
      <c r="F15991" t="s">
        <v>133</v>
      </c>
    </row>
    <row r="15992" spans="1:6" x14ac:dyDescent="0.25">
      <c r="A15992">
        <v>2998</v>
      </c>
      <c r="B15992" s="3">
        <v>43206</v>
      </c>
      <c r="C15992" s="3">
        <v>43497</v>
      </c>
      <c r="D15992" t="s">
        <v>131</v>
      </c>
      <c r="E15992" t="s">
        <v>174</v>
      </c>
      <c r="F15992" t="s">
        <v>133</v>
      </c>
    </row>
    <row r="15993" spans="1:6" x14ac:dyDescent="0.25">
      <c r="A15993">
        <v>2998</v>
      </c>
      <c r="B15993" s="3">
        <v>43497</v>
      </c>
      <c r="C15993" s="3">
        <v>44293</v>
      </c>
      <c r="D15993" t="s">
        <v>131</v>
      </c>
      <c r="E15993" t="s">
        <v>174</v>
      </c>
      <c r="F15993" t="s">
        <v>133</v>
      </c>
    </row>
    <row r="15994" spans="1:6" x14ac:dyDescent="0.25">
      <c r="A15994">
        <v>2998</v>
      </c>
      <c r="B15994" s="3">
        <v>44293</v>
      </c>
      <c r="C15994" s="3">
        <v>44293</v>
      </c>
      <c r="D15994" t="s">
        <v>131</v>
      </c>
      <c r="E15994" t="s">
        <v>174</v>
      </c>
      <c r="F15994" t="s">
        <v>133</v>
      </c>
    </row>
    <row r="15995" spans="1:6" x14ac:dyDescent="0.25">
      <c r="A15995">
        <v>2998</v>
      </c>
      <c r="B15995" s="3">
        <v>44294</v>
      </c>
      <c r="C15995" s="3"/>
      <c r="D15995" t="s">
        <v>131</v>
      </c>
      <c r="E15995" t="s">
        <v>174</v>
      </c>
      <c r="F15995" t="s">
        <v>133</v>
      </c>
    </row>
    <row r="15996" spans="1:6" x14ac:dyDescent="0.25">
      <c r="A15996">
        <v>2999</v>
      </c>
      <c r="B15996" s="3">
        <v>42614</v>
      </c>
      <c r="C15996" s="3">
        <v>43206</v>
      </c>
      <c r="D15996" t="s">
        <v>131</v>
      </c>
      <c r="E15996" t="s">
        <v>163</v>
      </c>
      <c r="F15996" t="s">
        <v>133</v>
      </c>
    </row>
    <row r="15997" spans="1:6" x14ac:dyDescent="0.25">
      <c r="A15997">
        <v>2999</v>
      </c>
      <c r="B15997" s="3">
        <v>43206</v>
      </c>
      <c r="C15997" s="3"/>
      <c r="D15997" t="s">
        <v>131</v>
      </c>
      <c r="E15997" t="s">
        <v>163</v>
      </c>
      <c r="F15997" t="s">
        <v>133</v>
      </c>
    </row>
    <row r="15998" spans="1:6" x14ac:dyDescent="0.25">
      <c r="A15998">
        <v>3000</v>
      </c>
      <c r="B15998" s="3">
        <v>42627</v>
      </c>
      <c r="C15998" s="3">
        <v>43206</v>
      </c>
      <c r="D15998" t="s">
        <v>131</v>
      </c>
      <c r="E15998" t="s">
        <v>163</v>
      </c>
      <c r="F15998" t="s">
        <v>133</v>
      </c>
    </row>
    <row r="15999" spans="1:6" x14ac:dyDescent="0.25">
      <c r="A15999">
        <v>3000</v>
      </c>
      <c r="B15999" s="3">
        <v>43206</v>
      </c>
      <c r="C15999" s="3">
        <v>43717</v>
      </c>
      <c r="D15999" t="s">
        <v>131</v>
      </c>
      <c r="E15999" t="s">
        <v>163</v>
      </c>
      <c r="F15999" t="s">
        <v>133</v>
      </c>
    </row>
    <row r="16000" spans="1:6" x14ac:dyDescent="0.25">
      <c r="A16000">
        <v>3000</v>
      </c>
      <c r="B16000" s="3">
        <v>43717</v>
      </c>
      <c r="C16000" s="3">
        <v>44440</v>
      </c>
      <c r="D16000" t="s">
        <v>131</v>
      </c>
      <c r="E16000" t="s">
        <v>163</v>
      </c>
      <c r="F16000" t="s">
        <v>132</v>
      </c>
    </row>
    <row r="16001" spans="1:6" x14ac:dyDescent="0.25">
      <c r="A16001">
        <v>3000</v>
      </c>
      <c r="B16001" s="3">
        <v>44418</v>
      </c>
      <c r="C16001" s="3">
        <v>44432</v>
      </c>
      <c r="D16001" t="s">
        <v>131</v>
      </c>
      <c r="E16001" t="s">
        <v>163</v>
      </c>
      <c r="F16001" t="s">
        <v>132</v>
      </c>
    </row>
    <row r="16002" spans="1:6" x14ac:dyDescent="0.25">
      <c r="A16002">
        <v>3000</v>
      </c>
      <c r="B16002" s="3">
        <v>44433</v>
      </c>
      <c r="C16002" s="3">
        <v>44439</v>
      </c>
      <c r="D16002" t="s">
        <v>131</v>
      </c>
      <c r="E16002" t="s">
        <v>163</v>
      </c>
      <c r="F16002" t="s">
        <v>132</v>
      </c>
    </row>
    <row r="16003" spans="1:6" x14ac:dyDescent="0.25">
      <c r="A16003">
        <v>3000</v>
      </c>
      <c r="B16003" s="3">
        <v>44433</v>
      </c>
      <c r="C16003" s="3">
        <v>44447</v>
      </c>
      <c r="D16003" t="s">
        <v>131</v>
      </c>
      <c r="E16003" t="s">
        <v>163</v>
      </c>
      <c r="F16003" t="s">
        <v>132</v>
      </c>
    </row>
    <row r="16004" spans="1:6" x14ac:dyDescent="0.25">
      <c r="A16004">
        <v>3000</v>
      </c>
      <c r="B16004" s="3">
        <v>44440</v>
      </c>
      <c r="C16004" s="3">
        <v>44446</v>
      </c>
      <c r="D16004" t="s">
        <v>131</v>
      </c>
      <c r="E16004" t="s">
        <v>163</v>
      </c>
      <c r="F16004" t="s">
        <v>132</v>
      </c>
    </row>
    <row r="16005" spans="1:6" x14ac:dyDescent="0.25">
      <c r="A16005">
        <v>3000</v>
      </c>
      <c r="B16005" s="3">
        <v>44447</v>
      </c>
      <c r="C16005" s="3">
        <v>44453</v>
      </c>
      <c r="D16005" t="s">
        <v>131</v>
      </c>
      <c r="E16005" t="s">
        <v>163</v>
      </c>
      <c r="F16005" t="s">
        <v>132</v>
      </c>
    </row>
    <row r="16006" spans="1:6" x14ac:dyDescent="0.25">
      <c r="A16006">
        <v>3000</v>
      </c>
      <c r="B16006" s="3">
        <v>44454</v>
      </c>
      <c r="C16006" s="3">
        <v>44460</v>
      </c>
      <c r="D16006" t="s">
        <v>131</v>
      </c>
      <c r="E16006" t="s">
        <v>163</v>
      </c>
      <c r="F16006" t="s">
        <v>132</v>
      </c>
    </row>
    <row r="16007" spans="1:6" x14ac:dyDescent="0.25">
      <c r="A16007">
        <v>3000</v>
      </c>
      <c r="B16007" s="3">
        <v>44461</v>
      </c>
      <c r="C16007" s="3">
        <v>44467</v>
      </c>
      <c r="D16007" t="s">
        <v>131</v>
      </c>
      <c r="E16007" t="s">
        <v>163</v>
      </c>
      <c r="F16007" t="s">
        <v>132</v>
      </c>
    </row>
    <row r="16008" spans="1:6" x14ac:dyDescent="0.25">
      <c r="A16008">
        <v>3000</v>
      </c>
      <c r="B16008" s="3">
        <v>44468</v>
      </c>
      <c r="C16008" s="3">
        <v>44470</v>
      </c>
      <c r="D16008" t="s">
        <v>131</v>
      </c>
      <c r="E16008" t="s">
        <v>163</v>
      </c>
      <c r="F16008" t="s">
        <v>132</v>
      </c>
    </row>
    <row r="16009" spans="1:6" x14ac:dyDescent="0.25">
      <c r="A16009">
        <v>3000</v>
      </c>
      <c r="B16009" s="3">
        <v>44471</v>
      </c>
      <c r="C16009" s="3">
        <v>44477</v>
      </c>
      <c r="D16009" t="s">
        <v>131</v>
      </c>
      <c r="E16009" t="s">
        <v>163</v>
      </c>
      <c r="F16009" t="s">
        <v>132</v>
      </c>
    </row>
    <row r="16010" spans="1:6" x14ac:dyDescent="0.25">
      <c r="A16010">
        <v>3000</v>
      </c>
      <c r="B16010" s="3">
        <v>44478</v>
      </c>
      <c r="C16010" s="3"/>
      <c r="D16010" t="s">
        <v>131</v>
      </c>
      <c r="E16010" t="s">
        <v>163</v>
      </c>
      <c r="F16010" t="s">
        <v>132</v>
      </c>
    </row>
    <row r="16011" spans="1:6" x14ac:dyDescent="0.25">
      <c r="A16011">
        <v>3001</v>
      </c>
      <c r="B16011" s="3">
        <v>42643</v>
      </c>
      <c r="C16011" s="3">
        <v>43145</v>
      </c>
      <c r="D16011" t="s">
        <v>131</v>
      </c>
      <c r="E16011" t="s">
        <v>200</v>
      </c>
      <c r="F16011" t="s">
        <v>133</v>
      </c>
    </row>
    <row r="16012" spans="1:6" x14ac:dyDescent="0.25">
      <c r="A16012">
        <v>3001</v>
      </c>
      <c r="B16012" s="3">
        <v>42643</v>
      </c>
      <c r="C16012" s="3">
        <v>43145</v>
      </c>
      <c r="D16012" t="s">
        <v>131</v>
      </c>
      <c r="E16012" t="s">
        <v>200</v>
      </c>
      <c r="F16012" t="s">
        <v>133</v>
      </c>
    </row>
    <row r="16013" spans="1:6" x14ac:dyDescent="0.25">
      <c r="A16013">
        <v>3001</v>
      </c>
      <c r="B16013" s="3">
        <v>43145</v>
      </c>
      <c r="C16013" s="3">
        <v>43619</v>
      </c>
      <c r="D16013" t="s">
        <v>131</v>
      </c>
      <c r="E16013" t="s">
        <v>118</v>
      </c>
      <c r="F16013" t="s">
        <v>133</v>
      </c>
    </row>
    <row r="16014" spans="1:6" x14ac:dyDescent="0.25">
      <c r="A16014">
        <v>3001</v>
      </c>
      <c r="B16014" s="3">
        <v>43145</v>
      </c>
      <c r="C16014" s="3">
        <v>43150</v>
      </c>
      <c r="D16014" t="s">
        <v>131</v>
      </c>
      <c r="E16014" t="s">
        <v>200</v>
      </c>
      <c r="F16014" t="s">
        <v>133</v>
      </c>
    </row>
    <row r="16015" spans="1:6" x14ac:dyDescent="0.25">
      <c r="A16015">
        <v>3001</v>
      </c>
      <c r="B16015" s="3">
        <v>43145</v>
      </c>
      <c r="C16015" s="3">
        <v>43150</v>
      </c>
      <c r="D16015" t="s">
        <v>131</v>
      </c>
      <c r="E16015" t="s">
        <v>200</v>
      </c>
      <c r="F16015" t="s">
        <v>133</v>
      </c>
    </row>
    <row r="16016" spans="1:6" x14ac:dyDescent="0.25">
      <c r="A16016">
        <v>3001</v>
      </c>
      <c r="B16016" s="3">
        <v>43619</v>
      </c>
      <c r="C16016" s="3">
        <v>44363</v>
      </c>
      <c r="D16016" t="s">
        <v>131</v>
      </c>
      <c r="E16016" t="s">
        <v>118</v>
      </c>
      <c r="F16016" t="s">
        <v>133</v>
      </c>
    </row>
    <row r="16017" spans="1:6" x14ac:dyDescent="0.25">
      <c r="A16017">
        <v>3001</v>
      </c>
      <c r="B16017" s="3">
        <v>44363</v>
      </c>
      <c r="C16017" s="3">
        <v>44659</v>
      </c>
      <c r="D16017" t="s">
        <v>131</v>
      </c>
      <c r="E16017" t="s">
        <v>118</v>
      </c>
      <c r="F16017" t="s">
        <v>133</v>
      </c>
    </row>
    <row r="16018" spans="1:6" x14ac:dyDescent="0.25">
      <c r="A16018">
        <v>3001</v>
      </c>
      <c r="B16018" s="3">
        <v>44659</v>
      </c>
      <c r="D16018" t="s">
        <v>131</v>
      </c>
      <c r="E16018" t="s">
        <v>118</v>
      </c>
      <c r="F16018" t="s">
        <v>133</v>
      </c>
    </row>
    <row r="16019" spans="1:6" x14ac:dyDescent="0.25">
      <c r="A16019">
        <v>3002</v>
      </c>
      <c r="B16019" s="3">
        <v>43062</v>
      </c>
      <c r="C16019" s="3">
        <v>43205</v>
      </c>
      <c r="D16019" t="s">
        <v>131</v>
      </c>
      <c r="E16019" t="s">
        <v>200</v>
      </c>
      <c r="F16019" t="s">
        <v>133</v>
      </c>
    </row>
    <row r="16020" spans="1:6" x14ac:dyDescent="0.25">
      <c r="A16020">
        <v>3002</v>
      </c>
      <c r="B16020" s="3">
        <v>43205</v>
      </c>
      <c r="C16020" s="3">
        <v>43206</v>
      </c>
      <c r="D16020" t="s">
        <v>131</v>
      </c>
      <c r="E16020" t="s">
        <v>200</v>
      </c>
      <c r="F16020" t="s">
        <v>133</v>
      </c>
    </row>
    <row r="16021" spans="1:6" x14ac:dyDescent="0.25">
      <c r="A16021">
        <v>3002</v>
      </c>
      <c r="B16021" s="3">
        <v>43206</v>
      </c>
      <c r="C16021" s="3">
        <v>43283</v>
      </c>
      <c r="D16021" t="s">
        <v>131</v>
      </c>
      <c r="E16021" t="s">
        <v>200</v>
      </c>
      <c r="F16021" t="s">
        <v>133</v>
      </c>
    </row>
    <row r="16022" spans="1:6" x14ac:dyDescent="0.25">
      <c r="A16022">
        <v>3002</v>
      </c>
      <c r="B16022" s="3">
        <v>43283</v>
      </c>
      <c r="C16022" s="3">
        <v>43283</v>
      </c>
      <c r="D16022" t="s">
        <v>131</v>
      </c>
      <c r="E16022" t="s">
        <v>200</v>
      </c>
      <c r="F16022" t="s">
        <v>133</v>
      </c>
    </row>
    <row r="16023" spans="1:6" x14ac:dyDescent="0.25">
      <c r="A16023">
        <v>3002</v>
      </c>
      <c r="B16023" s="3">
        <v>43283</v>
      </c>
      <c r="C16023" s="3">
        <v>43865</v>
      </c>
      <c r="D16023" t="s">
        <v>131</v>
      </c>
      <c r="E16023" t="s">
        <v>129</v>
      </c>
      <c r="F16023" t="s">
        <v>133</v>
      </c>
    </row>
    <row r="16024" spans="1:6" x14ac:dyDescent="0.25">
      <c r="A16024">
        <v>3002</v>
      </c>
      <c r="B16024" s="3">
        <v>43865</v>
      </c>
      <c r="C16024" s="3">
        <v>43865</v>
      </c>
      <c r="D16024" t="s">
        <v>131</v>
      </c>
      <c r="E16024" t="s">
        <v>129</v>
      </c>
      <c r="F16024" t="s">
        <v>133</v>
      </c>
    </row>
    <row r="16025" spans="1:6" x14ac:dyDescent="0.25">
      <c r="A16025">
        <v>3002</v>
      </c>
      <c r="B16025" s="3">
        <v>43865</v>
      </c>
      <c r="C16025" s="3">
        <v>43865</v>
      </c>
      <c r="D16025" t="s">
        <v>131</v>
      </c>
      <c r="E16025" t="s">
        <v>129</v>
      </c>
      <c r="F16025" t="s">
        <v>133</v>
      </c>
    </row>
    <row r="16026" spans="1:6" x14ac:dyDescent="0.25">
      <c r="A16026">
        <v>3002</v>
      </c>
      <c r="B16026" s="3">
        <v>43865</v>
      </c>
      <c r="C16026" s="3">
        <v>44166</v>
      </c>
      <c r="D16026" t="s">
        <v>131</v>
      </c>
      <c r="E16026" t="s">
        <v>129</v>
      </c>
      <c r="F16026" t="s">
        <v>133</v>
      </c>
    </row>
    <row r="16027" spans="1:6" x14ac:dyDescent="0.25">
      <c r="A16027">
        <v>3002</v>
      </c>
      <c r="B16027" s="3">
        <v>44166</v>
      </c>
      <c r="C16027" s="3">
        <v>44227</v>
      </c>
      <c r="D16027" t="s">
        <v>131</v>
      </c>
      <c r="E16027" t="s">
        <v>148</v>
      </c>
      <c r="F16027" t="s">
        <v>133</v>
      </c>
    </row>
    <row r="16028" spans="1:6" x14ac:dyDescent="0.25">
      <c r="A16028">
        <v>3002</v>
      </c>
      <c r="B16028" s="3">
        <v>44166</v>
      </c>
      <c r="C16028" s="3">
        <v>44166</v>
      </c>
      <c r="D16028" t="s">
        <v>131</v>
      </c>
      <c r="E16028" t="s">
        <v>148</v>
      </c>
      <c r="F16028" t="s">
        <v>133</v>
      </c>
    </row>
    <row r="16029" spans="1:6" x14ac:dyDescent="0.25">
      <c r="A16029">
        <v>3002</v>
      </c>
      <c r="B16029" s="3">
        <v>44166</v>
      </c>
      <c r="C16029" s="3">
        <v>44166</v>
      </c>
      <c r="D16029" t="s">
        <v>131</v>
      </c>
      <c r="E16029" t="s">
        <v>148</v>
      </c>
      <c r="F16029" t="s">
        <v>133</v>
      </c>
    </row>
    <row r="16030" spans="1:6" x14ac:dyDescent="0.25">
      <c r="A16030">
        <v>3002</v>
      </c>
      <c r="B16030" s="3">
        <v>44227</v>
      </c>
      <c r="C16030" s="3">
        <v>44227</v>
      </c>
      <c r="D16030" t="s">
        <v>131</v>
      </c>
      <c r="E16030" t="s">
        <v>129</v>
      </c>
      <c r="F16030" t="s">
        <v>133</v>
      </c>
    </row>
    <row r="16031" spans="1:6" x14ac:dyDescent="0.25">
      <c r="A16031">
        <v>3002</v>
      </c>
      <c r="B16031" s="3">
        <v>44227</v>
      </c>
      <c r="C16031" s="3">
        <v>44228</v>
      </c>
      <c r="D16031" t="s">
        <v>131</v>
      </c>
      <c r="E16031" t="s">
        <v>129</v>
      </c>
      <c r="F16031" t="s">
        <v>133</v>
      </c>
    </row>
    <row r="16032" spans="1:6" x14ac:dyDescent="0.25">
      <c r="A16032">
        <v>3002</v>
      </c>
      <c r="B16032" s="3">
        <v>44228</v>
      </c>
      <c r="C16032" s="3">
        <v>44228</v>
      </c>
      <c r="D16032" t="s">
        <v>131</v>
      </c>
      <c r="E16032" t="s">
        <v>129</v>
      </c>
      <c r="F16032" t="s">
        <v>133</v>
      </c>
    </row>
    <row r="16033" spans="1:6" x14ac:dyDescent="0.25">
      <c r="A16033">
        <v>3002</v>
      </c>
      <c r="B16033" s="3">
        <v>44228</v>
      </c>
      <c r="C16033" s="3">
        <v>44228</v>
      </c>
      <c r="D16033" t="s">
        <v>131</v>
      </c>
      <c r="E16033" t="s">
        <v>148</v>
      </c>
      <c r="F16033" t="s">
        <v>133</v>
      </c>
    </row>
    <row r="16034" spans="1:6" x14ac:dyDescent="0.25">
      <c r="A16034">
        <v>3002</v>
      </c>
      <c r="B16034" s="3">
        <v>44228</v>
      </c>
      <c r="C16034" s="3">
        <v>44255</v>
      </c>
      <c r="D16034" t="s">
        <v>131</v>
      </c>
      <c r="E16034" t="s">
        <v>148</v>
      </c>
      <c r="F16034" t="s">
        <v>133</v>
      </c>
    </row>
    <row r="16035" spans="1:6" x14ac:dyDescent="0.25">
      <c r="A16035">
        <v>3002</v>
      </c>
      <c r="B16035" s="3">
        <v>44255</v>
      </c>
      <c r="C16035" s="3">
        <v>44256</v>
      </c>
      <c r="D16035" t="s">
        <v>131</v>
      </c>
      <c r="E16035" t="s">
        <v>129</v>
      </c>
      <c r="F16035" t="s">
        <v>133</v>
      </c>
    </row>
    <row r="16036" spans="1:6" x14ac:dyDescent="0.25">
      <c r="A16036">
        <v>3002</v>
      </c>
      <c r="B16036" s="3">
        <v>44256</v>
      </c>
      <c r="C16036" s="3">
        <v>44256</v>
      </c>
      <c r="D16036" t="s">
        <v>131</v>
      </c>
      <c r="E16036" t="s">
        <v>129</v>
      </c>
      <c r="F16036" t="s">
        <v>133</v>
      </c>
    </row>
    <row r="16037" spans="1:6" x14ac:dyDescent="0.25">
      <c r="A16037">
        <v>3002</v>
      </c>
      <c r="B16037" s="3">
        <v>44256</v>
      </c>
      <c r="C16037" s="3"/>
      <c r="D16037" t="s">
        <v>131</v>
      </c>
      <c r="E16037" t="s">
        <v>118</v>
      </c>
      <c r="F16037" t="s">
        <v>133</v>
      </c>
    </row>
    <row r="16038" spans="1:6" x14ac:dyDescent="0.25">
      <c r="A16038">
        <v>3005</v>
      </c>
      <c r="B16038" s="3">
        <v>42675</v>
      </c>
      <c r="C16038" s="3">
        <v>43871</v>
      </c>
      <c r="D16038" t="s">
        <v>131</v>
      </c>
      <c r="E16038" t="s">
        <v>186</v>
      </c>
      <c r="F16038" t="s">
        <v>133</v>
      </c>
    </row>
    <row r="16039" spans="1:6" x14ac:dyDescent="0.25">
      <c r="A16039">
        <v>3005</v>
      </c>
      <c r="B16039" s="3">
        <v>43871</v>
      </c>
      <c r="C16039" s="3">
        <v>43882</v>
      </c>
      <c r="D16039" t="s">
        <v>131</v>
      </c>
      <c r="E16039" t="s">
        <v>186</v>
      </c>
      <c r="F16039" t="s">
        <v>133</v>
      </c>
    </row>
    <row r="16040" spans="1:6" x14ac:dyDescent="0.25">
      <c r="A16040">
        <v>3005</v>
      </c>
      <c r="B16040" s="3">
        <v>43883</v>
      </c>
      <c r="C16040" s="3">
        <v>44151</v>
      </c>
      <c r="D16040" t="s">
        <v>131</v>
      </c>
      <c r="E16040" t="s">
        <v>186</v>
      </c>
      <c r="F16040" t="s">
        <v>133</v>
      </c>
    </row>
    <row r="16041" spans="1:6" x14ac:dyDescent="0.25">
      <c r="A16041">
        <v>3005</v>
      </c>
      <c r="B16041" s="3">
        <v>44151</v>
      </c>
      <c r="C16041" s="3">
        <v>44151</v>
      </c>
      <c r="D16041" t="s">
        <v>131</v>
      </c>
      <c r="E16041" t="s">
        <v>186</v>
      </c>
      <c r="F16041" t="s">
        <v>133</v>
      </c>
    </row>
    <row r="16042" spans="1:6" x14ac:dyDescent="0.25">
      <c r="A16042">
        <v>3005</v>
      </c>
      <c r="B16042" s="3">
        <v>44151</v>
      </c>
      <c r="C16042" s="3">
        <v>44650</v>
      </c>
      <c r="D16042" t="s">
        <v>131</v>
      </c>
      <c r="E16042" t="s">
        <v>169</v>
      </c>
      <c r="F16042" t="s">
        <v>133</v>
      </c>
    </row>
    <row r="16043" spans="1:6" x14ac:dyDescent="0.25">
      <c r="A16043">
        <v>3005</v>
      </c>
      <c r="B16043" s="3">
        <v>44650</v>
      </c>
      <c r="C16043" s="3">
        <v>44747</v>
      </c>
      <c r="D16043" t="s">
        <v>131</v>
      </c>
      <c r="E16043" t="s">
        <v>169</v>
      </c>
      <c r="F16043" t="s">
        <v>133</v>
      </c>
    </row>
    <row r="16044" spans="1:6" x14ac:dyDescent="0.25">
      <c r="A16044">
        <v>3005</v>
      </c>
      <c r="B16044" s="3">
        <v>44748</v>
      </c>
      <c r="C16044" s="3"/>
      <c r="D16044" t="s">
        <v>131</v>
      </c>
      <c r="E16044" t="s">
        <v>169</v>
      </c>
      <c r="F16044" t="s">
        <v>133</v>
      </c>
    </row>
    <row r="16045" spans="1:6" x14ac:dyDescent="0.25">
      <c r="A16045">
        <v>3006</v>
      </c>
      <c r="B16045" s="3">
        <v>42704</v>
      </c>
      <c r="C16045" s="3">
        <v>42897</v>
      </c>
      <c r="D16045" t="s">
        <v>131</v>
      </c>
      <c r="E16045" t="s">
        <v>118</v>
      </c>
      <c r="F16045" t="s">
        <v>133</v>
      </c>
    </row>
    <row r="16046" spans="1:6" x14ac:dyDescent="0.25">
      <c r="A16046">
        <v>3006</v>
      </c>
      <c r="B16046" s="3">
        <v>42898</v>
      </c>
      <c r="C16046" s="3">
        <v>43604</v>
      </c>
      <c r="D16046" t="s">
        <v>131</v>
      </c>
      <c r="E16046" t="s">
        <v>118</v>
      </c>
      <c r="F16046" t="s">
        <v>133</v>
      </c>
    </row>
    <row r="16047" spans="1:6" x14ac:dyDescent="0.25">
      <c r="A16047">
        <v>3006</v>
      </c>
      <c r="B16047" s="3">
        <v>43605</v>
      </c>
      <c r="C16047" s="3">
        <v>43616</v>
      </c>
      <c r="D16047" t="s">
        <v>131</v>
      </c>
      <c r="E16047" t="s">
        <v>118</v>
      </c>
      <c r="F16047" t="s">
        <v>133</v>
      </c>
    </row>
    <row r="16048" spans="1:6" x14ac:dyDescent="0.25">
      <c r="A16048">
        <v>3006</v>
      </c>
      <c r="B16048" s="3">
        <v>43617</v>
      </c>
      <c r="C16048" s="3">
        <v>44402</v>
      </c>
      <c r="D16048" t="s">
        <v>131</v>
      </c>
      <c r="E16048" t="s">
        <v>118</v>
      </c>
      <c r="F16048" t="s">
        <v>133</v>
      </c>
    </row>
    <row r="16049" spans="1:6" x14ac:dyDescent="0.25">
      <c r="A16049">
        <v>3006</v>
      </c>
      <c r="B16049" s="3">
        <v>44403</v>
      </c>
      <c r="C16049" s="3">
        <v>44416</v>
      </c>
      <c r="D16049" t="s">
        <v>131</v>
      </c>
      <c r="E16049" t="s">
        <v>118</v>
      </c>
      <c r="F16049" t="s">
        <v>133</v>
      </c>
    </row>
    <row r="16050" spans="1:6" x14ac:dyDescent="0.25">
      <c r="A16050">
        <v>3006</v>
      </c>
      <c r="B16050" s="3">
        <v>44417</v>
      </c>
      <c r="C16050" s="3"/>
      <c r="D16050" t="s">
        <v>131</v>
      </c>
      <c r="E16050" t="s">
        <v>118</v>
      </c>
      <c r="F16050" t="s">
        <v>133</v>
      </c>
    </row>
    <row r="16051" spans="1:6" x14ac:dyDescent="0.25">
      <c r="A16051">
        <v>3007</v>
      </c>
      <c r="B16051" s="3">
        <v>42779</v>
      </c>
      <c r="C16051" s="3">
        <v>43206</v>
      </c>
      <c r="D16051" t="s">
        <v>131</v>
      </c>
      <c r="E16051" t="s">
        <v>115</v>
      </c>
      <c r="F16051" t="s">
        <v>133</v>
      </c>
    </row>
    <row r="16052" spans="1:6" x14ac:dyDescent="0.25">
      <c r="A16052">
        <v>3007</v>
      </c>
      <c r="B16052" s="3">
        <v>43206</v>
      </c>
      <c r="C16052" s="3">
        <v>43619</v>
      </c>
      <c r="D16052" t="s">
        <v>131</v>
      </c>
      <c r="E16052" t="s">
        <v>115</v>
      </c>
      <c r="F16052" t="s">
        <v>133</v>
      </c>
    </row>
    <row r="16053" spans="1:6" x14ac:dyDescent="0.25">
      <c r="A16053">
        <v>3007</v>
      </c>
      <c r="B16053" s="3">
        <v>43619</v>
      </c>
      <c r="C16053" s="3">
        <v>43711</v>
      </c>
      <c r="D16053" t="s">
        <v>131</v>
      </c>
      <c r="E16053" t="s">
        <v>115</v>
      </c>
      <c r="F16053" t="s">
        <v>133</v>
      </c>
    </row>
    <row r="16054" spans="1:6" x14ac:dyDescent="0.25">
      <c r="A16054">
        <v>3007</v>
      </c>
      <c r="B16054" s="3">
        <v>43712</v>
      </c>
      <c r="C16054" s="3">
        <v>43712</v>
      </c>
      <c r="D16054" t="s">
        <v>131</v>
      </c>
      <c r="E16054" t="s">
        <v>115</v>
      </c>
      <c r="F16054" t="s">
        <v>133</v>
      </c>
    </row>
    <row r="16055" spans="1:6" x14ac:dyDescent="0.25">
      <c r="A16055">
        <v>3007</v>
      </c>
      <c r="B16055" s="3">
        <v>43712</v>
      </c>
      <c r="C16055" s="3">
        <v>43712</v>
      </c>
      <c r="D16055" t="s">
        <v>131</v>
      </c>
      <c r="E16055" t="s">
        <v>115</v>
      </c>
      <c r="F16055" t="s">
        <v>133</v>
      </c>
    </row>
    <row r="16056" spans="1:6" x14ac:dyDescent="0.25">
      <c r="A16056">
        <v>3007</v>
      </c>
      <c r="B16056" s="3">
        <v>43712</v>
      </c>
      <c r="C16056" s="3">
        <v>43800</v>
      </c>
      <c r="D16056" t="s">
        <v>131</v>
      </c>
      <c r="E16056" t="s">
        <v>115</v>
      </c>
      <c r="F16056" t="s">
        <v>133</v>
      </c>
    </row>
    <row r="16057" spans="1:6" x14ac:dyDescent="0.25">
      <c r="A16057">
        <v>3007</v>
      </c>
      <c r="B16057" s="3">
        <v>43800</v>
      </c>
      <c r="C16057" s="3">
        <v>43800</v>
      </c>
      <c r="D16057" t="s">
        <v>131</v>
      </c>
      <c r="E16057" t="s">
        <v>115</v>
      </c>
      <c r="F16057" t="s">
        <v>133</v>
      </c>
    </row>
    <row r="16058" spans="1:6" x14ac:dyDescent="0.25">
      <c r="A16058">
        <v>3007</v>
      </c>
      <c r="B16058" s="3">
        <v>43800</v>
      </c>
      <c r="C16058" s="3">
        <v>43800</v>
      </c>
      <c r="D16058" t="s">
        <v>131</v>
      </c>
      <c r="E16058" t="s">
        <v>115</v>
      </c>
      <c r="F16058" t="s">
        <v>133</v>
      </c>
    </row>
    <row r="16059" spans="1:6" x14ac:dyDescent="0.25">
      <c r="A16059">
        <v>3008</v>
      </c>
      <c r="B16059" s="3">
        <v>42758</v>
      </c>
      <c r="C16059" s="3">
        <v>43206</v>
      </c>
      <c r="D16059" t="s">
        <v>131</v>
      </c>
      <c r="E16059" t="s">
        <v>163</v>
      </c>
      <c r="F16059" t="s">
        <v>133</v>
      </c>
    </row>
    <row r="16060" spans="1:6" x14ac:dyDescent="0.25">
      <c r="A16060">
        <v>3008</v>
      </c>
      <c r="B16060" s="3">
        <v>43206</v>
      </c>
      <c r="C16060" s="3">
        <v>43741</v>
      </c>
      <c r="D16060" t="s">
        <v>131</v>
      </c>
      <c r="E16060" t="s">
        <v>163</v>
      </c>
      <c r="F16060" t="s">
        <v>133</v>
      </c>
    </row>
    <row r="16061" spans="1:6" x14ac:dyDescent="0.25">
      <c r="A16061">
        <v>3008</v>
      </c>
      <c r="B16061" s="3">
        <v>43741</v>
      </c>
      <c r="C16061" s="3">
        <v>43741</v>
      </c>
      <c r="D16061" t="s">
        <v>131</v>
      </c>
      <c r="E16061" t="s">
        <v>163</v>
      </c>
      <c r="F16061" t="s">
        <v>133</v>
      </c>
    </row>
    <row r="16062" spans="1:6" x14ac:dyDescent="0.25">
      <c r="A16062">
        <v>3008</v>
      </c>
      <c r="B16062" s="3">
        <v>43742</v>
      </c>
      <c r="C16062" s="3">
        <v>43746</v>
      </c>
      <c r="D16062" t="s">
        <v>131</v>
      </c>
      <c r="E16062" t="s">
        <v>163</v>
      </c>
      <c r="F16062" t="s">
        <v>133</v>
      </c>
    </row>
    <row r="16063" spans="1:6" x14ac:dyDescent="0.25">
      <c r="A16063">
        <v>3008</v>
      </c>
      <c r="B16063" s="3">
        <v>43746</v>
      </c>
      <c r="C16063" s="3">
        <v>43746</v>
      </c>
      <c r="D16063" t="s">
        <v>131</v>
      </c>
      <c r="E16063" t="s">
        <v>163</v>
      </c>
      <c r="F16063" t="s">
        <v>133</v>
      </c>
    </row>
    <row r="16064" spans="1:6" x14ac:dyDescent="0.25">
      <c r="A16064">
        <v>3008</v>
      </c>
      <c r="B16064" s="3">
        <v>43747</v>
      </c>
      <c r="C16064" s="3">
        <v>43801</v>
      </c>
      <c r="D16064" t="s">
        <v>131</v>
      </c>
      <c r="E16064" t="s">
        <v>163</v>
      </c>
      <c r="F16064" t="s">
        <v>133</v>
      </c>
    </row>
    <row r="16065" spans="1:6" x14ac:dyDescent="0.25">
      <c r="A16065">
        <v>3008</v>
      </c>
      <c r="B16065" s="3">
        <v>43801</v>
      </c>
      <c r="C16065" s="3">
        <v>43801</v>
      </c>
      <c r="D16065" t="s">
        <v>131</v>
      </c>
      <c r="E16065" t="s">
        <v>163</v>
      </c>
      <c r="F16065" t="s">
        <v>133</v>
      </c>
    </row>
    <row r="16066" spans="1:6" x14ac:dyDescent="0.25">
      <c r="A16066">
        <v>3008</v>
      </c>
      <c r="B16066" s="3">
        <v>43802</v>
      </c>
      <c r="C16066" s="3">
        <v>44166</v>
      </c>
      <c r="D16066" t="s">
        <v>131</v>
      </c>
      <c r="E16066" t="s">
        <v>163</v>
      </c>
      <c r="F16066" t="s">
        <v>133</v>
      </c>
    </row>
    <row r="16067" spans="1:6" x14ac:dyDescent="0.25">
      <c r="A16067">
        <v>3008</v>
      </c>
      <c r="B16067" s="3">
        <v>44166</v>
      </c>
      <c r="C16067" s="3">
        <v>44167</v>
      </c>
      <c r="D16067" t="s">
        <v>131</v>
      </c>
      <c r="E16067" t="s">
        <v>163</v>
      </c>
      <c r="F16067" t="s">
        <v>133</v>
      </c>
    </row>
    <row r="16068" spans="1:6" x14ac:dyDescent="0.25">
      <c r="A16068">
        <v>3008</v>
      </c>
      <c r="B16068" s="3">
        <v>44168</v>
      </c>
      <c r="C16068" s="3">
        <v>44179</v>
      </c>
      <c r="D16068" t="s">
        <v>131</v>
      </c>
      <c r="E16068" t="s">
        <v>163</v>
      </c>
      <c r="F16068" t="s">
        <v>133</v>
      </c>
    </row>
    <row r="16069" spans="1:6" x14ac:dyDescent="0.25">
      <c r="A16069">
        <v>3008</v>
      </c>
      <c r="B16069" s="3">
        <v>44179</v>
      </c>
      <c r="C16069" s="3">
        <v>44183</v>
      </c>
      <c r="D16069" t="s">
        <v>131</v>
      </c>
      <c r="E16069" t="s">
        <v>163</v>
      </c>
      <c r="F16069" t="s">
        <v>133</v>
      </c>
    </row>
    <row r="16070" spans="1:6" x14ac:dyDescent="0.25">
      <c r="A16070">
        <v>3008</v>
      </c>
      <c r="B16070" s="3">
        <v>44184</v>
      </c>
      <c r="C16070" s="3">
        <v>44575</v>
      </c>
      <c r="D16070" t="s">
        <v>131</v>
      </c>
      <c r="E16070" t="s">
        <v>163</v>
      </c>
      <c r="F16070" t="s">
        <v>133</v>
      </c>
    </row>
    <row r="16071" spans="1:6" x14ac:dyDescent="0.25">
      <c r="A16071">
        <v>3008</v>
      </c>
      <c r="B16071" s="3">
        <v>44575</v>
      </c>
      <c r="C16071" s="3">
        <v>44579</v>
      </c>
      <c r="D16071" t="s">
        <v>131</v>
      </c>
      <c r="E16071" t="s">
        <v>163</v>
      </c>
      <c r="F16071" t="s">
        <v>133</v>
      </c>
    </row>
    <row r="16072" spans="1:6" x14ac:dyDescent="0.25">
      <c r="A16072">
        <v>3008</v>
      </c>
      <c r="B16072" s="3">
        <v>44580</v>
      </c>
      <c r="C16072" s="3">
        <v>44727</v>
      </c>
      <c r="D16072" t="s">
        <v>131</v>
      </c>
      <c r="E16072" t="s">
        <v>163</v>
      </c>
      <c r="F16072" t="s">
        <v>133</v>
      </c>
    </row>
    <row r="16073" spans="1:6" x14ac:dyDescent="0.25">
      <c r="A16073">
        <v>3008</v>
      </c>
      <c r="B16073" s="3">
        <v>44727</v>
      </c>
      <c r="C16073" s="3">
        <v>44732</v>
      </c>
      <c r="D16073" t="s">
        <v>131</v>
      </c>
      <c r="E16073" t="s">
        <v>163</v>
      </c>
      <c r="F16073" t="s">
        <v>133</v>
      </c>
    </row>
    <row r="16074" spans="1:6" x14ac:dyDescent="0.25">
      <c r="A16074">
        <v>3008</v>
      </c>
      <c r="B16074" s="3">
        <v>44733</v>
      </c>
      <c r="C16074" s="3"/>
      <c r="D16074" t="s">
        <v>131</v>
      </c>
      <c r="E16074" t="s">
        <v>163</v>
      </c>
      <c r="F16074" t="s">
        <v>133</v>
      </c>
    </row>
    <row r="16075" spans="1:6" x14ac:dyDescent="0.25">
      <c r="A16075">
        <v>3010</v>
      </c>
      <c r="B16075" s="3">
        <v>42612</v>
      </c>
      <c r="C16075" s="3">
        <v>43381</v>
      </c>
      <c r="D16075" t="s">
        <v>131</v>
      </c>
      <c r="E16075" t="s">
        <v>174</v>
      </c>
      <c r="F16075" t="s">
        <v>133</v>
      </c>
    </row>
    <row r="16076" spans="1:6" x14ac:dyDescent="0.25">
      <c r="A16076">
        <v>3010</v>
      </c>
      <c r="B16076" s="3">
        <v>43381</v>
      </c>
      <c r="C16076" s="3">
        <v>43752</v>
      </c>
      <c r="D16076" t="s">
        <v>131</v>
      </c>
      <c r="E16076" t="s">
        <v>174</v>
      </c>
      <c r="F16076" t="s">
        <v>133</v>
      </c>
    </row>
    <row r="16077" spans="1:6" x14ac:dyDescent="0.25">
      <c r="A16077">
        <v>3010</v>
      </c>
      <c r="B16077" s="3">
        <v>43752</v>
      </c>
      <c r="C16077" s="3">
        <v>43752</v>
      </c>
      <c r="D16077" t="s">
        <v>131</v>
      </c>
      <c r="E16077" t="s">
        <v>174</v>
      </c>
      <c r="F16077" t="s">
        <v>133</v>
      </c>
    </row>
    <row r="16078" spans="1:6" x14ac:dyDescent="0.25">
      <c r="A16078">
        <v>3010</v>
      </c>
      <c r="B16078" s="3">
        <v>43753</v>
      </c>
      <c r="C16078" s="3">
        <v>43753</v>
      </c>
      <c r="D16078" t="s">
        <v>131</v>
      </c>
      <c r="E16078" t="s">
        <v>174</v>
      </c>
      <c r="F16078" t="s">
        <v>133</v>
      </c>
    </row>
    <row r="16079" spans="1:6" x14ac:dyDescent="0.25">
      <c r="A16079">
        <v>3010</v>
      </c>
      <c r="B16079" s="3">
        <v>43753</v>
      </c>
      <c r="C16079" s="3">
        <v>43753</v>
      </c>
      <c r="D16079" t="s">
        <v>131</v>
      </c>
      <c r="E16079" t="s">
        <v>174</v>
      </c>
      <c r="F16079" t="s">
        <v>133</v>
      </c>
    </row>
    <row r="16080" spans="1:6" x14ac:dyDescent="0.25">
      <c r="A16080">
        <v>3010</v>
      </c>
      <c r="B16080" s="3">
        <v>43754</v>
      </c>
      <c r="C16080" s="3">
        <v>43858</v>
      </c>
      <c r="D16080" t="s">
        <v>131</v>
      </c>
      <c r="E16080" t="s">
        <v>174</v>
      </c>
      <c r="F16080" t="s">
        <v>133</v>
      </c>
    </row>
    <row r="16081" spans="1:6" x14ac:dyDescent="0.25">
      <c r="A16081">
        <v>3010</v>
      </c>
      <c r="B16081" s="3">
        <v>43858</v>
      </c>
      <c r="C16081" s="3">
        <v>43860</v>
      </c>
      <c r="D16081" t="s">
        <v>131</v>
      </c>
      <c r="E16081" t="s">
        <v>174</v>
      </c>
      <c r="F16081" t="s">
        <v>133</v>
      </c>
    </row>
    <row r="16082" spans="1:6" x14ac:dyDescent="0.25">
      <c r="A16082">
        <v>3010</v>
      </c>
      <c r="B16082" s="3">
        <v>43861</v>
      </c>
      <c r="C16082" s="3">
        <v>43861</v>
      </c>
      <c r="D16082" t="s">
        <v>131</v>
      </c>
      <c r="E16082" t="s">
        <v>174</v>
      </c>
      <c r="F16082" t="s">
        <v>133</v>
      </c>
    </row>
    <row r="16083" spans="1:6" x14ac:dyDescent="0.25">
      <c r="A16083">
        <v>3010</v>
      </c>
      <c r="B16083" s="3">
        <v>43861</v>
      </c>
      <c r="C16083" s="3">
        <v>43865</v>
      </c>
      <c r="D16083" t="s">
        <v>131</v>
      </c>
      <c r="E16083" t="s">
        <v>174</v>
      </c>
      <c r="F16083" t="s">
        <v>133</v>
      </c>
    </row>
    <row r="16084" spans="1:6" x14ac:dyDescent="0.25">
      <c r="A16084">
        <v>3010</v>
      </c>
      <c r="B16084" s="3">
        <v>43865</v>
      </c>
      <c r="C16084" s="3">
        <v>43866</v>
      </c>
      <c r="D16084" t="s">
        <v>131</v>
      </c>
      <c r="E16084" t="s">
        <v>174</v>
      </c>
      <c r="F16084" t="s">
        <v>133</v>
      </c>
    </row>
    <row r="16085" spans="1:6" x14ac:dyDescent="0.25">
      <c r="A16085">
        <v>3010</v>
      </c>
      <c r="B16085" s="3">
        <v>43866</v>
      </c>
      <c r="C16085" s="3">
        <v>43880</v>
      </c>
      <c r="D16085" t="s">
        <v>131</v>
      </c>
      <c r="E16085" t="s">
        <v>174</v>
      </c>
      <c r="F16085" t="s">
        <v>133</v>
      </c>
    </row>
    <row r="16086" spans="1:6" x14ac:dyDescent="0.25">
      <c r="A16086">
        <v>3010</v>
      </c>
      <c r="B16086" s="3">
        <v>43881</v>
      </c>
      <c r="C16086" s="3">
        <v>44139</v>
      </c>
      <c r="D16086" t="s">
        <v>131</v>
      </c>
      <c r="E16086" t="s">
        <v>174</v>
      </c>
      <c r="F16086" t="s">
        <v>133</v>
      </c>
    </row>
    <row r="16087" spans="1:6" x14ac:dyDescent="0.25">
      <c r="A16087">
        <v>3010</v>
      </c>
      <c r="B16087" s="3">
        <v>44139</v>
      </c>
      <c r="C16087" s="3">
        <v>44141</v>
      </c>
      <c r="D16087" t="s">
        <v>131</v>
      </c>
      <c r="E16087" t="s">
        <v>174</v>
      </c>
      <c r="F16087" t="s">
        <v>133</v>
      </c>
    </row>
    <row r="16088" spans="1:6" x14ac:dyDescent="0.25">
      <c r="A16088">
        <v>3010</v>
      </c>
      <c r="B16088" s="3">
        <v>44142</v>
      </c>
      <c r="C16088" s="3">
        <v>44159</v>
      </c>
      <c r="D16088" t="s">
        <v>131</v>
      </c>
      <c r="E16088" t="s">
        <v>174</v>
      </c>
      <c r="F16088" t="s">
        <v>133</v>
      </c>
    </row>
    <row r="16089" spans="1:6" x14ac:dyDescent="0.25">
      <c r="A16089">
        <v>3010</v>
      </c>
      <c r="B16089" s="3">
        <v>44159</v>
      </c>
      <c r="C16089" s="3">
        <v>44161</v>
      </c>
      <c r="D16089" t="s">
        <v>131</v>
      </c>
      <c r="E16089" t="s">
        <v>174</v>
      </c>
      <c r="F16089" t="s">
        <v>133</v>
      </c>
    </row>
    <row r="16090" spans="1:6" x14ac:dyDescent="0.25">
      <c r="A16090">
        <v>3010</v>
      </c>
      <c r="B16090" s="3">
        <v>44162</v>
      </c>
      <c r="C16090" s="3">
        <v>44162</v>
      </c>
      <c r="D16090" t="s">
        <v>131</v>
      </c>
      <c r="E16090" t="s">
        <v>174</v>
      </c>
      <c r="F16090" t="s">
        <v>133</v>
      </c>
    </row>
    <row r="16091" spans="1:6" x14ac:dyDescent="0.25">
      <c r="A16091">
        <v>3010</v>
      </c>
      <c r="B16091" s="3">
        <v>44162</v>
      </c>
      <c r="C16091" s="3">
        <v>44178</v>
      </c>
      <c r="D16091" t="s">
        <v>131</v>
      </c>
      <c r="E16091" t="s">
        <v>174</v>
      </c>
      <c r="F16091" t="s">
        <v>133</v>
      </c>
    </row>
    <row r="16092" spans="1:6" x14ac:dyDescent="0.25">
      <c r="A16092">
        <v>3010</v>
      </c>
      <c r="B16092" s="3">
        <v>44179</v>
      </c>
      <c r="C16092" s="3">
        <v>44277</v>
      </c>
      <c r="D16092" t="s">
        <v>131</v>
      </c>
      <c r="E16092" t="s">
        <v>174</v>
      </c>
      <c r="F16092" t="s">
        <v>133</v>
      </c>
    </row>
    <row r="16093" spans="1:6" x14ac:dyDescent="0.25">
      <c r="A16093">
        <v>3010</v>
      </c>
      <c r="B16093" s="3">
        <v>44277</v>
      </c>
      <c r="C16093" s="3">
        <v>44374</v>
      </c>
      <c r="D16093" t="s">
        <v>131</v>
      </c>
      <c r="E16093" t="s">
        <v>174</v>
      </c>
      <c r="F16093" t="s">
        <v>133</v>
      </c>
    </row>
    <row r="16094" spans="1:6" x14ac:dyDescent="0.25">
      <c r="A16094">
        <v>3010</v>
      </c>
      <c r="B16094" s="3">
        <v>44375</v>
      </c>
      <c r="D16094" t="s">
        <v>131</v>
      </c>
      <c r="E16094" t="s">
        <v>174</v>
      </c>
      <c r="F16094" t="s">
        <v>133</v>
      </c>
    </row>
    <row r="16095" spans="1:6" x14ac:dyDescent="0.25">
      <c r="A16095">
        <v>3011</v>
      </c>
      <c r="B16095" s="3">
        <v>42612</v>
      </c>
      <c r="C16095" s="3">
        <v>43206</v>
      </c>
      <c r="D16095" t="s">
        <v>131</v>
      </c>
      <c r="E16095" t="s">
        <v>174</v>
      </c>
      <c r="F16095" t="s">
        <v>133</v>
      </c>
    </row>
    <row r="16096" spans="1:6" x14ac:dyDescent="0.25">
      <c r="A16096">
        <v>3011</v>
      </c>
      <c r="B16096" s="3">
        <v>43206</v>
      </c>
      <c r="C16096" s="3">
        <v>43393</v>
      </c>
      <c r="D16096" t="s">
        <v>131</v>
      </c>
      <c r="E16096" t="s">
        <v>174</v>
      </c>
      <c r="F16096" t="s">
        <v>133</v>
      </c>
    </row>
    <row r="16097" spans="1:6" x14ac:dyDescent="0.25">
      <c r="A16097">
        <v>3011</v>
      </c>
      <c r="B16097" s="3">
        <v>43393</v>
      </c>
      <c r="C16097" s="3">
        <v>43396</v>
      </c>
      <c r="D16097" t="s">
        <v>131</v>
      </c>
      <c r="E16097" t="s">
        <v>174</v>
      </c>
      <c r="F16097" t="s">
        <v>133</v>
      </c>
    </row>
    <row r="16098" spans="1:6" x14ac:dyDescent="0.25">
      <c r="A16098">
        <v>3011</v>
      </c>
      <c r="B16098" s="3">
        <v>43397</v>
      </c>
      <c r="C16098" s="3">
        <v>43397</v>
      </c>
      <c r="D16098" t="s">
        <v>131</v>
      </c>
      <c r="E16098" t="s">
        <v>174</v>
      </c>
      <c r="F16098" t="s">
        <v>133</v>
      </c>
    </row>
    <row r="16099" spans="1:6" x14ac:dyDescent="0.25">
      <c r="A16099">
        <v>3011</v>
      </c>
      <c r="B16099" s="3">
        <v>43397</v>
      </c>
      <c r="C16099" s="3">
        <v>43399</v>
      </c>
      <c r="D16099" t="s">
        <v>131</v>
      </c>
      <c r="E16099" t="s">
        <v>174</v>
      </c>
      <c r="F16099" t="s">
        <v>133</v>
      </c>
    </row>
    <row r="16100" spans="1:6" x14ac:dyDescent="0.25">
      <c r="A16100">
        <v>3011</v>
      </c>
      <c r="B16100" s="3">
        <v>43400</v>
      </c>
      <c r="C16100" s="3">
        <v>43552</v>
      </c>
      <c r="D16100" t="s">
        <v>131</v>
      </c>
      <c r="E16100" t="s">
        <v>174</v>
      </c>
      <c r="F16100" t="s">
        <v>133</v>
      </c>
    </row>
    <row r="16101" spans="1:6" x14ac:dyDescent="0.25">
      <c r="A16101">
        <v>3011</v>
      </c>
      <c r="B16101" s="3">
        <v>43552</v>
      </c>
      <c r="C16101" s="3">
        <v>43553</v>
      </c>
      <c r="D16101" t="s">
        <v>131</v>
      </c>
      <c r="E16101" t="s">
        <v>174</v>
      </c>
      <c r="F16101" t="s">
        <v>133</v>
      </c>
    </row>
    <row r="16102" spans="1:6" x14ac:dyDescent="0.25">
      <c r="A16102">
        <v>3011</v>
      </c>
      <c r="B16102" s="3">
        <v>43554</v>
      </c>
      <c r="C16102" s="3">
        <v>43556</v>
      </c>
      <c r="D16102" t="s">
        <v>131</v>
      </c>
      <c r="E16102" t="s">
        <v>174</v>
      </c>
      <c r="F16102" t="s">
        <v>133</v>
      </c>
    </row>
    <row r="16103" spans="1:6" x14ac:dyDescent="0.25">
      <c r="A16103">
        <v>3011</v>
      </c>
      <c r="B16103" s="3">
        <v>43556</v>
      </c>
      <c r="C16103" s="3">
        <v>43563</v>
      </c>
      <c r="D16103" t="s">
        <v>131</v>
      </c>
      <c r="E16103" t="s">
        <v>174</v>
      </c>
      <c r="F16103" t="s">
        <v>133</v>
      </c>
    </row>
    <row r="16104" spans="1:6" x14ac:dyDescent="0.25">
      <c r="A16104">
        <v>3011</v>
      </c>
      <c r="B16104" s="3">
        <v>43564</v>
      </c>
      <c r="C16104" s="3">
        <v>43564</v>
      </c>
      <c r="D16104" t="s">
        <v>131</v>
      </c>
      <c r="E16104" t="s">
        <v>174</v>
      </c>
      <c r="F16104" t="s">
        <v>133</v>
      </c>
    </row>
    <row r="16105" spans="1:6" x14ac:dyDescent="0.25">
      <c r="A16105">
        <v>3011</v>
      </c>
      <c r="B16105" s="3">
        <v>43564</v>
      </c>
      <c r="C16105" s="3">
        <v>43593</v>
      </c>
      <c r="D16105" t="s">
        <v>131</v>
      </c>
      <c r="E16105" t="s">
        <v>174</v>
      </c>
      <c r="F16105" t="s">
        <v>133</v>
      </c>
    </row>
    <row r="16106" spans="1:6" x14ac:dyDescent="0.25">
      <c r="A16106">
        <v>3011</v>
      </c>
      <c r="B16106" s="3">
        <v>43594</v>
      </c>
      <c r="C16106" s="3">
        <v>43726</v>
      </c>
      <c r="D16106" t="s">
        <v>131</v>
      </c>
      <c r="E16106" t="s">
        <v>174</v>
      </c>
      <c r="F16106" t="s">
        <v>133</v>
      </c>
    </row>
    <row r="16107" spans="1:6" x14ac:dyDescent="0.25">
      <c r="A16107">
        <v>3011</v>
      </c>
      <c r="B16107" s="3">
        <v>43726</v>
      </c>
      <c r="C16107" s="3">
        <v>43728</v>
      </c>
      <c r="D16107" t="s">
        <v>131</v>
      </c>
      <c r="E16107" t="s">
        <v>174</v>
      </c>
      <c r="F16107" t="s">
        <v>133</v>
      </c>
    </row>
    <row r="16108" spans="1:6" x14ac:dyDescent="0.25">
      <c r="A16108">
        <v>3011</v>
      </c>
      <c r="B16108" s="3">
        <v>43729</v>
      </c>
      <c r="C16108" s="3">
        <v>44663</v>
      </c>
      <c r="D16108" t="s">
        <v>131</v>
      </c>
      <c r="E16108" t="s">
        <v>174</v>
      </c>
      <c r="F16108" t="s">
        <v>133</v>
      </c>
    </row>
    <row r="16109" spans="1:6" x14ac:dyDescent="0.25">
      <c r="A16109">
        <v>3011</v>
      </c>
      <c r="B16109" s="3">
        <v>44660</v>
      </c>
      <c r="C16109" s="3">
        <v>44662</v>
      </c>
      <c r="D16109" t="s">
        <v>131</v>
      </c>
      <c r="E16109" t="s">
        <v>174</v>
      </c>
      <c r="F16109" t="s">
        <v>133</v>
      </c>
    </row>
    <row r="16110" spans="1:6" x14ac:dyDescent="0.25">
      <c r="A16110">
        <v>3011</v>
      </c>
      <c r="B16110" s="3">
        <v>44663</v>
      </c>
      <c r="C16110" s="3">
        <v>44669</v>
      </c>
      <c r="D16110" t="s">
        <v>131</v>
      </c>
      <c r="E16110" t="s">
        <v>174</v>
      </c>
      <c r="F16110" t="s">
        <v>133</v>
      </c>
    </row>
    <row r="16111" spans="1:6" x14ac:dyDescent="0.25">
      <c r="A16111">
        <v>3011</v>
      </c>
      <c r="B16111" s="3">
        <v>44663</v>
      </c>
      <c r="C16111" s="3">
        <v>44670</v>
      </c>
      <c r="D16111" t="s">
        <v>131</v>
      </c>
      <c r="E16111" t="s">
        <v>174</v>
      </c>
      <c r="F16111" t="s">
        <v>133</v>
      </c>
    </row>
    <row r="16112" spans="1:6" x14ac:dyDescent="0.25">
      <c r="A16112">
        <v>3011</v>
      </c>
      <c r="B16112" s="3">
        <v>44670</v>
      </c>
      <c r="C16112" s="3">
        <v>44676</v>
      </c>
      <c r="D16112" t="s">
        <v>131</v>
      </c>
      <c r="E16112" t="s">
        <v>174</v>
      </c>
      <c r="F16112" t="s">
        <v>133</v>
      </c>
    </row>
    <row r="16113" spans="1:6" x14ac:dyDescent="0.25">
      <c r="A16113">
        <v>3011</v>
      </c>
      <c r="B16113" s="3">
        <v>44677</v>
      </c>
      <c r="C16113" s="3">
        <v>44677</v>
      </c>
      <c r="D16113" t="s">
        <v>131</v>
      </c>
      <c r="E16113" t="s">
        <v>174</v>
      </c>
      <c r="F16113" t="s">
        <v>133</v>
      </c>
    </row>
    <row r="16114" spans="1:6" x14ac:dyDescent="0.25">
      <c r="A16114">
        <v>3011</v>
      </c>
      <c r="B16114" s="3">
        <v>44677</v>
      </c>
      <c r="C16114" s="3">
        <v>44678</v>
      </c>
      <c r="D16114" t="s">
        <v>131</v>
      </c>
      <c r="E16114" t="s">
        <v>174</v>
      </c>
      <c r="F16114" t="s">
        <v>133</v>
      </c>
    </row>
    <row r="16115" spans="1:6" x14ac:dyDescent="0.25">
      <c r="A16115">
        <v>3011</v>
      </c>
      <c r="B16115" s="3">
        <v>44679</v>
      </c>
      <c r="C16115" s="3">
        <v>44679</v>
      </c>
      <c r="D16115" t="s">
        <v>131</v>
      </c>
      <c r="E16115" t="s">
        <v>174</v>
      </c>
      <c r="F16115" t="s">
        <v>133</v>
      </c>
    </row>
    <row r="16116" spans="1:6" x14ac:dyDescent="0.25">
      <c r="A16116">
        <v>3011</v>
      </c>
      <c r="B16116" s="3">
        <v>44679</v>
      </c>
      <c r="C16116" s="3">
        <v>44692</v>
      </c>
      <c r="D16116" t="s">
        <v>131</v>
      </c>
      <c r="E16116" t="s">
        <v>174</v>
      </c>
      <c r="F16116" t="s">
        <v>133</v>
      </c>
    </row>
    <row r="16117" spans="1:6" x14ac:dyDescent="0.25">
      <c r="A16117">
        <v>3011</v>
      </c>
      <c r="B16117" s="3">
        <v>44693</v>
      </c>
      <c r="C16117" s="3">
        <v>44693</v>
      </c>
      <c r="D16117" t="s">
        <v>131</v>
      </c>
      <c r="E16117" t="s">
        <v>174</v>
      </c>
      <c r="F16117" t="s">
        <v>133</v>
      </c>
    </row>
    <row r="16118" spans="1:6" x14ac:dyDescent="0.25">
      <c r="A16118">
        <v>3011</v>
      </c>
      <c r="B16118" s="3">
        <v>44693</v>
      </c>
      <c r="C16118" s="3">
        <v>44710</v>
      </c>
      <c r="D16118" t="s">
        <v>131</v>
      </c>
      <c r="E16118" t="s">
        <v>174</v>
      </c>
      <c r="F16118" t="s">
        <v>133</v>
      </c>
    </row>
    <row r="16119" spans="1:6" x14ac:dyDescent="0.25">
      <c r="A16119">
        <v>3011</v>
      </c>
      <c r="B16119" s="3">
        <v>44711</v>
      </c>
      <c r="D16119" t="s">
        <v>131</v>
      </c>
      <c r="E16119" t="s">
        <v>174</v>
      </c>
      <c r="F16119" t="s">
        <v>133</v>
      </c>
    </row>
    <row r="16120" spans="1:6" x14ac:dyDescent="0.25">
      <c r="A16120">
        <v>3012</v>
      </c>
      <c r="B16120" s="3">
        <v>42779</v>
      </c>
      <c r="C16120" s="3">
        <v>43571</v>
      </c>
      <c r="D16120" t="s">
        <v>131</v>
      </c>
      <c r="E16120" t="s">
        <v>111</v>
      </c>
      <c r="F16120" t="s">
        <v>133</v>
      </c>
    </row>
    <row r="16121" spans="1:6" x14ac:dyDescent="0.25">
      <c r="A16121">
        <v>3012</v>
      </c>
      <c r="B16121" s="3">
        <v>43571</v>
      </c>
      <c r="C16121" s="3">
        <v>44326</v>
      </c>
      <c r="D16121" t="s">
        <v>131</v>
      </c>
      <c r="E16121" t="s">
        <v>111</v>
      </c>
      <c r="F16121" t="s">
        <v>133</v>
      </c>
    </row>
    <row r="16122" spans="1:6" x14ac:dyDescent="0.25">
      <c r="A16122">
        <v>3012</v>
      </c>
      <c r="B16122" s="3">
        <v>44326</v>
      </c>
      <c r="C16122" s="3">
        <v>44439</v>
      </c>
      <c r="D16122" t="s">
        <v>131</v>
      </c>
      <c r="E16122" t="s">
        <v>111</v>
      </c>
      <c r="F16122" t="s">
        <v>133</v>
      </c>
    </row>
    <row r="16123" spans="1:6" x14ac:dyDescent="0.25">
      <c r="A16123">
        <v>3012</v>
      </c>
      <c r="B16123" s="3">
        <v>44440</v>
      </c>
      <c r="C16123" s="3">
        <v>44639</v>
      </c>
      <c r="D16123" t="s">
        <v>131</v>
      </c>
      <c r="E16123" t="s">
        <v>111</v>
      </c>
      <c r="F16123" t="s">
        <v>133</v>
      </c>
    </row>
    <row r="16124" spans="1:6" x14ac:dyDescent="0.25">
      <c r="A16124">
        <v>3012</v>
      </c>
      <c r="B16124" s="3">
        <v>44640</v>
      </c>
      <c r="C16124" s="3">
        <v>44659</v>
      </c>
      <c r="D16124" t="s">
        <v>131</v>
      </c>
      <c r="E16124" t="s">
        <v>111</v>
      </c>
      <c r="F16124" t="s">
        <v>133</v>
      </c>
    </row>
    <row r="16125" spans="1:6" x14ac:dyDescent="0.25">
      <c r="A16125">
        <v>3012</v>
      </c>
      <c r="B16125" s="3">
        <v>44660</v>
      </c>
      <c r="D16125" t="s">
        <v>131</v>
      </c>
      <c r="E16125" t="s">
        <v>111</v>
      </c>
      <c r="F16125" t="s">
        <v>133</v>
      </c>
    </row>
    <row r="16126" spans="1:6" x14ac:dyDescent="0.25">
      <c r="A16126">
        <v>3013</v>
      </c>
      <c r="B16126" s="3">
        <v>42612</v>
      </c>
      <c r="C16126" s="3">
        <v>43381</v>
      </c>
      <c r="D16126" t="s">
        <v>131</v>
      </c>
      <c r="E16126" t="s">
        <v>128</v>
      </c>
      <c r="F16126" t="s">
        <v>133</v>
      </c>
    </row>
    <row r="16127" spans="1:6" x14ac:dyDescent="0.25">
      <c r="A16127">
        <v>3013</v>
      </c>
      <c r="B16127" s="3">
        <v>43381</v>
      </c>
      <c r="C16127" s="3">
        <v>43998</v>
      </c>
      <c r="D16127" t="s">
        <v>131</v>
      </c>
      <c r="E16127" t="s">
        <v>128</v>
      </c>
      <c r="F16127" t="s">
        <v>133</v>
      </c>
    </row>
    <row r="16128" spans="1:6" x14ac:dyDescent="0.25">
      <c r="A16128">
        <v>3013</v>
      </c>
      <c r="B16128" s="3">
        <v>43998</v>
      </c>
      <c r="C16128" s="3">
        <v>44181</v>
      </c>
      <c r="D16128" t="s">
        <v>131</v>
      </c>
      <c r="E16128" t="s">
        <v>128</v>
      </c>
      <c r="F16128" t="s">
        <v>133</v>
      </c>
    </row>
    <row r="16129" spans="1:6" x14ac:dyDescent="0.25">
      <c r="A16129">
        <v>3014</v>
      </c>
      <c r="B16129" s="3">
        <v>42612</v>
      </c>
      <c r="C16129" s="3">
        <v>43206</v>
      </c>
      <c r="D16129" t="s">
        <v>131</v>
      </c>
      <c r="E16129" t="s">
        <v>176</v>
      </c>
      <c r="F16129" t="s">
        <v>133</v>
      </c>
    </row>
    <row r="16130" spans="1:6" x14ac:dyDescent="0.25">
      <c r="A16130">
        <v>3014</v>
      </c>
      <c r="B16130" s="3">
        <v>43206</v>
      </c>
      <c r="C16130" s="3">
        <v>43308</v>
      </c>
      <c r="D16130" t="s">
        <v>131</v>
      </c>
      <c r="E16130" t="s">
        <v>176</v>
      </c>
      <c r="F16130" t="s">
        <v>133</v>
      </c>
    </row>
    <row r="16131" spans="1:6" x14ac:dyDescent="0.25">
      <c r="A16131">
        <v>3014</v>
      </c>
      <c r="B16131" s="3">
        <v>43308</v>
      </c>
      <c r="C16131" s="3">
        <v>43315</v>
      </c>
      <c r="D16131" t="s">
        <v>131</v>
      </c>
      <c r="E16131" t="s">
        <v>176</v>
      </c>
      <c r="F16131" t="s">
        <v>133</v>
      </c>
    </row>
    <row r="16132" spans="1:6" x14ac:dyDescent="0.25">
      <c r="A16132">
        <v>3014</v>
      </c>
      <c r="B16132" s="3">
        <v>43315</v>
      </c>
      <c r="C16132" s="3">
        <v>43403</v>
      </c>
      <c r="D16132" t="s">
        <v>131</v>
      </c>
      <c r="E16132" t="s">
        <v>176</v>
      </c>
      <c r="F16132" t="s">
        <v>133</v>
      </c>
    </row>
    <row r="16133" spans="1:6" x14ac:dyDescent="0.25">
      <c r="A16133">
        <v>3014</v>
      </c>
      <c r="B16133" s="3">
        <v>43403</v>
      </c>
      <c r="C16133" s="3">
        <v>43403</v>
      </c>
      <c r="D16133" t="s">
        <v>131</v>
      </c>
      <c r="E16133" t="s">
        <v>176</v>
      </c>
      <c r="F16133" t="s">
        <v>133</v>
      </c>
    </row>
    <row r="16134" spans="1:6" x14ac:dyDescent="0.25">
      <c r="A16134">
        <v>3014</v>
      </c>
      <c r="B16134" s="3">
        <v>43403</v>
      </c>
      <c r="C16134" s="3">
        <v>43475</v>
      </c>
      <c r="D16134" t="s">
        <v>131</v>
      </c>
      <c r="E16134" t="s">
        <v>128</v>
      </c>
      <c r="F16134" t="s">
        <v>133</v>
      </c>
    </row>
    <row r="16135" spans="1:6" x14ac:dyDescent="0.25">
      <c r="A16135">
        <v>3014</v>
      </c>
      <c r="B16135" s="3">
        <v>43475</v>
      </c>
      <c r="C16135" s="3">
        <v>43571</v>
      </c>
      <c r="D16135" t="s">
        <v>131</v>
      </c>
      <c r="E16135" t="s">
        <v>128</v>
      </c>
      <c r="F16135" t="s">
        <v>133</v>
      </c>
    </row>
    <row r="16136" spans="1:6" x14ac:dyDescent="0.25">
      <c r="A16136">
        <v>3014</v>
      </c>
      <c r="B16136" s="3">
        <v>43572</v>
      </c>
      <c r="C16136" s="3">
        <v>44013</v>
      </c>
      <c r="D16136" t="s">
        <v>131</v>
      </c>
      <c r="E16136" t="s">
        <v>128</v>
      </c>
      <c r="F16136" t="s">
        <v>133</v>
      </c>
    </row>
    <row r="16137" spans="1:6" x14ac:dyDescent="0.25">
      <c r="A16137">
        <v>3014</v>
      </c>
      <c r="B16137" s="3">
        <v>44013</v>
      </c>
      <c r="C16137" s="3">
        <v>44044</v>
      </c>
      <c r="D16137" t="s">
        <v>131</v>
      </c>
      <c r="E16137" t="s">
        <v>128</v>
      </c>
      <c r="F16137" t="s">
        <v>133</v>
      </c>
    </row>
    <row r="16138" spans="1:6" x14ac:dyDescent="0.25">
      <c r="A16138">
        <v>3014</v>
      </c>
      <c r="B16138" s="3">
        <v>44013</v>
      </c>
      <c r="C16138" s="3">
        <v>44603</v>
      </c>
      <c r="D16138" t="s">
        <v>131</v>
      </c>
      <c r="E16138" t="s">
        <v>111</v>
      </c>
      <c r="F16138" t="s">
        <v>133</v>
      </c>
    </row>
    <row r="16139" spans="1:6" x14ac:dyDescent="0.25">
      <c r="A16139">
        <v>3014</v>
      </c>
      <c r="B16139" s="3">
        <v>44603</v>
      </c>
      <c r="C16139" s="3">
        <v>44603</v>
      </c>
      <c r="D16139" t="s">
        <v>131</v>
      </c>
      <c r="E16139" t="s">
        <v>111</v>
      </c>
      <c r="F16139" t="s">
        <v>133</v>
      </c>
    </row>
    <row r="16140" spans="1:6" x14ac:dyDescent="0.25">
      <c r="A16140">
        <v>3014</v>
      </c>
      <c r="B16140" s="3">
        <v>44604</v>
      </c>
      <c r="C16140" s="3">
        <v>44652</v>
      </c>
      <c r="D16140" t="s">
        <v>131</v>
      </c>
      <c r="E16140" t="s">
        <v>111</v>
      </c>
      <c r="F16140" t="s">
        <v>133</v>
      </c>
    </row>
    <row r="16141" spans="1:6" x14ac:dyDescent="0.25">
      <c r="A16141">
        <v>3014</v>
      </c>
      <c r="B16141" s="3">
        <v>44652</v>
      </c>
      <c r="C16141" s="3">
        <v>44652</v>
      </c>
      <c r="D16141" t="s">
        <v>131</v>
      </c>
      <c r="E16141" t="s">
        <v>111</v>
      </c>
      <c r="F16141" t="s">
        <v>133</v>
      </c>
    </row>
    <row r="16142" spans="1:6" x14ac:dyDescent="0.25">
      <c r="A16142">
        <v>3014</v>
      </c>
      <c r="B16142" s="3">
        <v>44652</v>
      </c>
      <c r="C16142" s="3">
        <v>44652</v>
      </c>
      <c r="D16142" t="s">
        <v>131</v>
      </c>
      <c r="E16142" t="s">
        <v>111</v>
      </c>
      <c r="F16142" t="s">
        <v>133</v>
      </c>
    </row>
    <row r="16143" spans="1:6" x14ac:dyDescent="0.25">
      <c r="A16143">
        <v>3014</v>
      </c>
      <c r="B16143" s="3">
        <v>44652</v>
      </c>
      <c r="C16143" s="3">
        <v>44652</v>
      </c>
      <c r="D16143" t="s">
        <v>131</v>
      </c>
      <c r="E16143" t="s">
        <v>111</v>
      </c>
      <c r="F16143" t="s">
        <v>133</v>
      </c>
    </row>
    <row r="16144" spans="1:6" x14ac:dyDescent="0.25">
      <c r="A16144">
        <v>3015</v>
      </c>
      <c r="B16144" s="3" t="s">
        <v>222</v>
      </c>
      <c r="C16144" s="3">
        <v>43101</v>
      </c>
      <c r="D16144" t="s">
        <v>131</v>
      </c>
      <c r="E16144" t="s">
        <v>163</v>
      </c>
      <c r="F16144" t="s">
        <v>132</v>
      </c>
    </row>
    <row r="16145" spans="1:6" x14ac:dyDescent="0.25">
      <c r="A16145">
        <v>3015</v>
      </c>
      <c r="B16145" s="3">
        <v>43101</v>
      </c>
      <c r="C16145" s="3"/>
      <c r="D16145" t="s">
        <v>131</v>
      </c>
      <c r="E16145" t="s">
        <v>88</v>
      </c>
      <c r="F16145" t="s">
        <v>132</v>
      </c>
    </row>
    <row r="16146" spans="1:6" x14ac:dyDescent="0.25">
      <c r="A16146">
        <v>3016</v>
      </c>
      <c r="B16146" s="3">
        <v>43009</v>
      </c>
      <c r="C16146" s="3">
        <v>43228</v>
      </c>
      <c r="D16146" t="s">
        <v>131</v>
      </c>
      <c r="E16146" t="s">
        <v>111</v>
      </c>
      <c r="F16146" t="s">
        <v>132</v>
      </c>
    </row>
    <row r="16147" spans="1:6" x14ac:dyDescent="0.25">
      <c r="A16147">
        <v>3016</v>
      </c>
      <c r="B16147" s="3">
        <v>43228</v>
      </c>
      <c r="C16147" s="3">
        <v>43710</v>
      </c>
      <c r="D16147" t="s">
        <v>131</v>
      </c>
      <c r="E16147" t="s">
        <v>111</v>
      </c>
      <c r="F16147" t="s">
        <v>132</v>
      </c>
    </row>
    <row r="16148" spans="1:6" x14ac:dyDescent="0.25">
      <c r="A16148">
        <v>3016</v>
      </c>
      <c r="B16148" s="3">
        <v>43229</v>
      </c>
      <c r="C16148" s="3"/>
      <c r="D16148" t="s">
        <v>131</v>
      </c>
      <c r="E16148" t="s">
        <v>101</v>
      </c>
      <c r="F16148" t="s">
        <v>132</v>
      </c>
    </row>
    <row r="16149" spans="1:6" x14ac:dyDescent="0.25">
      <c r="A16149">
        <v>3026</v>
      </c>
      <c r="B16149" s="3">
        <v>42667</v>
      </c>
      <c r="C16149" s="3">
        <v>43594</v>
      </c>
      <c r="D16149" t="s">
        <v>131</v>
      </c>
      <c r="E16149" t="s">
        <v>115</v>
      </c>
      <c r="F16149" t="s">
        <v>133</v>
      </c>
    </row>
    <row r="16150" spans="1:6" x14ac:dyDescent="0.25">
      <c r="A16150">
        <v>3026</v>
      </c>
      <c r="B16150" s="3">
        <v>43594</v>
      </c>
      <c r="C16150" s="3">
        <v>43594</v>
      </c>
      <c r="D16150" t="s">
        <v>131</v>
      </c>
      <c r="E16150" t="s">
        <v>115</v>
      </c>
      <c r="F16150" t="s">
        <v>133</v>
      </c>
    </row>
    <row r="16151" spans="1:6" x14ac:dyDescent="0.25">
      <c r="A16151">
        <v>3026</v>
      </c>
      <c r="B16151" s="3">
        <v>43594</v>
      </c>
      <c r="C16151" s="3">
        <v>44566</v>
      </c>
      <c r="D16151" t="s">
        <v>131</v>
      </c>
      <c r="E16151" t="s">
        <v>115</v>
      </c>
      <c r="F16151" t="s">
        <v>133</v>
      </c>
    </row>
    <row r="16152" spans="1:6" x14ac:dyDescent="0.25">
      <c r="A16152">
        <v>3026</v>
      </c>
      <c r="B16152" s="3">
        <v>44566</v>
      </c>
      <c r="C16152" s="3">
        <v>44579</v>
      </c>
      <c r="D16152" t="s">
        <v>131</v>
      </c>
      <c r="E16152" t="s">
        <v>115</v>
      </c>
      <c r="F16152" t="s">
        <v>133</v>
      </c>
    </row>
    <row r="16153" spans="1:6" x14ac:dyDescent="0.25">
      <c r="A16153">
        <v>3026</v>
      </c>
      <c r="B16153" s="3">
        <v>44580</v>
      </c>
      <c r="C16153" s="3"/>
      <c r="D16153" t="s">
        <v>131</v>
      </c>
      <c r="E16153" t="s">
        <v>115</v>
      </c>
      <c r="F16153" t="s">
        <v>133</v>
      </c>
    </row>
    <row r="16154" spans="1:6" x14ac:dyDescent="0.25">
      <c r="A16154">
        <v>3027</v>
      </c>
      <c r="B16154" s="3" t="s">
        <v>222</v>
      </c>
      <c r="C16154" s="3">
        <v>42871</v>
      </c>
      <c r="D16154" t="s">
        <v>131</v>
      </c>
      <c r="E16154" t="s">
        <v>163</v>
      </c>
      <c r="F16154" t="s">
        <v>133</v>
      </c>
    </row>
    <row r="16155" spans="1:6" x14ac:dyDescent="0.25">
      <c r="A16155">
        <v>3027</v>
      </c>
      <c r="B16155" s="3">
        <v>42871</v>
      </c>
      <c r="C16155" s="3"/>
      <c r="D16155" t="s">
        <v>131</v>
      </c>
      <c r="E16155" t="s">
        <v>171</v>
      </c>
      <c r="F16155" t="s">
        <v>133</v>
      </c>
    </row>
    <row r="16156" spans="1:6" x14ac:dyDescent="0.25">
      <c r="A16156">
        <v>3029</v>
      </c>
      <c r="B16156" s="3">
        <v>42795</v>
      </c>
      <c r="C16156" s="3">
        <v>44396</v>
      </c>
      <c r="D16156" t="s">
        <v>131</v>
      </c>
      <c r="E16156" t="s">
        <v>168</v>
      </c>
      <c r="F16156" t="s">
        <v>133</v>
      </c>
    </row>
    <row r="16157" spans="1:6" x14ac:dyDescent="0.25">
      <c r="A16157">
        <v>3029</v>
      </c>
      <c r="B16157" s="3">
        <v>44396</v>
      </c>
      <c r="C16157" s="3">
        <v>44396</v>
      </c>
      <c r="D16157" t="s">
        <v>131</v>
      </c>
      <c r="E16157" t="s">
        <v>168</v>
      </c>
      <c r="F16157" t="s">
        <v>133</v>
      </c>
    </row>
    <row r="16158" spans="1:6" x14ac:dyDescent="0.25">
      <c r="A16158">
        <v>3029</v>
      </c>
      <c r="B16158" s="3">
        <v>44396</v>
      </c>
      <c r="D16158" t="s">
        <v>131</v>
      </c>
      <c r="E16158" t="s">
        <v>115</v>
      </c>
      <c r="F16158" t="s">
        <v>133</v>
      </c>
    </row>
    <row r="16159" spans="1:6" x14ac:dyDescent="0.25">
      <c r="A16159">
        <v>3030</v>
      </c>
      <c r="B16159" s="3">
        <v>43205</v>
      </c>
      <c r="C16159" s="3">
        <v>43206</v>
      </c>
      <c r="D16159" t="s">
        <v>131</v>
      </c>
      <c r="E16159" t="s">
        <v>200</v>
      </c>
      <c r="F16159" t="s">
        <v>133</v>
      </c>
    </row>
    <row r="16160" spans="1:6" x14ac:dyDescent="0.25">
      <c r="A16160">
        <v>3030</v>
      </c>
      <c r="B16160" s="3">
        <v>43206</v>
      </c>
      <c r="C16160" s="3">
        <v>44332</v>
      </c>
      <c r="D16160" t="s">
        <v>131</v>
      </c>
      <c r="E16160" t="s">
        <v>200</v>
      </c>
      <c r="F16160" t="s">
        <v>133</v>
      </c>
    </row>
    <row r="16161" spans="1:6" x14ac:dyDescent="0.25">
      <c r="A16161">
        <v>3030</v>
      </c>
      <c r="B16161" s="3">
        <v>44332</v>
      </c>
      <c r="C16161" s="3">
        <v>44332</v>
      </c>
      <c r="D16161" t="s">
        <v>131</v>
      </c>
      <c r="E16161" t="s">
        <v>256</v>
      </c>
      <c r="F16161" t="s">
        <v>133</v>
      </c>
    </row>
    <row r="16162" spans="1:6" x14ac:dyDescent="0.25">
      <c r="A16162">
        <v>3030</v>
      </c>
      <c r="B16162" s="3">
        <v>44332</v>
      </c>
      <c r="C16162" s="3"/>
      <c r="D16162" t="s">
        <v>131</v>
      </c>
      <c r="E16162" t="s">
        <v>256</v>
      </c>
      <c r="F16162" t="s">
        <v>133</v>
      </c>
    </row>
    <row r="16163" spans="1:6" x14ac:dyDescent="0.25">
      <c r="A16163">
        <v>3033</v>
      </c>
      <c r="B16163" s="3" t="s">
        <v>222</v>
      </c>
      <c r="C16163" s="3">
        <v>42795</v>
      </c>
      <c r="D16163" t="s">
        <v>131</v>
      </c>
      <c r="E16163" t="s">
        <v>168</v>
      </c>
      <c r="F16163" t="s">
        <v>133</v>
      </c>
    </row>
    <row r="16164" spans="1:6" x14ac:dyDescent="0.25">
      <c r="A16164">
        <v>3033</v>
      </c>
      <c r="B16164" s="3">
        <v>42795</v>
      </c>
      <c r="C16164" s="3"/>
      <c r="D16164" t="s">
        <v>131</v>
      </c>
      <c r="E16164" t="s">
        <v>168</v>
      </c>
      <c r="F16164" t="s">
        <v>133</v>
      </c>
    </row>
    <row r="16165" spans="1:6" x14ac:dyDescent="0.25">
      <c r="A16165">
        <v>3039</v>
      </c>
      <c r="B16165" s="3" t="s">
        <v>222</v>
      </c>
      <c r="C16165" s="3">
        <v>43524</v>
      </c>
      <c r="D16165" t="s">
        <v>131</v>
      </c>
      <c r="E16165" t="s">
        <v>230</v>
      </c>
      <c r="F16165" t="s">
        <v>133</v>
      </c>
    </row>
    <row r="16166" spans="1:6" x14ac:dyDescent="0.25">
      <c r="A16166">
        <v>3039</v>
      </c>
      <c r="B16166" s="3">
        <v>43524</v>
      </c>
      <c r="C16166" s="3"/>
      <c r="D16166" t="s">
        <v>131</v>
      </c>
      <c r="E16166" t="s">
        <v>230</v>
      </c>
      <c r="F16166" t="s">
        <v>133</v>
      </c>
    </row>
    <row r="16167" spans="1:6" x14ac:dyDescent="0.25">
      <c r="A16167">
        <v>3039</v>
      </c>
      <c r="B16167" s="3">
        <v>43525</v>
      </c>
      <c r="C16167" s="3">
        <v>44228</v>
      </c>
      <c r="D16167" t="s">
        <v>131</v>
      </c>
      <c r="E16167" t="s">
        <v>179</v>
      </c>
      <c r="F16167" t="s">
        <v>133</v>
      </c>
    </row>
    <row r="16168" spans="1:6" x14ac:dyDescent="0.25">
      <c r="A16168">
        <v>3039</v>
      </c>
      <c r="B16168" s="3">
        <v>44228</v>
      </c>
      <c r="C16168" s="3">
        <v>44228</v>
      </c>
      <c r="D16168" t="s">
        <v>131</v>
      </c>
      <c r="E16168" t="s">
        <v>179</v>
      </c>
      <c r="F16168" t="s">
        <v>133</v>
      </c>
    </row>
    <row r="16169" spans="1:6" x14ac:dyDescent="0.25">
      <c r="A16169">
        <v>3039</v>
      </c>
      <c r="B16169" s="3">
        <v>44228</v>
      </c>
      <c r="C16169" s="3">
        <v>44311</v>
      </c>
      <c r="D16169" t="s">
        <v>131</v>
      </c>
      <c r="E16169" t="s">
        <v>173</v>
      </c>
      <c r="F16169" t="s">
        <v>133</v>
      </c>
    </row>
    <row r="16170" spans="1:6" x14ac:dyDescent="0.25">
      <c r="A16170">
        <v>3039</v>
      </c>
      <c r="B16170" s="3">
        <v>44228</v>
      </c>
      <c r="C16170" s="3">
        <v>44228</v>
      </c>
      <c r="D16170" t="s">
        <v>131</v>
      </c>
      <c r="E16170" t="s">
        <v>173</v>
      </c>
      <c r="F16170" t="s">
        <v>133</v>
      </c>
    </row>
    <row r="16171" spans="1:6" x14ac:dyDescent="0.25">
      <c r="A16171">
        <v>3039</v>
      </c>
      <c r="B16171" s="3">
        <v>44311</v>
      </c>
      <c r="C16171" s="3">
        <v>44312</v>
      </c>
      <c r="D16171" t="s">
        <v>131</v>
      </c>
      <c r="E16171" t="s">
        <v>173</v>
      </c>
      <c r="F16171" t="s">
        <v>133</v>
      </c>
    </row>
    <row r="16172" spans="1:6" x14ac:dyDescent="0.25">
      <c r="A16172">
        <v>3039</v>
      </c>
      <c r="B16172" s="3">
        <v>44312</v>
      </c>
      <c r="C16172" s="3">
        <v>44312</v>
      </c>
      <c r="D16172" t="s">
        <v>131</v>
      </c>
      <c r="E16172" t="s">
        <v>257</v>
      </c>
      <c r="F16172" t="s">
        <v>133</v>
      </c>
    </row>
    <row r="16173" spans="1:6" x14ac:dyDescent="0.25">
      <c r="A16173">
        <v>3039</v>
      </c>
      <c r="B16173" s="3">
        <v>44312</v>
      </c>
      <c r="C16173" s="3"/>
      <c r="D16173" t="s">
        <v>131</v>
      </c>
      <c r="E16173" t="s">
        <v>257</v>
      </c>
      <c r="F16173" t="s">
        <v>133</v>
      </c>
    </row>
    <row r="16174" spans="1:6" x14ac:dyDescent="0.25">
      <c r="A16174">
        <v>3039</v>
      </c>
      <c r="B16174" s="3">
        <v>44312</v>
      </c>
      <c r="C16174" s="3">
        <v>44312</v>
      </c>
      <c r="D16174" t="s">
        <v>131</v>
      </c>
      <c r="E16174" t="s">
        <v>173</v>
      </c>
      <c r="F16174" t="s">
        <v>133</v>
      </c>
    </row>
    <row r="16175" spans="1:6" x14ac:dyDescent="0.25">
      <c r="A16175">
        <v>3043</v>
      </c>
      <c r="B16175" s="3">
        <v>42767</v>
      </c>
      <c r="C16175" s="3">
        <v>44243</v>
      </c>
      <c r="D16175" t="s">
        <v>131</v>
      </c>
      <c r="E16175" t="s">
        <v>185</v>
      </c>
      <c r="F16175" t="s">
        <v>133</v>
      </c>
    </row>
    <row r="16176" spans="1:6" x14ac:dyDescent="0.25">
      <c r="A16176">
        <v>3043</v>
      </c>
      <c r="B16176" s="3">
        <v>44243</v>
      </c>
      <c r="C16176" s="3">
        <v>44249</v>
      </c>
      <c r="D16176" t="s">
        <v>131</v>
      </c>
      <c r="E16176" t="s">
        <v>185</v>
      </c>
      <c r="F16176" t="s">
        <v>133</v>
      </c>
    </row>
    <row r="16177" spans="1:6" x14ac:dyDescent="0.25">
      <c r="A16177">
        <v>3043</v>
      </c>
      <c r="B16177" s="3">
        <v>44250</v>
      </c>
      <c r="C16177" s="3">
        <v>44253</v>
      </c>
      <c r="D16177" t="s">
        <v>131</v>
      </c>
      <c r="E16177" t="s">
        <v>185</v>
      </c>
      <c r="F16177" t="s">
        <v>133</v>
      </c>
    </row>
    <row r="16178" spans="1:6" x14ac:dyDescent="0.25">
      <c r="A16178">
        <v>3043</v>
      </c>
      <c r="B16178" s="3">
        <v>44254</v>
      </c>
      <c r="C16178" s="3">
        <v>44256</v>
      </c>
      <c r="D16178" t="s">
        <v>131</v>
      </c>
      <c r="E16178" t="s">
        <v>185</v>
      </c>
      <c r="F16178" t="s">
        <v>133</v>
      </c>
    </row>
    <row r="16179" spans="1:6" x14ac:dyDescent="0.25">
      <c r="A16179">
        <v>3043</v>
      </c>
      <c r="B16179" s="3">
        <v>44257</v>
      </c>
      <c r="C16179" s="3">
        <v>44263</v>
      </c>
      <c r="D16179" t="s">
        <v>131</v>
      </c>
      <c r="E16179" t="s">
        <v>185</v>
      </c>
      <c r="F16179" t="s">
        <v>133</v>
      </c>
    </row>
    <row r="16180" spans="1:6" x14ac:dyDescent="0.25">
      <c r="A16180">
        <v>3043</v>
      </c>
      <c r="B16180" s="3">
        <v>44264</v>
      </c>
      <c r="C16180" s="3">
        <v>44483</v>
      </c>
      <c r="D16180" t="s">
        <v>131</v>
      </c>
      <c r="E16180" t="s">
        <v>185</v>
      </c>
      <c r="F16180" t="s">
        <v>133</v>
      </c>
    </row>
    <row r="16181" spans="1:6" x14ac:dyDescent="0.25">
      <c r="A16181">
        <v>3043</v>
      </c>
      <c r="B16181" s="3">
        <v>44483</v>
      </c>
      <c r="C16181" s="3">
        <v>44483</v>
      </c>
      <c r="D16181" t="s">
        <v>131</v>
      </c>
      <c r="E16181" t="s">
        <v>185</v>
      </c>
      <c r="F16181" t="s">
        <v>133</v>
      </c>
    </row>
    <row r="16182" spans="1:6" x14ac:dyDescent="0.25">
      <c r="A16182">
        <v>3043</v>
      </c>
      <c r="B16182" s="3">
        <v>44483</v>
      </c>
      <c r="C16182" s="3">
        <v>44508</v>
      </c>
      <c r="D16182" t="s">
        <v>131</v>
      </c>
      <c r="E16182" t="s">
        <v>169</v>
      </c>
      <c r="F16182" t="s">
        <v>133</v>
      </c>
    </row>
    <row r="16183" spans="1:6" x14ac:dyDescent="0.25">
      <c r="A16183">
        <v>3043</v>
      </c>
      <c r="B16183" s="3">
        <v>44508</v>
      </c>
      <c r="C16183" s="3">
        <v>44522</v>
      </c>
      <c r="D16183" t="s">
        <v>131</v>
      </c>
      <c r="E16183" t="s">
        <v>169</v>
      </c>
      <c r="F16183" t="s">
        <v>133</v>
      </c>
    </row>
    <row r="16184" spans="1:6" x14ac:dyDescent="0.25">
      <c r="A16184">
        <v>3043</v>
      </c>
      <c r="B16184" s="3">
        <v>44523</v>
      </c>
      <c r="C16184" s="3"/>
      <c r="D16184" t="s">
        <v>131</v>
      </c>
      <c r="E16184" t="s">
        <v>169</v>
      </c>
      <c r="F16184" t="s">
        <v>133</v>
      </c>
    </row>
    <row r="16185" spans="1:6" x14ac:dyDescent="0.25">
      <c r="A16185">
        <v>3045</v>
      </c>
      <c r="B16185" s="3">
        <v>42996</v>
      </c>
      <c r="C16185" s="3">
        <v>43402</v>
      </c>
      <c r="D16185" t="s">
        <v>131</v>
      </c>
      <c r="E16185" t="s">
        <v>165</v>
      </c>
      <c r="F16185" t="s">
        <v>133</v>
      </c>
    </row>
    <row r="16186" spans="1:6" x14ac:dyDescent="0.25">
      <c r="A16186">
        <v>3045</v>
      </c>
      <c r="B16186" s="3">
        <v>43402</v>
      </c>
      <c r="C16186" s="3">
        <v>43742</v>
      </c>
      <c r="D16186" t="s">
        <v>131</v>
      </c>
      <c r="E16186" t="s">
        <v>165</v>
      </c>
      <c r="F16186" t="s">
        <v>133</v>
      </c>
    </row>
    <row r="16187" spans="1:6" x14ac:dyDescent="0.25">
      <c r="A16187">
        <v>3045</v>
      </c>
      <c r="B16187" s="3">
        <v>43742</v>
      </c>
      <c r="C16187" s="3">
        <v>43742</v>
      </c>
      <c r="D16187" t="s">
        <v>131</v>
      </c>
      <c r="E16187" t="s">
        <v>258</v>
      </c>
      <c r="F16187" t="s">
        <v>133</v>
      </c>
    </row>
    <row r="16188" spans="1:6" x14ac:dyDescent="0.25">
      <c r="A16188">
        <v>3045</v>
      </c>
      <c r="B16188" s="3">
        <v>43742</v>
      </c>
      <c r="C16188" s="3">
        <v>44197</v>
      </c>
      <c r="D16188" t="s">
        <v>131</v>
      </c>
      <c r="E16188" t="s">
        <v>258</v>
      </c>
      <c r="F16188" t="s">
        <v>133</v>
      </c>
    </row>
    <row r="16189" spans="1:6" x14ac:dyDescent="0.25">
      <c r="A16189">
        <v>3045</v>
      </c>
      <c r="B16189" s="3">
        <v>44197</v>
      </c>
      <c r="C16189" s="3">
        <v>44197</v>
      </c>
      <c r="D16189" t="s">
        <v>131</v>
      </c>
      <c r="E16189" t="s">
        <v>258</v>
      </c>
      <c r="F16189" t="s">
        <v>133</v>
      </c>
    </row>
    <row r="16190" spans="1:6" x14ac:dyDescent="0.25">
      <c r="A16190">
        <v>3045</v>
      </c>
      <c r="B16190" s="3">
        <v>44197</v>
      </c>
      <c r="C16190" s="3">
        <v>44197</v>
      </c>
      <c r="D16190" t="s">
        <v>131</v>
      </c>
      <c r="E16190" t="s">
        <v>118</v>
      </c>
      <c r="F16190" t="s">
        <v>133</v>
      </c>
    </row>
    <row r="16191" spans="1:6" x14ac:dyDescent="0.25">
      <c r="A16191">
        <v>3045</v>
      </c>
      <c r="B16191" s="3">
        <v>44197</v>
      </c>
      <c r="C16191" s="3">
        <v>44242</v>
      </c>
      <c r="D16191" t="s">
        <v>131</v>
      </c>
      <c r="E16191" t="s">
        <v>165</v>
      </c>
      <c r="F16191" t="s">
        <v>133</v>
      </c>
    </row>
    <row r="16192" spans="1:6" x14ac:dyDescent="0.25">
      <c r="A16192">
        <v>3045</v>
      </c>
      <c r="B16192" s="3">
        <v>44197</v>
      </c>
      <c r="C16192" s="3"/>
      <c r="D16192" t="s">
        <v>131</v>
      </c>
      <c r="E16192" t="s">
        <v>118</v>
      </c>
      <c r="F16192" t="s">
        <v>133</v>
      </c>
    </row>
    <row r="16193" spans="1:6" x14ac:dyDescent="0.25">
      <c r="A16193">
        <v>3046</v>
      </c>
      <c r="B16193" s="3">
        <v>42736</v>
      </c>
      <c r="C16193" s="3"/>
      <c r="D16193" t="s">
        <v>131</v>
      </c>
      <c r="E16193" t="s">
        <v>115</v>
      </c>
      <c r="F16193" t="s">
        <v>133</v>
      </c>
    </row>
    <row r="16194" spans="1:6" x14ac:dyDescent="0.25">
      <c r="A16194">
        <v>3047</v>
      </c>
      <c r="B16194" s="3">
        <v>43009</v>
      </c>
      <c r="C16194" s="3"/>
      <c r="D16194" t="s">
        <v>131</v>
      </c>
      <c r="E16194" t="s">
        <v>116</v>
      </c>
      <c r="F16194" t="s">
        <v>133</v>
      </c>
    </row>
    <row r="16195" spans="1:6" x14ac:dyDescent="0.25">
      <c r="A16195">
        <v>3048</v>
      </c>
      <c r="B16195" s="3">
        <v>43073</v>
      </c>
      <c r="C16195" s="3">
        <v>44319</v>
      </c>
      <c r="D16195" t="s">
        <v>131</v>
      </c>
      <c r="E16195" t="s">
        <v>167</v>
      </c>
      <c r="F16195" t="s">
        <v>133</v>
      </c>
    </row>
    <row r="16196" spans="1:6" x14ac:dyDescent="0.25">
      <c r="A16196">
        <v>3048</v>
      </c>
      <c r="B16196" s="3">
        <v>44319</v>
      </c>
      <c r="C16196" s="3">
        <v>44330</v>
      </c>
      <c r="D16196" t="s">
        <v>131</v>
      </c>
      <c r="E16196" t="s">
        <v>167</v>
      </c>
      <c r="F16196" t="s">
        <v>133</v>
      </c>
    </row>
    <row r="16197" spans="1:6" x14ac:dyDescent="0.25">
      <c r="A16197">
        <v>3048</v>
      </c>
      <c r="B16197" s="3">
        <v>44331</v>
      </c>
      <c r="C16197" s="3">
        <v>44608</v>
      </c>
      <c r="D16197" t="s">
        <v>131</v>
      </c>
      <c r="E16197" t="s">
        <v>167</v>
      </c>
      <c r="F16197" t="s">
        <v>133</v>
      </c>
    </row>
    <row r="16198" spans="1:6" x14ac:dyDescent="0.25">
      <c r="A16198">
        <v>3048</v>
      </c>
      <c r="B16198" s="3">
        <v>44608</v>
      </c>
      <c r="C16198" s="3">
        <v>44608</v>
      </c>
      <c r="D16198" t="s">
        <v>131</v>
      </c>
      <c r="E16198" t="s">
        <v>115</v>
      </c>
      <c r="F16198" t="s">
        <v>133</v>
      </c>
    </row>
    <row r="16199" spans="1:6" x14ac:dyDescent="0.25">
      <c r="A16199">
        <v>3048</v>
      </c>
      <c r="B16199" s="3">
        <v>44608</v>
      </c>
      <c r="C16199" s="3">
        <v>44608</v>
      </c>
      <c r="D16199" t="s">
        <v>131</v>
      </c>
      <c r="E16199" t="s">
        <v>167</v>
      </c>
      <c r="F16199" t="s">
        <v>133</v>
      </c>
    </row>
    <row r="16200" spans="1:6" x14ac:dyDescent="0.25">
      <c r="A16200">
        <v>3048</v>
      </c>
      <c r="B16200" s="3">
        <v>44608</v>
      </c>
      <c r="C16200" s="3"/>
      <c r="D16200" t="s">
        <v>131</v>
      </c>
      <c r="E16200" t="s">
        <v>115</v>
      </c>
      <c r="F16200" t="s">
        <v>133</v>
      </c>
    </row>
    <row r="16201" spans="1:6" x14ac:dyDescent="0.25">
      <c r="A16201">
        <v>3049</v>
      </c>
      <c r="B16201" s="3">
        <v>42644</v>
      </c>
      <c r="C16201" s="3">
        <v>44075</v>
      </c>
      <c r="D16201" t="s">
        <v>131</v>
      </c>
      <c r="E16201" t="s">
        <v>177</v>
      </c>
      <c r="F16201" t="s">
        <v>132</v>
      </c>
    </row>
    <row r="16202" spans="1:6" x14ac:dyDescent="0.25">
      <c r="A16202">
        <v>3049</v>
      </c>
      <c r="B16202" s="3">
        <v>44075</v>
      </c>
      <c r="C16202" s="3">
        <v>44075</v>
      </c>
      <c r="D16202" t="s">
        <v>131</v>
      </c>
      <c r="E16202" t="s">
        <v>259</v>
      </c>
      <c r="F16202" t="s">
        <v>132</v>
      </c>
    </row>
    <row r="16203" spans="1:6" x14ac:dyDescent="0.25">
      <c r="A16203">
        <v>3049</v>
      </c>
      <c r="B16203" s="3">
        <v>44075</v>
      </c>
      <c r="C16203" s="3"/>
      <c r="D16203" t="s">
        <v>131</v>
      </c>
      <c r="E16203" t="s">
        <v>259</v>
      </c>
      <c r="F16203" t="s">
        <v>132</v>
      </c>
    </row>
    <row r="16204" spans="1:6" x14ac:dyDescent="0.25">
      <c r="A16204">
        <v>3050</v>
      </c>
      <c r="B16204" s="3">
        <v>42797</v>
      </c>
      <c r="C16204" s="3">
        <v>43206</v>
      </c>
      <c r="D16204" t="s">
        <v>131</v>
      </c>
      <c r="E16204" t="s">
        <v>135</v>
      </c>
      <c r="F16204" t="s">
        <v>133</v>
      </c>
    </row>
    <row r="16205" spans="1:6" x14ac:dyDescent="0.25">
      <c r="A16205">
        <v>3050</v>
      </c>
      <c r="B16205" s="3">
        <v>43206</v>
      </c>
      <c r="C16205" s="3">
        <v>43633</v>
      </c>
      <c r="D16205" t="s">
        <v>131</v>
      </c>
      <c r="E16205" t="s">
        <v>135</v>
      </c>
      <c r="F16205" t="s">
        <v>133</v>
      </c>
    </row>
    <row r="16206" spans="1:6" x14ac:dyDescent="0.25">
      <c r="A16206">
        <v>3050</v>
      </c>
      <c r="B16206" s="3">
        <v>43633</v>
      </c>
      <c r="C16206" s="3">
        <v>43647</v>
      </c>
      <c r="D16206" t="s">
        <v>131</v>
      </c>
      <c r="E16206" t="s">
        <v>135</v>
      </c>
      <c r="F16206" t="s">
        <v>133</v>
      </c>
    </row>
    <row r="16207" spans="1:6" x14ac:dyDescent="0.25">
      <c r="A16207">
        <v>3050</v>
      </c>
      <c r="B16207" s="3">
        <v>43648</v>
      </c>
      <c r="C16207" s="3">
        <v>43901</v>
      </c>
      <c r="D16207" t="s">
        <v>131</v>
      </c>
      <c r="E16207" t="s">
        <v>135</v>
      </c>
      <c r="F16207" t="s">
        <v>133</v>
      </c>
    </row>
    <row r="16208" spans="1:6" x14ac:dyDescent="0.25">
      <c r="A16208">
        <v>3050</v>
      </c>
      <c r="B16208" s="3">
        <v>43901</v>
      </c>
      <c r="C16208" s="3">
        <v>43998</v>
      </c>
      <c r="D16208" t="s">
        <v>131</v>
      </c>
      <c r="E16208" t="s">
        <v>135</v>
      </c>
      <c r="F16208" t="s">
        <v>133</v>
      </c>
    </row>
    <row r="16209" spans="1:6" x14ac:dyDescent="0.25">
      <c r="A16209">
        <v>3050</v>
      </c>
      <c r="B16209" s="3">
        <v>43999</v>
      </c>
      <c r="C16209" s="3">
        <v>44032</v>
      </c>
      <c r="D16209" t="s">
        <v>131</v>
      </c>
      <c r="E16209" t="s">
        <v>135</v>
      </c>
      <c r="F16209" t="s">
        <v>133</v>
      </c>
    </row>
    <row r="16210" spans="1:6" x14ac:dyDescent="0.25">
      <c r="A16210">
        <v>3050</v>
      </c>
      <c r="B16210" s="3">
        <v>44032</v>
      </c>
      <c r="C16210" s="3">
        <v>44123</v>
      </c>
      <c r="D16210" t="s">
        <v>131</v>
      </c>
      <c r="E16210" t="s">
        <v>135</v>
      </c>
      <c r="F16210" t="s">
        <v>133</v>
      </c>
    </row>
    <row r="16211" spans="1:6" x14ac:dyDescent="0.25">
      <c r="A16211">
        <v>3050</v>
      </c>
      <c r="B16211" s="3">
        <v>44032</v>
      </c>
      <c r="C16211" s="3">
        <v>44032</v>
      </c>
      <c r="D16211" t="s">
        <v>131</v>
      </c>
      <c r="E16211" t="s">
        <v>135</v>
      </c>
      <c r="F16211" t="s">
        <v>133</v>
      </c>
    </row>
    <row r="16212" spans="1:6" x14ac:dyDescent="0.25">
      <c r="A16212">
        <v>3050</v>
      </c>
      <c r="B16212" s="3">
        <v>44124</v>
      </c>
      <c r="C16212" s="3">
        <v>44256</v>
      </c>
      <c r="D16212" t="s">
        <v>131</v>
      </c>
      <c r="E16212" t="s">
        <v>135</v>
      </c>
      <c r="F16212" t="s">
        <v>133</v>
      </c>
    </row>
    <row r="16213" spans="1:6" x14ac:dyDescent="0.25">
      <c r="A16213">
        <v>3050</v>
      </c>
      <c r="B16213" s="3">
        <v>44256</v>
      </c>
      <c r="C16213" s="3">
        <v>44256</v>
      </c>
      <c r="D16213" t="s">
        <v>131</v>
      </c>
      <c r="E16213" t="s">
        <v>135</v>
      </c>
      <c r="F16213" t="s">
        <v>133</v>
      </c>
    </row>
    <row r="16214" spans="1:6" x14ac:dyDescent="0.25">
      <c r="A16214">
        <v>3050</v>
      </c>
      <c r="B16214" s="3">
        <v>44256</v>
      </c>
      <c r="C16214" s="3">
        <v>44256</v>
      </c>
      <c r="D16214" t="s">
        <v>131</v>
      </c>
      <c r="E16214" t="s">
        <v>135</v>
      </c>
      <c r="F16214" t="s">
        <v>133</v>
      </c>
    </row>
    <row r="16215" spans="1:6" x14ac:dyDescent="0.25">
      <c r="A16215">
        <v>3050</v>
      </c>
      <c r="B16215" s="3">
        <v>44256</v>
      </c>
      <c r="C16215" s="3">
        <v>44475</v>
      </c>
      <c r="D16215" t="s">
        <v>131</v>
      </c>
      <c r="E16215" t="s">
        <v>115</v>
      </c>
      <c r="F16215" t="s">
        <v>133</v>
      </c>
    </row>
    <row r="16216" spans="1:6" x14ac:dyDescent="0.25">
      <c r="A16216">
        <v>3050</v>
      </c>
      <c r="B16216" s="3">
        <v>44475</v>
      </c>
      <c r="C16216" s="3">
        <v>44475</v>
      </c>
      <c r="D16216" t="s">
        <v>131</v>
      </c>
      <c r="E16216" t="s">
        <v>145</v>
      </c>
      <c r="F16216" t="s">
        <v>133</v>
      </c>
    </row>
    <row r="16217" spans="1:6" x14ac:dyDescent="0.25">
      <c r="A16217">
        <v>3050</v>
      </c>
      <c r="B16217" s="3">
        <v>44475</v>
      </c>
      <c r="C16217" s="3"/>
      <c r="D16217" t="s">
        <v>131</v>
      </c>
      <c r="E16217" t="s">
        <v>145</v>
      </c>
      <c r="F16217" t="s">
        <v>133</v>
      </c>
    </row>
    <row r="16218" spans="1:6" x14ac:dyDescent="0.25">
      <c r="A16218">
        <v>3051</v>
      </c>
      <c r="B16218" s="3">
        <v>42704</v>
      </c>
      <c r="C16218" s="3">
        <v>43073</v>
      </c>
      <c r="D16218" t="s">
        <v>131</v>
      </c>
      <c r="E16218" t="s">
        <v>174</v>
      </c>
      <c r="F16218" t="s">
        <v>133</v>
      </c>
    </row>
    <row r="16219" spans="1:6" x14ac:dyDescent="0.25">
      <c r="A16219">
        <v>3051</v>
      </c>
      <c r="B16219" s="3">
        <v>43073</v>
      </c>
      <c r="C16219" s="3">
        <v>43206</v>
      </c>
      <c r="D16219" t="s">
        <v>131</v>
      </c>
      <c r="E16219" t="s">
        <v>174</v>
      </c>
      <c r="F16219" t="s">
        <v>133</v>
      </c>
    </row>
    <row r="16220" spans="1:6" x14ac:dyDescent="0.25">
      <c r="A16220">
        <v>3053</v>
      </c>
      <c r="B16220" s="3">
        <v>42891</v>
      </c>
      <c r="C16220" s="3">
        <v>43206</v>
      </c>
      <c r="D16220" t="s">
        <v>131</v>
      </c>
      <c r="E16220" t="s">
        <v>174</v>
      </c>
      <c r="F16220" t="s">
        <v>133</v>
      </c>
    </row>
    <row r="16221" spans="1:6" x14ac:dyDescent="0.25">
      <c r="A16221">
        <v>3053</v>
      </c>
      <c r="B16221" s="3">
        <v>43206</v>
      </c>
      <c r="C16221" s="3">
        <v>44202</v>
      </c>
      <c r="D16221" t="s">
        <v>131</v>
      </c>
      <c r="E16221" t="s">
        <v>174</v>
      </c>
      <c r="F16221" t="s">
        <v>133</v>
      </c>
    </row>
    <row r="16222" spans="1:6" x14ac:dyDescent="0.25">
      <c r="A16222">
        <v>3053</v>
      </c>
      <c r="B16222" s="3">
        <v>44202</v>
      </c>
      <c r="C16222" s="3">
        <v>44228</v>
      </c>
      <c r="D16222" t="s">
        <v>131</v>
      </c>
      <c r="E16222" t="s">
        <v>174</v>
      </c>
      <c r="F16222" t="s">
        <v>133</v>
      </c>
    </row>
    <row r="16223" spans="1:6" x14ac:dyDescent="0.25">
      <c r="A16223">
        <v>3053</v>
      </c>
      <c r="B16223" s="3">
        <v>44228</v>
      </c>
      <c r="C16223" s="3">
        <v>44228</v>
      </c>
      <c r="D16223" t="s">
        <v>131</v>
      </c>
      <c r="E16223" t="s">
        <v>174</v>
      </c>
      <c r="F16223" t="s">
        <v>133</v>
      </c>
    </row>
    <row r="16224" spans="1:6" x14ac:dyDescent="0.25">
      <c r="A16224">
        <v>3053</v>
      </c>
      <c r="B16224" s="3">
        <v>44228</v>
      </c>
      <c r="C16224" s="3">
        <v>44293</v>
      </c>
      <c r="D16224" t="s">
        <v>131</v>
      </c>
      <c r="E16224" t="s">
        <v>174</v>
      </c>
      <c r="F16224" t="s">
        <v>133</v>
      </c>
    </row>
    <row r="16225" spans="1:6" x14ac:dyDescent="0.25">
      <c r="A16225">
        <v>3053</v>
      </c>
      <c r="B16225" s="3">
        <v>44294</v>
      </c>
      <c r="C16225" s="3">
        <v>44294</v>
      </c>
      <c r="D16225" t="s">
        <v>131</v>
      </c>
      <c r="E16225" t="s">
        <v>174</v>
      </c>
      <c r="F16225" t="s">
        <v>133</v>
      </c>
    </row>
    <row r="16226" spans="1:6" x14ac:dyDescent="0.25">
      <c r="A16226">
        <v>3053</v>
      </c>
      <c r="B16226" s="3">
        <v>44294</v>
      </c>
      <c r="C16226" s="3">
        <v>44294</v>
      </c>
      <c r="D16226" t="s">
        <v>131</v>
      </c>
      <c r="E16226" t="s">
        <v>174</v>
      </c>
      <c r="F16226" t="s">
        <v>133</v>
      </c>
    </row>
    <row r="16227" spans="1:6" x14ac:dyDescent="0.25">
      <c r="A16227">
        <v>3053</v>
      </c>
      <c r="B16227" s="3">
        <v>44294</v>
      </c>
      <c r="C16227" s="3">
        <v>44294</v>
      </c>
      <c r="D16227" t="s">
        <v>131</v>
      </c>
      <c r="E16227" t="s">
        <v>174</v>
      </c>
      <c r="F16227" t="s">
        <v>133</v>
      </c>
    </row>
    <row r="16228" spans="1:6" x14ac:dyDescent="0.25">
      <c r="A16228">
        <v>3053</v>
      </c>
      <c r="B16228" s="3">
        <v>44294</v>
      </c>
      <c r="C16228" s="3">
        <v>44294</v>
      </c>
      <c r="D16228" t="s">
        <v>131</v>
      </c>
      <c r="E16228" t="s">
        <v>174</v>
      </c>
      <c r="F16228" t="s">
        <v>133</v>
      </c>
    </row>
    <row r="16229" spans="1:6" x14ac:dyDescent="0.25">
      <c r="A16229">
        <v>3053</v>
      </c>
      <c r="B16229" s="3">
        <v>44567</v>
      </c>
      <c r="C16229" s="3">
        <v>44669</v>
      </c>
      <c r="D16229" t="s">
        <v>131</v>
      </c>
      <c r="E16229" t="s">
        <v>174</v>
      </c>
      <c r="F16229" t="s">
        <v>133</v>
      </c>
    </row>
    <row r="16230" spans="1:6" x14ac:dyDescent="0.25">
      <c r="A16230">
        <v>3053</v>
      </c>
      <c r="B16230" s="3">
        <v>44669</v>
      </c>
      <c r="C16230" s="3">
        <v>44680</v>
      </c>
      <c r="D16230" t="s">
        <v>131</v>
      </c>
      <c r="E16230" t="s">
        <v>174</v>
      </c>
      <c r="F16230" t="s">
        <v>133</v>
      </c>
    </row>
    <row r="16231" spans="1:6" x14ac:dyDescent="0.25">
      <c r="A16231">
        <v>3053</v>
      </c>
      <c r="B16231" s="3">
        <v>44681</v>
      </c>
      <c r="C16231" s="3"/>
      <c r="D16231" t="s">
        <v>131</v>
      </c>
      <c r="E16231" t="s">
        <v>174</v>
      </c>
      <c r="F16231" t="s">
        <v>133</v>
      </c>
    </row>
    <row r="16232" spans="1:6" x14ac:dyDescent="0.25">
      <c r="A16232">
        <v>3054</v>
      </c>
      <c r="B16232" s="3">
        <v>42794</v>
      </c>
      <c r="C16232" s="3">
        <v>43318</v>
      </c>
      <c r="D16232" t="s">
        <v>131</v>
      </c>
      <c r="E16232" t="s">
        <v>134</v>
      </c>
      <c r="F16232" t="s">
        <v>133</v>
      </c>
    </row>
    <row r="16233" spans="1:6" x14ac:dyDescent="0.25">
      <c r="A16233">
        <v>3054</v>
      </c>
      <c r="B16233" s="3">
        <v>43318</v>
      </c>
      <c r="C16233" s="3">
        <v>43319</v>
      </c>
      <c r="D16233" t="s">
        <v>131</v>
      </c>
      <c r="E16233" t="s">
        <v>134</v>
      </c>
      <c r="F16233" t="s">
        <v>133</v>
      </c>
    </row>
    <row r="16234" spans="1:6" x14ac:dyDescent="0.25">
      <c r="A16234">
        <v>3054</v>
      </c>
      <c r="B16234" s="3">
        <v>43319</v>
      </c>
      <c r="C16234" s="3">
        <v>43531</v>
      </c>
      <c r="D16234" t="s">
        <v>131</v>
      </c>
      <c r="E16234" t="s">
        <v>134</v>
      </c>
      <c r="F16234" t="s">
        <v>133</v>
      </c>
    </row>
    <row r="16235" spans="1:6" x14ac:dyDescent="0.25">
      <c r="A16235">
        <v>3054</v>
      </c>
      <c r="B16235" s="3">
        <v>43531</v>
      </c>
      <c r="C16235" s="3">
        <v>43532</v>
      </c>
      <c r="D16235" t="s">
        <v>131</v>
      </c>
      <c r="E16235" t="s">
        <v>134</v>
      </c>
      <c r="F16235" t="s">
        <v>133</v>
      </c>
    </row>
    <row r="16236" spans="1:6" x14ac:dyDescent="0.25">
      <c r="A16236">
        <v>3054</v>
      </c>
      <c r="B16236" s="3">
        <v>43533</v>
      </c>
      <c r="C16236" s="3">
        <v>43658</v>
      </c>
      <c r="D16236" t="s">
        <v>131</v>
      </c>
      <c r="E16236" t="s">
        <v>134</v>
      </c>
      <c r="F16236" t="s">
        <v>133</v>
      </c>
    </row>
    <row r="16237" spans="1:6" x14ac:dyDescent="0.25">
      <c r="A16237">
        <v>3054</v>
      </c>
      <c r="B16237" s="3">
        <v>43658</v>
      </c>
      <c r="C16237" s="3">
        <v>43808</v>
      </c>
      <c r="D16237" t="s">
        <v>131</v>
      </c>
      <c r="E16237" t="s">
        <v>134</v>
      </c>
      <c r="F16237" t="s">
        <v>133</v>
      </c>
    </row>
    <row r="16238" spans="1:6" x14ac:dyDescent="0.25">
      <c r="A16238">
        <v>3054</v>
      </c>
      <c r="B16238" s="3">
        <v>43808</v>
      </c>
      <c r="C16238" s="3">
        <v>43819</v>
      </c>
      <c r="D16238" t="s">
        <v>131</v>
      </c>
      <c r="E16238" t="s">
        <v>134</v>
      </c>
      <c r="F16238" t="s">
        <v>133</v>
      </c>
    </row>
    <row r="16239" spans="1:6" x14ac:dyDescent="0.25">
      <c r="A16239">
        <v>3054</v>
      </c>
      <c r="B16239" s="3">
        <v>43820</v>
      </c>
      <c r="C16239" s="3"/>
      <c r="D16239" t="s">
        <v>131</v>
      </c>
      <c r="E16239" t="s">
        <v>134</v>
      </c>
      <c r="F16239" t="s">
        <v>133</v>
      </c>
    </row>
    <row r="16240" spans="1:6" x14ac:dyDescent="0.25">
      <c r="A16240">
        <v>3055</v>
      </c>
      <c r="B16240" s="3">
        <v>42643</v>
      </c>
      <c r="C16240" s="3"/>
      <c r="D16240" t="s">
        <v>131</v>
      </c>
      <c r="E16240" t="s">
        <v>88</v>
      </c>
      <c r="F16240" t="s">
        <v>132</v>
      </c>
    </row>
    <row r="16241" spans="1:6" x14ac:dyDescent="0.25">
      <c r="A16241">
        <v>3056</v>
      </c>
      <c r="B16241" s="3">
        <v>42551</v>
      </c>
      <c r="C16241" s="3">
        <v>43497</v>
      </c>
      <c r="D16241" t="s">
        <v>131</v>
      </c>
      <c r="E16241" t="s">
        <v>163</v>
      </c>
      <c r="F16241" t="s">
        <v>133</v>
      </c>
    </row>
    <row r="16242" spans="1:6" x14ac:dyDescent="0.25">
      <c r="A16242">
        <v>3056</v>
      </c>
      <c r="B16242" s="3">
        <v>43497</v>
      </c>
      <c r="C16242" s="3">
        <v>44567</v>
      </c>
      <c r="D16242" t="s">
        <v>131</v>
      </c>
      <c r="E16242" t="s">
        <v>163</v>
      </c>
      <c r="F16242" t="s">
        <v>133</v>
      </c>
    </row>
    <row r="16243" spans="1:6" x14ac:dyDescent="0.25">
      <c r="A16243">
        <v>3056</v>
      </c>
      <c r="B16243" s="3">
        <v>44567</v>
      </c>
      <c r="C16243" s="3">
        <v>44571</v>
      </c>
      <c r="D16243" t="s">
        <v>131</v>
      </c>
      <c r="E16243" t="s">
        <v>163</v>
      </c>
      <c r="F16243" t="s">
        <v>133</v>
      </c>
    </row>
    <row r="16244" spans="1:6" x14ac:dyDescent="0.25">
      <c r="A16244">
        <v>3056</v>
      </c>
      <c r="B16244" s="3">
        <v>44572</v>
      </c>
      <c r="C16244" s="3">
        <v>44690</v>
      </c>
      <c r="D16244" t="s">
        <v>131</v>
      </c>
      <c r="E16244" t="s">
        <v>163</v>
      </c>
      <c r="F16244" t="s">
        <v>133</v>
      </c>
    </row>
    <row r="16245" spans="1:6" x14ac:dyDescent="0.25">
      <c r="A16245">
        <v>3056</v>
      </c>
      <c r="B16245" s="3">
        <v>44690</v>
      </c>
      <c r="C16245" s="3">
        <v>44691</v>
      </c>
      <c r="D16245" t="s">
        <v>131</v>
      </c>
      <c r="E16245" t="s">
        <v>163</v>
      </c>
      <c r="F16245" t="s">
        <v>133</v>
      </c>
    </row>
    <row r="16246" spans="1:6" x14ac:dyDescent="0.25">
      <c r="A16246">
        <v>3056</v>
      </c>
      <c r="B16246" s="3">
        <v>44692</v>
      </c>
      <c r="C16246" s="3"/>
      <c r="D16246" t="s">
        <v>131</v>
      </c>
      <c r="E16246" t="s">
        <v>163</v>
      </c>
      <c r="F16246" t="s">
        <v>133</v>
      </c>
    </row>
    <row r="16247" spans="1:6" x14ac:dyDescent="0.25">
      <c r="A16247">
        <v>3057</v>
      </c>
      <c r="B16247" s="3">
        <v>42551</v>
      </c>
      <c r="C16247" s="3">
        <v>43139</v>
      </c>
      <c r="D16247" t="s">
        <v>131</v>
      </c>
      <c r="E16247" t="s">
        <v>174</v>
      </c>
      <c r="F16247" t="s">
        <v>133</v>
      </c>
    </row>
    <row r="16248" spans="1:6" x14ac:dyDescent="0.25">
      <c r="A16248">
        <v>3057</v>
      </c>
      <c r="B16248" s="3">
        <v>43140</v>
      </c>
      <c r="C16248" s="3">
        <v>43140</v>
      </c>
      <c r="D16248" t="s">
        <v>131</v>
      </c>
      <c r="E16248" t="s">
        <v>174</v>
      </c>
      <c r="F16248" t="s">
        <v>133</v>
      </c>
    </row>
    <row r="16249" spans="1:6" x14ac:dyDescent="0.25">
      <c r="A16249">
        <v>3057</v>
      </c>
      <c r="B16249" s="3">
        <v>43141</v>
      </c>
      <c r="C16249" s="3">
        <v>43237</v>
      </c>
      <c r="D16249" t="s">
        <v>131</v>
      </c>
      <c r="E16249" t="s">
        <v>174</v>
      </c>
      <c r="F16249" t="s">
        <v>133</v>
      </c>
    </row>
    <row r="16250" spans="1:6" x14ac:dyDescent="0.25">
      <c r="A16250">
        <v>3057</v>
      </c>
      <c r="B16250" s="3">
        <v>43237</v>
      </c>
      <c r="C16250" s="3">
        <v>43403</v>
      </c>
      <c r="D16250" t="s">
        <v>131</v>
      </c>
      <c r="E16250" t="s">
        <v>174</v>
      </c>
      <c r="F16250" t="s">
        <v>133</v>
      </c>
    </row>
    <row r="16251" spans="1:6" x14ac:dyDescent="0.25">
      <c r="A16251">
        <v>3057</v>
      </c>
      <c r="B16251" s="3">
        <v>43403</v>
      </c>
      <c r="C16251" s="3">
        <v>43405</v>
      </c>
      <c r="D16251" t="s">
        <v>131</v>
      </c>
      <c r="E16251" t="s">
        <v>174</v>
      </c>
      <c r="F16251" t="s">
        <v>133</v>
      </c>
    </row>
    <row r="16252" spans="1:6" x14ac:dyDescent="0.25">
      <c r="A16252">
        <v>3057</v>
      </c>
      <c r="B16252" s="3">
        <v>43406</v>
      </c>
      <c r="C16252" s="3">
        <v>43489</v>
      </c>
      <c r="D16252" t="s">
        <v>131</v>
      </c>
      <c r="E16252" t="s">
        <v>174</v>
      </c>
      <c r="F16252" t="s">
        <v>133</v>
      </c>
    </row>
    <row r="16253" spans="1:6" x14ac:dyDescent="0.25">
      <c r="A16253">
        <v>3057</v>
      </c>
      <c r="B16253" s="3">
        <v>43489</v>
      </c>
      <c r="C16253" s="3">
        <v>43518</v>
      </c>
      <c r="D16253" t="s">
        <v>131</v>
      </c>
      <c r="E16253" t="s">
        <v>174</v>
      </c>
      <c r="F16253" t="s">
        <v>133</v>
      </c>
    </row>
    <row r="16254" spans="1:6" x14ac:dyDescent="0.25">
      <c r="A16254">
        <v>3057</v>
      </c>
      <c r="B16254" s="3">
        <v>43519</v>
      </c>
      <c r="C16254" s="3">
        <v>43521</v>
      </c>
      <c r="D16254" t="s">
        <v>131</v>
      </c>
      <c r="E16254" t="s">
        <v>174</v>
      </c>
      <c r="F16254" t="s">
        <v>133</v>
      </c>
    </row>
    <row r="16255" spans="1:6" x14ac:dyDescent="0.25">
      <c r="A16255">
        <v>3057</v>
      </c>
      <c r="B16255" s="3">
        <v>43521</v>
      </c>
      <c r="C16255" s="3">
        <v>43522</v>
      </c>
      <c r="D16255" t="s">
        <v>131</v>
      </c>
      <c r="E16255" t="s">
        <v>174</v>
      </c>
      <c r="F16255" t="s">
        <v>133</v>
      </c>
    </row>
    <row r="16256" spans="1:6" x14ac:dyDescent="0.25">
      <c r="A16256">
        <v>3057</v>
      </c>
      <c r="B16256" s="3">
        <v>43523</v>
      </c>
      <c r="C16256" s="3">
        <v>43523</v>
      </c>
      <c r="D16256" t="s">
        <v>131</v>
      </c>
      <c r="E16256" t="s">
        <v>174</v>
      </c>
      <c r="F16256" t="s">
        <v>133</v>
      </c>
    </row>
    <row r="16257" spans="1:6" x14ac:dyDescent="0.25">
      <c r="A16257">
        <v>3057</v>
      </c>
      <c r="B16257" s="3">
        <v>43523</v>
      </c>
      <c r="C16257" s="3">
        <v>43592</v>
      </c>
      <c r="D16257" t="s">
        <v>131</v>
      </c>
      <c r="E16257" t="s">
        <v>174</v>
      </c>
      <c r="F16257" t="s">
        <v>133</v>
      </c>
    </row>
    <row r="16258" spans="1:6" x14ac:dyDescent="0.25">
      <c r="A16258">
        <v>3057</v>
      </c>
      <c r="B16258" s="3">
        <v>43593</v>
      </c>
      <c r="C16258" s="3">
        <v>44378</v>
      </c>
      <c r="D16258" t="s">
        <v>131</v>
      </c>
      <c r="E16258" t="s">
        <v>174</v>
      </c>
      <c r="F16258" t="s">
        <v>133</v>
      </c>
    </row>
    <row r="16259" spans="1:6" x14ac:dyDescent="0.25">
      <c r="A16259">
        <v>3057</v>
      </c>
      <c r="B16259" s="3">
        <v>44378</v>
      </c>
      <c r="C16259" s="3">
        <v>44404</v>
      </c>
      <c r="D16259" t="s">
        <v>131</v>
      </c>
      <c r="E16259" t="s">
        <v>174</v>
      </c>
      <c r="F16259" t="s">
        <v>133</v>
      </c>
    </row>
    <row r="16260" spans="1:6" x14ac:dyDescent="0.25">
      <c r="A16260">
        <v>3057</v>
      </c>
      <c r="B16260" s="3">
        <v>44405</v>
      </c>
      <c r="C16260" s="3">
        <v>44474</v>
      </c>
      <c r="D16260" t="s">
        <v>131</v>
      </c>
      <c r="E16260" t="s">
        <v>174</v>
      </c>
      <c r="F16260" t="s">
        <v>133</v>
      </c>
    </row>
    <row r="16261" spans="1:6" x14ac:dyDescent="0.25">
      <c r="A16261">
        <v>3057</v>
      </c>
      <c r="B16261" s="3">
        <v>44475</v>
      </c>
      <c r="C16261" s="3"/>
      <c r="D16261" t="s">
        <v>131</v>
      </c>
      <c r="E16261" t="s">
        <v>174</v>
      </c>
      <c r="F16261" t="s">
        <v>133</v>
      </c>
    </row>
    <row r="16262" spans="1:6" x14ac:dyDescent="0.25">
      <c r="A16262">
        <v>3058</v>
      </c>
      <c r="B16262" s="3">
        <v>42648</v>
      </c>
      <c r="C16262" s="3">
        <v>43290</v>
      </c>
      <c r="D16262" t="s">
        <v>131</v>
      </c>
      <c r="E16262" t="s">
        <v>99</v>
      </c>
      <c r="F16262" t="s">
        <v>132</v>
      </c>
    </row>
    <row r="16263" spans="1:6" x14ac:dyDescent="0.25">
      <c r="A16263">
        <v>3058</v>
      </c>
      <c r="B16263" s="3">
        <v>43290</v>
      </c>
      <c r="C16263" s="3">
        <v>43290</v>
      </c>
      <c r="D16263" t="s">
        <v>131</v>
      </c>
      <c r="E16263" t="s">
        <v>99</v>
      </c>
      <c r="F16263" t="s">
        <v>132</v>
      </c>
    </row>
    <row r="16264" spans="1:6" x14ac:dyDescent="0.25">
      <c r="A16264">
        <v>3058</v>
      </c>
      <c r="B16264" s="3">
        <v>43290</v>
      </c>
      <c r="C16264" s="3">
        <v>43441</v>
      </c>
      <c r="D16264" t="s">
        <v>131</v>
      </c>
      <c r="E16264" t="s">
        <v>99</v>
      </c>
      <c r="F16264" t="s">
        <v>132</v>
      </c>
    </row>
    <row r="16265" spans="1:6" x14ac:dyDescent="0.25">
      <c r="A16265">
        <v>3058</v>
      </c>
      <c r="B16265" s="3">
        <v>43441</v>
      </c>
      <c r="C16265" s="3">
        <v>43441</v>
      </c>
      <c r="D16265" t="s">
        <v>131</v>
      </c>
      <c r="E16265" t="s">
        <v>99</v>
      </c>
      <c r="F16265" t="s">
        <v>132</v>
      </c>
    </row>
    <row r="16266" spans="1:6" x14ac:dyDescent="0.25">
      <c r="A16266">
        <v>3058</v>
      </c>
      <c r="B16266" s="3">
        <v>43442</v>
      </c>
      <c r="C16266" s="3">
        <v>43446</v>
      </c>
      <c r="D16266" t="s">
        <v>131</v>
      </c>
      <c r="E16266" t="s">
        <v>99</v>
      </c>
      <c r="F16266" t="s">
        <v>132</v>
      </c>
    </row>
    <row r="16267" spans="1:6" x14ac:dyDescent="0.25">
      <c r="A16267">
        <v>3058</v>
      </c>
      <c r="B16267" s="3">
        <v>43446</v>
      </c>
      <c r="C16267" s="3">
        <v>43448</v>
      </c>
      <c r="D16267" t="s">
        <v>131</v>
      </c>
      <c r="E16267" t="s">
        <v>99</v>
      </c>
      <c r="F16267" t="s">
        <v>132</v>
      </c>
    </row>
    <row r="16268" spans="1:6" x14ac:dyDescent="0.25">
      <c r="A16268">
        <v>3058</v>
      </c>
      <c r="B16268" s="3">
        <v>43449</v>
      </c>
      <c r="C16268" s="3">
        <v>43508</v>
      </c>
      <c r="D16268" t="s">
        <v>131</v>
      </c>
      <c r="E16268" t="s">
        <v>99</v>
      </c>
      <c r="F16268" t="s">
        <v>132</v>
      </c>
    </row>
    <row r="16269" spans="1:6" x14ac:dyDescent="0.25">
      <c r="A16269">
        <v>3058</v>
      </c>
      <c r="B16269" s="3">
        <v>43508</v>
      </c>
      <c r="C16269" s="3">
        <v>43508</v>
      </c>
      <c r="D16269" t="s">
        <v>131</v>
      </c>
      <c r="E16269" t="s">
        <v>99</v>
      </c>
      <c r="F16269" t="s">
        <v>132</v>
      </c>
    </row>
    <row r="16270" spans="1:6" x14ac:dyDescent="0.25">
      <c r="A16270">
        <v>3058</v>
      </c>
      <c r="B16270" s="3">
        <v>43509</v>
      </c>
      <c r="C16270" s="3">
        <v>43847</v>
      </c>
      <c r="D16270" t="s">
        <v>131</v>
      </c>
      <c r="E16270" t="s">
        <v>99</v>
      </c>
      <c r="F16270" t="s">
        <v>132</v>
      </c>
    </row>
    <row r="16271" spans="1:6" x14ac:dyDescent="0.25">
      <c r="A16271">
        <v>3058</v>
      </c>
      <c r="B16271" s="3">
        <v>43847</v>
      </c>
      <c r="C16271" s="3">
        <v>43861</v>
      </c>
      <c r="D16271" t="s">
        <v>131</v>
      </c>
      <c r="E16271" t="s">
        <v>99</v>
      </c>
      <c r="F16271" t="s">
        <v>132</v>
      </c>
    </row>
    <row r="16272" spans="1:6" x14ac:dyDescent="0.25">
      <c r="A16272">
        <v>3058</v>
      </c>
      <c r="B16272" s="3">
        <v>43862</v>
      </c>
      <c r="C16272" s="3">
        <v>43921</v>
      </c>
      <c r="D16272" t="s">
        <v>131</v>
      </c>
      <c r="E16272" t="s">
        <v>99</v>
      </c>
      <c r="F16272" t="s">
        <v>132</v>
      </c>
    </row>
    <row r="16273" spans="1:6" x14ac:dyDescent="0.25">
      <c r="A16273">
        <v>3058</v>
      </c>
      <c r="B16273" s="3">
        <v>43921</v>
      </c>
      <c r="C16273" s="3">
        <v>43922</v>
      </c>
      <c r="D16273" t="s">
        <v>131</v>
      </c>
      <c r="E16273" t="s">
        <v>99</v>
      </c>
      <c r="F16273" t="s">
        <v>132</v>
      </c>
    </row>
    <row r="16274" spans="1:6" x14ac:dyDescent="0.25">
      <c r="A16274">
        <v>3059</v>
      </c>
      <c r="B16274" s="3">
        <v>42979</v>
      </c>
      <c r="C16274" s="3">
        <v>43616</v>
      </c>
      <c r="D16274" t="s">
        <v>131</v>
      </c>
      <c r="E16274" t="s">
        <v>174</v>
      </c>
      <c r="F16274" t="s">
        <v>132</v>
      </c>
    </row>
    <row r="16275" spans="1:6" x14ac:dyDescent="0.25">
      <c r="A16275">
        <v>3059</v>
      </c>
      <c r="B16275" s="3">
        <v>43617</v>
      </c>
      <c r="C16275" s="3">
        <v>43617</v>
      </c>
      <c r="D16275" t="s">
        <v>131</v>
      </c>
      <c r="E16275" t="s">
        <v>113</v>
      </c>
      <c r="F16275" t="s">
        <v>132</v>
      </c>
    </row>
    <row r="16276" spans="1:6" x14ac:dyDescent="0.25">
      <c r="A16276">
        <v>3059</v>
      </c>
      <c r="B16276" s="3">
        <v>43617</v>
      </c>
      <c r="C16276" s="3">
        <v>44679</v>
      </c>
      <c r="D16276" t="s">
        <v>131</v>
      </c>
      <c r="E16276" t="s">
        <v>113</v>
      </c>
      <c r="F16276" t="s">
        <v>132</v>
      </c>
    </row>
    <row r="16277" spans="1:6" x14ac:dyDescent="0.25">
      <c r="A16277">
        <v>3059</v>
      </c>
      <c r="B16277" s="3">
        <v>44679</v>
      </c>
      <c r="C16277" s="3">
        <v>44679</v>
      </c>
      <c r="D16277" t="s">
        <v>131</v>
      </c>
      <c r="E16277" t="s">
        <v>113</v>
      </c>
      <c r="F16277" t="s">
        <v>132</v>
      </c>
    </row>
    <row r="16278" spans="1:6" x14ac:dyDescent="0.25">
      <c r="A16278">
        <v>3059</v>
      </c>
      <c r="B16278" s="3">
        <v>44680</v>
      </c>
      <c r="C16278" s="3">
        <v>44728</v>
      </c>
      <c r="D16278" t="s">
        <v>131</v>
      </c>
      <c r="E16278" t="s">
        <v>113</v>
      </c>
      <c r="F16278" t="s">
        <v>132</v>
      </c>
    </row>
    <row r="16279" spans="1:6" x14ac:dyDescent="0.25">
      <c r="A16279">
        <v>3059</v>
      </c>
      <c r="B16279" s="3">
        <v>44728</v>
      </c>
      <c r="C16279" s="3">
        <v>44732</v>
      </c>
      <c r="D16279" t="s">
        <v>131</v>
      </c>
      <c r="E16279" t="s">
        <v>113</v>
      </c>
      <c r="F16279" t="s">
        <v>132</v>
      </c>
    </row>
    <row r="16280" spans="1:6" x14ac:dyDescent="0.25">
      <c r="A16280">
        <v>3059</v>
      </c>
      <c r="B16280" s="3">
        <v>44733</v>
      </c>
      <c r="D16280" t="s">
        <v>131</v>
      </c>
      <c r="E16280" t="s">
        <v>113</v>
      </c>
      <c r="F16280" t="s">
        <v>132</v>
      </c>
    </row>
    <row r="16281" spans="1:6" x14ac:dyDescent="0.25">
      <c r="A16281">
        <v>3060</v>
      </c>
      <c r="B16281" s="3">
        <v>42767</v>
      </c>
      <c r="C16281" s="3">
        <v>43403</v>
      </c>
      <c r="D16281" t="s">
        <v>131</v>
      </c>
      <c r="E16281" t="s">
        <v>173</v>
      </c>
      <c r="F16281" t="s">
        <v>133</v>
      </c>
    </row>
    <row r="16282" spans="1:6" x14ac:dyDescent="0.25">
      <c r="A16282">
        <v>3060</v>
      </c>
      <c r="B16282" s="3">
        <v>43403</v>
      </c>
      <c r="C16282" s="3">
        <v>43770</v>
      </c>
      <c r="D16282" t="s">
        <v>131</v>
      </c>
      <c r="E16282" t="s">
        <v>173</v>
      </c>
      <c r="F16282" t="s">
        <v>133</v>
      </c>
    </row>
    <row r="16283" spans="1:6" x14ac:dyDescent="0.25">
      <c r="A16283">
        <v>3060</v>
      </c>
      <c r="B16283" s="3">
        <v>43770</v>
      </c>
      <c r="C16283" s="3">
        <v>43770</v>
      </c>
      <c r="D16283" t="s">
        <v>131</v>
      </c>
      <c r="E16283" t="s">
        <v>173</v>
      </c>
      <c r="F16283" t="s">
        <v>133</v>
      </c>
    </row>
    <row r="16284" spans="1:6" x14ac:dyDescent="0.25">
      <c r="A16284">
        <v>3060</v>
      </c>
      <c r="B16284" s="3">
        <v>43770</v>
      </c>
      <c r="C16284" s="3">
        <v>43770</v>
      </c>
      <c r="D16284" t="s">
        <v>131</v>
      </c>
      <c r="E16284" t="s">
        <v>173</v>
      </c>
      <c r="F16284" t="s">
        <v>133</v>
      </c>
    </row>
    <row r="16285" spans="1:6" x14ac:dyDescent="0.25">
      <c r="A16285">
        <v>3060</v>
      </c>
      <c r="B16285" s="3">
        <v>43770</v>
      </c>
      <c r="C16285" s="3">
        <v>44074</v>
      </c>
      <c r="D16285" t="s">
        <v>131</v>
      </c>
      <c r="E16285" t="s">
        <v>245</v>
      </c>
      <c r="F16285" t="s">
        <v>133</v>
      </c>
    </row>
    <row r="16286" spans="1:6" x14ac:dyDescent="0.25">
      <c r="A16286">
        <v>3060</v>
      </c>
      <c r="B16286" s="3">
        <v>44074</v>
      </c>
      <c r="C16286" s="3">
        <v>44074</v>
      </c>
      <c r="D16286" t="s">
        <v>131</v>
      </c>
      <c r="E16286" t="s">
        <v>165</v>
      </c>
      <c r="F16286" t="s">
        <v>133</v>
      </c>
    </row>
    <row r="16287" spans="1:6" x14ac:dyDescent="0.25">
      <c r="A16287">
        <v>3060</v>
      </c>
      <c r="B16287" s="3">
        <v>44075</v>
      </c>
      <c r="C16287" s="3">
        <v>44075</v>
      </c>
      <c r="D16287" t="s">
        <v>131</v>
      </c>
      <c r="E16287" t="s">
        <v>163</v>
      </c>
      <c r="F16287" t="s">
        <v>133</v>
      </c>
    </row>
    <row r="16288" spans="1:6" x14ac:dyDescent="0.25">
      <c r="A16288">
        <v>3060</v>
      </c>
      <c r="B16288" s="3">
        <v>44075</v>
      </c>
      <c r="C16288" s="3">
        <v>44124</v>
      </c>
      <c r="D16288" t="s">
        <v>131</v>
      </c>
      <c r="E16288" t="s">
        <v>163</v>
      </c>
      <c r="F16288" t="s">
        <v>133</v>
      </c>
    </row>
    <row r="16289" spans="1:6" x14ac:dyDescent="0.25">
      <c r="A16289">
        <v>3060</v>
      </c>
      <c r="B16289" s="3">
        <v>44124</v>
      </c>
      <c r="C16289" s="3">
        <v>44581</v>
      </c>
      <c r="D16289" t="s">
        <v>131</v>
      </c>
      <c r="E16289" t="s">
        <v>163</v>
      </c>
      <c r="F16289" t="s">
        <v>133</v>
      </c>
    </row>
    <row r="16290" spans="1:6" x14ac:dyDescent="0.25">
      <c r="A16290">
        <v>3060</v>
      </c>
      <c r="B16290" s="3">
        <v>44581</v>
      </c>
      <c r="C16290" s="3">
        <v>44587</v>
      </c>
      <c r="D16290" t="s">
        <v>131</v>
      </c>
      <c r="E16290" t="s">
        <v>163</v>
      </c>
      <c r="F16290" t="s">
        <v>133</v>
      </c>
    </row>
    <row r="16291" spans="1:6" x14ac:dyDescent="0.25">
      <c r="A16291">
        <v>3060</v>
      </c>
      <c r="B16291" s="3">
        <v>44588</v>
      </c>
      <c r="C16291" s="3"/>
      <c r="D16291" t="s">
        <v>131</v>
      </c>
      <c r="E16291" t="s">
        <v>163</v>
      </c>
      <c r="F16291" t="s">
        <v>133</v>
      </c>
    </row>
    <row r="16292" spans="1:6" x14ac:dyDescent="0.25">
      <c r="A16292">
        <v>3061</v>
      </c>
      <c r="B16292" s="3">
        <v>43191</v>
      </c>
      <c r="C16292" s="3">
        <v>43318</v>
      </c>
      <c r="D16292" t="s">
        <v>131</v>
      </c>
      <c r="E16292" t="s">
        <v>125</v>
      </c>
      <c r="F16292" t="s">
        <v>133</v>
      </c>
    </row>
    <row r="16293" spans="1:6" x14ac:dyDescent="0.25">
      <c r="A16293">
        <v>3061</v>
      </c>
      <c r="B16293" s="3">
        <v>43318</v>
      </c>
      <c r="C16293" s="3">
        <v>43320</v>
      </c>
      <c r="D16293" t="s">
        <v>131</v>
      </c>
      <c r="E16293" t="s">
        <v>125</v>
      </c>
      <c r="F16293" t="s">
        <v>133</v>
      </c>
    </row>
    <row r="16294" spans="1:6" x14ac:dyDescent="0.25">
      <c r="A16294">
        <v>3061</v>
      </c>
      <c r="B16294" s="3">
        <v>43320</v>
      </c>
      <c r="C16294" s="3">
        <v>43339</v>
      </c>
      <c r="D16294" t="s">
        <v>131</v>
      </c>
      <c r="E16294" t="s">
        <v>125</v>
      </c>
      <c r="F16294" t="s">
        <v>133</v>
      </c>
    </row>
    <row r="16295" spans="1:6" x14ac:dyDescent="0.25">
      <c r="A16295">
        <v>3061</v>
      </c>
      <c r="B16295" s="3">
        <v>43339</v>
      </c>
      <c r="C16295" s="3">
        <v>43344</v>
      </c>
      <c r="D16295" t="s">
        <v>131</v>
      </c>
      <c r="E16295" t="s">
        <v>125</v>
      </c>
      <c r="F16295" t="s">
        <v>133</v>
      </c>
    </row>
    <row r="16296" spans="1:6" x14ac:dyDescent="0.25">
      <c r="A16296">
        <v>3061</v>
      </c>
      <c r="B16296" s="3">
        <v>43344</v>
      </c>
      <c r="C16296" s="3">
        <v>43711</v>
      </c>
      <c r="D16296" t="s">
        <v>131</v>
      </c>
      <c r="E16296" t="s">
        <v>125</v>
      </c>
      <c r="F16296" t="s">
        <v>133</v>
      </c>
    </row>
    <row r="16297" spans="1:6" x14ac:dyDescent="0.25">
      <c r="A16297">
        <v>3061</v>
      </c>
      <c r="B16297" s="3">
        <v>43711</v>
      </c>
      <c r="C16297" s="3">
        <v>43720</v>
      </c>
      <c r="D16297" t="s">
        <v>131</v>
      </c>
      <c r="E16297" t="s">
        <v>125</v>
      </c>
      <c r="F16297" t="s">
        <v>133</v>
      </c>
    </row>
    <row r="16298" spans="1:6" x14ac:dyDescent="0.25">
      <c r="A16298">
        <v>3061</v>
      </c>
      <c r="B16298" s="3">
        <v>43721</v>
      </c>
      <c r="C16298" s="3"/>
      <c r="D16298" t="s">
        <v>131</v>
      </c>
      <c r="E16298" t="s">
        <v>125</v>
      </c>
      <c r="F16298" t="s">
        <v>133</v>
      </c>
    </row>
    <row r="16299" spans="1:6" x14ac:dyDescent="0.25">
      <c r="A16299">
        <v>3062</v>
      </c>
      <c r="B16299" s="3" t="s">
        <v>222</v>
      </c>
      <c r="C16299" s="3">
        <v>43465</v>
      </c>
      <c r="D16299" t="s">
        <v>131</v>
      </c>
      <c r="E16299" t="s">
        <v>176</v>
      </c>
      <c r="F16299" t="s">
        <v>133</v>
      </c>
    </row>
    <row r="16300" spans="1:6" x14ac:dyDescent="0.25">
      <c r="A16300">
        <v>3062</v>
      </c>
      <c r="B16300" s="3">
        <v>43465</v>
      </c>
      <c r="C16300" s="3"/>
      <c r="D16300" t="s">
        <v>131</v>
      </c>
      <c r="E16300" t="s">
        <v>176</v>
      </c>
      <c r="F16300" t="s">
        <v>133</v>
      </c>
    </row>
    <row r="16301" spans="1:6" x14ac:dyDescent="0.25">
      <c r="A16301">
        <v>3062</v>
      </c>
      <c r="B16301" s="3">
        <v>43466</v>
      </c>
      <c r="C16301" s="3"/>
      <c r="D16301" t="s">
        <v>131</v>
      </c>
      <c r="E16301" t="s">
        <v>176</v>
      </c>
      <c r="F16301" t="s">
        <v>133</v>
      </c>
    </row>
    <row r="16302" spans="1:6" x14ac:dyDescent="0.25">
      <c r="A16302">
        <v>3063</v>
      </c>
      <c r="B16302" s="3">
        <v>42795</v>
      </c>
      <c r="C16302" s="3">
        <v>43983</v>
      </c>
      <c r="D16302" t="s">
        <v>131</v>
      </c>
      <c r="E16302" t="s">
        <v>134</v>
      </c>
      <c r="F16302" t="s">
        <v>133</v>
      </c>
    </row>
    <row r="16303" spans="1:6" x14ac:dyDescent="0.25">
      <c r="A16303">
        <v>3063</v>
      </c>
      <c r="B16303" s="3">
        <v>43983</v>
      </c>
      <c r="C16303" s="3">
        <v>43983</v>
      </c>
      <c r="D16303" t="s">
        <v>131</v>
      </c>
      <c r="E16303" t="s">
        <v>134</v>
      </c>
      <c r="F16303" t="s">
        <v>133</v>
      </c>
    </row>
    <row r="16304" spans="1:6" x14ac:dyDescent="0.25">
      <c r="A16304">
        <v>3063</v>
      </c>
      <c r="B16304" s="3">
        <v>43983</v>
      </c>
      <c r="C16304" s="3">
        <v>44081</v>
      </c>
      <c r="D16304" t="s">
        <v>131</v>
      </c>
      <c r="E16304" t="s">
        <v>115</v>
      </c>
      <c r="F16304" t="s">
        <v>133</v>
      </c>
    </row>
    <row r="16305" spans="1:6" x14ac:dyDescent="0.25">
      <c r="A16305">
        <v>3063</v>
      </c>
      <c r="B16305" s="3">
        <v>44081</v>
      </c>
      <c r="C16305" s="3">
        <v>44172</v>
      </c>
      <c r="D16305" t="s">
        <v>131</v>
      </c>
      <c r="E16305" t="s">
        <v>115</v>
      </c>
      <c r="F16305" t="s">
        <v>133</v>
      </c>
    </row>
    <row r="16306" spans="1:6" x14ac:dyDescent="0.25">
      <c r="A16306">
        <v>3063</v>
      </c>
      <c r="B16306" s="3">
        <v>44172</v>
      </c>
      <c r="C16306" s="3">
        <v>44172</v>
      </c>
      <c r="D16306" t="s">
        <v>131</v>
      </c>
      <c r="E16306" t="s">
        <v>115</v>
      </c>
      <c r="F16306" t="s">
        <v>133</v>
      </c>
    </row>
    <row r="16307" spans="1:6" x14ac:dyDescent="0.25">
      <c r="A16307">
        <v>3063</v>
      </c>
      <c r="B16307" s="3">
        <v>44172</v>
      </c>
      <c r="C16307" s="3">
        <v>44425</v>
      </c>
      <c r="D16307" t="s">
        <v>131</v>
      </c>
      <c r="E16307" t="s">
        <v>115</v>
      </c>
      <c r="F16307" t="s">
        <v>133</v>
      </c>
    </row>
    <row r="16308" spans="1:6" x14ac:dyDescent="0.25">
      <c r="A16308">
        <v>3063</v>
      </c>
      <c r="B16308" s="3">
        <v>44425</v>
      </c>
      <c r="C16308" s="3">
        <v>44439</v>
      </c>
      <c r="D16308" t="s">
        <v>131</v>
      </c>
      <c r="E16308" t="s">
        <v>115</v>
      </c>
      <c r="F16308" t="s">
        <v>133</v>
      </c>
    </row>
    <row r="16309" spans="1:6" x14ac:dyDescent="0.25">
      <c r="A16309">
        <v>3063</v>
      </c>
      <c r="B16309" s="3">
        <v>44440</v>
      </c>
      <c r="C16309" s="3"/>
      <c r="D16309" t="s">
        <v>131</v>
      </c>
      <c r="E16309" t="s">
        <v>115</v>
      </c>
      <c r="F16309" t="s">
        <v>133</v>
      </c>
    </row>
    <row r="16310" spans="1:6" x14ac:dyDescent="0.25">
      <c r="A16310">
        <v>3068</v>
      </c>
      <c r="B16310" s="3">
        <v>43382</v>
      </c>
      <c r="C16310" s="3">
        <v>43586</v>
      </c>
      <c r="D16310" t="s">
        <v>131</v>
      </c>
      <c r="E16310" t="s">
        <v>171</v>
      </c>
      <c r="F16310" t="s">
        <v>133</v>
      </c>
    </row>
    <row r="16311" spans="1:6" x14ac:dyDescent="0.25">
      <c r="A16311">
        <v>3068</v>
      </c>
      <c r="B16311" s="3">
        <v>43382</v>
      </c>
      <c r="C16311" s="3">
        <v>43382</v>
      </c>
      <c r="D16311" t="s">
        <v>131</v>
      </c>
      <c r="E16311" t="s">
        <v>171</v>
      </c>
      <c r="F16311" t="s">
        <v>133</v>
      </c>
    </row>
    <row r="16312" spans="1:6" x14ac:dyDescent="0.25">
      <c r="A16312">
        <v>3068</v>
      </c>
      <c r="B16312" s="3">
        <v>43586</v>
      </c>
      <c r="C16312" s="3">
        <v>43770</v>
      </c>
      <c r="D16312" t="s">
        <v>131</v>
      </c>
      <c r="E16312" t="s">
        <v>171</v>
      </c>
      <c r="F16312" t="s">
        <v>133</v>
      </c>
    </row>
    <row r="16313" spans="1:6" x14ac:dyDescent="0.25">
      <c r="A16313">
        <v>3068</v>
      </c>
      <c r="B16313" s="3">
        <v>43586</v>
      </c>
      <c r="C16313" s="3">
        <v>44067</v>
      </c>
      <c r="D16313" t="s">
        <v>131</v>
      </c>
      <c r="E16313" t="s">
        <v>129</v>
      </c>
      <c r="F16313" t="s">
        <v>133</v>
      </c>
    </row>
    <row r="16314" spans="1:6" x14ac:dyDescent="0.25">
      <c r="A16314">
        <v>3068</v>
      </c>
      <c r="B16314" s="3">
        <v>44067</v>
      </c>
      <c r="C16314" s="3">
        <v>44364</v>
      </c>
      <c r="D16314" t="s">
        <v>131</v>
      </c>
      <c r="E16314" t="s">
        <v>129</v>
      </c>
      <c r="F16314" t="s">
        <v>133</v>
      </c>
    </row>
    <row r="16315" spans="1:6" x14ac:dyDescent="0.25">
      <c r="A16315">
        <v>3068</v>
      </c>
      <c r="B16315" s="3">
        <v>44364</v>
      </c>
      <c r="C16315" s="3">
        <v>44365</v>
      </c>
      <c r="D16315" t="s">
        <v>131</v>
      </c>
      <c r="E16315" t="s">
        <v>129</v>
      </c>
      <c r="F16315" t="s">
        <v>133</v>
      </c>
    </row>
    <row r="16316" spans="1:6" x14ac:dyDescent="0.25">
      <c r="A16316">
        <v>3068</v>
      </c>
      <c r="B16316" s="3">
        <v>44366</v>
      </c>
      <c r="C16316" s="3">
        <v>44593</v>
      </c>
      <c r="D16316" t="s">
        <v>131</v>
      </c>
      <c r="E16316" t="s">
        <v>129</v>
      </c>
      <c r="F16316" t="s">
        <v>133</v>
      </c>
    </row>
    <row r="16317" spans="1:6" x14ac:dyDescent="0.25">
      <c r="A16317">
        <v>3068</v>
      </c>
      <c r="B16317" s="3">
        <v>44593</v>
      </c>
      <c r="C16317" s="3">
        <v>44596</v>
      </c>
      <c r="D16317" t="s">
        <v>131</v>
      </c>
      <c r="E16317" t="s">
        <v>129</v>
      </c>
      <c r="F16317" t="s">
        <v>133</v>
      </c>
    </row>
    <row r="16318" spans="1:6" x14ac:dyDescent="0.25">
      <c r="A16318">
        <v>3068</v>
      </c>
      <c r="B16318" s="3">
        <v>44597</v>
      </c>
      <c r="C16318" s="3"/>
      <c r="D16318" t="s">
        <v>131</v>
      </c>
      <c r="E16318" t="s">
        <v>129</v>
      </c>
      <c r="F16318" t="s">
        <v>133</v>
      </c>
    </row>
    <row r="16319" spans="1:6" x14ac:dyDescent="0.25">
      <c r="A16319">
        <v>3070</v>
      </c>
      <c r="B16319" s="3">
        <v>43164</v>
      </c>
      <c r="C16319" s="3">
        <v>43206</v>
      </c>
      <c r="D16319" t="s">
        <v>131</v>
      </c>
      <c r="E16319" t="s">
        <v>184</v>
      </c>
      <c r="F16319" t="s">
        <v>133</v>
      </c>
    </row>
    <row r="16320" spans="1:6" x14ac:dyDescent="0.25">
      <c r="A16320">
        <v>3070</v>
      </c>
      <c r="B16320" s="3">
        <v>43206</v>
      </c>
      <c r="C16320" s="3">
        <v>43731</v>
      </c>
      <c r="D16320" t="s">
        <v>131</v>
      </c>
      <c r="E16320" t="s">
        <v>184</v>
      </c>
      <c r="F16320" t="s">
        <v>133</v>
      </c>
    </row>
    <row r="16321" spans="1:6" x14ac:dyDescent="0.25">
      <c r="A16321">
        <v>3070</v>
      </c>
      <c r="B16321" s="3">
        <v>43731</v>
      </c>
      <c r="C16321" s="3">
        <v>43842</v>
      </c>
      <c r="D16321" t="s">
        <v>131</v>
      </c>
      <c r="E16321" t="s">
        <v>184</v>
      </c>
      <c r="F16321" t="s">
        <v>133</v>
      </c>
    </row>
    <row r="16322" spans="1:6" x14ac:dyDescent="0.25">
      <c r="A16322">
        <v>3070</v>
      </c>
      <c r="B16322" s="3">
        <v>43843</v>
      </c>
      <c r="C16322" s="3">
        <v>44081</v>
      </c>
      <c r="D16322" t="s">
        <v>131</v>
      </c>
      <c r="E16322" t="s">
        <v>184</v>
      </c>
      <c r="F16322" t="s">
        <v>133</v>
      </c>
    </row>
    <row r="16323" spans="1:6" x14ac:dyDescent="0.25">
      <c r="A16323">
        <v>3070</v>
      </c>
      <c r="B16323" s="3">
        <v>44081</v>
      </c>
      <c r="C16323" s="3">
        <v>44261</v>
      </c>
      <c r="D16323" t="s">
        <v>131</v>
      </c>
      <c r="E16323" t="s">
        <v>184</v>
      </c>
      <c r="F16323" t="s">
        <v>133</v>
      </c>
    </row>
    <row r="16324" spans="1:6" x14ac:dyDescent="0.25">
      <c r="A16324">
        <v>3070</v>
      </c>
      <c r="B16324" s="3">
        <v>44262</v>
      </c>
      <c r="C16324" s="3">
        <v>44263</v>
      </c>
      <c r="D16324" t="s">
        <v>131</v>
      </c>
      <c r="E16324" t="s">
        <v>184</v>
      </c>
      <c r="F16324" t="s">
        <v>133</v>
      </c>
    </row>
    <row r="16325" spans="1:6" x14ac:dyDescent="0.25">
      <c r="A16325">
        <v>3070</v>
      </c>
      <c r="B16325" s="3">
        <v>44263</v>
      </c>
      <c r="C16325" s="3">
        <v>44263</v>
      </c>
      <c r="D16325" t="s">
        <v>131</v>
      </c>
      <c r="E16325" t="s">
        <v>184</v>
      </c>
      <c r="F16325" t="s">
        <v>133</v>
      </c>
    </row>
    <row r="16326" spans="1:6" x14ac:dyDescent="0.25">
      <c r="A16326">
        <v>3071</v>
      </c>
      <c r="B16326" s="3">
        <v>42948</v>
      </c>
      <c r="C16326" s="3">
        <v>44389</v>
      </c>
      <c r="D16326" t="s">
        <v>131</v>
      </c>
      <c r="E16326" t="s">
        <v>167</v>
      </c>
      <c r="F16326" t="s">
        <v>133</v>
      </c>
    </row>
    <row r="16327" spans="1:6" x14ac:dyDescent="0.25">
      <c r="A16327">
        <v>3071</v>
      </c>
      <c r="B16327" s="3">
        <v>44389</v>
      </c>
      <c r="C16327" s="3">
        <v>44485</v>
      </c>
      <c r="D16327" t="s">
        <v>131</v>
      </c>
      <c r="E16327" t="s">
        <v>167</v>
      </c>
      <c r="F16327" t="s">
        <v>133</v>
      </c>
    </row>
    <row r="16328" spans="1:6" x14ac:dyDescent="0.25">
      <c r="A16328">
        <v>3071</v>
      </c>
      <c r="B16328" s="3">
        <v>44486</v>
      </c>
      <c r="C16328" s="3">
        <v>44492</v>
      </c>
      <c r="D16328" t="s">
        <v>131</v>
      </c>
      <c r="E16328" t="s">
        <v>167</v>
      </c>
      <c r="F16328" t="s">
        <v>133</v>
      </c>
    </row>
    <row r="16329" spans="1:6" x14ac:dyDescent="0.25">
      <c r="A16329">
        <v>3071</v>
      </c>
      <c r="B16329" s="3">
        <v>44492</v>
      </c>
      <c r="C16329" s="3">
        <v>44512</v>
      </c>
      <c r="D16329" t="s">
        <v>131</v>
      </c>
      <c r="E16329" t="s">
        <v>167</v>
      </c>
      <c r="F16329" t="s">
        <v>133</v>
      </c>
    </row>
    <row r="16330" spans="1:6" x14ac:dyDescent="0.25">
      <c r="A16330">
        <v>3071</v>
      </c>
      <c r="B16330" s="3">
        <v>44513</v>
      </c>
      <c r="C16330" s="3">
        <v>44700</v>
      </c>
      <c r="D16330" t="s">
        <v>131</v>
      </c>
      <c r="E16330" t="s">
        <v>167</v>
      </c>
      <c r="F16330" t="s">
        <v>133</v>
      </c>
    </row>
    <row r="16331" spans="1:6" x14ac:dyDescent="0.25">
      <c r="A16331">
        <v>3071</v>
      </c>
      <c r="B16331" s="3">
        <v>44700</v>
      </c>
      <c r="C16331" s="3">
        <v>44701</v>
      </c>
      <c r="D16331" t="s">
        <v>131</v>
      </c>
      <c r="E16331" t="s">
        <v>167</v>
      </c>
      <c r="F16331" t="s">
        <v>133</v>
      </c>
    </row>
    <row r="16332" spans="1:6" x14ac:dyDescent="0.25">
      <c r="A16332">
        <v>3071</v>
      </c>
      <c r="B16332" s="3">
        <v>44702</v>
      </c>
      <c r="C16332" s="3">
        <v>44740</v>
      </c>
      <c r="D16332" t="s">
        <v>131</v>
      </c>
      <c r="E16332" t="s">
        <v>167</v>
      </c>
      <c r="F16332" t="s">
        <v>133</v>
      </c>
    </row>
    <row r="16333" spans="1:6" x14ac:dyDescent="0.25">
      <c r="A16333">
        <v>3071</v>
      </c>
      <c r="B16333" s="3">
        <v>44740</v>
      </c>
      <c r="C16333" s="3">
        <v>44742</v>
      </c>
      <c r="D16333" t="s">
        <v>131</v>
      </c>
      <c r="E16333" t="s">
        <v>167</v>
      </c>
      <c r="F16333" t="s">
        <v>133</v>
      </c>
    </row>
    <row r="16334" spans="1:6" x14ac:dyDescent="0.25">
      <c r="A16334">
        <v>3071</v>
      </c>
      <c r="B16334" s="3">
        <v>44743</v>
      </c>
      <c r="D16334" t="s">
        <v>131</v>
      </c>
      <c r="E16334" t="s">
        <v>167</v>
      </c>
      <c r="F16334" t="s">
        <v>133</v>
      </c>
    </row>
    <row r="16335" spans="1:6" x14ac:dyDescent="0.25">
      <c r="A16335">
        <v>3072</v>
      </c>
      <c r="B16335" s="3">
        <v>42982</v>
      </c>
      <c r="C16335" s="3">
        <v>43469</v>
      </c>
      <c r="D16335" t="s">
        <v>131</v>
      </c>
      <c r="E16335" t="s">
        <v>128</v>
      </c>
      <c r="F16335" t="s">
        <v>133</v>
      </c>
    </row>
    <row r="16336" spans="1:6" x14ac:dyDescent="0.25">
      <c r="A16336">
        <v>3072</v>
      </c>
      <c r="B16336" s="3">
        <v>43469</v>
      </c>
      <c r="C16336" s="3">
        <v>43469</v>
      </c>
      <c r="D16336" t="s">
        <v>131</v>
      </c>
      <c r="E16336" t="s">
        <v>128</v>
      </c>
      <c r="F16336" t="s">
        <v>133</v>
      </c>
    </row>
    <row r="16337" spans="1:6" x14ac:dyDescent="0.25">
      <c r="A16337">
        <v>3072</v>
      </c>
      <c r="B16337" s="3">
        <v>43469</v>
      </c>
      <c r="C16337" s="3">
        <v>43651</v>
      </c>
      <c r="D16337" t="s">
        <v>131</v>
      </c>
      <c r="E16337" t="s">
        <v>115</v>
      </c>
      <c r="F16337" t="s">
        <v>133</v>
      </c>
    </row>
    <row r="16338" spans="1:6" x14ac:dyDescent="0.25">
      <c r="A16338">
        <v>3072</v>
      </c>
      <c r="B16338" s="3">
        <v>43651</v>
      </c>
      <c r="C16338" s="3">
        <v>43651</v>
      </c>
      <c r="D16338" t="s">
        <v>131</v>
      </c>
      <c r="E16338" t="s">
        <v>115</v>
      </c>
      <c r="F16338" t="s">
        <v>133</v>
      </c>
    </row>
    <row r="16339" spans="1:6" x14ac:dyDescent="0.25">
      <c r="A16339">
        <v>3072</v>
      </c>
      <c r="B16339" s="3">
        <v>43651</v>
      </c>
      <c r="C16339" s="3">
        <v>43738</v>
      </c>
      <c r="D16339" t="s">
        <v>131</v>
      </c>
      <c r="E16339" t="s">
        <v>128</v>
      </c>
      <c r="F16339" t="s">
        <v>133</v>
      </c>
    </row>
    <row r="16340" spans="1:6" x14ac:dyDescent="0.25">
      <c r="A16340">
        <v>3072</v>
      </c>
      <c r="B16340" s="3">
        <v>43738</v>
      </c>
      <c r="C16340" s="3">
        <v>43759</v>
      </c>
      <c r="D16340" t="s">
        <v>131</v>
      </c>
      <c r="E16340" t="s">
        <v>128</v>
      </c>
      <c r="F16340" t="s">
        <v>133</v>
      </c>
    </row>
    <row r="16341" spans="1:6" x14ac:dyDescent="0.25">
      <c r="A16341">
        <v>3072</v>
      </c>
      <c r="B16341" s="3">
        <v>43759</v>
      </c>
      <c r="C16341" s="3">
        <v>43759</v>
      </c>
      <c r="D16341" t="s">
        <v>131</v>
      </c>
      <c r="E16341" t="s">
        <v>128</v>
      </c>
      <c r="F16341" t="s">
        <v>133</v>
      </c>
    </row>
    <row r="16342" spans="1:6" x14ac:dyDescent="0.25">
      <c r="A16342">
        <v>3072</v>
      </c>
      <c r="B16342" s="3">
        <v>43760</v>
      </c>
      <c r="C16342" s="3">
        <v>44503</v>
      </c>
      <c r="D16342" t="s">
        <v>131</v>
      </c>
      <c r="E16342" t="s">
        <v>128</v>
      </c>
      <c r="F16342" t="s">
        <v>133</v>
      </c>
    </row>
    <row r="16343" spans="1:6" x14ac:dyDescent="0.25">
      <c r="A16343">
        <v>3072</v>
      </c>
      <c r="B16343" s="3">
        <v>44503</v>
      </c>
      <c r="C16343" s="3">
        <v>44503</v>
      </c>
      <c r="D16343" t="s">
        <v>131</v>
      </c>
      <c r="E16343" t="s">
        <v>128</v>
      </c>
      <c r="F16343" t="s">
        <v>133</v>
      </c>
    </row>
    <row r="16344" spans="1:6" x14ac:dyDescent="0.25">
      <c r="A16344">
        <v>3072</v>
      </c>
      <c r="B16344" s="3">
        <v>44504</v>
      </c>
      <c r="C16344" s="3">
        <v>44587</v>
      </c>
      <c r="D16344" t="s">
        <v>131</v>
      </c>
      <c r="E16344" t="s">
        <v>128</v>
      </c>
      <c r="F16344" t="s">
        <v>133</v>
      </c>
    </row>
    <row r="16345" spans="1:6" x14ac:dyDescent="0.25">
      <c r="A16345">
        <v>3072</v>
      </c>
      <c r="B16345" s="3">
        <v>44587</v>
      </c>
      <c r="C16345" s="3">
        <v>44591</v>
      </c>
      <c r="D16345" t="s">
        <v>131</v>
      </c>
      <c r="E16345" t="s">
        <v>128</v>
      </c>
      <c r="F16345" t="s">
        <v>133</v>
      </c>
    </row>
    <row r="16346" spans="1:6" x14ac:dyDescent="0.25">
      <c r="A16346">
        <v>3072</v>
      </c>
      <c r="B16346" s="3">
        <v>44592</v>
      </c>
      <c r="C16346" s="3">
        <v>44601</v>
      </c>
      <c r="D16346" t="s">
        <v>131</v>
      </c>
      <c r="E16346" t="s">
        <v>128</v>
      </c>
      <c r="F16346" t="s">
        <v>133</v>
      </c>
    </row>
    <row r="16347" spans="1:6" x14ac:dyDescent="0.25">
      <c r="A16347">
        <v>3072</v>
      </c>
      <c r="B16347" s="3">
        <v>44601</v>
      </c>
      <c r="C16347" s="3">
        <v>44603</v>
      </c>
      <c r="D16347" t="s">
        <v>131</v>
      </c>
      <c r="E16347" t="s">
        <v>128</v>
      </c>
      <c r="F16347" t="s">
        <v>133</v>
      </c>
    </row>
    <row r="16348" spans="1:6" x14ac:dyDescent="0.25">
      <c r="A16348">
        <v>3072</v>
      </c>
      <c r="B16348" s="3">
        <v>44604</v>
      </c>
      <c r="C16348" s="3">
        <v>44739</v>
      </c>
      <c r="D16348" t="s">
        <v>131</v>
      </c>
      <c r="E16348" t="s">
        <v>128</v>
      </c>
      <c r="F16348" t="s">
        <v>133</v>
      </c>
    </row>
    <row r="16349" spans="1:6" x14ac:dyDescent="0.25">
      <c r="A16349">
        <v>3072</v>
      </c>
      <c r="B16349" s="3">
        <v>44739</v>
      </c>
      <c r="C16349" s="3">
        <v>44739</v>
      </c>
      <c r="D16349" t="s">
        <v>131</v>
      </c>
      <c r="E16349" t="s">
        <v>128</v>
      </c>
      <c r="F16349" t="s">
        <v>133</v>
      </c>
    </row>
    <row r="16350" spans="1:6" x14ac:dyDescent="0.25">
      <c r="A16350">
        <v>3072</v>
      </c>
      <c r="B16350" s="3">
        <v>44740</v>
      </c>
      <c r="C16350" s="3">
        <v>44740</v>
      </c>
      <c r="D16350" t="s">
        <v>131</v>
      </c>
      <c r="E16350" t="s">
        <v>128</v>
      </c>
      <c r="F16350" t="s">
        <v>133</v>
      </c>
    </row>
    <row r="16351" spans="1:6" x14ac:dyDescent="0.25">
      <c r="A16351">
        <v>3072</v>
      </c>
      <c r="B16351" s="3">
        <v>44740</v>
      </c>
      <c r="C16351" s="3">
        <v>44740</v>
      </c>
      <c r="D16351" t="s">
        <v>131</v>
      </c>
      <c r="E16351" t="s">
        <v>128</v>
      </c>
      <c r="F16351" t="s">
        <v>133</v>
      </c>
    </row>
    <row r="16352" spans="1:6" x14ac:dyDescent="0.25">
      <c r="A16352">
        <v>3072</v>
      </c>
      <c r="B16352" s="3">
        <v>44741</v>
      </c>
      <c r="C16352" s="3"/>
      <c r="D16352" t="s">
        <v>131</v>
      </c>
      <c r="E16352" t="s">
        <v>128</v>
      </c>
      <c r="F16352" t="s">
        <v>133</v>
      </c>
    </row>
    <row r="16353" spans="1:6" x14ac:dyDescent="0.25">
      <c r="A16353">
        <v>3073</v>
      </c>
      <c r="B16353" s="3">
        <v>42828</v>
      </c>
      <c r="C16353" s="3">
        <v>44578</v>
      </c>
      <c r="D16353" t="s">
        <v>131</v>
      </c>
      <c r="E16353" t="s">
        <v>118</v>
      </c>
      <c r="F16353" t="s">
        <v>133</v>
      </c>
    </row>
    <row r="16354" spans="1:6" x14ac:dyDescent="0.25">
      <c r="A16354">
        <v>3073</v>
      </c>
      <c r="B16354" s="3">
        <v>44578</v>
      </c>
      <c r="C16354" s="3">
        <v>44587</v>
      </c>
      <c r="D16354" t="s">
        <v>131</v>
      </c>
      <c r="E16354" t="s">
        <v>118</v>
      </c>
      <c r="F16354" t="s">
        <v>133</v>
      </c>
    </row>
    <row r="16355" spans="1:6" x14ac:dyDescent="0.25">
      <c r="A16355">
        <v>3073</v>
      </c>
      <c r="B16355" s="3">
        <v>44588</v>
      </c>
      <c r="C16355" s="3"/>
      <c r="D16355" t="s">
        <v>131</v>
      </c>
      <c r="E16355" t="s">
        <v>118</v>
      </c>
      <c r="F16355" t="s">
        <v>133</v>
      </c>
    </row>
    <row r="16356" spans="1:6" x14ac:dyDescent="0.25">
      <c r="A16356">
        <v>3074</v>
      </c>
      <c r="B16356" s="3">
        <v>42917</v>
      </c>
      <c r="C16356" s="3">
        <v>43558</v>
      </c>
      <c r="D16356" t="s">
        <v>131</v>
      </c>
      <c r="E16356" t="s">
        <v>167</v>
      </c>
      <c r="F16356" t="s">
        <v>133</v>
      </c>
    </row>
    <row r="16357" spans="1:6" x14ac:dyDescent="0.25">
      <c r="A16357">
        <v>3074</v>
      </c>
      <c r="B16357" s="3">
        <v>43558</v>
      </c>
      <c r="C16357" s="3">
        <v>43572</v>
      </c>
      <c r="D16357" t="s">
        <v>131</v>
      </c>
      <c r="E16357" t="s">
        <v>167</v>
      </c>
      <c r="F16357" t="s">
        <v>133</v>
      </c>
    </row>
    <row r="16358" spans="1:6" x14ac:dyDescent="0.25">
      <c r="A16358">
        <v>3074</v>
      </c>
      <c r="B16358" s="3">
        <v>43573</v>
      </c>
      <c r="C16358" s="3">
        <v>43619</v>
      </c>
      <c r="D16358" t="s">
        <v>131</v>
      </c>
      <c r="E16358" t="s">
        <v>167</v>
      </c>
      <c r="F16358" t="s">
        <v>133</v>
      </c>
    </row>
    <row r="16359" spans="1:6" x14ac:dyDescent="0.25">
      <c r="A16359">
        <v>3074</v>
      </c>
      <c r="B16359" s="3">
        <v>43619</v>
      </c>
      <c r="C16359" s="3">
        <v>44416</v>
      </c>
      <c r="D16359" t="s">
        <v>131</v>
      </c>
      <c r="E16359" t="s">
        <v>167</v>
      </c>
      <c r="F16359" t="s">
        <v>133</v>
      </c>
    </row>
    <row r="16360" spans="1:6" x14ac:dyDescent="0.25">
      <c r="A16360">
        <v>3074</v>
      </c>
      <c r="B16360" s="3">
        <v>44417</v>
      </c>
      <c r="C16360" s="3">
        <v>44566</v>
      </c>
      <c r="D16360" t="s">
        <v>131</v>
      </c>
      <c r="E16360" t="s">
        <v>167</v>
      </c>
      <c r="F16360" t="s">
        <v>133</v>
      </c>
    </row>
    <row r="16361" spans="1:6" x14ac:dyDescent="0.25">
      <c r="A16361">
        <v>3074</v>
      </c>
      <c r="B16361" s="3">
        <v>44566</v>
      </c>
      <c r="C16361" s="3">
        <v>44575</v>
      </c>
      <c r="D16361" t="s">
        <v>131</v>
      </c>
      <c r="E16361" t="s">
        <v>167</v>
      </c>
      <c r="F16361" t="s">
        <v>133</v>
      </c>
    </row>
    <row r="16362" spans="1:6" x14ac:dyDescent="0.25">
      <c r="A16362">
        <v>3074</v>
      </c>
      <c r="B16362" s="3">
        <v>44576</v>
      </c>
      <c r="C16362" s="3">
        <v>44628</v>
      </c>
      <c r="D16362" t="s">
        <v>131</v>
      </c>
      <c r="E16362" t="s">
        <v>167</v>
      </c>
      <c r="F16362" t="s">
        <v>133</v>
      </c>
    </row>
    <row r="16363" spans="1:6" x14ac:dyDescent="0.25">
      <c r="A16363">
        <v>3074</v>
      </c>
      <c r="B16363" s="3">
        <v>44628</v>
      </c>
      <c r="C16363" s="3">
        <v>44657</v>
      </c>
      <c r="D16363" t="s">
        <v>131</v>
      </c>
      <c r="E16363" t="s">
        <v>167</v>
      </c>
      <c r="F16363" t="s">
        <v>133</v>
      </c>
    </row>
    <row r="16364" spans="1:6" x14ac:dyDescent="0.25">
      <c r="A16364">
        <v>3074</v>
      </c>
      <c r="B16364" s="3">
        <v>44658</v>
      </c>
      <c r="C16364" s="3">
        <v>44660</v>
      </c>
      <c r="D16364" t="s">
        <v>131</v>
      </c>
      <c r="E16364" t="s">
        <v>167</v>
      </c>
      <c r="F16364" t="s">
        <v>133</v>
      </c>
    </row>
    <row r="16365" spans="1:6" x14ac:dyDescent="0.25">
      <c r="A16365">
        <v>3074</v>
      </c>
      <c r="B16365" s="3">
        <v>44661</v>
      </c>
      <c r="C16365" s="3">
        <v>44680</v>
      </c>
      <c r="D16365" t="s">
        <v>131</v>
      </c>
      <c r="E16365" t="s">
        <v>167</v>
      </c>
      <c r="F16365" t="s">
        <v>133</v>
      </c>
    </row>
    <row r="16366" spans="1:6" x14ac:dyDescent="0.25">
      <c r="A16366">
        <v>3074</v>
      </c>
      <c r="B16366" s="3">
        <v>44681</v>
      </c>
      <c r="C16366" s="3">
        <v>44681</v>
      </c>
      <c r="D16366" t="s">
        <v>131</v>
      </c>
      <c r="E16366" t="s">
        <v>167</v>
      </c>
      <c r="F16366" t="s">
        <v>133</v>
      </c>
    </row>
    <row r="16367" spans="1:6" x14ac:dyDescent="0.25">
      <c r="A16367">
        <v>3074</v>
      </c>
      <c r="B16367" s="3">
        <v>44681</v>
      </c>
      <c r="C16367" s="3">
        <v>44710</v>
      </c>
      <c r="D16367" t="s">
        <v>131</v>
      </c>
      <c r="E16367" t="s">
        <v>167</v>
      </c>
      <c r="F16367" t="s">
        <v>133</v>
      </c>
    </row>
    <row r="16368" spans="1:6" x14ac:dyDescent="0.25">
      <c r="A16368">
        <v>3074</v>
      </c>
      <c r="B16368" s="3">
        <v>44711</v>
      </c>
      <c r="C16368" s="3">
        <v>44735</v>
      </c>
      <c r="D16368" t="s">
        <v>131</v>
      </c>
      <c r="E16368" t="s">
        <v>167</v>
      </c>
      <c r="F16368" t="s">
        <v>133</v>
      </c>
    </row>
    <row r="16369" spans="1:6" x14ac:dyDescent="0.25">
      <c r="A16369">
        <v>3074</v>
      </c>
      <c r="B16369" s="3">
        <v>44735</v>
      </c>
      <c r="C16369" s="3">
        <v>44739</v>
      </c>
      <c r="D16369" t="s">
        <v>131</v>
      </c>
      <c r="E16369" t="s">
        <v>167</v>
      </c>
      <c r="F16369" t="s">
        <v>133</v>
      </c>
    </row>
    <row r="16370" spans="1:6" x14ac:dyDescent="0.25">
      <c r="A16370">
        <v>3074</v>
      </c>
      <c r="B16370" s="3">
        <v>44740</v>
      </c>
      <c r="C16370" s="3">
        <v>44740</v>
      </c>
      <c r="D16370" t="s">
        <v>131</v>
      </c>
      <c r="E16370" t="s">
        <v>167</v>
      </c>
      <c r="F16370" t="s">
        <v>133</v>
      </c>
    </row>
    <row r="16371" spans="1:6" x14ac:dyDescent="0.25">
      <c r="A16371">
        <v>3074</v>
      </c>
      <c r="B16371" s="3">
        <v>44740</v>
      </c>
      <c r="C16371" s="3">
        <v>44740</v>
      </c>
      <c r="D16371" t="s">
        <v>131</v>
      </c>
      <c r="E16371" t="s">
        <v>167</v>
      </c>
      <c r="F16371" t="s">
        <v>133</v>
      </c>
    </row>
    <row r="16372" spans="1:6" x14ac:dyDescent="0.25">
      <c r="A16372">
        <v>3074</v>
      </c>
      <c r="B16372" s="3">
        <v>44741</v>
      </c>
      <c r="C16372" s="3"/>
      <c r="D16372" t="s">
        <v>131</v>
      </c>
      <c r="E16372" t="s">
        <v>167</v>
      </c>
      <c r="F16372" t="s">
        <v>133</v>
      </c>
    </row>
    <row r="16373" spans="1:6" x14ac:dyDescent="0.25">
      <c r="A16373">
        <v>3075</v>
      </c>
      <c r="B16373" s="3">
        <v>42917</v>
      </c>
      <c r="C16373" s="3">
        <v>43619</v>
      </c>
      <c r="D16373" t="s">
        <v>131</v>
      </c>
      <c r="E16373" t="s">
        <v>176</v>
      </c>
      <c r="F16373" t="s">
        <v>133</v>
      </c>
    </row>
    <row r="16374" spans="1:6" x14ac:dyDescent="0.25">
      <c r="A16374">
        <v>3075</v>
      </c>
      <c r="B16374" s="3">
        <v>43619</v>
      </c>
      <c r="C16374" s="3">
        <v>44130</v>
      </c>
      <c r="D16374" t="s">
        <v>131</v>
      </c>
      <c r="E16374" t="s">
        <v>176</v>
      </c>
      <c r="F16374" t="s">
        <v>133</v>
      </c>
    </row>
    <row r="16375" spans="1:6" x14ac:dyDescent="0.25">
      <c r="A16375">
        <v>3075</v>
      </c>
      <c r="B16375" s="3">
        <v>44130</v>
      </c>
      <c r="C16375" s="3">
        <v>44134</v>
      </c>
      <c r="D16375" t="s">
        <v>131</v>
      </c>
      <c r="E16375" t="s">
        <v>176</v>
      </c>
      <c r="F16375" t="s">
        <v>133</v>
      </c>
    </row>
    <row r="16376" spans="1:6" x14ac:dyDescent="0.25">
      <c r="A16376">
        <v>3075</v>
      </c>
      <c r="B16376" s="3">
        <v>44135</v>
      </c>
      <c r="D16376" t="s">
        <v>131</v>
      </c>
      <c r="E16376" t="s">
        <v>176</v>
      </c>
      <c r="F16376" t="s">
        <v>133</v>
      </c>
    </row>
    <row r="16377" spans="1:6" x14ac:dyDescent="0.25">
      <c r="A16377">
        <v>3076</v>
      </c>
      <c r="B16377" s="3">
        <v>43070</v>
      </c>
      <c r="C16377" s="3">
        <v>44378</v>
      </c>
      <c r="D16377" t="s">
        <v>131</v>
      </c>
      <c r="E16377" t="s">
        <v>170</v>
      </c>
      <c r="F16377" t="s">
        <v>133</v>
      </c>
    </row>
    <row r="16378" spans="1:6" x14ac:dyDescent="0.25">
      <c r="A16378">
        <v>3076</v>
      </c>
      <c r="B16378" s="3">
        <v>44378</v>
      </c>
      <c r="C16378" s="3">
        <v>44378</v>
      </c>
      <c r="D16378" t="s">
        <v>131</v>
      </c>
      <c r="E16378" t="s">
        <v>170</v>
      </c>
      <c r="F16378" t="s">
        <v>133</v>
      </c>
    </row>
    <row r="16379" spans="1:6" x14ac:dyDescent="0.25">
      <c r="A16379">
        <v>3076</v>
      </c>
      <c r="B16379" s="3">
        <v>44378</v>
      </c>
      <c r="C16379" s="3">
        <v>44743</v>
      </c>
      <c r="D16379" t="s">
        <v>131</v>
      </c>
      <c r="E16379" t="s">
        <v>213</v>
      </c>
      <c r="F16379" t="s">
        <v>133</v>
      </c>
    </row>
    <row r="16380" spans="1:6" x14ac:dyDescent="0.25">
      <c r="A16380">
        <v>3076</v>
      </c>
      <c r="B16380" s="3">
        <v>44743</v>
      </c>
      <c r="C16380" s="3">
        <v>44743</v>
      </c>
      <c r="D16380" t="s">
        <v>131</v>
      </c>
      <c r="E16380" t="s">
        <v>213</v>
      </c>
      <c r="F16380" t="s">
        <v>133</v>
      </c>
    </row>
    <row r="16381" spans="1:6" x14ac:dyDescent="0.25">
      <c r="A16381">
        <v>3076</v>
      </c>
      <c r="B16381" s="3">
        <v>44743</v>
      </c>
      <c r="C16381" s="3"/>
      <c r="D16381" t="s">
        <v>131</v>
      </c>
      <c r="E16381" t="s">
        <v>118</v>
      </c>
      <c r="F16381" t="s">
        <v>133</v>
      </c>
    </row>
    <row r="16382" spans="1:6" x14ac:dyDescent="0.25">
      <c r="A16382">
        <v>3077</v>
      </c>
      <c r="B16382" s="3">
        <v>42892</v>
      </c>
      <c r="C16382" s="3">
        <v>43462</v>
      </c>
      <c r="D16382" t="s">
        <v>131</v>
      </c>
      <c r="E16382" t="s">
        <v>176</v>
      </c>
      <c r="F16382" t="s">
        <v>133</v>
      </c>
    </row>
    <row r="16383" spans="1:6" x14ac:dyDescent="0.25">
      <c r="A16383">
        <v>3077</v>
      </c>
      <c r="B16383" s="3">
        <v>43462</v>
      </c>
      <c r="C16383" s="3">
        <v>43469</v>
      </c>
      <c r="D16383" t="s">
        <v>131</v>
      </c>
      <c r="E16383" t="s">
        <v>176</v>
      </c>
      <c r="F16383" t="s">
        <v>133</v>
      </c>
    </row>
    <row r="16384" spans="1:6" x14ac:dyDescent="0.25">
      <c r="A16384">
        <v>3077</v>
      </c>
      <c r="B16384" s="3">
        <v>43470</v>
      </c>
      <c r="C16384" s="3">
        <v>44378</v>
      </c>
      <c r="D16384" t="s">
        <v>131</v>
      </c>
      <c r="E16384" t="s">
        <v>176</v>
      </c>
      <c r="F16384" t="s">
        <v>133</v>
      </c>
    </row>
    <row r="16385" spans="1:6" x14ac:dyDescent="0.25">
      <c r="A16385">
        <v>3077</v>
      </c>
      <c r="B16385" s="3">
        <v>44378</v>
      </c>
      <c r="C16385" s="3">
        <v>44501</v>
      </c>
      <c r="D16385" t="s">
        <v>131</v>
      </c>
      <c r="E16385" t="s">
        <v>176</v>
      </c>
      <c r="F16385" t="s">
        <v>133</v>
      </c>
    </row>
    <row r="16386" spans="1:6" x14ac:dyDescent="0.25">
      <c r="A16386">
        <v>3077</v>
      </c>
      <c r="B16386" s="3">
        <v>44378</v>
      </c>
      <c r="C16386" s="3">
        <v>44725</v>
      </c>
      <c r="D16386" t="s">
        <v>131</v>
      </c>
      <c r="E16386" t="s">
        <v>136</v>
      </c>
      <c r="F16386" t="s">
        <v>133</v>
      </c>
    </row>
    <row r="16387" spans="1:6" x14ac:dyDescent="0.25">
      <c r="A16387">
        <v>3077</v>
      </c>
      <c r="B16387" s="3">
        <v>44725</v>
      </c>
      <c r="C16387" s="3"/>
      <c r="D16387" t="s">
        <v>131</v>
      </c>
      <c r="E16387" t="s">
        <v>136</v>
      </c>
      <c r="F16387" t="s">
        <v>133</v>
      </c>
    </row>
    <row r="16388" spans="1:6" x14ac:dyDescent="0.25">
      <c r="A16388">
        <v>3078</v>
      </c>
      <c r="B16388" s="3">
        <v>43055</v>
      </c>
      <c r="C16388" s="3"/>
      <c r="D16388" t="s">
        <v>131</v>
      </c>
      <c r="E16388" t="s">
        <v>190</v>
      </c>
      <c r="F16388" t="s">
        <v>133</v>
      </c>
    </row>
    <row r="16389" spans="1:6" x14ac:dyDescent="0.25">
      <c r="A16389">
        <v>3079</v>
      </c>
      <c r="B16389" s="3">
        <v>43831</v>
      </c>
      <c r="C16389" s="3"/>
      <c r="D16389" t="s">
        <v>131</v>
      </c>
      <c r="E16389" t="s">
        <v>207</v>
      </c>
      <c r="F16389" t="s">
        <v>133</v>
      </c>
    </row>
    <row r="16390" spans="1:6" x14ac:dyDescent="0.25">
      <c r="A16390">
        <v>3080</v>
      </c>
      <c r="B16390" s="3">
        <v>42917</v>
      </c>
      <c r="C16390" s="3">
        <v>43585</v>
      </c>
      <c r="D16390" t="s">
        <v>131</v>
      </c>
      <c r="E16390" t="s">
        <v>185</v>
      </c>
      <c r="F16390" t="s">
        <v>133</v>
      </c>
    </row>
    <row r="16391" spans="1:6" x14ac:dyDescent="0.25">
      <c r="A16391">
        <v>3080</v>
      </c>
      <c r="B16391" s="3">
        <v>43585</v>
      </c>
      <c r="C16391" s="3">
        <v>43619</v>
      </c>
      <c r="D16391" t="s">
        <v>131</v>
      </c>
      <c r="E16391" t="s">
        <v>185</v>
      </c>
      <c r="F16391" t="s">
        <v>133</v>
      </c>
    </row>
    <row r="16392" spans="1:6" x14ac:dyDescent="0.25">
      <c r="A16392">
        <v>3080</v>
      </c>
      <c r="B16392" s="3">
        <v>43619</v>
      </c>
      <c r="C16392" s="3">
        <v>43622</v>
      </c>
      <c r="D16392" t="s">
        <v>131</v>
      </c>
      <c r="E16392" t="s">
        <v>185</v>
      </c>
      <c r="F16392" t="s">
        <v>133</v>
      </c>
    </row>
    <row r="16393" spans="1:6" x14ac:dyDescent="0.25">
      <c r="A16393">
        <v>3080</v>
      </c>
      <c r="B16393" s="3">
        <v>43622</v>
      </c>
      <c r="C16393" s="3">
        <v>43733</v>
      </c>
      <c r="D16393" t="s">
        <v>131</v>
      </c>
      <c r="E16393" t="s">
        <v>185</v>
      </c>
      <c r="F16393" t="s">
        <v>133</v>
      </c>
    </row>
    <row r="16394" spans="1:6" x14ac:dyDescent="0.25">
      <c r="A16394">
        <v>3080</v>
      </c>
      <c r="B16394" s="3">
        <v>43733</v>
      </c>
      <c r="C16394" s="3">
        <v>43843</v>
      </c>
      <c r="D16394" t="s">
        <v>131</v>
      </c>
      <c r="E16394" t="s">
        <v>185</v>
      </c>
      <c r="F16394" t="s">
        <v>133</v>
      </c>
    </row>
    <row r="16395" spans="1:6" x14ac:dyDescent="0.25">
      <c r="A16395">
        <v>3080</v>
      </c>
      <c r="B16395" s="3">
        <v>43843</v>
      </c>
      <c r="C16395" s="3">
        <v>44479</v>
      </c>
      <c r="D16395" t="s">
        <v>131</v>
      </c>
      <c r="E16395" t="s">
        <v>185</v>
      </c>
      <c r="F16395" t="s">
        <v>133</v>
      </c>
    </row>
    <row r="16396" spans="1:6" x14ac:dyDescent="0.25">
      <c r="A16396">
        <v>3080</v>
      </c>
      <c r="B16396" s="3">
        <v>44479</v>
      </c>
      <c r="C16396" s="3">
        <v>44562</v>
      </c>
      <c r="D16396" t="s">
        <v>131</v>
      </c>
      <c r="E16396" t="s">
        <v>185</v>
      </c>
      <c r="F16396" t="s">
        <v>133</v>
      </c>
    </row>
    <row r="16397" spans="1:6" x14ac:dyDescent="0.25">
      <c r="A16397">
        <v>3080</v>
      </c>
      <c r="B16397" s="3">
        <v>44479</v>
      </c>
      <c r="C16397" s="3">
        <v>44578</v>
      </c>
      <c r="D16397" t="s">
        <v>131</v>
      </c>
      <c r="E16397" t="s">
        <v>116</v>
      </c>
      <c r="F16397" t="s">
        <v>133</v>
      </c>
    </row>
    <row r="16398" spans="1:6" x14ac:dyDescent="0.25">
      <c r="A16398">
        <v>3080</v>
      </c>
      <c r="B16398" s="3">
        <v>44578</v>
      </c>
      <c r="C16398" s="3">
        <v>44582</v>
      </c>
      <c r="D16398" t="s">
        <v>131</v>
      </c>
      <c r="E16398" t="s">
        <v>116</v>
      </c>
      <c r="F16398" t="s">
        <v>133</v>
      </c>
    </row>
    <row r="16399" spans="1:6" x14ac:dyDescent="0.25">
      <c r="A16399">
        <v>3080</v>
      </c>
      <c r="B16399" s="3">
        <v>44583</v>
      </c>
      <c r="C16399" s="3">
        <v>44583</v>
      </c>
      <c r="D16399" t="s">
        <v>131</v>
      </c>
      <c r="E16399" t="s">
        <v>116</v>
      </c>
      <c r="F16399" t="s">
        <v>133</v>
      </c>
    </row>
    <row r="16400" spans="1:6" x14ac:dyDescent="0.25">
      <c r="A16400">
        <v>3080</v>
      </c>
      <c r="B16400" s="3">
        <v>44583</v>
      </c>
      <c r="C16400" s="3">
        <v>44587</v>
      </c>
      <c r="D16400" t="s">
        <v>131</v>
      </c>
      <c r="E16400" t="s">
        <v>116</v>
      </c>
      <c r="F16400" t="s">
        <v>133</v>
      </c>
    </row>
    <row r="16401" spans="1:6" x14ac:dyDescent="0.25">
      <c r="A16401">
        <v>3080</v>
      </c>
      <c r="B16401" s="3">
        <v>44588</v>
      </c>
      <c r="C16401" s="3"/>
      <c r="D16401" t="s">
        <v>131</v>
      </c>
      <c r="E16401" t="s">
        <v>116</v>
      </c>
      <c r="F16401" t="s">
        <v>133</v>
      </c>
    </row>
    <row r="16402" spans="1:6" x14ac:dyDescent="0.25">
      <c r="A16402">
        <v>3081</v>
      </c>
      <c r="B16402" s="3">
        <v>43009</v>
      </c>
      <c r="C16402" s="3">
        <v>43269</v>
      </c>
      <c r="D16402" t="s">
        <v>131</v>
      </c>
      <c r="E16402" t="s">
        <v>185</v>
      </c>
      <c r="F16402" t="s">
        <v>133</v>
      </c>
    </row>
    <row r="16403" spans="1:6" x14ac:dyDescent="0.25">
      <c r="A16403">
        <v>3081</v>
      </c>
      <c r="B16403" s="3">
        <v>43269</v>
      </c>
      <c r="C16403" s="3">
        <v>43269</v>
      </c>
      <c r="D16403" t="s">
        <v>131</v>
      </c>
      <c r="E16403" t="s">
        <v>185</v>
      </c>
      <c r="F16403" t="s">
        <v>133</v>
      </c>
    </row>
    <row r="16404" spans="1:6" x14ac:dyDescent="0.25">
      <c r="A16404">
        <v>3081</v>
      </c>
      <c r="B16404" s="3">
        <v>43269</v>
      </c>
      <c r="C16404" s="3">
        <v>43449</v>
      </c>
      <c r="D16404" t="s">
        <v>131</v>
      </c>
      <c r="E16404" t="s">
        <v>185</v>
      </c>
      <c r="F16404" t="s">
        <v>133</v>
      </c>
    </row>
    <row r="16405" spans="1:6" x14ac:dyDescent="0.25">
      <c r="A16405">
        <v>3081</v>
      </c>
      <c r="B16405" s="3">
        <v>43449</v>
      </c>
      <c r="C16405" s="3">
        <v>43453</v>
      </c>
      <c r="D16405" t="s">
        <v>131</v>
      </c>
      <c r="E16405" t="s">
        <v>185</v>
      </c>
      <c r="F16405" t="s">
        <v>133</v>
      </c>
    </row>
    <row r="16406" spans="1:6" x14ac:dyDescent="0.25">
      <c r="A16406">
        <v>3081</v>
      </c>
      <c r="B16406" s="3">
        <v>43454</v>
      </c>
      <c r="C16406" s="3">
        <v>43586</v>
      </c>
      <c r="D16406" t="s">
        <v>131</v>
      </c>
      <c r="E16406" t="s">
        <v>185</v>
      </c>
      <c r="F16406" t="s">
        <v>133</v>
      </c>
    </row>
    <row r="16407" spans="1:6" x14ac:dyDescent="0.25">
      <c r="A16407">
        <v>3081</v>
      </c>
      <c r="B16407" s="3">
        <v>43784</v>
      </c>
      <c r="C16407" s="3">
        <v>43819</v>
      </c>
      <c r="D16407" t="s">
        <v>131</v>
      </c>
      <c r="E16407" t="s">
        <v>185</v>
      </c>
      <c r="F16407" t="s">
        <v>133</v>
      </c>
    </row>
    <row r="16408" spans="1:6" x14ac:dyDescent="0.25">
      <c r="A16408">
        <v>3081</v>
      </c>
      <c r="B16408" s="3">
        <v>43820</v>
      </c>
      <c r="C16408" s="3">
        <v>44138</v>
      </c>
      <c r="D16408" t="s">
        <v>131</v>
      </c>
      <c r="E16408" t="s">
        <v>185</v>
      </c>
      <c r="F16408" t="s">
        <v>133</v>
      </c>
    </row>
    <row r="16409" spans="1:6" x14ac:dyDescent="0.25">
      <c r="A16409">
        <v>3081</v>
      </c>
      <c r="B16409" s="3">
        <v>44138</v>
      </c>
      <c r="C16409" s="3">
        <v>44140</v>
      </c>
      <c r="D16409" t="s">
        <v>131</v>
      </c>
      <c r="E16409" t="s">
        <v>185</v>
      </c>
      <c r="F16409" t="s">
        <v>133</v>
      </c>
    </row>
    <row r="16410" spans="1:6" x14ac:dyDescent="0.25">
      <c r="A16410">
        <v>3081</v>
      </c>
      <c r="B16410" s="3">
        <v>44141</v>
      </c>
      <c r="C16410" s="3">
        <v>44141</v>
      </c>
      <c r="D16410" t="s">
        <v>131</v>
      </c>
      <c r="E16410" t="s">
        <v>185</v>
      </c>
      <c r="F16410" t="s">
        <v>133</v>
      </c>
    </row>
    <row r="16411" spans="1:6" x14ac:dyDescent="0.25">
      <c r="A16411">
        <v>3081</v>
      </c>
      <c r="B16411" s="3">
        <v>44141</v>
      </c>
      <c r="C16411" s="3">
        <v>44147</v>
      </c>
      <c r="D16411" t="s">
        <v>131</v>
      </c>
      <c r="E16411" t="s">
        <v>185</v>
      </c>
      <c r="F16411" t="s">
        <v>133</v>
      </c>
    </row>
    <row r="16412" spans="1:6" x14ac:dyDescent="0.25">
      <c r="A16412">
        <v>3081</v>
      </c>
      <c r="B16412" s="3">
        <v>44148</v>
      </c>
      <c r="C16412" s="3">
        <v>44148</v>
      </c>
      <c r="D16412" t="s">
        <v>131</v>
      </c>
      <c r="E16412" t="s">
        <v>185</v>
      </c>
      <c r="F16412" t="s">
        <v>133</v>
      </c>
    </row>
    <row r="16413" spans="1:6" x14ac:dyDescent="0.25">
      <c r="A16413">
        <v>3081</v>
      </c>
      <c r="B16413" s="3">
        <v>44148</v>
      </c>
      <c r="C16413" s="3">
        <v>44152</v>
      </c>
      <c r="D16413" t="s">
        <v>131</v>
      </c>
      <c r="E16413" t="s">
        <v>185</v>
      </c>
      <c r="F16413" t="s">
        <v>133</v>
      </c>
    </row>
    <row r="16414" spans="1:6" x14ac:dyDescent="0.25">
      <c r="A16414">
        <v>3081</v>
      </c>
      <c r="B16414" s="3">
        <v>44153</v>
      </c>
      <c r="C16414" s="3">
        <v>44259</v>
      </c>
      <c r="D16414" t="s">
        <v>131</v>
      </c>
      <c r="E16414" t="s">
        <v>185</v>
      </c>
      <c r="F16414" t="s">
        <v>133</v>
      </c>
    </row>
    <row r="16415" spans="1:6" x14ac:dyDescent="0.25">
      <c r="A16415">
        <v>3081</v>
      </c>
      <c r="B16415" s="3">
        <v>44259</v>
      </c>
      <c r="C16415" s="3">
        <v>44262</v>
      </c>
      <c r="D16415" t="s">
        <v>131</v>
      </c>
      <c r="E16415" t="s">
        <v>185</v>
      </c>
      <c r="F16415" t="s">
        <v>133</v>
      </c>
    </row>
    <row r="16416" spans="1:6" x14ac:dyDescent="0.25">
      <c r="A16416">
        <v>3081</v>
      </c>
      <c r="B16416" s="3">
        <v>44263</v>
      </c>
      <c r="C16416" s="3">
        <v>44272</v>
      </c>
      <c r="D16416" t="s">
        <v>131</v>
      </c>
      <c r="E16416" t="s">
        <v>185</v>
      </c>
      <c r="F16416" t="s">
        <v>133</v>
      </c>
    </row>
    <row r="16417" spans="1:6" x14ac:dyDescent="0.25">
      <c r="A16417">
        <v>3081</v>
      </c>
      <c r="B16417" s="3">
        <v>44272</v>
      </c>
      <c r="C16417" s="3">
        <v>44292</v>
      </c>
      <c r="D16417" t="s">
        <v>131</v>
      </c>
      <c r="E16417" t="s">
        <v>185</v>
      </c>
      <c r="F16417" t="s">
        <v>133</v>
      </c>
    </row>
    <row r="16418" spans="1:6" x14ac:dyDescent="0.25">
      <c r="A16418">
        <v>3081</v>
      </c>
      <c r="B16418" s="3">
        <v>44293</v>
      </c>
      <c r="C16418" s="3">
        <v>44428</v>
      </c>
      <c r="D16418" t="s">
        <v>131</v>
      </c>
      <c r="E16418" t="s">
        <v>185</v>
      </c>
      <c r="F16418" t="s">
        <v>133</v>
      </c>
    </row>
    <row r="16419" spans="1:6" x14ac:dyDescent="0.25">
      <c r="A16419">
        <v>3081</v>
      </c>
      <c r="B16419" s="3">
        <v>44428</v>
      </c>
      <c r="C16419" s="3">
        <v>44428</v>
      </c>
      <c r="D16419" t="s">
        <v>131</v>
      </c>
      <c r="E16419" t="s">
        <v>185</v>
      </c>
      <c r="F16419" t="s">
        <v>133</v>
      </c>
    </row>
    <row r="16420" spans="1:6" x14ac:dyDescent="0.25">
      <c r="A16420">
        <v>3081</v>
      </c>
      <c r="B16420" s="3">
        <v>44428</v>
      </c>
      <c r="C16420" s="3">
        <v>44428</v>
      </c>
      <c r="D16420" t="s">
        <v>131</v>
      </c>
      <c r="E16420" t="s">
        <v>185</v>
      </c>
      <c r="F16420" t="s">
        <v>133</v>
      </c>
    </row>
    <row r="16421" spans="1:6" x14ac:dyDescent="0.25">
      <c r="A16421">
        <v>3081</v>
      </c>
      <c r="B16421" s="3">
        <v>44428</v>
      </c>
      <c r="C16421" s="3">
        <v>44480</v>
      </c>
      <c r="D16421" t="s">
        <v>131</v>
      </c>
      <c r="E16421" t="s">
        <v>185</v>
      </c>
      <c r="F16421" t="s">
        <v>133</v>
      </c>
    </row>
    <row r="16422" spans="1:6" x14ac:dyDescent="0.25">
      <c r="A16422">
        <v>3081</v>
      </c>
      <c r="B16422" s="3">
        <v>44480</v>
      </c>
      <c r="C16422" s="3">
        <v>44484</v>
      </c>
      <c r="D16422" t="s">
        <v>131</v>
      </c>
      <c r="E16422" t="s">
        <v>185</v>
      </c>
      <c r="F16422" t="s">
        <v>133</v>
      </c>
    </row>
    <row r="16423" spans="1:6" x14ac:dyDescent="0.25">
      <c r="A16423">
        <v>3081</v>
      </c>
      <c r="B16423" s="3">
        <v>44485</v>
      </c>
      <c r="C16423" s="3">
        <v>44485</v>
      </c>
      <c r="D16423" t="s">
        <v>131</v>
      </c>
      <c r="E16423" t="s">
        <v>185</v>
      </c>
      <c r="F16423" t="s">
        <v>133</v>
      </c>
    </row>
    <row r="16424" spans="1:6" x14ac:dyDescent="0.25">
      <c r="A16424">
        <v>3081</v>
      </c>
      <c r="B16424" s="3">
        <v>44485</v>
      </c>
      <c r="C16424" s="3">
        <v>44491</v>
      </c>
      <c r="D16424" t="s">
        <v>131</v>
      </c>
      <c r="E16424" t="s">
        <v>185</v>
      </c>
      <c r="F16424" t="s">
        <v>133</v>
      </c>
    </row>
    <row r="16425" spans="1:6" x14ac:dyDescent="0.25">
      <c r="A16425">
        <v>3081</v>
      </c>
      <c r="B16425" s="3">
        <v>44492</v>
      </c>
      <c r="C16425" s="3">
        <v>44595</v>
      </c>
      <c r="D16425" t="s">
        <v>131</v>
      </c>
      <c r="E16425" t="s">
        <v>185</v>
      </c>
      <c r="F16425" t="s">
        <v>133</v>
      </c>
    </row>
    <row r="16426" spans="1:6" x14ac:dyDescent="0.25">
      <c r="A16426">
        <v>3081</v>
      </c>
      <c r="B16426" s="3">
        <v>44595</v>
      </c>
      <c r="C16426" s="3">
        <v>44595</v>
      </c>
      <c r="D16426" t="s">
        <v>131</v>
      </c>
      <c r="E16426" t="s">
        <v>185</v>
      </c>
      <c r="F16426" t="s">
        <v>133</v>
      </c>
    </row>
    <row r="16427" spans="1:6" x14ac:dyDescent="0.25">
      <c r="A16427">
        <v>3081</v>
      </c>
      <c r="B16427" s="3">
        <v>44596</v>
      </c>
      <c r="C16427" s="3"/>
      <c r="D16427" t="s">
        <v>131</v>
      </c>
      <c r="E16427" t="s">
        <v>185</v>
      </c>
      <c r="F16427" t="s">
        <v>133</v>
      </c>
    </row>
    <row r="16428" spans="1:6" x14ac:dyDescent="0.25">
      <c r="A16428">
        <v>3083</v>
      </c>
      <c r="B16428" s="3">
        <v>42795</v>
      </c>
      <c r="C16428" s="3">
        <v>43252</v>
      </c>
      <c r="D16428" t="s">
        <v>131</v>
      </c>
      <c r="E16428" t="s">
        <v>134</v>
      </c>
      <c r="F16428" t="s">
        <v>132</v>
      </c>
    </row>
    <row r="16429" spans="1:6" x14ac:dyDescent="0.25">
      <c r="A16429">
        <v>3083</v>
      </c>
      <c r="B16429" s="3">
        <v>42795</v>
      </c>
      <c r="C16429" s="3">
        <v>43252</v>
      </c>
      <c r="D16429" t="s">
        <v>131</v>
      </c>
      <c r="E16429" t="s">
        <v>134</v>
      </c>
      <c r="F16429" t="s">
        <v>132</v>
      </c>
    </row>
    <row r="16430" spans="1:6" x14ac:dyDescent="0.25">
      <c r="A16430">
        <v>3083</v>
      </c>
      <c r="B16430" s="3">
        <v>43252</v>
      </c>
      <c r="C16430" s="3">
        <v>43253</v>
      </c>
      <c r="D16430" t="s">
        <v>131</v>
      </c>
      <c r="E16430" t="s">
        <v>134</v>
      </c>
      <c r="F16430" t="s">
        <v>132</v>
      </c>
    </row>
    <row r="16431" spans="1:6" x14ac:dyDescent="0.25">
      <c r="A16431">
        <v>3083</v>
      </c>
      <c r="B16431" s="3">
        <v>43252</v>
      </c>
      <c r="C16431" s="3">
        <v>43253</v>
      </c>
      <c r="D16431" t="s">
        <v>131</v>
      </c>
      <c r="E16431" t="s">
        <v>134</v>
      </c>
      <c r="F16431" t="s">
        <v>132</v>
      </c>
    </row>
    <row r="16432" spans="1:6" x14ac:dyDescent="0.25">
      <c r="A16432">
        <v>3083</v>
      </c>
      <c r="B16432" s="3">
        <v>43254</v>
      </c>
      <c r="C16432" s="3">
        <v>43254</v>
      </c>
      <c r="D16432" t="s">
        <v>131</v>
      </c>
      <c r="E16432" t="s">
        <v>134</v>
      </c>
      <c r="F16432" t="s">
        <v>132</v>
      </c>
    </row>
    <row r="16433" spans="1:6" x14ac:dyDescent="0.25">
      <c r="A16433">
        <v>3083</v>
      </c>
      <c r="B16433" s="3">
        <v>43254</v>
      </c>
      <c r="C16433" s="3">
        <v>43254</v>
      </c>
      <c r="D16433" t="s">
        <v>131</v>
      </c>
      <c r="E16433" t="s">
        <v>134</v>
      </c>
      <c r="F16433" t="s">
        <v>132</v>
      </c>
    </row>
    <row r="16434" spans="1:6" x14ac:dyDescent="0.25">
      <c r="A16434">
        <v>3083</v>
      </c>
      <c r="B16434" s="3">
        <v>43254</v>
      </c>
      <c r="C16434" s="3">
        <v>43260</v>
      </c>
      <c r="D16434" t="s">
        <v>131</v>
      </c>
      <c r="E16434" t="s">
        <v>134</v>
      </c>
      <c r="F16434" t="s">
        <v>132</v>
      </c>
    </row>
    <row r="16435" spans="1:6" x14ac:dyDescent="0.25">
      <c r="A16435">
        <v>3083</v>
      </c>
      <c r="B16435" s="3">
        <v>43254</v>
      </c>
      <c r="C16435" s="3">
        <v>43260</v>
      </c>
      <c r="D16435" t="s">
        <v>131</v>
      </c>
      <c r="E16435" t="s">
        <v>134</v>
      </c>
      <c r="F16435" t="s">
        <v>132</v>
      </c>
    </row>
    <row r="16436" spans="1:6" x14ac:dyDescent="0.25">
      <c r="A16436">
        <v>3083</v>
      </c>
      <c r="B16436" s="3">
        <v>43261</v>
      </c>
      <c r="C16436" s="3">
        <v>43262</v>
      </c>
      <c r="D16436" t="s">
        <v>131</v>
      </c>
      <c r="E16436" t="s">
        <v>134</v>
      </c>
      <c r="F16436" t="s">
        <v>132</v>
      </c>
    </row>
    <row r="16437" spans="1:6" x14ac:dyDescent="0.25">
      <c r="A16437">
        <v>3083</v>
      </c>
      <c r="B16437" s="3">
        <v>43261</v>
      </c>
      <c r="C16437" s="3">
        <v>43262</v>
      </c>
      <c r="D16437" t="s">
        <v>131</v>
      </c>
      <c r="E16437" t="s">
        <v>134</v>
      </c>
      <c r="F16437" t="s">
        <v>132</v>
      </c>
    </row>
    <row r="16438" spans="1:6" x14ac:dyDescent="0.25">
      <c r="A16438">
        <v>3083</v>
      </c>
      <c r="B16438" s="3">
        <v>43262</v>
      </c>
      <c r="C16438" s="3">
        <v>43266</v>
      </c>
      <c r="D16438" t="s">
        <v>131</v>
      </c>
      <c r="E16438" t="s">
        <v>134</v>
      </c>
      <c r="F16438" t="s">
        <v>132</v>
      </c>
    </row>
    <row r="16439" spans="1:6" x14ac:dyDescent="0.25">
      <c r="A16439">
        <v>3083</v>
      </c>
      <c r="B16439" s="3">
        <v>43262</v>
      </c>
      <c r="C16439" s="3">
        <v>43266</v>
      </c>
      <c r="D16439" t="s">
        <v>131</v>
      </c>
      <c r="E16439" t="s">
        <v>134</v>
      </c>
      <c r="F16439" t="s">
        <v>132</v>
      </c>
    </row>
    <row r="16440" spans="1:6" x14ac:dyDescent="0.25">
      <c r="A16440">
        <v>3083</v>
      </c>
      <c r="B16440" s="3">
        <v>43267</v>
      </c>
      <c r="C16440" s="3">
        <v>43269</v>
      </c>
      <c r="D16440" t="s">
        <v>131</v>
      </c>
      <c r="E16440" t="s">
        <v>134</v>
      </c>
      <c r="F16440" t="s">
        <v>132</v>
      </c>
    </row>
    <row r="16441" spans="1:6" x14ac:dyDescent="0.25">
      <c r="A16441">
        <v>3083</v>
      </c>
      <c r="B16441" s="3">
        <v>43267</v>
      </c>
      <c r="C16441" s="3">
        <v>43269</v>
      </c>
      <c r="D16441" t="s">
        <v>131</v>
      </c>
      <c r="E16441" t="s">
        <v>134</v>
      </c>
      <c r="F16441" t="s">
        <v>132</v>
      </c>
    </row>
    <row r="16442" spans="1:6" x14ac:dyDescent="0.25">
      <c r="A16442">
        <v>3083</v>
      </c>
      <c r="B16442" s="3">
        <v>43269</v>
      </c>
      <c r="C16442" s="3">
        <v>43275</v>
      </c>
      <c r="D16442" t="s">
        <v>131</v>
      </c>
      <c r="E16442" t="s">
        <v>134</v>
      </c>
      <c r="F16442" t="s">
        <v>132</v>
      </c>
    </row>
    <row r="16443" spans="1:6" x14ac:dyDescent="0.25">
      <c r="A16443">
        <v>3083</v>
      </c>
      <c r="B16443" s="3">
        <v>43269</v>
      </c>
      <c r="C16443" s="3">
        <v>43275</v>
      </c>
      <c r="D16443" t="s">
        <v>131</v>
      </c>
      <c r="E16443" t="s">
        <v>134</v>
      </c>
      <c r="F16443" t="s">
        <v>132</v>
      </c>
    </row>
    <row r="16444" spans="1:6" x14ac:dyDescent="0.25">
      <c r="A16444">
        <v>3083</v>
      </c>
      <c r="B16444" s="3">
        <v>43276</v>
      </c>
      <c r="C16444" s="3">
        <v>43276</v>
      </c>
      <c r="D16444" t="s">
        <v>131</v>
      </c>
      <c r="E16444" t="s">
        <v>134</v>
      </c>
      <c r="F16444" t="s">
        <v>132</v>
      </c>
    </row>
    <row r="16445" spans="1:6" x14ac:dyDescent="0.25">
      <c r="A16445">
        <v>3083</v>
      </c>
      <c r="B16445" s="3">
        <v>43276</v>
      </c>
      <c r="C16445" s="3">
        <v>43276</v>
      </c>
      <c r="D16445" t="s">
        <v>131</v>
      </c>
      <c r="E16445" t="s">
        <v>134</v>
      </c>
      <c r="F16445" t="s">
        <v>132</v>
      </c>
    </row>
    <row r="16446" spans="1:6" x14ac:dyDescent="0.25">
      <c r="A16446">
        <v>3083</v>
      </c>
      <c r="B16446" s="3">
        <v>43276</v>
      </c>
      <c r="C16446" s="3">
        <v>43282</v>
      </c>
      <c r="D16446" t="s">
        <v>131</v>
      </c>
      <c r="E16446" t="s">
        <v>134</v>
      </c>
      <c r="F16446" t="s">
        <v>132</v>
      </c>
    </row>
    <row r="16447" spans="1:6" x14ac:dyDescent="0.25">
      <c r="A16447">
        <v>3083</v>
      </c>
      <c r="B16447" s="3">
        <v>43276</v>
      </c>
      <c r="C16447" s="3">
        <v>43282</v>
      </c>
      <c r="D16447" t="s">
        <v>131</v>
      </c>
      <c r="E16447" t="s">
        <v>134</v>
      </c>
      <c r="F16447" t="s">
        <v>132</v>
      </c>
    </row>
    <row r="16448" spans="1:6" x14ac:dyDescent="0.25">
      <c r="A16448">
        <v>3083</v>
      </c>
      <c r="B16448" s="3">
        <v>43282</v>
      </c>
      <c r="C16448" s="3">
        <v>43290</v>
      </c>
      <c r="D16448" t="s">
        <v>131</v>
      </c>
      <c r="E16448" t="s">
        <v>134</v>
      </c>
      <c r="F16448" t="s">
        <v>132</v>
      </c>
    </row>
    <row r="16449" spans="1:6" x14ac:dyDescent="0.25">
      <c r="A16449">
        <v>3083</v>
      </c>
      <c r="B16449" s="3">
        <v>43282</v>
      </c>
      <c r="C16449" s="3">
        <v>43290</v>
      </c>
      <c r="D16449" t="s">
        <v>131</v>
      </c>
      <c r="E16449" t="s">
        <v>134</v>
      </c>
      <c r="F16449" t="s">
        <v>132</v>
      </c>
    </row>
    <row r="16450" spans="1:6" x14ac:dyDescent="0.25">
      <c r="A16450">
        <v>3083</v>
      </c>
      <c r="B16450" s="3">
        <v>43290</v>
      </c>
      <c r="C16450" s="3">
        <v>43296</v>
      </c>
      <c r="D16450" t="s">
        <v>131</v>
      </c>
      <c r="E16450" t="s">
        <v>134</v>
      </c>
      <c r="F16450" t="s">
        <v>132</v>
      </c>
    </row>
    <row r="16451" spans="1:6" x14ac:dyDescent="0.25">
      <c r="A16451">
        <v>3083</v>
      </c>
      <c r="B16451" s="3">
        <v>43290</v>
      </c>
      <c r="C16451" s="3">
        <v>43296</v>
      </c>
      <c r="D16451" t="s">
        <v>131</v>
      </c>
      <c r="E16451" t="s">
        <v>134</v>
      </c>
      <c r="F16451" t="s">
        <v>132</v>
      </c>
    </row>
    <row r="16452" spans="1:6" x14ac:dyDescent="0.25">
      <c r="A16452">
        <v>3083</v>
      </c>
      <c r="B16452" s="3">
        <v>43296</v>
      </c>
      <c r="C16452" s="3">
        <v>43297</v>
      </c>
      <c r="D16452" t="s">
        <v>131</v>
      </c>
      <c r="E16452" t="s">
        <v>134</v>
      </c>
      <c r="F16452" t="s">
        <v>132</v>
      </c>
    </row>
    <row r="16453" spans="1:6" x14ac:dyDescent="0.25">
      <c r="A16453">
        <v>3083</v>
      </c>
      <c r="B16453" s="3">
        <v>43296</v>
      </c>
      <c r="C16453" s="3">
        <v>43297</v>
      </c>
      <c r="D16453" t="s">
        <v>131</v>
      </c>
      <c r="E16453" t="s">
        <v>134</v>
      </c>
      <c r="F16453" t="s">
        <v>132</v>
      </c>
    </row>
    <row r="16454" spans="1:6" x14ac:dyDescent="0.25">
      <c r="A16454">
        <v>3083</v>
      </c>
      <c r="B16454" s="3">
        <v>43297</v>
      </c>
      <c r="C16454" s="3">
        <v>43303</v>
      </c>
      <c r="D16454" t="s">
        <v>131</v>
      </c>
      <c r="E16454" t="s">
        <v>134</v>
      </c>
      <c r="F16454" t="s">
        <v>132</v>
      </c>
    </row>
    <row r="16455" spans="1:6" x14ac:dyDescent="0.25">
      <c r="A16455">
        <v>3083</v>
      </c>
      <c r="B16455" s="3">
        <v>43297</v>
      </c>
      <c r="C16455" s="3">
        <v>43303</v>
      </c>
      <c r="D16455" t="s">
        <v>131</v>
      </c>
      <c r="E16455" t="s">
        <v>134</v>
      </c>
      <c r="F16455" t="s">
        <v>132</v>
      </c>
    </row>
    <row r="16456" spans="1:6" x14ac:dyDescent="0.25">
      <c r="A16456">
        <v>3083</v>
      </c>
      <c r="B16456" s="3">
        <v>43303</v>
      </c>
      <c r="C16456" s="3">
        <v>43304</v>
      </c>
      <c r="D16456" t="s">
        <v>131</v>
      </c>
      <c r="E16456" t="s">
        <v>134</v>
      </c>
      <c r="F16456" t="s">
        <v>132</v>
      </c>
    </row>
    <row r="16457" spans="1:6" x14ac:dyDescent="0.25">
      <c r="A16457">
        <v>3083</v>
      </c>
      <c r="B16457" s="3">
        <v>43303</v>
      </c>
      <c r="C16457" s="3">
        <v>43304</v>
      </c>
      <c r="D16457" t="s">
        <v>131</v>
      </c>
      <c r="E16457" t="s">
        <v>134</v>
      </c>
      <c r="F16457" t="s">
        <v>132</v>
      </c>
    </row>
    <row r="16458" spans="1:6" x14ac:dyDescent="0.25">
      <c r="A16458">
        <v>3083</v>
      </c>
      <c r="B16458" s="3">
        <v>43304</v>
      </c>
      <c r="C16458" s="3">
        <v>43310</v>
      </c>
      <c r="D16458" t="s">
        <v>131</v>
      </c>
      <c r="E16458" t="s">
        <v>134</v>
      </c>
      <c r="F16458" t="s">
        <v>132</v>
      </c>
    </row>
    <row r="16459" spans="1:6" x14ac:dyDescent="0.25">
      <c r="A16459">
        <v>3083</v>
      </c>
      <c r="B16459" s="3">
        <v>43304</v>
      </c>
      <c r="C16459" s="3">
        <v>43310</v>
      </c>
      <c r="D16459" t="s">
        <v>131</v>
      </c>
      <c r="E16459" t="s">
        <v>134</v>
      </c>
      <c r="F16459" t="s">
        <v>132</v>
      </c>
    </row>
    <row r="16460" spans="1:6" x14ac:dyDescent="0.25">
      <c r="A16460">
        <v>3083</v>
      </c>
      <c r="B16460" s="3">
        <v>43310</v>
      </c>
      <c r="C16460" s="3">
        <v>43311</v>
      </c>
      <c r="D16460" t="s">
        <v>131</v>
      </c>
      <c r="E16460" t="s">
        <v>134</v>
      </c>
      <c r="F16460" t="s">
        <v>132</v>
      </c>
    </row>
    <row r="16461" spans="1:6" x14ac:dyDescent="0.25">
      <c r="A16461">
        <v>3083</v>
      </c>
      <c r="B16461" s="3">
        <v>43310</v>
      </c>
      <c r="C16461" s="3">
        <v>43311</v>
      </c>
      <c r="D16461" t="s">
        <v>131</v>
      </c>
      <c r="E16461" t="s">
        <v>134</v>
      </c>
      <c r="F16461" t="s">
        <v>132</v>
      </c>
    </row>
    <row r="16462" spans="1:6" x14ac:dyDescent="0.25">
      <c r="A16462">
        <v>3083</v>
      </c>
      <c r="B16462" s="3">
        <v>43311</v>
      </c>
      <c r="C16462" s="3">
        <v>43317</v>
      </c>
      <c r="D16462" t="s">
        <v>131</v>
      </c>
      <c r="E16462" t="s">
        <v>134</v>
      </c>
      <c r="F16462" t="s">
        <v>132</v>
      </c>
    </row>
    <row r="16463" spans="1:6" x14ac:dyDescent="0.25">
      <c r="A16463">
        <v>3083</v>
      </c>
      <c r="B16463" s="3">
        <v>43311</v>
      </c>
      <c r="C16463" s="3">
        <v>43317</v>
      </c>
      <c r="D16463" t="s">
        <v>131</v>
      </c>
      <c r="E16463" t="s">
        <v>134</v>
      </c>
      <c r="F16463" t="s">
        <v>132</v>
      </c>
    </row>
    <row r="16464" spans="1:6" x14ac:dyDescent="0.25">
      <c r="A16464">
        <v>3083</v>
      </c>
      <c r="B16464" s="3">
        <v>43317</v>
      </c>
      <c r="C16464" s="3">
        <v>43318</v>
      </c>
      <c r="D16464" t="s">
        <v>131</v>
      </c>
      <c r="E16464" t="s">
        <v>134</v>
      </c>
      <c r="F16464" t="s">
        <v>132</v>
      </c>
    </row>
    <row r="16465" spans="1:6" x14ac:dyDescent="0.25">
      <c r="A16465">
        <v>3083</v>
      </c>
      <c r="B16465" s="3">
        <v>43317</v>
      </c>
      <c r="C16465" s="3">
        <v>43318</v>
      </c>
      <c r="D16465" t="s">
        <v>131</v>
      </c>
      <c r="E16465" t="s">
        <v>134</v>
      </c>
      <c r="F16465" t="s">
        <v>132</v>
      </c>
    </row>
    <row r="16466" spans="1:6" x14ac:dyDescent="0.25">
      <c r="A16466">
        <v>3083</v>
      </c>
      <c r="B16466" s="3">
        <v>43318</v>
      </c>
      <c r="C16466" s="3">
        <v>43318</v>
      </c>
      <c r="D16466" t="s">
        <v>131</v>
      </c>
      <c r="E16466" t="s">
        <v>134</v>
      </c>
      <c r="F16466" t="s">
        <v>132</v>
      </c>
    </row>
    <row r="16467" spans="1:6" x14ac:dyDescent="0.25">
      <c r="A16467">
        <v>3083</v>
      </c>
      <c r="B16467" s="3">
        <v>43318</v>
      </c>
      <c r="C16467" s="3">
        <v>43318</v>
      </c>
      <c r="D16467" t="s">
        <v>131</v>
      </c>
      <c r="E16467" t="s">
        <v>134</v>
      </c>
      <c r="F16467" t="s">
        <v>132</v>
      </c>
    </row>
    <row r="16468" spans="1:6" x14ac:dyDescent="0.25">
      <c r="A16468">
        <v>3083</v>
      </c>
      <c r="B16468" s="3">
        <v>43318</v>
      </c>
      <c r="C16468" s="3">
        <v>43328</v>
      </c>
      <c r="D16468" t="s">
        <v>131</v>
      </c>
      <c r="E16468" t="s">
        <v>134</v>
      </c>
      <c r="F16468" t="s">
        <v>132</v>
      </c>
    </row>
    <row r="16469" spans="1:6" x14ac:dyDescent="0.25">
      <c r="A16469">
        <v>3083</v>
      </c>
      <c r="B16469" s="3">
        <v>43318</v>
      </c>
      <c r="C16469" s="3">
        <v>43328</v>
      </c>
      <c r="D16469" t="s">
        <v>131</v>
      </c>
      <c r="E16469" t="s">
        <v>134</v>
      </c>
      <c r="F16469" t="s">
        <v>132</v>
      </c>
    </row>
    <row r="16470" spans="1:6" x14ac:dyDescent="0.25">
      <c r="A16470">
        <v>3083</v>
      </c>
      <c r="B16470" s="3">
        <v>43328</v>
      </c>
      <c r="C16470" s="3">
        <v>43329</v>
      </c>
      <c r="D16470" t="s">
        <v>131</v>
      </c>
      <c r="E16470" t="s">
        <v>134</v>
      </c>
      <c r="F16470" t="s">
        <v>132</v>
      </c>
    </row>
    <row r="16471" spans="1:6" x14ac:dyDescent="0.25">
      <c r="A16471">
        <v>3083</v>
      </c>
      <c r="B16471" s="3">
        <v>43328</v>
      </c>
      <c r="C16471" s="3">
        <v>43329</v>
      </c>
      <c r="D16471" t="s">
        <v>131</v>
      </c>
      <c r="E16471" t="s">
        <v>134</v>
      </c>
      <c r="F16471" t="s">
        <v>132</v>
      </c>
    </row>
    <row r="16472" spans="1:6" x14ac:dyDescent="0.25">
      <c r="A16472">
        <v>3083</v>
      </c>
      <c r="B16472" s="3">
        <v>43329</v>
      </c>
      <c r="C16472" s="3">
        <v>43362</v>
      </c>
      <c r="D16472" t="s">
        <v>131</v>
      </c>
      <c r="E16472" t="s">
        <v>134</v>
      </c>
      <c r="F16472" t="s">
        <v>132</v>
      </c>
    </row>
    <row r="16473" spans="1:6" x14ac:dyDescent="0.25">
      <c r="A16473">
        <v>3083</v>
      </c>
      <c r="B16473" s="3">
        <v>43329</v>
      </c>
      <c r="C16473" s="3">
        <v>43362</v>
      </c>
      <c r="D16473" t="s">
        <v>131</v>
      </c>
      <c r="E16473" t="s">
        <v>134</v>
      </c>
      <c r="F16473" t="s">
        <v>132</v>
      </c>
    </row>
    <row r="16474" spans="1:6" x14ac:dyDescent="0.25">
      <c r="A16474">
        <v>3083</v>
      </c>
      <c r="B16474" s="3">
        <v>43362</v>
      </c>
      <c r="C16474" s="3">
        <v>43362</v>
      </c>
      <c r="D16474" t="s">
        <v>131</v>
      </c>
      <c r="E16474" t="s">
        <v>134</v>
      </c>
      <c r="F16474" t="s">
        <v>132</v>
      </c>
    </row>
    <row r="16475" spans="1:6" x14ac:dyDescent="0.25">
      <c r="A16475">
        <v>3083</v>
      </c>
      <c r="B16475" s="3">
        <v>43362</v>
      </c>
      <c r="C16475" s="3">
        <v>43362</v>
      </c>
      <c r="D16475" t="s">
        <v>131</v>
      </c>
      <c r="E16475" t="s">
        <v>134</v>
      </c>
      <c r="F16475" t="s">
        <v>132</v>
      </c>
    </row>
    <row r="16476" spans="1:6" x14ac:dyDescent="0.25">
      <c r="A16476">
        <v>3083</v>
      </c>
      <c r="B16476" s="3">
        <v>43363</v>
      </c>
      <c r="C16476" s="3">
        <v>43622</v>
      </c>
      <c r="D16476" t="s">
        <v>131</v>
      </c>
      <c r="E16476" t="s">
        <v>134</v>
      </c>
      <c r="F16476" t="s">
        <v>132</v>
      </c>
    </row>
    <row r="16477" spans="1:6" x14ac:dyDescent="0.25">
      <c r="A16477">
        <v>3083</v>
      </c>
      <c r="B16477" s="3">
        <v>43363</v>
      </c>
      <c r="C16477" s="3">
        <v>43622</v>
      </c>
      <c r="D16477" t="s">
        <v>131</v>
      </c>
      <c r="E16477" t="s">
        <v>134</v>
      </c>
      <c r="F16477" t="s">
        <v>132</v>
      </c>
    </row>
    <row r="16478" spans="1:6" x14ac:dyDescent="0.25">
      <c r="A16478">
        <v>3083</v>
      </c>
      <c r="B16478" s="3">
        <v>43622</v>
      </c>
      <c r="C16478" s="3">
        <v>43623</v>
      </c>
      <c r="D16478" t="s">
        <v>131</v>
      </c>
      <c r="E16478" t="s">
        <v>134</v>
      </c>
      <c r="F16478" t="s">
        <v>132</v>
      </c>
    </row>
    <row r="16479" spans="1:6" x14ac:dyDescent="0.25">
      <c r="A16479">
        <v>3083</v>
      </c>
      <c r="B16479" s="3">
        <v>43622</v>
      </c>
      <c r="C16479" s="3">
        <v>43623</v>
      </c>
      <c r="D16479" t="s">
        <v>131</v>
      </c>
      <c r="E16479" t="s">
        <v>134</v>
      </c>
      <c r="F16479" t="s">
        <v>132</v>
      </c>
    </row>
    <row r="16480" spans="1:6" x14ac:dyDescent="0.25">
      <c r="A16480">
        <v>3083</v>
      </c>
      <c r="B16480" s="3">
        <v>43624</v>
      </c>
      <c r="C16480" s="3">
        <v>43630</v>
      </c>
      <c r="D16480" t="s">
        <v>131</v>
      </c>
      <c r="E16480" t="s">
        <v>134</v>
      </c>
      <c r="F16480" t="s">
        <v>132</v>
      </c>
    </row>
    <row r="16481" spans="1:6" x14ac:dyDescent="0.25">
      <c r="A16481">
        <v>3083</v>
      </c>
      <c r="B16481" s="3">
        <v>43624</v>
      </c>
      <c r="C16481" s="3">
        <v>43630</v>
      </c>
      <c r="D16481" t="s">
        <v>131</v>
      </c>
      <c r="E16481" t="s">
        <v>134</v>
      </c>
      <c r="F16481" t="s">
        <v>132</v>
      </c>
    </row>
    <row r="16482" spans="1:6" x14ac:dyDescent="0.25">
      <c r="A16482">
        <v>3083</v>
      </c>
      <c r="B16482" s="3">
        <v>43630</v>
      </c>
      <c r="C16482" s="3">
        <v>43636</v>
      </c>
      <c r="D16482" t="s">
        <v>131</v>
      </c>
      <c r="E16482" t="s">
        <v>134</v>
      </c>
      <c r="F16482" t="s">
        <v>132</v>
      </c>
    </row>
    <row r="16483" spans="1:6" x14ac:dyDescent="0.25">
      <c r="A16483">
        <v>3083</v>
      </c>
      <c r="B16483" s="3">
        <v>43630</v>
      </c>
      <c r="C16483" s="3">
        <v>43636</v>
      </c>
      <c r="D16483" t="s">
        <v>131</v>
      </c>
      <c r="E16483" t="s">
        <v>134</v>
      </c>
      <c r="F16483" t="s">
        <v>132</v>
      </c>
    </row>
    <row r="16484" spans="1:6" x14ac:dyDescent="0.25">
      <c r="A16484">
        <v>3083</v>
      </c>
      <c r="B16484" s="3">
        <v>43637</v>
      </c>
      <c r="C16484" s="3">
        <v>43637</v>
      </c>
      <c r="D16484" t="s">
        <v>131</v>
      </c>
      <c r="E16484" t="s">
        <v>134</v>
      </c>
      <c r="F16484" t="s">
        <v>132</v>
      </c>
    </row>
    <row r="16485" spans="1:6" x14ac:dyDescent="0.25">
      <c r="A16485">
        <v>3083</v>
      </c>
      <c r="B16485" s="3">
        <v>43637</v>
      </c>
      <c r="C16485" s="3">
        <v>43637</v>
      </c>
      <c r="D16485" t="s">
        <v>131</v>
      </c>
      <c r="E16485" t="s">
        <v>134</v>
      </c>
      <c r="F16485" t="s">
        <v>132</v>
      </c>
    </row>
    <row r="16486" spans="1:6" x14ac:dyDescent="0.25">
      <c r="A16486">
        <v>3083</v>
      </c>
      <c r="B16486" s="3">
        <v>43637</v>
      </c>
      <c r="C16486" s="3">
        <v>43666</v>
      </c>
      <c r="D16486" t="s">
        <v>131</v>
      </c>
      <c r="E16486" t="s">
        <v>134</v>
      </c>
      <c r="F16486" t="s">
        <v>132</v>
      </c>
    </row>
    <row r="16487" spans="1:6" x14ac:dyDescent="0.25">
      <c r="A16487">
        <v>3083</v>
      </c>
      <c r="B16487" s="3">
        <v>43637</v>
      </c>
      <c r="C16487" s="3">
        <v>43666</v>
      </c>
      <c r="D16487" t="s">
        <v>131</v>
      </c>
      <c r="E16487" t="s">
        <v>134</v>
      </c>
      <c r="F16487" t="s">
        <v>132</v>
      </c>
    </row>
    <row r="16488" spans="1:6" x14ac:dyDescent="0.25">
      <c r="A16488">
        <v>3083</v>
      </c>
      <c r="B16488" s="3">
        <v>43667</v>
      </c>
      <c r="C16488" s="3">
        <v>43668</v>
      </c>
      <c r="D16488" t="s">
        <v>131</v>
      </c>
      <c r="E16488" t="s">
        <v>134</v>
      </c>
      <c r="F16488" t="s">
        <v>132</v>
      </c>
    </row>
    <row r="16489" spans="1:6" x14ac:dyDescent="0.25">
      <c r="A16489">
        <v>3083</v>
      </c>
      <c r="B16489" s="3">
        <v>43667</v>
      </c>
      <c r="C16489" s="3">
        <v>43668</v>
      </c>
      <c r="D16489" t="s">
        <v>131</v>
      </c>
      <c r="E16489" t="s">
        <v>134</v>
      </c>
      <c r="F16489" t="s">
        <v>132</v>
      </c>
    </row>
    <row r="16490" spans="1:6" x14ac:dyDescent="0.25">
      <c r="A16490">
        <v>3083</v>
      </c>
      <c r="B16490" s="3">
        <v>43668</v>
      </c>
      <c r="C16490" s="3">
        <v>43674</v>
      </c>
      <c r="D16490" t="s">
        <v>131</v>
      </c>
      <c r="E16490" t="s">
        <v>134</v>
      </c>
      <c r="F16490" t="s">
        <v>132</v>
      </c>
    </row>
    <row r="16491" spans="1:6" x14ac:dyDescent="0.25">
      <c r="A16491">
        <v>3083</v>
      </c>
      <c r="B16491" s="3">
        <v>43668</v>
      </c>
      <c r="C16491" s="3">
        <v>43674</v>
      </c>
      <c r="D16491" t="s">
        <v>131</v>
      </c>
      <c r="E16491" t="s">
        <v>134</v>
      </c>
      <c r="F16491" t="s">
        <v>132</v>
      </c>
    </row>
    <row r="16492" spans="1:6" x14ac:dyDescent="0.25">
      <c r="A16492">
        <v>3083</v>
      </c>
      <c r="B16492" s="3">
        <v>43675</v>
      </c>
      <c r="C16492" s="3">
        <v>43675</v>
      </c>
      <c r="D16492" t="s">
        <v>131</v>
      </c>
      <c r="E16492" t="s">
        <v>134</v>
      </c>
      <c r="F16492" t="s">
        <v>132</v>
      </c>
    </row>
    <row r="16493" spans="1:6" x14ac:dyDescent="0.25">
      <c r="A16493">
        <v>3083</v>
      </c>
      <c r="B16493" s="3">
        <v>43675</v>
      </c>
      <c r="C16493" s="3">
        <v>43675</v>
      </c>
      <c r="D16493" t="s">
        <v>131</v>
      </c>
      <c r="E16493" t="s">
        <v>134</v>
      </c>
      <c r="F16493" t="s">
        <v>132</v>
      </c>
    </row>
    <row r="16494" spans="1:6" x14ac:dyDescent="0.25">
      <c r="A16494">
        <v>3083</v>
      </c>
      <c r="B16494" s="3">
        <v>43675</v>
      </c>
      <c r="C16494" s="3">
        <v>43681</v>
      </c>
      <c r="D16494" t="s">
        <v>131</v>
      </c>
      <c r="E16494" t="s">
        <v>134</v>
      </c>
      <c r="F16494" t="s">
        <v>132</v>
      </c>
    </row>
    <row r="16495" spans="1:6" x14ac:dyDescent="0.25">
      <c r="A16495">
        <v>3083</v>
      </c>
      <c r="B16495" s="3">
        <v>43675</v>
      </c>
      <c r="C16495" s="3">
        <v>43681</v>
      </c>
      <c r="D16495" t="s">
        <v>131</v>
      </c>
      <c r="E16495" t="s">
        <v>134</v>
      </c>
      <c r="F16495" t="s">
        <v>132</v>
      </c>
    </row>
    <row r="16496" spans="1:6" x14ac:dyDescent="0.25">
      <c r="A16496">
        <v>3083</v>
      </c>
      <c r="B16496" s="3">
        <v>43682</v>
      </c>
      <c r="C16496" s="3">
        <v>43682</v>
      </c>
      <c r="D16496" t="s">
        <v>131</v>
      </c>
      <c r="E16496" t="s">
        <v>134</v>
      </c>
      <c r="F16496" t="s">
        <v>132</v>
      </c>
    </row>
    <row r="16497" spans="1:6" x14ac:dyDescent="0.25">
      <c r="A16497">
        <v>3083</v>
      </c>
      <c r="B16497" s="3">
        <v>43682</v>
      </c>
      <c r="C16497" s="3">
        <v>43682</v>
      </c>
      <c r="D16497" t="s">
        <v>131</v>
      </c>
      <c r="E16497" t="s">
        <v>134</v>
      </c>
      <c r="F16497" t="s">
        <v>132</v>
      </c>
    </row>
    <row r="16498" spans="1:6" x14ac:dyDescent="0.25">
      <c r="A16498">
        <v>3083</v>
      </c>
      <c r="B16498" s="3">
        <v>43682</v>
      </c>
      <c r="C16498" s="3">
        <v>43702</v>
      </c>
      <c r="D16498" t="s">
        <v>131</v>
      </c>
      <c r="E16498" t="s">
        <v>134</v>
      </c>
      <c r="F16498" t="s">
        <v>132</v>
      </c>
    </row>
    <row r="16499" spans="1:6" x14ac:dyDescent="0.25">
      <c r="A16499">
        <v>3083</v>
      </c>
      <c r="B16499" s="3">
        <v>43682</v>
      </c>
      <c r="C16499" s="3">
        <v>43702</v>
      </c>
      <c r="D16499" t="s">
        <v>131</v>
      </c>
      <c r="E16499" t="s">
        <v>134</v>
      </c>
      <c r="F16499" t="s">
        <v>132</v>
      </c>
    </row>
    <row r="16500" spans="1:6" x14ac:dyDescent="0.25">
      <c r="A16500">
        <v>3083</v>
      </c>
      <c r="B16500" s="3">
        <v>43703</v>
      </c>
      <c r="C16500" s="3">
        <v>43732</v>
      </c>
      <c r="D16500" t="s">
        <v>131</v>
      </c>
      <c r="E16500" t="s">
        <v>134</v>
      </c>
      <c r="F16500" t="s">
        <v>132</v>
      </c>
    </row>
    <row r="16501" spans="1:6" x14ac:dyDescent="0.25">
      <c r="A16501">
        <v>3083</v>
      </c>
      <c r="B16501" s="3">
        <v>43703</v>
      </c>
      <c r="C16501" s="3">
        <v>43732</v>
      </c>
      <c r="D16501" t="s">
        <v>131</v>
      </c>
      <c r="E16501" t="s">
        <v>134</v>
      </c>
      <c r="F16501" t="s">
        <v>132</v>
      </c>
    </row>
    <row r="16502" spans="1:6" x14ac:dyDescent="0.25">
      <c r="A16502">
        <v>3083</v>
      </c>
      <c r="B16502" s="3">
        <v>43732</v>
      </c>
      <c r="C16502" s="3">
        <v>43732</v>
      </c>
      <c r="D16502" t="s">
        <v>131</v>
      </c>
      <c r="E16502" t="s">
        <v>134</v>
      </c>
      <c r="F16502" t="s">
        <v>132</v>
      </c>
    </row>
    <row r="16503" spans="1:6" x14ac:dyDescent="0.25">
      <c r="A16503">
        <v>3083</v>
      </c>
      <c r="B16503" s="3">
        <v>43732</v>
      </c>
      <c r="C16503" s="3">
        <v>43732</v>
      </c>
      <c r="D16503" t="s">
        <v>131</v>
      </c>
      <c r="E16503" t="s">
        <v>134</v>
      </c>
      <c r="F16503" t="s">
        <v>132</v>
      </c>
    </row>
    <row r="16504" spans="1:6" x14ac:dyDescent="0.25">
      <c r="A16504">
        <v>3083</v>
      </c>
      <c r="B16504" s="3">
        <v>43733</v>
      </c>
      <c r="C16504" s="3">
        <v>43763</v>
      </c>
      <c r="D16504" t="s">
        <v>131</v>
      </c>
      <c r="E16504" t="s">
        <v>134</v>
      </c>
      <c r="F16504" t="s">
        <v>132</v>
      </c>
    </row>
    <row r="16505" spans="1:6" x14ac:dyDescent="0.25">
      <c r="A16505">
        <v>3083</v>
      </c>
      <c r="B16505" s="3">
        <v>43733</v>
      </c>
      <c r="C16505" s="3">
        <v>43763</v>
      </c>
      <c r="D16505" t="s">
        <v>131</v>
      </c>
      <c r="E16505" t="s">
        <v>134</v>
      </c>
      <c r="F16505" t="s">
        <v>132</v>
      </c>
    </row>
    <row r="16506" spans="1:6" x14ac:dyDescent="0.25">
      <c r="A16506">
        <v>3083</v>
      </c>
      <c r="B16506" s="3">
        <v>43763</v>
      </c>
      <c r="C16506" s="3">
        <v>43769</v>
      </c>
      <c r="D16506" t="s">
        <v>131</v>
      </c>
      <c r="E16506" t="s">
        <v>134</v>
      </c>
      <c r="F16506" t="s">
        <v>132</v>
      </c>
    </row>
    <row r="16507" spans="1:6" x14ac:dyDescent="0.25">
      <c r="A16507">
        <v>3083</v>
      </c>
      <c r="B16507" s="3">
        <v>43763</v>
      </c>
      <c r="C16507" s="3">
        <v>43769</v>
      </c>
      <c r="D16507" t="s">
        <v>131</v>
      </c>
      <c r="E16507" t="s">
        <v>134</v>
      </c>
      <c r="F16507" t="s">
        <v>132</v>
      </c>
    </row>
    <row r="16508" spans="1:6" x14ac:dyDescent="0.25">
      <c r="A16508">
        <v>3083</v>
      </c>
      <c r="B16508" s="3">
        <v>43770</v>
      </c>
      <c r="C16508" s="3">
        <v>43770</v>
      </c>
      <c r="D16508" t="s">
        <v>131</v>
      </c>
      <c r="E16508" t="s">
        <v>134</v>
      </c>
      <c r="F16508" t="s">
        <v>132</v>
      </c>
    </row>
    <row r="16509" spans="1:6" x14ac:dyDescent="0.25">
      <c r="A16509">
        <v>3083</v>
      </c>
      <c r="B16509" s="3">
        <v>43770</v>
      </c>
      <c r="C16509" s="3">
        <v>43770</v>
      </c>
      <c r="D16509" t="s">
        <v>131</v>
      </c>
      <c r="E16509" t="s">
        <v>134</v>
      </c>
      <c r="F16509" t="s">
        <v>132</v>
      </c>
    </row>
    <row r="16510" spans="1:6" x14ac:dyDescent="0.25">
      <c r="A16510">
        <v>3083</v>
      </c>
      <c r="B16510" s="3">
        <v>43770</v>
      </c>
      <c r="C16510" s="3">
        <v>43770</v>
      </c>
      <c r="D16510" t="s">
        <v>131</v>
      </c>
      <c r="E16510" t="s">
        <v>134</v>
      </c>
      <c r="F16510" t="s">
        <v>132</v>
      </c>
    </row>
    <row r="16511" spans="1:6" x14ac:dyDescent="0.25">
      <c r="A16511">
        <v>3083</v>
      </c>
      <c r="B16511" s="3">
        <v>43770</v>
      </c>
      <c r="C16511" s="3">
        <v>43770</v>
      </c>
      <c r="D16511" t="s">
        <v>131</v>
      </c>
      <c r="E16511" t="s">
        <v>134</v>
      </c>
      <c r="F16511" t="s">
        <v>132</v>
      </c>
    </row>
    <row r="16512" spans="1:6" x14ac:dyDescent="0.25">
      <c r="A16512">
        <v>3083</v>
      </c>
      <c r="B16512" s="3">
        <v>43771</v>
      </c>
      <c r="C16512" s="3">
        <v>43853</v>
      </c>
      <c r="D16512" t="s">
        <v>131</v>
      </c>
      <c r="E16512" t="s">
        <v>134</v>
      </c>
      <c r="F16512" t="s">
        <v>132</v>
      </c>
    </row>
    <row r="16513" spans="1:6" x14ac:dyDescent="0.25">
      <c r="A16513">
        <v>3083</v>
      </c>
      <c r="B16513" s="3">
        <v>43771</v>
      </c>
      <c r="C16513" s="3">
        <v>43853</v>
      </c>
      <c r="D16513" t="s">
        <v>131</v>
      </c>
      <c r="E16513" t="s">
        <v>134</v>
      </c>
      <c r="F16513" t="s">
        <v>132</v>
      </c>
    </row>
    <row r="16514" spans="1:6" x14ac:dyDescent="0.25">
      <c r="A16514">
        <v>3083</v>
      </c>
      <c r="B16514" s="3">
        <v>43853</v>
      </c>
      <c r="C16514" s="3">
        <v>43853</v>
      </c>
      <c r="D16514" t="s">
        <v>131</v>
      </c>
      <c r="E16514" t="s">
        <v>134</v>
      </c>
      <c r="F16514" t="s">
        <v>132</v>
      </c>
    </row>
    <row r="16515" spans="1:6" x14ac:dyDescent="0.25">
      <c r="A16515">
        <v>3083</v>
      </c>
      <c r="B16515" s="3">
        <v>43853</v>
      </c>
      <c r="C16515" s="3">
        <v>43853</v>
      </c>
      <c r="D16515" t="s">
        <v>131</v>
      </c>
      <c r="E16515" t="s">
        <v>134</v>
      </c>
      <c r="F16515" t="s">
        <v>132</v>
      </c>
    </row>
    <row r="16516" spans="1:6" x14ac:dyDescent="0.25">
      <c r="A16516">
        <v>3083</v>
      </c>
      <c r="B16516" s="3">
        <v>43854</v>
      </c>
      <c r="C16516" s="3">
        <v>43860</v>
      </c>
      <c r="D16516" t="s">
        <v>131</v>
      </c>
      <c r="E16516" t="s">
        <v>134</v>
      </c>
      <c r="F16516" t="s">
        <v>132</v>
      </c>
    </row>
    <row r="16517" spans="1:6" x14ac:dyDescent="0.25">
      <c r="A16517">
        <v>3083</v>
      </c>
      <c r="B16517" s="3">
        <v>43854</v>
      </c>
      <c r="C16517" s="3">
        <v>43860</v>
      </c>
      <c r="D16517" t="s">
        <v>131</v>
      </c>
      <c r="E16517" t="s">
        <v>134</v>
      </c>
      <c r="F16517" t="s">
        <v>132</v>
      </c>
    </row>
    <row r="16518" spans="1:6" x14ac:dyDescent="0.25">
      <c r="A16518">
        <v>3083</v>
      </c>
      <c r="B16518" s="3">
        <v>43860</v>
      </c>
      <c r="C16518" s="3">
        <v>43860</v>
      </c>
      <c r="D16518" t="s">
        <v>131</v>
      </c>
      <c r="E16518" t="s">
        <v>134</v>
      </c>
      <c r="F16518" t="s">
        <v>132</v>
      </c>
    </row>
    <row r="16519" spans="1:6" x14ac:dyDescent="0.25">
      <c r="A16519">
        <v>3083</v>
      </c>
      <c r="B16519" s="3">
        <v>43860</v>
      </c>
      <c r="C16519" s="3">
        <v>43860</v>
      </c>
      <c r="D16519" t="s">
        <v>131</v>
      </c>
      <c r="E16519" t="s">
        <v>134</v>
      </c>
      <c r="F16519" t="s">
        <v>132</v>
      </c>
    </row>
    <row r="16520" spans="1:6" x14ac:dyDescent="0.25">
      <c r="A16520">
        <v>3083</v>
      </c>
      <c r="B16520" s="3">
        <v>43861</v>
      </c>
      <c r="C16520" s="3">
        <v>43866</v>
      </c>
      <c r="D16520" t="s">
        <v>131</v>
      </c>
      <c r="E16520" t="s">
        <v>134</v>
      </c>
      <c r="F16520" t="s">
        <v>132</v>
      </c>
    </row>
    <row r="16521" spans="1:6" x14ac:dyDescent="0.25">
      <c r="A16521">
        <v>3083</v>
      </c>
      <c r="B16521" s="3">
        <v>43861</v>
      </c>
      <c r="C16521" s="3">
        <v>43866</v>
      </c>
      <c r="D16521" t="s">
        <v>131</v>
      </c>
      <c r="E16521" t="s">
        <v>134</v>
      </c>
      <c r="F16521" t="s">
        <v>132</v>
      </c>
    </row>
    <row r="16522" spans="1:6" x14ac:dyDescent="0.25">
      <c r="A16522">
        <v>3083</v>
      </c>
      <c r="B16522" s="3">
        <v>43866</v>
      </c>
      <c r="C16522" s="3">
        <v>43866</v>
      </c>
      <c r="D16522" t="s">
        <v>131</v>
      </c>
      <c r="E16522" t="s">
        <v>134</v>
      </c>
      <c r="F16522" t="s">
        <v>132</v>
      </c>
    </row>
    <row r="16523" spans="1:6" x14ac:dyDescent="0.25">
      <c r="A16523">
        <v>3083</v>
      </c>
      <c r="B16523" s="3">
        <v>43866</v>
      </c>
      <c r="C16523" s="3">
        <v>43866</v>
      </c>
      <c r="D16523" t="s">
        <v>131</v>
      </c>
      <c r="E16523" t="s">
        <v>134</v>
      </c>
      <c r="F16523" t="s">
        <v>132</v>
      </c>
    </row>
    <row r="16524" spans="1:6" x14ac:dyDescent="0.25">
      <c r="A16524">
        <v>3083</v>
      </c>
      <c r="B16524" s="3">
        <v>43867</v>
      </c>
      <c r="C16524" s="3">
        <v>43880</v>
      </c>
      <c r="D16524" t="s">
        <v>131</v>
      </c>
      <c r="E16524" t="s">
        <v>134</v>
      </c>
      <c r="F16524" t="s">
        <v>132</v>
      </c>
    </row>
    <row r="16525" spans="1:6" x14ac:dyDescent="0.25">
      <c r="A16525">
        <v>3083</v>
      </c>
      <c r="B16525" s="3">
        <v>43867</v>
      </c>
      <c r="C16525" s="3">
        <v>43880</v>
      </c>
      <c r="D16525" t="s">
        <v>131</v>
      </c>
      <c r="E16525" t="s">
        <v>134</v>
      </c>
      <c r="F16525" t="s">
        <v>132</v>
      </c>
    </row>
    <row r="16526" spans="1:6" x14ac:dyDescent="0.25">
      <c r="A16526">
        <v>3083</v>
      </c>
      <c r="B16526" s="3">
        <v>43880</v>
      </c>
      <c r="C16526" s="3">
        <v>43886</v>
      </c>
      <c r="D16526" t="s">
        <v>131</v>
      </c>
      <c r="E16526" t="s">
        <v>134</v>
      </c>
      <c r="F16526" t="s">
        <v>132</v>
      </c>
    </row>
    <row r="16527" spans="1:6" x14ac:dyDescent="0.25">
      <c r="A16527">
        <v>3083</v>
      </c>
      <c r="B16527" s="3">
        <v>43880</v>
      </c>
      <c r="C16527" s="3">
        <v>43886</v>
      </c>
      <c r="D16527" t="s">
        <v>131</v>
      </c>
      <c r="E16527" t="s">
        <v>134</v>
      </c>
      <c r="F16527" t="s">
        <v>132</v>
      </c>
    </row>
    <row r="16528" spans="1:6" x14ac:dyDescent="0.25">
      <c r="A16528">
        <v>3083</v>
      </c>
      <c r="B16528" s="3">
        <v>43887</v>
      </c>
      <c r="C16528" s="3">
        <v>43887</v>
      </c>
      <c r="D16528" t="s">
        <v>131</v>
      </c>
      <c r="E16528" t="s">
        <v>134</v>
      </c>
      <c r="F16528" t="s">
        <v>132</v>
      </c>
    </row>
    <row r="16529" spans="1:6" x14ac:dyDescent="0.25">
      <c r="A16529">
        <v>3083</v>
      </c>
      <c r="B16529" s="3">
        <v>43887</v>
      </c>
      <c r="C16529" s="3">
        <v>43887</v>
      </c>
      <c r="D16529" t="s">
        <v>131</v>
      </c>
      <c r="E16529" t="s">
        <v>134</v>
      </c>
      <c r="F16529" t="s">
        <v>132</v>
      </c>
    </row>
    <row r="16530" spans="1:6" x14ac:dyDescent="0.25">
      <c r="A16530">
        <v>3083</v>
      </c>
      <c r="B16530" s="3">
        <v>43887</v>
      </c>
      <c r="C16530" s="3">
        <v>43895</v>
      </c>
      <c r="D16530" t="s">
        <v>131</v>
      </c>
      <c r="E16530" t="s">
        <v>134</v>
      </c>
      <c r="F16530" t="s">
        <v>132</v>
      </c>
    </row>
    <row r="16531" spans="1:6" x14ac:dyDescent="0.25">
      <c r="A16531">
        <v>3083</v>
      </c>
      <c r="B16531" s="3">
        <v>43887</v>
      </c>
      <c r="C16531" s="3">
        <v>43895</v>
      </c>
      <c r="D16531" t="s">
        <v>131</v>
      </c>
      <c r="E16531" t="s">
        <v>134</v>
      </c>
      <c r="F16531" t="s">
        <v>132</v>
      </c>
    </row>
    <row r="16532" spans="1:6" x14ac:dyDescent="0.25">
      <c r="A16532">
        <v>3083</v>
      </c>
      <c r="B16532" s="3">
        <v>43896</v>
      </c>
      <c r="C16532" s="3">
        <v>43896</v>
      </c>
      <c r="D16532" t="s">
        <v>131</v>
      </c>
      <c r="E16532" t="s">
        <v>134</v>
      </c>
      <c r="F16532" t="s">
        <v>132</v>
      </c>
    </row>
    <row r="16533" spans="1:6" x14ac:dyDescent="0.25">
      <c r="A16533">
        <v>3083</v>
      </c>
      <c r="B16533" s="3">
        <v>43896</v>
      </c>
      <c r="C16533" s="3">
        <v>43896</v>
      </c>
      <c r="D16533" t="s">
        <v>131</v>
      </c>
      <c r="E16533" t="s">
        <v>134</v>
      </c>
      <c r="F16533" t="s">
        <v>132</v>
      </c>
    </row>
    <row r="16534" spans="1:6" x14ac:dyDescent="0.25">
      <c r="A16534">
        <v>3083</v>
      </c>
      <c r="B16534" s="3">
        <v>43896</v>
      </c>
      <c r="C16534" s="3">
        <v>43993</v>
      </c>
      <c r="D16534" t="s">
        <v>131</v>
      </c>
      <c r="E16534" t="s">
        <v>134</v>
      </c>
      <c r="F16534" t="s">
        <v>132</v>
      </c>
    </row>
    <row r="16535" spans="1:6" x14ac:dyDescent="0.25">
      <c r="A16535">
        <v>3083</v>
      </c>
      <c r="B16535" s="3">
        <v>43896</v>
      </c>
      <c r="C16535" s="3">
        <v>43993</v>
      </c>
      <c r="D16535" t="s">
        <v>131</v>
      </c>
      <c r="E16535" t="s">
        <v>134</v>
      </c>
      <c r="F16535" t="s">
        <v>132</v>
      </c>
    </row>
    <row r="16536" spans="1:6" x14ac:dyDescent="0.25">
      <c r="A16536">
        <v>3083</v>
      </c>
      <c r="B16536" s="3">
        <v>43994</v>
      </c>
      <c r="C16536" s="3">
        <v>44158</v>
      </c>
      <c r="D16536" t="s">
        <v>131</v>
      </c>
      <c r="E16536" t="s">
        <v>134</v>
      </c>
      <c r="F16536" t="s">
        <v>132</v>
      </c>
    </row>
    <row r="16537" spans="1:6" x14ac:dyDescent="0.25">
      <c r="A16537">
        <v>3083</v>
      </c>
      <c r="B16537" s="3">
        <v>43994</v>
      </c>
      <c r="C16537" s="3">
        <v>44158</v>
      </c>
      <c r="D16537" t="s">
        <v>131</v>
      </c>
      <c r="E16537" t="s">
        <v>134</v>
      </c>
      <c r="F16537" t="s">
        <v>132</v>
      </c>
    </row>
    <row r="16538" spans="1:6" x14ac:dyDescent="0.25">
      <c r="A16538">
        <v>3083</v>
      </c>
      <c r="B16538" s="3">
        <v>44158</v>
      </c>
      <c r="C16538" s="3">
        <v>44158</v>
      </c>
      <c r="D16538" t="s">
        <v>131</v>
      </c>
      <c r="E16538" t="s">
        <v>134</v>
      </c>
      <c r="F16538" t="s">
        <v>132</v>
      </c>
    </row>
    <row r="16539" spans="1:6" x14ac:dyDescent="0.25">
      <c r="A16539">
        <v>3083</v>
      </c>
      <c r="B16539" s="3">
        <v>44158</v>
      </c>
      <c r="C16539" s="3">
        <v>44158</v>
      </c>
      <c r="D16539" t="s">
        <v>131</v>
      </c>
      <c r="E16539" t="s">
        <v>134</v>
      </c>
      <c r="F16539" t="s">
        <v>132</v>
      </c>
    </row>
    <row r="16540" spans="1:6" x14ac:dyDescent="0.25">
      <c r="A16540">
        <v>3083</v>
      </c>
      <c r="B16540" s="3">
        <v>44159</v>
      </c>
      <c r="C16540" s="3">
        <v>44237</v>
      </c>
      <c r="D16540" t="s">
        <v>131</v>
      </c>
      <c r="E16540" t="s">
        <v>134</v>
      </c>
      <c r="F16540" t="s">
        <v>132</v>
      </c>
    </row>
    <row r="16541" spans="1:6" x14ac:dyDescent="0.25">
      <c r="A16541">
        <v>3083</v>
      </c>
      <c r="B16541" s="3">
        <v>44159</v>
      </c>
      <c r="C16541" s="3">
        <v>44237</v>
      </c>
      <c r="D16541" t="s">
        <v>131</v>
      </c>
      <c r="E16541" t="s">
        <v>134</v>
      </c>
      <c r="F16541" t="s">
        <v>132</v>
      </c>
    </row>
    <row r="16542" spans="1:6" x14ac:dyDescent="0.25">
      <c r="A16542">
        <v>3083</v>
      </c>
      <c r="B16542" s="3">
        <v>44237</v>
      </c>
      <c r="C16542" s="3">
        <v>44238</v>
      </c>
      <c r="D16542" t="s">
        <v>131</v>
      </c>
      <c r="E16542" t="s">
        <v>134</v>
      </c>
      <c r="F16542" t="s">
        <v>132</v>
      </c>
    </row>
    <row r="16543" spans="1:6" x14ac:dyDescent="0.25">
      <c r="A16543">
        <v>3083</v>
      </c>
      <c r="B16543" s="3">
        <v>44237</v>
      </c>
      <c r="C16543" s="3">
        <v>44238</v>
      </c>
      <c r="D16543" t="s">
        <v>131</v>
      </c>
      <c r="E16543" t="s">
        <v>134</v>
      </c>
      <c r="F16543" t="s">
        <v>132</v>
      </c>
    </row>
    <row r="16544" spans="1:6" x14ac:dyDescent="0.25">
      <c r="A16544">
        <v>3083</v>
      </c>
      <c r="B16544" s="3">
        <v>44239</v>
      </c>
      <c r="C16544" s="3">
        <v>44295</v>
      </c>
      <c r="D16544" t="s">
        <v>131</v>
      </c>
      <c r="E16544" t="s">
        <v>134</v>
      </c>
      <c r="F16544" t="s">
        <v>132</v>
      </c>
    </row>
    <row r="16545" spans="1:6" x14ac:dyDescent="0.25">
      <c r="A16545">
        <v>3083</v>
      </c>
      <c r="B16545" s="3">
        <v>44239</v>
      </c>
      <c r="C16545" s="3">
        <v>44295</v>
      </c>
      <c r="D16545" t="s">
        <v>131</v>
      </c>
      <c r="E16545" t="s">
        <v>134</v>
      </c>
      <c r="F16545" t="s">
        <v>132</v>
      </c>
    </row>
    <row r="16546" spans="1:6" x14ac:dyDescent="0.25">
      <c r="A16546">
        <v>3083</v>
      </c>
      <c r="B16546" s="3">
        <v>44295</v>
      </c>
      <c r="C16546" s="3">
        <v>44295</v>
      </c>
      <c r="D16546" t="s">
        <v>131</v>
      </c>
      <c r="E16546" t="s">
        <v>134</v>
      </c>
      <c r="F16546" t="s">
        <v>132</v>
      </c>
    </row>
    <row r="16547" spans="1:6" x14ac:dyDescent="0.25">
      <c r="A16547">
        <v>3083</v>
      </c>
      <c r="B16547" s="3">
        <v>44295</v>
      </c>
      <c r="C16547" s="3">
        <v>44295</v>
      </c>
      <c r="D16547" t="s">
        <v>131</v>
      </c>
      <c r="E16547" t="s">
        <v>134</v>
      </c>
      <c r="F16547" t="s">
        <v>132</v>
      </c>
    </row>
    <row r="16548" spans="1:6" x14ac:dyDescent="0.25">
      <c r="A16548">
        <v>3083</v>
      </c>
      <c r="B16548" s="3">
        <v>44296</v>
      </c>
      <c r="C16548" s="3">
        <v>44349</v>
      </c>
      <c r="D16548" t="s">
        <v>131</v>
      </c>
      <c r="E16548" t="s">
        <v>134</v>
      </c>
      <c r="F16548" t="s">
        <v>132</v>
      </c>
    </row>
    <row r="16549" spans="1:6" x14ac:dyDescent="0.25">
      <c r="A16549">
        <v>3083</v>
      </c>
      <c r="B16549" s="3">
        <v>44296</v>
      </c>
      <c r="C16549" s="3">
        <v>44349</v>
      </c>
      <c r="D16549" t="s">
        <v>131</v>
      </c>
      <c r="E16549" t="s">
        <v>134</v>
      </c>
      <c r="F16549" t="s">
        <v>132</v>
      </c>
    </row>
    <row r="16550" spans="1:6" x14ac:dyDescent="0.25">
      <c r="A16550">
        <v>3083</v>
      </c>
      <c r="B16550" s="3">
        <v>44347</v>
      </c>
      <c r="C16550" s="3">
        <v>44348</v>
      </c>
      <c r="D16550" t="s">
        <v>131</v>
      </c>
      <c r="E16550" t="s">
        <v>134</v>
      </c>
      <c r="F16550" t="s">
        <v>132</v>
      </c>
    </row>
    <row r="16551" spans="1:6" x14ac:dyDescent="0.25">
      <c r="A16551">
        <v>3083</v>
      </c>
      <c r="B16551" s="3">
        <v>44347</v>
      </c>
      <c r="C16551" s="3">
        <v>44348</v>
      </c>
      <c r="D16551" t="s">
        <v>131</v>
      </c>
      <c r="E16551" t="s">
        <v>134</v>
      </c>
      <c r="F16551" t="s">
        <v>132</v>
      </c>
    </row>
    <row r="16552" spans="1:6" x14ac:dyDescent="0.25">
      <c r="A16552">
        <v>3083</v>
      </c>
      <c r="B16552" s="3">
        <v>44349</v>
      </c>
      <c r="C16552" s="3">
        <v>44350</v>
      </c>
      <c r="D16552" t="s">
        <v>131</v>
      </c>
      <c r="E16552" t="s">
        <v>134</v>
      </c>
      <c r="F16552" t="s">
        <v>132</v>
      </c>
    </row>
    <row r="16553" spans="1:6" x14ac:dyDescent="0.25">
      <c r="A16553">
        <v>3083</v>
      </c>
      <c r="B16553" s="3">
        <v>44349</v>
      </c>
      <c r="C16553" s="3">
        <v>44350</v>
      </c>
      <c r="D16553" t="s">
        <v>131</v>
      </c>
      <c r="E16553" t="s">
        <v>134</v>
      </c>
      <c r="F16553" t="s">
        <v>132</v>
      </c>
    </row>
    <row r="16554" spans="1:6" x14ac:dyDescent="0.25">
      <c r="A16554">
        <v>3083</v>
      </c>
      <c r="B16554" s="3">
        <v>44349</v>
      </c>
      <c r="C16554" s="3">
        <v>44361</v>
      </c>
      <c r="D16554" t="s">
        <v>131</v>
      </c>
      <c r="E16554" t="s">
        <v>134</v>
      </c>
      <c r="F16554" t="s">
        <v>132</v>
      </c>
    </row>
    <row r="16555" spans="1:6" x14ac:dyDescent="0.25">
      <c r="A16555">
        <v>3083</v>
      </c>
      <c r="B16555" s="3">
        <v>44349</v>
      </c>
      <c r="C16555" s="3">
        <v>44361</v>
      </c>
      <c r="D16555" t="s">
        <v>131</v>
      </c>
      <c r="E16555" t="s">
        <v>134</v>
      </c>
      <c r="F16555" t="s">
        <v>132</v>
      </c>
    </row>
    <row r="16556" spans="1:6" x14ac:dyDescent="0.25">
      <c r="A16556">
        <v>3083</v>
      </c>
      <c r="B16556" s="3">
        <v>44361</v>
      </c>
      <c r="C16556" s="3">
        <v>44362</v>
      </c>
      <c r="D16556" t="s">
        <v>131</v>
      </c>
      <c r="E16556" t="s">
        <v>134</v>
      </c>
      <c r="F16556" t="s">
        <v>132</v>
      </c>
    </row>
    <row r="16557" spans="1:6" x14ac:dyDescent="0.25">
      <c r="A16557">
        <v>3083</v>
      </c>
      <c r="B16557" s="3">
        <v>44361</v>
      </c>
      <c r="C16557" s="3">
        <v>44362</v>
      </c>
      <c r="D16557" t="s">
        <v>131</v>
      </c>
      <c r="E16557" t="s">
        <v>134</v>
      </c>
      <c r="F16557" t="s">
        <v>132</v>
      </c>
    </row>
    <row r="16558" spans="1:6" x14ac:dyDescent="0.25">
      <c r="A16558">
        <v>3083</v>
      </c>
      <c r="B16558" s="3">
        <v>44363</v>
      </c>
      <c r="C16558" s="3">
        <v>44391</v>
      </c>
      <c r="D16558" t="s">
        <v>131</v>
      </c>
      <c r="E16558" t="s">
        <v>134</v>
      </c>
      <c r="F16558" t="s">
        <v>132</v>
      </c>
    </row>
    <row r="16559" spans="1:6" x14ac:dyDescent="0.25">
      <c r="A16559">
        <v>3083</v>
      </c>
      <c r="B16559" s="3">
        <v>44363</v>
      </c>
      <c r="C16559" s="3">
        <v>44391</v>
      </c>
      <c r="D16559" t="s">
        <v>131</v>
      </c>
      <c r="E16559" t="s">
        <v>134</v>
      </c>
      <c r="F16559" t="s">
        <v>132</v>
      </c>
    </row>
    <row r="16560" spans="1:6" x14ac:dyDescent="0.25">
      <c r="A16560">
        <v>3083</v>
      </c>
      <c r="B16560" s="3">
        <v>44391</v>
      </c>
      <c r="C16560" s="3">
        <v>44391</v>
      </c>
      <c r="D16560" t="s">
        <v>131</v>
      </c>
      <c r="E16560" t="s">
        <v>134</v>
      </c>
      <c r="F16560" t="s">
        <v>132</v>
      </c>
    </row>
    <row r="16561" spans="1:6" x14ac:dyDescent="0.25">
      <c r="A16561">
        <v>3083</v>
      </c>
      <c r="B16561" s="3">
        <v>44391</v>
      </c>
      <c r="C16561" s="3">
        <v>44391</v>
      </c>
      <c r="D16561" t="s">
        <v>131</v>
      </c>
      <c r="E16561" t="s">
        <v>134</v>
      </c>
      <c r="F16561" t="s">
        <v>132</v>
      </c>
    </row>
    <row r="16562" spans="1:6" x14ac:dyDescent="0.25">
      <c r="A16562">
        <v>3083</v>
      </c>
      <c r="B16562" s="3">
        <v>44392</v>
      </c>
      <c r="C16562" s="3">
        <v>44482</v>
      </c>
      <c r="D16562" t="s">
        <v>131</v>
      </c>
      <c r="E16562" t="s">
        <v>134</v>
      </c>
      <c r="F16562" t="s">
        <v>132</v>
      </c>
    </row>
    <row r="16563" spans="1:6" x14ac:dyDescent="0.25">
      <c r="A16563">
        <v>3083</v>
      </c>
      <c r="B16563" s="3">
        <v>44392</v>
      </c>
      <c r="C16563" s="3">
        <v>44482</v>
      </c>
      <c r="D16563" t="s">
        <v>131</v>
      </c>
      <c r="E16563" t="s">
        <v>134</v>
      </c>
      <c r="F16563" t="s">
        <v>132</v>
      </c>
    </row>
    <row r="16564" spans="1:6" x14ac:dyDescent="0.25">
      <c r="A16564">
        <v>3083</v>
      </c>
      <c r="B16564" s="3">
        <v>44482</v>
      </c>
      <c r="C16564" s="3">
        <v>44484</v>
      </c>
      <c r="D16564" t="s">
        <v>131</v>
      </c>
      <c r="E16564" t="s">
        <v>134</v>
      </c>
      <c r="F16564" t="s">
        <v>132</v>
      </c>
    </row>
    <row r="16565" spans="1:6" x14ac:dyDescent="0.25">
      <c r="A16565">
        <v>3083</v>
      </c>
      <c r="B16565" s="3">
        <v>44482</v>
      </c>
      <c r="C16565" s="3">
        <v>44484</v>
      </c>
      <c r="D16565" t="s">
        <v>131</v>
      </c>
      <c r="E16565" t="s">
        <v>134</v>
      </c>
      <c r="F16565" t="s">
        <v>132</v>
      </c>
    </row>
    <row r="16566" spans="1:6" x14ac:dyDescent="0.25">
      <c r="A16566">
        <v>3083</v>
      </c>
      <c r="B16566" s="3">
        <v>44485</v>
      </c>
      <c r="C16566" s="3">
        <v>44642</v>
      </c>
      <c r="D16566" t="s">
        <v>131</v>
      </c>
      <c r="E16566" t="s">
        <v>134</v>
      </c>
      <c r="F16566" t="s">
        <v>132</v>
      </c>
    </row>
    <row r="16567" spans="1:6" x14ac:dyDescent="0.25">
      <c r="A16567">
        <v>3083</v>
      </c>
      <c r="B16567" s="3">
        <v>44485</v>
      </c>
      <c r="C16567" s="3">
        <v>44642</v>
      </c>
      <c r="D16567" t="s">
        <v>131</v>
      </c>
      <c r="E16567" t="s">
        <v>134</v>
      </c>
      <c r="F16567" t="s">
        <v>132</v>
      </c>
    </row>
    <row r="16568" spans="1:6" x14ac:dyDescent="0.25">
      <c r="A16568">
        <v>3083</v>
      </c>
      <c r="B16568" s="3">
        <v>44642</v>
      </c>
      <c r="C16568" s="3">
        <v>44643</v>
      </c>
      <c r="D16568" t="s">
        <v>131</v>
      </c>
      <c r="E16568" t="s">
        <v>134</v>
      </c>
      <c r="F16568" t="s">
        <v>132</v>
      </c>
    </row>
    <row r="16569" spans="1:6" x14ac:dyDescent="0.25">
      <c r="A16569">
        <v>3083</v>
      </c>
      <c r="B16569" s="3">
        <v>44642</v>
      </c>
      <c r="C16569" s="3">
        <v>44643</v>
      </c>
      <c r="D16569" t="s">
        <v>131</v>
      </c>
      <c r="E16569" t="s">
        <v>134</v>
      </c>
      <c r="F16569" t="s">
        <v>132</v>
      </c>
    </row>
    <row r="16570" spans="1:6" x14ac:dyDescent="0.25">
      <c r="A16570">
        <v>3083</v>
      </c>
      <c r="B16570" s="3">
        <v>44644</v>
      </c>
      <c r="C16570" s="3">
        <v>44644</v>
      </c>
      <c r="D16570" t="s">
        <v>131</v>
      </c>
      <c r="E16570" t="s">
        <v>134</v>
      </c>
      <c r="F16570" t="s">
        <v>132</v>
      </c>
    </row>
    <row r="16571" spans="1:6" x14ac:dyDescent="0.25">
      <c r="A16571">
        <v>3083</v>
      </c>
      <c r="B16571" s="3">
        <v>44644</v>
      </c>
      <c r="C16571" s="3">
        <v>44644</v>
      </c>
      <c r="D16571" t="s">
        <v>131</v>
      </c>
      <c r="E16571" t="s">
        <v>134</v>
      </c>
      <c r="F16571" t="s">
        <v>132</v>
      </c>
    </row>
    <row r="16572" spans="1:6" x14ac:dyDescent="0.25">
      <c r="A16572">
        <v>3083</v>
      </c>
      <c r="B16572" s="3">
        <v>44644</v>
      </c>
      <c r="C16572" s="3">
        <v>44645</v>
      </c>
      <c r="D16572" t="s">
        <v>131</v>
      </c>
      <c r="E16572" t="s">
        <v>134</v>
      </c>
      <c r="F16572" t="s">
        <v>132</v>
      </c>
    </row>
    <row r="16573" spans="1:6" x14ac:dyDescent="0.25">
      <c r="A16573">
        <v>3083</v>
      </c>
      <c r="B16573" s="3">
        <v>44644</v>
      </c>
      <c r="C16573" s="3">
        <v>44645</v>
      </c>
      <c r="D16573" t="s">
        <v>131</v>
      </c>
      <c r="E16573" t="s">
        <v>134</v>
      </c>
      <c r="F16573" t="s">
        <v>132</v>
      </c>
    </row>
    <row r="16574" spans="1:6" x14ac:dyDescent="0.25">
      <c r="A16574">
        <v>3083</v>
      </c>
      <c r="B16574" s="3">
        <v>44646</v>
      </c>
      <c r="C16574" s="3">
        <v>44655</v>
      </c>
      <c r="D16574" t="s">
        <v>131</v>
      </c>
      <c r="E16574" t="s">
        <v>134</v>
      </c>
      <c r="F16574" t="s">
        <v>132</v>
      </c>
    </row>
    <row r="16575" spans="1:6" x14ac:dyDescent="0.25">
      <c r="A16575">
        <v>3083</v>
      </c>
      <c r="B16575" s="3">
        <v>44646</v>
      </c>
      <c r="C16575" s="3">
        <v>44655</v>
      </c>
      <c r="D16575" t="s">
        <v>131</v>
      </c>
      <c r="E16575" t="s">
        <v>134</v>
      </c>
      <c r="F16575" t="s">
        <v>132</v>
      </c>
    </row>
    <row r="16576" spans="1:6" x14ac:dyDescent="0.25">
      <c r="A16576">
        <v>3083</v>
      </c>
      <c r="B16576" s="3">
        <v>44655</v>
      </c>
      <c r="C16576" s="3">
        <v>44656</v>
      </c>
      <c r="D16576" t="s">
        <v>131</v>
      </c>
      <c r="E16576" t="s">
        <v>134</v>
      </c>
      <c r="F16576" t="s">
        <v>132</v>
      </c>
    </row>
    <row r="16577" spans="1:6" x14ac:dyDescent="0.25">
      <c r="A16577">
        <v>3083</v>
      </c>
      <c r="B16577" s="3">
        <v>44655</v>
      </c>
      <c r="C16577" s="3">
        <v>44656</v>
      </c>
      <c r="D16577" t="s">
        <v>131</v>
      </c>
      <c r="E16577" t="s">
        <v>134</v>
      </c>
      <c r="F16577" t="s">
        <v>132</v>
      </c>
    </row>
    <row r="16578" spans="1:6" x14ac:dyDescent="0.25">
      <c r="A16578">
        <v>3083</v>
      </c>
      <c r="B16578" s="3">
        <v>44657</v>
      </c>
      <c r="C16578" s="3">
        <v>44706</v>
      </c>
      <c r="D16578" t="s">
        <v>131</v>
      </c>
      <c r="E16578" t="s">
        <v>134</v>
      </c>
      <c r="F16578" t="s">
        <v>132</v>
      </c>
    </row>
    <row r="16579" spans="1:6" x14ac:dyDescent="0.25">
      <c r="A16579">
        <v>3083</v>
      </c>
      <c r="B16579" s="3">
        <v>44657</v>
      </c>
      <c r="C16579" s="3">
        <v>44706</v>
      </c>
      <c r="D16579" t="s">
        <v>131</v>
      </c>
      <c r="E16579" t="s">
        <v>134</v>
      </c>
      <c r="F16579" t="s">
        <v>132</v>
      </c>
    </row>
    <row r="16580" spans="1:6" x14ac:dyDescent="0.25">
      <c r="A16580">
        <v>3083</v>
      </c>
      <c r="B16580" s="3">
        <v>44706</v>
      </c>
      <c r="C16580" s="3">
        <v>44707</v>
      </c>
      <c r="D16580" t="s">
        <v>131</v>
      </c>
      <c r="E16580" t="s">
        <v>134</v>
      </c>
      <c r="F16580" t="s">
        <v>132</v>
      </c>
    </row>
    <row r="16581" spans="1:6" x14ac:dyDescent="0.25">
      <c r="A16581">
        <v>3083</v>
      </c>
      <c r="B16581" s="3">
        <v>44706</v>
      </c>
      <c r="C16581" s="3">
        <v>44707</v>
      </c>
      <c r="D16581" t="s">
        <v>131</v>
      </c>
      <c r="E16581" t="s">
        <v>134</v>
      </c>
      <c r="F16581" t="s">
        <v>132</v>
      </c>
    </row>
    <row r="16582" spans="1:6" x14ac:dyDescent="0.25">
      <c r="A16582">
        <v>3083</v>
      </c>
      <c r="B16582" s="3">
        <v>44708</v>
      </c>
      <c r="C16582" s="3">
        <v>44734</v>
      </c>
      <c r="D16582" t="s">
        <v>131</v>
      </c>
      <c r="E16582" t="s">
        <v>134</v>
      </c>
      <c r="F16582" t="s">
        <v>132</v>
      </c>
    </row>
    <row r="16583" spans="1:6" x14ac:dyDescent="0.25">
      <c r="A16583">
        <v>3083</v>
      </c>
      <c r="B16583" s="3">
        <v>44708</v>
      </c>
      <c r="C16583" s="3">
        <v>44734</v>
      </c>
      <c r="D16583" t="s">
        <v>131</v>
      </c>
      <c r="E16583" t="s">
        <v>134</v>
      </c>
      <c r="F16583" t="s">
        <v>132</v>
      </c>
    </row>
    <row r="16584" spans="1:6" x14ac:dyDescent="0.25">
      <c r="A16584">
        <v>3083</v>
      </c>
      <c r="B16584" s="3">
        <v>44734</v>
      </c>
      <c r="C16584" s="3">
        <v>44735</v>
      </c>
      <c r="D16584" t="s">
        <v>131</v>
      </c>
      <c r="E16584" t="s">
        <v>134</v>
      </c>
      <c r="F16584" t="s">
        <v>132</v>
      </c>
    </row>
    <row r="16585" spans="1:6" x14ac:dyDescent="0.25">
      <c r="A16585">
        <v>3083</v>
      </c>
      <c r="B16585" s="3">
        <v>44734</v>
      </c>
      <c r="C16585" s="3">
        <v>44735</v>
      </c>
      <c r="D16585" t="s">
        <v>131</v>
      </c>
      <c r="E16585" t="s">
        <v>134</v>
      </c>
      <c r="F16585" t="s">
        <v>132</v>
      </c>
    </row>
    <row r="16586" spans="1:6" x14ac:dyDescent="0.25">
      <c r="A16586">
        <v>3083</v>
      </c>
      <c r="B16586" s="3">
        <v>44736</v>
      </c>
      <c r="C16586" s="3">
        <v>44748</v>
      </c>
      <c r="D16586" t="s">
        <v>131</v>
      </c>
      <c r="E16586" t="s">
        <v>134</v>
      </c>
      <c r="F16586" t="s">
        <v>132</v>
      </c>
    </row>
    <row r="16587" spans="1:6" x14ac:dyDescent="0.25">
      <c r="A16587">
        <v>3083</v>
      </c>
      <c r="B16587" s="3">
        <v>44736</v>
      </c>
      <c r="C16587" s="3">
        <v>44748</v>
      </c>
      <c r="D16587" t="s">
        <v>131</v>
      </c>
      <c r="E16587" t="s">
        <v>134</v>
      </c>
      <c r="F16587" t="s">
        <v>132</v>
      </c>
    </row>
    <row r="16588" spans="1:6" x14ac:dyDescent="0.25">
      <c r="A16588">
        <v>3083</v>
      </c>
      <c r="B16588" s="3">
        <v>44747</v>
      </c>
      <c r="C16588" s="3">
        <v>44747</v>
      </c>
      <c r="D16588" t="s">
        <v>131</v>
      </c>
      <c r="E16588" t="s">
        <v>134</v>
      </c>
      <c r="F16588" t="s">
        <v>132</v>
      </c>
    </row>
    <row r="16589" spans="1:6" x14ac:dyDescent="0.25">
      <c r="A16589">
        <v>3083</v>
      </c>
      <c r="B16589" s="3">
        <v>44747</v>
      </c>
      <c r="C16589" s="3">
        <v>44747</v>
      </c>
      <c r="D16589" t="s">
        <v>131</v>
      </c>
      <c r="E16589" t="s">
        <v>134</v>
      </c>
      <c r="F16589" t="s">
        <v>132</v>
      </c>
    </row>
    <row r="16590" spans="1:6" x14ac:dyDescent="0.25">
      <c r="A16590">
        <v>3083</v>
      </c>
      <c r="B16590" s="3">
        <v>44748</v>
      </c>
      <c r="C16590" s="3">
        <v>44750</v>
      </c>
      <c r="D16590" t="s">
        <v>131</v>
      </c>
      <c r="E16590" t="s">
        <v>134</v>
      </c>
      <c r="F16590" t="s">
        <v>132</v>
      </c>
    </row>
    <row r="16591" spans="1:6" x14ac:dyDescent="0.25">
      <c r="A16591">
        <v>3083</v>
      </c>
      <c r="B16591" s="3">
        <v>44748</v>
      </c>
      <c r="C16591" s="3">
        <v>44750</v>
      </c>
      <c r="D16591" t="s">
        <v>131</v>
      </c>
      <c r="E16591" t="s">
        <v>134</v>
      </c>
      <c r="F16591" t="s">
        <v>132</v>
      </c>
    </row>
    <row r="16592" spans="1:6" x14ac:dyDescent="0.25">
      <c r="A16592">
        <v>3083</v>
      </c>
      <c r="B16592" s="3">
        <v>44748</v>
      </c>
      <c r="C16592" s="3"/>
      <c r="D16592" t="s">
        <v>131</v>
      </c>
      <c r="E16592" t="s">
        <v>134</v>
      </c>
      <c r="F16592" t="s">
        <v>132</v>
      </c>
    </row>
    <row r="16593" spans="1:6" x14ac:dyDescent="0.25">
      <c r="A16593">
        <v>3083</v>
      </c>
      <c r="B16593" s="3">
        <v>44748</v>
      </c>
      <c r="C16593" s="3"/>
      <c r="D16593" t="s">
        <v>131</v>
      </c>
      <c r="E16593" t="s">
        <v>134</v>
      </c>
      <c r="F16593" t="s">
        <v>132</v>
      </c>
    </row>
    <row r="16594" spans="1:6" x14ac:dyDescent="0.25">
      <c r="A16594">
        <v>3083</v>
      </c>
      <c r="B16594" s="3">
        <v>44751</v>
      </c>
      <c r="C16594" s="3"/>
      <c r="D16594" t="s">
        <v>131</v>
      </c>
      <c r="E16594" t="s">
        <v>134</v>
      </c>
      <c r="F16594" t="s">
        <v>132</v>
      </c>
    </row>
    <row r="16595" spans="1:6" x14ac:dyDescent="0.25">
      <c r="A16595">
        <v>3083</v>
      </c>
      <c r="B16595" s="3">
        <v>44751</v>
      </c>
      <c r="C16595" s="3"/>
      <c r="D16595" t="s">
        <v>131</v>
      </c>
      <c r="E16595" t="s">
        <v>134</v>
      </c>
      <c r="F16595" t="s">
        <v>132</v>
      </c>
    </row>
    <row r="16596" spans="1:6" x14ac:dyDescent="0.25">
      <c r="A16596">
        <v>3084</v>
      </c>
      <c r="B16596" s="3">
        <v>42810</v>
      </c>
      <c r="C16596" s="3">
        <v>43565</v>
      </c>
      <c r="D16596" t="s">
        <v>131</v>
      </c>
      <c r="E16596" t="s">
        <v>167</v>
      </c>
      <c r="F16596" t="s">
        <v>133</v>
      </c>
    </row>
    <row r="16597" spans="1:6" x14ac:dyDescent="0.25">
      <c r="A16597">
        <v>3084</v>
      </c>
      <c r="B16597" s="3">
        <v>43565</v>
      </c>
      <c r="C16597" s="3">
        <v>43565</v>
      </c>
      <c r="D16597" t="s">
        <v>131</v>
      </c>
      <c r="E16597" t="s">
        <v>167</v>
      </c>
      <c r="F16597" t="s">
        <v>133</v>
      </c>
    </row>
    <row r="16598" spans="1:6" x14ac:dyDescent="0.25">
      <c r="A16598">
        <v>3084</v>
      </c>
      <c r="B16598" s="3">
        <v>43566</v>
      </c>
      <c r="C16598" s="3">
        <v>43577</v>
      </c>
      <c r="D16598" t="s">
        <v>131</v>
      </c>
      <c r="E16598" t="s">
        <v>167</v>
      </c>
      <c r="F16598" t="s">
        <v>133</v>
      </c>
    </row>
    <row r="16599" spans="1:6" x14ac:dyDescent="0.25">
      <c r="A16599">
        <v>3084</v>
      </c>
      <c r="B16599" s="3">
        <v>43577</v>
      </c>
      <c r="C16599" s="3">
        <v>43581</v>
      </c>
      <c r="D16599" t="s">
        <v>131</v>
      </c>
      <c r="E16599" t="s">
        <v>167</v>
      </c>
      <c r="F16599" t="s">
        <v>133</v>
      </c>
    </row>
    <row r="16600" spans="1:6" x14ac:dyDescent="0.25">
      <c r="A16600">
        <v>3084</v>
      </c>
      <c r="B16600" s="3">
        <v>43582</v>
      </c>
      <c r="C16600" s="3">
        <v>43584</v>
      </c>
      <c r="D16600" t="s">
        <v>131</v>
      </c>
      <c r="E16600" t="s">
        <v>167</v>
      </c>
      <c r="F16600" t="s">
        <v>133</v>
      </c>
    </row>
    <row r="16601" spans="1:6" x14ac:dyDescent="0.25">
      <c r="A16601">
        <v>3084</v>
      </c>
      <c r="B16601" s="3">
        <v>43584</v>
      </c>
      <c r="C16601" s="3">
        <v>43585</v>
      </c>
      <c r="D16601" t="s">
        <v>131</v>
      </c>
      <c r="E16601" t="s">
        <v>167</v>
      </c>
      <c r="F16601" t="s">
        <v>133</v>
      </c>
    </row>
    <row r="16602" spans="1:6" x14ac:dyDescent="0.25">
      <c r="A16602">
        <v>3084</v>
      </c>
      <c r="B16602" s="3">
        <v>43586</v>
      </c>
      <c r="C16602" s="3">
        <v>44470</v>
      </c>
      <c r="D16602" t="s">
        <v>131</v>
      </c>
      <c r="E16602" t="s">
        <v>167</v>
      </c>
      <c r="F16602" t="s">
        <v>133</v>
      </c>
    </row>
    <row r="16603" spans="1:6" x14ac:dyDescent="0.25">
      <c r="A16603">
        <v>3084</v>
      </c>
      <c r="B16603" s="3">
        <v>44470</v>
      </c>
      <c r="C16603" s="3">
        <v>44470</v>
      </c>
      <c r="D16603" t="s">
        <v>131</v>
      </c>
      <c r="E16603" t="s">
        <v>167</v>
      </c>
      <c r="F16603" t="s">
        <v>133</v>
      </c>
    </row>
    <row r="16604" spans="1:6" x14ac:dyDescent="0.25">
      <c r="A16604">
        <v>3084</v>
      </c>
      <c r="B16604" s="3">
        <v>44470</v>
      </c>
      <c r="C16604" s="3">
        <v>44631</v>
      </c>
      <c r="D16604" t="s">
        <v>131</v>
      </c>
      <c r="E16604" t="s">
        <v>202</v>
      </c>
      <c r="F16604" t="s">
        <v>133</v>
      </c>
    </row>
    <row r="16605" spans="1:6" x14ac:dyDescent="0.25">
      <c r="A16605">
        <v>3084</v>
      </c>
      <c r="B16605" s="3">
        <v>44631</v>
      </c>
      <c r="C16605" s="3"/>
      <c r="D16605" t="s">
        <v>131</v>
      </c>
      <c r="E16605" t="s">
        <v>116</v>
      </c>
      <c r="F16605" t="s">
        <v>133</v>
      </c>
    </row>
    <row r="16606" spans="1:6" x14ac:dyDescent="0.25">
      <c r="A16606">
        <v>3084</v>
      </c>
      <c r="B16606" s="3">
        <v>44631</v>
      </c>
      <c r="C16606" s="3">
        <v>44634</v>
      </c>
      <c r="D16606" t="s">
        <v>131</v>
      </c>
      <c r="E16606" t="s">
        <v>202</v>
      </c>
      <c r="F16606" t="s">
        <v>133</v>
      </c>
    </row>
    <row r="16607" spans="1:6" x14ac:dyDescent="0.25">
      <c r="A16607">
        <v>3084</v>
      </c>
      <c r="B16607" s="3">
        <v>44631</v>
      </c>
      <c r="C16607" s="3">
        <v>44631</v>
      </c>
      <c r="D16607" t="s">
        <v>131</v>
      </c>
      <c r="E16607" t="s">
        <v>116</v>
      </c>
      <c r="F16607" t="s">
        <v>133</v>
      </c>
    </row>
    <row r="16608" spans="1:6" x14ac:dyDescent="0.25">
      <c r="A16608">
        <v>3086</v>
      </c>
      <c r="B16608" s="3">
        <v>43466</v>
      </c>
      <c r="C16608" s="3"/>
      <c r="D16608" t="s">
        <v>131</v>
      </c>
      <c r="E16608" t="s">
        <v>173</v>
      </c>
      <c r="F16608" t="s">
        <v>133</v>
      </c>
    </row>
    <row r="16609" spans="1:6" x14ac:dyDescent="0.25">
      <c r="A16609">
        <v>3087</v>
      </c>
      <c r="B16609" s="3">
        <v>44470</v>
      </c>
      <c r="C16609" s="3">
        <v>44743</v>
      </c>
      <c r="D16609" t="s">
        <v>131</v>
      </c>
      <c r="E16609" t="s">
        <v>185</v>
      </c>
      <c r="F16609" t="s">
        <v>133</v>
      </c>
    </row>
    <row r="16610" spans="1:6" x14ac:dyDescent="0.25">
      <c r="A16610">
        <v>3087</v>
      </c>
      <c r="B16610" s="3">
        <v>44743</v>
      </c>
      <c r="C16610" s="3">
        <v>44743</v>
      </c>
      <c r="D16610" t="s">
        <v>131</v>
      </c>
      <c r="E16610" t="s">
        <v>185</v>
      </c>
      <c r="F16610" t="s">
        <v>133</v>
      </c>
    </row>
    <row r="16611" spans="1:6" x14ac:dyDescent="0.25">
      <c r="A16611">
        <v>3088</v>
      </c>
      <c r="B16611" s="3">
        <v>42913</v>
      </c>
      <c r="C16611" s="3">
        <v>43410</v>
      </c>
      <c r="D16611" t="s">
        <v>131</v>
      </c>
      <c r="E16611" t="s">
        <v>134</v>
      </c>
      <c r="F16611" t="s">
        <v>132</v>
      </c>
    </row>
    <row r="16612" spans="1:6" x14ac:dyDescent="0.25">
      <c r="A16612">
        <v>3088</v>
      </c>
      <c r="B16612" s="3">
        <v>43410</v>
      </c>
      <c r="C16612" s="3">
        <v>43891</v>
      </c>
      <c r="D16612" t="s">
        <v>131</v>
      </c>
      <c r="E16612" t="s">
        <v>134</v>
      </c>
      <c r="F16612" t="s">
        <v>132</v>
      </c>
    </row>
    <row r="16613" spans="1:6" x14ac:dyDescent="0.25">
      <c r="A16613">
        <v>3088</v>
      </c>
      <c r="B16613" s="3">
        <v>43891</v>
      </c>
      <c r="C16613" s="3">
        <v>43983</v>
      </c>
      <c r="D16613" t="s">
        <v>131</v>
      </c>
      <c r="E16613" t="s">
        <v>134</v>
      </c>
      <c r="F16613" t="s">
        <v>132</v>
      </c>
    </row>
    <row r="16614" spans="1:6" x14ac:dyDescent="0.25">
      <c r="A16614">
        <v>3088</v>
      </c>
      <c r="B16614" s="3">
        <v>43983</v>
      </c>
      <c r="C16614" s="3">
        <v>43983</v>
      </c>
      <c r="D16614" t="s">
        <v>131</v>
      </c>
      <c r="E16614" t="s">
        <v>135</v>
      </c>
      <c r="F16614" t="s">
        <v>133</v>
      </c>
    </row>
    <row r="16615" spans="1:6" x14ac:dyDescent="0.25">
      <c r="A16615">
        <v>3088</v>
      </c>
      <c r="B16615" s="3">
        <v>43983</v>
      </c>
      <c r="C16615" s="3">
        <v>44136</v>
      </c>
      <c r="D16615" t="s">
        <v>131</v>
      </c>
      <c r="E16615" t="s">
        <v>135</v>
      </c>
      <c r="F16615" t="s">
        <v>133</v>
      </c>
    </row>
    <row r="16616" spans="1:6" x14ac:dyDescent="0.25">
      <c r="A16616">
        <v>3088</v>
      </c>
      <c r="B16616" s="3">
        <v>43983</v>
      </c>
      <c r="C16616" s="3">
        <v>43983</v>
      </c>
      <c r="D16616" t="s">
        <v>131</v>
      </c>
      <c r="E16616" t="s">
        <v>134</v>
      </c>
      <c r="F16616" t="s">
        <v>132</v>
      </c>
    </row>
    <row r="16617" spans="1:6" x14ac:dyDescent="0.25">
      <c r="A16617">
        <v>3088</v>
      </c>
      <c r="B16617" s="3">
        <v>43983</v>
      </c>
      <c r="C16617" s="3">
        <v>43983</v>
      </c>
      <c r="D16617" t="s">
        <v>131</v>
      </c>
      <c r="E16617" t="s">
        <v>134</v>
      </c>
      <c r="F16617" t="s">
        <v>132</v>
      </c>
    </row>
    <row r="16618" spans="1:6" x14ac:dyDescent="0.25">
      <c r="A16618">
        <v>3088</v>
      </c>
      <c r="B16618" s="3">
        <v>44136</v>
      </c>
      <c r="C16618" s="3">
        <v>44136</v>
      </c>
      <c r="D16618" t="s">
        <v>131</v>
      </c>
      <c r="E16618" t="s">
        <v>260</v>
      </c>
      <c r="F16618" t="s">
        <v>133</v>
      </c>
    </row>
    <row r="16619" spans="1:6" x14ac:dyDescent="0.25">
      <c r="A16619">
        <v>3088</v>
      </c>
      <c r="B16619" s="3">
        <v>44136</v>
      </c>
      <c r="C16619" s="3">
        <v>44392</v>
      </c>
      <c r="D16619" t="s">
        <v>131</v>
      </c>
      <c r="E16619" t="s">
        <v>260</v>
      </c>
      <c r="F16619" t="s">
        <v>133</v>
      </c>
    </row>
    <row r="16620" spans="1:6" x14ac:dyDescent="0.25">
      <c r="A16620">
        <v>3088</v>
      </c>
      <c r="B16620" s="3">
        <v>44392</v>
      </c>
      <c r="C16620" s="3"/>
      <c r="D16620" t="s">
        <v>131</v>
      </c>
      <c r="E16620" t="s">
        <v>260</v>
      </c>
      <c r="F16620" t="s">
        <v>133</v>
      </c>
    </row>
    <row r="16621" spans="1:6" x14ac:dyDescent="0.25">
      <c r="A16621">
        <v>3088</v>
      </c>
      <c r="B16621" s="3">
        <v>44392</v>
      </c>
      <c r="C16621" s="3">
        <v>44392</v>
      </c>
      <c r="D16621" t="s">
        <v>131</v>
      </c>
      <c r="E16621" t="s">
        <v>260</v>
      </c>
      <c r="F16621" t="s">
        <v>133</v>
      </c>
    </row>
    <row r="16622" spans="1:6" x14ac:dyDescent="0.25">
      <c r="A16622">
        <v>3088</v>
      </c>
      <c r="B16622" s="3">
        <v>44392</v>
      </c>
      <c r="C16622" s="3">
        <v>44392</v>
      </c>
      <c r="D16622" t="s">
        <v>131</v>
      </c>
      <c r="E16622" t="s">
        <v>260</v>
      </c>
      <c r="F16622" t="s">
        <v>133</v>
      </c>
    </row>
    <row r="16623" spans="1:6" x14ac:dyDescent="0.25">
      <c r="A16623">
        <v>3088</v>
      </c>
      <c r="B16623" s="3">
        <v>44392</v>
      </c>
      <c r="C16623" s="3">
        <v>44392</v>
      </c>
      <c r="D16623" t="s">
        <v>131</v>
      </c>
      <c r="E16623" t="s">
        <v>260</v>
      </c>
      <c r="F16623" t="s">
        <v>133</v>
      </c>
    </row>
    <row r="16624" spans="1:6" x14ac:dyDescent="0.25">
      <c r="A16624">
        <v>3088</v>
      </c>
      <c r="B16624" s="3">
        <v>44392</v>
      </c>
      <c r="C16624" s="3">
        <v>44392</v>
      </c>
      <c r="D16624" t="s">
        <v>131</v>
      </c>
      <c r="E16624" t="s">
        <v>260</v>
      </c>
      <c r="F16624" t="s">
        <v>133</v>
      </c>
    </row>
    <row r="16625" spans="1:6" x14ac:dyDescent="0.25">
      <c r="A16625">
        <v>3088</v>
      </c>
      <c r="B16625" s="3">
        <v>44392</v>
      </c>
      <c r="C16625" s="3">
        <v>44392</v>
      </c>
      <c r="D16625" t="s">
        <v>131</v>
      </c>
      <c r="E16625" t="s">
        <v>260</v>
      </c>
      <c r="F16625" t="s">
        <v>133</v>
      </c>
    </row>
    <row r="16626" spans="1:6" x14ac:dyDescent="0.25">
      <c r="A16626">
        <v>3089</v>
      </c>
      <c r="B16626" s="3">
        <v>43739</v>
      </c>
      <c r="C16626" s="3">
        <v>43830</v>
      </c>
      <c r="D16626" t="s">
        <v>131</v>
      </c>
      <c r="E16626" t="s">
        <v>191</v>
      </c>
      <c r="F16626" t="s">
        <v>133</v>
      </c>
    </row>
    <row r="16627" spans="1:6" x14ac:dyDescent="0.25">
      <c r="A16627">
        <v>3089</v>
      </c>
      <c r="B16627" s="3">
        <v>43831</v>
      </c>
      <c r="C16627" s="3">
        <v>43921</v>
      </c>
      <c r="D16627" t="s">
        <v>131</v>
      </c>
      <c r="E16627" t="s">
        <v>191</v>
      </c>
      <c r="F16627" t="s">
        <v>133</v>
      </c>
    </row>
    <row r="16628" spans="1:6" x14ac:dyDescent="0.25">
      <c r="A16628">
        <v>3089</v>
      </c>
      <c r="B16628" s="3">
        <v>43922</v>
      </c>
      <c r="C16628" s="3">
        <v>44012</v>
      </c>
      <c r="D16628" t="s">
        <v>131</v>
      </c>
      <c r="E16628" t="s">
        <v>191</v>
      </c>
      <c r="F16628" t="s">
        <v>133</v>
      </c>
    </row>
    <row r="16629" spans="1:6" x14ac:dyDescent="0.25">
      <c r="A16629">
        <v>3089</v>
      </c>
      <c r="B16629" s="3">
        <v>44013</v>
      </c>
      <c r="C16629" s="3">
        <v>44104</v>
      </c>
      <c r="D16629" t="s">
        <v>131</v>
      </c>
      <c r="E16629" t="s">
        <v>191</v>
      </c>
      <c r="F16629" t="s">
        <v>133</v>
      </c>
    </row>
    <row r="16630" spans="1:6" x14ac:dyDescent="0.25">
      <c r="A16630">
        <v>3089</v>
      </c>
      <c r="B16630" s="3">
        <v>44105</v>
      </c>
      <c r="C16630" s="3">
        <v>44196</v>
      </c>
      <c r="D16630" t="s">
        <v>131</v>
      </c>
      <c r="E16630" t="s">
        <v>191</v>
      </c>
      <c r="F16630" t="s">
        <v>133</v>
      </c>
    </row>
    <row r="16631" spans="1:6" x14ac:dyDescent="0.25">
      <c r="A16631">
        <v>3089</v>
      </c>
      <c r="B16631" s="3">
        <v>44197</v>
      </c>
      <c r="C16631" s="3">
        <v>44286</v>
      </c>
      <c r="D16631" t="s">
        <v>131</v>
      </c>
      <c r="E16631" t="s">
        <v>191</v>
      </c>
      <c r="F16631" t="s">
        <v>133</v>
      </c>
    </row>
    <row r="16632" spans="1:6" x14ac:dyDescent="0.25">
      <c r="A16632">
        <v>3089</v>
      </c>
      <c r="B16632" s="3">
        <v>44287</v>
      </c>
      <c r="C16632" s="3">
        <v>44377</v>
      </c>
      <c r="D16632" t="s">
        <v>131</v>
      </c>
      <c r="E16632" t="s">
        <v>191</v>
      </c>
      <c r="F16632" t="s">
        <v>133</v>
      </c>
    </row>
    <row r="16633" spans="1:6" x14ac:dyDescent="0.25">
      <c r="A16633">
        <v>3089</v>
      </c>
      <c r="B16633" s="3">
        <v>44378</v>
      </c>
      <c r="C16633" s="3">
        <v>44469</v>
      </c>
      <c r="D16633" t="s">
        <v>131</v>
      </c>
      <c r="E16633" t="s">
        <v>191</v>
      </c>
      <c r="F16633" t="s">
        <v>133</v>
      </c>
    </row>
    <row r="16634" spans="1:6" x14ac:dyDescent="0.25">
      <c r="A16634">
        <v>3089</v>
      </c>
      <c r="B16634" s="3">
        <v>44470</v>
      </c>
      <c r="C16634" s="3">
        <v>44561</v>
      </c>
      <c r="D16634" t="s">
        <v>131</v>
      </c>
      <c r="E16634" t="s">
        <v>191</v>
      </c>
      <c r="F16634" t="s">
        <v>133</v>
      </c>
    </row>
    <row r="16635" spans="1:6" x14ac:dyDescent="0.25">
      <c r="A16635">
        <v>3089</v>
      </c>
      <c r="B16635" s="3">
        <v>44562</v>
      </c>
      <c r="C16635" s="3"/>
      <c r="D16635" t="s">
        <v>131</v>
      </c>
      <c r="E16635" t="s">
        <v>191</v>
      </c>
      <c r="F16635" t="s">
        <v>133</v>
      </c>
    </row>
    <row r="16636" spans="1:6" x14ac:dyDescent="0.25">
      <c r="A16636">
        <v>3089</v>
      </c>
      <c r="B16636" s="3">
        <v>44578</v>
      </c>
      <c r="C16636" s="3">
        <v>44666</v>
      </c>
      <c r="D16636" t="s">
        <v>131</v>
      </c>
      <c r="E16636" t="s">
        <v>180</v>
      </c>
      <c r="F16636" t="s">
        <v>133</v>
      </c>
    </row>
    <row r="16637" spans="1:6" x14ac:dyDescent="0.25">
      <c r="A16637">
        <v>3089</v>
      </c>
      <c r="B16637" s="3">
        <v>44667</v>
      </c>
      <c r="C16637" s="3">
        <v>44742</v>
      </c>
      <c r="D16637" t="s">
        <v>131</v>
      </c>
      <c r="E16637" t="s">
        <v>180</v>
      </c>
      <c r="F16637" t="s">
        <v>133</v>
      </c>
    </row>
    <row r="16638" spans="1:6" x14ac:dyDescent="0.25">
      <c r="A16638">
        <v>3090</v>
      </c>
      <c r="B16638" s="3">
        <v>42912</v>
      </c>
      <c r="C16638" s="3">
        <v>43405</v>
      </c>
      <c r="D16638" t="s">
        <v>131</v>
      </c>
      <c r="E16638" t="s">
        <v>185</v>
      </c>
      <c r="F16638" t="s">
        <v>133</v>
      </c>
    </row>
    <row r="16639" spans="1:6" x14ac:dyDescent="0.25">
      <c r="A16639">
        <v>3090</v>
      </c>
      <c r="B16639" s="3">
        <v>43405</v>
      </c>
      <c r="C16639" s="3">
        <v>43727</v>
      </c>
      <c r="D16639" t="s">
        <v>131</v>
      </c>
      <c r="E16639" t="s">
        <v>185</v>
      </c>
      <c r="F16639" t="s">
        <v>133</v>
      </c>
    </row>
    <row r="16640" spans="1:6" x14ac:dyDescent="0.25">
      <c r="A16640">
        <v>3090</v>
      </c>
      <c r="B16640" s="3">
        <v>43727</v>
      </c>
      <c r="C16640" s="3">
        <v>43868</v>
      </c>
      <c r="D16640" t="s">
        <v>131</v>
      </c>
      <c r="E16640" t="s">
        <v>185</v>
      </c>
      <c r="F16640" t="s">
        <v>133</v>
      </c>
    </row>
    <row r="16641" spans="1:6" x14ac:dyDescent="0.25">
      <c r="A16641">
        <v>3090</v>
      </c>
      <c r="B16641" s="3">
        <v>43868</v>
      </c>
      <c r="C16641" s="3">
        <v>43868</v>
      </c>
      <c r="D16641" t="s">
        <v>131</v>
      </c>
      <c r="E16641" t="s">
        <v>185</v>
      </c>
      <c r="F16641" t="s">
        <v>133</v>
      </c>
    </row>
    <row r="16642" spans="1:6" x14ac:dyDescent="0.25">
      <c r="A16642">
        <v>3090</v>
      </c>
      <c r="B16642" s="3">
        <v>43869</v>
      </c>
      <c r="C16642" s="3">
        <v>43983</v>
      </c>
      <c r="D16642" t="s">
        <v>131</v>
      </c>
      <c r="E16642" t="s">
        <v>185</v>
      </c>
      <c r="F16642" t="s">
        <v>133</v>
      </c>
    </row>
    <row r="16643" spans="1:6" x14ac:dyDescent="0.25">
      <c r="A16643">
        <v>3090</v>
      </c>
      <c r="B16643" s="3">
        <v>43983</v>
      </c>
      <c r="C16643" s="3">
        <v>43983</v>
      </c>
      <c r="D16643" t="s">
        <v>131</v>
      </c>
      <c r="E16643" t="s">
        <v>185</v>
      </c>
      <c r="F16643" t="s">
        <v>133</v>
      </c>
    </row>
    <row r="16644" spans="1:6" x14ac:dyDescent="0.25">
      <c r="A16644">
        <v>3090</v>
      </c>
      <c r="B16644" s="3">
        <v>43983</v>
      </c>
      <c r="C16644" s="3">
        <v>44411</v>
      </c>
      <c r="D16644" t="s">
        <v>131</v>
      </c>
      <c r="E16644" t="s">
        <v>174</v>
      </c>
      <c r="F16644" t="s">
        <v>133</v>
      </c>
    </row>
    <row r="16645" spans="1:6" x14ac:dyDescent="0.25">
      <c r="A16645">
        <v>3090</v>
      </c>
      <c r="B16645" s="3">
        <v>44411</v>
      </c>
      <c r="C16645" s="3">
        <v>44418</v>
      </c>
      <c r="D16645" t="s">
        <v>131</v>
      </c>
      <c r="E16645" t="s">
        <v>174</v>
      </c>
      <c r="F16645" t="s">
        <v>133</v>
      </c>
    </row>
    <row r="16646" spans="1:6" x14ac:dyDescent="0.25">
      <c r="A16646">
        <v>3090</v>
      </c>
      <c r="B16646" s="3">
        <v>44419</v>
      </c>
      <c r="C16646" s="3">
        <v>44460</v>
      </c>
      <c r="D16646" t="s">
        <v>131</v>
      </c>
      <c r="E16646" t="s">
        <v>174</v>
      </c>
      <c r="F16646" t="s">
        <v>133</v>
      </c>
    </row>
    <row r="16647" spans="1:6" x14ac:dyDescent="0.25">
      <c r="A16647">
        <v>3090</v>
      </c>
      <c r="B16647" s="3">
        <v>44460</v>
      </c>
      <c r="C16647" s="3">
        <v>44463</v>
      </c>
      <c r="D16647" t="s">
        <v>131</v>
      </c>
      <c r="E16647" t="s">
        <v>174</v>
      </c>
      <c r="F16647" t="s">
        <v>133</v>
      </c>
    </row>
    <row r="16648" spans="1:6" x14ac:dyDescent="0.25">
      <c r="A16648">
        <v>3090</v>
      </c>
      <c r="B16648" s="3">
        <v>44464</v>
      </c>
      <c r="C16648" s="3">
        <v>44468</v>
      </c>
      <c r="D16648" t="s">
        <v>131</v>
      </c>
      <c r="E16648" t="s">
        <v>174</v>
      </c>
      <c r="F16648" t="s">
        <v>133</v>
      </c>
    </row>
    <row r="16649" spans="1:6" x14ac:dyDescent="0.25">
      <c r="A16649">
        <v>3090</v>
      </c>
      <c r="B16649" s="3">
        <v>44468</v>
      </c>
      <c r="C16649" s="3">
        <v>44470</v>
      </c>
      <c r="D16649" t="s">
        <v>131</v>
      </c>
      <c r="E16649" t="s">
        <v>174</v>
      </c>
      <c r="F16649" t="s">
        <v>133</v>
      </c>
    </row>
    <row r="16650" spans="1:6" x14ac:dyDescent="0.25">
      <c r="A16650">
        <v>3090</v>
      </c>
      <c r="B16650" s="3">
        <v>44471</v>
      </c>
      <c r="C16650" s="3">
        <v>44624</v>
      </c>
      <c r="D16650" t="s">
        <v>131</v>
      </c>
      <c r="E16650" t="s">
        <v>174</v>
      </c>
      <c r="F16650" t="s">
        <v>133</v>
      </c>
    </row>
    <row r="16651" spans="1:6" x14ac:dyDescent="0.25">
      <c r="A16651">
        <v>3090</v>
      </c>
      <c r="B16651" s="3">
        <v>44624</v>
      </c>
      <c r="C16651" s="3">
        <v>44624</v>
      </c>
      <c r="D16651" t="s">
        <v>131</v>
      </c>
      <c r="E16651" t="s">
        <v>174</v>
      </c>
      <c r="F16651" t="s">
        <v>133</v>
      </c>
    </row>
    <row r="16652" spans="1:6" x14ac:dyDescent="0.25">
      <c r="A16652">
        <v>3090</v>
      </c>
      <c r="B16652" s="3">
        <v>44625</v>
      </c>
      <c r="C16652" s="3">
        <v>44637</v>
      </c>
      <c r="D16652" t="s">
        <v>131</v>
      </c>
      <c r="E16652" t="s">
        <v>174</v>
      </c>
      <c r="F16652" t="s">
        <v>133</v>
      </c>
    </row>
    <row r="16653" spans="1:6" x14ac:dyDescent="0.25">
      <c r="A16653">
        <v>3090</v>
      </c>
      <c r="B16653" s="3">
        <v>44637</v>
      </c>
      <c r="C16653" s="3">
        <v>44637</v>
      </c>
      <c r="D16653" t="s">
        <v>131</v>
      </c>
      <c r="E16653" t="s">
        <v>174</v>
      </c>
      <c r="F16653" t="s">
        <v>133</v>
      </c>
    </row>
    <row r="16654" spans="1:6" x14ac:dyDescent="0.25">
      <c r="A16654">
        <v>3090</v>
      </c>
      <c r="B16654" s="3">
        <v>44638</v>
      </c>
      <c r="C16654" s="3">
        <v>44651</v>
      </c>
      <c r="D16654" t="s">
        <v>131</v>
      </c>
      <c r="E16654" t="s">
        <v>174</v>
      </c>
      <c r="F16654" t="s">
        <v>133</v>
      </c>
    </row>
    <row r="16655" spans="1:6" x14ac:dyDescent="0.25">
      <c r="A16655">
        <v>3090</v>
      </c>
      <c r="B16655" s="3">
        <v>44651</v>
      </c>
      <c r="C16655" s="3">
        <v>44651</v>
      </c>
      <c r="D16655" t="s">
        <v>131</v>
      </c>
      <c r="E16655" t="s">
        <v>174</v>
      </c>
      <c r="F16655" t="s">
        <v>133</v>
      </c>
    </row>
    <row r="16656" spans="1:6" x14ac:dyDescent="0.25">
      <c r="A16656">
        <v>3090</v>
      </c>
      <c r="B16656" s="3">
        <v>44652</v>
      </c>
      <c r="C16656" s="3">
        <v>44746</v>
      </c>
      <c r="D16656" t="s">
        <v>131</v>
      </c>
      <c r="E16656" t="s">
        <v>174</v>
      </c>
      <c r="F16656" t="s">
        <v>133</v>
      </c>
    </row>
    <row r="16657" spans="1:6" x14ac:dyDescent="0.25">
      <c r="A16657">
        <v>3090</v>
      </c>
      <c r="B16657" s="3">
        <v>44746</v>
      </c>
      <c r="C16657" s="3">
        <v>44748</v>
      </c>
      <c r="D16657" t="s">
        <v>131</v>
      </c>
      <c r="E16657" t="s">
        <v>174</v>
      </c>
      <c r="F16657" t="s">
        <v>133</v>
      </c>
    </row>
    <row r="16658" spans="1:6" x14ac:dyDescent="0.25">
      <c r="A16658">
        <v>3090</v>
      </c>
      <c r="B16658" s="3">
        <v>44749</v>
      </c>
      <c r="C16658" s="3"/>
      <c r="D16658" t="s">
        <v>131</v>
      </c>
      <c r="E16658" t="s">
        <v>174</v>
      </c>
      <c r="F16658" t="s">
        <v>133</v>
      </c>
    </row>
    <row r="16659" spans="1:6" x14ac:dyDescent="0.25">
      <c r="A16659">
        <v>3091</v>
      </c>
      <c r="B16659" s="3">
        <v>42953</v>
      </c>
      <c r="C16659" s="3">
        <v>43214</v>
      </c>
      <c r="D16659" t="s">
        <v>131</v>
      </c>
      <c r="E16659" t="s">
        <v>185</v>
      </c>
      <c r="F16659" t="s">
        <v>133</v>
      </c>
    </row>
    <row r="16660" spans="1:6" x14ac:dyDescent="0.25">
      <c r="A16660">
        <v>3091</v>
      </c>
      <c r="B16660" s="3">
        <v>43215</v>
      </c>
      <c r="C16660" s="3">
        <v>44140</v>
      </c>
      <c r="D16660" t="s">
        <v>131</v>
      </c>
      <c r="E16660" t="s">
        <v>185</v>
      </c>
      <c r="F16660" t="s">
        <v>133</v>
      </c>
    </row>
    <row r="16661" spans="1:6" x14ac:dyDescent="0.25">
      <c r="A16661">
        <v>3091</v>
      </c>
      <c r="B16661" s="3">
        <v>44140</v>
      </c>
      <c r="C16661" s="3">
        <v>44141</v>
      </c>
      <c r="D16661" t="s">
        <v>131</v>
      </c>
      <c r="E16661" t="s">
        <v>185</v>
      </c>
      <c r="F16661" t="s">
        <v>133</v>
      </c>
    </row>
    <row r="16662" spans="1:6" x14ac:dyDescent="0.25">
      <c r="A16662">
        <v>3091</v>
      </c>
      <c r="B16662" s="3">
        <v>44142</v>
      </c>
      <c r="C16662" s="3">
        <v>44378</v>
      </c>
      <c r="D16662" t="s">
        <v>131</v>
      </c>
      <c r="E16662" t="s">
        <v>185</v>
      </c>
      <c r="F16662" t="s">
        <v>133</v>
      </c>
    </row>
    <row r="16663" spans="1:6" x14ac:dyDescent="0.25">
      <c r="A16663">
        <v>3091</v>
      </c>
      <c r="B16663" s="3">
        <v>44378</v>
      </c>
      <c r="C16663" s="3">
        <v>44578</v>
      </c>
      <c r="D16663" t="s">
        <v>131</v>
      </c>
      <c r="E16663" t="s">
        <v>115</v>
      </c>
      <c r="F16663" t="s">
        <v>133</v>
      </c>
    </row>
    <row r="16664" spans="1:6" x14ac:dyDescent="0.25">
      <c r="A16664">
        <v>3091</v>
      </c>
      <c r="B16664" s="3">
        <v>44378</v>
      </c>
      <c r="C16664" s="3">
        <v>44378</v>
      </c>
      <c r="D16664" t="s">
        <v>131</v>
      </c>
      <c r="E16664" t="s">
        <v>185</v>
      </c>
      <c r="F16664" t="s">
        <v>133</v>
      </c>
    </row>
    <row r="16665" spans="1:6" x14ac:dyDescent="0.25">
      <c r="A16665">
        <v>3091</v>
      </c>
      <c r="B16665" s="3">
        <v>44378</v>
      </c>
      <c r="C16665" s="3">
        <v>44470</v>
      </c>
      <c r="D16665" t="s">
        <v>131</v>
      </c>
      <c r="E16665" t="s">
        <v>185</v>
      </c>
      <c r="F16665" t="s">
        <v>133</v>
      </c>
    </row>
    <row r="16666" spans="1:6" x14ac:dyDescent="0.25">
      <c r="A16666">
        <v>3091</v>
      </c>
      <c r="B16666" s="3">
        <v>44378</v>
      </c>
      <c r="C16666" s="3">
        <v>44378</v>
      </c>
      <c r="D16666" t="s">
        <v>131</v>
      </c>
      <c r="E16666" t="s">
        <v>115</v>
      </c>
      <c r="F16666" t="s">
        <v>133</v>
      </c>
    </row>
    <row r="16667" spans="1:6" x14ac:dyDescent="0.25">
      <c r="A16667">
        <v>3091</v>
      </c>
      <c r="B16667" s="3">
        <v>44578</v>
      </c>
      <c r="C16667" s="3">
        <v>44580</v>
      </c>
      <c r="D16667" t="s">
        <v>131</v>
      </c>
      <c r="E16667" t="s">
        <v>115</v>
      </c>
      <c r="F16667" t="s">
        <v>133</v>
      </c>
    </row>
    <row r="16668" spans="1:6" x14ac:dyDescent="0.25">
      <c r="A16668">
        <v>3091</v>
      </c>
      <c r="B16668" s="3">
        <v>44581</v>
      </c>
      <c r="C16668" s="3"/>
      <c r="D16668" t="s">
        <v>131</v>
      </c>
      <c r="E16668" t="s">
        <v>115</v>
      </c>
      <c r="F16668" t="s">
        <v>133</v>
      </c>
    </row>
    <row r="16669" spans="1:6" x14ac:dyDescent="0.25">
      <c r="A16669">
        <v>3092</v>
      </c>
      <c r="B16669" s="3">
        <v>42887</v>
      </c>
      <c r="C16669" s="3">
        <v>43872</v>
      </c>
      <c r="D16669" t="s">
        <v>131</v>
      </c>
      <c r="E16669" t="s">
        <v>180</v>
      </c>
      <c r="F16669" t="s">
        <v>133</v>
      </c>
    </row>
    <row r="16670" spans="1:6" x14ac:dyDescent="0.25">
      <c r="A16670">
        <v>3092</v>
      </c>
      <c r="B16670" s="3">
        <v>43872</v>
      </c>
      <c r="C16670" s="3">
        <v>43874</v>
      </c>
      <c r="D16670" t="s">
        <v>131</v>
      </c>
      <c r="E16670" t="s">
        <v>180</v>
      </c>
      <c r="F16670" t="s">
        <v>133</v>
      </c>
    </row>
    <row r="16671" spans="1:6" x14ac:dyDescent="0.25">
      <c r="A16671">
        <v>3092</v>
      </c>
      <c r="B16671" s="3">
        <v>43875</v>
      </c>
      <c r="C16671" s="3">
        <v>43877</v>
      </c>
      <c r="D16671" t="s">
        <v>131</v>
      </c>
      <c r="E16671" t="s">
        <v>180</v>
      </c>
      <c r="F16671" t="s">
        <v>133</v>
      </c>
    </row>
    <row r="16672" spans="1:6" x14ac:dyDescent="0.25">
      <c r="A16672">
        <v>3092</v>
      </c>
      <c r="B16672" s="3">
        <v>43878</v>
      </c>
      <c r="C16672" s="3">
        <v>43878</v>
      </c>
      <c r="D16672" t="s">
        <v>131</v>
      </c>
      <c r="E16672" t="s">
        <v>180</v>
      </c>
      <c r="F16672" t="s">
        <v>133</v>
      </c>
    </row>
    <row r="16673" spans="1:6" x14ac:dyDescent="0.25">
      <c r="A16673">
        <v>3092</v>
      </c>
      <c r="B16673" s="3">
        <v>43879</v>
      </c>
      <c r="C16673" s="3">
        <v>43879</v>
      </c>
      <c r="D16673" t="s">
        <v>131</v>
      </c>
      <c r="E16673" t="s">
        <v>180</v>
      </c>
      <c r="F16673" t="s">
        <v>133</v>
      </c>
    </row>
    <row r="16674" spans="1:6" x14ac:dyDescent="0.25">
      <c r="A16674">
        <v>3092</v>
      </c>
      <c r="B16674" s="3">
        <v>43879</v>
      </c>
      <c r="C16674" s="3">
        <v>43899</v>
      </c>
      <c r="D16674" t="s">
        <v>131</v>
      </c>
      <c r="E16674" t="s">
        <v>180</v>
      </c>
      <c r="F16674" t="s">
        <v>133</v>
      </c>
    </row>
    <row r="16675" spans="1:6" x14ac:dyDescent="0.25">
      <c r="A16675">
        <v>3092</v>
      </c>
      <c r="B16675" s="3">
        <v>43900</v>
      </c>
      <c r="C16675" s="3">
        <v>44083</v>
      </c>
      <c r="D16675" t="s">
        <v>131</v>
      </c>
      <c r="E16675" t="s">
        <v>180</v>
      </c>
      <c r="F16675" t="s">
        <v>133</v>
      </c>
    </row>
    <row r="16676" spans="1:6" x14ac:dyDescent="0.25">
      <c r="A16676">
        <v>3092</v>
      </c>
      <c r="B16676" s="3">
        <v>44084</v>
      </c>
      <c r="C16676" s="3">
        <v>44452</v>
      </c>
      <c r="D16676" t="s">
        <v>131</v>
      </c>
      <c r="E16676" t="s">
        <v>180</v>
      </c>
      <c r="F16676" t="s">
        <v>133</v>
      </c>
    </row>
    <row r="16677" spans="1:6" x14ac:dyDescent="0.25">
      <c r="A16677">
        <v>3092</v>
      </c>
      <c r="B16677" s="3">
        <v>44447</v>
      </c>
      <c r="C16677" s="3">
        <v>44448</v>
      </c>
      <c r="D16677" t="s">
        <v>131</v>
      </c>
      <c r="E16677" t="s">
        <v>180</v>
      </c>
      <c r="F16677" t="s">
        <v>133</v>
      </c>
    </row>
    <row r="16678" spans="1:6" x14ac:dyDescent="0.25">
      <c r="A16678">
        <v>3092</v>
      </c>
      <c r="B16678" s="3">
        <v>44449</v>
      </c>
      <c r="C16678" s="3">
        <v>44451</v>
      </c>
      <c r="D16678" t="s">
        <v>131</v>
      </c>
      <c r="E16678" t="s">
        <v>180</v>
      </c>
      <c r="F16678" t="s">
        <v>133</v>
      </c>
    </row>
    <row r="16679" spans="1:6" x14ac:dyDescent="0.25">
      <c r="A16679">
        <v>3092</v>
      </c>
      <c r="B16679" s="3">
        <v>44452</v>
      </c>
      <c r="C16679" s="3">
        <v>44456</v>
      </c>
      <c r="D16679" t="s">
        <v>131</v>
      </c>
      <c r="E16679" t="s">
        <v>180</v>
      </c>
      <c r="F16679" t="s">
        <v>133</v>
      </c>
    </row>
    <row r="16680" spans="1:6" x14ac:dyDescent="0.25">
      <c r="A16680">
        <v>3092</v>
      </c>
      <c r="B16680" s="3">
        <v>44457</v>
      </c>
      <c r="C16680" s="3">
        <v>44458</v>
      </c>
      <c r="D16680" t="s">
        <v>131</v>
      </c>
      <c r="E16680" t="s">
        <v>180</v>
      </c>
      <c r="F16680" t="s">
        <v>133</v>
      </c>
    </row>
    <row r="16681" spans="1:6" x14ac:dyDescent="0.25">
      <c r="A16681">
        <v>3092</v>
      </c>
      <c r="B16681" s="3">
        <v>44459</v>
      </c>
      <c r="C16681" s="3">
        <v>44461</v>
      </c>
      <c r="D16681" t="s">
        <v>131</v>
      </c>
      <c r="E16681" t="s">
        <v>180</v>
      </c>
      <c r="F16681" t="s">
        <v>133</v>
      </c>
    </row>
    <row r="16682" spans="1:6" x14ac:dyDescent="0.25">
      <c r="A16682">
        <v>3092</v>
      </c>
      <c r="B16682" s="3">
        <v>44462</v>
      </c>
      <c r="C16682" s="3">
        <v>44463</v>
      </c>
      <c r="D16682" t="s">
        <v>131</v>
      </c>
      <c r="E16682" t="s">
        <v>180</v>
      </c>
      <c r="F16682" t="s">
        <v>133</v>
      </c>
    </row>
    <row r="16683" spans="1:6" x14ac:dyDescent="0.25">
      <c r="A16683">
        <v>3092</v>
      </c>
      <c r="B16683" s="3">
        <v>44464</v>
      </c>
      <c r="C16683" s="3">
        <v>44473</v>
      </c>
      <c r="D16683" t="s">
        <v>131</v>
      </c>
      <c r="E16683" t="s">
        <v>180</v>
      </c>
      <c r="F16683" t="s">
        <v>133</v>
      </c>
    </row>
    <row r="16684" spans="1:6" x14ac:dyDescent="0.25">
      <c r="A16684">
        <v>3092</v>
      </c>
      <c r="B16684" s="3">
        <v>44474</v>
      </c>
      <c r="C16684" s="3">
        <v>44474</v>
      </c>
      <c r="D16684" t="s">
        <v>131</v>
      </c>
      <c r="E16684" t="s">
        <v>180</v>
      </c>
      <c r="F16684" t="s">
        <v>133</v>
      </c>
    </row>
    <row r="16685" spans="1:6" x14ac:dyDescent="0.25">
      <c r="A16685">
        <v>3092</v>
      </c>
      <c r="B16685" s="3">
        <v>44475</v>
      </c>
      <c r="C16685" s="3">
        <v>44489</v>
      </c>
      <c r="D16685" t="s">
        <v>131</v>
      </c>
      <c r="E16685" t="s">
        <v>180</v>
      </c>
      <c r="F16685" t="s">
        <v>133</v>
      </c>
    </row>
    <row r="16686" spans="1:6" x14ac:dyDescent="0.25">
      <c r="A16686">
        <v>3092</v>
      </c>
      <c r="B16686" s="3">
        <v>44490</v>
      </c>
      <c r="C16686" s="3">
        <v>44496</v>
      </c>
      <c r="D16686" t="s">
        <v>131</v>
      </c>
      <c r="E16686" t="s">
        <v>180</v>
      </c>
      <c r="F16686" t="s">
        <v>133</v>
      </c>
    </row>
    <row r="16687" spans="1:6" x14ac:dyDescent="0.25">
      <c r="A16687">
        <v>3092</v>
      </c>
      <c r="B16687" s="3">
        <v>44497</v>
      </c>
      <c r="C16687" s="3">
        <v>44649</v>
      </c>
      <c r="D16687" t="s">
        <v>131</v>
      </c>
      <c r="E16687" t="s">
        <v>180</v>
      </c>
      <c r="F16687" t="s">
        <v>133</v>
      </c>
    </row>
    <row r="16688" spans="1:6" x14ac:dyDescent="0.25">
      <c r="A16688">
        <v>3092</v>
      </c>
      <c r="B16688" s="3">
        <v>44650</v>
      </c>
      <c r="C16688" s="3">
        <v>44747</v>
      </c>
      <c r="D16688" t="s">
        <v>131</v>
      </c>
      <c r="E16688" t="s">
        <v>180</v>
      </c>
      <c r="F16688" t="s">
        <v>133</v>
      </c>
    </row>
    <row r="16689" spans="1:6" x14ac:dyDescent="0.25">
      <c r="A16689">
        <v>3092</v>
      </c>
      <c r="B16689" s="3">
        <v>44748</v>
      </c>
      <c r="C16689" s="3"/>
      <c r="D16689" t="s">
        <v>131</v>
      </c>
      <c r="E16689" t="s">
        <v>180</v>
      </c>
      <c r="F16689" t="s">
        <v>133</v>
      </c>
    </row>
    <row r="16690" spans="1:6" x14ac:dyDescent="0.25">
      <c r="A16690">
        <v>3093</v>
      </c>
      <c r="B16690" s="3">
        <v>43017</v>
      </c>
      <c r="C16690" s="3">
        <v>43199</v>
      </c>
      <c r="D16690" t="s">
        <v>131</v>
      </c>
      <c r="E16690" t="s">
        <v>185</v>
      </c>
      <c r="F16690" t="s">
        <v>133</v>
      </c>
    </row>
    <row r="16691" spans="1:6" x14ac:dyDescent="0.25">
      <c r="A16691">
        <v>3093</v>
      </c>
      <c r="B16691" s="3">
        <v>43199</v>
      </c>
      <c r="C16691" s="3">
        <v>43392</v>
      </c>
      <c r="D16691" t="s">
        <v>131</v>
      </c>
      <c r="E16691" t="s">
        <v>115</v>
      </c>
      <c r="F16691" t="s">
        <v>133</v>
      </c>
    </row>
    <row r="16692" spans="1:6" x14ac:dyDescent="0.25">
      <c r="A16692">
        <v>3093</v>
      </c>
      <c r="B16692" s="3">
        <v>43199</v>
      </c>
      <c r="C16692" s="3">
        <v>43199</v>
      </c>
      <c r="D16692" t="s">
        <v>131</v>
      </c>
      <c r="E16692" t="s">
        <v>185</v>
      </c>
      <c r="F16692" t="s">
        <v>133</v>
      </c>
    </row>
    <row r="16693" spans="1:6" x14ac:dyDescent="0.25">
      <c r="A16693">
        <v>3093</v>
      </c>
      <c r="B16693" s="3">
        <v>43392</v>
      </c>
      <c r="C16693" s="3">
        <v>43710</v>
      </c>
      <c r="D16693" t="s">
        <v>131</v>
      </c>
      <c r="E16693" t="s">
        <v>115</v>
      </c>
      <c r="F16693" t="s">
        <v>133</v>
      </c>
    </row>
    <row r="16694" spans="1:6" x14ac:dyDescent="0.25">
      <c r="A16694">
        <v>3093</v>
      </c>
      <c r="B16694" s="3">
        <v>43710</v>
      </c>
      <c r="C16694" s="3">
        <v>44134</v>
      </c>
      <c r="D16694" t="s">
        <v>131</v>
      </c>
      <c r="E16694" t="s">
        <v>115</v>
      </c>
      <c r="F16694" t="s">
        <v>133</v>
      </c>
    </row>
    <row r="16695" spans="1:6" x14ac:dyDescent="0.25">
      <c r="A16695">
        <v>3093</v>
      </c>
      <c r="B16695" s="3">
        <v>43710</v>
      </c>
      <c r="C16695" s="3">
        <v>43808</v>
      </c>
      <c r="D16695" t="s">
        <v>131</v>
      </c>
      <c r="E16695" t="s">
        <v>115</v>
      </c>
      <c r="F16695" t="s">
        <v>133</v>
      </c>
    </row>
    <row r="16696" spans="1:6" x14ac:dyDescent="0.25">
      <c r="A16696">
        <v>3093</v>
      </c>
      <c r="B16696" s="3">
        <v>44134</v>
      </c>
      <c r="C16696" s="3">
        <v>44161</v>
      </c>
      <c r="D16696" t="s">
        <v>131</v>
      </c>
      <c r="E16696" t="s">
        <v>115</v>
      </c>
      <c r="F16696" t="s">
        <v>133</v>
      </c>
    </row>
    <row r="16697" spans="1:6" x14ac:dyDescent="0.25">
      <c r="A16697">
        <v>3093</v>
      </c>
      <c r="B16697" s="3">
        <v>44162</v>
      </c>
      <c r="C16697" s="3"/>
      <c r="D16697" t="s">
        <v>131</v>
      </c>
      <c r="E16697" t="s">
        <v>115</v>
      </c>
      <c r="F16697" t="s">
        <v>133</v>
      </c>
    </row>
    <row r="16698" spans="1:6" x14ac:dyDescent="0.25">
      <c r="A16698">
        <v>3094</v>
      </c>
      <c r="B16698" s="3">
        <v>42887</v>
      </c>
      <c r="C16698" s="3">
        <v>43255</v>
      </c>
      <c r="D16698" t="s">
        <v>131</v>
      </c>
      <c r="E16698" t="s">
        <v>180</v>
      </c>
      <c r="F16698" t="s">
        <v>133</v>
      </c>
    </row>
    <row r="16699" spans="1:6" x14ac:dyDescent="0.25">
      <c r="A16699">
        <v>3094</v>
      </c>
      <c r="B16699" s="3">
        <v>43255</v>
      </c>
      <c r="C16699" s="3">
        <v>43284</v>
      </c>
      <c r="D16699" t="s">
        <v>131</v>
      </c>
      <c r="E16699" t="s">
        <v>180</v>
      </c>
      <c r="F16699" t="s">
        <v>133</v>
      </c>
    </row>
    <row r="16700" spans="1:6" x14ac:dyDescent="0.25">
      <c r="A16700">
        <v>3094</v>
      </c>
      <c r="B16700" s="3">
        <v>43285</v>
      </c>
      <c r="C16700" s="3">
        <v>43584</v>
      </c>
      <c r="D16700" t="s">
        <v>131</v>
      </c>
      <c r="E16700" t="s">
        <v>180</v>
      </c>
      <c r="F16700" t="s">
        <v>133</v>
      </c>
    </row>
    <row r="16701" spans="1:6" x14ac:dyDescent="0.25">
      <c r="A16701">
        <v>3094</v>
      </c>
      <c r="B16701" s="3">
        <v>43584</v>
      </c>
      <c r="C16701" s="3">
        <v>44053</v>
      </c>
      <c r="D16701" t="s">
        <v>131</v>
      </c>
      <c r="E16701" t="s">
        <v>180</v>
      </c>
      <c r="F16701" t="s">
        <v>133</v>
      </c>
    </row>
    <row r="16702" spans="1:6" x14ac:dyDescent="0.25">
      <c r="A16702">
        <v>3094</v>
      </c>
      <c r="B16702" s="3">
        <v>44053</v>
      </c>
      <c r="C16702" s="3">
        <v>44057</v>
      </c>
      <c r="D16702" t="s">
        <v>131</v>
      </c>
      <c r="E16702" t="s">
        <v>180</v>
      </c>
      <c r="F16702" t="s">
        <v>133</v>
      </c>
    </row>
    <row r="16703" spans="1:6" x14ac:dyDescent="0.25">
      <c r="A16703">
        <v>3094</v>
      </c>
      <c r="B16703" s="3">
        <v>44058</v>
      </c>
      <c r="C16703" s="3">
        <v>44291</v>
      </c>
      <c r="D16703" t="s">
        <v>131</v>
      </c>
      <c r="E16703" t="s">
        <v>180</v>
      </c>
      <c r="F16703" t="s">
        <v>133</v>
      </c>
    </row>
    <row r="16704" spans="1:6" x14ac:dyDescent="0.25">
      <c r="A16704">
        <v>3094</v>
      </c>
      <c r="B16704" s="3">
        <v>44291</v>
      </c>
      <c r="C16704" s="3">
        <v>44320</v>
      </c>
      <c r="D16704" t="s">
        <v>131</v>
      </c>
      <c r="E16704" t="s">
        <v>180</v>
      </c>
      <c r="F16704" t="s">
        <v>133</v>
      </c>
    </row>
    <row r="16705" spans="1:6" x14ac:dyDescent="0.25">
      <c r="A16705">
        <v>3094</v>
      </c>
      <c r="B16705" s="3">
        <v>44321</v>
      </c>
      <c r="C16705" s="3">
        <v>44421</v>
      </c>
      <c r="D16705" t="s">
        <v>131</v>
      </c>
      <c r="E16705" t="s">
        <v>180</v>
      </c>
      <c r="F16705" t="s">
        <v>133</v>
      </c>
    </row>
    <row r="16706" spans="1:6" x14ac:dyDescent="0.25">
      <c r="A16706">
        <v>3094</v>
      </c>
      <c r="B16706" s="3">
        <v>44421</v>
      </c>
      <c r="C16706" s="3">
        <v>44455</v>
      </c>
      <c r="D16706" t="s">
        <v>131</v>
      </c>
      <c r="E16706" t="s">
        <v>180</v>
      </c>
      <c r="F16706" t="s">
        <v>133</v>
      </c>
    </row>
    <row r="16707" spans="1:6" x14ac:dyDescent="0.25">
      <c r="A16707">
        <v>3094</v>
      </c>
      <c r="B16707" s="3">
        <v>44604</v>
      </c>
      <c r="C16707" s="3">
        <v>44604</v>
      </c>
      <c r="D16707" t="s">
        <v>131</v>
      </c>
      <c r="E16707" t="s">
        <v>180</v>
      </c>
      <c r="F16707" t="s">
        <v>133</v>
      </c>
    </row>
    <row r="16708" spans="1:6" x14ac:dyDescent="0.25">
      <c r="A16708">
        <v>3094</v>
      </c>
      <c r="B16708" s="3">
        <v>44604</v>
      </c>
      <c r="C16708" s="3">
        <v>44606</v>
      </c>
      <c r="D16708" t="s">
        <v>131</v>
      </c>
      <c r="E16708" t="s">
        <v>180</v>
      </c>
      <c r="F16708" t="s">
        <v>133</v>
      </c>
    </row>
    <row r="16709" spans="1:6" x14ac:dyDescent="0.25">
      <c r="A16709">
        <v>3095</v>
      </c>
      <c r="B16709" s="3">
        <v>42978</v>
      </c>
      <c r="C16709" s="3">
        <v>42979</v>
      </c>
      <c r="D16709" t="s">
        <v>131</v>
      </c>
      <c r="E16709" t="s">
        <v>113</v>
      </c>
      <c r="F16709" t="s">
        <v>133</v>
      </c>
    </row>
    <row r="16710" spans="1:6" x14ac:dyDescent="0.25">
      <c r="A16710">
        <v>3095</v>
      </c>
      <c r="B16710" s="3">
        <v>42979</v>
      </c>
      <c r="C16710" s="3">
        <v>43312</v>
      </c>
      <c r="D16710" t="s">
        <v>131</v>
      </c>
      <c r="E16710" t="s">
        <v>113</v>
      </c>
      <c r="F16710" t="s">
        <v>133</v>
      </c>
    </row>
    <row r="16711" spans="1:6" x14ac:dyDescent="0.25">
      <c r="A16711">
        <v>3095</v>
      </c>
      <c r="B16711" s="3">
        <v>43312</v>
      </c>
      <c r="C16711" s="3">
        <v>43410</v>
      </c>
      <c r="D16711" t="s">
        <v>131</v>
      </c>
      <c r="E16711" t="s">
        <v>113</v>
      </c>
      <c r="F16711" t="s">
        <v>133</v>
      </c>
    </row>
    <row r="16712" spans="1:6" x14ac:dyDescent="0.25">
      <c r="A16712">
        <v>3095</v>
      </c>
      <c r="B16712" s="3">
        <v>43410</v>
      </c>
      <c r="C16712" s="3">
        <v>43441</v>
      </c>
      <c r="D16712" t="s">
        <v>131</v>
      </c>
      <c r="E16712" t="s">
        <v>113</v>
      </c>
      <c r="F16712" t="s">
        <v>133</v>
      </c>
    </row>
    <row r="16713" spans="1:6" x14ac:dyDescent="0.25">
      <c r="A16713">
        <v>3095</v>
      </c>
      <c r="B16713" s="3">
        <v>43441</v>
      </c>
      <c r="C16713" s="3">
        <v>44600</v>
      </c>
      <c r="D16713" t="s">
        <v>131</v>
      </c>
      <c r="E16713" t="s">
        <v>113</v>
      </c>
      <c r="F16713" t="s">
        <v>133</v>
      </c>
    </row>
    <row r="16714" spans="1:6" x14ac:dyDescent="0.25">
      <c r="A16714">
        <v>3095</v>
      </c>
      <c r="B16714" s="3">
        <v>44600</v>
      </c>
      <c r="C16714" s="3">
        <v>44602</v>
      </c>
      <c r="D16714" t="s">
        <v>131</v>
      </c>
      <c r="E16714" t="s">
        <v>113</v>
      </c>
      <c r="F16714" t="s">
        <v>133</v>
      </c>
    </row>
    <row r="16715" spans="1:6" x14ac:dyDescent="0.25">
      <c r="A16715">
        <v>3095</v>
      </c>
      <c r="B16715" s="3">
        <v>44603</v>
      </c>
      <c r="C16715" s="3">
        <v>44684</v>
      </c>
      <c r="D16715" t="s">
        <v>131</v>
      </c>
      <c r="E16715" t="s">
        <v>113</v>
      </c>
      <c r="F16715" t="s">
        <v>133</v>
      </c>
    </row>
    <row r="16716" spans="1:6" x14ac:dyDescent="0.25">
      <c r="A16716">
        <v>3095</v>
      </c>
      <c r="B16716" s="3">
        <v>44684</v>
      </c>
      <c r="C16716" s="3">
        <v>44713</v>
      </c>
      <c r="D16716" t="s">
        <v>131</v>
      </c>
      <c r="E16716" t="s">
        <v>113</v>
      </c>
      <c r="F16716" t="s">
        <v>133</v>
      </c>
    </row>
    <row r="16717" spans="1:6" x14ac:dyDescent="0.25">
      <c r="A16717">
        <v>3095</v>
      </c>
      <c r="B16717" s="3">
        <v>44714</v>
      </c>
      <c r="C16717" s="3">
        <v>44736</v>
      </c>
      <c r="D16717" t="s">
        <v>131</v>
      </c>
      <c r="E16717" t="s">
        <v>113</v>
      </c>
      <c r="F16717" t="s">
        <v>133</v>
      </c>
    </row>
    <row r="16718" spans="1:6" x14ac:dyDescent="0.25">
      <c r="A16718">
        <v>3095</v>
      </c>
      <c r="B16718" s="3">
        <v>44736</v>
      </c>
      <c r="C16718" s="3">
        <v>44739</v>
      </c>
      <c r="D16718" t="s">
        <v>131</v>
      </c>
      <c r="E16718" t="s">
        <v>113</v>
      </c>
      <c r="F16718" t="s">
        <v>133</v>
      </c>
    </row>
    <row r="16719" spans="1:6" x14ac:dyDescent="0.25">
      <c r="A16719">
        <v>3095</v>
      </c>
      <c r="B16719" s="3">
        <v>44740</v>
      </c>
      <c r="C16719" s="3">
        <v>44750</v>
      </c>
      <c r="D16719" t="s">
        <v>131</v>
      </c>
      <c r="E16719" t="s">
        <v>113</v>
      </c>
      <c r="F16719" t="s">
        <v>133</v>
      </c>
    </row>
    <row r="16720" spans="1:6" x14ac:dyDescent="0.25">
      <c r="A16720">
        <v>3095</v>
      </c>
      <c r="B16720" s="3">
        <v>44750</v>
      </c>
      <c r="C16720" s="3">
        <v>44750</v>
      </c>
      <c r="D16720" t="s">
        <v>131</v>
      </c>
      <c r="E16720" t="s">
        <v>113</v>
      </c>
      <c r="F16720" t="s">
        <v>133</v>
      </c>
    </row>
    <row r="16721" spans="1:6" x14ac:dyDescent="0.25">
      <c r="A16721">
        <v>3095</v>
      </c>
      <c r="B16721" s="3">
        <v>44751</v>
      </c>
      <c r="C16721" s="3"/>
      <c r="D16721" t="s">
        <v>131</v>
      </c>
      <c r="E16721" t="s">
        <v>113</v>
      </c>
      <c r="F16721" t="s">
        <v>133</v>
      </c>
    </row>
    <row r="16722" spans="1:6" x14ac:dyDescent="0.25">
      <c r="A16722">
        <v>3096</v>
      </c>
      <c r="B16722" s="3">
        <v>44302</v>
      </c>
      <c r="C16722" s="3">
        <v>44440</v>
      </c>
      <c r="D16722" t="s">
        <v>131</v>
      </c>
      <c r="E16722" t="s">
        <v>169</v>
      </c>
      <c r="F16722" t="s">
        <v>132</v>
      </c>
    </row>
    <row r="16723" spans="1:6" x14ac:dyDescent="0.25">
      <c r="A16723">
        <v>3096</v>
      </c>
      <c r="B16723" s="3">
        <v>44440</v>
      </c>
      <c r="C16723" s="3"/>
      <c r="D16723" t="s">
        <v>131</v>
      </c>
      <c r="E16723" t="s">
        <v>169</v>
      </c>
      <c r="F16723" t="s">
        <v>132</v>
      </c>
    </row>
    <row r="16724" spans="1:6" x14ac:dyDescent="0.25">
      <c r="A16724">
        <v>3096</v>
      </c>
      <c r="B16724" s="3">
        <v>44578</v>
      </c>
      <c r="C16724" s="3">
        <v>44651</v>
      </c>
      <c r="D16724" t="s">
        <v>131</v>
      </c>
      <c r="E16724" t="s">
        <v>169</v>
      </c>
      <c r="F16724" t="s">
        <v>132</v>
      </c>
    </row>
    <row r="16725" spans="1:6" x14ac:dyDescent="0.25">
      <c r="A16725">
        <v>3096</v>
      </c>
      <c r="B16725" s="3">
        <v>44652</v>
      </c>
      <c r="C16725" s="3">
        <v>44742</v>
      </c>
      <c r="D16725" t="s">
        <v>131</v>
      </c>
      <c r="E16725" t="s">
        <v>169</v>
      </c>
      <c r="F16725" t="s">
        <v>132</v>
      </c>
    </row>
    <row r="16726" spans="1:6" x14ac:dyDescent="0.25">
      <c r="A16726">
        <v>3096</v>
      </c>
      <c r="B16726" s="3">
        <v>44743</v>
      </c>
      <c r="C16726" s="3">
        <v>44773</v>
      </c>
      <c r="D16726" t="s">
        <v>131</v>
      </c>
      <c r="E16726" t="s">
        <v>169</v>
      </c>
      <c r="F16726" t="s">
        <v>132</v>
      </c>
    </row>
    <row r="16727" spans="1:6" x14ac:dyDescent="0.25">
      <c r="A16727">
        <v>3096</v>
      </c>
      <c r="B16727" s="3">
        <v>44753</v>
      </c>
      <c r="C16727" s="3">
        <v>44753</v>
      </c>
      <c r="D16727" t="s">
        <v>131</v>
      </c>
      <c r="E16727" t="s">
        <v>169</v>
      </c>
      <c r="F16727" t="s">
        <v>132</v>
      </c>
    </row>
    <row r="16728" spans="1:6" x14ac:dyDescent="0.25">
      <c r="A16728">
        <v>3097</v>
      </c>
      <c r="B16728" s="3">
        <v>43632</v>
      </c>
      <c r="C16728" s="3">
        <v>43789</v>
      </c>
      <c r="D16728" t="s">
        <v>131</v>
      </c>
      <c r="E16728" t="s">
        <v>128</v>
      </c>
      <c r="F16728" t="s">
        <v>133</v>
      </c>
    </row>
    <row r="16729" spans="1:6" x14ac:dyDescent="0.25">
      <c r="A16729">
        <v>3097</v>
      </c>
      <c r="B16729" s="3">
        <v>43789</v>
      </c>
      <c r="C16729" s="3">
        <v>43802</v>
      </c>
      <c r="D16729" t="s">
        <v>131</v>
      </c>
      <c r="E16729" t="s">
        <v>128</v>
      </c>
      <c r="F16729" t="s">
        <v>133</v>
      </c>
    </row>
    <row r="16730" spans="1:6" x14ac:dyDescent="0.25">
      <c r="A16730">
        <v>3097</v>
      </c>
      <c r="B16730" s="3">
        <v>43802</v>
      </c>
      <c r="C16730" s="3">
        <v>43802</v>
      </c>
      <c r="D16730" t="s">
        <v>131</v>
      </c>
      <c r="E16730" t="s">
        <v>128</v>
      </c>
      <c r="F16730" t="s">
        <v>133</v>
      </c>
    </row>
    <row r="16731" spans="1:6" x14ac:dyDescent="0.25">
      <c r="A16731">
        <v>3097</v>
      </c>
      <c r="B16731" s="3">
        <v>43803</v>
      </c>
      <c r="C16731" s="3">
        <v>44455</v>
      </c>
      <c r="D16731" t="s">
        <v>131</v>
      </c>
      <c r="E16731" t="s">
        <v>128</v>
      </c>
      <c r="F16731" t="s">
        <v>133</v>
      </c>
    </row>
    <row r="16732" spans="1:6" x14ac:dyDescent="0.25">
      <c r="A16732">
        <v>3097</v>
      </c>
      <c r="B16732" s="3">
        <v>44455</v>
      </c>
      <c r="C16732" s="3">
        <v>44455</v>
      </c>
      <c r="D16732" t="s">
        <v>131</v>
      </c>
      <c r="E16732" t="s">
        <v>128</v>
      </c>
      <c r="F16732" t="s">
        <v>133</v>
      </c>
    </row>
    <row r="16733" spans="1:6" x14ac:dyDescent="0.25">
      <c r="A16733">
        <v>3097</v>
      </c>
      <c r="B16733" s="3">
        <v>44455</v>
      </c>
      <c r="C16733" s="3">
        <v>44578</v>
      </c>
      <c r="D16733" t="s">
        <v>131</v>
      </c>
      <c r="E16733" t="s">
        <v>174</v>
      </c>
      <c r="F16733" t="s">
        <v>133</v>
      </c>
    </row>
    <row r="16734" spans="1:6" x14ac:dyDescent="0.25">
      <c r="A16734">
        <v>3097</v>
      </c>
      <c r="B16734" s="3">
        <v>44578</v>
      </c>
      <c r="C16734" s="3">
        <v>44655</v>
      </c>
      <c r="D16734" t="s">
        <v>131</v>
      </c>
      <c r="E16734" t="s">
        <v>105</v>
      </c>
      <c r="F16734" t="s">
        <v>133</v>
      </c>
    </row>
    <row r="16735" spans="1:6" x14ac:dyDescent="0.25">
      <c r="A16735">
        <v>3097</v>
      </c>
      <c r="B16735" s="3">
        <v>44578</v>
      </c>
      <c r="C16735" s="3">
        <v>44578</v>
      </c>
      <c r="D16735" t="s">
        <v>131</v>
      </c>
      <c r="E16735" t="s">
        <v>174</v>
      </c>
      <c r="F16735" t="s">
        <v>133</v>
      </c>
    </row>
    <row r="16736" spans="1:6" x14ac:dyDescent="0.25">
      <c r="A16736">
        <v>3097</v>
      </c>
      <c r="B16736" s="3">
        <v>44655</v>
      </c>
      <c r="C16736" s="3">
        <v>44656</v>
      </c>
      <c r="D16736" t="s">
        <v>131</v>
      </c>
      <c r="E16736" t="s">
        <v>105</v>
      </c>
      <c r="F16736" t="s">
        <v>133</v>
      </c>
    </row>
    <row r="16737" spans="1:6" x14ac:dyDescent="0.25">
      <c r="A16737">
        <v>3097</v>
      </c>
      <c r="B16737" s="3">
        <v>44657</v>
      </c>
      <c r="C16737" s="3"/>
      <c r="D16737" t="s">
        <v>131</v>
      </c>
      <c r="E16737" t="s">
        <v>105</v>
      </c>
      <c r="F16737" t="s">
        <v>133</v>
      </c>
    </row>
    <row r="16738" spans="1:6" x14ac:dyDescent="0.25">
      <c r="A16738">
        <v>3098</v>
      </c>
      <c r="B16738" s="3">
        <v>43267</v>
      </c>
      <c r="C16738" s="3">
        <v>44497</v>
      </c>
      <c r="D16738" t="s">
        <v>131</v>
      </c>
      <c r="E16738" t="s">
        <v>173</v>
      </c>
      <c r="F16738" t="s">
        <v>133</v>
      </c>
    </row>
    <row r="16739" spans="1:6" x14ac:dyDescent="0.25">
      <c r="A16739">
        <v>3098</v>
      </c>
      <c r="B16739" s="3">
        <v>44497</v>
      </c>
      <c r="C16739" s="3">
        <v>44501</v>
      </c>
      <c r="D16739" t="s">
        <v>131</v>
      </c>
      <c r="E16739" t="s">
        <v>173</v>
      </c>
      <c r="F16739" t="s">
        <v>133</v>
      </c>
    </row>
    <row r="16740" spans="1:6" x14ac:dyDescent="0.25">
      <c r="A16740">
        <v>3098</v>
      </c>
      <c r="B16740" s="3">
        <v>44502</v>
      </c>
      <c r="C16740" s="3">
        <v>44575</v>
      </c>
      <c r="D16740" t="s">
        <v>131</v>
      </c>
      <c r="E16740" t="s">
        <v>173</v>
      </c>
      <c r="F16740" t="s">
        <v>133</v>
      </c>
    </row>
    <row r="16741" spans="1:6" x14ac:dyDescent="0.25">
      <c r="A16741">
        <v>3098</v>
      </c>
      <c r="B16741" s="3">
        <v>44575</v>
      </c>
      <c r="C16741" s="3">
        <v>44578</v>
      </c>
      <c r="D16741" t="s">
        <v>131</v>
      </c>
      <c r="E16741" t="s">
        <v>173</v>
      </c>
      <c r="F16741" t="s">
        <v>133</v>
      </c>
    </row>
    <row r="16742" spans="1:6" x14ac:dyDescent="0.25">
      <c r="A16742">
        <v>3098</v>
      </c>
      <c r="B16742" s="3">
        <v>44578</v>
      </c>
      <c r="C16742" s="3"/>
      <c r="D16742" t="s">
        <v>131</v>
      </c>
      <c r="E16742" t="s">
        <v>173</v>
      </c>
      <c r="F16742" t="s">
        <v>133</v>
      </c>
    </row>
    <row r="16743" spans="1:6" x14ac:dyDescent="0.25">
      <c r="A16743">
        <v>3100</v>
      </c>
      <c r="B16743" s="3">
        <v>43101</v>
      </c>
      <c r="C16743" s="3">
        <v>43711</v>
      </c>
      <c r="D16743" t="s">
        <v>131</v>
      </c>
      <c r="E16743" t="s">
        <v>177</v>
      </c>
      <c r="F16743" t="s">
        <v>133</v>
      </c>
    </row>
    <row r="16744" spans="1:6" x14ac:dyDescent="0.25">
      <c r="A16744">
        <v>3100</v>
      </c>
      <c r="B16744" s="3">
        <v>43711</v>
      </c>
      <c r="C16744" s="3">
        <v>43711</v>
      </c>
      <c r="D16744" t="s">
        <v>131</v>
      </c>
      <c r="E16744" t="s">
        <v>177</v>
      </c>
      <c r="F16744" t="s">
        <v>133</v>
      </c>
    </row>
    <row r="16745" spans="1:6" x14ac:dyDescent="0.25">
      <c r="A16745">
        <v>3100</v>
      </c>
      <c r="B16745" s="3">
        <v>43712</v>
      </c>
      <c r="C16745" s="3">
        <v>43761</v>
      </c>
      <c r="D16745" t="s">
        <v>131</v>
      </c>
      <c r="E16745" t="s">
        <v>177</v>
      </c>
      <c r="F16745" t="s">
        <v>133</v>
      </c>
    </row>
    <row r="16746" spans="1:6" x14ac:dyDescent="0.25">
      <c r="A16746">
        <v>3100</v>
      </c>
      <c r="B16746" s="3">
        <v>43761</v>
      </c>
      <c r="C16746" s="3">
        <v>43762</v>
      </c>
      <c r="D16746" t="s">
        <v>131</v>
      </c>
      <c r="E16746" t="s">
        <v>177</v>
      </c>
      <c r="F16746" t="s">
        <v>133</v>
      </c>
    </row>
    <row r="16747" spans="1:6" x14ac:dyDescent="0.25">
      <c r="A16747">
        <v>3100</v>
      </c>
      <c r="B16747" s="3">
        <v>43763</v>
      </c>
      <c r="C16747" s="3">
        <v>43766</v>
      </c>
      <c r="D16747" t="s">
        <v>131</v>
      </c>
      <c r="E16747" t="s">
        <v>177</v>
      </c>
      <c r="F16747" t="s">
        <v>133</v>
      </c>
    </row>
    <row r="16748" spans="1:6" x14ac:dyDescent="0.25">
      <c r="A16748">
        <v>3100</v>
      </c>
      <c r="B16748" s="3">
        <v>43766</v>
      </c>
      <c r="C16748" s="3">
        <v>43772</v>
      </c>
      <c r="D16748" t="s">
        <v>131</v>
      </c>
      <c r="E16748" t="s">
        <v>177</v>
      </c>
      <c r="F16748" t="s">
        <v>133</v>
      </c>
    </row>
    <row r="16749" spans="1:6" x14ac:dyDescent="0.25">
      <c r="A16749">
        <v>3100</v>
      </c>
      <c r="B16749" s="3">
        <v>43773</v>
      </c>
      <c r="C16749" s="3">
        <v>43773</v>
      </c>
      <c r="D16749" t="s">
        <v>131</v>
      </c>
      <c r="E16749" t="s">
        <v>177</v>
      </c>
      <c r="F16749" t="s">
        <v>133</v>
      </c>
    </row>
    <row r="16750" spans="1:6" x14ac:dyDescent="0.25">
      <c r="A16750">
        <v>3100</v>
      </c>
      <c r="B16750" s="3">
        <v>43773</v>
      </c>
      <c r="C16750" s="3">
        <v>43779</v>
      </c>
      <c r="D16750" t="s">
        <v>131</v>
      </c>
      <c r="E16750" t="s">
        <v>177</v>
      </c>
      <c r="F16750" t="s">
        <v>133</v>
      </c>
    </row>
    <row r="16751" spans="1:6" x14ac:dyDescent="0.25">
      <c r="A16751">
        <v>3100</v>
      </c>
      <c r="B16751" s="3">
        <v>43780</v>
      </c>
      <c r="C16751" s="3">
        <v>43780</v>
      </c>
      <c r="D16751" t="s">
        <v>131</v>
      </c>
      <c r="E16751" t="s">
        <v>177</v>
      </c>
      <c r="F16751" t="s">
        <v>133</v>
      </c>
    </row>
    <row r="16752" spans="1:6" x14ac:dyDescent="0.25">
      <c r="A16752">
        <v>3100</v>
      </c>
      <c r="B16752" s="3">
        <v>43780</v>
      </c>
      <c r="C16752" s="3">
        <v>43786</v>
      </c>
      <c r="D16752" t="s">
        <v>131</v>
      </c>
      <c r="E16752" t="s">
        <v>177</v>
      </c>
      <c r="F16752" t="s">
        <v>133</v>
      </c>
    </row>
    <row r="16753" spans="1:6" x14ac:dyDescent="0.25">
      <c r="A16753">
        <v>3100</v>
      </c>
      <c r="B16753" s="3">
        <v>43787</v>
      </c>
      <c r="C16753" s="3">
        <v>43787</v>
      </c>
      <c r="D16753" t="s">
        <v>131</v>
      </c>
      <c r="E16753" t="s">
        <v>177</v>
      </c>
      <c r="F16753" t="s">
        <v>133</v>
      </c>
    </row>
    <row r="16754" spans="1:6" x14ac:dyDescent="0.25">
      <c r="A16754">
        <v>3100</v>
      </c>
      <c r="B16754" s="3">
        <v>43787</v>
      </c>
      <c r="C16754" s="3">
        <v>43793</v>
      </c>
      <c r="D16754" t="s">
        <v>131</v>
      </c>
      <c r="E16754" t="s">
        <v>177</v>
      </c>
      <c r="F16754" t="s">
        <v>133</v>
      </c>
    </row>
    <row r="16755" spans="1:6" x14ac:dyDescent="0.25">
      <c r="A16755">
        <v>3100</v>
      </c>
      <c r="B16755" s="3">
        <v>43794</v>
      </c>
      <c r="C16755" s="3">
        <v>43794</v>
      </c>
      <c r="D16755" t="s">
        <v>131</v>
      </c>
      <c r="E16755" t="s">
        <v>177</v>
      </c>
      <c r="F16755" t="s">
        <v>133</v>
      </c>
    </row>
    <row r="16756" spans="1:6" x14ac:dyDescent="0.25">
      <c r="A16756">
        <v>3100</v>
      </c>
      <c r="B16756" s="3">
        <v>43794</v>
      </c>
      <c r="C16756" s="3">
        <v>43795</v>
      </c>
      <c r="D16756" t="s">
        <v>131</v>
      </c>
      <c r="E16756" t="s">
        <v>177</v>
      </c>
      <c r="F16756" t="s">
        <v>133</v>
      </c>
    </row>
    <row r="16757" spans="1:6" x14ac:dyDescent="0.25">
      <c r="A16757">
        <v>3100</v>
      </c>
      <c r="B16757" s="3">
        <v>43796</v>
      </c>
      <c r="C16757" s="3">
        <v>43796</v>
      </c>
      <c r="D16757" t="s">
        <v>131</v>
      </c>
      <c r="E16757" t="s">
        <v>177</v>
      </c>
      <c r="F16757" t="s">
        <v>133</v>
      </c>
    </row>
    <row r="16758" spans="1:6" x14ac:dyDescent="0.25">
      <c r="A16758">
        <v>3100</v>
      </c>
      <c r="B16758" s="3">
        <v>43796</v>
      </c>
      <c r="C16758" s="3">
        <v>43797</v>
      </c>
      <c r="D16758" t="s">
        <v>131</v>
      </c>
      <c r="E16758" t="s">
        <v>177</v>
      </c>
      <c r="F16758" t="s">
        <v>133</v>
      </c>
    </row>
    <row r="16759" spans="1:6" x14ac:dyDescent="0.25">
      <c r="A16759">
        <v>3100</v>
      </c>
      <c r="B16759" s="3">
        <v>43798</v>
      </c>
      <c r="C16759" s="3">
        <v>43838</v>
      </c>
      <c r="D16759" t="s">
        <v>131</v>
      </c>
      <c r="E16759" t="s">
        <v>177</v>
      </c>
      <c r="F16759" t="s">
        <v>133</v>
      </c>
    </row>
    <row r="16760" spans="1:6" x14ac:dyDescent="0.25">
      <c r="A16760">
        <v>3100</v>
      </c>
      <c r="B16760" s="3">
        <v>43838</v>
      </c>
      <c r="C16760" s="3">
        <v>44019</v>
      </c>
      <c r="D16760" t="s">
        <v>131</v>
      </c>
      <c r="E16760" t="s">
        <v>177</v>
      </c>
      <c r="F16760" t="s">
        <v>133</v>
      </c>
    </row>
    <row r="16761" spans="1:6" x14ac:dyDescent="0.25">
      <c r="A16761">
        <v>3100</v>
      </c>
      <c r="B16761" s="3">
        <v>44020</v>
      </c>
      <c r="C16761" s="3">
        <v>44160</v>
      </c>
      <c r="D16761" t="s">
        <v>131</v>
      </c>
      <c r="E16761" t="s">
        <v>177</v>
      </c>
      <c r="F16761" t="s">
        <v>133</v>
      </c>
    </row>
    <row r="16762" spans="1:6" x14ac:dyDescent="0.25">
      <c r="A16762">
        <v>3100</v>
      </c>
      <c r="B16762" s="3">
        <v>44160</v>
      </c>
      <c r="C16762" s="3">
        <v>44162</v>
      </c>
      <c r="D16762" t="s">
        <v>131</v>
      </c>
      <c r="E16762" t="s">
        <v>177</v>
      </c>
      <c r="F16762" t="s">
        <v>133</v>
      </c>
    </row>
    <row r="16763" spans="1:6" x14ac:dyDescent="0.25">
      <c r="A16763">
        <v>3100</v>
      </c>
      <c r="B16763" s="3">
        <v>44163</v>
      </c>
      <c r="C16763" s="3">
        <v>44432</v>
      </c>
      <c r="D16763" t="s">
        <v>131</v>
      </c>
      <c r="E16763" t="s">
        <v>177</v>
      </c>
      <c r="F16763" t="s">
        <v>133</v>
      </c>
    </row>
    <row r="16764" spans="1:6" x14ac:dyDescent="0.25">
      <c r="A16764">
        <v>3100</v>
      </c>
      <c r="B16764" s="3">
        <v>44432</v>
      </c>
      <c r="C16764" s="3">
        <v>44438</v>
      </c>
      <c r="D16764" t="s">
        <v>131</v>
      </c>
      <c r="E16764" t="s">
        <v>177</v>
      </c>
      <c r="F16764" t="s">
        <v>133</v>
      </c>
    </row>
    <row r="16765" spans="1:6" x14ac:dyDescent="0.25">
      <c r="A16765">
        <v>3100</v>
      </c>
      <c r="B16765" s="3">
        <v>44439</v>
      </c>
      <c r="C16765" s="3">
        <v>44439</v>
      </c>
      <c r="D16765" t="s">
        <v>131</v>
      </c>
      <c r="E16765" t="s">
        <v>177</v>
      </c>
      <c r="F16765" t="s">
        <v>133</v>
      </c>
    </row>
    <row r="16766" spans="1:6" x14ac:dyDescent="0.25">
      <c r="A16766">
        <v>3100</v>
      </c>
      <c r="B16766" s="3">
        <v>44439</v>
      </c>
      <c r="C16766" s="3">
        <v>44445</v>
      </c>
      <c r="D16766" t="s">
        <v>131</v>
      </c>
      <c r="E16766" t="s">
        <v>177</v>
      </c>
      <c r="F16766" t="s">
        <v>133</v>
      </c>
    </row>
    <row r="16767" spans="1:6" x14ac:dyDescent="0.25">
      <c r="A16767">
        <v>3100</v>
      </c>
      <c r="B16767" s="3">
        <v>44446</v>
      </c>
      <c r="C16767" s="3">
        <v>44446</v>
      </c>
      <c r="D16767" t="s">
        <v>131</v>
      </c>
      <c r="E16767" t="s">
        <v>177</v>
      </c>
      <c r="F16767" t="s">
        <v>133</v>
      </c>
    </row>
    <row r="16768" spans="1:6" x14ac:dyDescent="0.25">
      <c r="A16768">
        <v>3100</v>
      </c>
      <c r="B16768" s="3">
        <v>44446</v>
      </c>
      <c r="C16768" s="3">
        <v>44446</v>
      </c>
      <c r="D16768" t="s">
        <v>131</v>
      </c>
      <c r="E16768" t="s">
        <v>177</v>
      </c>
      <c r="F16768" t="s">
        <v>133</v>
      </c>
    </row>
    <row r="16769" spans="1:6" x14ac:dyDescent="0.25">
      <c r="A16769">
        <v>3100</v>
      </c>
      <c r="B16769" s="3">
        <v>44447</v>
      </c>
      <c r="C16769" s="3">
        <v>44459</v>
      </c>
      <c r="D16769" t="s">
        <v>131</v>
      </c>
      <c r="E16769" t="s">
        <v>177</v>
      </c>
      <c r="F16769" t="s">
        <v>133</v>
      </c>
    </row>
    <row r="16770" spans="1:6" x14ac:dyDescent="0.25">
      <c r="A16770">
        <v>3100</v>
      </c>
      <c r="B16770" s="3">
        <v>44459</v>
      </c>
      <c r="C16770" s="3">
        <v>44561</v>
      </c>
      <c r="D16770" t="s">
        <v>131</v>
      </c>
      <c r="E16770" t="s">
        <v>177</v>
      </c>
      <c r="F16770" t="s">
        <v>133</v>
      </c>
    </row>
    <row r="16771" spans="1:6" x14ac:dyDescent="0.25">
      <c r="A16771">
        <v>3100</v>
      </c>
      <c r="B16771" s="3">
        <v>44562</v>
      </c>
      <c r="C16771" s="3">
        <v>44562</v>
      </c>
      <c r="D16771" t="s">
        <v>131</v>
      </c>
      <c r="E16771" t="s">
        <v>177</v>
      </c>
      <c r="F16771" t="s">
        <v>133</v>
      </c>
    </row>
    <row r="16772" spans="1:6" x14ac:dyDescent="0.25">
      <c r="A16772">
        <v>3100</v>
      </c>
      <c r="B16772" s="3">
        <v>44562</v>
      </c>
      <c r="C16772" s="3">
        <v>44562</v>
      </c>
      <c r="D16772" t="s">
        <v>131</v>
      </c>
      <c r="E16772" t="s">
        <v>177</v>
      </c>
      <c r="F16772" t="s">
        <v>133</v>
      </c>
    </row>
    <row r="16773" spans="1:6" x14ac:dyDescent="0.25">
      <c r="A16773">
        <v>3101</v>
      </c>
      <c r="B16773" s="3">
        <v>42926</v>
      </c>
      <c r="C16773" s="3">
        <v>43503</v>
      </c>
      <c r="D16773" t="s">
        <v>131</v>
      </c>
      <c r="E16773" t="s">
        <v>115</v>
      </c>
      <c r="F16773" t="s">
        <v>133</v>
      </c>
    </row>
    <row r="16774" spans="1:6" x14ac:dyDescent="0.25">
      <c r="A16774">
        <v>3101</v>
      </c>
      <c r="B16774" s="3">
        <v>43503</v>
      </c>
      <c r="C16774" s="3">
        <v>43562</v>
      </c>
      <c r="D16774" t="s">
        <v>131</v>
      </c>
      <c r="E16774" t="s">
        <v>115</v>
      </c>
      <c r="F16774" t="s">
        <v>133</v>
      </c>
    </row>
    <row r="16775" spans="1:6" x14ac:dyDescent="0.25">
      <c r="A16775">
        <v>3101</v>
      </c>
      <c r="B16775" s="3">
        <v>43503</v>
      </c>
      <c r="C16775" s="3">
        <v>44455</v>
      </c>
      <c r="D16775" t="s">
        <v>131</v>
      </c>
      <c r="E16775" t="s">
        <v>135</v>
      </c>
      <c r="F16775" t="s">
        <v>133</v>
      </c>
    </row>
    <row r="16776" spans="1:6" x14ac:dyDescent="0.25">
      <c r="A16776">
        <v>3101</v>
      </c>
      <c r="B16776" s="3">
        <v>44455</v>
      </c>
      <c r="C16776" s="3">
        <v>44455</v>
      </c>
      <c r="D16776" t="s">
        <v>131</v>
      </c>
      <c r="E16776" t="s">
        <v>135</v>
      </c>
      <c r="F16776" t="s">
        <v>133</v>
      </c>
    </row>
    <row r="16777" spans="1:6" x14ac:dyDescent="0.25">
      <c r="A16777">
        <v>3101</v>
      </c>
      <c r="B16777" s="3">
        <v>44455</v>
      </c>
      <c r="C16777" s="3"/>
      <c r="D16777" t="s">
        <v>131</v>
      </c>
      <c r="E16777" t="s">
        <v>120</v>
      </c>
      <c r="F16777" t="s">
        <v>133</v>
      </c>
    </row>
    <row r="16778" spans="1:6" x14ac:dyDescent="0.25">
      <c r="A16778">
        <v>3103</v>
      </c>
      <c r="B16778" s="3">
        <v>43241</v>
      </c>
      <c r="C16778" s="3">
        <v>43241</v>
      </c>
      <c r="D16778" t="s">
        <v>131</v>
      </c>
      <c r="E16778" t="s">
        <v>165</v>
      </c>
      <c r="F16778" t="s">
        <v>133</v>
      </c>
    </row>
    <row r="16779" spans="1:6" x14ac:dyDescent="0.25">
      <c r="A16779">
        <v>3103</v>
      </c>
      <c r="B16779" s="3">
        <v>43241</v>
      </c>
      <c r="C16779" s="3"/>
      <c r="D16779" t="s">
        <v>131</v>
      </c>
      <c r="E16779" t="s">
        <v>165</v>
      </c>
      <c r="F16779" t="s">
        <v>132</v>
      </c>
    </row>
    <row r="16780" spans="1:6" x14ac:dyDescent="0.25">
      <c r="A16780">
        <v>3104</v>
      </c>
      <c r="B16780" s="3">
        <v>43318</v>
      </c>
      <c r="C16780" s="3">
        <v>44256</v>
      </c>
      <c r="D16780" t="s">
        <v>131</v>
      </c>
      <c r="E16780" t="s">
        <v>167</v>
      </c>
      <c r="F16780" t="s">
        <v>133</v>
      </c>
    </row>
    <row r="16781" spans="1:6" x14ac:dyDescent="0.25">
      <c r="A16781">
        <v>3104</v>
      </c>
      <c r="B16781" s="3">
        <v>44256</v>
      </c>
      <c r="C16781" s="3">
        <v>44455</v>
      </c>
      <c r="D16781" t="s">
        <v>131</v>
      </c>
      <c r="E16781" t="s">
        <v>167</v>
      </c>
      <c r="F16781" t="s">
        <v>133</v>
      </c>
    </row>
    <row r="16782" spans="1:6" x14ac:dyDescent="0.25">
      <c r="A16782">
        <v>3104</v>
      </c>
      <c r="B16782" s="3">
        <v>44256</v>
      </c>
      <c r="C16782" s="3">
        <v>44256</v>
      </c>
      <c r="D16782" t="s">
        <v>131</v>
      </c>
      <c r="E16782" t="s">
        <v>167</v>
      </c>
      <c r="F16782" t="s">
        <v>133</v>
      </c>
    </row>
    <row r="16783" spans="1:6" x14ac:dyDescent="0.25">
      <c r="A16783">
        <v>3104</v>
      </c>
      <c r="B16783" s="3">
        <v>44455</v>
      </c>
      <c r="C16783" s="3">
        <v>44455</v>
      </c>
      <c r="D16783" t="s">
        <v>131</v>
      </c>
      <c r="E16783" t="s">
        <v>167</v>
      </c>
      <c r="F16783" t="s">
        <v>133</v>
      </c>
    </row>
    <row r="16784" spans="1:6" x14ac:dyDescent="0.25">
      <c r="A16784">
        <v>3104</v>
      </c>
      <c r="B16784" s="3">
        <v>44455</v>
      </c>
      <c r="C16784" s="3"/>
      <c r="D16784" t="s">
        <v>131</v>
      </c>
      <c r="E16784" t="s">
        <v>135</v>
      </c>
      <c r="F16784" t="s">
        <v>133</v>
      </c>
    </row>
    <row r="16785" spans="1:6" x14ac:dyDescent="0.25">
      <c r="A16785">
        <v>3106</v>
      </c>
      <c r="B16785" s="3">
        <v>42826</v>
      </c>
      <c r="C16785" s="3">
        <v>43205</v>
      </c>
      <c r="D16785" t="s">
        <v>131</v>
      </c>
      <c r="E16785" t="s">
        <v>207</v>
      </c>
      <c r="F16785" t="s">
        <v>133</v>
      </c>
    </row>
    <row r="16786" spans="1:6" x14ac:dyDescent="0.25">
      <c r="A16786">
        <v>3106</v>
      </c>
      <c r="B16786" s="3">
        <v>43205</v>
      </c>
      <c r="C16786" s="3">
        <v>43206</v>
      </c>
      <c r="D16786" t="s">
        <v>131</v>
      </c>
      <c r="E16786" t="s">
        <v>207</v>
      </c>
      <c r="F16786" t="s">
        <v>133</v>
      </c>
    </row>
    <row r="16787" spans="1:6" x14ac:dyDescent="0.25">
      <c r="A16787">
        <v>3106</v>
      </c>
      <c r="B16787" s="3">
        <v>43206</v>
      </c>
      <c r="C16787" s="3">
        <v>44166</v>
      </c>
      <c r="D16787" t="s">
        <v>131</v>
      </c>
      <c r="E16787" t="s">
        <v>207</v>
      </c>
      <c r="F16787" t="s">
        <v>133</v>
      </c>
    </row>
    <row r="16788" spans="1:6" x14ac:dyDescent="0.25">
      <c r="A16788">
        <v>3106</v>
      </c>
      <c r="B16788" s="3">
        <v>44166</v>
      </c>
      <c r="C16788" s="3">
        <v>44166</v>
      </c>
      <c r="D16788" t="s">
        <v>131</v>
      </c>
      <c r="E16788" t="s">
        <v>261</v>
      </c>
      <c r="F16788" t="s">
        <v>133</v>
      </c>
    </row>
    <row r="16789" spans="1:6" x14ac:dyDescent="0.25">
      <c r="A16789">
        <v>3106</v>
      </c>
      <c r="B16789" s="3">
        <v>44166</v>
      </c>
      <c r="C16789" s="3">
        <v>44256</v>
      </c>
      <c r="D16789" t="s">
        <v>131</v>
      </c>
      <c r="E16789" t="s">
        <v>261</v>
      </c>
      <c r="F16789" t="s">
        <v>133</v>
      </c>
    </row>
    <row r="16790" spans="1:6" x14ac:dyDescent="0.25">
      <c r="A16790">
        <v>3106</v>
      </c>
      <c r="B16790" s="3">
        <v>44256</v>
      </c>
      <c r="C16790" s="3">
        <v>44256</v>
      </c>
      <c r="D16790" t="s">
        <v>131</v>
      </c>
      <c r="E16790" t="s">
        <v>261</v>
      </c>
      <c r="F16790" t="s">
        <v>133</v>
      </c>
    </row>
    <row r="16791" spans="1:6" x14ac:dyDescent="0.25">
      <c r="A16791">
        <v>3106</v>
      </c>
      <c r="B16791" s="3">
        <v>44256</v>
      </c>
      <c r="C16791" s="3">
        <v>44256</v>
      </c>
      <c r="D16791" t="s">
        <v>131</v>
      </c>
      <c r="E16791" t="s">
        <v>241</v>
      </c>
      <c r="F16791" t="s">
        <v>133</v>
      </c>
    </row>
    <row r="16792" spans="1:6" x14ac:dyDescent="0.25">
      <c r="A16792">
        <v>3106</v>
      </c>
      <c r="B16792" s="3">
        <v>44256</v>
      </c>
      <c r="C16792" s="3">
        <v>44256</v>
      </c>
      <c r="D16792" t="s">
        <v>131</v>
      </c>
      <c r="E16792" t="s">
        <v>207</v>
      </c>
      <c r="F16792" t="s">
        <v>133</v>
      </c>
    </row>
    <row r="16793" spans="1:6" x14ac:dyDescent="0.25">
      <c r="A16793">
        <v>3106</v>
      </c>
      <c r="B16793" s="3">
        <v>44256</v>
      </c>
      <c r="C16793" s="3">
        <v>44410</v>
      </c>
      <c r="D16793" t="s">
        <v>131</v>
      </c>
      <c r="E16793" t="s">
        <v>200</v>
      </c>
      <c r="F16793" t="s">
        <v>133</v>
      </c>
    </row>
    <row r="16794" spans="1:6" x14ac:dyDescent="0.25">
      <c r="A16794">
        <v>3106</v>
      </c>
      <c r="B16794" s="3">
        <v>44410</v>
      </c>
      <c r="C16794" s="3">
        <v>44414</v>
      </c>
      <c r="D16794" t="s">
        <v>131</v>
      </c>
      <c r="E16794" t="s">
        <v>200</v>
      </c>
      <c r="F16794" t="s">
        <v>133</v>
      </c>
    </row>
    <row r="16795" spans="1:6" x14ac:dyDescent="0.25">
      <c r="A16795">
        <v>3106</v>
      </c>
      <c r="B16795" s="3">
        <v>44415</v>
      </c>
      <c r="C16795" s="3">
        <v>44418</v>
      </c>
      <c r="D16795" t="s">
        <v>131</v>
      </c>
      <c r="E16795" t="s">
        <v>200</v>
      </c>
      <c r="F16795" t="s">
        <v>133</v>
      </c>
    </row>
    <row r="16796" spans="1:6" x14ac:dyDescent="0.25">
      <c r="A16796">
        <v>3106</v>
      </c>
      <c r="B16796" s="3">
        <v>44418</v>
      </c>
      <c r="C16796" s="3">
        <v>44421</v>
      </c>
      <c r="D16796" t="s">
        <v>131</v>
      </c>
      <c r="E16796" t="s">
        <v>200</v>
      </c>
      <c r="F16796" t="s">
        <v>133</v>
      </c>
    </row>
    <row r="16797" spans="1:6" x14ac:dyDescent="0.25">
      <c r="A16797">
        <v>3106</v>
      </c>
      <c r="B16797" s="3">
        <v>44422</v>
      </c>
      <c r="C16797" s="3"/>
      <c r="D16797" t="s">
        <v>131</v>
      </c>
      <c r="E16797" t="s">
        <v>200</v>
      </c>
      <c r="F16797" t="s">
        <v>133</v>
      </c>
    </row>
    <row r="16798" spans="1:6" x14ac:dyDescent="0.25">
      <c r="A16798">
        <v>3108</v>
      </c>
      <c r="B16798" s="3">
        <v>44302</v>
      </c>
      <c r="C16798" s="3">
        <v>44331</v>
      </c>
      <c r="D16798" t="s">
        <v>131</v>
      </c>
      <c r="E16798" t="s">
        <v>125</v>
      </c>
      <c r="F16798" t="s">
        <v>133</v>
      </c>
    </row>
    <row r="16799" spans="1:6" x14ac:dyDescent="0.25">
      <c r="A16799">
        <v>3108</v>
      </c>
      <c r="B16799" s="3">
        <v>44331</v>
      </c>
      <c r="C16799" s="3">
        <v>44384</v>
      </c>
      <c r="D16799" t="s">
        <v>131</v>
      </c>
      <c r="E16799" t="s">
        <v>125</v>
      </c>
      <c r="F16799" t="s">
        <v>133</v>
      </c>
    </row>
    <row r="16800" spans="1:6" x14ac:dyDescent="0.25">
      <c r="A16800">
        <v>3108</v>
      </c>
      <c r="B16800" s="3">
        <v>44485</v>
      </c>
      <c r="C16800" s="3"/>
      <c r="D16800" t="s">
        <v>131</v>
      </c>
      <c r="E16800" t="s">
        <v>125</v>
      </c>
      <c r="F16800" t="s">
        <v>133</v>
      </c>
    </row>
    <row r="16801" spans="1:6" x14ac:dyDescent="0.25">
      <c r="A16801">
        <v>3109</v>
      </c>
      <c r="B16801" s="3">
        <v>43105</v>
      </c>
      <c r="C16801" s="3">
        <v>43623</v>
      </c>
      <c r="D16801" t="s">
        <v>131</v>
      </c>
      <c r="E16801" t="s">
        <v>177</v>
      </c>
      <c r="F16801" t="s">
        <v>133</v>
      </c>
    </row>
    <row r="16802" spans="1:6" x14ac:dyDescent="0.25">
      <c r="A16802">
        <v>3109</v>
      </c>
      <c r="B16802" s="3">
        <v>43623</v>
      </c>
      <c r="C16802" s="3">
        <v>43983</v>
      </c>
      <c r="D16802" t="s">
        <v>131</v>
      </c>
      <c r="E16802" t="s">
        <v>177</v>
      </c>
      <c r="F16802" t="s">
        <v>133</v>
      </c>
    </row>
    <row r="16803" spans="1:6" x14ac:dyDescent="0.25">
      <c r="A16803">
        <v>3109</v>
      </c>
      <c r="B16803" s="3">
        <v>43983</v>
      </c>
      <c r="C16803" s="3">
        <v>44022</v>
      </c>
      <c r="D16803" t="s">
        <v>131</v>
      </c>
      <c r="E16803" t="s">
        <v>165</v>
      </c>
      <c r="F16803" t="s">
        <v>133</v>
      </c>
    </row>
    <row r="16804" spans="1:6" x14ac:dyDescent="0.25">
      <c r="A16804">
        <v>3109</v>
      </c>
      <c r="B16804" s="3">
        <v>43983</v>
      </c>
      <c r="C16804" s="3">
        <v>43983</v>
      </c>
      <c r="D16804" t="s">
        <v>131</v>
      </c>
      <c r="E16804" t="s">
        <v>177</v>
      </c>
      <c r="F16804" t="s">
        <v>133</v>
      </c>
    </row>
    <row r="16805" spans="1:6" x14ac:dyDescent="0.25">
      <c r="A16805">
        <v>3109</v>
      </c>
      <c r="B16805" s="3">
        <v>43983</v>
      </c>
      <c r="C16805" s="3">
        <v>43983</v>
      </c>
      <c r="D16805" t="s">
        <v>131</v>
      </c>
      <c r="E16805" t="s">
        <v>177</v>
      </c>
      <c r="F16805" t="s">
        <v>133</v>
      </c>
    </row>
    <row r="16806" spans="1:6" x14ac:dyDescent="0.25">
      <c r="A16806">
        <v>3109</v>
      </c>
      <c r="B16806" s="3">
        <v>43983</v>
      </c>
      <c r="C16806" s="3">
        <v>43983</v>
      </c>
      <c r="D16806" t="s">
        <v>131</v>
      </c>
      <c r="E16806" t="s">
        <v>165</v>
      </c>
      <c r="F16806" t="s">
        <v>133</v>
      </c>
    </row>
    <row r="16807" spans="1:6" x14ac:dyDescent="0.25">
      <c r="A16807">
        <v>3109</v>
      </c>
      <c r="B16807" s="3">
        <v>44022</v>
      </c>
      <c r="C16807" s="3">
        <v>44284</v>
      </c>
      <c r="D16807" t="s">
        <v>131</v>
      </c>
      <c r="E16807" t="s">
        <v>165</v>
      </c>
      <c r="F16807" t="s">
        <v>133</v>
      </c>
    </row>
    <row r="16808" spans="1:6" x14ac:dyDescent="0.25">
      <c r="A16808">
        <v>3109</v>
      </c>
      <c r="B16808" s="3">
        <v>44022</v>
      </c>
      <c r="C16808" s="3">
        <v>44022</v>
      </c>
      <c r="D16808" t="s">
        <v>131</v>
      </c>
      <c r="E16808" t="s">
        <v>165</v>
      </c>
      <c r="F16808" t="s">
        <v>133</v>
      </c>
    </row>
    <row r="16809" spans="1:6" x14ac:dyDescent="0.25">
      <c r="A16809">
        <v>3109</v>
      </c>
      <c r="B16809" s="3">
        <v>44284</v>
      </c>
      <c r="C16809" s="3">
        <v>44301</v>
      </c>
      <c r="D16809" t="s">
        <v>131</v>
      </c>
      <c r="E16809" t="s">
        <v>165</v>
      </c>
      <c r="F16809" t="s">
        <v>133</v>
      </c>
    </row>
    <row r="16810" spans="1:6" x14ac:dyDescent="0.25">
      <c r="A16810">
        <v>3109</v>
      </c>
      <c r="B16810" s="3">
        <v>44284</v>
      </c>
      <c r="C16810" s="3"/>
      <c r="D16810" t="s">
        <v>131</v>
      </c>
      <c r="E16810" t="s">
        <v>118</v>
      </c>
      <c r="F16810" t="s">
        <v>133</v>
      </c>
    </row>
    <row r="16811" spans="1:6" x14ac:dyDescent="0.25">
      <c r="A16811">
        <v>3109</v>
      </c>
      <c r="B16811" s="3">
        <v>44284</v>
      </c>
      <c r="C16811" s="3">
        <v>44284</v>
      </c>
      <c r="D16811" t="s">
        <v>131</v>
      </c>
      <c r="E16811" t="s">
        <v>118</v>
      </c>
      <c r="F16811" t="s">
        <v>133</v>
      </c>
    </row>
    <row r="16812" spans="1:6" x14ac:dyDescent="0.25">
      <c r="A16812">
        <v>3110</v>
      </c>
      <c r="B16812" s="3">
        <v>43497</v>
      </c>
      <c r="C16812" s="3">
        <v>43576</v>
      </c>
      <c r="D16812" t="s">
        <v>131</v>
      </c>
      <c r="E16812" t="s">
        <v>180</v>
      </c>
      <c r="F16812" t="s">
        <v>133</v>
      </c>
    </row>
    <row r="16813" spans="1:6" x14ac:dyDescent="0.25">
      <c r="A16813">
        <v>3110</v>
      </c>
      <c r="B16813" s="3">
        <v>43576</v>
      </c>
      <c r="C16813" s="3">
        <v>43585</v>
      </c>
      <c r="D16813" t="s">
        <v>131</v>
      </c>
      <c r="E16813" t="s">
        <v>180</v>
      </c>
      <c r="F16813" t="s">
        <v>133</v>
      </c>
    </row>
    <row r="16814" spans="1:6" x14ac:dyDescent="0.25">
      <c r="A16814">
        <v>3110</v>
      </c>
      <c r="B16814" s="3">
        <v>43586</v>
      </c>
      <c r="C16814" s="3">
        <v>43598</v>
      </c>
      <c r="D16814" t="s">
        <v>131</v>
      </c>
      <c r="E16814" t="s">
        <v>180</v>
      </c>
      <c r="F16814" t="s">
        <v>133</v>
      </c>
    </row>
    <row r="16815" spans="1:6" x14ac:dyDescent="0.25">
      <c r="A16815">
        <v>3110</v>
      </c>
      <c r="B16815" s="3">
        <v>43586</v>
      </c>
      <c r="C16815" s="3">
        <v>43593</v>
      </c>
      <c r="D16815" t="s">
        <v>131</v>
      </c>
      <c r="E16815" t="s">
        <v>180</v>
      </c>
      <c r="F16815" t="s">
        <v>133</v>
      </c>
    </row>
    <row r="16816" spans="1:6" x14ac:dyDescent="0.25">
      <c r="A16816">
        <v>3110</v>
      </c>
      <c r="B16816" s="3">
        <v>43594</v>
      </c>
      <c r="C16816" s="3">
        <v>44162</v>
      </c>
      <c r="D16816" t="s">
        <v>131</v>
      </c>
      <c r="E16816" t="s">
        <v>180</v>
      </c>
      <c r="F16816" t="s">
        <v>133</v>
      </c>
    </row>
    <row r="16817" spans="1:6" x14ac:dyDescent="0.25">
      <c r="A16817">
        <v>3110</v>
      </c>
      <c r="B16817" s="3">
        <v>43598</v>
      </c>
      <c r="C16817" s="3">
        <v>43612</v>
      </c>
      <c r="D16817" t="s">
        <v>131</v>
      </c>
      <c r="E16817" t="s">
        <v>180</v>
      </c>
      <c r="F16817" t="s">
        <v>133</v>
      </c>
    </row>
    <row r="16818" spans="1:6" x14ac:dyDescent="0.25">
      <c r="A16818">
        <v>3110</v>
      </c>
      <c r="B16818" s="3">
        <v>43613</v>
      </c>
      <c r="C16818" s="3">
        <v>43613</v>
      </c>
      <c r="D16818" t="s">
        <v>131</v>
      </c>
      <c r="E16818" t="s">
        <v>180</v>
      </c>
      <c r="F16818" t="s">
        <v>133</v>
      </c>
    </row>
    <row r="16819" spans="1:6" x14ac:dyDescent="0.25">
      <c r="A16819">
        <v>3110</v>
      </c>
      <c r="B16819" s="3">
        <v>44162</v>
      </c>
      <c r="C16819" s="3">
        <v>44259</v>
      </c>
      <c r="D16819" t="s">
        <v>131</v>
      </c>
      <c r="E16819" t="s">
        <v>180</v>
      </c>
      <c r="F16819" t="s">
        <v>133</v>
      </c>
    </row>
    <row r="16820" spans="1:6" x14ac:dyDescent="0.25">
      <c r="A16820">
        <v>3110</v>
      </c>
      <c r="B16820" s="3">
        <v>44260</v>
      </c>
      <c r="C16820" s="3">
        <v>44378</v>
      </c>
      <c r="D16820" t="s">
        <v>131</v>
      </c>
      <c r="E16820" t="s">
        <v>180</v>
      </c>
      <c r="F16820" t="s">
        <v>133</v>
      </c>
    </row>
    <row r="16821" spans="1:6" x14ac:dyDescent="0.25">
      <c r="A16821">
        <v>3110</v>
      </c>
      <c r="B16821" s="3">
        <v>44378</v>
      </c>
      <c r="C16821" s="3">
        <v>44407</v>
      </c>
      <c r="D16821" t="s">
        <v>131</v>
      </c>
      <c r="E16821" t="s">
        <v>180</v>
      </c>
      <c r="F16821" t="s">
        <v>133</v>
      </c>
    </row>
    <row r="16822" spans="1:6" x14ac:dyDescent="0.25">
      <c r="A16822">
        <v>3110</v>
      </c>
      <c r="B16822" s="3">
        <v>44408</v>
      </c>
      <c r="C16822" s="3">
        <v>44571</v>
      </c>
      <c r="D16822" t="s">
        <v>131</v>
      </c>
      <c r="E16822" t="s">
        <v>180</v>
      </c>
      <c r="F16822" t="s">
        <v>133</v>
      </c>
    </row>
    <row r="16823" spans="1:6" x14ac:dyDescent="0.25">
      <c r="A16823">
        <v>3110</v>
      </c>
      <c r="B16823" s="3">
        <v>44571</v>
      </c>
      <c r="C16823" s="3">
        <v>44575</v>
      </c>
      <c r="D16823" t="s">
        <v>131</v>
      </c>
      <c r="E16823" t="s">
        <v>180</v>
      </c>
      <c r="F16823" t="s">
        <v>133</v>
      </c>
    </row>
    <row r="16824" spans="1:6" x14ac:dyDescent="0.25">
      <c r="A16824">
        <v>3110</v>
      </c>
      <c r="B16824" s="3">
        <v>44576</v>
      </c>
      <c r="C16824" s="3">
        <v>44645</v>
      </c>
      <c r="D16824" t="s">
        <v>131</v>
      </c>
      <c r="E16824" t="s">
        <v>180</v>
      </c>
      <c r="F16824" t="s">
        <v>133</v>
      </c>
    </row>
    <row r="16825" spans="1:6" x14ac:dyDescent="0.25">
      <c r="A16825">
        <v>3110</v>
      </c>
      <c r="B16825" s="3">
        <v>44645</v>
      </c>
      <c r="C16825" s="3">
        <v>44665</v>
      </c>
      <c r="D16825" t="s">
        <v>131</v>
      </c>
      <c r="E16825" t="s">
        <v>180</v>
      </c>
      <c r="F16825" t="s">
        <v>133</v>
      </c>
    </row>
    <row r="16826" spans="1:6" x14ac:dyDescent="0.25">
      <c r="A16826">
        <v>3110</v>
      </c>
      <c r="B16826" s="3">
        <v>44666</v>
      </c>
      <c r="C16826" s="3">
        <v>44669</v>
      </c>
      <c r="D16826" t="s">
        <v>131</v>
      </c>
      <c r="E16826" t="s">
        <v>180</v>
      </c>
      <c r="F16826" t="s">
        <v>133</v>
      </c>
    </row>
    <row r="16827" spans="1:6" x14ac:dyDescent="0.25">
      <c r="A16827">
        <v>3110</v>
      </c>
      <c r="B16827" s="3">
        <v>44669</v>
      </c>
      <c r="C16827" s="3">
        <v>44675</v>
      </c>
      <c r="D16827" t="s">
        <v>131</v>
      </c>
      <c r="E16827" t="s">
        <v>180</v>
      </c>
      <c r="F16827" t="s">
        <v>133</v>
      </c>
    </row>
    <row r="16828" spans="1:6" x14ac:dyDescent="0.25">
      <c r="A16828">
        <v>3110</v>
      </c>
      <c r="B16828" s="3">
        <v>44676</v>
      </c>
      <c r="C16828" s="3"/>
      <c r="D16828" t="s">
        <v>131</v>
      </c>
      <c r="E16828" t="s">
        <v>180</v>
      </c>
      <c r="F16828" t="s">
        <v>133</v>
      </c>
    </row>
    <row r="16829" spans="1:6" x14ac:dyDescent="0.25">
      <c r="A16829">
        <v>3111</v>
      </c>
      <c r="B16829" s="3">
        <v>42644</v>
      </c>
      <c r="C16829" s="3">
        <v>43600</v>
      </c>
      <c r="D16829" t="s">
        <v>131</v>
      </c>
      <c r="E16829" t="s">
        <v>185</v>
      </c>
      <c r="F16829" t="s">
        <v>133</v>
      </c>
    </row>
    <row r="16830" spans="1:6" x14ac:dyDescent="0.25">
      <c r="A16830">
        <v>3111</v>
      </c>
      <c r="B16830" s="3">
        <v>43600</v>
      </c>
      <c r="C16830" s="3">
        <v>43600</v>
      </c>
      <c r="D16830" t="s">
        <v>131</v>
      </c>
      <c r="E16830" t="s">
        <v>262</v>
      </c>
      <c r="F16830" t="s">
        <v>133</v>
      </c>
    </row>
    <row r="16831" spans="1:6" x14ac:dyDescent="0.25">
      <c r="A16831">
        <v>3111</v>
      </c>
      <c r="B16831" s="3">
        <v>43600</v>
      </c>
      <c r="C16831" s="3">
        <v>43600</v>
      </c>
      <c r="D16831" t="s">
        <v>131</v>
      </c>
      <c r="E16831" t="s">
        <v>262</v>
      </c>
      <c r="F16831" t="s">
        <v>133</v>
      </c>
    </row>
    <row r="16832" spans="1:6" x14ac:dyDescent="0.25">
      <c r="A16832">
        <v>3111</v>
      </c>
      <c r="B16832" s="3">
        <v>43600</v>
      </c>
      <c r="C16832" s="3">
        <v>43600</v>
      </c>
      <c r="D16832" t="s">
        <v>131</v>
      </c>
      <c r="E16832" t="s">
        <v>223</v>
      </c>
      <c r="F16832" t="s">
        <v>133</v>
      </c>
    </row>
    <row r="16833" spans="1:6" x14ac:dyDescent="0.25">
      <c r="A16833">
        <v>3111</v>
      </c>
      <c r="B16833" s="3">
        <v>43600</v>
      </c>
      <c r="C16833" s="3">
        <v>43815</v>
      </c>
      <c r="D16833" t="s">
        <v>131</v>
      </c>
      <c r="E16833" t="s">
        <v>223</v>
      </c>
      <c r="F16833" t="s">
        <v>133</v>
      </c>
    </row>
    <row r="16834" spans="1:6" x14ac:dyDescent="0.25">
      <c r="A16834">
        <v>3111</v>
      </c>
      <c r="B16834" s="3">
        <v>43815</v>
      </c>
      <c r="C16834" s="3">
        <v>43819</v>
      </c>
      <c r="D16834" t="s">
        <v>131</v>
      </c>
      <c r="E16834" t="s">
        <v>223</v>
      </c>
      <c r="F16834" t="s">
        <v>133</v>
      </c>
    </row>
    <row r="16835" spans="1:6" x14ac:dyDescent="0.25">
      <c r="A16835">
        <v>3111</v>
      </c>
      <c r="B16835" s="3">
        <v>43820</v>
      </c>
      <c r="C16835" s="3">
        <v>44074</v>
      </c>
      <c r="D16835" t="s">
        <v>131</v>
      </c>
      <c r="E16835" t="s">
        <v>223</v>
      </c>
      <c r="F16835" t="s">
        <v>133</v>
      </c>
    </row>
    <row r="16836" spans="1:6" x14ac:dyDescent="0.25">
      <c r="A16836">
        <v>3111</v>
      </c>
      <c r="B16836" s="3">
        <v>44074</v>
      </c>
      <c r="C16836" s="3">
        <v>44074</v>
      </c>
      <c r="D16836" t="s">
        <v>131</v>
      </c>
      <c r="E16836" t="s">
        <v>185</v>
      </c>
      <c r="F16836" t="s">
        <v>133</v>
      </c>
    </row>
    <row r="16837" spans="1:6" x14ac:dyDescent="0.25">
      <c r="A16837">
        <v>3111</v>
      </c>
      <c r="B16837" s="3">
        <v>44075</v>
      </c>
      <c r="C16837" s="3">
        <v>44075</v>
      </c>
      <c r="D16837" t="s">
        <v>131</v>
      </c>
      <c r="E16837" t="s">
        <v>115</v>
      </c>
      <c r="F16837" t="s">
        <v>133</v>
      </c>
    </row>
    <row r="16838" spans="1:6" x14ac:dyDescent="0.25">
      <c r="A16838">
        <v>3111</v>
      </c>
      <c r="B16838" s="3">
        <v>44075</v>
      </c>
      <c r="C16838" s="3">
        <v>44567</v>
      </c>
      <c r="D16838" t="s">
        <v>131</v>
      </c>
      <c r="E16838" t="s">
        <v>115</v>
      </c>
      <c r="F16838" t="s">
        <v>133</v>
      </c>
    </row>
    <row r="16839" spans="1:6" x14ac:dyDescent="0.25">
      <c r="A16839">
        <v>3111</v>
      </c>
      <c r="B16839" s="3">
        <v>44567</v>
      </c>
      <c r="C16839" s="3">
        <v>44571</v>
      </c>
      <c r="D16839" t="s">
        <v>131</v>
      </c>
      <c r="E16839" t="s">
        <v>115</v>
      </c>
      <c r="F16839" t="s">
        <v>133</v>
      </c>
    </row>
    <row r="16840" spans="1:6" x14ac:dyDescent="0.25">
      <c r="A16840">
        <v>3111</v>
      </c>
      <c r="B16840" s="3">
        <v>44572</v>
      </c>
      <c r="C16840" s="3">
        <v>44572</v>
      </c>
      <c r="D16840" t="s">
        <v>131</v>
      </c>
      <c r="E16840" t="s">
        <v>115</v>
      </c>
      <c r="F16840" t="s">
        <v>133</v>
      </c>
    </row>
    <row r="16841" spans="1:6" x14ac:dyDescent="0.25">
      <c r="A16841">
        <v>3111</v>
      </c>
      <c r="B16841" s="3">
        <v>44572</v>
      </c>
      <c r="C16841" s="3">
        <v>44576</v>
      </c>
      <c r="D16841" t="s">
        <v>131</v>
      </c>
      <c r="E16841" t="s">
        <v>115</v>
      </c>
      <c r="F16841" t="s">
        <v>133</v>
      </c>
    </row>
    <row r="16842" spans="1:6" x14ac:dyDescent="0.25">
      <c r="A16842">
        <v>3111</v>
      </c>
      <c r="B16842" s="3">
        <v>44577</v>
      </c>
      <c r="C16842" s="3"/>
      <c r="D16842" t="s">
        <v>131</v>
      </c>
      <c r="E16842" t="s">
        <v>115</v>
      </c>
      <c r="F16842" t="s">
        <v>133</v>
      </c>
    </row>
    <row r="16843" spans="1:6" x14ac:dyDescent="0.25">
      <c r="A16843">
        <v>3113</v>
      </c>
      <c r="B16843" s="3">
        <v>42864</v>
      </c>
      <c r="C16843" s="3">
        <v>43381</v>
      </c>
      <c r="D16843" t="s">
        <v>131</v>
      </c>
      <c r="E16843" t="s">
        <v>171</v>
      </c>
      <c r="F16843" t="s">
        <v>133</v>
      </c>
    </row>
    <row r="16844" spans="1:6" x14ac:dyDescent="0.25">
      <c r="A16844">
        <v>3113</v>
      </c>
      <c r="B16844" s="3">
        <v>43381</v>
      </c>
      <c r="C16844" s="3">
        <v>43382</v>
      </c>
      <c r="D16844" t="s">
        <v>131</v>
      </c>
      <c r="E16844" t="s">
        <v>171</v>
      </c>
      <c r="F16844" t="s">
        <v>133</v>
      </c>
    </row>
    <row r="16845" spans="1:6" x14ac:dyDescent="0.25">
      <c r="A16845">
        <v>3113</v>
      </c>
      <c r="B16845" s="3">
        <v>43383</v>
      </c>
      <c r="C16845" s="3">
        <v>43952</v>
      </c>
      <c r="D16845" t="s">
        <v>131</v>
      </c>
      <c r="E16845" t="s">
        <v>171</v>
      </c>
      <c r="F16845" t="s">
        <v>133</v>
      </c>
    </row>
    <row r="16846" spans="1:6" x14ac:dyDescent="0.25">
      <c r="A16846">
        <v>3113</v>
      </c>
      <c r="B16846" s="3">
        <v>43952</v>
      </c>
      <c r="C16846" s="3">
        <v>43981</v>
      </c>
      <c r="D16846" t="s">
        <v>131</v>
      </c>
      <c r="E16846" t="s">
        <v>171</v>
      </c>
      <c r="F16846" t="s">
        <v>133</v>
      </c>
    </row>
    <row r="16847" spans="1:6" x14ac:dyDescent="0.25">
      <c r="A16847">
        <v>3113</v>
      </c>
      <c r="B16847" s="3">
        <v>43982</v>
      </c>
      <c r="C16847" s="3">
        <v>43982</v>
      </c>
      <c r="D16847" t="s">
        <v>131</v>
      </c>
      <c r="E16847" t="s">
        <v>171</v>
      </c>
      <c r="F16847" t="s">
        <v>133</v>
      </c>
    </row>
    <row r="16848" spans="1:6" x14ac:dyDescent="0.25">
      <c r="A16848">
        <v>3113</v>
      </c>
      <c r="B16848" s="3">
        <v>43982</v>
      </c>
      <c r="C16848" s="3">
        <v>44011</v>
      </c>
      <c r="D16848" t="s">
        <v>131</v>
      </c>
      <c r="E16848" t="s">
        <v>171</v>
      </c>
      <c r="F16848" t="s">
        <v>133</v>
      </c>
    </row>
    <row r="16849" spans="1:6" x14ac:dyDescent="0.25">
      <c r="A16849">
        <v>3113</v>
      </c>
      <c r="B16849" s="3">
        <v>44012</v>
      </c>
      <c r="C16849" s="3">
        <v>44012</v>
      </c>
      <c r="D16849" t="s">
        <v>131</v>
      </c>
      <c r="E16849" t="s">
        <v>171</v>
      </c>
      <c r="F16849" t="s">
        <v>133</v>
      </c>
    </row>
    <row r="16850" spans="1:6" x14ac:dyDescent="0.25">
      <c r="A16850">
        <v>3113</v>
      </c>
      <c r="B16850" s="3">
        <v>44012</v>
      </c>
      <c r="C16850" s="3">
        <v>44041</v>
      </c>
      <c r="D16850" t="s">
        <v>131</v>
      </c>
      <c r="E16850" t="s">
        <v>171</v>
      </c>
      <c r="F16850" t="s">
        <v>133</v>
      </c>
    </row>
    <row r="16851" spans="1:6" x14ac:dyDescent="0.25">
      <c r="A16851">
        <v>3113</v>
      </c>
      <c r="B16851" s="3">
        <v>44042</v>
      </c>
      <c r="C16851" s="3">
        <v>44075</v>
      </c>
      <c r="D16851" t="s">
        <v>131</v>
      </c>
      <c r="E16851" t="s">
        <v>171</v>
      </c>
      <c r="F16851" t="s">
        <v>133</v>
      </c>
    </row>
    <row r="16852" spans="1:6" x14ac:dyDescent="0.25">
      <c r="A16852">
        <v>3113</v>
      </c>
      <c r="B16852" s="3">
        <v>44075</v>
      </c>
      <c r="C16852" s="3">
        <v>44255</v>
      </c>
      <c r="D16852" t="s">
        <v>131</v>
      </c>
      <c r="E16852" t="s">
        <v>171</v>
      </c>
      <c r="F16852" t="s">
        <v>133</v>
      </c>
    </row>
    <row r="16853" spans="1:6" x14ac:dyDescent="0.25">
      <c r="A16853">
        <v>3113</v>
      </c>
      <c r="B16853" s="3">
        <v>44256</v>
      </c>
      <c r="C16853" s="3">
        <v>44256</v>
      </c>
      <c r="D16853" t="s">
        <v>131</v>
      </c>
      <c r="E16853" t="s">
        <v>171</v>
      </c>
      <c r="F16853" t="s">
        <v>133</v>
      </c>
    </row>
    <row r="16854" spans="1:6" x14ac:dyDescent="0.25">
      <c r="A16854">
        <v>3113</v>
      </c>
      <c r="B16854" s="3">
        <v>44256</v>
      </c>
      <c r="C16854" s="3">
        <v>44256</v>
      </c>
      <c r="D16854" t="s">
        <v>131</v>
      </c>
      <c r="E16854" t="s">
        <v>171</v>
      </c>
      <c r="F16854" t="s">
        <v>133</v>
      </c>
    </row>
    <row r="16855" spans="1:6" x14ac:dyDescent="0.25">
      <c r="A16855">
        <v>3114</v>
      </c>
      <c r="B16855" s="3">
        <v>42864</v>
      </c>
      <c r="C16855" s="3">
        <v>44256</v>
      </c>
      <c r="D16855" t="s">
        <v>131</v>
      </c>
      <c r="E16855" t="s">
        <v>191</v>
      </c>
      <c r="F16855" t="s">
        <v>133</v>
      </c>
    </row>
    <row r="16856" spans="1:6" x14ac:dyDescent="0.25">
      <c r="A16856">
        <v>3114</v>
      </c>
      <c r="B16856" s="3">
        <v>44256</v>
      </c>
      <c r="C16856" s="3">
        <v>44317</v>
      </c>
      <c r="D16856" t="s">
        <v>131</v>
      </c>
      <c r="E16856" t="s">
        <v>191</v>
      </c>
      <c r="F16856" t="s">
        <v>133</v>
      </c>
    </row>
    <row r="16857" spans="1:6" x14ac:dyDescent="0.25">
      <c r="A16857">
        <v>3114</v>
      </c>
      <c r="B16857" s="3">
        <v>44256</v>
      </c>
      <c r="C16857" s="3">
        <v>44378</v>
      </c>
      <c r="D16857" t="s">
        <v>131</v>
      </c>
      <c r="E16857" t="s">
        <v>176</v>
      </c>
      <c r="F16857" t="s">
        <v>133</v>
      </c>
    </row>
    <row r="16858" spans="1:6" x14ac:dyDescent="0.25">
      <c r="A16858">
        <v>3114</v>
      </c>
      <c r="B16858" s="3">
        <v>44378</v>
      </c>
      <c r="C16858" s="3">
        <v>44409</v>
      </c>
      <c r="D16858" t="s">
        <v>131</v>
      </c>
      <c r="E16858" t="s">
        <v>176</v>
      </c>
      <c r="F16858" t="s">
        <v>133</v>
      </c>
    </row>
    <row r="16859" spans="1:6" x14ac:dyDescent="0.25">
      <c r="A16859">
        <v>3114</v>
      </c>
      <c r="B16859" s="3">
        <v>44378</v>
      </c>
      <c r="C16859" s="3">
        <v>44378</v>
      </c>
      <c r="D16859" t="s">
        <v>131</v>
      </c>
      <c r="E16859" t="s">
        <v>169</v>
      </c>
      <c r="F16859" t="s">
        <v>133</v>
      </c>
    </row>
    <row r="16860" spans="1:6" x14ac:dyDescent="0.25">
      <c r="A16860">
        <v>3114</v>
      </c>
      <c r="B16860" s="3">
        <v>44378</v>
      </c>
      <c r="C16860" s="3">
        <v>44378</v>
      </c>
      <c r="D16860" t="s">
        <v>131</v>
      </c>
      <c r="E16860" t="s">
        <v>219</v>
      </c>
      <c r="F16860" t="s">
        <v>133</v>
      </c>
    </row>
    <row r="16861" spans="1:6" x14ac:dyDescent="0.25">
      <c r="A16861">
        <v>3114</v>
      </c>
      <c r="B16861" s="3">
        <v>44378</v>
      </c>
      <c r="C16861" s="3">
        <v>44588</v>
      </c>
      <c r="D16861" t="s">
        <v>131</v>
      </c>
      <c r="E16861" t="s">
        <v>219</v>
      </c>
      <c r="F16861" t="s">
        <v>133</v>
      </c>
    </row>
    <row r="16862" spans="1:6" x14ac:dyDescent="0.25">
      <c r="A16862">
        <v>3114</v>
      </c>
      <c r="B16862" s="3">
        <v>44588</v>
      </c>
      <c r="C16862" s="3">
        <v>44591</v>
      </c>
      <c r="D16862" t="s">
        <v>131</v>
      </c>
      <c r="E16862" t="s">
        <v>219</v>
      </c>
      <c r="F16862" t="s">
        <v>133</v>
      </c>
    </row>
    <row r="16863" spans="1:6" x14ac:dyDescent="0.25">
      <c r="A16863">
        <v>3114</v>
      </c>
      <c r="B16863" s="3">
        <v>44592</v>
      </c>
      <c r="C16863" s="3"/>
      <c r="D16863" t="s">
        <v>131</v>
      </c>
      <c r="E16863" t="s">
        <v>219</v>
      </c>
      <c r="F16863" t="s">
        <v>133</v>
      </c>
    </row>
    <row r="16864" spans="1:6" x14ac:dyDescent="0.25">
      <c r="A16864">
        <v>3115</v>
      </c>
      <c r="B16864" s="3">
        <v>42644</v>
      </c>
      <c r="C16864" s="3">
        <v>43344</v>
      </c>
      <c r="D16864" t="s">
        <v>131</v>
      </c>
      <c r="E16864" t="s">
        <v>172</v>
      </c>
      <c r="F16864" t="s">
        <v>133</v>
      </c>
    </row>
    <row r="16865" spans="1:6" x14ac:dyDescent="0.25">
      <c r="A16865">
        <v>3115</v>
      </c>
      <c r="B16865" s="3">
        <v>43344</v>
      </c>
      <c r="C16865" s="3">
        <v>43344</v>
      </c>
      <c r="D16865" t="s">
        <v>131</v>
      </c>
      <c r="E16865" t="s">
        <v>172</v>
      </c>
      <c r="F16865" t="s">
        <v>133</v>
      </c>
    </row>
    <row r="16866" spans="1:6" x14ac:dyDescent="0.25">
      <c r="A16866">
        <v>3115</v>
      </c>
      <c r="B16866" s="3">
        <v>43344</v>
      </c>
      <c r="C16866" s="3">
        <v>44351</v>
      </c>
      <c r="D16866" t="s">
        <v>131</v>
      </c>
      <c r="E16866" t="s">
        <v>124</v>
      </c>
      <c r="F16866" t="s">
        <v>133</v>
      </c>
    </row>
    <row r="16867" spans="1:6" x14ac:dyDescent="0.25">
      <c r="A16867">
        <v>3115</v>
      </c>
      <c r="B16867" s="3">
        <v>44351</v>
      </c>
      <c r="C16867" s="3">
        <v>44360</v>
      </c>
      <c r="D16867" t="s">
        <v>131</v>
      </c>
      <c r="E16867" t="s">
        <v>124</v>
      </c>
      <c r="F16867" t="s">
        <v>133</v>
      </c>
    </row>
    <row r="16868" spans="1:6" x14ac:dyDescent="0.25">
      <c r="A16868">
        <v>3115</v>
      </c>
      <c r="B16868" s="3">
        <v>44361</v>
      </c>
      <c r="C16868" s="3">
        <v>44361</v>
      </c>
      <c r="D16868" t="s">
        <v>131</v>
      </c>
      <c r="E16868" t="s">
        <v>124</v>
      </c>
      <c r="F16868" t="s">
        <v>133</v>
      </c>
    </row>
    <row r="16869" spans="1:6" x14ac:dyDescent="0.25">
      <c r="A16869">
        <v>3115</v>
      </c>
      <c r="B16869" s="3">
        <v>44361</v>
      </c>
      <c r="C16869" s="3">
        <v>44375</v>
      </c>
      <c r="D16869" t="s">
        <v>131</v>
      </c>
      <c r="E16869" t="s">
        <v>124</v>
      </c>
      <c r="F16869" t="s">
        <v>133</v>
      </c>
    </row>
    <row r="16870" spans="1:6" x14ac:dyDescent="0.25">
      <c r="A16870">
        <v>3115</v>
      </c>
      <c r="B16870" s="3">
        <v>44376</v>
      </c>
      <c r="C16870" s="3">
        <v>44455</v>
      </c>
      <c r="D16870" t="s">
        <v>131</v>
      </c>
      <c r="E16870" t="s">
        <v>124</v>
      </c>
      <c r="F16870" t="s">
        <v>133</v>
      </c>
    </row>
    <row r="16871" spans="1:6" x14ac:dyDescent="0.25">
      <c r="A16871">
        <v>3115</v>
      </c>
      <c r="B16871" s="3">
        <v>44455</v>
      </c>
      <c r="C16871" s="3">
        <v>44455</v>
      </c>
      <c r="D16871" t="s">
        <v>131</v>
      </c>
      <c r="E16871" t="s">
        <v>124</v>
      </c>
      <c r="F16871" t="s">
        <v>133</v>
      </c>
    </row>
    <row r="16872" spans="1:6" x14ac:dyDescent="0.25">
      <c r="A16872">
        <v>3115</v>
      </c>
      <c r="B16872" s="3">
        <v>44455</v>
      </c>
      <c r="D16872" t="s">
        <v>131</v>
      </c>
      <c r="E16872" t="s">
        <v>125</v>
      </c>
      <c r="F16872" t="s">
        <v>133</v>
      </c>
    </row>
    <row r="16873" spans="1:6" x14ac:dyDescent="0.25">
      <c r="A16873">
        <v>3116</v>
      </c>
      <c r="B16873" s="3">
        <v>42826</v>
      </c>
      <c r="C16873" s="3"/>
      <c r="D16873" t="s">
        <v>131</v>
      </c>
      <c r="E16873" t="s">
        <v>191</v>
      </c>
      <c r="F16873" t="s">
        <v>133</v>
      </c>
    </row>
    <row r="16874" spans="1:6" x14ac:dyDescent="0.25">
      <c r="A16874">
        <v>3117</v>
      </c>
      <c r="B16874" s="3">
        <v>43282</v>
      </c>
      <c r="D16874" t="s">
        <v>131</v>
      </c>
      <c r="E16874" t="s">
        <v>172</v>
      </c>
      <c r="F16874" t="s">
        <v>133</v>
      </c>
    </row>
    <row r="16875" spans="1:6" x14ac:dyDescent="0.25">
      <c r="A16875">
        <v>3118</v>
      </c>
      <c r="B16875" s="3">
        <v>42948</v>
      </c>
      <c r="C16875" s="3">
        <v>43100</v>
      </c>
      <c r="D16875" t="s">
        <v>131</v>
      </c>
      <c r="E16875" t="s">
        <v>134</v>
      </c>
      <c r="F16875" t="s">
        <v>132</v>
      </c>
    </row>
    <row r="16876" spans="1:6" x14ac:dyDescent="0.25">
      <c r="A16876">
        <v>3118</v>
      </c>
      <c r="B16876" s="3">
        <v>43101</v>
      </c>
      <c r="C16876" s="3">
        <v>43100</v>
      </c>
      <c r="D16876" t="s">
        <v>131</v>
      </c>
      <c r="E16876" t="s">
        <v>134</v>
      </c>
      <c r="F16876" t="s">
        <v>132</v>
      </c>
    </row>
    <row r="16877" spans="1:6" x14ac:dyDescent="0.25">
      <c r="A16877">
        <v>3118</v>
      </c>
      <c r="B16877" s="3">
        <v>43101</v>
      </c>
      <c r="C16877" s="3"/>
      <c r="D16877" t="s">
        <v>131</v>
      </c>
      <c r="E16877" t="s">
        <v>113</v>
      </c>
      <c r="F16877" t="s">
        <v>132</v>
      </c>
    </row>
    <row r="16878" spans="1:6" x14ac:dyDescent="0.25">
      <c r="A16878">
        <v>3119</v>
      </c>
      <c r="B16878" s="3">
        <v>42948</v>
      </c>
      <c r="C16878" s="3"/>
      <c r="D16878" t="s">
        <v>131</v>
      </c>
      <c r="E16878" t="s">
        <v>134</v>
      </c>
      <c r="F16878" t="s">
        <v>133</v>
      </c>
    </row>
    <row r="16879" spans="1:6" x14ac:dyDescent="0.25">
      <c r="A16879">
        <v>3120</v>
      </c>
      <c r="B16879" s="3">
        <v>42948</v>
      </c>
      <c r="C16879" s="3">
        <v>44138</v>
      </c>
      <c r="D16879" t="s">
        <v>131</v>
      </c>
      <c r="E16879" t="s">
        <v>177</v>
      </c>
      <c r="F16879" t="s">
        <v>133</v>
      </c>
    </row>
    <row r="16880" spans="1:6" x14ac:dyDescent="0.25">
      <c r="A16880">
        <v>3120</v>
      </c>
      <c r="B16880" s="3">
        <v>44138</v>
      </c>
      <c r="C16880" s="3">
        <v>44228</v>
      </c>
      <c r="D16880" t="s">
        <v>131</v>
      </c>
      <c r="E16880" t="s">
        <v>177</v>
      </c>
      <c r="F16880" t="s">
        <v>133</v>
      </c>
    </row>
    <row r="16881" spans="1:6" x14ac:dyDescent="0.25">
      <c r="A16881">
        <v>3120</v>
      </c>
      <c r="B16881" s="3">
        <v>44228</v>
      </c>
      <c r="C16881" s="3"/>
      <c r="D16881" t="s">
        <v>131</v>
      </c>
      <c r="E16881" t="s">
        <v>175</v>
      </c>
      <c r="F16881" t="s">
        <v>133</v>
      </c>
    </row>
    <row r="16882" spans="1:6" x14ac:dyDescent="0.25">
      <c r="A16882">
        <v>3120</v>
      </c>
      <c r="B16882" s="3">
        <v>44228</v>
      </c>
      <c r="C16882" s="3">
        <v>44228</v>
      </c>
      <c r="D16882" t="s">
        <v>131</v>
      </c>
      <c r="E16882" t="s">
        <v>177</v>
      </c>
      <c r="F16882" t="s">
        <v>133</v>
      </c>
    </row>
    <row r="16883" spans="1:6" x14ac:dyDescent="0.25">
      <c r="A16883">
        <v>3120</v>
      </c>
      <c r="B16883" s="3">
        <v>44228</v>
      </c>
      <c r="C16883" s="3">
        <v>44228</v>
      </c>
      <c r="D16883" t="s">
        <v>131</v>
      </c>
      <c r="E16883" t="s">
        <v>177</v>
      </c>
      <c r="F16883" t="s">
        <v>133</v>
      </c>
    </row>
    <row r="16884" spans="1:6" x14ac:dyDescent="0.25">
      <c r="A16884">
        <v>3122</v>
      </c>
      <c r="B16884" s="3">
        <v>42751</v>
      </c>
      <c r="C16884" s="3">
        <v>43235</v>
      </c>
      <c r="D16884" t="s">
        <v>131</v>
      </c>
      <c r="E16884" t="s">
        <v>165</v>
      </c>
      <c r="F16884" t="s">
        <v>133</v>
      </c>
    </row>
    <row r="16885" spans="1:6" x14ac:dyDescent="0.25">
      <c r="A16885">
        <v>3122</v>
      </c>
      <c r="B16885" s="3">
        <v>43235</v>
      </c>
      <c r="C16885" s="3">
        <v>43358</v>
      </c>
      <c r="D16885" t="s">
        <v>131</v>
      </c>
      <c r="E16885" t="s">
        <v>165</v>
      </c>
      <c r="F16885" t="s">
        <v>133</v>
      </c>
    </row>
    <row r="16886" spans="1:6" x14ac:dyDescent="0.25">
      <c r="A16886">
        <v>3122</v>
      </c>
      <c r="B16886" s="3">
        <v>43359</v>
      </c>
      <c r="C16886" s="3">
        <v>43359</v>
      </c>
      <c r="D16886" t="s">
        <v>131</v>
      </c>
      <c r="E16886" t="s">
        <v>165</v>
      </c>
      <c r="F16886" t="s">
        <v>133</v>
      </c>
    </row>
    <row r="16887" spans="1:6" x14ac:dyDescent="0.25">
      <c r="A16887">
        <v>3122</v>
      </c>
      <c r="B16887" s="3">
        <v>43359</v>
      </c>
      <c r="C16887" s="3">
        <v>43453</v>
      </c>
      <c r="D16887" t="s">
        <v>131</v>
      </c>
      <c r="E16887" t="s">
        <v>165</v>
      </c>
      <c r="F16887" t="s">
        <v>133</v>
      </c>
    </row>
    <row r="16888" spans="1:6" x14ac:dyDescent="0.25">
      <c r="A16888">
        <v>3122</v>
      </c>
      <c r="B16888" s="3">
        <v>43454</v>
      </c>
      <c r="C16888" s="3">
        <v>44684</v>
      </c>
      <c r="D16888" t="s">
        <v>131</v>
      </c>
      <c r="E16888" t="s">
        <v>165</v>
      </c>
      <c r="F16888" t="s">
        <v>133</v>
      </c>
    </row>
    <row r="16889" spans="1:6" x14ac:dyDescent="0.25">
      <c r="A16889">
        <v>3122</v>
      </c>
      <c r="B16889" s="3">
        <v>44684</v>
      </c>
      <c r="C16889" s="3">
        <v>44867</v>
      </c>
      <c r="D16889" t="s">
        <v>131</v>
      </c>
      <c r="E16889" t="s">
        <v>165</v>
      </c>
      <c r="F16889" t="s">
        <v>133</v>
      </c>
    </row>
    <row r="16890" spans="1:6" x14ac:dyDescent="0.25">
      <c r="A16890">
        <v>3122</v>
      </c>
      <c r="B16890" s="3">
        <v>44868</v>
      </c>
      <c r="C16890" s="3"/>
      <c r="D16890" t="s">
        <v>131</v>
      </c>
      <c r="E16890" t="s">
        <v>165</v>
      </c>
      <c r="F16890" t="s">
        <v>133</v>
      </c>
    </row>
    <row r="16891" spans="1:6" x14ac:dyDescent="0.25">
      <c r="A16891">
        <v>3123</v>
      </c>
      <c r="B16891" s="3" t="s">
        <v>222</v>
      </c>
      <c r="C16891" s="3">
        <v>43099</v>
      </c>
      <c r="D16891" t="s">
        <v>131</v>
      </c>
      <c r="E16891" t="s">
        <v>187</v>
      </c>
      <c r="F16891" t="s">
        <v>132</v>
      </c>
    </row>
    <row r="16892" spans="1:6" x14ac:dyDescent="0.25">
      <c r="A16892">
        <v>3123</v>
      </c>
      <c r="B16892" s="3">
        <v>43099</v>
      </c>
      <c r="C16892" s="3"/>
      <c r="D16892" t="s">
        <v>131</v>
      </c>
      <c r="E16892" t="s">
        <v>187</v>
      </c>
      <c r="F16892" t="s">
        <v>132</v>
      </c>
    </row>
    <row r="16893" spans="1:6" x14ac:dyDescent="0.25">
      <c r="A16893">
        <v>3123</v>
      </c>
      <c r="B16893" s="3">
        <v>43101</v>
      </c>
      <c r="C16893" s="3">
        <v>43616</v>
      </c>
      <c r="D16893" t="s">
        <v>131</v>
      </c>
      <c r="E16893" t="s">
        <v>167</v>
      </c>
      <c r="F16893" t="s">
        <v>132</v>
      </c>
    </row>
    <row r="16894" spans="1:6" x14ac:dyDescent="0.25">
      <c r="A16894">
        <v>3123</v>
      </c>
      <c r="B16894" s="3">
        <v>43617</v>
      </c>
      <c r="C16894" s="3">
        <v>43617</v>
      </c>
      <c r="D16894" t="s">
        <v>131</v>
      </c>
      <c r="E16894" t="s">
        <v>167</v>
      </c>
      <c r="F16894" t="s">
        <v>132</v>
      </c>
    </row>
    <row r="16895" spans="1:6" x14ac:dyDescent="0.25">
      <c r="A16895">
        <v>3123</v>
      </c>
      <c r="B16895" s="3">
        <v>43617</v>
      </c>
      <c r="C16895" s="3">
        <v>44135</v>
      </c>
      <c r="D16895" t="s">
        <v>131</v>
      </c>
      <c r="E16895" t="s">
        <v>167</v>
      </c>
      <c r="F16895" t="s">
        <v>132</v>
      </c>
    </row>
    <row r="16896" spans="1:6" x14ac:dyDescent="0.25">
      <c r="A16896">
        <v>3123</v>
      </c>
      <c r="B16896" s="3">
        <v>44136</v>
      </c>
      <c r="C16896" s="3">
        <v>44136</v>
      </c>
      <c r="D16896" t="s">
        <v>131</v>
      </c>
      <c r="E16896" t="s">
        <v>185</v>
      </c>
      <c r="F16896" t="s">
        <v>132</v>
      </c>
    </row>
    <row r="16897" spans="1:6" x14ac:dyDescent="0.25">
      <c r="A16897">
        <v>3123</v>
      </c>
      <c r="B16897" s="3">
        <v>44136</v>
      </c>
      <c r="C16897" s="3">
        <v>44572</v>
      </c>
      <c r="D16897" t="s">
        <v>131</v>
      </c>
      <c r="E16897" t="s">
        <v>185</v>
      </c>
      <c r="F16897" t="s">
        <v>132</v>
      </c>
    </row>
    <row r="16898" spans="1:6" x14ac:dyDescent="0.25">
      <c r="A16898">
        <v>3123</v>
      </c>
      <c r="B16898" s="3">
        <v>44572</v>
      </c>
      <c r="C16898" s="3">
        <v>44575</v>
      </c>
      <c r="D16898" t="s">
        <v>131</v>
      </c>
      <c r="E16898" t="s">
        <v>185</v>
      </c>
      <c r="F16898" t="s">
        <v>132</v>
      </c>
    </row>
    <row r="16899" spans="1:6" x14ac:dyDescent="0.25">
      <c r="A16899">
        <v>3123</v>
      </c>
      <c r="B16899" s="3">
        <v>44576</v>
      </c>
      <c r="C16899" s="3">
        <v>44614</v>
      </c>
      <c r="D16899" t="s">
        <v>131</v>
      </c>
      <c r="E16899" t="s">
        <v>185</v>
      </c>
      <c r="F16899" t="s">
        <v>132</v>
      </c>
    </row>
    <row r="16900" spans="1:6" x14ac:dyDescent="0.25">
      <c r="A16900">
        <v>3123</v>
      </c>
      <c r="B16900" s="3">
        <v>44614</v>
      </c>
      <c r="C16900" s="3">
        <v>44615</v>
      </c>
      <c r="D16900" t="s">
        <v>131</v>
      </c>
      <c r="E16900" t="s">
        <v>185</v>
      </c>
      <c r="F16900" t="s">
        <v>132</v>
      </c>
    </row>
    <row r="16901" spans="1:6" x14ac:dyDescent="0.25">
      <c r="A16901">
        <v>3123</v>
      </c>
      <c r="B16901" s="3">
        <v>44616</v>
      </c>
      <c r="C16901" s="3">
        <v>44683</v>
      </c>
      <c r="D16901" t="s">
        <v>131</v>
      </c>
      <c r="E16901" t="s">
        <v>185</v>
      </c>
      <c r="F16901" t="s">
        <v>132</v>
      </c>
    </row>
    <row r="16902" spans="1:6" x14ac:dyDescent="0.25">
      <c r="A16902">
        <v>3123</v>
      </c>
      <c r="B16902" s="3">
        <v>44683</v>
      </c>
      <c r="C16902" s="3">
        <v>44683</v>
      </c>
      <c r="D16902" t="s">
        <v>131</v>
      </c>
      <c r="E16902" t="s">
        <v>185</v>
      </c>
      <c r="F16902" t="s">
        <v>132</v>
      </c>
    </row>
    <row r="16903" spans="1:6" x14ac:dyDescent="0.25">
      <c r="A16903">
        <v>3123</v>
      </c>
      <c r="B16903" s="3">
        <v>44684</v>
      </c>
      <c r="C16903" s="3"/>
      <c r="D16903" t="s">
        <v>131</v>
      </c>
      <c r="E16903" t="s">
        <v>185</v>
      </c>
      <c r="F16903" t="s">
        <v>132</v>
      </c>
    </row>
    <row r="16904" spans="1:6" x14ac:dyDescent="0.25">
      <c r="A16904">
        <v>3124</v>
      </c>
      <c r="B16904" s="3">
        <v>42675</v>
      </c>
      <c r="C16904" s="3">
        <v>44511</v>
      </c>
      <c r="D16904" t="s">
        <v>131</v>
      </c>
      <c r="E16904" t="s">
        <v>128</v>
      </c>
      <c r="F16904" t="s">
        <v>133</v>
      </c>
    </row>
    <row r="16905" spans="1:6" x14ac:dyDescent="0.25">
      <c r="A16905">
        <v>3124</v>
      </c>
      <c r="B16905" s="3">
        <v>44511</v>
      </c>
      <c r="C16905" s="3">
        <v>44562</v>
      </c>
      <c r="D16905" t="s">
        <v>131</v>
      </c>
      <c r="E16905" t="s">
        <v>128</v>
      </c>
      <c r="F16905" t="s">
        <v>133</v>
      </c>
    </row>
    <row r="16906" spans="1:6" x14ac:dyDescent="0.25">
      <c r="A16906">
        <v>3124</v>
      </c>
      <c r="B16906" s="3">
        <v>44511</v>
      </c>
      <c r="C16906" s="3"/>
      <c r="D16906" t="s">
        <v>131</v>
      </c>
      <c r="E16906" t="s">
        <v>174</v>
      </c>
      <c r="F16906" t="s">
        <v>132</v>
      </c>
    </row>
    <row r="16907" spans="1:6" x14ac:dyDescent="0.25">
      <c r="A16907">
        <v>3125</v>
      </c>
      <c r="B16907" s="3">
        <v>42736</v>
      </c>
      <c r="C16907" s="3">
        <v>43644</v>
      </c>
      <c r="D16907" t="s">
        <v>131</v>
      </c>
      <c r="E16907" t="s">
        <v>173</v>
      </c>
      <c r="F16907" t="s">
        <v>133</v>
      </c>
    </row>
    <row r="16908" spans="1:6" x14ac:dyDescent="0.25">
      <c r="A16908">
        <v>3125</v>
      </c>
      <c r="B16908" s="3">
        <v>43644</v>
      </c>
      <c r="C16908" s="3"/>
      <c r="D16908" t="s">
        <v>131</v>
      </c>
      <c r="E16908" t="s">
        <v>173</v>
      </c>
      <c r="F16908" t="s">
        <v>133</v>
      </c>
    </row>
    <row r="16909" spans="1:6" x14ac:dyDescent="0.25">
      <c r="A16909">
        <v>3126</v>
      </c>
      <c r="B16909" s="3">
        <v>42936</v>
      </c>
      <c r="C16909" s="3">
        <v>43199</v>
      </c>
      <c r="D16909" t="s">
        <v>131</v>
      </c>
      <c r="E16909" t="s">
        <v>177</v>
      </c>
      <c r="F16909" t="s">
        <v>133</v>
      </c>
    </row>
    <row r="16910" spans="1:6" x14ac:dyDescent="0.25">
      <c r="A16910">
        <v>3126</v>
      </c>
      <c r="B16910" s="3">
        <v>43200</v>
      </c>
      <c r="C16910" s="3">
        <v>43202</v>
      </c>
      <c r="D16910" t="s">
        <v>131</v>
      </c>
      <c r="E16910" t="s">
        <v>177</v>
      </c>
      <c r="F16910" t="s">
        <v>133</v>
      </c>
    </row>
    <row r="16911" spans="1:6" x14ac:dyDescent="0.25">
      <c r="A16911">
        <v>3126</v>
      </c>
      <c r="B16911" s="3">
        <v>43203</v>
      </c>
      <c r="C16911" s="3"/>
      <c r="D16911" t="s">
        <v>131</v>
      </c>
      <c r="E16911" t="s">
        <v>177</v>
      </c>
      <c r="F16911" t="s">
        <v>133</v>
      </c>
    </row>
    <row r="16912" spans="1:6" x14ac:dyDescent="0.25">
      <c r="A16912">
        <v>3127</v>
      </c>
      <c r="B16912" s="3">
        <v>42920</v>
      </c>
      <c r="C16912" s="3">
        <v>43739</v>
      </c>
      <c r="D16912" t="s">
        <v>131</v>
      </c>
      <c r="E16912" t="s">
        <v>167</v>
      </c>
      <c r="F16912" t="s">
        <v>133</v>
      </c>
    </row>
    <row r="16913" spans="1:6" x14ac:dyDescent="0.25">
      <c r="A16913">
        <v>3127</v>
      </c>
      <c r="B16913" s="3">
        <v>43739</v>
      </c>
      <c r="C16913" s="3">
        <v>43739</v>
      </c>
      <c r="D16913" t="s">
        <v>131</v>
      </c>
      <c r="E16913" t="s">
        <v>167</v>
      </c>
      <c r="F16913" t="s">
        <v>133</v>
      </c>
    </row>
    <row r="16914" spans="1:6" x14ac:dyDescent="0.25">
      <c r="A16914">
        <v>3127</v>
      </c>
      <c r="B16914" s="3">
        <v>43739</v>
      </c>
      <c r="C16914" s="3">
        <v>44592</v>
      </c>
      <c r="D16914" t="s">
        <v>131</v>
      </c>
      <c r="E16914" t="s">
        <v>167</v>
      </c>
      <c r="F16914" t="s">
        <v>133</v>
      </c>
    </row>
    <row r="16915" spans="1:6" x14ac:dyDescent="0.25">
      <c r="A16915">
        <v>3127</v>
      </c>
      <c r="B16915" s="3">
        <v>44592</v>
      </c>
      <c r="C16915" s="3">
        <v>44594</v>
      </c>
      <c r="D16915" t="s">
        <v>131</v>
      </c>
      <c r="E16915" t="s">
        <v>167</v>
      </c>
      <c r="F16915" t="s">
        <v>133</v>
      </c>
    </row>
    <row r="16916" spans="1:6" x14ac:dyDescent="0.25">
      <c r="A16916">
        <v>3127</v>
      </c>
      <c r="B16916" s="3">
        <v>44595</v>
      </c>
      <c r="C16916" s="3"/>
      <c r="D16916" t="s">
        <v>131</v>
      </c>
      <c r="E16916" t="s">
        <v>167</v>
      </c>
      <c r="F16916" t="s">
        <v>133</v>
      </c>
    </row>
    <row r="16917" spans="1:6" x14ac:dyDescent="0.25">
      <c r="A16917">
        <v>3128</v>
      </c>
      <c r="B16917" s="3">
        <v>42917</v>
      </c>
      <c r="C16917" s="3">
        <v>43424</v>
      </c>
      <c r="D16917" t="s">
        <v>131</v>
      </c>
      <c r="E16917" t="s">
        <v>90</v>
      </c>
      <c r="F16917" t="s">
        <v>132</v>
      </c>
    </row>
    <row r="16918" spans="1:6" x14ac:dyDescent="0.25">
      <c r="A16918">
        <v>3128</v>
      </c>
      <c r="B16918" s="3">
        <v>42917</v>
      </c>
      <c r="C16918" s="3">
        <v>42917</v>
      </c>
      <c r="D16918" t="s">
        <v>131</v>
      </c>
      <c r="E16918" t="s">
        <v>90</v>
      </c>
      <c r="F16918" t="s">
        <v>132</v>
      </c>
    </row>
    <row r="16919" spans="1:6" x14ac:dyDescent="0.25">
      <c r="A16919">
        <v>3128</v>
      </c>
      <c r="B16919" s="3">
        <v>42917</v>
      </c>
      <c r="C16919" s="3">
        <v>42917</v>
      </c>
      <c r="D16919" t="s">
        <v>131</v>
      </c>
      <c r="E16919" t="s">
        <v>90</v>
      </c>
      <c r="F16919" t="s">
        <v>132</v>
      </c>
    </row>
    <row r="16920" spans="1:6" x14ac:dyDescent="0.25">
      <c r="A16920">
        <v>3128</v>
      </c>
      <c r="B16920" s="3">
        <v>42917</v>
      </c>
      <c r="C16920" s="3">
        <v>42917</v>
      </c>
      <c r="D16920" t="s">
        <v>131</v>
      </c>
      <c r="E16920" t="s">
        <v>90</v>
      </c>
      <c r="F16920" t="s">
        <v>132</v>
      </c>
    </row>
    <row r="16921" spans="1:6" x14ac:dyDescent="0.25">
      <c r="A16921">
        <v>3128</v>
      </c>
      <c r="B16921" s="3">
        <v>43410</v>
      </c>
      <c r="C16921" s="3">
        <v>43416</v>
      </c>
      <c r="D16921" t="s">
        <v>131</v>
      </c>
      <c r="E16921" t="s">
        <v>90</v>
      </c>
      <c r="F16921" t="s">
        <v>133</v>
      </c>
    </row>
    <row r="16922" spans="1:6" x14ac:dyDescent="0.25">
      <c r="A16922">
        <v>3128</v>
      </c>
      <c r="B16922" s="3">
        <v>43417</v>
      </c>
      <c r="C16922" s="3">
        <v>43423</v>
      </c>
      <c r="D16922" t="s">
        <v>131</v>
      </c>
      <c r="E16922" t="s">
        <v>90</v>
      </c>
      <c r="F16922" t="s">
        <v>133</v>
      </c>
    </row>
    <row r="16923" spans="1:6" x14ac:dyDescent="0.25">
      <c r="A16923">
        <v>3128</v>
      </c>
      <c r="B16923" s="3">
        <v>43424</v>
      </c>
      <c r="C16923" s="3">
        <v>43438</v>
      </c>
      <c r="D16923" t="s">
        <v>131</v>
      </c>
      <c r="E16923" t="s">
        <v>90</v>
      </c>
      <c r="F16923" t="s">
        <v>133</v>
      </c>
    </row>
    <row r="16924" spans="1:6" x14ac:dyDescent="0.25">
      <c r="A16924">
        <v>3128</v>
      </c>
      <c r="B16924" s="3">
        <v>43439</v>
      </c>
      <c r="C16924" s="3">
        <v>43439</v>
      </c>
      <c r="D16924" t="s">
        <v>131</v>
      </c>
      <c r="E16924" t="s">
        <v>90</v>
      </c>
      <c r="F16924" t="s">
        <v>133</v>
      </c>
    </row>
    <row r="16925" spans="1:6" x14ac:dyDescent="0.25">
      <c r="A16925">
        <v>3128</v>
      </c>
      <c r="B16925" s="3">
        <v>43440</v>
      </c>
      <c r="C16925" s="3">
        <v>44529</v>
      </c>
      <c r="D16925" t="s">
        <v>131</v>
      </c>
      <c r="E16925" t="s">
        <v>90</v>
      </c>
      <c r="F16925" t="s">
        <v>132</v>
      </c>
    </row>
    <row r="16926" spans="1:6" x14ac:dyDescent="0.25">
      <c r="A16926">
        <v>3128</v>
      </c>
      <c r="B16926" s="3">
        <v>44530</v>
      </c>
      <c r="C16926" s="3">
        <v>44564</v>
      </c>
      <c r="D16926" t="s">
        <v>131</v>
      </c>
      <c r="E16926" t="s">
        <v>90</v>
      </c>
      <c r="F16926" t="s">
        <v>132</v>
      </c>
    </row>
    <row r="16927" spans="1:6" x14ac:dyDescent="0.25">
      <c r="A16927">
        <v>3131</v>
      </c>
      <c r="B16927" s="3">
        <v>42887</v>
      </c>
      <c r="C16927" s="3">
        <v>43538</v>
      </c>
      <c r="D16927" t="s">
        <v>131</v>
      </c>
      <c r="E16927" t="s">
        <v>174</v>
      </c>
      <c r="F16927" t="s">
        <v>132</v>
      </c>
    </row>
    <row r="16928" spans="1:6" x14ac:dyDescent="0.25">
      <c r="A16928">
        <v>3131</v>
      </c>
      <c r="B16928" s="3">
        <v>43538</v>
      </c>
      <c r="C16928" s="3">
        <v>43539</v>
      </c>
      <c r="D16928" t="s">
        <v>131</v>
      </c>
      <c r="E16928" t="s">
        <v>174</v>
      </c>
      <c r="F16928" t="s">
        <v>132</v>
      </c>
    </row>
    <row r="16929" spans="1:6" x14ac:dyDescent="0.25">
      <c r="A16929">
        <v>3131</v>
      </c>
      <c r="B16929" s="3">
        <v>43538</v>
      </c>
      <c r="C16929" s="3">
        <v>43539</v>
      </c>
      <c r="D16929" t="s">
        <v>131</v>
      </c>
      <c r="E16929" t="s">
        <v>174</v>
      </c>
      <c r="F16929" t="s">
        <v>132</v>
      </c>
    </row>
    <row r="16930" spans="1:6" x14ac:dyDescent="0.25">
      <c r="A16930">
        <v>3131</v>
      </c>
      <c r="B16930" s="3">
        <v>43540</v>
      </c>
      <c r="C16930" s="3">
        <v>43656</v>
      </c>
      <c r="D16930" t="s">
        <v>131</v>
      </c>
      <c r="E16930" t="s">
        <v>174</v>
      </c>
      <c r="F16930" t="s">
        <v>132</v>
      </c>
    </row>
    <row r="16931" spans="1:6" x14ac:dyDescent="0.25">
      <c r="A16931">
        <v>3131</v>
      </c>
      <c r="B16931" s="3">
        <v>43540</v>
      </c>
      <c r="C16931" s="3">
        <v>43656</v>
      </c>
      <c r="D16931" t="s">
        <v>131</v>
      </c>
      <c r="E16931" t="s">
        <v>174</v>
      </c>
      <c r="F16931" t="s">
        <v>132</v>
      </c>
    </row>
    <row r="16932" spans="1:6" x14ac:dyDescent="0.25">
      <c r="A16932">
        <v>3131</v>
      </c>
      <c r="B16932" s="3">
        <v>43656</v>
      </c>
      <c r="C16932" s="3">
        <v>43656</v>
      </c>
      <c r="D16932" t="s">
        <v>131</v>
      </c>
      <c r="E16932" t="s">
        <v>174</v>
      </c>
      <c r="F16932" t="s">
        <v>133</v>
      </c>
    </row>
    <row r="16933" spans="1:6" x14ac:dyDescent="0.25">
      <c r="A16933">
        <v>3131</v>
      </c>
      <c r="B16933" s="3">
        <v>43656</v>
      </c>
      <c r="C16933" s="3">
        <v>44631</v>
      </c>
      <c r="D16933" t="s">
        <v>131</v>
      </c>
      <c r="E16933" t="s">
        <v>174</v>
      </c>
      <c r="F16933" t="s">
        <v>132</v>
      </c>
    </row>
    <row r="16934" spans="1:6" x14ac:dyDescent="0.25">
      <c r="A16934">
        <v>3131</v>
      </c>
      <c r="B16934" s="3">
        <v>44631</v>
      </c>
      <c r="C16934" s="3">
        <v>44631</v>
      </c>
      <c r="D16934" t="s">
        <v>131</v>
      </c>
      <c r="E16934" t="s">
        <v>174</v>
      </c>
      <c r="F16934" t="s">
        <v>132</v>
      </c>
    </row>
    <row r="16935" spans="1:6" x14ac:dyDescent="0.25">
      <c r="A16935">
        <v>3131</v>
      </c>
      <c r="B16935" s="3">
        <v>44632</v>
      </c>
      <c r="C16935" s="3">
        <v>44656</v>
      </c>
      <c r="D16935" t="s">
        <v>131</v>
      </c>
      <c r="E16935" t="s">
        <v>174</v>
      </c>
      <c r="F16935" t="s">
        <v>132</v>
      </c>
    </row>
    <row r="16936" spans="1:6" x14ac:dyDescent="0.25">
      <c r="A16936">
        <v>3131</v>
      </c>
      <c r="B16936" s="3">
        <v>44656</v>
      </c>
      <c r="C16936" s="3">
        <v>44657</v>
      </c>
      <c r="D16936" t="s">
        <v>131</v>
      </c>
      <c r="E16936" t="s">
        <v>174</v>
      </c>
      <c r="F16936" t="s">
        <v>132</v>
      </c>
    </row>
    <row r="16937" spans="1:6" x14ac:dyDescent="0.25">
      <c r="A16937">
        <v>3131</v>
      </c>
      <c r="B16937" s="3">
        <v>44658</v>
      </c>
      <c r="C16937" s="3">
        <v>44687</v>
      </c>
      <c r="D16937" t="s">
        <v>131</v>
      </c>
      <c r="E16937" t="s">
        <v>174</v>
      </c>
      <c r="F16937" t="s">
        <v>132</v>
      </c>
    </row>
    <row r="16938" spans="1:6" x14ac:dyDescent="0.25">
      <c r="A16938">
        <v>3131</v>
      </c>
      <c r="B16938" s="3">
        <v>44687</v>
      </c>
      <c r="C16938" s="3">
        <v>44687</v>
      </c>
      <c r="D16938" t="s">
        <v>131</v>
      </c>
      <c r="E16938" t="s">
        <v>174</v>
      </c>
      <c r="F16938" t="s">
        <v>132</v>
      </c>
    </row>
    <row r="16939" spans="1:6" x14ac:dyDescent="0.25">
      <c r="A16939">
        <v>3131</v>
      </c>
      <c r="B16939" s="3">
        <v>44688</v>
      </c>
      <c r="C16939" s="3"/>
      <c r="D16939" t="s">
        <v>131</v>
      </c>
      <c r="E16939" t="s">
        <v>174</v>
      </c>
      <c r="F16939" t="s">
        <v>132</v>
      </c>
    </row>
    <row r="16940" spans="1:6" x14ac:dyDescent="0.25">
      <c r="A16940">
        <v>3132</v>
      </c>
      <c r="B16940" s="3">
        <v>43070</v>
      </c>
      <c r="C16940" s="3">
        <v>43846</v>
      </c>
      <c r="D16940" t="s">
        <v>131</v>
      </c>
      <c r="E16940" t="s">
        <v>167</v>
      </c>
      <c r="F16940" t="s">
        <v>133</v>
      </c>
    </row>
    <row r="16941" spans="1:6" x14ac:dyDescent="0.25">
      <c r="A16941">
        <v>3132</v>
      </c>
      <c r="B16941" s="3">
        <v>43846</v>
      </c>
      <c r="C16941" s="3">
        <v>43846</v>
      </c>
      <c r="D16941" t="s">
        <v>131</v>
      </c>
      <c r="E16941" t="s">
        <v>167</v>
      </c>
      <c r="F16941" t="s">
        <v>133</v>
      </c>
    </row>
    <row r="16942" spans="1:6" x14ac:dyDescent="0.25">
      <c r="A16942">
        <v>3132</v>
      </c>
      <c r="B16942" s="3">
        <v>43846</v>
      </c>
      <c r="C16942" s="3">
        <v>44018</v>
      </c>
      <c r="D16942" t="s">
        <v>131</v>
      </c>
      <c r="E16942" t="s">
        <v>185</v>
      </c>
      <c r="F16942" t="s">
        <v>133</v>
      </c>
    </row>
    <row r="16943" spans="1:6" x14ac:dyDescent="0.25">
      <c r="A16943">
        <v>3132</v>
      </c>
      <c r="B16943" s="3">
        <v>44018</v>
      </c>
      <c r="C16943" s="3">
        <v>44115</v>
      </c>
      <c r="D16943" t="s">
        <v>131</v>
      </c>
      <c r="E16943" t="s">
        <v>185</v>
      </c>
      <c r="F16943" t="s">
        <v>133</v>
      </c>
    </row>
    <row r="16944" spans="1:6" x14ac:dyDescent="0.25">
      <c r="A16944">
        <v>3132</v>
      </c>
      <c r="B16944" s="3">
        <v>44116</v>
      </c>
      <c r="C16944" s="3"/>
      <c r="D16944" t="s">
        <v>131</v>
      </c>
      <c r="E16944" t="s">
        <v>185</v>
      </c>
      <c r="F16944" t="s">
        <v>133</v>
      </c>
    </row>
    <row r="16945" spans="1:6" x14ac:dyDescent="0.25">
      <c r="A16945">
        <v>3135</v>
      </c>
      <c r="B16945" s="3">
        <v>43405</v>
      </c>
      <c r="C16945" s="3">
        <v>44102</v>
      </c>
      <c r="D16945" t="s">
        <v>131</v>
      </c>
      <c r="E16945" t="s">
        <v>115</v>
      </c>
      <c r="F16945" t="s">
        <v>133</v>
      </c>
    </row>
    <row r="16946" spans="1:6" x14ac:dyDescent="0.25">
      <c r="A16946">
        <v>3135</v>
      </c>
      <c r="B16946" s="3">
        <v>44102</v>
      </c>
      <c r="C16946" s="3">
        <v>44131</v>
      </c>
      <c r="D16946" t="s">
        <v>131</v>
      </c>
      <c r="E16946" t="s">
        <v>115</v>
      </c>
      <c r="F16946" t="s">
        <v>133</v>
      </c>
    </row>
    <row r="16947" spans="1:6" x14ac:dyDescent="0.25">
      <c r="A16947">
        <v>3135</v>
      </c>
      <c r="B16947" s="3">
        <v>44132</v>
      </c>
      <c r="C16947" s="3">
        <v>44347</v>
      </c>
      <c r="D16947" t="s">
        <v>131</v>
      </c>
      <c r="E16947" t="s">
        <v>115</v>
      </c>
      <c r="F16947" t="s">
        <v>133</v>
      </c>
    </row>
    <row r="16948" spans="1:6" x14ac:dyDescent="0.25">
      <c r="A16948">
        <v>3135</v>
      </c>
      <c r="B16948" s="3">
        <v>44347</v>
      </c>
      <c r="C16948" s="3">
        <v>44347</v>
      </c>
      <c r="D16948" t="s">
        <v>131</v>
      </c>
      <c r="E16948" t="s">
        <v>115</v>
      </c>
      <c r="F16948" t="s">
        <v>133</v>
      </c>
    </row>
    <row r="16949" spans="1:6" x14ac:dyDescent="0.25">
      <c r="A16949">
        <v>3143</v>
      </c>
      <c r="B16949" s="3">
        <v>43055</v>
      </c>
      <c r="C16949" s="3">
        <v>43542</v>
      </c>
      <c r="D16949" t="s">
        <v>131</v>
      </c>
      <c r="E16949" t="s">
        <v>191</v>
      </c>
      <c r="F16949" t="s">
        <v>133</v>
      </c>
    </row>
    <row r="16950" spans="1:6" x14ac:dyDescent="0.25">
      <c r="A16950">
        <v>3143</v>
      </c>
      <c r="B16950" s="3">
        <v>43542</v>
      </c>
      <c r="C16950" s="3">
        <v>43542</v>
      </c>
      <c r="D16950" t="s">
        <v>131</v>
      </c>
      <c r="E16950" t="s">
        <v>191</v>
      </c>
      <c r="F16950" t="s">
        <v>133</v>
      </c>
    </row>
    <row r="16951" spans="1:6" x14ac:dyDescent="0.25">
      <c r="A16951">
        <v>3143</v>
      </c>
      <c r="B16951" s="3">
        <v>43542</v>
      </c>
      <c r="C16951" s="3">
        <v>44411</v>
      </c>
      <c r="D16951" t="s">
        <v>131</v>
      </c>
      <c r="E16951" t="s">
        <v>185</v>
      </c>
      <c r="F16951" t="s">
        <v>133</v>
      </c>
    </row>
    <row r="16952" spans="1:6" x14ac:dyDescent="0.25">
      <c r="A16952">
        <v>3143</v>
      </c>
      <c r="B16952" s="3">
        <v>44411</v>
      </c>
      <c r="C16952" s="3">
        <v>44508</v>
      </c>
      <c r="D16952" t="s">
        <v>131</v>
      </c>
      <c r="E16952" t="s">
        <v>185</v>
      </c>
      <c r="F16952" t="s">
        <v>133</v>
      </c>
    </row>
    <row r="16953" spans="1:6" x14ac:dyDescent="0.25">
      <c r="A16953">
        <v>3143</v>
      </c>
      <c r="B16953" s="3">
        <v>44509</v>
      </c>
      <c r="C16953" s="3"/>
      <c r="D16953" t="s">
        <v>131</v>
      </c>
      <c r="E16953" t="s">
        <v>185</v>
      </c>
      <c r="F16953" t="s">
        <v>133</v>
      </c>
    </row>
    <row r="16954" spans="1:6" x14ac:dyDescent="0.25">
      <c r="A16954">
        <v>3144</v>
      </c>
      <c r="B16954" s="3">
        <v>43313</v>
      </c>
      <c r="C16954" s="3">
        <v>43770</v>
      </c>
      <c r="D16954" t="s">
        <v>131</v>
      </c>
      <c r="E16954" t="s">
        <v>110</v>
      </c>
      <c r="F16954" t="s">
        <v>133</v>
      </c>
    </row>
    <row r="16955" spans="1:6" x14ac:dyDescent="0.25">
      <c r="A16955">
        <v>3144</v>
      </c>
      <c r="B16955" s="3">
        <v>43770</v>
      </c>
      <c r="C16955" s="3">
        <v>44138</v>
      </c>
      <c r="D16955" t="s">
        <v>131</v>
      </c>
      <c r="E16955" t="s">
        <v>118</v>
      </c>
      <c r="F16955" t="s">
        <v>133</v>
      </c>
    </row>
    <row r="16956" spans="1:6" x14ac:dyDescent="0.25">
      <c r="A16956">
        <v>3144</v>
      </c>
      <c r="B16956" s="3">
        <v>43770</v>
      </c>
      <c r="C16956" s="3">
        <v>43770</v>
      </c>
      <c r="D16956" t="s">
        <v>131</v>
      </c>
      <c r="E16956" t="s">
        <v>110</v>
      </c>
      <c r="F16956" t="s">
        <v>133</v>
      </c>
    </row>
    <row r="16957" spans="1:6" x14ac:dyDescent="0.25">
      <c r="A16957">
        <v>3144</v>
      </c>
      <c r="B16957" s="3">
        <v>44138</v>
      </c>
      <c r="C16957" s="3">
        <v>44417</v>
      </c>
      <c r="D16957" t="s">
        <v>131</v>
      </c>
      <c r="E16957" t="s">
        <v>118</v>
      </c>
      <c r="F16957" t="s">
        <v>133</v>
      </c>
    </row>
    <row r="16958" spans="1:6" x14ac:dyDescent="0.25">
      <c r="A16958">
        <v>3144</v>
      </c>
      <c r="B16958" s="3">
        <v>44417</v>
      </c>
      <c r="C16958" s="3"/>
      <c r="D16958" t="s">
        <v>131</v>
      </c>
      <c r="E16958" t="s">
        <v>118</v>
      </c>
      <c r="F16958" t="s">
        <v>133</v>
      </c>
    </row>
    <row r="16959" spans="1:6" x14ac:dyDescent="0.25">
      <c r="A16959">
        <v>3145</v>
      </c>
      <c r="B16959" s="3">
        <v>42959</v>
      </c>
      <c r="C16959" s="3">
        <v>43206</v>
      </c>
      <c r="D16959" t="s">
        <v>131</v>
      </c>
      <c r="E16959" t="s">
        <v>125</v>
      </c>
      <c r="F16959" t="s">
        <v>133</v>
      </c>
    </row>
    <row r="16960" spans="1:6" x14ac:dyDescent="0.25">
      <c r="A16960">
        <v>3145</v>
      </c>
      <c r="B16960" s="3">
        <v>43206</v>
      </c>
      <c r="C16960" s="3">
        <v>43374</v>
      </c>
      <c r="D16960" t="s">
        <v>131</v>
      </c>
      <c r="E16960" t="s">
        <v>125</v>
      </c>
      <c r="F16960" t="s">
        <v>133</v>
      </c>
    </row>
    <row r="16961" spans="1:6" x14ac:dyDescent="0.25">
      <c r="A16961">
        <v>3145</v>
      </c>
      <c r="B16961" s="3">
        <v>43374</v>
      </c>
      <c r="C16961" s="3">
        <v>43374</v>
      </c>
      <c r="D16961" t="s">
        <v>131</v>
      </c>
      <c r="E16961" t="s">
        <v>125</v>
      </c>
      <c r="F16961" t="s">
        <v>133</v>
      </c>
    </row>
    <row r="16962" spans="1:6" x14ac:dyDescent="0.25">
      <c r="A16962">
        <v>3145</v>
      </c>
      <c r="B16962" s="3">
        <v>43374</v>
      </c>
      <c r="C16962" s="3">
        <v>43378</v>
      </c>
      <c r="D16962" t="s">
        <v>131</v>
      </c>
      <c r="E16962" t="s">
        <v>125</v>
      </c>
      <c r="F16962" t="s">
        <v>133</v>
      </c>
    </row>
    <row r="16963" spans="1:6" x14ac:dyDescent="0.25">
      <c r="A16963">
        <v>3145</v>
      </c>
      <c r="B16963" s="3">
        <v>43378</v>
      </c>
      <c r="C16963" s="3"/>
      <c r="D16963" t="s">
        <v>131</v>
      </c>
      <c r="E16963" t="s">
        <v>125</v>
      </c>
      <c r="F16963" t="s">
        <v>133</v>
      </c>
    </row>
    <row r="16964" spans="1:6" x14ac:dyDescent="0.25">
      <c r="A16964">
        <v>3146</v>
      </c>
      <c r="B16964" s="3">
        <v>43070</v>
      </c>
      <c r="C16964" s="3">
        <v>43070</v>
      </c>
      <c r="D16964" t="s">
        <v>131</v>
      </c>
      <c r="E16964" t="s">
        <v>165</v>
      </c>
      <c r="F16964" t="s">
        <v>133</v>
      </c>
    </row>
    <row r="16965" spans="1:6" x14ac:dyDescent="0.25">
      <c r="A16965">
        <v>3146</v>
      </c>
      <c r="B16965" s="3">
        <v>43070</v>
      </c>
      <c r="C16965" s="3">
        <v>43070</v>
      </c>
      <c r="D16965" t="s">
        <v>131</v>
      </c>
      <c r="E16965" t="s">
        <v>245</v>
      </c>
      <c r="F16965" t="s">
        <v>133</v>
      </c>
    </row>
    <row r="16966" spans="1:6" x14ac:dyDescent="0.25">
      <c r="A16966">
        <v>3146</v>
      </c>
      <c r="B16966" s="3">
        <v>43070</v>
      </c>
      <c r="C16966" s="3">
        <v>43206</v>
      </c>
      <c r="D16966" t="s">
        <v>131</v>
      </c>
      <c r="E16966" t="s">
        <v>245</v>
      </c>
      <c r="F16966" t="s">
        <v>133</v>
      </c>
    </row>
    <row r="16967" spans="1:6" x14ac:dyDescent="0.25">
      <c r="A16967">
        <v>3146</v>
      </c>
      <c r="B16967" s="3">
        <v>43206</v>
      </c>
      <c r="C16967" s="3">
        <v>43752</v>
      </c>
      <c r="D16967" t="s">
        <v>131</v>
      </c>
      <c r="E16967" t="s">
        <v>245</v>
      </c>
      <c r="F16967" t="s">
        <v>133</v>
      </c>
    </row>
    <row r="16968" spans="1:6" x14ac:dyDescent="0.25">
      <c r="A16968">
        <v>3146</v>
      </c>
      <c r="B16968" s="3">
        <v>43752</v>
      </c>
      <c r="C16968" s="3">
        <v>43804</v>
      </c>
      <c r="D16968" t="s">
        <v>131</v>
      </c>
      <c r="E16968" t="s">
        <v>245</v>
      </c>
      <c r="F16968" t="s">
        <v>133</v>
      </c>
    </row>
    <row r="16969" spans="1:6" x14ac:dyDescent="0.25">
      <c r="A16969">
        <v>3146</v>
      </c>
      <c r="B16969" s="3">
        <v>43804</v>
      </c>
      <c r="C16969" s="3">
        <v>43895</v>
      </c>
      <c r="D16969" t="s">
        <v>131</v>
      </c>
      <c r="E16969" t="s">
        <v>110</v>
      </c>
      <c r="F16969" t="s">
        <v>133</v>
      </c>
    </row>
    <row r="16970" spans="1:6" x14ac:dyDescent="0.25">
      <c r="A16970">
        <v>3146</v>
      </c>
      <c r="B16970" s="3">
        <v>43804</v>
      </c>
      <c r="C16970" s="3">
        <v>43804</v>
      </c>
      <c r="D16970" t="s">
        <v>131</v>
      </c>
      <c r="E16970" t="s">
        <v>245</v>
      </c>
      <c r="F16970" t="s">
        <v>133</v>
      </c>
    </row>
    <row r="16971" spans="1:6" x14ac:dyDescent="0.25">
      <c r="A16971">
        <v>3146</v>
      </c>
      <c r="B16971" s="3">
        <v>43895</v>
      </c>
      <c r="C16971" s="3">
        <v>43895</v>
      </c>
      <c r="D16971" t="s">
        <v>131</v>
      </c>
      <c r="E16971" t="s">
        <v>110</v>
      </c>
      <c r="F16971" t="s">
        <v>133</v>
      </c>
    </row>
    <row r="16972" spans="1:6" x14ac:dyDescent="0.25">
      <c r="A16972">
        <v>3146</v>
      </c>
      <c r="B16972" s="3">
        <v>43895</v>
      </c>
      <c r="C16972" s="3">
        <v>44074</v>
      </c>
      <c r="D16972" t="s">
        <v>131</v>
      </c>
      <c r="E16972" t="s">
        <v>246</v>
      </c>
      <c r="F16972" t="s">
        <v>133</v>
      </c>
    </row>
    <row r="16973" spans="1:6" x14ac:dyDescent="0.25">
      <c r="A16973">
        <v>3146</v>
      </c>
      <c r="B16973" s="3">
        <v>43895</v>
      </c>
      <c r="C16973" s="3">
        <v>43895</v>
      </c>
      <c r="D16973" t="s">
        <v>131</v>
      </c>
      <c r="E16973" t="s">
        <v>246</v>
      </c>
      <c r="F16973" t="s">
        <v>133</v>
      </c>
    </row>
    <row r="16974" spans="1:6" x14ac:dyDescent="0.25">
      <c r="A16974">
        <v>3146</v>
      </c>
      <c r="B16974" s="3">
        <v>44074</v>
      </c>
      <c r="C16974" s="3">
        <v>44074</v>
      </c>
      <c r="D16974" t="s">
        <v>131</v>
      </c>
      <c r="E16974" t="s">
        <v>165</v>
      </c>
      <c r="F16974" t="s">
        <v>133</v>
      </c>
    </row>
    <row r="16975" spans="1:6" x14ac:dyDescent="0.25">
      <c r="A16975">
        <v>3146</v>
      </c>
      <c r="B16975" s="3">
        <v>44075</v>
      </c>
      <c r="C16975" s="3">
        <v>44075</v>
      </c>
      <c r="D16975" t="s">
        <v>131</v>
      </c>
      <c r="E16975" t="s">
        <v>163</v>
      </c>
      <c r="F16975" t="s">
        <v>133</v>
      </c>
    </row>
    <row r="16976" spans="1:6" x14ac:dyDescent="0.25">
      <c r="A16976">
        <v>3146</v>
      </c>
      <c r="B16976" s="3">
        <v>44075</v>
      </c>
      <c r="C16976" s="3">
        <v>44256</v>
      </c>
      <c r="D16976" t="s">
        <v>131</v>
      </c>
      <c r="E16976" t="s">
        <v>163</v>
      </c>
      <c r="F16976" t="s">
        <v>133</v>
      </c>
    </row>
    <row r="16977" spans="1:6" x14ac:dyDescent="0.25">
      <c r="A16977">
        <v>3146</v>
      </c>
      <c r="B16977" s="3">
        <v>44256</v>
      </c>
      <c r="C16977" s="3">
        <v>44256</v>
      </c>
      <c r="D16977" t="s">
        <v>131</v>
      </c>
      <c r="E16977" t="s">
        <v>129</v>
      </c>
      <c r="F16977" t="s">
        <v>133</v>
      </c>
    </row>
    <row r="16978" spans="1:6" x14ac:dyDescent="0.25">
      <c r="A16978">
        <v>3146</v>
      </c>
      <c r="B16978" s="3">
        <v>44256</v>
      </c>
      <c r="C16978" s="3">
        <v>44256</v>
      </c>
      <c r="D16978" t="s">
        <v>131</v>
      </c>
      <c r="E16978" t="s">
        <v>163</v>
      </c>
      <c r="F16978" t="s">
        <v>133</v>
      </c>
    </row>
    <row r="16979" spans="1:6" x14ac:dyDescent="0.25">
      <c r="A16979">
        <v>3146</v>
      </c>
      <c r="B16979" s="3">
        <v>44256</v>
      </c>
      <c r="C16979" s="3">
        <v>44424</v>
      </c>
      <c r="D16979" t="s">
        <v>131</v>
      </c>
      <c r="E16979" t="s">
        <v>129</v>
      </c>
      <c r="F16979" t="s">
        <v>133</v>
      </c>
    </row>
    <row r="16980" spans="1:6" x14ac:dyDescent="0.25">
      <c r="A16980">
        <v>3146</v>
      </c>
      <c r="B16980" s="3">
        <v>44424</v>
      </c>
      <c r="C16980" s="3">
        <v>44424</v>
      </c>
      <c r="D16980" t="s">
        <v>131</v>
      </c>
      <c r="E16980" t="s">
        <v>129</v>
      </c>
      <c r="F16980" t="s">
        <v>133</v>
      </c>
    </row>
    <row r="16981" spans="1:6" x14ac:dyDescent="0.25">
      <c r="A16981">
        <v>3146</v>
      </c>
      <c r="B16981" s="3">
        <v>44424</v>
      </c>
      <c r="C16981" s="3">
        <v>44424</v>
      </c>
      <c r="D16981" t="s">
        <v>131</v>
      </c>
      <c r="E16981" t="s">
        <v>129</v>
      </c>
      <c r="F16981" t="s">
        <v>133</v>
      </c>
    </row>
    <row r="16982" spans="1:6" x14ac:dyDescent="0.25">
      <c r="A16982">
        <v>3146</v>
      </c>
      <c r="B16982" s="3">
        <v>44424</v>
      </c>
      <c r="C16982" s="3">
        <v>44593</v>
      </c>
      <c r="D16982" t="s">
        <v>131</v>
      </c>
      <c r="E16982" t="s">
        <v>110</v>
      </c>
      <c r="F16982" t="s">
        <v>133</v>
      </c>
    </row>
    <row r="16983" spans="1:6" x14ac:dyDescent="0.25">
      <c r="A16983">
        <v>3146</v>
      </c>
      <c r="B16983" s="3">
        <v>44593</v>
      </c>
      <c r="C16983" s="3"/>
      <c r="D16983" t="s">
        <v>131</v>
      </c>
      <c r="E16983" t="s">
        <v>129</v>
      </c>
      <c r="F16983" t="s">
        <v>133</v>
      </c>
    </row>
    <row r="16984" spans="1:6" x14ac:dyDescent="0.25">
      <c r="A16984">
        <v>3146</v>
      </c>
      <c r="B16984" s="3">
        <v>44593</v>
      </c>
      <c r="C16984" s="3">
        <v>44593</v>
      </c>
      <c r="D16984" t="s">
        <v>131</v>
      </c>
      <c r="E16984" t="s">
        <v>110</v>
      </c>
      <c r="F16984" t="s">
        <v>133</v>
      </c>
    </row>
    <row r="16985" spans="1:6" x14ac:dyDescent="0.25">
      <c r="A16985">
        <v>3147</v>
      </c>
      <c r="B16985" s="3">
        <v>43466</v>
      </c>
      <c r="C16985" s="3">
        <v>43555</v>
      </c>
      <c r="D16985" t="s">
        <v>131</v>
      </c>
      <c r="E16985" t="s">
        <v>163</v>
      </c>
      <c r="F16985" t="s">
        <v>133</v>
      </c>
    </row>
    <row r="16986" spans="1:6" x14ac:dyDescent="0.25">
      <c r="A16986">
        <v>3147</v>
      </c>
      <c r="B16986" s="3">
        <v>43556</v>
      </c>
      <c r="C16986" s="3">
        <v>43646</v>
      </c>
      <c r="D16986" t="s">
        <v>131</v>
      </c>
      <c r="E16986" t="s">
        <v>163</v>
      </c>
      <c r="F16986" t="s">
        <v>133</v>
      </c>
    </row>
    <row r="16987" spans="1:6" x14ac:dyDescent="0.25">
      <c r="A16987">
        <v>3147</v>
      </c>
      <c r="B16987" s="3">
        <v>43647</v>
      </c>
      <c r="C16987" s="3">
        <v>43738</v>
      </c>
      <c r="D16987" t="s">
        <v>131</v>
      </c>
      <c r="E16987" t="s">
        <v>163</v>
      </c>
      <c r="F16987" t="s">
        <v>133</v>
      </c>
    </row>
    <row r="16988" spans="1:6" x14ac:dyDescent="0.25">
      <c r="A16988">
        <v>3147</v>
      </c>
      <c r="B16988" s="3">
        <v>43739</v>
      </c>
      <c r="C16988" s="3">
        <v>43830</v>
      </c>
      <c r="D16988" t="s">
        <v>131</v>
      </c>
      <c r="E16988" t="s">
        <v>163</v>
      </c>
      <c r="F16988" t="s">
        <v>133</v>
      </c>
    </row>
    <row r="16989" spans="1:6" x14ac:dyDescent="0.25">
      <c r="A16989">
        <v>3147</v>
      </c>
      <c r="B16989" s="3">
        <v>43831</v>
      </c>
      <c r="C16989" s="3">
        <v>43921</v>
      </c>
      <c r="D16989" t="s">
        <v>131</v>
      </c>
      <c r="E16989" t="s">
        <v>163</v>
      </c>
      <c r="F16989" t="s">
        <v>133</v>
      </c>
    </row>
    <row r="16990" spans="1:6" x14ac:dyDescent="0.25">
      <c r="A16990">
        <v>3147</v>
      </c>
      <c r="B16990" s="3">
        <v>43922</v>
      </c>
      <c r="C16990" s="3">
        <v>44012</v>
      </c>
      <c r="D16990" t="s">
        <v>131</v>
      </c>
      <c r="E16990" t="s">
        <v>163</v>
      </c>
      <c r="F16990" t="s">
        <v>133</v>
      </c>
    </row>
    <row r="16991" spans="1:6" x14ac:dyDescent="0.25">
      <c r="A16991">
        <v>3147</v>
      </c>
      <c r="B16991" s="3">
        <v>44013</v>
      </c>
      <c r="C16991" s="3">
        <v>44104</v>
      </c>
      <c r="D16991" t="s">
        <v>131</v>
      </c>
      <c r="E16991" t="s">
        <v>163</v>
      </c>
      <c r="F16991" t="s">
        <v>133</v>
      </c>
    </row>
    <row r="16992" spans="1:6" x14ac:dyDescent="0.25">
      <c r="A16992">
        <v>3147</v>
      </c>
      <c r="B16992" s="3">
        <v>44089</v>
      </c>
      <c r="C16992" s="3">
        <v>44090</v>
      </c>
      <c r="D16992" t="s">
        <v>131</v>
      </c>
      <c r="E16992" t="s">
        <v>163</v>
      </c>
      <c r="F16992" t="s">
        <v>133</v>
      </c>
    </row>
    <row r="16993" spans="1:6" x14ac:dyDescent="0.25">
      <c r="A16993">
        <v>3147</v>
      </c>
      <c r="B16993" s="3">
        <v>44090</v>
      </c>
      <c r="C16993" s="3"/>
      <c r="D16993" t="s">
        <v>131</v>
      </c>
      <c r="E16993" t="s">
        <v>163</v>
      </c>
      <c r="F16993" t="s">
        <v>133</v>
      </c>
    </row>
    <row r="16994" spans="1:6" x14ac:dyDescent="0.25">
      <c r="A16994">
        <v>3148</v>
      </c>
      <c r="B16994" s="3">
        <v>43070</v>
      </c>
      <c r="C16994" s="3">
        <v>43206</v>
      </c>
      <c r="D16994" t="s">
        <v>131</v>
      </c>
      <c r="E16994" t="s">
        <v>134</v>
      </c>
      <c r="F16994" t="s">
        <v>133</v>
      </c>
    </row>
    <row r="16995" spans="1:6" x14ac:dyDescent="0.25">
      <c r="A16995">
        <v>3148</v>
      </c>
      <c r="B16995" s="3">
        <v>43070</v>
      </c>
      <c r="C16995" s="3">
        <v>43070</v>
      </c>
      <c r="D16995" t="s">
        <v>131</v>
      </c>
      <c r="E16995" t="s">
        <v>263</v>
      </c>
      <c r="F16995" t="s">
        <v>133</v>
      </c>
    </row>
    <row r="16996" spans="1:6" x14ac:dyDescent="0.25">
      <c r="A16996">
        <v>3148</v>
      </c>
      <c r="B16996" s="3">
        <v>43070</v>
      </c>
      <c r="C16996" s="3">
        <v>43206</v>
      </c>
      <c r="D16996" t="s">
        <v>131</v>
      </c>
      <c r="E16996" t="s">
        <v>263</v>
      </c>
      <c r="F16996" t="s">
        <v>133</v>
      </c>
    </row>
    <row r="16997" spans="1:6" x14ac:dyDescent="0.25">
      <c r="A16997">
        <v>3148</v>
      </c>
      <c r="B16997" s="3">
        <v>43206</v>
      </c>
      <c r="C16997" s="3">
        <v>43206</v>
      </c>
      <c r="D16997" t="s">
        <v>131</v>
      </c>
      <c r="E16997" t="s">
        <v>263</v>
      </c>
      <c r="F16997" t="s">
        <v>133</v>
      </c>
    </row>
    <row r="16998" spans="1:6" x14ac:dyDescent="0.25">
      <c r="A16998">
        <v>3148</v>
      </c>
      <c r="B16998" s="3">
        <v>43206</v>
      </c>
      <c r="C16998" s="3">
        <v>43709</v>
      </c>
      <c r="D16998" t="s">
        <v>131</v>
      </c>
      <c r="E16998" t="s">
        <v>263</v>
      </c>
      <c r="F16998" t="s">
        <v>133</v>
      </c>
    </row>
    <row r="16999" spans="1:6" x14ac:dyDescent="0.25">
      <c r="A16999">
        <v>3148</v>
      </c>
      <c r="B16999" s="3">
        <v>43709</v>
      </c>
      <c r="C16999" s="3">
        <v>43770</v>
      </c>
      <c r="D16999" t="s">
        <v>131</v>
      </c>
      <c r="E16999" t="s">
        <v>134</v>
      </c>
      <c r="F16999" t="s">
        <v>133</v>
      </c>
    </row>
    <row r="17000" spans="1:6" x14ac:dyDescent="0.25">
      <c r="A17000">
        <v>3148</v>
      </c>
      <c r="B17000" s="3">
        <v>43770</v>
      </c>
      <c r="C17000" s="3">
        <v>43770</v>
      </c>
      <c r="D17000" t="s">
        <v>131</v>
      </c>
      <c r="E17000" t="s">
        <v>134</v>
      </c>
      <c r="F17000" t="s">
        <v>133</v>
      </c>
    </row>
    <row r="17001" spans="1:6" x14ac:dyDescent="0.25">
      <c r="A17001">
        <v>3148</v>
      </c>
      <c r="B17001" s="3">
        <v>43770</v>
      </c>
      <c r="C17001" s="3">
        <v>43770</v>
      </c>
      <c r="D17001" t="s">
        <v>131</v>
      </c>
      <c r="E17001" t="s">
        <v>134</v>
      </c>
      <c r="F17001" t="s">
        <v>133</v>
      </c>
    </row>
    <row r="17002" spans="1:6" x14ac:dyDescent="0.25">
      <c r="A17002">
        <v>3148</v>
      </c>
      <c r="B17002" s="3">
        <v>43770</v>
      </c>
      <c r="C17002" s="3">
        <v>44383</v>
      </c>
      <c r="D17002" t="s">
        <v>131</v>
      </c>
      <c r="E17002" t="s">
        <v>111</v>
      </c>
      <c r="F17002" t="s">
        <v>133</v>
      </c>
    </row>
    <row r="17003" spans="1:6" x14ac:dyDescent="0.25">
      <c r="A17003">
        <v>3148</v>
      </c>
      <c r="B17003" s="3">
        <v>44383</v>
      </c>
      <c r="C17003" s="3">
        <v>44389</v>
      </c>
      <c r="D17003" t="s">
        <v>131</v>
      </c>
      <c r="E17003" t="s">
        <v>111</v>
      </c>
      <c r="F17003" t="s">
        <v>133</v>
      </c>
    </row>
    <row r="17004" spans="1:6" x14ac:dyDescent="0.25">
      <c r="A17004">
        <v>3148</v>
      </c>
      <c r="B17004" s="3">
        <v>44390</v>
      </c>
      <c r="C17004" s="3">
        <v>44473</v>
      </c>
      <c r="D17004" t="s">
        <v>131</v>
      </c>
      <c r="E17004" t="s">
        <v>111</v>
      </c>
      <c r="F17004" t="s">
        <v>133</v>
      </c>
    </row>
    <row r="17005" spans="1:6" x14ac:dyDescent="0.25">
      <c r="A17005">
        <v>3148</v>
      </c>
      <c r="B17005" s="3">
        <v>44473</v>
      </c>
      <c r="D17005" t="s">
        <v>131</v>
      </c>
      <c r="E17005" t="s">
        <v>111</v>
      </c>
      <c r="F17005" t="s">
        <v>133</v>
      </c>
    </row>
    <row r="17006" spans="1:6" x14ac:dyDescent="0.25">
      <c r="A17006">
        <v>3151</v>
      </c>
      <c r="B17006" s="3">
        <v>43070</v>
      </c>
      <c r="C17006" s="3">
        <v>43206</v>
      </c>
      <c r="D17006" t="s">
        <v>131</v>
      </c>
      <c r="E17006" t="s">
        <v>124</v>
      </c>
      <c r="F17006" t="s">
        <v>133</v>
      </c>
    </row>
    <row r="17007" spans="1:6" x14ac:dyDescent="0.25">
      <c r="A17007">
        <v>3151</v>
      </c>
      <c r="B17007" s="3">
        <v>43206</v>
      </c>
      <c r="C17007" s="3">
        <v>43612</v>
      </c>
      <c r="D17007" t="s">
        <v>131</v>
      </c>
      <c r="E17007" t="s">
        <v>124</v>
      </c>
      <c r="F17007" t="s">
        <v>133</v>
      </c>
    </row>
    <row r="17008" spans="1:6" x14ac:dyDescent="0.25">
      <c r="A17008">
        <v>3151</v>
      </c>
      <c r="B17008" s="3">
        <v>43612</v>
      </c>
      <c r="C17008" s="3">
        <v>43642</v>
      </c>
      <c r="D17008" t="s">
        <v>131</v>
      </c>
      <c r="E17008" t="s">
        <v>124</v>
      </c>
      <c r="F17008" t="s">
        <v>133</v>
      </c>
    </row>
    <row r="17009" spans="1:6" x14ac:dyDescent="0.25">
      <c r="A17009">
        <v>3151</v>
      </c>
      <c r="B17009" s="3">
        <v>43643</v>
      </c>
      <c r="C17009" s="3"/>
      <c r="D17009" t="s">
        <v>131</v>
      </c>
      <c r="E17009" t="s">
        <v>124</v>
      </c>
      <c r="F17009" t="s">
        <v>133</v>
      </c>
    </row>
    <row r="17010" spans="1:6" x14ac:dyDescent="0.25">
      <c r="A17010">
        <v>3152</v>
      </c>
      <c r="B17010" s="3">
        <v>42959</v>
      </c>
      <c r="C17010" s="3">
        <v>43206</v>
      </c>
      <c r="D17010" t="s">
        <v>131</v>
      </c>
      <c r="E17010" t="s">
        <v>163</v>
      </c>
      <c r="F17010" t="s">
        <v>133</v>
      </c>
    </row>
    <row r="17011" spans="1:6" x14ac:dyDescent="0.25">
      <c r="A17011">
        <v>3152</v>
      </c>
      <c r="B17011" s="3">
        <v>43206</v>
      </c>
      <c r="C17011" s="3">
        <v>43800</v>
      </c>
      <c r="D17011" t="s">
        <v>131</v>
      </c>
      <c r="E17011" t="s">
        <v>163</v>
      </c>
      <c r="F17011" t="s">
        <v>133</v>
      </c>
    </row>
    <row r="17012" spans="1:6" x14ac:dyDescent="0.25">
      <c r="A17012">
        <v>3152</v>
      </c>
      <c r="B17012" s="3">
        <v>43800</v>
      </c>
      <c r="C17012" s="3">
        <v>43800</v>
      </c>
      <c r="D17012" t="s">
        <v>131</v>
      </c>
      <c r="E17012" t="s">
        <v>118</v>
      </c>
      <c r="F17012" t="s">
        <v>133</v>
      </c>
    </row>
    <row r="17013" spans="1:6" x14ac:dyDescent="0.25">
      <c r="A17013">
        <v>3152</v>
      </c>
      <c r="B17013" s="3">
        <v>43800</v>
      </c>
      <c r="C17013" s="3"/>
      <c r="D17013" t="s">
        <v>131</v>
      </c>
      <c r="E17013" t="s">
        <v>118</v>
      </c>
      <c r="F17013" t="s">
        <v>133</v>
      </c>
    </row>
    <row r="17014" spans="1:6" x14ac:dyDescent="0.25">
      <c r="A17014">
        <v>3152</v>
      </c>
      <c r="B17014" s="3">
        <v>43800</v>
      </c>
      <c r="C17014" s="3">
        <v>43831</v>
      </c>
      <c r="D17014" t="s">
        <v>131</v>
      </c>
      <c r="E17014" t="s">
        <v>163</v>
      </c>
      <c r="F17014" t="s">
        <v>133</v>
      </c>
    </row>
    <row r="17015" spans="1:6" x14ac:dyDescent="0.25">
      <c r="A17015">
        <v>3152</v>
      </c>
      <c r="B17015" s="3">
        <v>43800</v>
      </c>
      <c r="C17015" s="3">
        <v>43800</v>
      </c>
      <c r="D17015" t="s">
        <v>131</v>
      </c>
      <c r="E17015" t="s">
        <v>118</v>
      </c>
      <c r="F17015" t="s">
        <v>133</v>
      </c>
    </row>
    <row r="17016" spans="1:6" x14ac:dyDescent="0.25">
      <c r="A17016">
        <v>3152</v>
      </c>
      <c r="B17016" s="3">
        <v>43800</v>
      </c>
      <c r="C17016" s="3">
        <v>43800</v>
      </c>
      <c r="D17016" t="s">
        <v>131</v>
      </c>
      <c r="E17016" t="s">
        <v>118</v>
      </c>
      <c r="F17016" t="s">
        <v>133</v>
      </c>
    </row>
    <row r="17017" spans="1:6" x14ac:dyDescent="0.25">
      <c r="A17017">
        <v>3152</v>
      </c>
      <c r="B17017" s="3">
        <v>43800</v>
      </c>
      <c r="C17017" s="3">
        <v>43800</v>
      </c>
      <c r="D17017" t="s">
        <v>131</v>
      </c>
      <c r="E17017" t="s">
        <v>118</v>
      </c>
      <c r="F17017" t="s">
        <v>133</v>
      </c>
    </row>
    <row r="17018" spans="1:6" x14ac:dyDescent="0.25">
      <c r="A17018">
        <v>3152</v>
      </c>
      <c r="B17018" s="3">
        <v>43800</v>
      </c>
      <c r="C17018" s="3">
        <v>43800</v>
      </c>
      <c r="D17018" t="s">
        <v>131</v>
      </c>
      <c r="E17018" t="s">
        <v>118</v>
      </c>
      <c r="F17018" t="s">
        <v>133</v>
      </c>
    </row>
    <row r="17019" spans="1:6" x14ac:dyDescent="0.25">
      <c r="A17019">
        <v>3155</v>
      </c>
      <c r="B17019" s="3">
        <v>43070</v>
      </c>
      <c r="C17019" s="3">
        <v>43070</v>
      </c>
      <c r="D17019" t="s">
        <v>131</v>
      </c>
      <c r="E17019" t="s">
        <v>251</v>
      </c>
      <c r="F17019" t="s">
        <v>133</v>
      </c>
    </row>
    <row r="17020" spans="1:6" x14ac:dyDescent="0.25">
      <c r="A17020">
        <v>3155</v>
      </c>
      <c r="B17020" s="3">
        <v>43070</v>
      </c>
      <c r="C17020" s="3">
        <v>43206</v>
      </c>
      <c r="D17020" t="s">
        <v>131</v>
      </c>
      <c r="E17020" t="s">
        <v>251</v>
      </c>
      <c r="F17020" t="s">
        <v>133</v>
      </c>
    </row>
    <row r="17021" spans="1:6" x14ac:dyDescent="0.25">
      <c r="A17021">
        <v>3155</v>
      </c>
      <c r="B17021" s="3">
        <v>43206</v>
      </c>
      <c r="C17021" s="3">
        <v>43570</v>
      </c>
      <c r="D17021" t="s">
        <v>131</v>
      </c>
      <c r="E17021" t="s">
        <v>251</v>
      </c>
      <c r="F17021" t="s">
        <v>133</v>
      </c>
    </row>
    <row r="17022" spans="1:6" x14ac:dyDescent="0.25">
      <c r="A17022">
        <v>3155</v>
      </c>
      <c r="B17022" s="3">
        <v>43570</v>
      </c>
      <c r="C17022" s="3">
        <v>43581</v>
      </c>
      <c r="D17022" t="s">
        <v>131</v>
      </c>
      <c r="E17022" t="s">
        <v>251</v>
      </c>
      <c r="F17022" t="s">
        <v>133</v>
      </c>
    </row>
    <row r="17023" spans="1:6" x14ac:dyDescent="0.25">
      <c r="A17023">
        <v>3155</v>
      </c>
      <c r="B17023" s="3">
        <v>43582</v>
      </c>
      <c r="C17023" s="3">
        <v>43739</v>
      </c>
      <c r="D17023" t="s">
        <v>131</v>
      </c>
      <c r="E17023" t="s">
        <v>251</v>
      </c>
      <c r="F17023" t="s">
        <v>133</v>
      </c>
    </row>
    <row r="17024" spans="1:6" x14ac:dyDescent="0.25">
      <c r="A17024">
        <v>3155</v>
      </c>
      <c r="B17024" s="3">
        <v>43739</v>
      </c>
      <c r="C17024" s="3">
        <v>43739</v>
      </c>
      <c r="D17024" t="s">
        <v>131</v>
      </c>
      <c r="E17024" t="s">
        <v>264</v>
      </c>
      <c r="F17024" t="s">
        <v>133</v>
      </c>
    </row>
    <row r="17025" spans="1:6" x14ac:dyDescent="0.25">
      <c r="A17025">
        <v>3155</v>
      </c>
      <c r="B17025" s="3">
        <v>43739</v>
      </c>
      <c r="C17025" s="3">
        <v>44410</v>
      </c>
      <c r="D17025" t="s">
        <v>131</v>
      </c>
      <c r="E17025" t="s">
        <v>264</v>
      </c>
      <c r="F17025" t="s">
        <v>133</v>
      </c>
    </row>
    <row r="17026" spans="1:6" x14ac:dyDescent="0.25">
      <c r="A17026">
        <v>3155</v>
      </c>
      <c r="B17026" s="3">
        <v>43739</v>
      </c>
      <c r="C17026" s="3">
        <v>44263</v>
      </c>
      <c r="D17026" t="s">
        <v>131</v>
      </c>
      <c r="E17026" t="s">
        <v>251</v>
      </c>
      <c r="F17026" t="s">
        <v>133</v>
      </c>
    </row>
    <row r="17027" spans="1:6" x14ac:dyDescent="0.25">
      <c r="A17027">
        <v>3155</v>
      </c>
      <c r="B17027" s="3">
        <v>44410</v>
      </c>
      <c r="C17027" s="3">
        <v>44515</v>
      </c>
      <c r="D17027" t="s">
        <v>131</v>
      </c>
      <c r="E17027" t="s">
        <v>264</v>
      </c>
      <c r="F17027" t="s">
        <v>133</v>
      </c>
    </row>
    <row r="17028" spans="1:6" x14ac:dyDescent="0.25">
      <c r="A17028">
        <v>3155</v>
      </c>
      <c r="B17028" s="3">
        <v>44516</v>
      </c>
      <c r="C17028" s="3">
        <v>44712</v>
      </c>
      <c r="D17028" t="s">
        <v>131</v>
      </c>
      <c r="E17028" t="s">
        <v>264</v>
      </c>
      <c r="F17028" t="s">
        <v>133</v>
      </c>
    </row>
    <row r="17029" spans="1:6" x14ac:dyDescent="0.25">
      <c r="A17029">
        <v>3155</v>
      </c>
      <c r="B17029" s="3">
        <v>44712</v>
      </c>
      <c r="C17029" s="3">
        <v>44713</v>
      </c>
      <c r="D17029" t="s">
        <v>131</v>
      </c>
      <c r="E17029" t="s">
        <v>264</v>
      </c>
      <c r="F17029" t="s">
        <v>133</v>
      </c>
    </row>
    <row r="17030" spans="1:6" x14ac:dyDescent="0.25">
      <c r="A17030">
        <v>3156</v>
      </c>
      <c r="B17030" s="3">
        <v>43205</v>
      </c>
      <c r="C17030" s="3">
        <v>43206</v>
      </c>
      <c r="D17030" t="s">
        <v>131</v>
      </c>
      <c r="E17030" t="s">
        <v>171</v>
      </c>
      <c r="F17030" t="s">
        <v>133</v>
      </c>
    </row>
    <row r="17031" spans="1:6" x14ac:dyDescent="0.25">
      <c r="A17031">
        <v>3156</v>
      </c>
      <c r="B17031" s="3">
        <v>43206</v>
      </c>
      <c r="C17031" s="3">
        <v>43292</v>
      </c>
      <c r="D17031" t="s">
        <v>131</v>
      </c>
      <c r="E17031" t="s">
        <v>171</v>
      </c>
      <c r="F17031" t="s">
        <v>133</v>
      </c>
    </row>
    <row r="17032" spans="1:6" x14ac:dyDescent="0.25">
      <c r="A17032">
        <v>3156</v>
      </c>
      <c r="B17032" s="3">
        <v>43292</v>
      </c>
      <c r="C17032" s="3">
        <v>43468</v>
      </c>
      <c r="D17032" t="s">
        <v>131</v>
      </c>
      <c r="E17032" t="s">
        <v>171</v>
      </c>
      <c r="F17032" t="s">
        <v>133</v>
      </c>
    </row>
    <row r="17033" spans="1:6" x14ac:dyDescent="0.25">
      <c r="A17033">
        <v>3156</v>
      </c>
      <c r="B17033" s="3">
        <v>43292</v>
      </c>
      <c r="C17033" s="3">
        <v>44661</v>
      </c>
      <c r="D17033" t="s">
        <v>131</v>
      </c>
      <c r="E17033" t="s">
        <v>129</v>
      </c>
      <c r="F17033" t="s">
        <v>133</v>
      </c>
    </row>
    <row r="17034" spans="1:6" x14ac:dyDescent="0.25">
      <c r="A17034">
        <v>3156</v>
      </c>
      <c r="B17034" s="3">
        <v>44661</v>
      </c>
      <c r="C17034" s="3"/>
      <c r="D17034" t="s">
        <v>131</v>
      </c>
      <c r="E17034" t="s">
        <v>129</v>
      </c>
      <c r="F17034" t="s">
        <v>133</v>
      </c>
    </row>
    <row r="17035" spans="1:6" x14ac:dyDescent="0.25">
      <c r="A17035">
        <v>3157</v>
      </c>
      <c r="B17035" s="3">
        <v>43070</v>
      </c>
      <c r="C17035" s="3">
        <v>43134</v>
      </c>
      <c r="D17035" t="s">
        <v>131</v>
      </c>
      <c r="E17035" t="s">
        <v>167</v>
      </c>
      <c r="F17035" t="s">
        <v>133</v>
      </c>
    </row>
    <row r="17036" spans="1:6" x14ac:dyDescent="0.25">
      <c r="A17036">
        <v>3157</v>
      </c>
      <c r="B17036" s="3">
        <v>43134</v>
      </c>
      <c r="C17036" s="3">
        <v>44378</v>
      </c>
      <c r="D17036" t="s">
        <v>131</v>
      </c>
      <c r="E17036" t="s">
        <v>167</v>
      </c>
      <c r="F17036" t="s">
        <v>133</v>
      </c>
    </row>
    <row r="17037" spans="1:6" x14ac:dyDescent="0.25">
      <c r="A17037">
        <v>3157</v>
      </c>
      <c r="B17037" s="3">
        <v>44378</v>
      </c>
      <c r="C17037" s="3">
        <v>44378</v>
      </c>
      <c r="D17037" t="s">
        <v>131</v>
      </c>
      <c r="E17037" t="s">
        <v>167</v>
      </c>
      <c r="F17037" t="s">
        <v>133</v>
      </c>
    </row>
    <row r="17038" spans="1:6" x14ac:dyDescent="0.25">
      <c r="A17038">
        <v>3157</v>
      </c>
      <c r="B17038" s="3">
        <v>44379</v>
      </c>
      <c r="C17038" s="3">
        <v>44410</v>
      </c>
      <c r="D17038" t="s">
        <v>131</v>
      </c>
      <c r="E17038" t="s">
        <v>167</v>
      </c>
      <c r="F17038" t="s">
        <v>133</v>
      </c>
    </row>
    <row r="17039" spans="1:6" x14ac:dyDescent="0.25">
      <c r="A17039">
        <v>3157</v>
      </c>
      <c r="B17039" s="3">
        <v>44410</v>
      </c>
      <c r="C17039" s="3">
        <v>44416</v>
      </c>
      <c r="D17039" t="s">
        <v>131</v>
      </c>
      <c r="E17039" t="s">
        <v>167</v>
      </c>
      <c r="F17039" t="s">
        <v>133</v>
      </c>
    </row>
    <row r="17040" spans="1:6" x14ac:dyDescent="0.25">
      <c r="A17040">
        <v>3157</v>
      </c>
      <c r="B17040" s="3">
        <v>44417</v>
      </c>
      <c r="C17040" s="3">
        <v>44419</v>
      </c>
      <c r="D17040" t="s">
        <v>131</v>
      </c>
      <c r="E17040" t="s">
        <v>167</v>
      </c>
      <c r="F17040" t="s">
        <v>133</v>
      </c>
    </row>
    <row r="17041" spans="1:6" x14ac:dyDescent="0.25">
      <c r="A17041">
        <v>3157</v>
      </c>
      <c r="B17041" s="3">
        <v>44419</v>
      </c>
      <c r="C17041" s="3">
        <v>44425</v>
      </c>
      <c r="D17041" t="s">
        <v>131</v>
      </c>
      <c r="E17041" t="s">
        <v>167</v>
      </c>
      <c r="F17041" t="s">
        <v>133</v>
      </c>
    </row>
    <row r="17042" spans="1:6" x14ac:dyDescent="0.25">
      <c r="A17042">
        <v>3157</v>
      </c>
      <c r="B17042" s="3">
        <v>44426</v>
      </c>
      <c r="C17042" s="3">
        <v>44432</v>
      </c>
      <c r="D17042" t="s">
        <v>131</v>
      </c>
      <c r="E17042" t="s">
        <v>167</v>
      </c>
      <c r="F17042" t="s">
        <v>133</v>
      </c>
    </row>
    <row r="17043" spans="1:6" x14ac:dyDescent="0.25">
      <c r="A17043">
        <v>3157</v>
      </c>
      <c r="B17043" s="3">
        <v>44433</v>
      </c>
      <c r="C17043" s="3">
        <v>44595</v>
      </c>
      <c r="D17043" t="s">
        <v>131</v>
      </c>
      <c r="E17043" t="s">
        <v>167</v>
      </c>
      <c r="F17043" t="s">
        <v>133</v>
      </c>
    </row>
    <row r="17044" spans="1:6" x14ac:dyDescent="0.25">
      <c r="A17044">
        <v>3157</v>
      </c>
      <c r="B17044" s="3">
        <v>44596</v>
      </c>
      <c r="C17044" s="3">
        <v>44596</v>
      </c>
      <c r="D17044" t="s">
        <v>131</v>
      </c>
      <c r="E17044" t="s">
        <v>167</v>
      </c>
      <c r="F17044" t="s">
        <v>133</v>
      </c>
    </row>
    <row r="17045" spans="1:6" x14ac:dyDescent="0.25">
      <c r="A17045">
        <v>3157</v>
      </c>
      <c r="B17045" s="3">
        <v>44597</v>
      </c>
      <c r="C17045" s="3">
        <v>44599</v>
      </c>
      <c r="D17045" t="s">
        <v>131</v>
      </c>
      <c r="E17045" t="s">
        <v>167</v>
      </c>
      <c r="F17045" t="s">
        <v>133</v>
      </c>
    </row>
    <row r="17046" spans="1:6" x14ac:dyDescent="0.25">
      <c r="A17046">
        <v>3157</v>
      </c>
      <c r="B17046" s="3">
        <v>44600</v>
      </c>
      <c r="C17046" s="3">
        <v>44602</v>
      </c>
      <c r="D17046" t="s">
        <v>131</v>
      </c>
      <c r="E17046" t="s">
        <v>167</v>
      </c>
      <c r="F17046" t="s">
        <v>133</v>
      </c>
    </row>
    <row r="17047" spans="1:6" x14ac:dyDescent="0.25">
      <c r="A17047">
        <v>3157</v>
      </c>
      <c r="B17047" s="3">
        <v>44603</v>
      </c>
      <c r="C17047" s="3">
        <v>44605</v>
      </c>
      <c r="D17047" t="s">
        <v>131</v>
      </c>
      <c r="E17047" t="s">
        <v>167</v>
      </c>
      <c r="F17047" t="s">
        <v>133</v>
      </c>
    </row>
    <row r="17048" spans="1:6" x14ac:dyDescent="0.25">
      <c r="A17048">
        <v>3157</v>
      </c>
      <c r="B17048" s="3">
        <v>44634</v>
      </c>
      <c r="C17048" s="3">
        <v>44634</v>
      </c>
      <c r="D17048" t="s">
        <v>131</v>
      </c>
      <c r="E17048" t="s">
        <v>167</v>
      </c>
      <c r="F17048" t="s">
        <v>133</v>
      </c>
    </row>
    <row r="17049" spans="1:6" x14ac:dyDescent="0.25">
      <c r="A17049">
        <v>3157</v>
      </c>
      <c r="B17049" s="3">
        <v>44635</v>
      </c>
      <c r="C17049" s="3">
        <v>44718</v>
      </c>
      <c r="D17049" t="s">
        <v>131</v>
      </c>
      <c r="E17049" t="s">
        <v>167</v>
      </c>
      <c r="F17049" t="s">
        <v>133</v>
      </c>
    </row>
    <row r="17050" spans="1:6" x14ac:dyDescent="0.25">
      <c r="A17050">
        <v>3157</v>
      </c>
      <c r="B17050" s="3">
        <v>44718</v>
      </c>
      <c r="C17050" s="3">
        <v>44722</v>
      </c>
      <c r="D17050" t="s">
        <v>131</v>
      </c>
      <c r="E17050" t="s">
        <v>167</v>
      </c>
      <c r="F17050" t="s">
        <v>133</v>
      </c>
    </row>
    <row r="17051" spans="1:6" x14ac:dyDescent="0.25">
      <c r="A17051">
        <v>3157</v>
      </c>
      <c r="B17051" s="3">
        <v>44723</v>
      </c>
      <c r="C17051" s="3">
        <v>44725</v>
      </c>
      <c r="D17051" t="s">
        <v>131</v>
      </c>
      <c r="E17051" t="s">
        <v>167</v>
      </c>
      <c r="F17051" t="s">
        <v>133</v>
      </c>
    </row>
    <row r="17052" spans="1:6" x14ac:dyDescent="0.25">
      <c r="A17052">
        <v>3157</v>
      </c>
      <c r="B17052" s="3">
        <v>44725</v>
      </c>
      <c r="C17052" s="3">
        <v>44729</v>
      </c>
      <c r="D17052" t="s">
        <v>131</v>
      </c>
      <c r="E17052" t="s">
        <v>167</v>
      </c>
      <c r="F17052" t="s">
        <v>133</v>
      </c>
    </row>
    <row r="17053" spans="1:6" x14ac:dyDescent="0.25">
      <c r="A17053">
        <v>3157</v>
      </c>
      <c r="B17053" s="3">
        <v>44730</v>
      </c>
      <c r="C17053" s="3"/>
      <c r="D17053" t="s">
        <v>131</v>
      </c>
      <c r="E17053" t="s">
        <v>167</v>
      </c>
      <c r="F17053" t="s">
        <v>133</v>
      </c>
    </row>
    <row r="17054" spans="1:6" x14ac:dyDescent="0.25">
      <c r="A17054">
        <v>3159</v>
      </c>
      <c r="B17054" s="3">
        <v>42659</v>
      </c>
      <c r="C17054" s="3">
        <v>43206</v>
      </c>
      <c r="D17054" t="s">
        <v>131</v>
      </c>
      <c r="E17054" t="s">
        <v>177</v>
      </c>
      <c r="F17054" t="s">
        <v>133</v>
      </c>
    </row>
    <row r="17055" spans="1:6" x14ac:dyDescent="0.25">
      <c r="A17055">
        <v>3159</v>
      </c>
      <c r="B17055" s="3">
        <v>43206</v>
      </c>
      <c r="C17055" s="3">
        <v>43220</v>
      </c>
      <c r="D17055" t="s">
        <v>131</v>
      </c>
      <c r="E17055" t="s">
        <v>177</v>
      </c>
      <c r="F17055" t="s">
        <v>133</v>
      </c>
    </row>
    <row r="17056" spans="1:6" x14ac:dyDescent="0.25">
      <c r="A17056">
        <v>3159</v>
      </c>
      <c r="B17056" s="3">
        <v>43206</v>
      </c>
      <c r="C17056" s="3">
        <v>44466</v>
      </c>
      <c r="D17056" t="s">
        <v>131</v>
      </c>
      <c r="E17056" t="s">
        <v>177</v>
      </c>
      <c r="F17056" t="s">
        <v>133</v>
      </c>
    </row>
    <row r="17057" spans="1:6" x14ac:dyDescent="0.25">
      <c r="A17057">
        <v>3159</v>
      </c>
      <c r="B17057" s="3">
        <v>44466</v>
      </c>
      <c r="C17057" s="3">
        <v>44473</v>
      </c>
      <c r="D17057" t="s">
        <v>131</v>
      </c>
      <c r="E17057" t="s">
        <v>177</v>
      </c>
      <c r="F17057" t="s">
        <v>133</v>
      </c>
    </row>
    <row r="17058" spans="1:6" x14ac:dyDescent="0.25">
      <c r="A17058">
        <v>3159</v>
      </c>
      <c r="B17058" s="3">
        <v>44474</v>
      </c>
      <c r="C17058" s="3">
        <v>44474</v>
      </c>
      <c r="D17058" t="s">
        <v>131</v>
      </c>
      <c r="E17058" t="s">
        <v>177</v>
      </c>
      <c r="F17058" t="s">
        <v>133</v>
      </c>
    </row>
    <row r="17059" spans="1:6" x14ac:dyDescent="0.25">
      <c r="A17059">
        <v>3159</v>
      </c>
      <c r="B17059" s="3">
        <v>44474</v>
      </c>
      <c r="C17059" s="3">
        <v>44483</v>
      </c>
      <c r="D17059" t="s">
        <v>131</v>
      </c>
      <c r="E17059" t="s">
        <v>177</v>
      </c>
      <c r="F17059" t="s">
        <v>133</v>
      </c>
    </row>
    <row r="17060" spans="1:6" x14ac:dyDescent="0.25">
      <c r="A17060">
        <v>3159</v>
      </c>
      <c r="B17060" s="3">
        <v>44484</v>
      </c>
      <c r="C17060" s="3">
        <v>44484</v>
      </c>
      <c r="D17060" t="s">
        <v>131</v>
      </c>
      <c r="E17060" t="s">
        <v>177</v>
      </c>
      <c r="F17060" t="s">
        <v>133</v>
      </c>
    </row>
    <row r="17061" spans="1:6" x14ac:dyDescent="0.25">
      <c r="A17061">
        <v>3159</v>
      </c>
      <c r="B17061" s="3">
        <v>44484</v>
      </c>
      <c r="C17061" s="3">
        <v>44484</v>
      </c>
      <c r="D17061" t="s">
        <v>131</v>
      </c>
      <c r="E17061" t="s">
        <v>177</v>
      </c>
      <c r="F17061" t="s">
        <v>133</v>
      </c>
    </row>
    <row r="17062" spans="1:6" x14ac:dyDescent="0.25">
      <c r="A17062">
        <v>3159</v>
      </c>
      <c r="B17062" s="3">
        <v>44485</v>
      </c>
      <c r="C17062" s="3">
        <v>44585</v>
      </c>
      <c r="D17062" t="s">
        <v>131</v>
      </c>
      <c r="E17062" t="s">
        <v>177</v>
      </c>
      <c r="F17062" t="s">
        <v>133</v>
      </c>
    </row>
    <row r="17063" spans="1:6" x14ac:dyDescent="0.25">
      <c r="A17063">
        <v>3159</v>
      </c>
      <c r="B17063" s="3">
        <v>44585</v>
      </c>
      <c r="C17063" s="3">
        <v>44598</v>
      </c>
      <c r="D17063" t="s">
        <v>131</v>
      </c>
      <c r="E17063" t="s">
        <v>177</v>
      </c>
      <c r="F17063" t="s">
        <v>133</v>
      </c>
    </row>
    <row r="17064" spans="1:6" x14ac:dyDescent="0.25">
      <c r="A17064">
        <v>3159</v>
      </c>
      <c r="B17064" s="3">
        <v>44599</v>
      </c>
      <c r="C17064" s="3"/>
      <c r="D17064" t="s">
        <v>131</v>
      </c>
      <c r="E17064" t="s">
        <v>177</v>
      </c>
      <c r="F17064" t="s">
        <v>133</v>
      </c>
    </row>
    <row r="17065" spans="1:6" x14ac:dyDescent="0.25">
      <c r="A17065">
        <v>3161</v>
      </c>
      <c r="B17065" s="3">
        <v>42870</v>
      </c>
      <c r="C17065" s="3">
        <v>44302</v>
      </c>
      <c r="D17065" t="s">
        <v>131</v>
      </c>
      <c r="E17065" t="s">
        <v>167</v>
      </c>
      <c r="F17065" t="s">
        <v>133</v>
      </c>
    </row>
    <row r="17066" spans="1:6" x14ac:dyDescent="0.25">
      <c r="A17066">
        <v>3161</v>
      </c>
      <c r="B17066" s="3">
        <v>44302</v>
      </c>
      <c r="C17066" s="3">
        <v>44302</v>
      </c>
      <c r="D17066" t="s">
        <v>131</v>
      </c>
      <c r="E17066" t="s">
        <v>167</v>
      </c>
      <c r="F17066" t="s">
        <v>133</v>
      </c>
    </row>
    <row r="17067" spans="1:6" x14ac:dyDescent="0.25">
      <c r="A17067">
        <v>3161</v>
      </c>
      <c r="B17067" s="3">
        <v>44302</v>
      </c>
      <c r="C17067" s="3">
        <v>44697</v>
      </c>
      <c r="D17067" t="s">
        <v>131</v>
      </c>
      <c r="E17067" t="s">
        <v>116</v>
      </c>
      <c r="F17067" t="s">
        <v>133</v>
      </c>
    </row>
    <row r="17068" spans="1:6" x14ac:dyDescent="0.25">
      <c r="A17068">
        <v>3162</v>
      </c>
      <c r="B17068" s="3">
        <v>43497</v>
      </c>
      <c r="C17068" s="3">
        <v>44370</v>
      </c>
      <c r="D17068" t="s">
        <v>131</v>
      </c>
      <c r="E17068" t="s">
        <v>167</v>
      </c>
      <c r="F17068" t="s">
        <v>133</v>
      </c>
    </row>
    <row r="17069" spans="1:6" x14ac:dyDescent="0.25">
      <c r="A17069">
        <v>3162</v>
      </c>
      <c r="B17069" s="3">
        <v>44370</v>
      </c>
      <c r="C17069" s="3">
        <v>44370</v>
      </c>
      <c r="D17069" t="s">
        <v>131</v>
      </c>
      <c r="E17069" t="s">
        <v>167</v>
      </c>
      <c r="F17069" t="s">
        <v>133</v>
      </c>
    </row>
    <row r="17070" spans="1:6" x14ac:dyDescent="0.25">
      <c r="A17070">
        <v>3162</v>
      </c>
      <c r="B17070" s="3">
        <v>44371</v>
      </c>
      <c r="D17070" t="s">
        <v>131</v>
      </c>
      <c r="E17070" t="s">
        <v>167</v>
      </c>
      <c r="F17070" t="s">
        <v>133</v>
      </c>
    </row>
    <row r="17071" spans="1:6" x14ac:dyDescent="0.25">
      <c r="A17071">
        <v>3164</v>
      </c>
      <c r="B17071" s="3">
        <v>42742</v>
      </c>
      <c r="C17071" s="3">
        <v>43486</v>
      </c>
      <c r="D17071" t="s">
        <v>131</v>
      </c>
      <c r="E17071" t="s">
        <v>167</v>
      </c>
      <c r="F17071" t="s">
        <v>133</v>
      </c>
    </row>
    <row r="17072" spans="1:6" x14ac:dyDescent="0.25">
      <c r="A17072">
        <v>3164</v>
      </c>
      <c r="B17072" s="3">
        <v>43486</v>
      </c>
      <c r="C17072" s="3">
        <v>43486</v>
      </c>
      <c r="D17072" t="s">
        <v>131</v>
      </c>
      <c r="E17072" t="s">
        <v>167</v>
      </c>
      <c r="F17072" t="s">
        <v>133</v>
      </c>
    </row>
    <row r="17073" spans="1:6" x14ac:dyDescent="0.25">
      <c r="A17073">
        <v>3164</v>
      </c>
      <c r="B17073" s="3">
        <v>43487</v>
      </c>
      <c r="C17073" s="3">
        <v>43528</v>
      </c>
      <c r="D17073" t="s">
        <v>131</v>
      </c>
      <c r="E17073" t="s">
        <v>167</v>
      </c>
      <c r="F17073" t="s">
        <v>133</v>
      </c>
    </row>
    <row r="17074" spans="1:6" x14ac:dyDescent="0.25">
      <c r="A17074">
        <v>3164</v>
      </c>
      <c r="B17074" s="3">
        <v>43528</v>
      </c>
      <c r="C17074" s="3">
        <v>43528</v>
      </c>
      <c r="D17074" t="s">
        <v>131</v>
      </c>
      <c r="E17074" t="s">
        <v>167</v>
      </c>
      <c r="F17074" t="s">
        <v>133</v>
      </c>
    </row>
    <row r="17075" spans="1:6" x14ac:dyDescent="0.25">
      <c r="A17075">
        <v>3164</v>
      </c>
      <c r="B17075" s="3">
        <v>43529</v>
      </c>
      <c r="C17075" s="3">
        <v>43548</v>
      </c>
      <c r="D17075" t="s">
        <v>131</v>
      </c>
      <c r="E17075" t="s">
        <v>167</v>
      </c>
      <c r="F17075" t="s">
        <v>133</v>
      </c>
    </row>
    <row r="17076" spans="1:6" x14ac:dyDescent="0.25">
      <c r="A17076">
        <v>3164</v>
      </c>
      <c r="B17076" s="3">
        <v>43548</v>
      </c>
      <c r="C17076" s="3">
        <v>43548</v>
      </c>
      <c r="D17076" t="s">
        <v>131</v>
      </c>
      <c r="E17076" t="s">
        <v>167</v>
      </c>
      <c r="F17076" t="s">
        <v>133</v>
      </c>
    </row>
    <row r="17077" spans="1:6" x14ac:dyDescent="0.25">
      <c r="A17077">
        <v>3164</v>
      </c>
      <c r="B17077" s="3">
        <v>43549</v>
      </c>
      <c r="C17077" s="3">
        <v>43549</v>
      </c>
      <c r="D17077" t="s">
        <v>131</v>
      </c>
      <c r="E17077" t="s">
        <v>167</v>
      </c>
      <c r="F17077" t="s">
        <v>133</v>
      </c>
    </row>
    <row r="17078" spans="1:6" x14ac:dyDescent="0.25">
      <c r="A17078">
        <v>3164</v>
      </c>
      <c r="B17078" s="3">
        <v>43549</v>
      </c>
      <c r="C17078" s="3">
        <v>43549</v>
      </c>
      <c r="D17078" t="s">
        <v>131</v>
      </c>
      <c r="E17078" t="s">
        <v>167</v>
      </c>
      <c r="F17078" t="s">
        <v>133</v>
      </c>
    </row>
    <row r="17079" spans="1:6" x14ac:dyDescent="0.25">
      <c r="A17079">
        <v>3164</v>
      </c>
      <c r="B17079" s="3">
        <v>43550</v>
      </c>
      <c r="C17079" s="3">
        <v>43550</v>
      </c>
      <c r="D17079" t="s">
        <v>131</v>
      </c>
      <c r="E17079" t="s">
        <v>167</v>
      </c>
      <c r="F17079" t="s">
        <v>133</v>
      </c>
    </row>
    <row r="17080" spans="1:6" x14ac:dyDescent="0.25">
      <c r="A17080">
        <v>3164</v>
      </c>
      <c r="B17080" s="3">
        <v>43550</v>
      </c>
      <c r="C17080" s="3">
        <v>43550</v>
      </c>
      <c r="D17080" t="s">
        <v>131</v>
      </c>
      <c r="E17080" t="s">
        <v>167</v>
      </c>
      <c r="F17080" t="s">
        <v>133</v>
      </c>
    </row>
    <row r="17081" spans="1:6" x14ac:dyDescent="0.25">
      <c r="A17081">
        <v>3164</v>
      </c>
      <c r="B17081" s="3">
        <v>43551</v>
      </c>
      <c r="C17081" s="3">
        <v>43647</v>
      </c>
      <c r="D17081" t="s">
        <v>131</v>
      </c>
      <c r="E17081" t="s">
        <v>167</v>
      </c>
      <c r="F17081" t="s">
        <v>133</v>
      </c>
    </row>
    <row r="17082" spans="1:6" x14ac:dyDescent="0.25">
      <c r="A17082">
        <v>3164</v>
      </c>
      <c r="B17082" s="3">
        <v>43647</v>
      </c>
      <c r="C17082" s="3">
        <v>43647</v>
      </c>
      <c r="D17082" t="s">
        <v>131</v>
      </c>
      <c r="E17082" t="s">
        <v>167</v>
      </c>
      <c r="F17082" t="s">
        <v>133</v>
      </c>
    </row>
    <row r="17083" spans="1:6" x14ac:dyDescent="0.25">
      <c r="A17083">
        <v>3164</v>
      </c>
      <c r="B17083" s="3">
        <v>43648</v>
      </c>
      <c r="C17083" s="3">
        <v>43803</v>
      </c>
      <c r="D17083" t="s">
        <v>131</v>
      </c>
      <c r="E17083" t="s">
        <v>167</v>
      </c>
      <c r="F17083" t="s">
        <v>133</v>
      </c>
    </row>
    <row r="17084" spans="1:6" x14ac:dyDescent="0.25">
      <c r="A17084">
        <v>3164</v>
      </c>
      <c r="B17084" s="3">
        <v>43803</v>
      </c>
      <c r="C17084" s="3">
        <v>43803</v>
      </c>
      <c r="D17084" t="s">
        <v>131</v>
      </c>
      <c r="E17084" t="s">
        <v>167</v>
      </c>
      <c r="F17084" t="s">
        <v>133</v>
      </c>
    </row>
    <row r="17085" spans="1:6" x14ac:dyDescent="0.25">
      <c r="A17085">
        <v>3164</v>
      </c>
      <c r="B17085" s="3">
        <v>43804</v>
      </c>
      <c r="C17085" s="3">
        <v>43874</v>
      </c>
      <c r="D17085" t="s">
        <v>131</v>
      </c>
      <c r="E17085" t="s">
        <v>167</v>
      </c>
      <c r="F17085" t="s">
        <v>133</v>
      </c>
    </row>
    <row r="17086" spans="1:6" x14ac:dyDescent="0.25">
      <c r="A17086">
        <v>3164</v>
      </c>
      <c r="B17086" s="3">
        <v>43874</v>
      </c>
      <c r="C17086" s="3">
        <v>43875</v>
      </c>
      <c r="D17086" t="s">
        <v>131</v>
      </c>
      <c r="E17086" t="s">
        <v>167</v>
      </c>
      <c r="F17086" t="s">
        <v>133</v>
      </c>
    </row>
    <row r="17087" spans="1:6" x14ac:dyDescent="0.25">
      <c r="A17087">
        <v>3164</v>
      </c>
      <c r="B17087" s="3">
        <v>43876</v>
      </c>
      <c r="C17087" s="3">
        <v>44317</v>
      </c>
      <c r="D17087" t="s">
        <v>131</v>
      </c>
      <c r="E17087" t="s">
        <v>167</v>
      </c>
      <c r="F17087" t="s">
        <v>133</v>
      </c>
    </row>
    <row r="17088" spans="1:6" x14ac:dyDescent="0.25">
      <c r="A17088">
        <v>3164</v>
      </c>
      <c r="B17088" s="3">
        <v>44317</v>
      </c>
      <c r="C17088" s="3">
        <v>44470</v>
      </c>
      <c r="D17088" t="s">
        <v>131</v>
      </c>
      <c r="E17088" t="s">
        <v>167</v>
      </c>
      <c r="F17088" t="s">
        <v>133</v>
      </c>
    </row>
    <row r="17089" spans="1:6" x14ac:dyDescent="0.25">
      <c r="A17089">
        <v>3164</v>
      </c>
      <c r="B17089" s="3">
        <v>44470</v>
      </c>
      <c r="C17089" s="3"/>
      <c r="D17089" t="s">
        <v>131</v>
      </c>
      <c r="E17089" t="s">
        <v>185</v>
      </c>
      <c r="F17089" t="s">
        <v>133</v>
      </c>
    </row>
    <row r="17090" spans="1:6" x14ac:dyDescent="0.25">
      <c r="A17090">
        <v>3164</v>
      </c>
      <c r="B17090" s="3">
        <v>44470</v>
      </c>
      <c r="C17090" s="3">
        <v>44470</v>
      </c>
      <c r="D17090" t="s">
        <v>131</v>
      </c>
      <c r="E17090" t="s">
        <v>167</v>
      </c>
      <c r="F17090" t="s">
        <v>133</v>
      </c>
    </row>
    <row r="17091" spans="1:6" x14ac:dyDescent="0.25">
      <c r="A17091">
        <v>3164</v>
      </c>
      <c r="B17091" s="3">
        <v>44470</v>
      </c>
      <c r="C17091" s="3">
        <v>44470</v>
      </c>
      <c r="D17091" t="s">
        <v>131</v>
      </c>
      <c r="E17091" t="s">
        <v>167</v>
      </c>
      <c r="F17091" t="s">
        <v>133</v>
      </c>
    </row>
    <row r="17092" spans="1:6" x14ac:dyDescent="0.25">
      <c r="A17092">
        <v>3164</v>
      </c>
      <c r="B17092" s="3">
        <v>44470</v>
      </c>
      <c r="C17092" s="3">
        <v>44470</v>
      </c>
      <c r="D17092" t="s">
        <v>131</v>
      </c>
      <c r="E17092" t="s">
        <v>167</v>
      </c>
      <c r="F17092" t="s">
        <v>133</v>
      </c>
    </row>
    <row r="17093" spans="1:6" x14ac:dyDescent="0.25">
      <c r="A17093">
        <v>3164</v>
      </c>
      <c r="B17093" s="3">
        <v>44470</v>
      </c>
      <c r="C17093" s="3">
        <v>44470</v>
      </c>
      <c r="D17093" t="s">
        <v>131</v>
      </c>
      <c r="E17093" t="s">
        <v>185</v>
      </c>
      <c r="F17093" t="s">
        <v>133</v>
      </c>
    </row>
    <row r="17094" spans="1:6" x14ac:dyDescent="0.25">
      <c r="A17094">
        <v>3165</v>
      </c>
      <c r="B17094" s="3">
        <v>42979</v>
      </c>
      <c r="C17094" s="3">
        <v>43692</v>
      </c>
      <c r="D17094" t="s">
        <v>131</v>
      </c>
      <c r="E17094" t="s">
        <v>110</v>
      </c>
      <c r="F17094" t="s">
        <v>133</v>
      </c>
    </row>
    <row r="17095" spans="1:6" x14ac:dyDescent="0.25">
      <c r="A17095">
        <v>3165</v>
      </c>
      <c r="B17095" s="3">
        <v>42979</v>
      </c>
      <c r="C17095" s="3">
        <v>42979</v>
      </c>
      <c r="D17095" t="s">
        <v>131</v>
      </c>
      <c r="E17095" t="s">
        <v>110</v>
      </c>
      <c r="F17095" t="s">
        <v>132</v>
      </c>
    </row>
    <row r="17096" spans="1:6" x14ac:dyDescent="0.25">
      <c r="A17096">
        <v>3165</v>
      </c>
      <c r="B17096" s="3">
        <v>42979</v>
      </c>
      <c r="C17096" s="3">
        <v>42979</v>
      </c>
      <c r="D17096" t="s">
        <v>131</v>
      </c>
      <c r="E17096" t="s">
        <v>154</v>
      </c>
      <c r="F17096" t="s">
        <v>132</v>
      </c>
    </row>
    <row r="17097" spans="1:6" x14ac:dyDescent="0.25">
      <c r="A17097">
        <v>3165</v>
      </c>
      <c r="B17097" s="3">
        <v>42979</v>
      </c>
      <c r="C17097" s="3">
        <v>42979</v>
      </c>
      <c r="D17097" t="s">
        <v>131</v>
      </c>
      <c r="E17097" t="s">
        <v>154</v>
      </c>
      <c r="F17097" t="s">
        <v>132</v>
      </c>
    </row>
    <row r="17098" spans="1:6" x14ac:dyDescent="0.25">
      <c r="A17098">
        <v>3165</v>
      </c>
      <c r="B17098" s="3">
        <v>43692</v>
      </c>
      <c r="C17098" s="3">
        <v>43693</v>
      </c>
      <c r="D17098" t="s">
        <v>131</v>
      </c>
      <c r="E17098" t="s">
        <v>110</v>
      </c>
      <c r="F17098" t="s">
        <v>132</v>
      </c>
    </row>
    <row r="17099" spans="1:6" x14ac:dyDescent="0.25">
      <c r="A17099">
        <v>3165</v>
      </c>
      <c r="B17099" s="3">
        <v>43693</v>
      </c>
      <c r="C17099" s="3">
        <v>44074</v>
      </c>
      <c r="D17099" t="s">
        <v>131</v>
      </c>
      <c r="E17099" t="s">
        <v>110</v>
      </c>
      <c r="F17099" t="s">
        <v>133</v>
      </c>
    </row>
    <row r="17100" spans="1:6" x14ac:dyDescent="0.25">
      <c r="A17100">
        <v>3165</v>
      </c>
      <c r="B17100" s="3">
        <v>44074</v>
      </c>
      <c r="C17100" s="3">
        <v>44074</v>
      </c>
      <c r="D17100" t="s">
        <v>131</v>
      </c>
      <c r="E17100" t="s">
        <v>110</v>
      </c>
      <c r="F17100" t="s">
        <v>132</v>
      </c>
    </row>
    <row r="17101" spans="1:6" x14ac:dyDescent="0.25">
      <c r="A17101">
        <v>3165</v>
      </c>
      <c r="B17101" s="3">
        <v>44075</v>
      </c>
      <c r="C17101" s="3">
        <v>44075</v>
      </c>
      <c r="D17101" t="s">
        <v>131</v>
      </c>
      <c r="E17101" t="s">
        <v>118</v>
      </c>
      <c r="F17101" t="s">
        <v>132</v>
      </c>
    </row>
    <row r="17102" spans="1:6" x14ac:dyDescent="0.25">
      <c r="A17102">
        <v>3165</v>
      </c>
      <c r="B17102" s="3">
        <v>44075</v>
      </c>
      <c r="C17102" s="3"/>
      <c r="D17102" t="s">
        <v>131</v>
      </c>
      <c r="E17102" t="s">
        <v>118</v>
      </c>
      <c r="F17102" t="s">
        <v>132</v>
      </c>
    </row>
    <row r="17103" spans="1:6" x14ac:dyDescent="0.25">
      <c r="A17103">
        <v>3166</v>
      </c>
      <c r="B17103" s="3">
        <v>42979</v>
      </c>
      <c r="C17103" s="3">
        <v>43236</v>
      </c>
      <c r="D17103" t="s">
        <v>131</v>
      </c>
      <c r="E17103" t="s">
        <v>111</v>
      </c>
      <c r="F17103" t="s">
        <v>133</v>
      </c>
    </row>
    <row r="17104" spans="1:6" x14ac:dyDescent="0.25">
      <c r="A17104">
        <v>3166</v>
      </c>
      <c r="B17104" s="3">
        <v>42979</v>
      </c>
      <c r="C17104" s="3">
        <v>42979</v>
      </c>
      <c r="D17104" t="s">
        <v>131</v>
      </c>
      <c r="E17104" t="s">
        <v>143</v>
      </c>
      <c r="F17104" t="s">
        <v>133</v>
      </c>
    </row>
    <row r="17105" spans="1:6" x14ac:dyDescent="0.25">
      <c r="A17105">
        <v>3166</v>
      </c>
      <c r="B17105" s="3">
        <v>42979</v>
      </c>
      <c r="C17105" s="3">
        <v>42979</v>
      </c>
      <c r="D17105" t="s">
        <v>131</v>
      </c>
      <c r="E17105" t="s">
        <v>143</v>
      </c>
      <c r="F17105" t="s">
        <v>133</v>
      </c>
    </row>
    <row r="17106" spans="1:6" x14ac:dyDescent="0.25">
      <c r="A17106">
        <v>3166</v>
      </c>
      <c r="B17106" s="3">
        <v>42979</v>
      </c>
      <c r="C17106" s="3">
        <v>43236</v>
      </c>
      <c r="D17106" t="s">
        <v>131</v>
      </c>
      <c r="E17106" t="s">
        <v>143</v>
      </c>
      <c r="F17106" t="s">
        <v>133</v>
      </c>
    </row>
    <row r="17107" spans="1:6" x14ac:dyDescent="0.25">
      <c r="A17107">
        <v>3166</v>
      </c>
      <c r="B17107" s="3">
        <v>43236</v>
      </c>
      <c r="C17107" s="3">
        <v>43238</v>
      </c>
      <c r="D17107" t="s">
        <v>131</v>
      </c>
      <c r="E17107" t="s">
        <v>143</v>
      </c>
      <c r="F17107" t="s">
        <v>133</v>
      </c>
    </row>
    <row r="17108" spans="1:6" x14ac:dyDescent="0.25">
      <c r="A17108">
        <v>3166</v>
      </c>
      <c r="B17108" s="3">
        <v>43239</v>
      </c>
      <c r="C17108" s="3">
        <v>43616</v>
      </c>
      <c r="D17108" t="s">
        <v>131</v>
      </c>
      <c r="E17108" t="s">
        <v>143</v>
      </c>
      <c r="F17108" t="s">
        <v>133</v>
      </c>
    </row>
    <row r="17109" spans="1:6" x14ac:dyDescent="0.25">
      <c r="A17109">
        <v>3166</v>
      </c>
      <c r="B17109" s="3">
        <v>43616</v>
      </c>
      <c r="C17109" s="3">
        <v>43713</v>
      </c>
      <c r="D17109" t="s">
        <v>131</v>
      </c>
      <c r="E17109" t="s">
        <v>143</v>
      </c>
      <c r="F17109" t="s">
        <v>133</v>
      </c>
    </row>
    <row r="17110" spans="1:6" x14ac:dyDescent="0.25">
      <c r="A17110">
        <v>3166</v>
      </c>
      <c r="B17110" s="3">
        <v>43714</v>
      </c>
      <c r="C17110" s="3">
        <v>44074</v>
      </c>
      <c r="D17110" t="s">
        <v>131</v>
      </c>
      <c r="E17110" t="s">
        <v>143</v>
      </c>
      <c r="F17110" t="s">
        <v>133</v>
      </c>
    </row>
    <row r="17111" spans="1:6" x14ac:dyDescent="0.25">
      <c r="A17111">
        <v>3166</v>
      </c>
      <c r="B17111" s="3">
        <v>44074</v>
      </c>
      <c r="C17111" s="3">
        <v>44074</v>
      </c>
      <c r="D17111" t="s">
        <v>131</v>
      </c>
      <c r="E17111" t="s">
        <v>111</v>
      </c>
      <c r="F17111" t="s">
        <v>133</v>
      </c>
    </row>
    <row r="17112" spans="1:6" x14ac:dyDescent="0.25">
      <c r="A17112">
        <v>3166</v>
      </c>
      <c r="B17112" s="3">
        <v>44075</v>
      </c>
      <c r="C17112" s="3">
        <v>44075</v>
      </c>
      <c r="D17112" t="s">
        <v>131</v>
      </c>
      <c r="E17112" t="s">
        <v>115</v>
      </c>
      <c r="F17112" t="s">
        <v>133</v>
      </c>
    </row>
    <row r="17113" spans="1:6" x14ac:dyDescent="0.25">
      <c r="A17113">
        <v>3166</v>
      </c>
      <c r="B17113" s="3">
        <v>44075</v>
      </c>
      <c r="C17113" s="3">
        <v>44575</v>
      </c>
      <c r="D17113" t="s">
        <v>131</v>
      </c>
      <c r="E17113" t="s">
        <v>115</v>
      </c>
      <c r="F17113" t="s">
        <v>133</v>
      </c>
    </row>
    <row r="17114" spans="1:6" x14ac:dyDescent="0.25">
      <c r="A17114">
        <v>3166</v>
      </c>
      <c r="B17114" s="3">
        <v>44575</v>
      </c>
      <c r="C17114" s="3">
        <v>44672</v>
      </c>
      <c r="D17114" t="s">
        <v>131</v>
      </c>
      <c r="E17114" t="s">
        <v>115</v>
      </c>
      <c r="F17114" t="s">
        <v>133</v>
      </c>
    </row>
    <row r="17115" spans="1:6" x14ac:dyDescent="0.25">
      <c r="A17115">
        <v>3166</v>
      </c>
      <c r="B17115" s="3">
        <v>44673</v>
      </c>
      <c r="C17115" s="3"/>
      <c r="D17115" t="s">
        <v>131</v>
      </c>
      <c r="E17115" t="s">
        <v>115</v>
      </c>
      <c r="F17115" t="s">
        <v>133</v>
      </c>
    </row>
    <row r="17116" spans="1:6" x14ac:dyDescent="0.25">
      <c r="A17116">
        <v>3168</v>
      </c>
      <c r="B17116" s="3">
        <v>42979</v>
      </c>
      <c r="C17116" s="3">
        <v>43101</v>
      </c>
      <c r="D17116" t="s">
        <v>131</v>
      </c>
      <c r="E17116" t="s">
        <v>111</v>
      </c>
      <c r="F17116" t="s">
        <v>132</v>
      </c>
    </row>
    <row r="17117" spans="1:6" x14ac:dyDescent="0.25">
      <c r="A17117">
        <v>3168</v>
      </c>
      <c r="B17117" s="3">
        <v>43101</v>
      </c>
      <c r="C17117" s="3">
        <v>43692</v>
      </c>
      <c r="D17117" t="s">
        <v>131</v>
      </c>
      <c r="E17117" t="s">
        <v>111</v>
      </c>
      <c r="F17117" t="s">
        <v>133</v>
      </c>
    </row>
    <row r="17118" spans="1:6" x14ac:dyDescent="0.25">
      <c r="A17118">
        <v>3168</v>
      </c>
      <c r="B17118" s="3">
        <v>43101</v>
      </c>
      <c r="C17118" s="3">
        <v>43101</v>
      </c>
      <c r="D17118" t="s">
        <v>131</v>
      </c>
      <c r="E17118" t="s">
        <v>143</v>
      </c>
      <c r="F17118" t="s">
        <v>132</v>
      </c>
    </row>
    <row r="17119" spans="1:6" x14ac:dyDescent="0.25">
      <c r="A17119">
        <v>3168</v>
      </c>
      <c r="B17119" s="3">
        <v>43101</v>
      </c>
      <c r="C17119" s="3">
        <v>43101</v>
      </c>
      <c r="D17119" t="s">
        <v>131</v>
      </c>
      <c r="E17119" t="s">
        <v>143</v>
      </c>
      <c r="F17119" t="s">
        <v>132</v>
      </c>
    </row>
    <row r="17120" spans="1:6" x14ac:dyDescent="0.25">
      <c r="A17120">
        <v>3168</v>
      </c>
      <c r="B17120" s="3">
        <v>43692</v>
      </c>
      <c r="C17120" s="3">
        <v>43693</v>
      </c>
      <c r="D17120" t="s">
        <v>131</v>
      </c>
      <c r="E17120" t="s">
        <v>111</v>
      </c>
      <c r="F17120" t="s">
        <v>132</v>
      </c>
    </row>
    <row r="17121" spans="1:6" x14ac:dyDescent="0.25">
      <c r="A17121">
        <v>3168</v>
      </c>
      <c r="B17121" s="3">
        <v>43693</v>
      </c>
      <c r="C17121" s="3">
        <v>43770</v>
      </c>
      <c r="D17121" t="s">
        <v>131</v>
      </c>
      <c r="E17121" t="s">
        <v>111</v>
      </c>
      <c r="F17121" t="s">
        <v>133</v>
      </c>
    </row>
    <row r="17122" spans="1:6" x14ac:dyDescent="0.25">
      <c r="A17122">
        <v>3168</v>
      </c>
      <c r="B17122" s="3">
        <v>43770</v>
      </c>
      <c r="C17122" s="3">
        <v>43867</v>
      </c>
      <c r="D17122" t="s">
        <v>131</v>
      </c>
      <c r="E17122" t="s">
        <v>111</v>
      </c>
      <c r="F17122" t="s">
        <v>133</v>
      </c>
    </row>
    <row r="17123" spans="1:6" x14ac:dyDescent="0.25">
      <c r="A17123">
        <v>3168</v>
      </c>
      <c r="B17123" s="3">
        <v>43868</v>
      </c>
      <c r="C17123" s="3">
        <v>43892</v>
      </c>
      <c r="D17123" t="s">
        <v>131</v>
      </c>
      <c r="E17123" t="s">
        <v>111</v>
      </c>
      <c r="F17123" t="s">
        <v>133</v>
      </c>
    </row>
    <row r="17124" spans="1:6" x14ac:dyDescent="0.25">
      <c r="A17124">
        <v>3168</v>
      </c>
      <c r="B17124" s="3">
        <v>43892</v>
      </c>
      <c r="C17124" s="3">
        <v>44256</v>
      </c>
      <c r="D17124" t="s">
        <v>131</v>
      </c>
      <c r="E17124" t="s">
        <v>111</v>
      </c>
      <c r="F17124" t="s">
        <v>133</v>
      </c>
    </row>
    <row r="17125" spans="1:6" x14ac:dyDescent="0.25">
      <c r="A17125">
        <v>3168</v>
      </c>
      <c r="B17125" s="3">
        <v>44257</v>
      </c>
      <c r="C17125" s="3">
        <v>44257</v>
      </c>
      <c r="D17125" t="s">
        <v>131</v>
      </c>
      <c r="E17125" t="s">
        <v>111</v>
      </c>
      <c r="F17125" t="s">
        <v>133</v>
      </c>
    </row>
    <row r="17126" spans="1:6" x14ac:dyDescent="0.25">
      <c r="A17126">
        <v>3168</v>
      </c>
      <c r="B17126" s="3">
        <v>44257</v>
      </c>
      <c r="C17126" s="3">
        <v>44363</v>
      </c>
      <c r="D17126" t="s">
        <v>131</v>
      </c>
      <c r="E17126" t="s">
        <v>143</v>
      </c>
      <c r="F17126" t="s">
        <v>132</v>
      </c>
    </row>
    <row r="17127" spans="1:6" x14ac:dyDescent="0.25">
      <c r="A17127">
        <v>3169</v>
      </c>
      <c r="B17127" s="3">
        <v>42979</v>
      </c>
      <c r="C17127" s="3">
        <v>42979</v>
      </c>
      <c r="D17127" t="s">
        <v>131</v>
      </c>
      <c r="E17127" t="s">
        <v>111</v>
      </c>
      <c r="F17127" t="s">
        <v>133</v>
      </c>
    </row>
    <row r="17128" spans="1:6" x14ac:dyDescent="0.25">
      <c r="A17128">
        <v>3169</v>
      </c>
      <c r="B17128" s="3">
        <v>42979</v>
      </c>
      <c r="C17128" s="3">
        <v>42979</v>
      </c>
      <c r="D17128" t="s">
        <v>131</v>
      </c>
      <c r="E17128" t="s">
        <v>143</v>
      </c>
      <c r="F17128" t="s">
        <v>133</v>
      </c>
    </row>
    <row r="17129" spans="1:6" x14ac:dyDescent="0.25">
      <c r="A17129">
        <v>3169</v>
      </c>
      <c r="B17129" s="3">
        <v>42979</v>
      </c>
      <c r="C17129" s="3">
        <v>42979</v>
      </c>
      <c r="D17129" t="s">
        <v>131</v>
      </c>
      <c r="E17129" t="s">
        <v>143</v>
      </c>
      <c r="F17129" t="s">
        <v>133</v>
      </c>
    </row>
    <row r="17130" spans="1:6" x14ac:dyDescent="0.25">
      <c r="A17130">
        <v>3169</v>
      </c>
      <c r="B17130" s="3">
        <v>42979</v>
      </c>
      <c r="C17130" s="3">
        <v>43692</v>
      </c>
      <c r="D17130" t="s">
        <v>131</v>
      </c>
      <c r="E17130" t="s">
        <v>111</v>
      </c>
      <c r="F17130" t="s">
        <v>133</v>
      </c>
    </row>
    <row r="17131" spans="1:6" x14ac:dyDescent="0.25">
      <c r="A17131">
        <v>3169</v>
      </c>
      <c r="B17131" s="3">
        <v>43692</v>
      </c>
      <c r="C17131" s="3">
        <v>43693</v>
      </c>
      <c r="D17131" t="s">
        <v>131</v>
      </c>
      <c r="E17131" t="s">
        <v>111</v>
      </c>
      <c r="F17131" t="s">
        <v>133</v>
      </c>
    </row>
    <row r="17132" spans="1:6" x14ac:dyDescent="0.25">
      <c r="A17132">
        <v>3169</v>
      </c>
      <c r="B17132" s="3">
        <v>43693</v>
      </c>
      <c r="C17132" s="3">
        <v>44074</v>
      </c>
      <c r="D17132" t="s">
        <v>131</v>
      </c>
      <c r="E17132" t="s">
        <v>111</v>
      </c>
      <c r="F17132" t="s">
        <v>133</v>
      </c>
    </row>
    <row r="17133" spans="1:6" x14ac:dyDescent="0.25">
      <c r="A17133">
        <v>3169</v>
      </c>
      <c r="B17133" s="3">
        <v>44074</v>
      </c>
      <c r="C17133" s="3">
        <v>44074</v>
      </c>
      <c r="D17133" t="s">
        <v>131</v>
      </c>
      <c r="E17133" t="s">
        <v>111</v>
      </c>
      <c r="F17133" t="s">
        <v>133</v>
      </c>
    </row>
    <row r="17134" spans="1:6" x14ac:dyDescent="0.25">
      <c r="A17134">
        <v>3169</v>
      </c>
      <c r="B17134" s="3">
        <v>44075</v>
      </c>
      <c r="C17134" s="3">
        <v>44075</v>
      </c>
      <c r="D17134" t="s">
        <v>131</v>
      </c>
      <c r="E17134" t="s">
        <v>115</v>
      </c>
      <c r="F17134" t="s">
        <v>133</v>
      </c>
    </row>
    <row r="17135" spans="1:6" x14ac:dyDescent="0.25">
      <c r="A17135">
        <v>3169</v>
      </c>
      <c r="B17135" s="3">
        <v>44075</v>
      </c>
      <c r="C17135" s="3"/>
      <c r="D17135" t="s">
        <v>131</v>
      </c>
      <c r="E17135" t="s">
        <v>115</v>
      </c>
      <c r="F17135" t="s">
        <v>133</v>
      </c>
    </row>
    <row r="17136" spans="1:6" x14ac:dyDescent="0.25">
      <c r="A17136">
        <v>3170</v>
      </c>
      <c r="B17136" s="3">
        <v>42979</v>
      </c>
      <c r="C17136" s="3">
        <v>42979</v>
      </c>
      <c r="D17136" t="s">
        <v>131</v>
      </c>
      <c r="E17136" t="s">
        <v>110</v>
      </c>
      <c r="F17136" t="s">
        <v>133</v>
      </c>
    </row>
    <row r="17137" spans="1:6" x14ac:dyDescent="0.25">
      <c r="A17137">
        <v>3170</v>
      </c>
      <c r="B17137" s="3">
        <v>42979</v>
      </c>
      <c r="C17137" s="3">
        <v>42979</v>
      </c>
      <c r="D17137" t="s">
        <v>131</v>
      </c>
      <c r="E17137" t="s">
        <v>154</v>
      </c>
      <c r="F17137" t="s">
        <v>133</v>
      </c>
    </row>
    <row r="17138" spans="1:6" x14ac:dyDescent="0.25">
      <c r="A17138">
        <v>3170</v>
      </c>
      <c r="B17138" s="3">
        <v>42979</v>
      </c>
      <c r="C17138" s="3">
        <v>42979</v>
      </c>
      <c r="D17138" t="s">
        <v>131</v>
      </c>
      <c r="E17138" t="s">
        <v>154</v>
      </c>
      <c r="F17138" t="s">
        <v>133</v>
      </c>
    </row>
    <row r="17139" spans="1:6" x14ac:dyDescent="0.25">
      <c r="A17139">
        <v>3170</v>
      </c>
      <c r="B17139" s="3">
        <v>42979</v>
      </c>
      <c r="C17139" s="3">
        <v>43843</v>
      </c>
      <c r="D17139" t="s">
        <v>131</v>
      </c>
      <c r="E17139" t="s">
        <v>110</v>
      </c>
      <c r="F17139" t="s">
        <v>133</v>
      </c>
    </row>
    <row r="17140" spans="1:6" x14ac:dyDescent="0.25">
      <c r="A17140">
        <v>3170</v>
      </c>
      <c r="B17140" s="3">
        <v>43843</v>
      </c>
      <c r="C17140" s="3">
        <v>44074</v>
      </c>
      <c r="D17140" t="s">
        <v>131</v>
      </c>
      <c r="E17140" t="s">
        <v>110</v>
      </c>
      <c r="F17140" t="s">
        <v>133</v>
      </c>
    </row>
    <row r="17141" spans="1:6" x14ac:dyDescent="0.25">
      <c r="A17141">
        <v>3170</v>
      </c>
      <c r="B17141" s="3">
        <v>43843</v>
      </c>
      <c r="C17141" s="3">
        <v>43843</v>
      </c>
      <c r="D17141" t="s">
        <v>131</v>
      </c>
      <c r="E17141" t="s">
        <v>110</v>
      </c>
      <c r="F17141" t="s">
        <v>133</v>
      </c>
    </row>
    <row r="17142" spans="1:6" x14ac:dyDescent="0.25">
      <c r="A17142">
        <v>3170</v>
      </c>
      <c r="B17142" s="3">
        <v>44074</v>
      </c>
      <c r="C17142" s="3">
        <v>44074</v>
      </c>
      <c r="D17142" t="s">
        <v>131</v>
      </c>
      <c r="E17142" t="s">
        <v>110</v>
      </c>
      <c r="F17142" t="s">
        <v>133</v>
      </c>
    </row>
    <row r="17143" spans="1:6" x14ac:dyDescent="0.25">
      <c r="A17143">
        <v>3170</v>
      </c>
      <c r="B17143" s="3">
        <v>44075</v>
      </c>
      <c r="C17143" s="3">
        <v>44075</v>
      </c>
      <c r="D17143" t="s">
        <v>131</v>
      </c>
      <c r="E17143" t="s">
        <v>118</v>
      </c>
      <c r="F17143" t="s">
        <v>133</v>
      </c>
    </row>
    <row r="17144" spans="1:6" x14ac:dyDescent="0.25">
      <c r="A17144">
        <v>3170</v>
      </c>
      <c r="B17144" s="3">
        <v>44075</v>
      </c>
      <c r="C17144" s="3"/>
      <c r="D17144" t="s">
        <v>131</v>
      </c>
      <c r="E17144" t="s">
        <v>118</v>
      </c>
      <c r="F17144" t="s">
        <v>133</v>
      </c>
    </row>
    <row r="17145" spans="1:6" x14ac:dyDescent="0.25">
      <c r="A17145">
        <v>3171</v>
      </c>
      <c r="B17145" s="3">
        <v>42979</v>
      </c>
      <c r="C17145" s="3">
        <v>43101</v>
      </c>
      <c r="D17145" t="s">
        <v>131</v>
      </c>
      <c r="E17145" t="s">
        <v>111</v>
      </c>
      <c r="F17145" t="s">
        <v>132</v>
      </c>
    </row>
    <row r="17146" spans="1:6" x14ac:dyDescent="0.25">
      <c r="A17146">
        <v>3171</v>
      </c>
      <c r="B17146" s="3">
        <v>43101</v>
      </c>
      <c r="C17146" s="3">
        <v>43692</v>
      </c>
      <c r="D17146" t="s">
        <v>131</v>
      </c>
      <c r="E17146" t="s">
        <v>111</v>
      </c>
      <c r="F17146" t="s">
        <v>133</v>
      </c>
    </row>
    <row r="17147" spans="1:6" x14ac:dyDescent="0.25">
      <c r="A17147">
        <v>3171</v>
      </c>
      <c r="B17147" s="3">
        <v>43101</v>
      </c>
      <c r="C17147" s="3">
        <v>43101</v>
      </c>
      <c r="D17147" t="s">
        <v>131</v>
      </c>
      <c r="E17147" t="s">
        <v>143</v>
      </c>
      <c r="F17147" t="s">
        <v>132</v>
      </c>
    </row>
    <row r="17148" spans="1:6" x14ac:dyDescent="0.25">
      <c r="A17148">
        <v>3171</v>
      </c>
      <c r="B17148" s="3">
        <v>43101</v>
      </c>
      <c r="C17148" s="3">
        <v>43101</v>
      </c>
      <c r="D17148" t="s">
        <v>131</v>
      </c>
      <c r="E17148" t="s">
        <v>143</v>
      </c>
      <c r="F17148" t="s">
        <v>132</v>
      </c>
    </row>
    <row r="17149" spans="1:6" x14ac:dyDescent="0.25">
      <c r="A17149">
        <v>3171</v>
      </c>
      <c r="B17149" s="3">
        <v>43692</v>
      </c>
      <c r="C17149" s="3">
        <v>43693</v>
      </c>
      <c r="D17149" t="s">
        <v>131</v>
      </c>
      <c r="E17149" t="s">
        <v>111</v>
      </c>
      <c r="F17149" t="s">
        <v>132</v>
      </c>
    </row>
    <row r="17150" spans="1:6" x14ac:dyDescent="0.25">
      <c r="A17150">
        <v>3171</v>
      </c>
      <c r="B17150" s="3">
        <v>43693</v>
      </c>
      <c r="C17150" s="3">
        <v>44074</v>
      </c>
      <c r="D17150" t="s">
        <v>131</v>
      </c>
      <c r="E17150" t="s">
        <v>111</v>
      </c>
      <c r="F17150" t="s">
        <v>133</v>
      </c>
    </row>
    <row r="17151" spans="1:6" x14ac:dyDescent="0.25">
      <c r="A17151">
        <v>3171</v>
      </c>
      <c r="B17151" s="3">
        <v>44074</v>
      </c>
      <c r="C17151" s="3">
        <v>44074</v>
      </c>
      <c r="D17151" t="s">
        <v>131</v>
      </c>
      <c r="E17151" t="s">
        <v>111</v>
      </c>
      <c r="F17151" t="s">
        <v>132</v>
      </c>
    </row>
    <row r="17152" spans="1:6" x14ac:dyDescent="0.25">
      <c r="A17152">
        <v>3171</v>
      </c>
      <c r="B17152" s="3">
        <v>44075</v>
      </c>
      <c r="C17152" s="3">
        <v>44075</v>
      </c>
      <c r="D17152" t="s">
        <v>131</v>
      </c>
      <c r="E17152" t="s">
        <v>115</v>
      </c>
      <c r="F17152" t="s">
        <v>132</v>
      </c>
    </row>
    <row r="17153" spans="1:6" x14ac:dyDescent="0.25">
      <c r="A17153">
        <v>3171</v>
      </c>
      <c r="B17153" s="3">
        <v>44075</v>
      </c>
      <c r="C17153" s="3">
        <v>44592</v>
      </c>
      <c r="D17153" t="s">
        <v>131</v>
      </c>
      <c r="E17153" t="s">
        <v>115</v>
      </c>
      <c r="F17153" t="s">
        <v>132</v>
      </c>
    </row>
    <row r="17154" spans="1:6" x14ac:dyDescent="0.25">
      <c r="A17154">
        <v>3171</v>
      </c>
      <c r="B17154" s="3">
        <v>44592</v>
      </c>
      <c r="C17154" s="3">
        <v>44592</v>
      </c>
      <c r="D17154" t="s">
        <v>131</v>
      </c>
      <c r="E17154" t="s">
        <v>115</v>
      </c>
      <c r="F17154" t="s">
        <v>132</v>
      </c>
    </row>
    <row r="17155" spans="1:6" x14ac:dyDescent="0.25">
      <c r="A17155">
        <v>3171</v>
      </c>
      <c r="B17155" s="3">
        <v>44593</v>
      </c>
      <c r="C17155" s="3"/>
      <c r="D17155" t="s">
        <v>131</v>
      </c>
      <c r="E17155" t="s">
        <v>115</v>
      </c>
      <c r="F17155" t="s">
        <v>133</v>
      </c>
    </row>
    <row r="17156" spans="1:6" x14ac:dyDescent="0.25">
      <c r="A17156">
        <v>3173</v>
      </c>
      <c r="B17156" s="3">
        <v>42917</v>
      </c>
      <c r="C17156" s="3">
        <v>43339</v>
      </c>
      <c r="D17156" t="s">
        <v>131</v>
      </c>
      <c r="E17156" t="s">
        <v>167</v>
      </c>
      <c r="F17156" t="s">
        <v>133</v>
      </c>
    </row>
    <row r="17157" spans="1:6" x14ac:dyDescent="0.25">
      <c r="A17157">
        <v>3173</v>
      </c>
      <c r="B17157" s="3">
        <v>43339</v>
      </c>
      <c r="C17157" s="3">
        <v>43344</v>
      </c>
      <c r="D17157" t="s">
        <v>131</v>
      </c>
      <c r="E17157" t="s">
        <v>167</v>
      </c>
      <c r="F17157" t="s">
        <v>133</v>
      </c>
    </row>
    <row r="17158" spans="1:6" x14ac:dyDescent="0.25">
      <c r="A17158">
        <v>3173</v>
      </c>
      <c r="B17158" s="3">
        <v>43344</v>
      </c>
      <c r="C17158" s="3">
        <v>43654</v>
      </c>
      <c r="D17158" t="s">
        <v>131</v>
      </c>
      <c r="E17158" t="s">
        <v>167</v>
      </c>
      <c r="F17158" t="s">
        <v>133</v>
      </c>
    </row>
    <row r="17159" spans="1:6" x14ac:dyDescent="0.25">
      <c r="A17159">
        <v>3173</v>
      </c>
      <c r="B17159" s="3">
        <v>43654</v>
      </c>
      <c r="C17159" s="3">
        <v>43658</v>
      </c>
      <c r="D17159" t="s">
        <v>131</v>
      </c>
      <c r="E17159" t="s">
        <v>167</v>
      </c>
      <c r="F17159" t="s">
        <v>133</v>
      </c>
    </row>
    <row r="17160" spans="1:6" x14ac:dyDescent="0.25">
      <c r="A17160">
        <v>3173</v>
      </c>
      <c r="B17160" s="3">
        <v>43654</v>
      </c>
      <c r="C17160" s="3">
        <v>43658</v>
      </c>
      <c r="D17160" t="s">
        <v>131</v>
      </c>
      <c r="E17160" t="s">
        <v>167</v>
      </c>
      <c r="F17160" t="s">
        <v>133</v>
      </c>
    </row>
    <row r="17161" spans="1:6" x14ac:dyDescent="0.25">
      <c r="A17161">
        <v>3173</v>
      </c>
      <c r="B17161" s="3">
        <v>43659</v>
      </c>
      <c r="C17161" s="3">
        <v>43659</v>
      </c>
      <c r="D17161" t="s">
        <v>131</v>
      </c>
      <c r="E17161" t="s">
        <v>167</v>
      </c>
      <c r="F17161" t="s">
        <v>133</v>
      </c>
    </row>
    <row r="17162" spans="1:6" x14ac:dyDescent="0.25">
      <c r="A17162">
        <v>3173</v>
      </c>
      <c r="B17162" s="3">
        <v>43659</v>
      </c>
      <c r="C17162" s="3">
        <v>43843</v>
      </c>
      <c r="D17162" t="s">
        <v>131</v>
      </c>
      <c r="E17162" t="s">
        <v>167</v>
      </c>
      <c r="F17162" t="s">
        <v>133</v>
      </c>
    </row>
    <row r="17163" spans="1:6" x14ac:dyDescent="0.25">
      <c r="A17163">
        <v>3173</v>
      </c>
      <c r="B17163" s="3">
        <v>43843</v>
      </c>
      <c r="C17163" s="3">
        <v>43844</v>
      </c>
      <c r="D17163" t="s">
        <v>131</v>
      </c>
      <c r="E17163" t="s">
        <v>167</v>
      </c>
      <c r="F17163" t="s">
        <v>133</v>
      </c>
    </row>
    <row r="17164" spans="1:6" x14ac:dyDescent="0.25">
      <c r="A17164">
        <v>3173</v>
      </c>
      <c r="B17164" s="3">
        <v>43845</v>
      </c>
      <c r="C17164" s="3">
        <v>43880</v>
      </c>
      <c r="D17164" t="s">
        <v>131</v>
      </c>
      <c r="E17164" t="s">
        <v>167</v>
      </c>
      <c r="F17164" t="s">
        <v>133</v>
      </c>
    </row>
    <row r="17165" spans="1:6" x14ac:dyDescent="0.25">
      <c r="A17165">
        <v>3173</v>
      </c>
      <c r="B17165" s="3">
        <v>43880</v>
      </c>
      <c r="C17165" s="3">
        <v>43882</v>
      </c>
      <c r="D17165" t="s">
        <v>131</v>
      </c>
      <c r="E17165" t="s">
        <v>167</v>
      </c>
      <c r="F17165" t="s">
        <v>133</v>
      </c>
    </row>
    <row r="17166" spans="1:6" x14ac:dyDescent="0.25">
      <c r="A17166">
        <v>3173</v>
      </c>
      <c r="B17166" s="3">
        <v>43883</v>
      </c>
      <c r="C17166" s="3">
        <v>44003</v>
      </c>
      <c r="D17166" t="s">
        <v>131</v>
      </c>
      <c r="E17166" t="s">
        <v>167</v>
      </c>
      <c r="F17166" t="s">
        <v>133</v>
      </c>
    </row>
    <row r="17167" spans="1:6" x14ac:dyDescent="0.25">
      <c r="A17167">
        <v>3173</v>
      </c>
      <c r="B17167" s="3">
        <v>44003</v>
      </c>
      <c r="C17167" s="3">
        <v>44202</v>
      </c>
      <c r="D17167" t="s">
        <v>131</v>
      </c>
      <c r="E17167" t="s">
        <v>167</v>
      </c>
      <c r="F17167" t="s">
        <v>133</v>
      </c>
    </row>
    <row r="17168" spans="1:6" x14ac:dyDescent="0.25">
      <c r="A17168">
        <v>3175</v>
      </c>
      <c r="B17168" s="3">
        <v>43770</v>
      </c>
      <c r="C17168" s="3">
        <v>44138</v>
      </c>
      <c r="D17168" t="s">
        <v>131</v>
      </c>
      <c r="E17168" t="s">
        <v>176</v>
      </c>
      <c r="F17168" t="s">
        <v>133</v>
      </c>
    </row>
    <row r="17169" spans="1:6" x14ac:dyDescent="0.25">
      <c r="A17169">
        <v>3175</v>
      </c>
      <c r="B17169" s="3">
        <v>44138</v>
      </c>
      <c r="C17169" s="3"/>
      <c r="D17169" t="s">
        <v>131</v>
      </c>
      <c r="E17169" t="s">
        <v>176</v>
      </c>
      <c r="F17169" t="s">
        <v>133</v>
      </c>
    </row>
    <row r="17170" spans="1:6" x14ac:dyDescent="0.25">
      <c r="A17170">
        <v>3176</v>
      </c>
      <c r="B17170" s="3">
        <v>43512</v>
      </c>
      <c r="C17170" s="3">
        <v>44201</v>
      </c>
      <c r="D17170" t="s">
        <v>131</v>
      </c>
      <c r="E17170" t="s">
        <v>167</v>
      </c>
      <c r="F17170" t="s">
        <v>133</v>
      </c>
    </row>
    <row r="17171" spans="1:6" x14ac:dyDescent="0.25">
      <c r="A17171">
        <v>3176</v>
      </c>
      <c r="B17171" s="3">
        <v>44201</v>
      </c>
      <c r="C17171" s="3">
        <v>44207</v>
      </c>
      <c r="D17171" t="s">
        <v>131</v>
      </c>
      <c r="E17171" t="s">
        <v>167</v>
      </c>
      <c r="F17171" t="s">
        <v>133</v>
      </c>
    </row>
    <row r="17172" spans="1:6" x14ac:dyDescent="0.25">
      <c r="A17172">
        <v>3176</v>
      </c>
      <c r="B17172" s="3">
        <v>44208</v>
      </c>
      <c r="C17172" s="3">
        <v>44335</v>
      </c>
      <c r="D17172" t="s">
        <v>131</v>
      </c>
      <c r="E17172" t="s">
        <v>167</v>
      </c>
      <c r="F17172" t="s">
        <v>133</v>
      </c>
    </row>
    <row r="17173" spans="1:6" x14ac:dyDescent="0.25">
      <c r="A17173">
        <v>3176</v>
      </c>
      <c r="B17173" s="3">
        <v>44335</v>
      </c>
      <c r="C17173" s="3">
        <v>44336</v>
      </c>
      <c r="D17173" t="s">
        <v>131</v>
      </c>
      <c r="E17173" t="s">
        <v>167</v>
      </c>
      <c r="F17173" t="s">
        <v>133</v>
      </c>
    </row>
    <row r="17174" spans="1:6" x14ac:dyDescent="0.25">
      <c r="A17174">
        <v>3176</v>
      </c>
      <c r="B17174" s="3">
        <v>44337</v>
      </c>
      <c r="C17174" s="3">
        <v>44634</v>
      </c>
      <c r="D17174" t="s">
        <v>131</v>
      </c>
      <c r="E17174" t="s">
        <v>167</v>
      </c>
      <c r="F17174" t="s">
        <v>133</v>
      </c>
    </row>
    <row r="17175" spans="1:6" x14ac:dyDescent="0.25">
      <c r="A17175">
        <v>3176</v>
      </c>
      <c r="B17175" s="3">
        <v>44634</v>
      </c>
      <c r="C17175" s="3">
        <v>44634</v>
      </c>
      <c r="D17175" t="s">
        <v>131</v>
      </c>
      <c r="E17175" t="s">
        <v>167</v>
      </c>
      <c r="F17175" t="s">
        <v>133</v>
      </c>
    </row>
    <row r="17176" spans="1:6" x14ac:dyDescent="0.25">
      <c r="A17176">
        <v>3176</v>
      </c>
      <c r="B17176" s="3">
        <v>44634</v>
      </c>
      <c r="C17176" s="3">
        <v>44719</v>
      </c>
      <c r="D17176" t="s">
        <v>131</v>
      </c>
      <c r="E17176" t="s">
        <v>202</v>
      </c>
      <c r="F17176" t="s">
        <v>133</v>
      </c>
    </row>
    <row r="17177" spans="1:6" x14ac:dyDescent="0.25">
      <c r="A17177">
        <v>3176</v>
      </c>
      <c r="B17177" s="3">
        <v>44719</v>
      </c>
      <c r="C17177" s="3">
        <v>44719</v>
      </c>
      <c r="D17177" t="s">
        <v>131</v>
      </c>
      <c r="E17177" t="s">
        <v>236</v>
      </c>
      <c r="F17177" t="s">
        <v>133</v>
      </c>
    </row>
    <row r="17178" spans="1:6" x14ac:dyDescent="0.25">
      <c r="A17178">
        <v>3176</v>
      </c>
      <c r="B17178" s="3">
        <v>44719</v>
      </c>
      <c r="C17178" s="3"/>
      <c r="D17178" t="s">
        <v>131</v>
      </c>
      <c r="E17178" t="s">
        <v>236</v>
      </c>
      <c r="F17178" t="s">
        <v>133</v>
      </c>
    </row>
    <row r="17179" spans="1:6" x14ac:dyDescent="0.25">
      <c r="A17179">
        <v>3178</v>
      </c>
      <c r="B17179" s="3">
        <v>43481</v>
      </c>
      <c r="C17179" s="3">
        <v>44140</v>
      </c>
      <c r="D17179" t="s">
        <v>131</v>
      </c>
      <c r="E17179" t="s">
        <v>173</v>
      </c>
      <c r="F17179" t="s">
        <v>133</v>
      </c>
    </row>
    <row r="17180" spans="1:6" x14ac:dyDescent="0.25">
      <c r="A17180">
        <v>3178</v>
      </c>
      <c r="B17180" s="3">
        <v>44140</v>
      </c>
      <c r="C17180" s="3">
        <v>44140</v>
      </c>
      <c r="D17180" t="s">
        <v>131</v>
      </c>
      <c r="E17180" t="s">
        <v>173</v>
      </c>
      <c r="F17180" t="s">
        <v>133</v>
      </c>
    </row>
    <row r="17181" spans="1:6" x14ac:dyDescent="0.25">
      <c r="A17181">
        <v>3178</v>
      </c>
      <c r="B17181" s="3">
        <v>44140</v>
      </c>
      <c r="C17181" s="3">
        <v>44140</v>
      </c>
      <c r="D17181" t="s">
        <v>131</v>
      </c>
      <c r="E17181" t="s">
        <v>265</v>
      </c>
      <c r="F17181" t="s">
        <v>133</v>
      </c>
    </row>
    <row r="17182" spans="1:6" x14ac:dyDescent="0.25">
      <c r="A17182">
        <v>3178</v>
      </c>
      <c r="B17182" s="3">
        <v>44140</v>
      </c>
      <c r="C17182" s="3">
        <v>44693</v>
      </c>
      <c r="D17182" t="s">
        <v>131</v>
      </c>
      <c r="E17182" t="s">
        <v>265</v>
      </c>
      <c r="F17182" t="s">
        <v>133</v>
      </c>
    </row>
    <row r="17183" spans="1:6" x14ac:dyDescent="0.25">
      <c r="A17183">
        <v>3178</v>
      </c>
      <c r="B17183" s="3">
        <v>44693</v>
      </c>
      <c r="D17183" t="s">
        <v>131</v>
      </c>
      <c r="E17183" t="s">
        <v>265</v>
      </c>
      <c r="F17183" t="s">
        <v>133</v>
      </c>
    </row>
    <row r="17184" spans="1:6" x14ac:dyDescent="0.25">
      <c r="A17184">
        <v>3178</v>
      </c>
      <c r="B17184" s="3">
        <v>44693</v>
      </c>
      <c r="C17184" s="3">
        <v>44693</v>
      </c>
      <c r="D17184" t="s">
        <v>131</v>
      </c>
      <c r="E17184" t="s">
        <v>265</v>
      </c>
      <c r="F17184" t="s">
        <v>133</v>
      </c>
    </row>
    <row r="17185" spans="1:6" x14ac:dyDescent="0.25">
      <c r="A17185">
        <v>3180</v>
      </c>
      <c r="B17185" s="3">
        <v>42983</v>
      </c>
      <c r="C17185" s="3">
        <v>43206</v>
      </c>
      <c r="D17185" t="s">
        <v>131</v>
      </c>
      <c r="E17185" t="s">
        <v>111</v>
      </c>
      <c r="F17185" t="s">
        <v>133</v>
      </c>
    </row>
    <row r="17186" spans="1:6" x14ac:dyDescent="0.25">
      <c r="A17186">
        <v>3180</v>
      </c>
      <c r="B17186" s="3">
        <v>43206</v>
      </c>
      <c r="C17186" s="3">
        <v>43584</v>
      </c>
      <c r="D17186" t="s">
        <v>131</v>
      </c>
      <c r="E17186" t="s">
        <v>111</v>
      </c>
      <c r="F17186" t="s">
        <v>133</v>
      </c>
    </row>
    <row r="17187" spans="1:6" x14ac:dyDescent="0.25">
      <c r="A17187">
        <v>3180</v>
      </c>
      <c r="B17187" s="3">
        <v>43584</v>
      </c>
      <c r="C17187" s="3">
        <v>43584</v>
      </c>
      <c r="D17187" t="s">
        <v>131</v>
      </c>
      <c r="E17187" t="s">
        <v>111</v>
      </c>
      <c r="F17187" t="s">
        <v>133</v>
      </c>
    </row>
    <row r="17188" spans="1:6" x14ac:dyDescent="0.25">
      <c r="A17188">
        <v>3180</v>
      </c>
      <c r="B17188" s="3">
        <v>43585</v>
      </c>
      <c r="C17188" s="3">
        <v>43585</v>
      </c>
      <c r="D17188" t="s">
        <v>131</v>
      </c>
      <c r="E17188" t="s">
        <v>111</v>
      </c>
      <c r="F17188" t="s">
        <v>133</v>
      </c>
    </row>
    <row r="17189" spans="1:6" x14ac:dyDescent="0.25">
      <c r="A17189">
        <v>3180</v>
      </c>
      <c r="B17189" s="3">
        <v>43585</v>
      </c>
      <c r="C17189" s="3">
        <v>43601</v>
      </c>
      <c r="D17189" t="s">
        <v>131</v>
      </c>
      <c r="E17189" t="s">
        <v>111</v>
      </c>
      <c r="F17189" t="s">
        <v>133</v>
      </c>
    </row>
    <row r="17190" spans="1:6" x14ac:dyDescent="0.25">
      <c r="A17190">
        <v>3180</v>
      </c>
      <c r="B17190" s="3">
        <v>43601</v>
      </c>
      <c r="C17190" s="3">
        <v>43601</v>
      </c>
      <c r="D17190" t="s">
        <v>131</v>
      </c>
      <c r="E17190" t="s">
        <v>143</v>
      </c>
      <c r="F17190" t="s">
        <v>133</v>
      </c>
    </row>
    <row r="17191" spans="1:6" x14ac:dyDescent="0.25">
      <c r="A17191">
        <v>3180</v>
      </c>
      <c r="B17191" s="3">
        <v>43601</v>
      </c>
      <c r="C17191" s="3">
        <v>43738</v>
      </c>
      <c r="D17191" t="s">
        <v>131</v>
      </c>
      <c r="E17191" t="s">
        <v>143</v>
      </c>
      <c r="F17191" t="s">
        <v>133</v>
      </c>
    </row>
    <row r="17192" spans="1:6" x14ac:dyDescent="0.25">
      <c r="A17192">
        <v>3180</v>
      </c>
      <c r="B17192" s="3">
        <v>43738</v>
      </c>
      <c r="C17192" s="3">
        <v>43740</v>
      </c>
      <c r="D17192" t="s">
        <v>131</v>
      </c>
      <c r="E17192" t="s">
        <v>143</v>
      </c>
      <c r="F17192" t="s">
        <v>133</v>
      </c>
    </row>
    <row r="17193" spans="1:6" x14ac:dyDescent="0.25">
      <c r="A17193">
        <v>3180</v>
      </c>
      <c r="B17193" s="3">
        <v>43741</v>
      </c>
      <c r="C17193" s="3">
        <v>43816</v>
      </c>
      <c r="D17193" t="s">
        <v>131</v>
      </c>
      <c r="E17193" t="s">
        <v>143</v>
      </c>
      <c r="F17193" t="s">
        <v>133</v>
      </c>
    </row>
    <row r="17194" spans="1:6" x14ac:dyDescent="0.25">
      <c r="A17194">
        <v>3180</v>
      </c>
      <c r="B17194" s="3">
        <v>43816</v>
      </c>
      <c r="C17194" s="3">
        <v>43817</v>
      </c>
      <c r="D17194" t="s">
        <v>131</v>
      </c>
      <c r="E17194" t="s">
        <v>143</v>
      </c>
      <c r="F17194" t="s">
        <v>133</v>
      </c>
    </row>
    <row r="17195" spans="1:6" x14ac:dyDescent="0.25">
      <c r="A17195">
        <v>3180</v>
      </c>
      <c r="B17195" s="3">
        <v>43818</v>
      </c>
      <c r="C17195" s="3">
        <v>43857</v>
      </c>
      <c r="D17195" t="s">
        <v>131</v>
      </c>
      <c r="E17195" t="s">
        <v>143</v>
      </c>
      <c r="F17195" t="s">
        <v>133</v>
      </c>
    </row>
    <row r="17196" spans="1:6" x14ac:dyDescent="0.25">
      <c r="A17196">
        <v>3180</v>
      </c>
      <c r="B17196" s="3">
        <v>43857</v>
      </c>
      <c r="C17196" s="3">
        <v>43857</v>
      </c>
      <c r="D17196" t="s">
        <v>131</v>
      </c>
      <c r="E17196" t="s">
        <v>143</v>
      </c>
      <c r="F17196" t="s">
        <v>133</v>
      </c>
    </row>
    <row r="17197" spans="1:6" x14ac:dyDescent="0.25">
      <c r="A17197">
        <v>3180</v>
      </c>
      <c r="B17197" s="3">
        <v>43858</v>
      </c>
      <c r="C17197" s="3">
        <v>43858</v>
      </c>
      <c r="D17197" t="s">
        <v>131</v>
      </c>
      <c r="E17197" t="s">
        <v>143</v>
      </c>
      <c r="F17197" t="s">
        <v>133</v>
      </c>
    </row>
    <row r="17198" spans="1:6" x14ac:dyDescent="0.25">
      <c r="A17198">
        <v>3180</v>
      </c>
      <c r="B17198" s="3">
        <v>43858</v>
      </c>
      <c r="C17198" s="3">
        <v>43859</v>
      </c>
      <c r="D17198" t="s">
        <v>131</v>
      </c>
      <c r="E17198" t="s">
        <v>143</v>
      </c>
      <c r="F17198" t="s">
        <v>133</v>
      </c>
    </row>
    <row r="17199" spans="1:6" x14ac:dyDescent="0.25">
      <c r="A17199">
        <v>3180</v>
      </c>
      <c r="B17199" s="3">
        <v>43860</v>
      </c>
      <c r="C17199" s="3">
        <v>44058</v>
      </c>
      <c r="D17199" t="s">
        <v>131</v>
      </c>
      <c r="E17199" t="s">
        <v>143</v>
      </c>
      <c r="F17199" t="s">
        <v>133</v>
      </c>
    </row>
    <row r="17200" spans="1:6" x14ac:dyDescent="0.25">
      <c r="A17200">
        <v>3180</v>
      </c>
      <c r="B17200" s="3">
        <v>44058</v>
      </c>
      <c r="C17200" s="3">
        <v>44058</v>
      </c>
      <c r="D17200" t="s">
        <v>131</v>
      </c>
      <c r="E17200" t="s">
        <v>111</v>
      </c>
      <c r="F17200" t="s">
        <v>133</v>
      </c>
    </row>
    <row r="17201" spans="1:6" x14ac:dyDescent="0.25">
      <c r="A17201">
        <v>3180</v>
      </c>
      <c r="B17201" s="3">
        <v>44059</v>
      </c>
      <c r="C17201" s="3">
        <v>44059</v>
      </c>
      <c r="D17201" t="s">
        <v>131</v>
      </c>
      <c r="E17201" t="s">
        <v>115</v>
      </c>
      <c r="F17201" t="s">
        <v>133</v>
      </c>
    </row>
    <row r="17202" spans="1:6" x14ac:dyDescent="0.25">
      <c r="A17202">
        <v>3180</v>
      </c>
      <c r="B17202" s="3">
        <v>44059</v>
      </c>
      <c r="C17202" s="3">
        <v>44522</v>
      </c>
      <c r="D17202" t="s">
        <v>131</v>
      </c>
      <c r="E17202" t="s">
        <v>115</v>
      </c>
      <c r="F17202" t="s">
        <v>133</v>
      </c>
    </row>
    <row r="17203" spans="1:6" x14ac:dyDescent="0.25">
      <c r="A17203">
        <v>3180</v>
      </c>
      <c r="B17203" s="3">
        <v>44522</v>
      </c>
      <c r="C17203" s="3">
        <v>44522</v>
      </c>
      <c r="D17203" t="s">
        <v>131</v>
      </c>
      <c r="E17203" t="s">
        <v>115</v>
      </c>
      <c r="F17203" t="s">
        <v>133</v>
      </c>
    </row>
    <row r="17204" spans="1:6" x14ac:dyDescent="0.25">
      <c r="A17204">
        <v>3180</v>
      </c>
      <c r="B17204" s="3">
        <v>44523</v>
      </c>
      <c r="C17204" s="3">
        <v>44524</v>
      </c>
      <c r="D17204" t="s">
        <v>131</v>
      </c>
      <c r="E17204" t="s">
        <v>115</v>
      </c>
      <c r="F17204" t="s">
        <v>133</v>
      </c>
    </row>
    <row r="17205" spans="1:6" x14ac:dyDescent="0.25">
      <c r="A17205">
        <v>3180</v>
      </c>
      <c r="B17205" s="3">
        <v>44524</v>
      </c>
      <c r="C17205" s="3">
        <v>44525</v>
      </c>
      <c r="D17205" t="s">
        <v>131</v>
      </c>
      <c r="E17205" t="s">
        <v>115</v>
      </c>
      <c r="F17205" t="s">
        <v>133</v>
      </c>
    </row>
    <row r="17206" spans="1:6" x14ac:dyDescent="0.25">
      <c r="A17206">
        <v>3180</v>
      </c>
      <c r="B17206" s="3">
        <v>44526</v>
      </c>
      <c r="C17206" s="3">
        <v>44539</v>
      </c>
      <c r="D17206" t="s">
        <v>131</v>
      </c>
      <c r="E17206" t="s">
        <v>115</v>
      </c>
      <c r="F17206" t="s">
        <v>133</v>
      </c>
    </row>
    <row r="17207" spans="1:6" x14ac:dyDescent="0.25">
      <c r="A17207">
        <v>3180</v>
      </c>
      <c r="B17207" s="3">
        <v>44539</v>
      </c>
      <c r="C17207" s="3">
        <v>44545</v>
      </c>
      <c r="D17207" t="s">
        <v>131</v>
      </c>
      <c r="E17207" t="s">
        <v>115</v>
      </c>
      <c r="F17207" t="s">
        <v>133</v>
      </c>
    </row>
    <row r="17208" spans="1:6" x14ac:dyDescent="0.25">
      <c r="A17208">
        <v>3180</v>
      </c>
      <c r="B17208" s="3">
        <v>44546</v>
      </c>
      <c r="C17208" s="3"/>
      <c r="D17208" t="s">
        <v>131</v>
      </c>
      <c r="E17208" t="s">
        <v>115</v>
      </c>
      <c r="F17208" t="s">
        <v>133</v>
      </c>
    </row>
    <row r="17209" spans="1:6" x14ac:dyDescent="0.25">
      <c r="A17209">
        <v>3181</v>
      </c>
      <c r="B17209" s="3">
        <v>42959</v>
      </c>
      <c r="C17209" s="3">
        <v>43206</v>
      </c>
      <c r="D17209" t="s">
        <v>131</v>
      </c>
      <c r="E17209" t="s">
        <v>174</v>
      </c>
      <c r="F17209" t="s">
        <v>133</v>
      </c>
    </row>
    <row r="17210" spans="1:6" x14ac:dyDescent="0.25">
      <c r="A17210">
        <v>3181</v>
      </c>
      <c r="B17210" s="3">
        <v>43206</v>
      </c>
      <c r="C17210" s="3">
        <v>43507</v>
      </c>
      <c r="D17210" t="s">
        <v>131</v>
      </c>
      <c r="E17210" t="s">
        <v>174</v>
      </c>
      <c r="F17210" t="s">
        <v>133</v>
      </c>
    </row>
    <row r="17211" spans="1:6" x14ac:dyDescent="0.25">
      <c r="A17211">
        <v>3181</v>
      </c>
      <c r="B17211" s="3">
        <v>43507</v>
      </c>
      <c r="C17211" s="3">
        <v>44595</v>
      </c>
      <c r="D17211" t="s">
        <v>131</v>
      </c>
      <c r="E17211" t="s">
        <v>174</v>
      </c>
      <c r="F17211" t="s">
        <v>133</v>
      </c>
    </row>
    <row r="17212" spans="1:6" x14ac:dyDescent="0.25">
      <c r="A17212">
        <v>3181</v>
      </c>
      <c r="B17212" s="3">
        <v>44595</v>
      </c>
      <c r="C17212" s="3">
        <v>44595</v>
      </c>
      <c r="D17212" t="s">
        <v>131</v>
      </c>
      <c r="E17212" t="s">
        <v>227</v>
      </c>
      <c r="F17212" t="s">
        <v>133</v>
      </c>
    </row>
    <row r="17213" spans="1:6" x14ac:dyDescent="0.25">
      <c r="A17213">
        <v>3181</v>
      </c>
      <c r="B17213" s="3">
        <v>44595</v>
      </c>
      <c r="C17213" s="3"/>
      <c r="D17213" t="s">
        <v>131</v>
      </c>
      <c r="E17213" t="s">
        <v>227</v>
      </c>
      <c r="F17213" t="s">
        <v>133</v>
      </c>
    </row>
    <row r="17214" spans="1:6" x14ac:dyDescent="0.25">
      <c r="A17214">
        <v>3182</v>
      </c>
      <c r="B17214" s="3">
        <v>43405</v>
      </c>
      <c r="C17214" s="3">
        <v>43405</v>
      </c>
      <c r="D17214" t="s">
        <v>131</v>
      </c>
      <c r="E17214" t="s">
        <v>134</v>
      </c>
      <c r="F17214" t="s">
        <v>133</v>
      </c>
    </row>
    <row r="17215" spans="1:6" x14ac:dyDescent="0.25">
      <c r="A17215">
        <v>3182</v>
      </c>
      <c r="B17215" s="3">
        <v>43405</v>
      </c>
      <c r="C17215" s="3">
        <v>44363</v>
      </c>
      <c r="D17215" t="s">
        <v>131</v>
      </c>
      <c r="E17215" t="s">
        <v>134</v>
      </c>
      <c r="F17215" t="s">
        <v>133</v>
      </c>
    </row>
    <row r="17216" spans="1:6" x14ac:dyDescent="0.25">
      <c r="A17216">
        <v>3182</v>
      </c>
      <c r="B17216" s="3">
        <v>43466</v>
      </c>
      <c r="C17216" s="3">
        <v>43555</v>
      </c>
      <c r="D17216" t="s">
        <v>131</v>
      </c>
      <c r="E17216" t="s">
        <v>134</v>
      </c>
      <c r="F17216" t="s">
        <v>133</v>
      </c>
    </row>
    <row r="17217" spans="1:6" x14ac:dyDescent="0.25">
      <c r="A17217">
        <v>3182</v>
      </c>
      <c r="B17217" s="3">
        <v>44090</v>
      </c>
      <c r="C17217" s="3"/>
      <c r="D17217" t="s">
        <v>131</v>
      </c>
      <c r="E17217" t="s">
        <v>134</v>
      </c>
      <c r="F17217" t="s">
        <v>133</v>
      </c>
    </row>
    <row r="17218" spans="1:6" x14ac:dyDescent="0.25">
      <c r="A17218">
        <v>3191</v>
      </c>
      <c r="B17218" s="3">
        <v>43191</v>
      </c>
      <c r="C17218" s="3">
        <v>43706</v>
      </c>
      <c r="D17218" t="s">
        <v>131</v>
      </c>
      <c r="E17218" t="s">
        <v>167</v>
      </c>
      <c r="F17218" t="s">
        <v>133</v>
      </c>
    </row>
    <row r="17219" spans="1:6" x14ac:dyDescent="0.25">
      <c r="A17219">
        <v>3191</v>
      </c>
      <c r="B17219" s="3">
        <v>43706</v>
      </c>
      <c r="C17219" s="3">
        <v>43719</v>
      </c>
      <c r="D17219" t="s">
        <v>131</v>
      </c>
      <c r="E17219" t="s">
        <v>167</v>
      </c>
      <c r="F17219" t="s">
        <v>133</v>
      </c>
    </row>
    <row r="17220" spans="1:6" x14ac:dyDescent="0.25">
      <c r="A17220">
        <v>3191</v>
      </c>
      <c r="B17220" s="3">
        <v>43720</v>
      </c>
      <c r="C17220" s="3">
        <v>44291</v>
      </c>
      <c r="D17220" t="s">
        <v>131</v>
      </c>
      <c r="E17220" t="s">
        <v>167</v>
      </c>
      <c r="F17220" t="s">
        <v>133</v>
      </c>
    </row>
    <row r="17221" spans="1:6" x14ac:dyDescent="0.25">
      <c r="A17221">
        <v>3191</v>
      </c>
      <c r="B17221" s="3">
        <v>44291</v>
      </c>
      <c r="C17221" s="3">
        <v>44700</v>
      </c>
      <c r="D17221" t="s">
        <v>131</v>
      </c>
      <c r="E17221" t="s">
        <v>167</v>
      </c>
      <c r="F17221" t="s">
        <v>133</v>
      </c>
    </row>
    <row r="17222" spans="1:6" x14ac:dyDescent="0.25">
      <c r="A17222">
        <v>3191</v>
      </c>
      <c r="B17222" s="3">
        <v>44700</v>
      </c>
      <c r="C17222" s="3">
        <v>44797</v>
      </c>
      <c r="D17222" t="s">
        <v>131</v>
      </c>
      <c r="E17222" t="s">
        <v>167</v>
      </c>
      <c r="F17222" t="s">
        <v>133</v>
      </c>
    </row>
    <row r="17223" spans="1:6" x14ac:dyDescent="0.25">
      <c r="A17223">
        <v>3191</v>
      </c>
      <c r="B17223" s="3">
        <v>44798</v>
      </c>
      <c r="C17223" s="3"/>
      <c r="D17223" t="s">
        <v>131</v>
      </c>
      <c r="E17223" t="s">
        <v>167</v>
      </c>
      <c r="F17223" t="s">
        <v>133</v>
      </c>
    </row>
    <row r="17224" spans="1:6" x14ac:dyDescent="0.25">
      <c r="A17224">
        <v>3192</v>
      </c>
      <c r="B17224" s="3">
        <v>42917</v>
      </c>
      <c r="C17224" s="3">
        <v>43473</v>
      </c>
      <c r="D17224" t="s">
        <v>131</v>
      </c>
      <c r="E17224" t="s">
        <v>171</v>
      </c>
      <c r="F17224" t="s">
        <v>133</v>
      </c>
    </row>
    <row r="17225" spans="1:6" x14ac:dyDescent="0.25">
      <c r="A17225">
        <v>3192</v>
      </c>
      <c r="B17225" s="3">
        <v>43473</v>
      </c>
      <c r="C17225" s="3">
        <v>43473</v>
      </c>
      <c r="D17225" t="s">
        <v>131</v>
      </c>
      <c r="E17225" t="s">
        <v>171</v>
      </c>
      <c r="F17225" t="s">
        <v>133</v>
      </c>
    </row>
    <row r="17226" spans="1:6" x14ac:dyDescent="0.25">
      <c r="A17226">
        <v>3192</v>
      </c>
      <c r="B17226" s="3">
        <v>43473</v>
      </c>
      <c r="C17226" s="3"/>
      <c r="D17226" t="s">
        <v>131</v>
      </c>
      <c r="E17226" t="s">
        <v>171</v>
      </c>
      <c r="F17226" t="s">
        <v>133</v>
      </c>
    </row>
    <row r="17227" spans="1:6" x14ac:dyDescent="0.25">
      <c r="A17227">
        <v>3195</v>
      </c>
      <c r="B17227" s="3">
        <v>42948</v>
      </c>
      <c r="C17227" s="3"/>
      <c r="D17227" t="s">
        <v>131</v>
      </c>
      <c r="E17227" t="s">
        <v>125</v>
      </c>
      <c r="F17227" t="s">
        <v>133</v>
      </c>
    </row>
    <row r="17228" spans="1:6" x14ac:dyDescent="0.25">
      <c r="A17228">
        <v>3196</v>
      </c>
      <c r="B17228" s="3">
        <v>43044</v>
      </c>
      <c r="C17228" s="3">
        <v>43865</v>
      </c>
      <c r="D17228" t="s">
        <v>131</v>
      </c>
      <c r="E17228" t="s">
        <v>189</v>
      </c>
      <c r="F17228" t="s">
        <v>133</v>
      </c>
    </row>
    <row r="17229" spans="1:6" x14ac:dyDescent="0.25">
      <c r="A17229">
        <v>3196</v>
      </c>
      <c r="B17229" s="3">
        <v>43865</v>
      </c>
      <c r="C17229" s="3">
        <v>43878</v>
      </c>
      <c r="D17229" t="s">
        <v>131</v>
      </c>
      <c r="E17229" t="s">
        <v>189</v>
      </c>
      <c r="F17229" t="s">
        <v>133</v>
      </c>
    </row>
    <row r="17230" spans="1:6" x14ac:dyDescent="0.25">
      <c r="A17230">
        <v>3196</v>
      </c>
      <c r="B17230" s="3">
        <v>43879</v>
      </c>
      <c r="C17230" s="3">
        <v>44496</v>
      </c>
      <c r="D17230" t="s">
        <v>131</v>
      </c>
      <c r="E17230" t="s">
        <v>189</v>
      </c>
      <c r="F17230" t="s">
        <v>133</v>
      </c>
    </row>
    <row r="17231" spans="1:6" x14ac:dyDescent="0.25">
      <c r="A17231">
        <v>3196</v>
      </c>
      <c r="B17231" s="3">
        <v>44496</v>
      </c>
      <c r="C17231" s="3"/>
      <c r="D17231" t="s">
        <v>131</v>
      </c>
      <c r="E17231" t="s">
        <v>125</v>
      </c>
      <c r="F17231" t="s">
        <v>133</v>
      </c>
    </row>
    <row r="17232" spans="1:6" x14ac:dyDescent="0.25">
      <c r="A17232">
        <v>3196</v>
      </c>
      <c r="B17232" s="3">
        <v>44496</v>
      </c>
      <c r="C17232" s="3">
        <v>44496</v>
      </c>
      <c r="D17232" t="s">
        <v>131</v>
      </c>
      <c r="E17232" t="s">
        <v>189</v>
      </c>
      <c r="F17232" t="s">
        <v>133</v>
      </c>
    </row>
    <row r="17233" spans="1:6" x14ac:dyDescent="0.25">
      <c r="A17233">
        <v>3197</v>
      </c>
      <c r="B17233" s="3">
        <v>42704</v>
      </c>
      <c r="C17233" s="3">
        <v>43206</v>
      </c>
      <c r="D17233" t="s">
        <v>131</v>
      </c>
      <c r="E17233" t="s">
        <v>174</v>
      </c>
      <c r="F17233" t="s">
        <v>133</v>
      </c>
    </row>
    <row r="17234" spans="1:6" x14ac:dyDescent="0.25">
      <c r="A17234">
        <v>3197</v>
      </c>
      <c r="B17234" s="3">
        <v>43206</v>
      </c>
      <c r="C17234" s="3">
        <v>43206</v>
      </c>
      <c r="D17234" t="s">
        <v>131</v>
      </c>
      <c r="E17234" t="s">
        <v>174</v>
      </c>
      <c r="F17234" t="s">
        <v>133</v>
      </c>
    </row>
    <row r="17235" spans="1:6" x14ac:dyDescent="0.25">
      <c r="A17235">
        <v>3197</v>
      </c>
      <c r="B17235" s="3">
        <v>43206</v>
      </c>
      <c r="C17235" s="3">
        <v>44431</v>
      </c>
      <c r="D17235" t="s">
        <v>131</v>
      </c>
      <c r="E17235" t="s">
        <v>174</v>
      </c>
      <c r="F17235" t="s">
        <v>133</v>
      </c>
    </row>
    <row r="17236" spans="1:6" x14ac:dyDescent="0.25">
      <c r="A17236">
        <v>3197</v>
      </c>
      <c r="B17236" s="3">
        <v>44431</v>
      </c>
      <c r="C17236" s="3">
        <v>44431</v>
      </c>
      <c r="D17236" t="s">
        <v>131</v>
      </c>
      <c r="E17236" t="s">
        <v>174</v>
      </c>
      <c r="F17236" t="s">
        <v>133</v>
      </c>
    </row>
    <row r="17237" spans="1:6" x14ac:dyDescent="0.25">
      <c r="A17237">
        <v>3197</v>
      </c>
      <c r="B17237" s="3">
        <v>44432</v>
      </c>
      <c r="C17237" s="3">
        <v>44612</v>
      </c>
      <c r="D17237" t="s">
        <v>131</v>
      </c>
      <c r="E17237" t="s">
        <v>174</v>
      </c>
      <c r="F17237" t="s">
        <v>133</v>
      </c>
    </row>
    <row r="17238" spans="1:6" x14ac:dyDescent="0.25">
      <c r="A17238">
        <v>3197</v>
      </c>
      <c r="B17238" s="3">
        <v>44612</v>
      </c>
      <c r="C17238" s="3">
        <v>44638</v>
      </c>
      <c r="D17238" t="s">
        <v>131</v>
      </c>
      <c r="E17238" t="s">
        <v>174</v>
      </c>
      <c r="F17238" t="s">
        <v>133</v>
      </c>
    </row>
    <row r="17239" spans="1:6" x14ac:dyDescent="0.25">
      <c r="A17239">
        <v>3197</v>
      </c>
      <c r="B17239" s="3">
        <v>44639</v>
      </c>
      <c r="C17239" s="3">
        <v>44639</v>
      </c>
      <c r="D17239" t="s">
        <v>131</v>
      </c>
      <c r="E17239" t="s">
        <v>174</v>
      </c>
      <c r="F17239" t="s">
        <v>133</v>
      </c>
    </row>
    <row r="17240" spans="1:6" x14ac:dyDescent="0.25">
      <c r="A17240">
        <v>3197</v>
      </c>
      <c r="B17240" s="3">
        <v>44639</v>
      </c>
      <c r="C17240" s="3">
        <v>44666</v>
      </c>
      <c r="D17240" t="s">
        <v>131</v>
      </c>
      <c r="E17240" t="s">
        <v>174</v>
      </c>
      <c r="F17240" t="s">
        <v>133</v>
      </c>
    </row>
    <row r="17241" spans="1:6" x14ac:dyDescent="0.25">
      <c r="A17241">
        <v>3197</v>
      </c>
      <c r="B17241" s="3">
        <v>44667</v>
      </c>
      <c r="C17241" s="3"/>
      <c r="D17241" t="s">
        <v>131</v>
      </c>
      <c r="E17241" t="s">
        <v>174</v>
      </c>
      <c r="F17241" t="s">
        <v>133</v>
      </c>
    </row>
    <row r="17242" spans="1:6" x14ac:dyDescent="0.25">
      <c r="A17242">
        <v>3198</v>
      </c>
      <c r="B17242" s="3">
        <v>43252</v>
      </c>
      <c r="C17242" s="3">
        <v>43252</v>
      </c>
      <c r="D17242" t="s">
        <v>131</v>
      </c>
      <c r="E17242" t="s">
        <v>167</v>
      </c>
      <c r="F17242" t="s">
        <v>133</v>
      </c>
    </row>
    <row r="17243" spans="1:6" x14ac:dyDescent="0.25">
      <c r="A17243">
        <v>3198</v>
      </c>
      <c r="B17243" s="3">
        <v>43252</v>
      </c>
      <c r="C17243" s="3">
        <v>43796</v>
      </c>
      <c r="D17243" t="s">
        <v>131</v>
      </c>
      <c r="E17243" t="s">
        <v>167</v>
      </c>
      <c r="F17243" t="s">
        <v>133</v>
      </c>
    </row>
    <row r="17244" spans="1:6" x14ac:dyDescent="0.25">
      <c r="A17244">
        <v>3198</v>
      </c>
      <c r="B17244" s="3">
        <v>43252</v>
      </c>
      <c r="C17244" s="3">
        <v>43252</v>
      </c>
      <c r="D17244" t="s">
        <v>131</v>
      </c>
      <c r="E17244" t="s">
        <v>167</v>
      </c>
      <c r="F17244" t="s">
        <v>133</v>
      </c>
    </row>
    <row r="17245" spans="1:6" x14ac:dyDescent="0.25">
      <c r="A17245">
        <v>3198</v>
      </c>
      <c r="B17245" s="3">
        <v>43796</v>
      </c>
      <c r="C17245" s="3">
        <v>43796</v>
      </c>
      <c r="D17245" t="s">
        <v>131</v>
      </c>
      <c r="E17245" t="s">
        <v>167</v>
      </c>
      <c r="F17245" t="s">
        <v>133</v>
      </c>
    </row>
    <row r="17246" spans="1:6" x14ac:dyDescent="0.25">
      <c r="A17246">
        <v>3198</v>
      </c>
      <c r="B17246" s="3">
        <v>43797</v>
      </c>
      <c r="C17246" s="3">
        <v>43797</v>
      </c>
      <c r="D17246" t="s">
        <v>131</v>
      </c>
      <c r="E17246" t="s">
        <v>167</v>
      </c>
      <c r="F17246" t="s">
        <v>133</v>
      </c>
    </row>
    <row r="17247" spans="1:6" x14ac:dyDescent="0.25">
      <c r="A17247">
        <v>3198</v>
      </c>
      <c r="B17247" s="3">
        <v>43797</v>
      </c>
      <c r="C17247" s="3">
        <v>43798</v>
      </c>
      <c r="D17247" t="s">
        <v>131</v>
      </c>
      <c r="E17247" t="s">
        <v>167</v>
      </c>
      <c r="F17247" t="s">
        <v>133</v>
      </c>
    </row>
    <row r="17248" spans="1:6" x14ac:dyDescent="0.25">
      <c r="A17248">
        <v>3198</v>
      </c>
      <c r="B17248" s="3">
        <v>43799</v>
      </c>
      <c r="C17248" s="3">
        <v>43799</v>
      </c>
      <c r="D17248" t="s">
        <v>131</v>
      </c>
      <c r="E17248" t="s">
        <v>167</v>
      </c>
      <c r="F17248" t="s">
        <v>133</v>
      </c>
    </row>
    <row r="17249" spans="1:6" x14ac:dyDescent="0.25">
      <c r="A17249">
        <v>3198</v>
      </c>
      <c r="B17249" s="3">
        <v>43799</v>
      </c>
      <c r="C17249" s="3">
        <v>43838</v>
      </c>
      <c r="D17249" t="s">
        <v>131</v>
      </c>
      <c r="E17249" t="s">
        <v>167</v>
      </c>
      <c r="F17249" t="s">
        <v>133</v>
      </c>
    </row>
    <row r="17250" spans="1:6" x14ac:dyDescent="0.25">
      <c r="A17250">
        <v>3198</v>
      </c>
      <c r="B17250" s="3">
        <v>43838</v>
      </c>
      <c r="C17250" s="3">
        <v>43840</v>
      </c>
      <c r="D17250" t="s">
        <v>131</v>
      </c>
      <c r="E17250" t="s">
        <v>167</v>
      </c>
      <c r="F17250" t="s">
        <v>133</v>
      </c>
    </row>
    <row r="17251" spans="1:6" x14ac:dyDescent="0.25">
      <c r="A17251">
        <v>3198</v>
      </c>
      <c r="B17251" s="3">
        <v>43841</v>
      </c>
      <c r="C17251" s="3">
        <v>43892</v>
      </c>
      <c r="D17251" t="s">
        <v>131</v>
      </c>
      <c r="E17251" t="s">
        <v>167</v>
      </c>
      <c r="F17251" t="s">
        <v>133</v>
      </c>
    </row>
    <row r="17252" spans="1:6" x14ac:dyDescent="0.25">
      <c r="A17252">
        <v>3198</v>
      </c>
      <c r="B17252" s="3">
        <v>43892</v>
      </c>
      <c r="C17252" s="3">
        <v>43896</v>
      </c>
      <c r="D17252" t="s">
        <v>131</v>
      </c>
      <c r="E17252" t="s">
        <v>167</v>
      </c>
      <c r="F17252" t="s">
        <v>133</v>
      </c>
    </row>
    <row r="17253" spans="1:6" x14ac:dyDescent="0.25">
      <c r="A17253">
        <v>3198</v>
      </c>
      <c r="B17253" s="3">
        <v>43897</v>
      </c>
      <c r="C17253" s="3">
        <v>44125</v>
      </c>
      <c r="D17253" t="s">
        <v>131</v>
      </c>
      <c r="E17253" t="s">
        <v>167</v>
      </c>
      <c r="F17253" t="s">
        <v>133</v>
      </c>
    </row>
    <row r="17254" spans="1:6" x14ac:dyDescent="0.25">
      <c r="A17254">
        <v>3198</v>
      </c>
      <c r="B17254" s="3">
        <v>44125</v>
      </c>
      <c r="C17254" s="3">
        <v>44222</v>
      </c>
      <c r="D17254" t="s">
        <v>131</v>
      </c>
      <c r="E17254" t="s">
        <v>167</v>
      </c>
      <c r="F17254" t="s">
        <v>133</v>
      </c>
    </row>
    <row r="17255" spans="1:6" x14ac:dyDescent="0.25">
      <c r="A17255">
        <v>3198</v>
      </c>
      <c r="B17255" s="3">
        <v>44223</v>
      </c>
      <c r="C17255" s="3">
        <v>44223</v>
      </c>
      <c r="D17255" t="s">
        <v>131</v>
      </c>
      <c r="E17255" t="s">
        <v>167</v>
      </c>
      <c r="F17255" t="s">
        <v>133</v>
      </c>
    </row>
    <row r="17256" spans="1:6" x14ac:dyDescent="0.25">
      <c r="A17256">
        <v>3198</v>
      </c>
      <c r="B17256" s="3">
        <v>44223</v>
      </c>
      <c r="C17256" s="3">
        <v>44237</v>
      </c>
      <c r="D17256" t="s">
        <v>131</v>
      </c>
      <c r="E17256" t="s">
        <v>167</v>
      </c>
      <c r="F17256" t="s">
        <v>133</v>
      </c>
    </row>
    <row r="17257" spans="1:6" x14ac:dyDescent="0.25">
      <c r="A17257">
        <v>3198</v>
      </c>
      <c r="B17257" s="3">
        <v>44238</v>
      </c>
      <c r="C17257" s="3">
        <v>44574</v>
      </c>
      <c r="D17257" t="s">
        <v>131</v>
      </c>
      <c r="E17257" t="s">
        <v>167</v>
      </c>
      <c r="F17257" t="s">
        <v>133</v>
      </c>
    </row>
    <row r="17258" spans="1:6" x14ac:dyDescent="0.25">
      <c r="A17258">
        <v>3198</v>
      </c>
      <c r="B17258" s="3">
        <v>44574</v>
      </c>
      <c r="C17258" s="3">
        <v>44575</v>
      </c>
      <c r="D17258" t="s">
        <v>131</v>
      </c>
      <c r="E17258" t="s">
        <v>167</v>
      </c>
      <c r="F17258" t="s">
        <v>133</v>
      </c>
    </row>
    <row r="17259" spans="1:6" x14ac:dyDescent="0.25">
      <c r="A17259">
        <v>3198</v>
      </c>
      <c r="B17259" s="3">
        <v>44576</v>
      </c>
      <c r="C17259" s="3">
        <v>44578</v>
      </c>
      <c r="D17259" t="s">
        <v>131</v>
      </c>
      <c r="E17259" t="s">
        <v>167</v>
      </c>
      <c r="F17259" t="s">
        <v>133</v>
      </c>
    </row>
    <row r="17260" spans="1:6" x14ac:dyDescent="0.25">
      <c r="A17260">
        <v>3198</v>
      </c>
      <c r="B17260" s="3">
        <v>44578</v>
      </c>
      <c r="C17260" s="3">
        <v>44580</v>
      </c>
      <c r="D17260" t="s">
        <v>131</v>
      </c>
      <c r="E17260" t="s">
        <v>167</v>
      </c>
      <c r="F17260" t="s">
        <v>133</v>
      </c>
    </row>
    <row r="17261" spans="1:6" x14ac:dyDescent="0.25">
      <c r="A17261">
        <v>3198</v>
      </c>
      <c r="B17261" s="3">
        <v>44581</v>
      </c>
      <c r="C17261" s="3"/>
      <c r="D17261" t="s">
        <v>131</v>
      </c>
      <c r="E17261" t="s">
        <v>167</v>
      </c>
      <c r="F17261" t="s">
        <v>133</v>
      </c>
    </row>
    <row r="17262" spans="1:6" x14ac:dyDescent="0.25">
      <c r="A17262">
        <v>3200</v>
      </c>
      <c r="B17262" s="3">
        <v>43282</v>
      </c>
      <c r="C17262" s="3">
        <v>43328</v>
      </c>
      <c r="D17262" t="s">
        <v>131</v>
      </c>
      <c r="E17262" t="s">
        <v>169</v>
      </c>
      <c r="F17262" t="s">
        <v>133</v>
      </c>
    </row>
    <row r="17263" spans="1:6" x14ac:dyDescent="0.25">
      <c r="A17263">
        <v>3200</v>
      </c>
      <c r="B17263" s="3">
        <v>43389</v>
      </c>
      <c r="C17263" s="3">
        <v>43389</v>
      </c>
      <c r="D17263" t="s">
        <v>131</v>
      </c>
      <c r="E17263" t="s">
        <v>116</v>
      </c>
      <c r="F17263" t="s">
        <v>133</v>
      </c>
    </row>
    <row r="17264" spans="1:6" x14ac:dyDescent="0.25">
      <c r="A17264">
        <v>3200</v>
      </c>
      <c r="B17264" s="3">
        <v>43389</v>
      </c>
      <c r="C17264" s="3">
        <v>43795</v>
      </c>
      <c r="D17264" t="s">
        <v>131</v>
      </c>
      <c r="E17264" t="s">
        <v>116</v>
      </c>
      <c r="F17264" t="s">
        <v>133</v>
      </c>
    </row>
    <row r="17265" spans="1:6" x14ac:dyDescent="0.25">
      <c r="A17265">
        <v>3200</v>
      </c>
      <c r="B17265" s="3">
        <v>43795</v>
      </c>
      <c r="C17265" s="3">
        <v>43797</v>
      </c>
      <c r="D17265" t="s">
        <v>131</v>
      </c>
      <c r="E17265" t="s">
        <v>116</v>
      </c>
      <c r="F17265" t="s">
        <v>133</v>
      </c>
    </row>
    <row r="17266" spans="1:6" x14ac:dyDescent="0.25">
      <c r="A17266">
        <v>3200</v>
      </c>
      <c r="B17266" s="3">
        <v>43798</v>
      </c>
      <c r="C17266" s="3">
        <v>43798</v>
      </c>
      <c r="D17266" t="s">
        <v>131</v>
      </c>
      <c r="E17266" t="s">
        <v>116</v>
      </c>
      <c r="F17266" t="s">
        <v>133</v>
      </c>
    </row>
    <row r="17267" spans="1:6" x14ac:dyDescent="0.25">
      <c r="A17267">
        <v>3200</v>
      </c>
      <c r="B17267" s="3">
        <v>43798</v>
      </c>
      <c r="C17267" s="3">
        <v>43802</v>
      </c>
      <c r="D17267" t="s">
        <v>131</v>
      </c>
      <c r="E17267" t="s">
        <v>116</v>
      </c>
      <c r="F17267" t="s">
        <v>133</v>
      </c>
    </row>
    <row r="17268" spans="1:6" x14ac:dyDescent="0.25">
      <c r="A17268">
        <v>3200</v>
      </c>
      <c r="B17268" s="3">
        <v>43801</v>
      </c>
      <c r="C17268" s="3">
        <v>43802</v>
      </c>
      <c r="D17268" t="s">
        <v>131</v>
      </c>
      <c r="E17268" t="s">
        <v>116</v>
      </c>
      <c r="F17268" t="s">
        <v>133</v>
      </c>
    </row>
    <row r="17269" spans="1:6" x14ac:dyDescent="0.25">
      <c r="A17269">
        <v>3200</v>
      </c>
      <c r="B17269" s="3">
        <v>43803</v>
      </c>
      <c r="C17269" s="3">
        <v>43803</v>
      </c>
      <c r="D17269" t="s">
        <v>131</v>
      </c>
      <c r="E17269" t="s">
        <v>116</v>
      </c>
      <c r="F17269" t="s">
        <v>133</v>
      </c>
    </row>
    <row r="17270" spans="1:6" x14ac:dyDescent="0.25">
      <c r="A17270">
        <v>3200</v>
      </c>
      <c r="B17270" s="3">
        <v>43803</v>
      </c>
      <c r="C17270" s="3">
        <v>43807</v>
      </c>
      <c r="D17270" t="s">
        <v>131</v>
      </c>
      <c r="E17270" t="s">
        <v>116</v>
      </c>
      <c r="F17270" t="s">
        <v>133</v>
      </c>
    </row>
    <row r="17271" spans="1:6" x14ac:dyDescent="0.25">
      <c r="A17271">
        <v>3200</v>
      </c>
      <c r="B17271" s="3">
        <v>43803</v>
      </c>
      <c r="C17271" s="3">
        <v>43815</v>
      </c>
      <c r="D17271" t="s">
        <v>131</v>
      </c>
      <c r="E17271" t="s">
        <v>116</v>
      </c>
      <c r="F17271" t="s">
        <v>133</v>
      </c>
    </row>
    <row r="17272" spans="1:6" x14ac:dyDescent="0.25">
      <c r="A17272">
        <v>3200</v>
      </c>
      <c r="B17272" s="3">
        <v>43808</v>
      </c>
      <c r="C17272" s="3">
        <v>43808</v>
      </c>
      <c r="D17272" t="s">
        <v>131</v>
      </c>
      <c r="E17272" t="s">
        <v>116</v>
      </c>
      <c r="F17272" t="s">
        <v>133</v>
      </c>
    </row>
    <row r="17273" spans="1:6" x14ac:dyDescent="0.25">
      <c r="A17273">
        <v>3200</v>
      </c>
      <c r="B17273" s="3">
        <v>43808</v>
      </c>
      <c r="C17273" s="3">
        <v>43814</v>
      </c>
      <c r="D17273" t="s">
        <v>131</v>
      </c>
      <c r="E17273" t="s">
        <v>116</v>
      </c>
      <c r="F17273" t="s">
        <v>133</v>
      </c>
    </row>
    <row r="17274" spans="1:6" x14ac:dyDescent="0.25">
      <c r="A17274">
        <v>3200</v>
      </c>
      <c r="B17274" s="3">
        <v>43815</v>
      </c>
      <c r="C17274" s="3">
        <v>43815</v>
      </c>
      <c r="D17274" t="s">
        <v>131</v>
      </c>
      <c r="E17274" t="s">
        <v>116</v>
      </c>
      <c r="F17274" t="s">
        <v>133</v>
      </c>
    </row>
    <row r="17275" spans="1:6" x14ac:dyDescent="0.25">
      <c r="A17275">
        <v>3200</v>
      </c>
      <c r="B17275" s="3">
        <v>43815</v>
      </c>
      <c r="C17275" s="3">
        <v>43821</v>
      </c>
      <c r="D17275" t="s">
        <v>131</v>
      </c>
      <c r="E17275" t="s">
        <v>116</v>
      </c>
      <c r="F17275" t="s">
        <v>133</v>
      </c>
    </row>
    <row r="17276" spans="1:6" x14ac:dyDescent="0.25">
      <c r="A17276">
        <v>3200</v>
      </c>
      <c r="B17276" s="3">
        <v>43822</v>
      </c>
      <c r="C17276" s="3">
        <v>43822</v>
      </c>
      <c r="D17276" t="s">
        <v>131</v>
      </c>
      <c r="E17276" t="s">
        <v>116</v>
      </c>
      <c r="F17276" t="s">
        <v>133</v>
      </c>
    </row>
    <row r="17277" spans="1:6" x14ac:dyDescent="0.25">
      <c r="A17277">
        <v>3200</v>
      </c>
      <c r="B17277" s="3">
        <v>43822</v>
      </c>
      <c r="C17277" s="3">
        <v>43825</v>
      </c>
      <c r="D17277" t="s">
        <v>131</v>
      </c>
      <c r="E17277" t="s">
        <v>116</v>
      </c>
      <c r="F17277" t="s">
        <v>133</v>
      </c>
    </row>
    <row r="17278" spans="1:6" x14ac:dyDescent="0.25">
      <c r="A17278">
        <v>3200</v>
      </c>
      <c r="B17278" s="3">
        <v>43826</v>
      </c>
      <c r="C17278" s="3">
        <v>44351</v>
      </c>
      <c r="D17278" t="s">
        <v>131</v>
      </c>
      <c r="E17278" t="s">
        <v>116</v>
      </c>
      <c r="F17278" t="s">
        <v>133</v>
      </c>
    </row>
    <row r="17279" spans="1:6" x14ac:dyDescent="0.25">
      <c r="A17279">
        <v>3200</v>
      </c>
      <c r="B17279" s="3">
        <v>44351</v>
      </c>
      <c r="C17279" s="3">
        <v>44353</v>
      </c>
      <c r="D17279" t="s">
        <v>131</v>
      </c>
      <c r="E17279" t="s">
        <v>116</v>
      </c>
      <c r="F17279" t="s">
        <v>133</v>
      </c>
    </row>
    <row r="17280" spans="1:6" x14ac:dyDescent="0.25">
      <c r="A17280">
        <v>3200</v>
      </c>
      <c r="B17280" s="3">
        <v>44354</v>
      </c>
      <c r="C17280" s="3">
        <v>44566</v>
      </c>
      <c r="D17280" t="s">
        <v>131</v>
      </c>
      <c r="E17280" t="s">
        <v>116</v>
      </c>
      <c r="F17280" t="s">
        <v>133</v>
      </c>
    </row>
    <row r="17281" spans="1:6" x14ac:dyDescent="0.25">
      <c r="A17281">
        <v>3200</v>
      </c>
      <c r="B17281" s="3">
        <v>44566</v>
      </c>
      <c r="C17281" s="3">
        <v>44567</v>
      </c>
      <c r="D17281" t="s">
        <v>131</v>
      </c>
      <c r="E17281" t="s">
        <v>116</v>
      </c>
      <c r="F17281" t="s">
        <v>133</v>
      </c>
    </row>
    <row r="17282" spans="1:6" x14ac:dyDescent="0.25">
      <c r="A17282">
        <v>3200</v>
      </c>
      <c r="B17282" s="3">
        <v>44568</v>
      </c>
      <c r="C17282" s="3">
        <v>44680</v>
      </c>
      <c r="D17282" t="s">
        <v>131</v>
      </c>
      <c r="E17282" t="s">
        <v>116</v>
      </c>
      <c r="F17282" t="s">
        <v>133</v>
      </c>
    </row>
    <row r="17283" spans="1:6" x14ac:dyDescent="0.25">
      <c r="A17283">
        <v>3200</v>
      </c>
      <c r="B17283" s="3">
        <v>44680</v>
      </c>
      <c r="C17283" s="3">
        <v>44680</v>
      </c>
      <c r="D17283" t="s">
        <v>131</v>
      </c>
      <c r="E17283" t="s">
        <v>116</v>
      </c>
      <c r="F17283" t="s">
        <v>133</v>
      </c>
    </row>
    <row r="17284" spans="1:6" x14ac:dyDescent="0.25">
      <c r="A17284">
        <v>3200</v>
      </c>
      <c r="B17284" s="3">
        <v>44681</v>
      </c>
      <c r="D17284" t="s">
        <v>131</v>
      </c>
      <c r="E17284" t="s">
        <v>116</v>
      </c>
      <c r="F17284" t="s">
        <v>133</v>
      </c>
    </row>
    <row r="17285" spans="1:6" x14ac:dyDescent="0.25">
      <c r="A17285">
        <v>3201</v>
      </c>
      <c r="B17285" s="3">
        <v>42963</v>
      </c>
      <c r="C17285" s="3">
        <v>43189</v>
      </c>
      <c r="D17285" t="s">
        <v>131</v>
      </c>
      <c r="E17285" t="s">
        <v>176</v>
      </c>
      <c r="F17285" t="s">
        <v>133</v>
      </c>
    </row>
    <row r="17286" spans="1:6" x14ac:dyDescent="0.25">
      <c r="A17286">
        <v>3201</v>
      </c>
      <c r="B17286" s="3">
        <v>43101</v>
      </c>
      <c r="C17286" s="3">
        <v>43479</v>
      </c>
      <c r="D17286" t="s">
        <v>131</v>
      </c>
      <c r="E17286" t="s">
        <v>176</v>
      </c>
      <c r="F17286" t="s">
        <v>133</v>
      </c>
    </row>
    <row r="17287" spans="1:6" x14ac:dyDescent="0.25">
      <c r="A17287">
        <v>3201</v>
      </c>
      <c r="B17287" s="3">
        <v>43479</v>
      </c>
      <c r="C17287" s="3">
        <v>43479</v>
      </c>
      <c r="D17287" t="s">
        <v>131</v>
      </c>
      <c r="E17287" t="s">
        <v>176</v>
      </c>
      <c r="F17287" t="s">
        <v>133</v>
      </c>
    </row>
    <row r="17288" spans="1:6" x14ac:dyDescent="0.25">
      <c r="A17288">
        <v>3201</v>
      </c>
      <c r="B17288" s="3">
        <v>43479</v>
      </c>
      <c r="C17288" s="3"/>
      <c r="D17288" t="s">
        <v>131</v>
      </c>
      <c r="E17288" t="s">
        <v>115</v>
      </c>
      <c r="F17288" t="s">
        <v>133</v>
      </c>
    </row>
    <row r="17289" spans="1:6" x14ac:dyDescent="0.25">
      <c r="A17289">
        <v>3202</v>
      </c>
      <c r="B17289" s="3">
        <v>43192</v>
      </c>
      <c r="C17289" s="3">
        <v>43325</v>
      </c>
      <c r="D17289" t="s">
        <v>131</v>
      </c>
      <c r="E17289" t="s">
        <v>135</v>
      </c>
      <c r="F17289" t="s">
        <v>133</v>
      </c>
    </row>
    <row r="17290" spans="1:6" x14ac:dyDescent="0.25">
      <c r="A17290">
        <v>3202</v>
      </c>
      <c r="B17290" s="3">
        <v>43325</v>
      </c>
      <c r="C17290" s="3">
        <v>43327</v>
      </c>
      <c r="D17290" t="s">
        <v>131</v>
      </c>
      <c r="E17290" t="s">
        <v>135</v>
      </c>
      <c r="F17290" t="s">
        <v>133</v>
      </c>
    </row>
    <row r="17291" spans="1:6" x14ac:dyDescent="0.25">
      <c r="A17291">
        <v>3202</v>
      </c>
      <c r="B17291" s="3">
        <v>43327</v>
      </c>
      <c r="C17291" s="3">
        <v>43552</v>
      </c>
      <c r="D17291" t="s">
        <v>131</v>
      </c>
      <c r="E17291" t="s">
        <v>135</v>
      </c>
      <c r="F17291" t="s">
        <v>133</v>
      </c>
    </row>
    <row r="17292" spans="1:6" x14ac:dyDescent="0.25">
      <c r="A17292">
        <v>3202</v>
      </c>
      <c r="B17292" s="3">
        <v>43552</v>
      </c>
      <c r="C17292" s="3">
        <v>43552</v>
      </c>
      <c r="D17292" t="s">
        <v>131</v>
      </c>
      <c r="E17292" t="s">
        <v>135</v>
      </c>
      <c r="F17292" t="s">
        <v>133</v>
      </c>
    </row>
    <row r="17293" spans="1:6" x14ac:dyDescent="0.25">
      <c r="A17293">
        <v>3202</v>
      </c>
      <c r="B17293" s="3">
        <v>43553</v>
      </c>
      <c r="C17293" s="3">
        <v>43601</v>
      </c>
      <c r="D17293" t="s">
        <v>131</v>
      </c>
      <c r="E17293" t="s">
        <v>135</v>
      </c>
      <c r="F17293" t="s">
        <v>133</v>
      </c>
    </row>
    <row r="17294" spans="1:6" x14ac:dyDescent="0.25">
      <c r="A17294">
        <v>3202</v>
      </c>
      <c r="B17294" s="3">
        <v>43601</v>
      </c>
      <c r="C17294" s="3">
        <v>43601</v>
      </c>
      <c r="D17294" t="s">
        <v>131</v>
      </c>
      <c r="E17294" t="s">
        <v>135</v>
      </c>
      <c r="F17294" t="s">
        <v>133</v>
      </c>
    </row>
    <row r="17295" spans="1:6" x14ac:dyDescent="0.25">
      <c r="A17295">
        <v>3202</v>
      </c>
      <c r="B17295" s="3">
        <v>43602</v>
      </c>
      <c r="C17295" s="3">
        <v>43683</v>
      </c>
      <c r="D17295" t="s">
        <v>131</v>
      </c>
      <c r="E17295" t="s">
        <v>135</v>
      </c>
      <c r="F17295" t="s">
        <v>133</v>
      </c>
    </row>
    <row r="17296" spans="1:6" x14ac:dyDescent="0.25">
      <c r="A17296">
        <v>3202</v>
      </c>
      <c r="B17296" s="3">
        <v>43683</v>
      </c>
      <c r="C17296" s="3">
        <v>43718</v>
      </c>
      <c r="D17296" t="s">
        <v>131</v>
      </c>
      <c r="E17296" t="s">
        <v>135</v>
      </c>
      <c r="F17296" t="s">
        <v>133</v>
      </c>
    </row>
    <row r="17297" spans="1:6" x14ac:dyDescent="0.25">
      <c r="A17297">
        <v>3202</v>
      </c>
      <c r="B17297" s="3">
        <v>43718</v>
      </c>
      <c r="C17297" s="3">
        <v>43718</v>
      </c>
      <c r="D17297" t="s">
        <v>131</v>
      </c>
      <c r="E17297" t="s">
        <v>135</v>
      </c>
      <c r="F17297" t="s">
        <v>133</v>
      </c>
    </row>
    <row r="17298" spans="1:6" x14ac:dyDescent="0.25">
      <c r="A17298">
        <v>3202</v>
      </c>
      <c r="B17298" s="3">
        <v>43719</v>
      </c>
      <c r="C17298" s="3">
        <v>43740</v>
      </c>
      <c r="D17298" t="s">
        <v>131</v>
      </c>
      <c r="E17298" t="s">
        <v>135</v>
      </c>
      <c r="F17298" t="s">
        <v>133</v>
      </c>
    </row>
    <row r="17299" spans="1:6" x14ac:dyDescent="0.25">
      <c r="A17299">
        <v>3202</v>
      </c>
      <c r="B17299" s="3">
        <v>43740</v>
      </c>
      <c r="C17299" s="3">
        <v>43741</v>
      </c>
      <c r="D17299" t="s">
        <v>131</v>
      </c>
      <c r="E17299" t="s">
        <v>135</v>
      </c>
      <c r="F17299" t="s">
        <v>133</v>
      </c>
    </row>
    <row r="17300" spans="1:6" x14ac:dyDescent="0.25">
      <c r="A17300">
        <v>3202</v>
      </c>
      <c r="B17300" s="3">
        <v>43742</v>
      </c>
      <c r="C17300" s="3">
        <v>43794</v>
      </c>
      <c r="D17300" t="s">
        <v>131</v>
      </c>
      <c r="E17300" t="s">
        <v>135</v>
      </c>
      <c r="F17300" t="s">
        <v>133</v>
      </c>
    </row>
    <row r="17301" spans="1:6" x14ac:dyDescent="0.25">
      <c r="A17301">
        <v>3202</v>
      </c>
      <c r="B17301" s="3">
        <v>43794</v>
      </c>
      <c r="C17301" s="3">
        <v>43795</v>
      </c>
      <c r="D17301" t="s">
        <v>131</v>
      </c>
      <c r="E17301" t="s">
        <v>135</v>
      </c>
      <c r="F17301" t="s">
        <v>133</v>
      </c>
    </row>
    <row r="17302" spans="1:6" x14ac:dyDescent="0.25">
      <c r="A17302">
        <v>3202</v>
      </c>
      <c r="B17302" s="3">
        <v>43796</v>
      </c>
      <c r="C17302" s="3">
        <v>43797</v>
      </c>
      <c r="D17302" t="s">
        <v>131</v>
      </c>
      <c r="E17302" t="s">
        <v>135</v>
      </c>
      <c r="F17302" t="s">
        <v>133</v>
      </c>
    </row>
    <row r="17303" spans="1:6" x14ac:dyDescent="0.25">
      <c r="A17303">
        <v>3202</v>
      </c>
      <c r="B17303" s="3">
        <v>43797</v>
      </c>
      <c r="C17303" s="3">
        <v>43798</v>
      </c>
      <c r="D17303" t="s">
        <v>131</v>
      </c>
      <c r="E17303" t="s">
        <v>135</v>
      </c>
      <c r="F17303" t="s">
        <v>133</v>
      </c>
    </row>
    <row r="17304" spans="1:6" x14ac:dyDescent="0.25">
      <c r="A17304">
        <v>3202</v>
      </c>
      <c r="B17304" s="3">
        <v>43799</v>
      </c>
      <c r="C17304" s="3">
        <v>43811</v>
      </c>
      <c r="D17304" t="s">
        <v>131</v>
      </c>
      <c r="E17304" t="s">
        <v>135</v>
      </c>
      <c r="F17304" t="s">
        <v>133</v>
      </c>
    </row>
    <row r="17305" spans="1:6" x14ac:dyDescent="0.25">
      <c r="A17305">
        <v>3202</v>
      </c>
      <c r="B17305" s="3">
        <v>43811</v>
      </c>
      <c r="C17305" s="3">
        <v>43812</v>
      </c>
      <c r="D17305" t="s">
        <v>131</v>
      </c>
      <c r="E17305" t="s">
        <v>135</v>
      </c>
      <c r="F17305" t="s">
        <v>133</v>
      </c>
    </row>
    <row r="17306" spans="1:6" x14ac:dyDescent="0.25">
      <c r="A17306">
        <v>3202</v>
      </c>
      <c r="B17306" s="3">
        <v>43813</v>
      </c>
      <c r="C17306" s="3">
        <v>43846</v>
      </c>
      <c r="D17306" t="s">
        <v>131</v>
      </c>
      <c r="E17306" t="s">
        <v>135</v>
      </c>
      <c r="F17306" t="s">
        <v>133</v>
      </c>
    </row>
    <row r="17307" spans="1:6" x14ac:dyDescent="0.25">
      <c r="A17307">
        <v>3202</v>
      </c>
      <c r="B17307" s="3">
        <v>43846</v>
      </c>
      <c r="C17307" s="3">
        <v>43847</v>
      </c>
      <c r="D17307" t="s">
        <v>131</v>
      </c>
      <c r="E17307" t="s">
        <v>135</v>
      </c>
      <c r="F17307" t="s">
        <v>133</v>
      </c>
    </row>
    <row r="17308" spans="1:6" x14ac:dyDescent="0.25">
      <c r="A17308">
        <v>3202</v>
      </c>
      <c r="B17308" s="3">
        <v>43848</v>
      </c>
      <c r="C17308" s="3">
        <v>43860</v>
      </c>
      <c r="D17308" t="s">
        <v>131</v>
      </c>
      <c r="E17308" t="s">
        <v>135</v>
      </c>
      <c r="F17308" t="s">
        <v>133</v>
      </c>
    </row>
    <row r="17309" spans="1:6" x14ac:dyDescent="0.25">
      <c r="A17309">
        <v>3202</v>
      </c>
      <c r="B17309" s="3">
        <v>43860</v>
      </c>
      <c r="C17309" s="3">
        <v>43862</v>
      </c>
      <c r="D17309" t="s">
        <v>131</v>
      </c>
      <c r="E17309" t="s">
        <v>135</v>
      </c>
      <c r="F17309" t="s">
        <v>133</v>
      </c>
    </row>
    <row r="17310" spans="1:6" x14ac:dyDescent="0.25">
      <c r="A17310">
        <v>3202</v>
      </c>
      <c r="B17310" s="3">
        <v>43863</v>
      </c>
      <c r="C17310" s="3">
        <v>43906</v>
      </c>
      <c r="D17310" t="s">
        <v>131</v>
      </c>
      <c r="E17310" t="s">
        <v>135</v>
      </c>
      <c r="F17310" t="s">
        <v>133</v>
      </c>
    </row>
    <row r="17311" spans="1:6" x14ac:dyDescent="0.25">
      <c r="A17311">
        <v>3202</v>
      </c>
      <c r="B17311" s="3">
        <v>43906</v>
      </c>
      <c r="C17311" s="3">
        <v>43908</v>
      </c>
      <c r="D17311" t="s">
        <v>131</v>
      </c>
      <c r="E17311" t="s">
        <v>135</v>
      </c>
      <c r="F17311" t="s">
        <v>133</v>
      </c>
    </row>
    <row r="17312" spans="1:6" x14ac:dyDescent="0.25">
      <c r="A17312">
        <v>3202</v>
      </c>
      <c r="B17312" s="3">
        <v>43909</v>
      </c>
      <c r="C17312" s="3">
        <v>43993</v>
      </c>
      <c r="D17312" t="s">
        <v>131</v>
      </c>
      <c r="E17312" t="s">
        <v>135</v>
      </c>
      <c r="F17312" t="s">
        <v>133</v>
      </c>
    </row>
    <row r="17313" spans="1:6" x14ac:dyDescent="0.25">
      <c r="A17313">
        <v>3202</v>
      </c>
      <c r="B17313" s="3">
        <v>43993</v>
      </c>
      <c r="C17313" s="3">
        <v>44090</v>
      </c>
      <c r="D17313" t="s">
        <v>131</v>
      </c>
      <c r="E17313" t="s">
        <v>135</v>
      </c>
      <c r="F17313" t="s">
        <v>133</v>
      </c>
    </row>
    <row r="17314" spans="1:6" x14ac:dyDescent="0.25">
      <c r="A17314">
        <v>3202</v>
      </c>
      <c r="B17314" s="3">
        <v>44091</v>
      </c>
      <c r="C17314" s="3">
        <v>44091</v>
      </c>
      <c r="D17314" t="s">
        <v>131</v>
      </c>
      <c r="E17314" t="s">
        <v>135</v>
      </c>
      <c r="F17314" t="s">
        <v>133</v>
      </c>
    </row>
    <row r="17315" spans="1:6" x14ac:dyDescent="0.25">
      <c r="A17315">
        <v>3202</v>
      </c>
      <c r="B17315" s="3">
        <v>44091</v>
      </c>
      <c r="C17315" s="3">
        <v>44104</v>
      </c>
      <c r="D17315" t="s">
        <v>131</v>
      </c>
      <c r="E17315" t="s">
        <v>135</v>
      </c>
      <c r="F17315" t="s">
        <v>133</v>
      </c>
    </row>
    <row r="17316" spans="1:6" x14ac:dyDescent="0.25">
      <c r="A17316">
        <v>3202</v>
      </c>
      <c r="B17316" s="3">
        <v>44105</v>
      </c>
      <c r="C17316" s="3">
        <v>44368</v>
      </c>
      <c r="D17316" t="s">
        <v>131</v>
      </c>
      <c r="E17316" t="s">
        <v>135</v>
      </c>
      <c r="F17316" t="s">
        <v>133</v>
      </c>
    </row>
    <row r="17317" spans="1:6" x14ac:dyDescent="0.25">
      <c r="A17317">
        <v>3202</v>
      </c>
      <c r="B17317" s="3">
        <v>44368</v>
      </c>
      <c r="C17317" s="3">
        <v>44368</v>
      </c>
      <c r="D17317" t="s">
        <v>131</v>
      </c>
      <c r="E17317" t="s">
        <v>135</v>
      </c>
      <c r="F17317" t="s">
        <v>133</v>
      </c>
    </row>
    <row r="17318" spans="1:6" x14ac:dyDescent="0.25">
      <c r="A17318">
        <v>3202</v>
      </c>
      <c r="B17318" s="3">
        <v>44369</v>
      </c>
      <c r="C17318" s="3">
        <v>44651</v>
      </c>
      <c r="D17318" t="s">
        <v>131</v>
      </c>
      <c r="E17318" t="s">
        <v>135</v>
      </c>
      <c r="F17318" t="s">
        <v>133</v>
      </c>
    </row>
    <row r="17319" spans="1:6" x14ac:dyDescent="0.25">
      <c r="A17319">
        <v>3202</v>
      </c>
      <c r="B17319" s="3">
        <v>44651</v>
      </c>
      <c r="C17319" s="3">
        <v>44651</v>
      </c>
      <c r="D17319" t="s">
        <v>131</v>
      </c>
      <c r="E17319" t="s">
        <v>135</v>
      </c>
      <c r="F17319" t="s">
        <v>133</v>
      </c>
    </row>
    <row r="17320" spans="1:6" x14ac:dyDescent="0.25">
      <c r="A17320">
        <v>3202</v>
      </c>
      <c r="B17320" s="3">
        <v>44652</v>
      </c>
      <c r="C17320" s="3"/>
      <c r="D17320" t="s">
        <v>131</v>
      </c>
      <c r="E17320" t="s">
        <v>135</v>
      </c>
      <c r="F17320" t="s">
        <v>133</v>
      </c>
    </row>
    <row r="17321" spans="1:6" x14ac:dyDescent="0.25">
      <c r="A17321">
        <v>3204</v>
      </c>
      <c r="B17321" s="3" t="s">
        <v>222</v>
      </c>
      <c r="C17321" s="3"/>
      <c r="D17321" t="s">
        <v>131</v>
      </c>
      <c r="E17321" t="s">
        <v>165</v>
      </c>
      <c r="F17321" t="s">
        <v>132</v>
      </c>
    </row>
    <row r="17322" spans="1:6" x14ac:dyDescent="0.25">
      <c r="A17322">
        <v>3204</v>
      </c>
      <c r="B17322" s="3">
        <v>43054</v>
      </c>
      <c r="C17322" s="3">
        <v>43395</v>
      </c>
      <c r="D17322" t="s">
        <v>131</v>
      </c>
      <c r="E17322" t="s">
        <v>175</v>
      </c>
      <c r="F17322" t="s">
        <v>132</v>
      </c>
    </row>
    <row r="17323" spans="1:6" x14ac:dyDescent="0.25">
      <c r="A17323">
        <v>3204</v>
      </c>
      <c r="B17323" s="3">
        <v>43395</v>
      </c>
      <c r="C17323" s="3">
        <v>44075</v>
      </c>
      <c r="D17323" t="s">
        <v>131</v>
      </c>
      <c r="E17323" t="s">
        <v>175</v>
      </c>
      <c r="F17323" t="s">
        <v>132</v>
      </c>
    </row>
    <row r="17324" spans="1:6" x14ac:dyDescent="0.25">
      <c r="A17324">
        <v>3204</v>
      </c>
      <c r="B17324" s="3">
        <v>44075</v>
      </c>
      <c r="C17324" s="3">
        <v>44075</v>
      </c>
      <c r="D17324" t="s">
        <v>131</v>
      </c>
      <c r="E17324" t="s">
        <v>266</v>
      </c>
      <c r="F17324" t="s">
        <v>132</v>
      </c>
    </row>
    <row r="17325" spans="1:6" x14ac:dyDescent="0.25">
      <c r="A17325">
        <v>3204</v>
      </c>
      <c r="B17325" s="3">
        <v>44075</v>
      </c>
      <c r="C17325" s="3">
        <v>44666</v>
      </c>
      <c r="D17325" t="s">
        <v>131</v>
      </c>
      <c r="E17325" t="s">
        <v>266</v>
      </c>
      <c r="F17325" t="s">
        <v>132</v>
      </c>
    </row>
    <row r="17326" spans="1:6" x14ac:dyDescent="0.25">
      <c r="A17326">
        <v>3204</v>
      </c>
      <c r="B17326" s="3">
        <v>44666</v>
      </c>
      <c r="C17326" s="3"/>
      <c r="D17326" t="s">
        <v>131</v>
      </c>
      <c r="E17326" t="s">
        <v>266</v>
      </c>
      <c r="F17326" t="s">
        <v>132</v>
      </c>
    </row>
    <row r="17327" spans="1:6" x14ac:dyDescent="0.25">
      <c r="A17327">
        <v>3205</v>
      </c>
      <c r="B17327" s="3">
        <v>43374</v>
      </c>
      <c r="C17327" s="3">
        <v>44051</v>
      </c>
      <c r="D17327" t="s">
        <v>131</v>
      </c>
      <c r="E17327" t="s">
        <v>177</v>
      </c>
      <c r="F17327" t="s">
        <v>133</v>
      </c>
    </row>
    <row r="17328" spans="1:6" x14ac:dyDescent="0.25">
      <c r="A17328">
        <v>3205</v>
      </c>
      <c r="B17328" s="3">
        <v>44051</v>
      </c>
      <c r="C17328" s="3">
        <v>44151</v>
      </c>
      <c r="D17328" t="s">
        <v>131</v>
      </c>
      <c r="E17328" t="s">
        <v>177</v>
      </c>
      <c r="F17328" t="s">
        <v>133</v>
      </c>
    </row>
    <row r="17329" spans="1:6" x14ac:dyDescent="0.25">
      <c r="A17329">
        <v>3205</v>
      </c>
      <c r="B17329" s="3">
        <v>44151</v>
      </c>
      <c r="C17329" s="3">
        <v>44151</v>
      </c>
      <c r="D17329" t="s">
        <v>131</v>
      </c>
      <c r="E17329" t="s">
        <v>177</v>
      </c>
      <c r="F17329" t="s">
        <v>133</v>
      </c>
    </row>
    <row r="17330" spans="1:6" x14ac:dyDescent="0.25">
      <c r="A17330">
        <v>3205</v>
      </c>
      <c r="B17330" s="3">
        <v>44151</v>
      </c>
      <c r="C17330" s="3">
        <v>44151</v>
      </c>
      <c r="D17330" t="s">
        <v>131</v>
      </c>
      <c r="E17330" t="s">
        <v>267</v>
      </c>
      <c r="F17330" t="s">
        <v>133</v>
      </c>
    </row>
    <row r="17331" spans="1:6" x14ac:dyDescent="0.25">
      <c r="A17331">
        <v>3205</v>
      </c>
      <c r="B17331" s="3">
        <v>44151</v>
      </c>
      <c r="C17331" s="3">
        <v>44271</v>
      </c>
      <c r="D17331" t="s">
        <v>131</v>
      </c>
      <c r="E17331" t="s">
        <v>267</v>
      </c>
      <c r="F17331" t="s">
        <v>133</v>
      </c>
    </row>
    <row r="17332" spans="1:6" x14ac:dyDescent="0.25">
      <c r="A17332">
        <v>3205</v>
      </c>
      <c r="B17332" s="3">
        <v>44271</v>
      </c>
      <c r="C17332" s="3">
        <v>44271</v>
      </c>
      <c r="D17332" t="s">
        <v>131</v>
      </c>
      <c r="E17332" t="s">
        <v>267</v>
      </c>
      <c r="F17332" t="s">
        <v>133</v>
      </c>
    </row>
    <row r="17333" spans="1:6" x14ac:dyDescent="0.25">
      <c r="A17333">
        <v>3205</v>
      </c>
      <c r="B17333" s="3">
        <v>44271</v>
      </c>
      <c r="C17333" s="3">
        <v>44271</v>
      </c>
      <c r="D17333" t="s">
        <v>131</v>
      </c>
      <c r="E17333" t="s">
        <v>267</v>
      </c>
      <c r="F17333" t="s">
        <v>133</v>
      </c>
    </row>
    <row r="17334" spans="1:6" x14ac:dyDescent="0.25">
      <c r="A17334">
        <v>3205</v>
      </c>
      <c r="B17334" s="3">
        <v>44271</v>
      </c>
      <c r="C17334" s="3">
        <v>44682</v>
      </c>
      <c r="D17334" t="s">
        <v>131</v>
      </c>
      <c r="E17334" t="s">
        <v>125</v>
      </c>
      <c r="F17334" t="s">
        <v>133</v>
      </c>
    </row>
    <row r="17335" spans="1:6" x14ac:dyDescent="0.25">
      <c r="A17335">
        <v>3205</v>
      </c>
      <c r="B17335" s="3">
        <v>44682</v>
      </c>
      <c r="C17335" s="3"/>
      <c r="D17335" t="s">
        <v>131</v>
      </c>
      <c r="E17335" t="s">
        <v>125</v>
      </c>
      <c r="F17335" t="s">
        <v>133</v>
      </c>
    </row>
    <row r="17336" spans="1:6" x14ac:dyDescent="0.25">
      <c r="A17336">
        <v>3206</v>
      </c>
      <c r="B17336" s="3">
        <v>42870</v>
      </c>
      <c r="C17336" s="3">
        <v>43166</v>
      </c>
      <c r="D17336" t="s">
        <v>131</v>
      </c>
      <c r="E17336" t="s">
        <v>172</v>
      </c>
      <c r="F17336" t="s">
        <v>133</v>
      </c>
    </row>
    <row r="17337" spans="1:6" x14ac:dyDescent="0.25">
      <c r="A17337">
        <v>3206</v>
      </c>
      <c r="B17337" s="3">
        <v>43167</v>
      </c>
      <c r="C17337" s="3">
        <v>43167</v>
      </c>
      <c r="D17337" t="s">
        <v>131</v>
      </c>
      <c r="E17337" t="s">
        <v>172</v>
      </c>
      <c r="F17337" t="s">
        <v>133</v>
      </c>
    </row>
    <row r="17338" spans="1:6" x14ac:dyDescent="0.25">
      <c r="A17338">
        <v>3206</v>
      </c>
      <c r="B17338" s="3">
        <v>43167</v>
      </c>
      <c r="C17338" s="3">
        <v>44154</v>
      </c>
      <c r="D17338" t="s">
        <v>131</v>
      </c>
      <c r="E17338" t="s">
        <v>118</v>
      </c>
      <c r="F17338" t="s">
        <v>133</v>
      </c>
    </row>
    <row r="17339" spans="1:6" x14ac:dyDescent="0.25">
      <c r="A17339">
        <v>3206</v>
      </c>
      <c r="B17339" s="3">
        <v>44154</v>
      </c>
      <c r="C17339" s="3">
        <v>44171</v>
      </c>
      <c r="D17339" t="s">
        <v>131</v>
      </c>
      <c r="E17339" t="s">
        <v>118</v>
      </c>
      <c r="F17339" t="s">
        <v>133</v>
      </c>
    </row>
    <row r="17340" spans="1:6" x14ac:dyDescent="0.25">
      <c r="A17340">
        <v>3206</v>
      </c>
      <c r="B17340" s="3">
        <v>44172</v>
      </c>
      <c r="C17340" s="3">
        <v>44593</v>
      </c>
      <c r="D17340" t="s">
        <v>131</v>
      </c>
      <c r="E17340" t="s">
        <v>118</v>
      </c>
      <c r="F17340" t="s">
        <v>133</v>
      </c>
    </row>
    <row r="17341" spans="1:6" x14ac:dyDescent="0.25">
      <c r="A17341">
        <v>3206</v>
      </c>
      <c r="B17341" s="3">
        <v>44593</v>
      </c>
      <c r="C17341" s="3">
        <v>44597</v>
      </c>
      <c r="D17341" t="s">
        <v>131</v>
      </c>
      <c r="E17341" t="s">
        <v>118</v>
      </c>
      <c r="F17341" t="s">
        <v>133</v>
      </c>
    </row>
    <row r="17342" spans="1:6" x14ac:dyDescent="0.25">
      <c r="A17342">
        <v>3206</v>
      </c>
      <c r="B17342" s="3">
        <v>44598</v>
      </c>
      <c r="C17342" s="3">
        <v>44600</v>
      </c>
      <c r="D17342" t="s">
        <v>131</v>
      </c>
      <c r="E17342" t="s">
        <v>118</v>
      </c>
      <c r="F17342" t="s">
        <v>133</v>
      </c>
    </row>
    <row r="17343" spans="1:6" x14ac:dyDescent="0.25">
      <c r="A17343">
        <v>3206</v>
      </c>
      <c r="B17343" s="3">
        <v>44600</v>
      </c>
      <c r="C17343" s="3">
        <v>44600</v>
      </c>
      <c r="D17343" t="s">
        <v>131</v>
      </c>
      <c r="E17343" t="s">
        <v>118</v>
      </c>
      <c r="F17343" t="s">
        <v>133</v>
      </c>
    </row>
    <row r="17344" spans="1:6" x14ac:dyDescent="0.25">
      <c r="A17344">
        <v>3206</v>
      </c>
      <c r="B17344" s="3">
        <v>44601</v>
      </c>
      <c r="C17344" s="3"/>
      <c r="D17344" t="s">
        <v>131</v>
      </c>
      <c r="E17344" t="s">
        <v>118</v>
      </c>
      <c r="F17344" t="s">
        <v>133</v>
      </c>
    </row>
    <row r="17345" spans="1:6" x14ac:dyDescent="0.25">
      <c r="A17345">
        <v>3207</v>
      </c>
      <c r="B17345" s="3">
        <v>43206</v>
      </c>
      <c r="C17345" s="3">
        <v>43511</v>
      </c>
      <c r="D17345" t="s">
        <v>131</v>
      </c>
      <c r="E17345" t="s">
        <v>163</v>
      </c>
      <c r="F17345" t="s">
        <v>133</v>
      </c>
    </row>
    <row r="17346" spans="1:6" x14ac:dyDescent="0.25">
      <c r="A17346">
        <v>3207</v>
      </c>
      <c r="B17346" s="3">
        <v>43511</v>
      </c>
      <c r="C17346" s="3">
        <v>43599</v>
      </c>
      <c r="D17346" t="s">
        <v>131</v>
      </c>
      <c r="E17346" t="s">
        <v>163</v>
      </c>
      <c r="F17346" t="s">
        <v>133</v>
      </c>
    </row>
    <row r="17347" spans="1:6" x14ac:dyDescent="0.25">
      <c r="A17347">
        <v>3207</v>
      </c>
      <c r="B17347" s="3">
        <v>43600</v>
      </c>
      <c r="C17347" s="3">
        <v>43601</v>
      </c>
      <c r="D17347" t="s">
        <v>131</v>
      </c>
      <c r="E17347" t="s">
        <v>163</v>
      </c>
      <c r="F17347" t="s">
        <v>133</v>
      </c>
    </row>
    <row r="17348" spans="1:6" x14ac:dyDescent="0.25">
      <c r="A17348">
        <v>3207</v>
      </c>
      <c r="B17348" s="3">
        <v>43601</v>
      </c>
      <c r="C17348" s="3">
        <v>43601</v>
      </c>
      <c r="D17348" t="s">
        <v>131</v>
      </c>
      <c r="E17348" t="s">
        <v>163</v>
      </c>
      <c r="F17348" t="s">
        <v>133</v>
      </c>
    </row>
    <row r="17349" spans="1:6" x14ac:dyDescent="0.25">
      <c r="A17349">
        <v>3207</v>
      </c>
      <c r="B17349" s="3">
        <v>43601</v>
      </c>
      <c r="C17349" s="3">
        <v>43601</v>
      </c>
      <c r="D17349" t="s">
        <v>131</v>
      </c>
      <c r="E17349" t="s">
        <v>268</v>
      </c>
      <c r="F17349" t="s">
        <v>133</v>
      </c>
    </row>
    <row r="17350" spans="1:6" x14ac:dyDescent="0.25">
      <c r="A17350">
        <v>3207</v>
      </c>
      <c r="B17350" s="3">
        <v>43601</v>
      </c>
      <c r="C17350" s="3">
        <v>43840</v>
      </c>
      <c r="D17350" t="s">
        <v>131</v>
      </c>
      <c r="E17350" t="s">
        <v>268</v>
      </c>
      <c r="F17350" t="s">
        <v>133</v>
      </c>
    </row>
    <row r="17351" spans="1:6" x14ac:dyDescent="0.25">
      <c r="A17351">
        <v>3207</v>
      </c>
      <c r="B17351" s="3">
        <v>43840</v>
      </c>
      <c r="C17351" s="3">
        <v>44095</v>
      </c>
      <c r="D17351" t="s">
        <v>131</v>
      </c>
      <c r="E17351" t="s">
        <v>118</v>
      </c>
      <c r="F17351" t="s">
        <v>133</v>
      </c>
    </row>
    <row r="17352" spans="1:6" x14ac:dyDescent="0.25">
      <c r="A17352">
        <v>3207</v>
      </c>
      <c r="B17352" s="3">
        <v>43840</v>
      </c>
      <c r="C17352" s="3">
        <v>43840</v>
      </c>
      <c r="D17352" t="s">
        <v>131</v>
      </c>
      <c r="E17352" t="s">
        <v>268</v>
      </c>
      <c r="F17352" t="s">
        <v>133</v>
      </c>
    </row>
    <row r="17353" spans="1:6" x14ac:dyDescent="0.25">
      <c r="A17353">
        <v>3207</v>
      </c>
      <c r="B17353" s="3">
        <v>43840</v>
      </c>
      <c r="C17353" s="3">
        <v>44331</v>
      </c>
      <c r="D17353" t="s">
        <v>131</v>
      </c>
      <c r="E17353" t="s">
        <v>268</v>
      </c>
      <c r="F17353" t="s">
        <v>133</v>
      </c>
    </row>
    <row r="17354" spans="1:6" x14ac:dyDescent="0.25">
      <c r="A17354">
        <v>3207</v>
      </c>
      <c r="B17354" s="3">
        <v>44095</v>
      </c>
      <c r="C17354" s="3">
        <v>44562</v>
      </c>
      <c r="D17354" t="s">
        <v>131</v>
      </c>
      <c r="E17354" t="s">
        <v>118</v>
      </c>
      <c r="F17354" t="s">
        <v>133</v>
      </c>
    </row>
    <row r="17355" spans="1:6" x14ac:dyDescent="0.25">
      <c r="A17355">
        <v>3207</v>
      </c>
      <c r="B17355" s="3">
        <v>44562</v>
      </c>
      <c r="C17355" s="3">
        <v>44562</v>
      </c>
      <c r="D17355" t="s">
        <v>131</v>
      </c>
      <c r="E17355" t="s">
        <v>118</v>
      </c>
      <c r="F17355" t="s">
        <v>133</v>
      </c>
    </row>
    <row r="17356" spans="1:6" x14ac:dyDescent="0.25">
      <c r="A17356">
        <v>3207</v>
      </c>
      <c r="B17356" s="3">
        <v>44562</v>
      </c>
      <c r="C17356" s="3">
        <v>44563</v>
      </c>
      <c r="D17356" t="s">
        <v>131</v>
      </c>
      <c r="E17356" t="s">
        <v>118</v>
      </c>
      <c r="F17356" t="s">
        <v>133</v>
      </c>
    </row>
    <row r="17357" spans="1:6" x14ac:dyDescent="0.25">
      <c r="A17357">
        <v>3207</v>
      </c>
      <c r="B17357" s="3">
        <v>44562</v>
      </c>
      <c r="C17357" s="3">
        <v>44562</v>
      </c>
      <c r="D17357" t="s">
        <v>131</v>
      </c>
      <c r="E17357" t="s">
        <v>118</v>
      </c>
      <c r="F17357" t="s">
        <v>133</v>
      </c>
    </row>
    <row r="17358" spans="1:6" x14ac:dyDescent="0.25">
      <c r="A17358">
        <v>3207</v>
      </c>
      <c r="B17358" s="3">
        <v>44563</v>
      </c>
      <c r="C17358" s="3">
        <v>44642</v>
      </c>
      <c r="D17358" t="s">
        <v>131</v>
      </c>
      <c r="E17358" t="s">
        <v>118</v>
      </c>
      <c r="F17358" t="s">
        <v>133</v>
      </c>
    </row>
    <row r="17359" spans="1:6" x14ac:dyDescent="0.25">
      <c r="A17359">
        <v>3207</v>
      </c>
      <c r="B17359" s="3">
        <v>44642</v>
      </c>
      <c r="C17359" s="3">
        <v>44660</v>
      </c>
      <c r="D17359" t="s">
        <v>131</v>
      </c>
      <c r="E17359" t="s">
        <v>118</v>
      </c>
      <c r="F17359" t="s">
        <v>133</v>
      </c>
    </row>
    <row r="17360" spans="1:6" x14ac:dyDescent="0.25">
      <c r="A17360">
        <v>3207</v>
      </c>
      <c r="B17360" s="3">
        <v>44660</v>
      </c>
      <c r="C17360" s="3">
        <v>44660</v>
      </c>
      <c r="D17360" t="s">
        <v>131</v>
      </c>
      <c r="E17360" t="s">
        <v>118</v>
      </c>
      <c r="F17360" t="s">
        <v>133</v>
      </c>
    </row>
    <row r="17361" spans="1:6" x14ac:dyDescent="0.25">
      <c r="A17361">
        <v>3207</v>
      </c>
      <c r="B17361" s="3">
        <v>44661</v>
      </c>
      <c r="C17361" s="3">
        <v>44661</v>
      </c>
      <c r="D17361" t="s">
        <v>131</v>
      </c>
      <c r="E17361" t="s">
        <v>118</v>
      </c>
      <c r="F17361" t="s">
        <v>133</v>
      </c>
    </row>
    <row r="17362" spans="1:6" x14ac:dyDescent="0.25">
      <c r="A17362">
        <v>3207</v>
      </c>
      <c r="B17362" s="3">
        <v>44661</v>
      </c>
      <c r="C17362" s="3">
        <v>44733</v>
      </c>
      <c r="D17362" t="s">
        <v>131</v>
      </c>
      <c r="E17362" t="s">
        <v>118</v>
      </c>
      <c r="F17362" t="s">
        <v>133</v>
      </c>
    </row>
    <row r="17363" spans="1:6" x14ac:dyDescent="0.25">
      <c r="A17363">
        <v>3207</v>
      </c>
      <c r="B17363" s="3">
        <v>44734</v>
      </c>
      <c r="C17363" s="3">
        <v>44734</v>
      </c>
      <c r="D17363" t="s">
        <v>131</v>
      </c>
      <c r="E17363" t="s">
        <v>118</v>
      </c>
      <c r="F17363" t="s">
        <v>133</v>
      </c>
    </row>
    <row r="17364" spans="1:6" x14ac:dyDescent="0.25">
      <c r="A17364">
        <v>3207</v>
      </c>
      <c r="B17364" s="3">
        <v>44734</v>
      </c>
      <c r="C17364" s="3">
        <v>44916</v>
      </c>
      <c r="D17364" t="s">
        <v>131</v>
      </c>
      <c r="E17364" t="s">
        <v>118</v>
      </c>
      <c r="F17364" t="s">
        <v>133</v>
      </c>
    </row>
    <row r="17365" spans="1:6" x14ac:dyDescent="0.25">
      <c r="A17365">
        <v>3207</v>
      </c>
      <c r="B17365" s="3">
        <v>44917</v>
      </c>
      <c r="C17365" s="3"/>
      <c r="D17365" t="s">
        <v>131</v>
      </c>
      <c r="E17365" t="s">
        <v>118</v>
      </c>
      <c r="F17365" t="s">
        <v>133</v>
      </c>
    </row>
    <row r="17366" spans="1:6" x14ac:dyDescent="0.25">
      <c r="A17366">
        <v>3208</v>
      </c>
      <c r="B17366" s="3">
        <v>42774</v>
      </c>
      <c r="C17366" s="3">
        <v>43529</v>
      </c>
      <c r="D17366" t="s">
        <v>131</v>
      </c>
      <c r="E17366" t="s">
        <v>173</v>
      </c>
      <c r="F17366" t="s">
        <v>133</v>
      </c>
    </row>
    <row r="17367" spans="1:6" x14ac:dyDescent="0.25">
      <c r="A17367">
        <v>3208</v>
      </c>
      <c r="B17367" s="3">
        <v>43529</v>
      </c>
      <c r="C17367" s="3">
        <v>43858</v>
      </c>
      <c r="D17367" t="s">
        <v>131</v>
      </c>
      <c r="E17367" t="s">
        <v>173</v>
      </c>
      <c r="F17367" t="s">
        <v>133</v>
      </c>
    </row>
    <row r="17368" spans="1:6" x14ac:dyDescent="0.25">
      <c r="A17368">
        <v>3208</v>
      </c>
      <c r="B17368" s="3">
        <v>43858</v>
      </c>
      <c r="C17368" s="3">
        <v>43858</v>
      </c>
      <c r="D17368" t="s">
        <v>131</v>
      </c>
      <c r="E17368" t="s">
        <v>173</v>
      </c>
      <c r="F17368" t="s">
        <v>133</v>
      </c>
    </row>
    <row r="17369" spans="1:6" x14ac:dyDescent="0.25">
      <c r="A17369">
        <v>3208</v>
      </c>
      <c r="B17369" s="3">
        <v>43858</v>
      </c>
      <c r="C17369" s="3">
        <v>44136</v>
      </c>
      <c r="D17369" t="s">
        <v>131</v>
      </c>
      <c r="E17369" t="s">
        <v>119</v>
      </c>
      <c r="F17369" t="s">
        <v>133</v>
      </c>
    </row>
    <row r="17370" spans="1:6" x14ac:dyDescent="0.25">
      <c r="A17370">
        <v>3208</v>
      </c>
      <c r="B17370" s="3">
        <v>44136</v>
      </c>
      <c r="C17370" s="3">
        <v>44136</v>
      </c>
      <c r="D17370" t="s">
        <v>131</v>
      </c>
      <c r="E17370" t="s">
        <v>157</v>
      </c>
      <c r="F17370" t="s">
        <v>133</v>
      </c>
    </row>
    <row r="17371" spans="1:6" x14ac:dyDescent="0.25">
      <c r="A17371">
        <v>3208</v>
      </c>
      <c r="B17371" s="3">
        <v>44136</v>
      </c>
      <c r="C17371" s="3"/>
      <c r="D17371" t="s">
        <v>131</v>
      </c>
      <c r="E17371" t="s">
        <v>157</v>
      </c>
      <c r="F17371" t="s">
        <v>133</v>
      </c>
    </row>
    <row r="17372" spans="1:6" x14ac:dyDescent="0.25">
      <c r="A17372">
        <v>3210</v>
      </c>
      <c r="B17372" s="3">
        <v>43525</v>
      </c>
      <c r="C17372" s="3">
        <v>43725</v>
      </c>
      <c r="D17372" t="s">
        <v>131</v>
      </c>
      <c r="E17372" t="s">
        <v>185</v>
      </c>
      <c r="F17372" t="s">
        <v>133</v>
      </c>
    </row>
    <row r="17373" spans="1:6" x14ac:dyDescent="0.25">
      <c r="A17373">
        <v>3210</v>
      </c>
      <c r="B17373" s="3">
        <v>43725</v>
      </c>
      <c r="C17373" s="3">
        <v>43822</v>
      </c>
      <c r="D17373" t="s">
        <v>131</v>
      </c>
      <c r="E17373" t="s">
        <v>185</v>
      </c>
      <c r="F17373" t="s">
        <v>133</v>
      </c>
    </row>
    <row r="17374" spans="1:6" x14ac:dyDescent="0.25">
      <c r="A17374">
        <v>3210</v>
      </c>
      <c r="B17374" s="3">
        <v>43823</v>
      </c>
      <c r="C17374" s="3">
        <v>44039</v>
      </c>
      <c r="D17374" t="s">
        <v>131</v>
      </c>
      <c r="E17374" t="s">
        <v>185</v>
      </c>
      <c r="F17374" t="s">
        <v>133</v>
      </c>
    </row>
    <row r="17375" spans="1:6" x14ac:dyDescent="0.25">
      <c r="A17375">
        <v>3210</v>
      </c>
      <c r="B17375" s="3">
        <v>44039</v>
      </c>
      <c r="C17375" s="3">
        <v>44043</v>
      </c>
      <c r="D17375" t="s">
        <v>131</v>
      </c>
      <c r="E17375" t="s">
        <v>185</v>
      </c>
      <c r="F17375" t="s">
        <v>133</v>
      </c>
    </row>
    <row r="17376" spans="1:6" x14ac:dyDescent="0.25">
      <c r="A17376">
        <v>3210</v>
      </c>
      <c r="B17376" s="3">
        <v>44044</v>
      </c>
      <c r="C17376" s="3">
        <v>44046</v>
      </c>
      <c r="D17376" t="s">
        <v>131</v>
      </c>
      <c r="E17376" t="s">
        <v>185</v>
      </c>
      <c r="F17376" t="s">
        <v>133</v>
      </c>
    </row>
    <row r="17377" spans="1:6" x14ac:dyDescent="0.25">
      <c r="A17377">
        <v>3210</v>
      </c>
      <c r="B17377" s="3">
        <v>44046</v>
      </c>
      <c r="C17377" s="3">
        <v>44050</v>
      </c>
      <c r="D17377" t="s">
        <v>131</v>
      </c>
      <c r="E17377" t="s">
        <v>185</v>
      </c>
      <c r="F17377" t="s">
        <v>133</v>
      </c>
    </row>
    <row r="17378" spans="1:6" x14ac:dyDescent="0.25">
      <c r="A17378">
        <v>3210</v>
      </c>
      <c r="B17378" s="3">
        <v>44051</v>
      </c>
      <c r="C17378" s="3">
        <v>44109</v>
      </c>
      <c r="D17378" t="s">
        <v>131</v>
      </c>
      <c r="E17378" t="s">
        <v>185</v>
      </c>
      <c r="F17378" t="s">
        <v>133</v>
      </c>
    </row>
    <row r="17379" spans="1:6" x14ac:dyDescent="0.25">
      <c r="A17379">
        <v>3210</v>
      </c>
      <c r="B17379" s="3">
        <v>44109</v>
      </c>
      <c r="C17379" s="3">
        <v>44109</v>
      </c>
      <c r="D17379" t="s">
        <v>131</v>
      </c>
      <c r="E17379" t="s">
        <v>185</v>
      </c>
      <c r="F17379" t="s">
        <v>133</v>
      </c>
    </row>
    <row r="17380" spans="1:6" x14ac:dyDescent="0.25">
      <c r="A17380">
        <v>3210</v>
      </c>
      <c r="B17380" s="3">
        <v>44110</v>
      </c>
      <c r="C17380" s="3">
        <v>44165</v>
      </c>
      <c r="D17380" t="s">
        <v>131</v>
      </c>
      <c r="E17380" t="s">
        <v>185</v>
      </c>
      <c r="F17380" t="s">
        <v>133</v>
      </c>
    </row>
    <row r="17381" spans="1:6" x14ac:dyDescent="0.25">
      <c r="A17381">
        <v>3210</v>
      </c>
      <c r="B17381" s="3">
        <v>44165</v>
      </c>
      <c r="C17381" s="3">
        <v>44166</v>
      </c>
      <c r="D17381" t="s">
        <v>131</v>
      </c>
      <c r="E17381" t="s">
        <v>185</v>
      </c>
      <c r="F17381" t="s">
        <v>133</v>
      </c>
    </row>
    <row r="17382" spans="1:6" x14ac:dyDescent="0.25">
      <c r="A17382">
        <v>3210</v>
      </c>
      <c r="B17382" s="3">
        <v>44167</v>
      </c>
      <c r="C17382" s="3">
        <v>44485</v>
      </c>
      <c r="D17382" t="s">
        <v>131</v>
      </c>
      <c r="E17382" t="s">
        <v>185</v>
      </c>
      <c r="F17382" t="s">
        <v>133</v>
      </c>
    </row>
    <row r="17383" spans="1:6" x14ac:dyDescent="0.25">
      <c r="A17383">
        <v>3210</v>
      </c>
      <c r="B17383" s="3">
        <v>44485</v>
      </c>
      <c r="C17383" s="3">
        <v>44485</v>
      </c>
      <c r="D17383" t="s">
        <v>131</v>
      </c>
      <c r="E17383" t="s">
        <v>185</v>
      </c>
      <c r="F17383" t="s">
        <v>133</v>
      </c>
    </row>
    <row r="17384" spans="1:6" x14ac:dyDescent="0.25">
      <c r="A17384">
        <v>3210</v>
      </c>
      <c r="B17384" s="3">
        <v>44485</v>
      </c>
      <c r="C17384" s="3"/>
      <c r="D17384" t="s">
        <v>131</v>
      </c>
      <c r="E17384" t="s">
        <v>115</v>
      </c>
      <c r="F17384" t="s">
        <v>133</v>
      </c>
    </row>
    <row r="17385" spans="1:6" x14ac:dyDescent="0.25">
      <c r="A17385">
        <v>3211</v>
      </c>
      <c r="B17385" s="3">
        <v>43678</v>
      </c>
      <c r="C17385" s="3">
        <v>43678</v>
      </c>
      <c r="D17385" t="s">
        <v>131</v>
      </c>
      <c r="E17385" t="s">
        <v>168</v>
      </c>
      <c r="F17385" t="s">
        <v>133</v>
      </c>
    </row>
    <row r="17386" spans="1:6" x14ac:dyDescent="0.25">
      <c r="A17386">
        <v>3211</v>
      </c>
      <c r="B17386" s="3">
        <v>43678</v>
      </c>
      <c r="C17386" s="3">
        <v>43754</v>
      </c>
      <c r="D17386" t="s">
        <v>131</v>
      </c>
      <c r="E17386" t="s">
        <v>168</v>
      </c>
      <c r="F17386" t="s">
        <v>132</v>
      </c>
    </row>
    <row r="17387" spans="1:6" x14ac:dyDescent="0.25">
      <c r="A17387">
        <v>3211</v>
      </c>
      <c r="B17387" s="3">
        <v>43754</v>
      </c>
      <c r="C17387" s="3">
        <v>43983</v>
      </c>
      <c r="D17387" t="s">
        <v>131</v>
      </c>
      <c r="E17387" t="s">
        <v>168</v>
      </c>
      <c r="F17387" t="s">
        <v>133</v>
      </c>
    </row>
    <row r="17388" spans="1:6" x14ac:dyDescent="0.25">
      <c r="A17388">
        <v>3254</v>
      </c>
      <c r="B17388" s="3">
        <v>43497</v>
      </c>
      <c r="C17388" s="3">
        <v>44568</v>
      </c>
      <c r="D17388" t="s">
        <v>131</v>
      </c>
      <c r="E17388" t="s">
        <v>185</v>
      </c>
      <c r="F17388" t="s">
        <v>133</v>
      </c>
    </row>
    <row r="17389" spans="1:6" x14ac:dyDescent="0.25">
      <c r="A17389">
        <v>3254</v>
      </c>
      <c r="B17389" s="3">
        <v>43497</v>
      </c>
      <c r="C17389" s="3">
        <v>44568</v>
      </c>
      <c r="D17389" t="s">
        <v>131</v>
      </c>
      <c r="E17389" t="s">
        <v>185</v>
      </c>
      <c r="F17389" t="s">
        <v>133</v>
      </c>
    </row>
    <row r="17390" spans="1:6" x14ac:dyDescent="0.25">
      <c r="A17390">
        <v>3254</v>
      </c>
      <c r="B17390" s="3">
        <v>44562</v>
      </c>
      <c r="C17390" s="3">
        <v>44562</v>
      </c>
      <c r="D17390" t="s">
        <v>131</v>
      </c>
      <c r="E17390" t="s">
        <v>223</v>
      </c>
      <c r="F17390" t="s">
        <v>133</v>
      </c>
    </row>
    <row r="17391" spans="1:6" x14ac:dyDescent="0.25">
      <c r="A17391">
        <v>3254</v>
      </c>
      <c r="B17391" s="3">
        <v>44562</v>
      </c>
      <c r="C17391" s="3">
        <v>44562</v>
      </c>
      <c r="D17391" t="s">
        <v>131</v>
      </c>
      <c r="E17391" t="s">
        <v>223</v>
      </c>
      <c r="F17391" t="s">
        <v>133</v>
      </c>
    </row>
    <row r="17392" spans="1:6" x14ac:dyDescent="0.25">
      <c r="A17392">
        <v>3254</v>
      </c>
      <c r="B17392" s="3">
        <v>44562</v>
      </c>
      <c r="C17392" s="3">
        <v>44927</v>
      </c>
      <c r="D17392" t="s">
        <v>131</v>
      </c>
      <c r="E17392" t="s">
        <v>223</v>
      </c>
      <c r="F17392" t="s">
        <v>133</v>
      </c>
    </row>
    <row r="17393" spans="1:6" x14ac:dyDescent="0.25">
      <c r="A17393">
        <v>3254</v>
      </c>
      <c r="B17393" s="3">
        <v>44562</v>
      </c>
      <c r="C17393" s="3">
        <v>44927</v>
      </c>
      <c r="D17393" t="s">
        <v>131</v>
      </c>
      <c r="E17393" t="s">
        <v>223</v>
      </c>
      <c r="F17393" t="s">
        <v>133</v>
      </c>
    </row>
    <row r="17394" spans="1:6" x14ac:dyDescent="0.25">
      <c r="A17394">
        <v>3254</v>
      </c>
      <c r="B17394" s="3">
        <v>44562</v>
      </c>
      <c r="C17394" s="3"/>
      <c r="D17394" t="s">
        <v>131</v>
      </c>
      <c r="E17394" t="s">
        <v>185</v>
      </c>
      <c r="F17394" t="s">
        <v>133</v>
      </c>
    </row>
    <row r="17395" spans="1:6" x14ac:dyDescent="0.25">
      <c r="A17395">
        <v>3254</v>
      </c>
      <c r="B17395" s="3">
        <v>44562</v>
      </c>
      <c r="C17395" s="3"/>
      <c r="D17395" t="s">
        <v>131</v>
      </c>
      <c r="E17395" t="s">
        <v>185</v>
      </c>
      <c r="F17395" t="s">
        <v>133</v>
      </c>
    </row>
    <row r="17396" spans="1:6" x14ac:dyDescent="0.25">
      <c r="A17396">
        <v>3259</v>
      </c>
      <c r="B17396" s="3">
        <v>43282</v>
      </c>
      <c r="C17396" s="3">
        <v>43373</v>
      </c>
      <c r="D17396" t="s">
        <v>131</v>
      </c>
      <c r="E17396" t="s">
        <v>113</v>
      </c>
      <c r="F17396" t="s">
        <v>132</v>
      </c>
    </row>
    <row r="17397" spans="1:6" x14ac:dyDescent="0.25">
      <c r="A17397">
        <v>3259</v>
      </c>
      <c r="B17397" s="3">
        <v>43374</v>
      </c>
      <c r="C17397" s="3">
        <v>43434</v>
      </c>
      <c r="D17397" t="s">
        <v>131</v>
      </c>
      <c r="E17397" t="s">
        <v>113</v>
      </c>
      <c r="F17397" t="s">
        <v>132</v>
      </c>
    </row>
    <row r="17398" spans="1:6" x14ac:dyDescent="0.25">
      <c r="A17398">
        <v>3259</v>
      </c>
      <c r="B17398" s="3">
        <v>43435</v>
      </c>
      <c r="C17398" s="3">
        <v>44424</v>
      </c>
      <c r="D17398" t="s">
        <v>131</v>
      </c>
      <c r="E17398" t="s">
        <v>111</v>
      </c>
      <c r="F17398" t="s">
        <v>132</v>
      </c>
    </row>
    <row r="17399" spans="1:6" x14ac:dyDescent="0.25">
      <c r="A17399">
        <v>3259</v>
      </c>
      <c r="B17399" s="3">
        <v>44424</v>
      </c>
      <c r="C17399" s="3">
        <v>44433</v>
      </c>
      <c r="D17399" t="s">
        <v>131</v>
      </c>
      <c r="E17399" t="s">
        <v>111</v>
      </c>
      <c r="F17399" t="s">
        <v>132</v>
      </c>
    </row>
    <row r="17400" spans="1:6" x14ac:dyDescent="0.25">
      <c r="A17400">
        <v>3259</v>
      </c>
      <c r="B17400" s="3">
        <v>44434</v>
      </c>
      <c r="C17400" s="3">
        <v>44608</v>
      </c>
      <c r="D17400" t="s">
        <v>131</v>
      </c>
      <c r="E17400" t="s">
        <v>111</v>
      </c>
      <c r="F17400" t="s">
        <v>132</v>
      </c>
    </row>
    <row r="17401" spans="1:6" x14ac:dyDescent="0.25">
      <c r="A17401">
        <v>3259</v>
      </c>
      <c r="B17401" s="3">
        <v>44608</v>
      </c>
      <c r="C17401" s="3">
        <v>44621</v>
      </c>
      <c r="D17401" t="s">
        <v>131</v>
      </c>
      <c r="E17401" t="s">
        <v>111</v>
      </c>
      <c r="F17401" t="s">
        <v>132</v>
      </c>
    </row>
    <row r="17402" spans="1:6" x14ac:dyDescent="0.25">
      <c r="A17402">
        <v>3259</v>
      </c>
      <c r="B17402" s="3">
        <v>44608</v>
      </c>
      <c r="C17402" s="3"/>
      <c r="D17402" t="s">
        <v>131</v>
      </c>
      <c r="E17402" t="s">
        <v>107</v>
      </c>
      <c r="F17402" t="s">
        <v>132</v>
      </c>
    </row>
    <row r="17403" spans="1:6" x14ac:dyDescent="0.25">
      <c r="A17403">
        <v>3260</v>
      </c>
      <c r="B17403" s="3">
        <v>42994</v>
      </c>
      <c r="C17403" s="3">
        <v>43405</v>
      </c>
      <c r="D17403" t="s">
        <v>131</v>
      </c>
      <c r="E17403" t="s">
        <v>110</v>
      </c>
      <c r="F17403" t="s">
        <v>132</v>
      </c>
    </row>
    <row r="17404" spans="1:6" x14ac:dyDescent="0.25">
      <c r="A17404">
        <v>3260</v>
      </c>
      <c r="B17404" s="3">
        <v>43405</v>
      </c>
      <c r="C17404" s="3">
        <v>43435</v>
      </c>
      <c r="D17404" t="s">
        <v>131</v>
      </c>
      <c r="E17404" t="s">
        <v>110</v>
      </c>
      <c r="F17404" t="s">
        <v>132</v>
      </c>
    </row>
    <row r="17405" spans="1:6" x14ac:dyDescent="0.25">
      <c r="A17405">
        <v>3261</v>
      </c>
      <c r="B17405" s="3">
        <v>43479</v>
      </c>
      <c r="C17405" s="3">
        <v>44466</v>
      </c>
      <c r="D17405" t="s">
        <v>131</v>
      </c>
      <c r="E17405" t="s">
        <v>176</v>
      </c>
      <c r="F17405" t="s">
        <v>133</v>
      </c>
    </row>
    <row r="17406" spans="1:6" x14ac:dyDescent="0.25">
      <c r="A17406">
        <v>3261</v>
      </c>
      <c r="B17406" s="3">
        <v>44466</v>
      </c>
      <c r="C17406" s="3">
        <v>44466</v>
      </c>
      <c r="D17406" t="s">
        <v>131</v>
      </c>
      <c r="E17406" t="s">
        <v>176</v>
      </c>
      <c r="F17406" t="s">
        <v>133</v>
      </c>
    </row>
    <row r="17407" spans="1:6" x14ac:dyDescent="0.25">
      <c r="A17407">
        <v>3261</v>
      </c>
      <c r="B17407" s="3">
        <v>44466</v>
      </c>
      <c r="C17407" s="3"/>
      <c r="D17407" t="s">
        <v>131</v>
      </c>
      <c r="E17407" t="s">
        <v>187</v>
      </c>
      <c r="F17407" t="s">
        <v>133</v>
      </c>
    </row>
    <row r="17408" spans="1:6" x14ac:dyDescent="0.25">
      <c r="A17408">
        <v>3265</v>
      </c>
      <c r="B17408" s="3">
        <v>42983</v>
      </c>
      <c r="C17408" s="3">
        <v>43206</v>
      </c>
      <c r="D17408" t="s">
        <v>131</v>
      </c>
      <c r="E17408" t="s">
        <v>128</v>
      </c>
      <c r="F17408" t="s">
        <v>133</v>
      </c>
    </row>
    <row r="17409" spans="1:6" x14ac:dyDescent="0.25">
      <c r="A17409">
        <v>3265</v>
      </c>
      <c r="B17409" s="3">
        <v>43206</v>
      </c>
      <c r="C17409" s="3">
        <v>44748</v>
      </c>
      <c r="D17409" t="s">
        <v>131</v>
      </c>
      <c r="E17409" t="s">
        <v>128</v>
      </c>
      <c r="F17409" t="s">
        <v>133</v>
      </c>
    </row>
    <row r="17410" spans="1:6" x14ac:dyDescent="0.25">
      <c r="A17410">
        <v>3265</v>
      </c>
      <c r="B17410" s="3">
        <v>44748</v>
      </c>
      <c r="C17410" s="3">
        <v>44749</v>
      </c>
      <c r="D17410" t="s">
        <v>131</v>
      </c>
      <c r="E17410" t="s">
        <v>128</v>
      </c>
      <c r="F17410" t="s">
        <v>133</v>
      </c>
    </row>
    <row r="17411" spans="1:6" x14ac:dyDescent="0.25">
      <c r="A17411">
        <v>3265</v>
      </c>
      <c r="B17411" s="3">
        <v>44750</v>
      </c>
      <c r="C17411" s="3"/>
      <c r="D17411" t="s">
        <v>131</v>
      </c>
      <c r="E17411" t="s">
        <v>128</v>
      </c>
      <c r="F17411" t="s">
        <v>133</v>
      </c>
    </row>
    <row r="17412" spans="1:6" x14ac:dyDescent="0.25">
      <c r="A17412">
        <v>3266</v>
      </c>
      <c r="B17412" s="3">
        <v>42949</v>
      </c>
      <c r="C17412" s="3">
        <v>43373</v>
      </c>
      <c r="D17412" t="s">
        <v>131</v>
      </c>
      <c r="E17412" t="s">
        <v>127</v>
      </c>
      <c r="F17412" t="s">
        <v>133</v>
      </c>
    </row>
    <row r="17413" spans="1:6" x14ac:dyDescent="0.25">
      <c r="A17413">
        <v>3266</v>
      </c>
      <c r="B17413" s="3">
        <v>43374</v>
      </c>
      <c r="C17413" s="3">
        <v>43465</v>
      </c>
      <c r="D17413" t="s">
        <v>131</v>
      </c>
      <c r="E17413" t="s">
        <v>115</v>
      </c>
      <c r="F17413" t="s">
        <v>133</v>
      </c>
    </row>
    <row r="17414" spans="1:6" x14ac:dyDescent="0.25">
      <c r="A17414">
        <v>3266</v>
      </c>
      <c r="B17414" s="3">
        <v>43466</v>
      </c>
      <c r="C17414" s="3">
        <v>43555</v>
      </c>
      <c r="D17414" t="s">
        <v>131</v>
      </c>
      <c r="E17414" t="s">
        <v>127</v>
      </c>
      <c r="F17414" t="s">
        <v>133</v>
      </c>
    </row>
    <row r="17415" spans="1:6" x14ac:dyDescent="0.25">
      <c r="A17415">
        <v>3266</v>
      </c>
      <c r="B17415" s="3">
        <v>43556</v>
      </c>
      <c r="C17415" s="3">
        <v>43646</v>
      </c>
      <c r="D17415" t="s">
        <v>131</v>
      </c>
      <c r="E17415" t="s">
        <v>127</v>
      </c>
      <c r="F17415" t="s">
        <v>133</v>
      </c>
    </row>
    <row r="17416" spans="1:6" x14ac:dyDescent="0.25">
      <c r="A17416">
        <v>3266</v>
      </c>
      <c r="B17416" s="3">
        <v>43647</v>
      </c>
      <c r="C17416" s="3">
        <v>43738</v>
      </c>
      <c r="D17416" t="s">
        <v>131</v>
      </c>
      <c r="E17416" t="s">
        <v>127</v>
      </c>
      <c r="F17416" t="s">
        <v>133</v>
      </c>
    </row>
    <row r="17417" spans="1:6" x14ac:dyDescent="0.25">
      <c r="A17417">
        <v>3266</v>
      </c>
      <c r="B17417" s="3">
        <v>43739</v>
      </c>
      <c r="C17417" s="3">
        <v>43830</v>
      </c>
      <c r="D17417" t="s">
        <v>131</v>
      </c>
      <c r="E17417" t="s">
        <v>127</v>
      </c>
      <c r="F17417" t="s">
        <v>133</v>
      </c>
    </row>
    <row r="17418" spans="1:6" x14ac:dyDescent="0.25">
      <c r="A17418">
        <v>3266</v>
      </c>
      <c r="B17418" s="3">
        <v>43831</v>
      </c>
      <c r="C17418" s="3">
        <v>43921</v>
      </c>
      <c r="D17418" t="s">
        <v>131</v>
      </c>
      <c r="E17418" t="s">
        <v>127</v>
      </c>
      <c r="F17418" t="s">
        <v>133</v>
      </c>
    </row>
    <row r="17419" spans="1:6" x14ac:dyDescent="0.25">
      <c r="A17419">
        <v>3266</v>
      </c>
      <c r="B17419" s="3">
        <v>43922</v>
      </c>
      <c r="C17419" s="3">
        <v>44012</v>
      </c>
      <c r="D17419" t="s">
        <v>131</v>
      </c>
      <c r="E17419" t="s">
        <v>127</v>
      </c>
      <c r="F17419" t="s">
        <v>133</v>
      </c>
    </row>
    <row r="17420" spans="1:6" x14ac:dyDescent="0.25">
      <c r="A17420">
        <v>3266</v>
      </c>
      <c r="B17420" s="3">
        <v>44013</v>
      </c>
      <c r="C17420" s="3">
        <v>44104</v>
      </c>
      <c r="D17420" t="s">
        <v>131</v>
      </c>
      <c r="E17420" t="s">
        <v>127</v>
      </c>
      <c r="F17420" t="s">
        <v>133</v>
      </c>
    </row>
    <row r="17421" spans="1:6" x14ac:dyDescent="0.25">
      <c r="A17421">
        <v>3266</v>
      </c>
      <c r="B17421" s="3">
        <v>44089</v>
      </c>
      <c r="C17421" s="3">
        <v>44090</v>
      </c>
      <c r="D17421" t="s">
        <v>131</v>
      </c>
      <c r="E17421" t="s">
        <v>127</v>
      </c>
      <c r="F17421" t="s">
        <v>133</v>
      </c>
    </row>
    <row r="17422" spans="1:6" x14ac:dyDescent="0.25">
      <c r="A17422">
        <v>3266</v>
      </c>
      <c r="B17422" s="3">
        <v>44090</v>
      </c>
      <c r="C17422" s="3"/>
      <c r="D17422" t="s">
        <v>131</v>
      </c>
      <c r="E17422" t="s">
        <v>115</v>
      </c>
      <c r="F17422" t="s">
        <v>133</v>
      </c>
    </row>
    <row r="17423" spans="1:6" x14ac:dyDescent="0.25">
      <c r="A17423">
        <v>3266</v>
      </c>
      <c r="B17423" s="3">
        <v>44090</v>
      </c>
      <c r="C17423" s="3">
        <v>44090</v>
      </c>
      <c r="D17423" t="s">
        <v>131</v>
      </c>
      <c r="E17423" t="s">
        <v>115</v>
      </c>
      <c r="F17423" t="s">
        <v>133</v>
      </c>
    </row>
    <row r="17424" spans="1:6" x14ac:dyDescent="0.25">
      <c r="A17424">
        <v>3267</v>
      </c>
      <c r="B17424" s="3">
        <v>43191</v>
      </c>
      <c r="C17424" s="3">
        <v>43281</v>
      </c>
      <c r="D17424" t="s">
        <v>131</v>
      </c>
      <c r="E17424" t="s">
        <v>163</v>
      </c>
      <c r="F17424" t="s">
        <v>132</v>
      </c>
    </row>
    <row r="17425" spans="1:6" x14ac:dyDescent="0.25">
      <c r="A17425">
        <v>3271</v>
      </c>
      <c r="B17425" s="3">
        <v>43206</v>
      </c>
      <c r="C17425" s="3">
        <v>43435</v>
      </c>
      <c r="D17425" t="s">
        <v>131</v>
      </c>
      <c r="E17425" t="s">
        <v>134</v>
      </c>
      <c r="F17425" t="s">
        <v>133</v>
      </c>
    </row>
    <row r="17426" spans="1:6" x14ac:dyDescent="0.25">
      <c r="A17426">
        <v>3271</v>
      </c>
      <c r="B17426" s="3">
        <v>43435</v>
      </c>
      <c r="C17426" s="3">
        <v>43435</v>
      </c>
      <c r="D17426" t="s">
        <v>131</v>
      </c>
      <c r="E17426" t="s">
        <v>269</v>
      </c>
      <c r="F17426" t="s">
        <v>133</v>
      </c>
    </row>
    <row r="17427" spans="1:6" x14ac:dyDescent="0.25">
      <c r="A17427">
        <v>3271</v>
      </c>
      <c r="B17427" s="3">
        <v>43435</v>
      </c>
      <c r="C17427" s="3">
        <v>43798</v>
      </c>
      <c r="D17427" t="s">
        <v>131</v>
      </c>
      <c r="E17427" t="s">
        <v>269</v>
      </c>
      <c r="F17427" t="s">
        <v>133</v>
      </c>
    </row>
    <row r="17428" spans="1:6" x14ac:dyDescent="0.25">
      <c r="A17428">
        <v>3271</v>
      </c>
      <c r="B17428" s="3">
        <v>43798</v>
      </c>
      <c r="C17428" s="3">
        <v>44287</v>
      </c>
      <c r="D17428" t="s">
        <v>131</v>
      </c>
      <c r="E17428" t="s">
        <v>263</v>
      </c>
      <c r="F17428" t="s">
        <v>133</v>
      </c>
    </row>
    <row r="17429" spans="1:6" x14ac:dyDescent="0.25">
      <c r="A17429">
        <v>3271</v>
      </c>
      <c r="B17429" s="3">
        <v>44287</v>
      </c>
      <c r="C17429" s="3"/>
      <c r="D17429" t="s">
        <v>131</v>
      </c>
      <c r="E17429" t="s">
        <v>263</v>
      </c>
      <c r="F17429" t="s">
        <v>133</v>
      </c>
    </row>
    <row r="17430" spans="1:6" x14ac:dyDescent="0.25">
      <c r="A17430">
        <v>3272</v>
      </c>
      <c r="B17430" s="3">
        <v>43206</v>
      </c>
      <c r="C17430" s="3">
        <v>43493</v>
      </c>
      <c r="D17430" t="s">
        <v>131</v>
      </c>
      <c r="E17430" t="s">
        <v>167</v>
      </c>
      <c r="F17430" t="s">
        <v>133</v>
      </c>
    </row>
    <row r="17431" spans="1:6" x14ac:dyDescent="0.25">
      <c r="A17431">
        <v>3272</v>
      </c>
      <c r="B17431" s="3">
        <v>43493</v>
      </c>
      <c r="C17431" s="3">
        <v>43493</v>
      </c>
      <c r="D17431" t="s">
        <v>131</v>
      </c>
      <c r="E17431" t="s">
        <v>167</v>
      </c>
      <c r="F17431" t="s">
        <v>133</v>
      </c>
    </row>
    <row r="17432" spans="1:6" x14ac:dyDescent="0.25">
      <c r="A17432">
        <v>3272</v>
      </c>
      <c r="B17432" s="3">
        <v>43494</v>
      </c>
      <c r="C17432" s="3">
        <v>43494</v>
      </c>
      <c r="D17432" t="s">
        <v>131</v>
      </c>
      <c r="E17432" t="s">
        <v>167</v>
      </c>
      <c r="F17432" t="s">
        <v>133</v>
      </c>
    </row>
    <row r="17433" spans="1:6" x14ac:dyDescent="0.25">
      <c r="A17433">
        <v>3272</v>
      </c>
      <c r="B17433" s="3">
        <v>43494</v>
      </c>
      <c r="C17433" s="3">
        <v>43494</v>
      </c>
      <c r="D17433" t="s">
        <v>131</v>
      </c>
      <c r="E17433" t="s">
        <v>167</v>
      </c>
      <c r="F17433" t="s">
        <v>133</v>
      </c>
    </row>
    <row r="17434" spans="1:6" x14ac:dyDescent="0.25">
      <c r="A17434">
        <v>3272</v>
      </c>
      <c r="B17434" s="3">
        <v>43495</v>
      </c>
      <c r="C17434" s="3">
        <v>43496</v>
      </c>
      <c r="D17434" t="s">
        <v>131</v>
      </c>
      <c r="E17434" t="s">
        <v>167</v>
      </c>
      <c r="F17434" t="s">
        <v>133</v>
      </c>
    </row>
    <row r="17435" spans="1:6" x14ac:dyDescent="0.25">
      <c r="A17435">
        <v>3272</v>
      </c>
      <c r="B17435" s="3">
        <v>43496</v>
      </c>
      <c r="C17435" s="3">
        <v>43726</v>
      </c>
      <c r="D17435" t="s">
        <v>131</v>
      </c>
      <c r="E17435" t="s">
        <v>167</v>
      </c>
      <c r="F17435" t="s">
        <v>132</v>
      </c>
    </row>
    <row r="17436" spans="1:6" x14ac:dyDescent="0.25">
      <c r="A17436">
        <v>3272</v>
      </c>
      <c r="B17436" s="3">
        <v>43726</v>
      </c>
      <c r="C17436" s="3">
        <v>43727</v>
      </c>
      <c r="D17436" t="s">
        <v>131</v>
      </c>
      <c r="E17436" t="s">
        <v>167</v>
      </c>
      <c r="F17436" t="s">
        <v>132</v>
      </c>
    </row>
    <row r="17437" spans="1:6" x14ac:dyDescent="0.25">
      <c r="A17437">
        <v>3272</v>
      </c>
      <c r="B17437" s="3">
        <v>43728</v>
      </c>
      <c r="C17437" s="3">
        <v>43728</v>
      </c>
      <c r="D17437" t="s">
        <v>131</v>
      </c>
      <c r="E17437" t="s">
        <v>167</v>
      </c>
      <c r="F17437" t="s">
        <v>132</v>
      </c>
    </row>
    <row r="17438" spans="1:6" x14ac:dyDescent="0.25">
      <c r="A17438">
        <v>3272</v>
      </c>
      <c r="B17438" s="3">
        <v>43728</v>
      </c>
      <c r="C17438" s="3">
        <v>43728</v>
      </c>
      <c r="D17438" t="s">
        <v>131</v>
      </c>
      <c r="E17438" t="s">
        <v>167</v>
      </c>
      <c r="F17438" t="s">
        <v>132</v>
      </c>
    </row>
    <row r="17439" spans="1:6" x14ac:dyDescent="0.25">
      <c r="A17439">
        <v>3272</v>
      </c>
      <c r="B17439" s="3">
        <v>43729</v>
      </c>
      <c r="C17439" s="3">
        <v>43878</v>
      </c>
      <c r="D17439" t="s">
        <v>131</v>
      </c>
      <c r="E17439" t="s">
        <v>167</v>
      </c>
      <c r="F17439" t="s">
        <v>132</v>
      </c>
    </row>
    <row r="17440" spans="1:6" x14ac:dyDescent="0.25">
      <c r="A17440">
        <v>3272</v>
      </c>
      <c r="B17440" s="3">
        <v>43878</v>
      </c>
      <c r="C17440" s="3">
        <v>43880</v>
      </c>
      <c r="D17440" t="s">
        <v>131</v>
      </c>
      <c r="E17440" t="s">
        <v>167</v>
      </c>
      <c r="F17440" t="s">
        <v>132</v>
      </c>
    </row>
    <row r="17441" spans="1:6" x14ac:dyDescent="0.25">
      <c r="A17441">
        <v>3272</v>
      </c>
      <c r="B17441" s="3">
        <v>43881</v>
      </c>
      <c r="C17441" s="3">
        <v>44025</v>
      </c>
      <c r="D17441" t="s">
        <v>131</v>
      </c>
      <c r="E17441" t="s">
        <v>167</v>
      </c>
      <c r="F17441" t="s">
        <v>132</v>
      </c>
    </row>
    <row r="17442" spans="1:6" x14ac:dyDescent="0.25">
      <c r="A17442">
        <v>3272</v>
      </c>
      <c r="B17442" s="3">
        <v>44025</v>
      </c>
      <c r="C17442" s="3">
        <v>44116</v>
      </c>
      <c r="D17442" t="s">
        <v>131</v>
      </c>
      <c r="E17442" t="s">
        <v>167</v>
      </c>
      <c r="F17442" t="s">
        <v>132</v>
      </c>
    </row>
    <row r="17443" spans="1:6" x14ac:dyDescent="0.25">
      <c r="A17443">
        <v>3272</v>
      </c>
      <c r="B17443" s="3">
        <v>44117</v>
      </c>
      <c r="C17443" s="3">
        <v>44117</v>
      </c>
      <c r="D17443" t="s">
        <v>131</v>
      </c>
      <c r="E17443" t="s">
        <v>167</v>
      </c>
      <c r="F17443" t="s">
        <v>132</v>
      </c>
    </row>
    <row r="17444" spans="1:6" x14ac:dyDescent="0.25">
      <c r="A17444">
        <v>3272</v>
      </c>
      <c r="B17444" s="3">
        <v>44117</v>
      </c>
      <c r="C17444" s="3">
        <v>44147</v>
      </c>
      <c r="D17444" t="s">
        <v>131</v>
      </c>
      <c r="E17444" t="s">
        <v>167</v>
      </c>
      <c r="F17444" t="s">
        <v>132</v>
      </c>
    </row>
    <row r="17445" spans="1:6" x14ac:dyDescent="0.25">
      <c r="A17445">
        <v>3272</v>
      </c>
      <c r="B17445" s="3">
        <v>44117</v>
      </c>
      <c r="C17445" s="3">
        <v>44117</v>
      </c>
      <c r="D17445" t="s">
        <v>131</v>
      </c>
      <c r="E17445" t="s">
        <v>167</v>
      </c>
      <c r="F17445" t="s">
        <v>132</v>
      </c>
    </row>
    <row r="17446" spans="1:6" x14ac:dyDescent="0.25">
      <c r="A17446">
        <v>3272</v>
      </c>
      <c r="B17446" s="3">
        <v>44118</v>
      </c>
      <c r="C17446" s="3">
        <v>44152</v>
      </c>
      <c r="D17446" t="s">
        <v>131</v>
      </c>
      <c r="E17446" t="s">
        <v>167</v>
      </c>
      <c r="F17446" t="s">
        <v>132</v>
      </c>
    </row>
    <row r="17447" spans="1:6" x14ac:dyDescent="0.25">
      <c r="A17447">
        <v>3272</v>
      </c>
      <c r="B17447" s="3">
        <v>44148</v>
      </c>
      <c r="C17447" s="3">
        <v>44151</v>
      </c>
      <c r="D17447" t="s">
        <v>131</v>
      </c>
      <c r="E17447" t="s">
        <v>167</v>
      </c>
      <c r="F17447" t="s">
        <v>132</v>
      </c>
    </row>
    <row r="17448" spans="1:6" x14ac:dyDescent="0.25">
      <c r="A17448">
        <v>3272</v>
      </c>
      <c r="B17448" s="3">
        <v>44152</v>
      </c>
      <c r="C17448" s="3">
        <v>44153</v>
      </c>
      <c r="D17448" t="s">
        <v>131</v>
      </c>
      <c r="E17448" t="s">
        <v>167</v>
      </c>
      <c r="F17448" t="s">
        <v>132</v>
      </c>
    </row>
    <row r="17449" spans="1:6" x14ac:dyDescent="0.25">
      <c r="A17449">
        <v>3272</v>
      </c>
      <c r="B17449" s="3">
        <v>44154</v>
      </c>
      <c r="C17449" s="3">
        <v>44336</v>
      </c>
      <c r="D17449" t="s">
        <v>131</v>
      </c>
      <c r="E17449" t="s">
        <v>167</v>
      </c>
      <c r="F17449" t="s">
        <v>132</v>
      </c>
    </row>
    <row r="17450" spans="1:6" x14ac:dyDescent="0.25">
      <c r="A17450">
        <v>3272</v>
      </c>
      <c r="B17450" s="3">
        <v>44336</v>
      </c>
      <c r="C17450" s="3">
        <v>44365</v>
      </c>
      <c r="D17450" t="s">
        <v>131</v>
      </c>
      <c r="E17450" t="s">
        <v>167</v>
      </c>
      <c r="F17450" t="s">
        <v>132</v>
      </c>
    </row>
    <row r="17451" spans="1:6" x14ac:dyDescent="0.25">
      <c r="A17451">
        <v>3272</v>
      </c>
      <c r="B17451" s="3">
        <v>44366</v>
      </c>
      <c r="C17451" s="3"/>
      <c r="D17451" t="s">
        <v>131</v>
      </c>
      <c r="E17451" t="s">
        <v>167</v>
      </c>
      <c r="F17451" t="s">
        <v>132</v>
      </c>
    </row>
    <row r="17452" spans="1:6" x14ac:dyDescent="0.25">
      <c r="A17452">
        <v>3272</v>
      </c>
      <c r="B17452" s="3">
        <v>44366</v>
      </c>
      <c r="C17452" s="3">
        <v>44366</v>
      </c>
      <c r="D17452" t="s">
        <v>131</v>
      </c>
      <c r="E17452" t="s">
        <v>167</v>
      </c>
      <c r="F17452" t="s">
        <v>132</v>
      </c>
    </row>
    <row r="17453" spans="1:6" x14ac:dyDescent="0.25">
      <c r="A17453">
        <v>3272</v>
      </c>
      <c r="B17453" s="3">
        <v>44366</v>
      </c>
      <c r="C17453" s="3">
        <v>44366</v>
      </c>
      <c r="D17453" t="s">
        <v>131</v>
      </c>
      <c r="E17453" t="s">
        <v>167</v>
      </c>
      <c r="F17453" t="s">
        <v>132</v>
      </c>
    </row>
    <row r="17454" spans="1:6" x14ac:dyDescent="0.25">
      <c r="A17454">
        <v>3273</v>
      </c>
      <c r="B17454" s="3">
        <v>42901</v>
      </c>
      <c r="C17454" s="3">
        <v>43149</v>
      </c>
      <c r="D17454" t="s">
        <v>131</v>
      </c>
      <c r="E17454" t="s">
        <v>175</v>
      </c>
      <c r="F17454" t="s">
        <v>133</v>
      </c>
    </row>
    <row r="17455" spans="1:6" x14ac:dyDescent="0.25">
      <c r="A17455">
        <v>3273</v>
      </c>
      <c r="B17455" s="3">
        <v>43150</v>
      </c>
      <c r="C17455" s="3">
        <v>43238</v>
      </c>
      <c r="D17455" t="s">
        <v>131</v>
      </c>
      <c r="E17455" t="s">
        <v>175</v>
      </c>
      <c r="F17455" t="s">
        <v>133</v>
      </c>
    </row>
    <row r="17456" spans="1:6" x14ac:dyDescent="0.25">
      <c r="A17456">
        <v>3273</v>
      </c>
      <c r="B17456" s="3">
        <v>43239</v>
      </c>
      <c r="C17456" s="3">
        <v>43240</v>
      </c>
      <c r="D17456" t="s">
        <v>131</v>
      </c>
      <c r="E17456" t="s">
        <v>175</v>
      </c>
      <c r="F17456" t="s">
        <v>133</v>
      </c>
    </row>
    <row r="17457" spans="1:6" x14ac:dyDescent="0.25">
      <c r="A17457">
        <v>3273</v>
      </c>
      <c r="B17457" s="3">
        <v>43240</v>
      </c>
      <c r="C17457" s="3">
        <v>43265</v>
      </c>
      <c r="D17457" t="s">
        <v>131</v>
      </c>
      <c r="E17457" t="s">
        <v>175</v>
      </c>
      <c r="F17457" t="s">
        <v>133</v>
      </c>
    </row>
    <row r="17458" spans="1:6" x14ac:dyDescent="0.25">
      <c r="A17458">
        <v>3273</v>
      </c>
      <c r="B17458" s="3">
        <v>43240</v>
      </c>
      <c r="C17458" s="3">
        <v>43501</v>
      </c>
      <c r="D17458" t="s">
        <v>131</v>
      </c>
      <c r="E17458" t="s">
        <v>125</v>
      </c>
      <c r="F17458" t="s">
        <v>133</v>
      </c>
    </row>
    <row r="17459" spans="1:6" x14ac:dyDescent="0.25">
      <c r="A17459">
        <v>3273</v>
      </c>
      <c r="B17459" s="3">
        <v>43501</v>
      </c>
      <c r="C17459" s="3">
        <v>43619</v>
      </c>
      <c r="D17459" t="s">
        <v>131</v>
      </c>
      <c r="E17459" t="s">
        <v>118</v>
      </c>
      <c r="F17459" t="s">
        <v>133</v>
      </c>
    </row>
    <row r="17460" spans="1:6" x14ac:dyDescent="0.25">
      <c r="A17460">
        <v>3273</v>
      </c>
      <c r="B17460" s="3">
        <v>43501</v>
      </c>
      <c r="C17460" s="3">
        <v>43501</v>
      </c>
      <c r="D17460" t="s">
        <v>131</v>
      </c>
      <c r="E17460" t="s">
        <v>125</v>
      </c>
      <c r="F17460" t="s">
        <v>133</v>
      </c>
    </row>
    <row r="17461" spans="1:6" x14ac:dyDescent="0.25">
      <c r="A17461">
        <v>3273</v>
      </c>
      <c r="B17461" s="3">
        <v>43619</v>
      </c>
      <c r="C17461" s="3">
        <v>43769</v>
      </c>
      <c r="D17461" t="s">
        <v>131</v>
      </c>
      <c r="E17461" t="s">
        <v>118</v>
      </c>
      <c r="F17461" t="s">
        <v>133</v>
      </c>
    </row>
    <row r="17462" spans="1:6" x14ac:dyDescent="0.25">
      <c r="A17462">
        <v>3273</v>
      </c>
      <c r="B17462" s="3">
        <v>43769</v>
      </c>
      <c r="C17462" s="3">
        <v>43955</v>
      </c>
      <c r="D17462" t="s">
        <v>131</v>
      </c>
      <c r="E17462" t="s">
        <v>118</v>
      </c>
      <c r="F17462" t="s">
        <v>133</v>
      </c>
    </row>
    <row r="17463" spans="1:6" x14ac:dyDescent="0.25">
      <c r="A17463">
        <v>3274</v>
      </c>
      <c r="B17463" s="3">
        <v>43191</v>
      </c>
      <c r="C17463" s="3">
        <v>43281</v>
      </c>
      <c r="D17463" t="s">
        <v>131</v>
      </c>
      <c r="E17463" t="s">
        <v>180</v>
      </c>
      <c r="F17463" t="s">
        <v>133</v>
      </c>
    </row>
    <row r="17464" spans="1:6" x14ac:dyDescent="0.25">
      <c r="A17464">
        <v>3274</v>
      </c>
      <c r="B17464" s="3">
        <v>44105</v>
      </c>
      <c r="C17464" s="3">
        <v>44196</v>
      </c>
      <c r="D17464" t="s">
        <v>131</v>
      </c>
      <c r="E17464" t="s">
        <v>193</v>
      </c>
      <c r="F17464" t="s">
        <v>133</v>
      </c>
    </row>
    <row r="17465" spans="1:6" x14ac:dyDescent="0.25">
      <c r="A17465">
        <v>3274</v>
      </c>
      <c r="B17465" s="3">
        <v>44197</v>
      </c>
      <c r="C17465" s="3">
        <v>44286</v>
      </c>
      <c r="D17465" t="s">
        <v>131</v>
      </c>
      <c r="E17465" t="s">
        <v>193</v>
      </c>
      <c r="F17465" t="s">
        <v>133</v>
      </c>
    </row>
    <row r="17466" spans="1:6" x14ac:dyDescent="0.25">
      <c r="A17466">
        <v>3274</v>
      </c>
      <c r="B17466" s="3">
        <v>44287</v>
      </c>
      <c r="C17466" s="3">
        <v>44377</v>
      </c>
      <c r="D17466" t="s">
        <v>131</v>
      </c>
      <c r="E17466" t="s">
        <v>193</v>
      </c>
      <c r="F17466" t="s">
        <v>133</v>
      </c>
    </row>
    <row r="17467" spans="1:6" x14ac:dyDescent="0.25">
      <c r="A17467">
        <v>3274</v>
      </c>
      <c r="B17467" s="3">
        <v>44348</v>
      </c>
      <c r="C17467" s="3">
        <v>44348</v>
      </c>
      <c r="D17467" t="s">
        <v>131</v>
      </c>
      <c r="E17467" t="s">
        <v>193</v>
      </c>
      <c r="F17467" t="s">
        <v>133</v>
      </c>
    </row>
    <row r="17468" spans="1:6" x14ac:dyDescent="0.25">
      <c r="A17468">
        <v>3274</v>
      </c>
      <c r="B17468" s="3">
        <v>44348</v>
      </c>
      <c r="C17468" s="3">
        <v>44439</v>
      </c>
      <c r="D17468" t="s">
        <v>131</v>
      </c>
      <c r="E17468" t="s">
        <v>115</v>
      </c>
      <c r="F17468" t="s">
        <v>133</v>
      </c>
    </row>
    <row r="17469" spans="1:6" x14ac:dyDescent="0.25">
      <c r="A17469">
        <v>3274</v>
      </c>
      <c r="B17469" s="3">
        <v>44348</v>
      </c>
      <c r="C17469" s="3">
        <v>44348</v>
      </c>
      <c r="D17469" t="s">
        <v>131</v>
      </c>
      <c r="E17469" t="s">
        <v>115</v>
      </c>
      <c r="F17469" t="s">
        <v>133</v>
      </c>
    </row>
    <row r="17470" spans="1:6" x14ac:dyDescent="0.25">
      <c r="A17470">
        <v>3274</v>
      </c>
      <c r="B17470" s="3">
        <v>44348</v>
      </c>
      <c r="C17470" s="3">
        <v>44439</v>
      </c>
      <c r="D17470" t="s">
        <v>131</v>
      </c>
      <c r="E17470" t="s">
        <v>115</v>
      </c>
      <c r="F17470" t="s">
        <v>133</v>
      </c>
    </row>
    <row r="17471" spans="1:6" x14ac:dyDescent="0.25">
      <c r="A17471">
        <v>3274</v>
      </c>
      <c r="B17471" s="3">
        <v>44348</v>
      </c>
      <c r="C17471" s="3">
        <v>44348</v>
      </c>
      <c r="D17471" t="s">
        <v>131</v>
      </c>
      <c r="E17471" t="s">
        <v>115</v>
      </c>
      <c r="F17471" t="s">
        <v>133</v>
      </c>
    </row>
    <row r="17472" spans="1:6" x14ac:dyDescent="0.25">
      <c r="A17472">
        <v>3274</v>
      </c>
      <c r="B17472" s="3">
        <v>44348</v>
      </c>
      <c r="C17472" s="3">
        <v>44439</v>
      </c>
      <c r="D17472" t="s">
        <v>131</v>
      </c>
      <c r="E17472" t="s">
        <v>115</v>
      </c>
      <c r="F17472" t="s">
        <v>133</v>
      </c>
    </row>
    <row r="17473" spans="1:6" x14ac:dyDescent="0.25">
      <c r="A17473">
        <v>3274</v>
      </c>
      <c r="B17473" s="3">
        <v>44440</v>
      </c>
      <c r="C17473" s="3">
        <v>44440</v>
      </c>
      <c r="D17473" t="s">
        <v>131</v>
      </c>
      <c r="E17473" t="s">
        <v>115</v>
      </c>
      <c r="F17473" t="s">
        <v>133</v>
      </c>
    </row>
    <row r="17474" spans="1:6" x14ac:dyDescent="0.25">
      <c r="A17474">
        <v>3274</v>
      </c>
      <c r="B17474" s="3">
        <v>44440</v>
      </c>
      <c r="C17474" s="3">
        <v>44440</v>
      </c>
      <c r="D17474" t="s">
        <v>131</v>
      </c>
      <c r="E17474" t="s">
        <v>169</v>
      </c>
      <c r="F17474" t="s">
        <v>133</v>
      </c>
    </row>
    <row r="17475" spans="1:6" x14ac:dyDescent="0.25">
      <c r="A17475">
        <v>3274</v>
      </c>
      <c r="B17475" s="3">
        <v>44440</v>
      </c>
      <c r="C17475" s="3">
        <v>44440</v>
      </c>
      <c r="D17475" t="s">
        <v>131</v>
      </c>
      <c r="E17475" t="s">
        <v>220</v>
      </c>
      <c r="F17475" t="s">
        <v>133</v>
      </c>
    </row>
    <row r="17476" spans="1:6" x14ac:dyDescent="0.25">
      <c r="A17476">
        <v>3274</v>
      </c>
      <c r="B17476" s="3">
        <v>44440</v>
      </c>
      <c r="C17476" s="3"/>
      <c r="D17476" t="s">
        <v>131</v>
      </c>
      <c r="E17476" t="s">
        <v>220</v>
      </c>
      <c r="F17476" t="s">
        <v>133</v>
      </c>
    </row>
    <row r="17477" spans="1:6" x14ac:dyDescent="0.25">
      <c r="A17477">
        <v>3280</v>
      </c>
      <c r="B17477" s="3">
        <v>43101</v>
      </c>
      <c r="C17477" s="3">
        <v>43373</v>
      </c>
      <c r="D17477" t="s">
        <v>131</v>
      </c>
      <c r="E17477" t="s">
        <v>127</v>
      </c>
      <c r="F17477" t="s">
        <v>133</v>
      </c>
    </row>
    <row r="17478" spans="1:6" x14ac:dyDescent="0.25">
      <c r="A17478">
        <v>3280</v>
      </c>
      <c r="B17478" s="3">
        <v>43374</v>
      </c>
      <c r="C17478" s="3">
        <v>43465</v>
      </c>
      <c r="D17478" t="s">
        <v>131</v>
      </c>
      <c r="E17478" t="s">
        <v>127</v>
      </c>
      <c r="F17478" t="s">
        <v>133</v>
      </c>
    </row>
    <row r="17479" spans="1:6" x14ac:dyDescent="0.25">
      <c r="A17479">
        <v>3280</v>
      </c>
      <c r="B17479" s="3">
        <v>43466</v>
      </c>
      <c r="C17479" s="3">
        <v>43555</v>
      </c>
      <c r="D17479" t="s">
        <v>131</v>
      </c>
      <c r="E17479" t="s">
        <v>127</v>
      </c>
      <c r="F17479" t="s">
        <v>133</v>
      </c>
    </row>
    <row r="17480" spans="1:6" x14ac:dyDescent="0.25">
      <c r="A17480">
        <v>3280</v>
      </c>
      <c r="B17480" s="3">
        <v>43556</v>
      </c>
      <c r="C17480" s="3">
        <v>43646</v>
      </c>
      <c r="D17480" t="s">
        <v>131</v>
      </c>
      <c r="E17480" t="s">
        <v>127</v>
      </c>
      <c r="F17480" t="s">
        <v>133</v>
      </c>
    </row>
    <row r="17481" spans="1:6" x14ac:dyDescent="0.25">
      <c r="A17481">
        <v>3280</v>
      </c>
      <c r="B17481" s="3">
        <v>43647</v>
      </c>
      <c r="C17481" s="3">
        <v>43738</v>
      </c>
      <c r="D17481" t="s">
        <v>131</v>
      </c>
      <c r="E17481" t="s">
        <v>127</v>
      </c>
      <c r="F17481" t="s">
        <v>133</v>
      </c>
    </row>
    <row r="17482" spans="1:6" x14ac:dyDescent="0.25">
      <c r="A17482">
        <v>3280</v>
      </c>
      <c r="B17482" s="3">
        <v>43739</v>
      </c>
      <c r="C17482" s="3">
        <v>43830</v>
      </c>
      <c r="D17482" t="s">
        <v>131</v>
      </c>
      <c r="E17482" t="s">
        <v>127</v>
      </c>
      <c r="F17482" t="s">
        <v>133</v>
      </c>
    </row>
    <row r="17483" spans="1:6" x14ac:dyDescent="0.25">
      <c r="A17483">
        <v>3280</v>
      </c>
      <c r="B17483" s="3">
        <v>43831</v>
      </c>
      <c r="C17483" s="3">
        <v>43921</v>
      </c>
      <c r="D17483" t="s">
        <v>131</v>
      </c>
      <c r="E17483" t="s">
        <v>127</v>
      </c>
      <c r="F17483" t="s">
        <v>133</v>
      </c>
    </row>
    <row r="17484" spans="1:6" x14ac:dyDescent="0.25">
      <c r="A17484">
        <v>3280</v>
      </c>
      <c r="B17484" s="3">
        <v>43922</v>
      </c>
      <c r="C17484" s="3">
        <v>44012</v>
      </c>
      <c r="D17484" t="s">
        <v>131</v>
      </c>
      <c r="E17484" t="s">
        <v>127</v>
      </c>
      <c r="F17484" t="s">
        <v>133</v>
      </c>
    </row>
    <row r="17485" spans="1:6" x14ac:dyDescent="0.25">
      <c r="A17485">
        <v>3280</v>
      </c>
      <c r="B17485" s="3">
        <v>44013</v>
      </c>
      <c r="C17485" s="3">
        <v>44104</v>
      </c>
      <c r="D17485" t="s">
        <v>131</v>
      </c>
      <c r="E17485" t="s">
        <v>127</v>
      </c>
      <c r="F17485" t="s">
        <v>133</v>
      </c>
    </row>
    <row r="17486" spans="1:6" x14ac:dyDescent="0.25">
      <c r="A17486">
        <v>3280</v>
      </c>
      <c r="B17486" s="3">
        <v>44089</v>
      </c>
      <c r="C17486" s="3">
        <v>44090</v>
      </c>
      <c r="D17486" t="s">
        <v>131</v>
      </c>
      <c r="E17486" t="s">
        <v>127</v>
      </c>
      <c r="F17486" t="s">
        <v>133</v>
      </c>
    </row>
    <row r="17487" spans="1:6" x14ac:dyDescent="0.25">
      <c r="A17487">
        <v>3280</v>
      </c>
      <c r="B17487" s="3">
        <v>44090</v>
      </c>
      <c r="C17487" s="3">
        <v>44563</v>
      </c>
      <c r="D17487" t="s">
        <v>131</v>
      </c>
      <c r="E17487" t="s">
        <v>115</v>
      </c>
      <c r="F17487" t="s">
        <v>133</v>
      </c>
    </row>
    <row r="17488" spans="1:6" x14ac:dyDescent="0.25">
      <c r="A17488">
        <v>3280</v>
      </c>
      <c r="B17488" s="3">
        <v>44090</v>
      </c>
      <c r="C17488" s="3">
        <v>44090</v>
      </c>
      <c r="D17488" t="s">
        <v>131</v>
      </c>
      <c r="E17488" t="s">
        <v>115</v>
      </c>
      <c r="F17488" t="s">
        <v>133</v>
      </c>
    </row>
    <row r="17489" spans="1:6" x14ac:dyDescent="0.25">
      <c r="A17489">
        <v>3280</v>
      </c>
      <c r="B17489" s="3">
        <v>44563</v>
      </c>
      <c r="C17489" s="3">
        <v>44564</v>
      </c>
      <c r="D17489" t="s">
        <v>131</v>
      </c>
      <c r="E17489" t="s">
        <v>115</v>
      </c>
      <c r="F17489" t="s">
        <v>133</v>
      </c>
    </row>
    <row r="17490" spans="1:6" x14ac:dyDescent="0.25">
      <c r="A17490">
        <v>3280</v>
      </c>
      <c r="B17490" s="3">
        <v>44564</v>
      </c>
      <c r="C17490" s="3"/>
      <c r="D17490" t="s">
        <v>131</v>
      </c>
      <c r="E17490" t="s">
        <v>115</v>
      </c>
      <c r="F17490" t="s">
        <v>133</v>
      </c>
    </row>
    <row r="17491" spans="1:6" x14ac:dyDescent="0.25">
      <c r="A17491">
        <v>3282</v>
      </c>
      <c r="B17491" s="3">
        <v>43129</v>
      </c>
      <c r="C17491" s="3">
        <v>43647</v>
      </c>
      <c r="D17491" t="s">
        <v>131</v>
      </c>
      <c r="E17491" t="s">
        <v>176</v>
      </c>
      <c r="F17491" t="s">
        <v>133</v>
      </c>
    </row>
    <row r="17492" spans="1:6" x14ac:dyDescent="0.25">
      <c r="A17492">
        <v>3282</v>
      </c>
      <c r="B17492" s="3">
        <v>43647</v>
      </c>
      <c r="C17492" s="3">
        <v>43739</v>
      </c>
      <c r="D17492" t="s">
        <v>131</v>
      </c>
      <c r="E17492" t="s">
        <v>176</v>
      </c>
      <c r="F17492" t="s">
        <v>133</v>
      </c>
    </row>
    <row r="17493" spans="1:6" x14ac:dyDescent="0.25">
      <c r="A17493">
        <v>3282</v>
      </c>
      <c r="B17493" s="3">
        <v>43739</v>
      </c>
      <c r="C17493" s="3">
        <v>43739</v>
      </c>
      <c r="D17493" t="s">
        <v>131</v>
      </c>
      <c r="E17493" t="s">
        <v>176</v>
      </c>
      <c r="F17493" t="s">
        <v>133</v>
      </c>
    </row>
    <row r="17494" spans="1:6" x14ac:dyDescent="0.25">
      <c r="A17494">
        <v>3282</v>
      </c>
      <c r="B17494" s="3">
        <v>43739</v>
      </c>
      <c r="C17494" s="3">
        <v>43983</v>
      </c>
      <c r="D17494" t="s">
        <v>131</v>
      </c>
      <c r="E17494" t="s">
        <v>116</v>
      </c>
      <c r="F17494" t="s">
        <v>133</v>
      </c>
    </row>
    <row r="17495" spans="1:6" x14ac:dyDescent="0.25">
      <c r="A17495">
        <v>3282</v>
      </c>
      <c r="B17495" s="3">
        <v>43983</v>
      </c>
      <c r="C17495" s="3">
        <v>43983</v>
      </c>
      <c r="D17495" t="s">
        <v>131</v>
      </c>
      <c r="E17495" t="s">
        <v>116</v>
      </c>
      <c r="F17495" t="s">
        <v>133</v>
      </c>
    </row>
    <row r="17496" spans="1:6" x14ac:dyDescent="0.25">
      <c r="A17496">
        <v>3282</v>
      </c>
      <c r="B17496" s="3">
        <v>43983</v>
      </c>
      <c r="C17496" s="3">
        <v>44382</v>
      </c>
      <c r="D17496" t="s">
        <v>131</v>
      </c>
      <c r="E17496" t="s">
        <v>115</v>
      </c>
      <c r="F17496" t="s">
        <v>133</v>
      </c>
    </row>
    <row r="17497" spans="1:6" x14ac:dyDescent="0.25">
      <c r="A17497">
        <v>3282</v>
      </c>
      <c r="B17497" s="3">
        <v>44382</v>
      </c>
      <c r="D17497" t="s">
        <v>131</v>
      </c>
      <c r="E17497" t="s">
        <v>115</v>
      </c>
      <c r="F17497" t="s">
        <v>133</v>
      </c>
    </row>
    <row r="17498" spans="1:6" x14ac:dyDescent="0.25">
      <c r="A17498">
        <v>3283</v>
      </c>
      <c r="B17498" s="3">
        <v>42963</v>
      </c>
      <c r="C17498" s="3">
        <v>43147</v>
      </c>
      <c r="D17498" t="s">
        <v>131</v>
      </c>
      <c r="E17498" t="s">
        <v>180</v>
      </c>
      <c r="F17498" t="s">
        <v>133</v>
      </c>
    </row>
    <row r="17499" spans="1:6" x14ac:dyDescent="0.25">
      <c r="A17499">
        <v>3283</v>
      </c>
      <c r="B17499" s="3">
        <v>43147</v>
      </c>
      <c r="C17499" s="3">
        <v>43147</v>
      </c>
      <c r="D17499" t="s">
        <v>131</v>
      </c>
      <c r="E17499" t="s">
        <v>180</v>
      </c>
      <c r="F17499" t="s">
        <v>133</v>
      </c>
    </row>
    <row r="17500" spans="1:6" x14ac:dyDescent="0.25">
      <c r="A17500">
        <v>3283</v>
      </c>
      <c r="B17500" s="3">
        <v>43147</v>
      </c>
      <c r="C17500" s="3">
        <v>43880</v>
      </c>
      <c r="D17500" t="s">
        <v>131</v>
      </c>
      <c r="E17500" t="s">
        <v>116</v>
      </c>
      <c r="F17500" t="s">
        <v>133</v>
      </c>
    </row>
    <row r="17501" spans="1:6" x14ac:dyDescent="0.25">
      <c r="A17501">
        <v>3283</v>
      </c>
      <c r="B17501" s="3">
        <v>43880</v>
      </c>
      <c r="C17501" s="3">
        <v>43886</v>
      </c>
      <c r="D17501" t="s">
        <v>131</v>
      </c>
      <c r="E17501" t="s">
        <v>116</v>
      </c>
      <c r="F17501" t="s">
        <v>133</v>
      </c>
    </row>
    <row r="17502" spans="1:6" x14ac:dyDescent="0.25">
      <c r="A17502">
        <v>3283</v>
      </c>
      <c r="B17502" s="3">
        <v>43887</v>
      </c>
      <c r="C17502" s="3">
        <v>43887</v>
      </c>
      <c r="D17502" t="s">
        <v>131</v>
      </c>
      <c r="E17502" t="s">
        <v>116</v>
      </c>
      <c r="F17502" t="s">
        <v>133</v>
      </c>
    </row>
    <row r="17503" spans="1:6" x14ac:dyDescent="0.25">
      <c r="A17503">
        <v>3283</v>
      </c>
      <c r="B17503" s="3">
        <v>43887</v>
      </c>
      <c r="C17503" s="3">
        <v>43889</v>
      </c>
      <c r="D17503" t="s">
        <v>131</v>
      </c>
      <c r="E17503" t="s">
        <v>116</v>
      </c>
      <c r="F17503" t="s">
        <v>133</v>
      </c>
    </row>
    <row r="17504" spans="1:6" x14ac:dyDescent="0.25">
      <c r="A17504">
        <v>3283</v>
      </c>
      <c r="B17504" s="3">
        <v>43890</v>
      </c>
      <c r="C17504" s="3">
        <v>44120</v>
      </c>
      <c r="D17504" t="s">
        <v>131</v>
      </c>
      <c r="E17504" t="s">
        <v>116</v>
      </c>
      <c r="F17504" t="s">
        <v>133</v>
      </c>
    </row>
    <row r="17505" spans="1:6" x14ac:dyDescent="0.25">
      <c r="A17505">
        <v>3283</v>
      </c>
      <c r="B17505" s="3">
        <v>44120</v>
      </c>
      <c r="C17505" s="3">
        <v>44126</v>
      </c>
      <c r="D17505" t="s">
        <v>131</v>
      </c>
      <c r="E17505" t="s">
        <v>116</v>
      </c>
      <c r="F17505" t="s">
        <v>133</v>
      </c>
    </row>
    <row r="17506" spans="1:6" x14ac:dyDescent="0.25">
      <c r="A17506">
        <v>3283</v>
      </c>
      <c r="B17506" s="3">
        <v>44127</v>
      </c>
      <c r="C17506" s="3">
        <v>44426</v>
      </c>
      <c r="D17506" t="s">
        <v>131</v>
      </c>
      <c r="E17506" t="s">
        <v>116</v>
      </c>
      <c r="F17506" t="s">
        <v>133</v>
      </c>
    </row>
    <row r="17507" spans="1:6" x14ac:dyDescent="0.25">
      <c r="A17507">
        <v>3283</v>
      </c>
      <c r="B17507" s="3">
        <v>44426</v>
      </c>
      <c r="C17507" s="3">
        <v>44432</v>
      </c>
      <c r="D17507" t="s">
        <v>131</v>
      </c>
      <c r="E17507" t="s">
        <v>116</v>
      </c>
      <c r="F17507" t="s">
        <v>133</v>
      </c>
    </row>
    <row r="17508" spans="1:6" x14ac:dyDescent="0.25">
      <c r="A17508">
        <v>3283</v>
      </c>
      <c r="B17508" s="3">
        <v>44433</v>
      </c>
      <c r="C17508" s="3"/>
      <c r="D17508" t="s">
        <v>131</v>
      </c>
      <c r="E17508" t="s">
        <v>116</v>
      </c>
      <c r="F17508" t="s">
        <v>133</v>
      </c>
    </row>
    <row r="17509" spans="1:6" x14ac:dyDescent="0.25">
      <c r="A17509">
        <v>3284</v>
      </c>
      <c r="B17509" s="3">
        <v>43055</v>
      </c>
      <c r="C17509" s="3">
        <v>43779</v>
      </c>
      <c r="D17509" t="s">
        <v>131</v>
      </c>
      <c r="E17509" t="s">
        <v>125</v>
      </c>
      <c r="F17509" t="s">
        <v>133</v>
      </c>
    </row>
    <row r="17510" spans="1:6" x14ac:dyDescent="0.25">
      <c r="A17510">
        <v>3284</v>
      </c>
      <c r="B17510" s="3">
        <v>43780</v>
      </c>
      <c r="C17510" s="3">
        <v>44213</v>
      </c>
      <c r="D17510" t="s">
        <v>131</v>
      </c>
      <c r="E17510" t="s">
        <v>125</v>
      </c>
      <c r="F17510" t="s">
        <v>133</v>
      </c>
    </row>
    <row r="17511" spans="1:6" x14ac:dyDescent="0.25">
      <c r="A17511">
        <v>3284</v>
      </c>
      <c r="B17511" s="3">
        <v>44214</v>
      </c>
      <c r="C17511" s="3">
        <v>44388</v>
      </c>
      <c r="D17511" t="s">
        <v>131</v>
      </c>
      <c r="E17511" t="s">
        <v>125</v>
      </c>
      <c r="F17511" t="s">
        <v>133</v>
      </c>
    </row>
    <row r="17512" spans="1:6" x14ac:dyDescent="0.25">
      <c r="A17512">
        <v>3284</v>
      </c>
      <c r="B17512" s="3">
        <v>44389</v>
      </c>
      <c r="C17512" s="3">
        <v>44402</v>
      </c>
      <c r="D17512" t="s">
        <v>131</v>
      </c>
      <c r="E17512" t="s">
        <v>125</v>
      </c>
      <c r="F17512" t="s">
        <v>133</v>
      </c>
    </row>
    <row r="17513" spans="1:6" x14ac:dyDescent="0.25">
      <c r="A17513">
        <v>3284</v>
      </c>
      <c r="B17513" s="3">
        <v>44403</v>
      </c>
      <c r="C17513" s="3">
        <v>44479</v>
      </c>
      <c r="D17513" t="s">
        <v>131</v>
      </c>
      <c r="E17513" t="s">
        <v>125</v>
      </c>
      <c r="F17513" t="s">
        <v>133</v>
      </c>
    </row>
    <row r="17514" spans="1:6" x14ac:dyDescent="0.25">
      <c r="A17514">
        <v>3284</v>
      </c>
      <c r="B17514" s="3">
        <v>44479</v>
      </c>
      <c r="C17514" s="3">
        <v>44479</v>
      </c>
      <c r="D17514" t="s">
        <v>131</v>
      </c>
      <c r="E17514" t="s">
        <v>125</v>
      </c>
      <c r="F17514" t="s">
        <v>133</v>
      </c>
    </row>
    <row r="17515" spans="1:6" x14ac:dyDescent="0.25">
      <c r="A17515">
        <v>3284</v>
      </c>
      <c r="B17515" s="3">
        <v>44480</v>
      </c>
      <c r="C17515" s="3"/>
      <c r="D17515" t="s">
        <v>131</v>
      </c>
      <c r="E17515" t="s">
        <v>125</v>
      </c>
      <c r="F17515" t="s">
        <v>133</v>
      </c>
    </row>
    <row r="17516" spans="1:6" x14ac:dyDescent="0.25">
      <c r="A17516">
        <v>3285</v>
      </c>
      <c r="B17516" s="3">
        <v>43073</v>
      </c>
      <c r="C17516" s="3">
        <v>43770</v>
      </c>
      <c r="D17516" t="s">
        <v>131</v>
      </c>
      <c r="E17516" t="s">
        <v>123</v>
      </c>
      <c r="F17516" t="s">
        <v>133</v>
      </c>
    </row>
    <row r="17517" spans="1:6" x14ac:dyDescent="0.25">
      <c r="A17517">
        <v>3285</v>
      </c>
      <c r="B17517" s="3">
        <v>43770</v>
      </c>
      <c r="C17517" s="3">
        <v>43871</v>
      </c>
      <c r="D17517" t="s">
        <v>131</v>
      </c>
      <c r="E17517" t="s">
        <v>118</v>
      </c>
      <c r="F17517" t="s">
        <v>133</v>
      </c>
    </row>
    <row r="17518" spans="1:6" x14ac:dyDescent="0.25">
      <c r="A17518">
        <v>3285</v>
      </c>
      <c r="B17518" s="3">
        <v>43770</v>
      </c>
      <c r="C17518" s="3">
        <v>43770</v>
      </c>
      <c r="D17518" t="s">
        <v>131</v>
      </c>
      <c r="E17518" t="s">
        <v>123</v>
      </c>
      <c r="F17518" t="s">
        <v>133</v>
      </c>
    </row>
    <row r="17519" spans="1:6" x14ac:dyDescent="0.25">
      <c r="A17519">
        <v>3285</v>
      </c>
      <c r="B17519" s="3">
        <v>43871</v>
      </c>
      <c r="C17519" s="3">
        <v>43882</v>
      </c>
      <c r="D17519" t="s">
        <v>131</v>
      </c>
      <c r="E17519" t="s">
        <v>118</v>
      </c>
      <c r="F17519" t="s">
        <v>133</v>
      </c>
    </row>
    <row r="17520" spans="1:6" x14ac:dyDescent="0.25">
      <c r="A17520">
        <v>3285</v>
      </c>
      <c r="B17520" s="3">
        <v>43883</v>
      </c>
      <c r="C17520" s="3">
        <v>44141</v>
      </c>
      <c r="D17520" t="s">
        <v>131</v>
      </c>
      <c r="E17520" t="s">
        <v>118</v>
      </c>
      <c r="F17520" t="s">
        <v>133</v>
      </c>
    </row>
    <row r="17521" spans="1:6" x14ac:dyDescent="0.25">
      <c r="A17521">
        <v>3285</v>
      </c>
      <c r="B17521" s="3">
        <v>44141</v>
      </c>
      <c r="C17521" s="3">
        <v>44147</v>
      </c>
      <c r="D17521" t="s">
        <v>131</v>
      </c>
      <c r="E17521" t="s">
        <v>118</v>
      </c>
      <c r="F17521" t="s">
        <v>133</v>
      </c>
    </row>
    <row r="17522" spans="1:6" x14ac:dyDescent="0.25">
      <c r="A17522">
        <v>3285</v>
      </c>
      <c r="B17522" s="3">
        <v>44148</v>
      </c>
      <c r="C17522" s="3">
        <v>44148</v>
      </c>
      <c r="D17522" t="s">
        <v>131</v>
      </c>
      <c r="E17522" t="s">
        <v>118</v>
      </c>
      <c r="F17522" t="s">
        <v>133</v>
      </c>
    </row>
    <row r="17523" spans="1:6" x14ac:dyDescent="0.25">
      <c r="A17523">
        <v>3285</v>
      </c>
      <c r="B17523" s="3">
        <v>44148</v>
      </c>
      <c r="C17523" s="3">
        <v>44154</v>
      </c>
      <c r="D17523" t="s">
        <v>131</v>
      </c>
      <c r="E17523" t="s">
        <v>118</v>
      </c>
      <c r="F17523" t="s">
        <v>133</v>
      </c>
    </row>
    <row r="17524" spans="1:6" x14ac:dyDescent="0.25">
      <c r="A17524">
        <v>3285</v>
      </c>
      <c r="B17524" s="3">
        <v>44155</v>
      </c>
      <c r="C17524" s="3">
        <v>44628</v>
      </c>
      <c r="D17524" t="s">
        <v>131</v>
      </c>
      <c r="E17524" t="s">
        <v>118</v>
      </c>
      <c r="F17524" t="s">
        <v>133</v>
      </c>
    </row>
    <row r="17525" spans="1:6" x14ac:dyDescent="0.25">
      <c r="A17525">
        <v>3285</v>
      </c>
      <c r="B17525" s="3">
        <v>44628</v>
      </c>
      <c r="C17525" s="3">
        <v>44811</v>
      </c>
      <c r="D17525" t="s">
        <v>131</v>
      </c>
      <c r="E17525" t="s">
        <v>118</v>
      </c>
      <c r="F17525" t="s">
        <v>133</v>
      </c>
    </row>
    <row r="17526" spans="1:6" x14ac:dyDescent="0.25">
      <c r="A17526">
        <v>3285</v>
      </c>
      <c r="B17526" s="3">
        <v>44812</v>
      </c>
      <c r="C17526" s="3"/>
      <c r="D17526" t="s">
        <v>131</v>
      </c>
      <c r="E17526" t="s">
        <v>118</v>
      </c>
      <c r="F17526" t="s">
        <v>133</v>
      </c>
    </row>
    <row r="17527" spans="1:6" x14ac:dyDescent="0.25">
      <c r="A17527">
        <v>3287</v>
      </c>
      <c r="B17527" s="3">
        <v>42959</v>
      </c>
      <c r="C17527" s="3">
        <v>43205</v>
      </c>
      <c r="D17527" t="s">
        <v>131</v>
      </c>
      <c r="E17527" t="s">
        <v>200</v>
      </c>
      <c r="F17527" t="s">
        <v>133</v>
      </c>
    </row>
    <row r="17528" spans="1:6" x14ac:dyDescent="0.25">
      <c r="A17528">
        <v>3287</v>
      </c>
      <c r="B17528" s="3">
        <v>43205</v>
      </c>
      <c r="C17528" s="3">
        <v>43206</v>
      </c>
      <c r="D17528" t="s">
        <v>131</v>
      </c>
      <c r="E17528" t="s">
        <v>200</v>
      </c>
      <c r="F17528" t="s">
        <v>133</v>
      </c>
    </row>
    <row r="17529" spans="1:6" x14ac:dyDescent="0.25">
      <c r="A17529">
        <v>3287</v>
      </c>
      <c r="B17529" s="3">
        <v>43206</v>
      </c>
      <c r="C17529" s="3">
        <v>43831</v>
      </c>
      <c r="D17529" t="s">
        <v>131</v>
      </c>
      <c r="E17529" t="s">
        <v>200</v>
      </c>
      <c r="F17529" t="s">
        <v>133</v>
      </c>
    </row>
    <row r="17530" spans="1:6" x14ac:dyDescent="0.25">
      <c r="A17530">
        <v>3287</v>
      </c>
      <c r="B17530" s="3">
        <v>43831</v>
      </c>
      <c r="C17530" s="3">
        <v>43831</v>
      </c>
      <c r="D17530" t="s">
        <v>131</v>
      </c>
      <c r="E17530" t="s">
        <v>200</v>
      </c>
      <c r="F17530" t="s">
        <v>133</v>
      </c>
    </row>
    <row r="17531" spans="1:6" x14ac:dyDescent="0.25">
      <c r="A17531">
        <v>3287</v>
      </c>
      <c r="B17531" s="3">
        <v>43831</v>
      </c>
      <c r="C17531" s="3">
        <v>44263</v>
      </c>
      <c r="D17531" t="s">
        <v>131</v>
      </c>
      <c r="E17531" t="s">
        <v>163</v>
      </c>
      <c r="F17531" t="s">
        <v>133</v>
      </c>
    </row>
    <row r="17532" spans="1:6" x14ac:dyDescent="0.25">
      <c r="A17532">
        <v>3287</v>
      </c>
      <c r="B17532" s="3">
        <v>44263</v>
      </c>
      <c r="C17532" s="3"/>
      <c r="D17532" t="s">
        <v>131</v>
      </c>
      <c r="E17532" t="s">
        <v>125</v>
      </c>
      <c r="F17532" t="s">
        <v>133</v>
      </c>
    </row>
    <row r="17533" spans="1:6" x14ac:dyDescent="0.25">
      <c r="A17533">
        <v>3287</v>
      </c>
      <c r="B17533" s="3">
        <v>44263</v>
      </c>
      <c r="C17533" s="3">
        <v>44263</v>
      </c>
      <c r="D17533" t="s">
        <v>131</v>
      </c>
      <c r="E17533" t="s">
        <v>163</v>
      </c>
      <c r="F17533" t="s">
        <v>133</v>
      </c>
    </row>
    <row r="17534" spans="1:6" x14ac:dyDescent="0.25">
      <c r="A17534">
        <v>3289</v>
      </c>
      <c r="B17534" s="3">
        <v>43374</v>
      </c>
      <c r="C17534" s="3">
        <v>43465</v>
      </c>
      <c r="D17534" t="s">
        <v>131</v>
      </c>
      <c r="E17534" t="s">
        <v>185</v>
      </c>
      <c r="F17534" t="s">
        <v>133</v>
      </c>
    </row>
    <row r="17535" spans="1:6" x14ac:dyDescent="0.25">
      <c r="A17535">
        <v>3289</v>
      </c>
      <c r="B17535" s="3">
        <v>43405</v>
      </c>
      <c r="C17535" s="3">
        <v>43405</v>
      </c>
      <c r="D17535" t="s">
        <v>131</v>
      </c>
      <c r="E17535" t="s">
        <v>185</v>
      </c>
      <c r="F17535" t="s">
        <v>133</v>
      </c>
    </row>
    <row r="17536" spans="1:6" x14ac:dyDescent="0.25">
      <c r="A17536">
        <v>3289</v>
      </c>
      <c r="B17536" s="3">
        <v>43466</v>
      </c>
      <c r="C17536" s="3">
        <v>43555</v>
      </c>
      <c r="D17536" t="s">
        <v>131</v>
      </c>
      <c r="E17536" t="s">
        <v>185</v>
      </c>
      <c r="F17536" t="s">
        <v>133</v>
      </c>
    </row>
    <row r="17537" spans="1:6" x14ac:dyDescent="0.25">
      <c r="A17537">
        <v>3289</v>
      </c>
      <c r="B17537" s="3">
        <v>43556</v>
      </c>
      <c r="C17537" s="3">
        <v>43646</v>
      </c>
      <c r="D17537" t="s">
        <v>131</v>
      </c>
      <c r="E17537" t="s">
        <v>185</v>
      </c>
      <c r="F17537" t="s">
        <v>133</v>
      </c>
    </row>
    <row r="17538" spans="1:6" x14ac:dyDescent="0.25">
      <c r="A17538">
        <v>3289</v>
      </c>
      <c r="B17538" s="3">
        <v>43647</v>
      </c>
      <c r="C17538" s="3">
        <v>43738</v>
      </c>
      <c r="D17538" t="s">
        <v>131</v>
      </c>
      <c r="E17538" t="s">
        <v>185</v>
      </c>
      <c r="F17538" t="s">
        <v>133</v>
      </c>
    </row>
    <row r="17539" spans="1:6" x14ac:dyDescent="0.25">
      <c r="A17539">
        <v>3289</v>
      </c>
      <c r="B17539" s="3">
        <v>43739</v>
      </c>
      <c r="C17539" s="3">
        <v>43830</v>
      </c>
      <c r="D17539" t="s">
        <v>131</v>
      </c>
      <c r="E17539" t="s">
        <v>185</v>
      </c>
      <c r="F17539" t="s">
        <v>133</v>
      </c>
    </row>
    <row r="17540" spans="1:6" x14ac:dyDescent="0.25">
      <c r="A17540">
        <v>3289</v>
      </c>
      <c r="B17540" s="3">
        <v>43831</v>
      </c>
      <c r="C17540" s="3">
        <v>43921</v>
      </c>
      <c r="D17540" t="s">
        <v>131</v>
      </c>
      <c r="E17540" t="s">
        <v>185</v>
      </c>
      <c r="F17540" t="s">
        <v>133</v>
      </c>
    </row>
    <row r="17541" spans="1:6" x14ac:dyDescent="0.25">
      <c r="A17541">
        <v>3289</v>
      </c>
      <c r="B17541" s="3">
        <v>43922</v>
      </c>
      <c r="C17541" s="3">
        <v>44012</v>
      </c>
      <c r="D17541" t="s">
        <v>131</v>
      </c>
      <c r="E17541" t="s">
        <v>185</v>
      </c>
      <c r="F17541" t="s">
        <v>133</v>
      </c>
    </row>
    <row r="17542" spans="1:6" x14ac:dyDescent="0.25">
      <c r="A17542">
        <v>3289</v>
      </c>
      <c r="B17542" s="3">
        <v>44013</v>
      </c>
      <c r="C17542" s="3">
        <v>44104</v>
      </c>
      <c r="D17542" t="s">
        <v>131</v>
      </c>
      <c r="E17542" t="s">
        <v>185</v>
      </c>
      <c r="F17542" t="s">
        <v>133</v>
      </c>
    </row>
    <row r="17543" spans="1:6" x14ac:dyDescent="0.25">
      <c r="A17543">
        <v>3289</v>
      </c>
      <c r="B17543" s="3">
        <v>44105</v>
      </c>
      <c r="C17543" s="3">
        <v>44105</v>
      </c>
      <c r="D17543" t="s">
        <v>131</v>
      </c>
      <c r="E17543" t="s">
        <v>167</v>
      </c>
      <c r="F17543" t="s">
        <v>133</v>
      </c>
    </row>
    <row r="17544" spans="1:6" x14ac:dyDescent="0.25">
      <c r="A17544">
        <v>3289</v>
      </c>
      <c r="B17544" s="3">
        <v>44105</v>
      </c>
      <c r="C17544" s="3">
        <v>44105</v>
      </c>
      <c r="D17544" t="s">
        <v>131</v>
      </c>
      <c r="E17544" t="s">
        <v>167</v>
      </c>
      <c r="F17544" t="s">
        <v>133</v>
      </c>
    </row>
    <row r="17545" spans="1:6" x14ac:dyDescent="0.25">
      <c r="A17545">
        <v>3289</v>
      </c>
      <c r="B17545" s="3">
        <v>44105</v>
      </c>
      <c r="D17545" t="s">
        <v>131</v>
      </c>
      <c r="E17545" t="s">
        <v>167</v>
      </c>
      <c r="F17545" t="s">
        <v>133</v>
      </c>
    </row>
    <row r="17546" spans="1:6" x14ac:dyDescent="0.25">
      <c r="A17546">
        <v>3289</v>
      </c>
      <c r="B17546" s="3">
        <v>44105</v>
      </c>
      <c r="C17546" s="3">
        <v>44105</v>
      </c>
      <c r="D17546" t="s">
        <v>131</v>
      </c>
      <c r="E17546" t="s">
        <v>167</v>
      </c>
      <c r="F17546" t="s">
        <v>132</v>
      </c>
    </row>
    <row r="17547" spans="1:6" x14ac:dyDescent="0.25">
      <c r="A17547">
        <v>3290</v>
      </c>
      <c r="B17547" s="3">
        <v>43466</v>
      </c>
      <c r="C17547" s="3">
        <v>43555</v>
      </c>
      <c r="D17547" t="s">
        <v>131</v>
      </c>
      <c r="E17547" t="s">
        <v>111</v>
      </c>
      <c r="F17547" t="s">
        <v>133</v>
      </c>
    </row>
    <row r="17548" spans="1:6" x14ac:dyDescent="0.25">
      <c r="A17548">
        <v>3290</v>
      </c>
      <c r="B17548" s="3">
        <v>43556</v>
      </c>
      <c r="C17548" s="3">
        <v>43646</v>
      </c>
      <c r="D17548" t="s">
        <v>131</v>
      </c>
      <c r="E17548" t="s">
        <v>111</v>
      </c>
      <c r="F17548" t="s">
        <v>133</v>
      </c>
    </row>
    <row r="17549" spans="1:6" x14ac:dyDescent="0.25">
      <c r="A17549">
        <v>3290</v>
      </c>
      <c r="B17549" s="3">
        <v>43647</v>
      </c>
      <c r="C17549" s="3">
        <v>43738</v>
      </c>
      <c r="D17549" t="s">
        <v>131</v>
      </c>
      <c r="E17549" t="s">
        <v>111</v>
      </c>
      <c r="F17549" t="s">
        <v>133</v>
      </c>
    </row>
    <row r="17550" spans="1:6" x14ac:dyDescent="0.25">
      <c r="A17550">
        <v>3290</v>
      </c>
      <c r="B17550" s="3">
        <v>43739</v>
      </c>
      <c r="C17550" s="3">
        <v>43830</v>
      </c>
      <c r="D17550" t="s">
        <v>131</v>
      </c>
      <c r="E17550" t="s">
        <v>111</v>
      </c>
      <c r="F17550" t="s">
        <v>133</v>
      </c>
    </row>
    <row r="17551" spans="1:6" x14ac:dyDescent="0.25">
      <c r="A17551">
        <v>3290</v>
      </c>
      <c r="B17551" s="3">
        <v>43831</v>
      </c>
      <c r="C17551" s="3">
        <v>43921</v>
      </c>
      <c r="D17551" t="s">
        <v>131</v>
      </c>
      <c r="E17551" t="s">
        <v>111</v>
      </c>
      <c r="F17551" t="s">
        <v>133</v>
      </c>
    </row>
    <row r="17552" spans="1:6" x14ac:dyDescent="0.25">
      <c r="A17552">
        <v>3290</v>
      </c>
      <c r="B17552" s="3">
        <v>43922</v>
      </c>
      <c r="C17552" s="3">
        <v>44012</v>
      </c>
      <c r="D17552" t="s">
        <v>131</v>
      </c>
      <c r="E17552" t="s">
        <v>111</v>
      </c>
      <c r="F17552" t="s">
        <v>133</v>
      </c>
    </row>
    <row r="17553" spans="1:6" x14ac:dyDescent="0.25">
      <c r="A17553">
        <v>3290</v>
      </c>
      <c r="B17553" s="3">
        <v>44013</v>
      </c>
      <c r="C17553" s="3">
        <v>44027</v>
      </c>
      <c r="D17553" t="s">
        <v>131</v>
      </c>
      <c r="E17553" t="s">
        <v>111</v>
      </c>
      <c r="F17553" t="s">
        <v>133</v>
      </c>
    </row>
    <row r="17554" spans="1:6" x14ac:dyDescent="0.25">
      <c r="A17554">
        <v>3290</v>
      </c>
      <c r="B17554" s="3">
        <v>44013</v>
      </c>
      <c r="C17554" s="3">
        <v>44104</v>
      </c>
      <c r="D17554" t="s">
        <v>131</v>
      </c>
      <c r="E17554" t="s">
        <v>127</v>
      </c>
      <c r="F17554" t="s">
        <v>133</v>
      </c>
    </row>
    <row r="17555" spans="1:6" x14ac:dyDescent="0.25">
      <c r="A17555">
        <v>3290</v>
      </c>
      <c r="B17555" s="3">
        <v>44043</v>
      </c>
      <c r="C17555" s="3"/>
      <c r="D17555" t="s">
        <v>131</v>
      </c>
      <c r="E17555" t="s">
        <v>127</v>
      </c>
      <c r="F17555" t="s">
        <v>133</v>
      </c>
    </row>
    <row r="17556" spans="1:6" x14ac:dyDescent="0.25">
      <c r="A17556">
        <v>3290</v>
      </c>
      <c r="B17556" s="3">
        <v>44044</v>
      </c>
      <c r="C17556" s="3">
        <v>44090</v>
      </c>
      <c r="D17556" t="s">
        <v>131</v>
      </c>
      <c r="E17556" t="s">
        <v>128</v>
      </c>
      <c r="F17556" t="s">
        <v>133</v>
      </c>
    </row>
    <row r="17557" spans="1:6" x14ac:dyDescent="0.25">
      <c r="A17557">
        <v>3290</v>
      </c>
      <c r="B17557" s="3">
        <v>44090</v>
      </c>
      <c r="C17557" s="3">
        <v>44410</v>
      </c>
      <c r="D17557" t="s">
        <v>131</v>
      </c>
      <c r="E17557" t="s">
        <v>115</v>
      </c>
      <c r="F17557" t="s">
        <v>133</v>
      </c>
    </row>
    <row r="17558" spans="1:6" x14ac:dyDescent="0.25">
      <c r="A17558">
        <v>3290</v>
      </c>
      <c r="B17558" s="3">
        <v>44090</v>
      </c>
      <c r="C17558" s="3">
        <v>44090</v>
      </c>
      <c r="D17558" t="s">
        <v>131</v>
      </c>
      <c r="E17558" t="s">
        <v>128</v>
      </c>
      <c r="F17558" t="s">
        <v>133</v>
      </c>
    </row>
    <row r="17559" spans="1:6" x14ac:dyDescent="0.25">
      <c r="A17559">
        <v>3290</v>
      </c>
      <c r="B17559" s="3">
        <v>44410</v>
      </c>
      <c r="C17559" s="3">
        <v>44414</v>
      </c>
      <c r="D17559" t="s">
        <v>131</v>
      </c>
      <c r="E17559" t="s">
        <v>115</v>
      </c>
      <c r="F17559" t="s">
        <v>133</v>
      </c>
    </row>
    <row r="17560" spans="1:6" x14ac:dyDescent="0.25">
      <c r="A17560">
        <v>3290</v>
      </c>
      <c r="B17560" s="3">
        <v>44415</v>
      </c>
      <c r="C17560" s="3">
        <v>44415</v>
      </c>
      <c r="D17560" t="s">
        <v>131</v>
      </c>
      <c r="E17560" t="s">
        <v>115</v>
      </c>
      <c r="F17560" t="s">
        <v>133</v>
      </c>
    </row>
    <row r="17561" spans="1:6" x14ac:dyDescent="0.25">
      <c r="A17561">
        <v>3290</v>
      </c>
      <c r="B17561" s="3">
        <v>44415</v>
      </c>
      <c r="C17561" s="3">
        <v>44420</v>
      </c>
      <c r="D17561" t="s">
        <v>131</v>
      </c>
      <c r="E17561" t="s">
        <v>115</v>
      </c>
      <c r="F17561" t="s">
        <v>133</v>
      </c>
    </row>
    <row r="17562" spans="1:6" x14ac:dyDescent="0.25">
      <c r="A17562">
        <v>3290</v>
      </c>
      <c r="B17562" s="3">
        <v>44421</v>
      </c>
      <c r="C17562" s="3">
        <v>44431</v>
      </c>
      <c r="D17562" t="s">
        <v>131</v>
      </c>
      <c r="E17562" t="s">
        <v>115</v>
      </c>
      <c r="F17562" t="s">
        <v>133</v>
      </c>
    </row>
    <row r="17563" spans="1:6" x14ac:dyDescent="0.25">
      <c r="A17563">
        <v>3290</v>
      </c>
      <c r="B17563" s="3">
        <v>44427</v>
      </c>
      <c r="C17563" s="3">
        <v>44429</v>
      </c>
      <c r="D17563" t="s">
        <v>131</v>
      </c>
      <c r="E17563" t="s">
        <v>115</v>
      </c>
      <c r="F17563" t="s">
        <v>133</v>
      </c>
    </row>
    <row r="17564" spans="1:6" x14ac:dyDescent="0.25">
      <c r="A17564">
        <v>3290</v>
      </c>
      <c r="B17564" s="3">
        <v>44430</v>
      </c>
      <c r="C17564" s="3">
        <v>44608</v>
      </c>
      <c r="D17564" t="s">
        <v>131</v>
      </c>
      <c r="E17564" t="s">
        <v>115</v>
      </c>
      <c r="F17564" t="s">
        <v>133</v>
      </c>
    </row>
    <row r="17565" spans="1:6" x14ac:dyDescent="0.25">
      <c r="A17565">
        <v>3290</v>
      </c>
      <c r="B17565" s="3">
        <v>44431</v>
      </c>
      <c r="C17565" s="3">
        <v>44436</v>
      </c>
      <c r="D17565" t="s">
        <v>131</v>
      </c>
      <c r="E17565" t="s">
        <v>115</v>
      </c>
      <c r="F17565" t="s">
        <v>133</v>
      </c>
    </row>
    <row r="17566" spans="1:6" x14ac:dyDescent="0.25">
      <c r="A17566">
        <v>3290</v>
      </c>
      <c r="B17566" s="3">
        <v>44437</v>
      </c>
      <c r="C17566" s="3">
        <v>44604</v>
      </c>
      <c r="D17566" t="s">
        <v>131</v>
      </c>
      <c r="E17566" t="s">
        <v>115</v>
      </c>
      <c r="F17566" t="s">
        <v>133</v>
      </c>
    </row>
    <row r="17567" spans="1:6" x14ac:dyDescent="0.25">
      <c r="A17567">
        <v>3290</v>
      </c>
      <c r="B17567" s="3">
        <v>44605</v>
      </c>
      <c r="C17567" s="3">
        <v>44607</v>
      </c>
      <c r="D17567" t="s">
        <v>131</v>
      </c>
      <c r="E17567" t="s">
        <v>115</v>
      </c>
      <c r="F17567" t="s">
        <v>133</v>
      </c>
    </row>
    <row r="17568" spans="1:6" x14ac:dyDescent="0.25">
      <c r="A17568">
        <v>3290</v>
      </c>
      <c r="B17568" s="3">
        <v>44608</v>
      </c>
      <c r="C17568" s="3">
        <v>44610</v>
      </c>
      <c r="D17568" t="s">
        <v>131</v>
      </c>
      <c r="E17568" t="s">
        <v>115</v>
      </c>
      <c r="F17568" t="s">
        <v>133</v>
      </c>
    </row>
    <row r="17569" spans="1:6" x14ac:dyDescent="0.25">
      <c r="A17569">
        <v>3290</v>
      </c>
      <c r="B17569" s="3">
        <v>44611</v>
      </c>
      <c r="D17569" t="s">
        <v>131</v>
      </c>
      <c r="E17569" t="s">
        <v>115</v>
      </c>
      <c r="F17569" t="s">
        <v>133</v>
      </c>
    </row>
    <row r="17570" spans="1:6" x14ac:dyDescent="0.25">
      <c r="A17570">
        <v>3292</v>
      </c>
      <c r="B17570" s="3">
        <v>42795</v>
      </c>
      <c r="C17570" s="3">
        <v>43411</v>
      </c>
      <c r="D17570" t="s">
        <v>131</v>
      </c>
      <c r="E17570" t="s">
        <v>191</v>
      </c>
      <c r="F17570" t="s">
        <v>133</v>
      </c>
    </row>
    <row r="17571" spans="1:6" x14ac:dyDescent="0.25">
      <c r="A17571">
        <v>3292</v>
      </c>
      <c r="B17571" s="3">
        <v>43411</v>
      </c>
      <c r="C17571" s="3">
        <v>43413</v>
      </c>
      <c r="D17571" t="s">
        <v>131</v>
      </c>
      <c r="E17571" t="s">
        <v>191</v>
      </c>
      <c r="F17571" t="s">
        <v>133</v>
      </c>
    </row>
    <row r="17572" spans="1:6" x14ac:dyDescent="0.25">
      <c r="A17572">
        <v>3292</v>
      </c>
      <c r="B17572" s="3">
        <v>43414</v>
      </c>
      <c r="C17572" s="3">
        <v>43414</v>
      </c>
      <c r="D17572" t="s">
        <v>131</v>
      </c>
      <c r="E17572" t="s">
        <v>191</v>
      </c>
      <c r="F17572" t="s">
        <v>133</v>
      </c>
    </row>
    <row r="17573" spans="1:6" x14ac:dyDescent="0.25">
      <c r="A17573">
        <v>3292</v>
      </c>
      <c r="B17573" s="3">
        <v>43414</v>
      </c>
      <c r="C17573" s="3">
        <v>43415</v>
      </c>
      <c r="D17573" t="s">
        <v>131</v>
      </c>
      <c r="E17573" t="s">
        <v>191</v>
      </c>
      <c r="F17573" t="s">
        <v>133</v>
      </c>
    </row>
    <row r="17574" spans="1:6" x14ac:dyDescent="0.25">
      <c r="A17574">
        <v>3292</v>
      </c>
      <c r="B17574" s="3">
        <v>43416</v>
      </c>
      <c r="C17574" s="3">
        <v>43416</v>
      </c>
      <c r="D17574" t="s">
        <v>131</v>
      </c>
      <c r="E17574" t="s">
        <v>191</v>
      </c>
      <c r="F17574" t="s">
        <v>133</v>
      </c>
    </row>
    <row r="17575" spans="1:6" x14ac:dyDescent="0.25">
      <c r="A17575">
        <v>3292</v>
      </c>
      <c r="B17575" s="3">
        <v>43416</v>
      </c>
      <c r="C17575" s="3">
        <v>43422</v>
      </c>
      <c r="D17575" t="s">
        <v>131</v>
      </c>
      <c r="E17575" t="s">
        <v>191</v>
      </c>
      <c r="F17575" t="s">
        <v>133</v>
      </c>
    </row>
    <row r="17576" spans="1:6" x14ac:dyDescent="0.25">
      <c r="A17576">
        <v>3292</v>
      </c>
      <c r="B17576" s="3">
        <v>43423</v>
      </c>
      <c r="C17576" s="3">
        <v>43423</v>
      </c>
      <c r="D17576" t="s">
        <v>131</v>
      </c>
      <c r="E17576" t="s">
        <v>191</v>
      </c>
      <c r="F17576" t="s">
        <v>133</v>
      </c>
    </row>
    <row r="17577" spans="1:6" x14ac:dyDescent="0.25">
      <c r="A17577">
        <v>3292</v>
      </c>
      <c r="B17577" s="3">
        <v>43423</v>
      </c>
      <c r="C17577" s="3">
        <v>43429</v>
      </c>
      <c r="D17577" t="s">
        <v>131</v>
      </c>
      <c r="E17577" t="s">
        <v>191</v>
      </c>
      <c r="F17577" t="s">
        <v>133</v>
      </c>
    </row>
    <row r="17578" spans="1:6" x14ac:dyDescent="0.25">
      <c r="A17578">
        <v>3292</v>
      </c>
      <c r="B17578" s="3">
        <v>43430</v>
      </c>
      <c r="C17578" s="3">
        <v>43430</v>
      </c>
      <c r="D17578" t="s">
        <v>131</v>
      </c>
      <c r="E17578" t="s">
        <v>191</v>
      </c>
      <c r="F17578" t="s">
        <v>133</v>
      </c>
    </row>
    <row r="17579" spans="1:6" x14ac:dyDescent="0.25">
      <c r="A17579">
        <v>3292</v>
      </c>
      <c r="B17579" s="3">
        <v>43430</v>
      </c>
      <c r="C17579" s="3">
        <v>43436</v>
      </c>
      <c r="D17579" t="s">
        <v>131</v>
      </c>
      <c r="E17579" t="s">
        <v>191</v>
      </c>
      <c r="F17579" t="s">
        <v>133</v>
      </c>
    </row>
    <row r="17580" spans="1:6" x14ac:dyDescent="0.25">
      <c r="A17580">
        <v>3292</v>
      </c>
      <c r="B17580" s="3">
        <v>43437</v>
      </c>
      <c r="C17580" s="3">
        <v>43466</v>
      </c>
      <c r="D17580" t="s">
        <v>131</v>
      </c>
      <c r="E17580" t="s">
        <v>191</v>
      </c>
      <c r="F17580" t="s">
        <v>133</v>
      </c>
    </row>
    <row r="17581" spans="1:6" x14ac:dyDescent="0.25">
      <c r="A17581">
        <v>3292</v>
      </c>
      <c r="B17581" s="3">
        <v>43437</v>
      </c>
      <c r="C17581" s="3">
        <v>43443</v>
      </c>
      <c r="D17581" t="s">
        <v>131</v>
      </c>
      <c r="E17581" t="s">
        <v>167</v>
      </c>
      <c r="F17581" t="s">
        <v>133</v>
      </c>
    </row>
    <row r="17582" spans="1:6" x14ac:dyDescent="0.25">
      <c r="A17582">
        <v>3292</v>
      </c>
      <c r="B17582" s="3">
        <v>43444</v>
      </c>
      <c r="C17582" s="3">
        <v>43444</v>
      </c>
      <c r="D17582" t="s">
        <v>131</v>
      </c>
      <c r="E17582" t="s">
        <v>167</v>
      </c>
      <c r="F17582" t="s">
        <v>133</v>
      </c>
    </row>
    <row r="17583" spans="1:6" x14ac:dyDescent="0.25">
      <c r="A17583">
        <v>3292</v>
      </c>
      <c r="B17583" s="3">
        <v>43444</v>
      </c>
      <c r="C17583" s="3">
        <v>43450</v>
      </c>
      <c r="D17583" t="s">
        <v>131</v>
      </c>
      <c r="E17583" t="s">
        <v>167</v>
      </c>
      <c r="F17583" t="s">
        <v>133</v>
      </c>
    </row>
    <row r="17584" spans="1:6" x14ac:dyDescent="0.25">
      <c r="A17584">
        <v>3292</v>
      </c>
      <c r="B17584" s="3">
        <v>43451</v>
      </c>
      <c r="C17584" s="3">
        <v>43451</v>
      </c>
      <c r="D17584" t="s">
        <v>131</v>
      </c>
      <c r="E17584" t="s">
        <v>167</v>
      </c>
      <c r="F17584" t="s">
        <v>133</v>
      </c>
    </row>
    <row r="17585" spans="1:6" x14ac:dyDescent="0.25">
      <c r="A17585">
        <v>3292</v>
      </c>
      <c r="B17585" s="3">
        <v>43451</v>
      </c>
      <c r="C17585" s="3">
        <v>43457</v>
      </c>
      <c r="D17585" t="s">
        <v>131</v>
      </c>
      <c r="E17585" t="s">
        <v>167</v>
      </c>
      <c r="F17585" t="s">
        <v>133</v>
      </c>
    </row>
    <row r="17586" spans="1:6" x14ac:dyDescent="0.25">
      <c r="A17586">
        <v>3292</v>
      </c>
      <c r="B17586" s="3">
        <v>43458</v>
      </c>
      <c r="C17586" s="3">
        <v>43458</v>
      </c>
      <c r="D17586" t="s">
        <v>131</v>
      </c>
      <c r="E17586" t="s">
        <v>167</v>
      </c>
      <c r="F17586" t="s">
        <v>133</v>
      </c>
    </row>
    <row r="17587" spans="1:6" x14ac:dyDescent="0.25">
      <c r="A17587">
        <v>3292</v>
      </c>
      <c r="B17587" s="3">
        <v>43458</v>
      </c>
      <c r="C17587" s="3">
        <v>43464</v>
      </c>
      <c r="D17587" t="s">
        <v>131</v>
      </c>
      <c r="E17587" t="s">
        <v>167</v>
      </c>
      <c r="F17587" t="s">
        <v>133</v>
      </c>
    </row>
    <row r="17588" spans="1:6" x14ac:dyDescent="0.25">
      <c r="A17588">
        <v>3292</v>
      </c>
      <c r="B17588" s="3">
        <v>43465</v>
      </c>
      <c r="C17588" s="3">
        <v>43465</v>
      </c>
      <c r="D17588" t="s">
        <v>131</v>
      </c>
      <c r="E17588" t="s">
        <v>167</v>
      </c>
      <c r="F17588" t="s">
        <v>133</v>
      </c>
    </row>
    <row r="17589" spans="1:6" x14ac:dyDescent="0.25">
      <c r="A17589">
        <v>3292</v>
      </c>
      <c r="B17589" s="3">
        <v>43465</v>
      </c>
      <c r="C17589" s="3">
        <v>43471</v>
      </c>
      <c r="D17589" t="s">
        <v>131</v>
      </c>
      <c r="E17589" t="s">
        <v>167</v>
      </c>
      <c r="F17589" t="s">
        <v>133</v>
      </c>
    </row>
    <row r="17590" spans="1:6" x14ac:dyDescent="0.25">
      <c r="A17590">
        <v>3292</v>
      </c>
      <c r="B17590" s="3">
        <v>43466</v>
      </c>
      <c r="C17590" s="3">
        <v>43466</v>
      </c>
      <c r="D17590" t="s">
        <v>131</v>
      </c>
      <c r="E17590" t="s">
        <v>191</v>
      </c>
      <c r="F17590" t="s">
        <v>133</v>
      </c>
    </row>
    <row r="17591" spans="1:6" x14ac:dyDescent="0.25">
      <c r="A17591">
        <v>3292</v>
      </c>
      <c r="B17591" s="3">
        <v>43466</v>
      </c>
      <c r="C17591" s="3">
        <v>43466</v>
      </c>
      <c r="D17591" t="s">
        <v>131</v>
      </c>
      <c r="E17591" t="s">
        <v>167</v>
      </c>
      <c r="F17591" t="s">
        <v>133</v>
      </c>
    </row>
    <row r="17592" spans="1:6" x14ac:dyDescent="0.25">
      <c r="A17592">
        <v>3292</v>
      </c>
      <c r="B17592" s="3">
        <v>43472</v>
      </c>
      <c r="C17592" s="3">
        <v>43472</v>
      </c>
      <c r="D17592" t="s">
        <v>131</v>
      </c>
      <c r="E17592" t="s">
        <v>167</v>
      </c>
      <c r="F17592" t="s">
        <v>133</v>
      </c>
    </row>
    <row r="17593" spans="1:6" x14ac:dyDescent="0.25">
      <c r="A17593">
        <v>3292</v>
      </c>
      <c r="B17593" s="3">
        <v>43472</v>
      </c>
      <c r="C17593" s="3">
        <v>43472</v>
      </c>
      <c r="D17593" t="s">
        <v>131</v>
      </c>
      <c r="E17593" t="s">
        <v>167</v>
      </c>
      <c r="F17593" t="s">
        <v>133</v>
      </c>
    </row>
    <row r="17594" spans="1:6" x14ac:dyDescent="0.25">
      <c r="A17594">
        <v>3292</v>
      </c>
      <c r="B17594" s="3">
        <v>43473</v>
      </c>
      <c r="C17594" s="3">
        <v>44287</v>
      </c>
      <c r="D17594" t="s">
        <v>131</v>
      </c>
      <c r="E17594" t="s">
        <v>167</v>
      </c>
      <c r="F17594" t="s">
        <v>133</v>
      </c>
    </row>
    <row r="17595" spans="1:6" x14ac:dyDescent="0.25">
      <c r="A17595">
        <v>3292</v>
      </c>
      <c r="B17595" s="3">
        <v>44287</v>
      </c>
      <c r="C17595" s="3">
        <v>44287</v>
      </c>
      <c r="D17595" t="s">
        <v>131</v>
      </c>
      <c r="E17595" t="s">
        <v>167</v>
      </c>
      <c r="F17595" t="s">
        <v>133</v>
      </c>
    </row>
    <row r="17596" spans="1:6" x14ac:dyDescent="0.25">
      <c r="A17596">
        <v>3292</v>
      </c>
      <c r="B17596" s="3">
        <v>44287</v>
      </c>
      <c r="C17596" s="3">
        <v>44341</v>
      </c>
      <c r="D17596" t="s">
        <v>131</v>
      </c>
      <c r="E17596" t="s">
        <v>176</v>
      </c>
      <c r="F17596" t="s">
        <v>133</v>
      </c>
    </row>
    <row r="17597" spans="1:6" x14ac:dyDescent="0.25">
      <c r="A17597">
        <v>3292</v>
      </c>
      <c r="B17597" s="3">
        <v>44341</v>
      </c>
      <c r="C17597" s="3">
        <v>44342</v>
      </c>
      <c r="D17597" t="s">
        <v>131</v>
      </c>
      <c r="E17597" t="s">
        <v>176</v>
      </c>
      <c r="F17597" t="s">
        <v>133</v>
      </c>
    </row>
    <row r="17598" spans="1:6" x14ac:dyDescent="0.25">
      <c r="A17598">
        <v>3292</v>
      </c>
      <c r="B17598" s="3">
        <v>44343</v>
      </c>
      <c r="C17598" s="3">
        <v>44343</v>
      </c>
      <c r="D17598" t="s">
        <v>131</v>
      </c>
      <c r="E17598" t="s">
        <v>176</v>
      </c>
      <c r="F17598" t="s">
        <v>133</v>
      </c>
    </row>
    <row r="17599" spans="1:6" x14ac:dyDescent="0.25">
      <c r="A17599">
        <v>3292</v>
      </c>
      <c r="B17599" s="3">
        <v>44343</v>
      </c>
      <c r="C17599" s="3">
        <v>44344</v>
      </c>
      <c r="D17599" t="s">
        <v>131</v>
      </c>
      <c r="E17599" t="s">
        <v>176</v>
      </c>
      <c r="F17599" t="s">
        <v>133</v>
      </c>
    </row>
    <row r="17600" spans="1:6" x14ac:dyDescent="0.25">
      <c r="A17600">
        <v>3292</v>
      </c>
      <c r="B17600" s="3">
        <v>44345</v>
      </c>
      <c r="C17600" s="3">
        <v>44650</v>
      </c>
      <c r="D17600" t="s">
        <v>131</v>
      </c>
      <c r="E17600" t="s">
        <v>176</v>
      </c>
      <c r="F17600" t="s">
        <v>133</v>
      </c>
    </row>
    <row r="17601" spans="1:6" x14ac:dyDescent="0.25">
      <c r="A17601">
        <v>3292</v>
      </c>
      <c r="B17601" s="3">
        <v>44650</v>
      </c>
      <c r="C17601" s="3">
        <v>44664</v>
      </c>
      <c r="D17601" t="s">
        <v>131</v>
      </c>
      <c r="E17601" t="s">
        <v>176</v>
      </c>
      <c r="F17601" t="s">
        <v>133</v>
      </c>
    </row>
    <row r="17602" spans="1:6" x14ac:dyDescent="0.25">
      <c r="A17602">
        <v>3292</v>
      </c>
      <c r="B17602" s="3">
        <v>44665</v>
      </c>
      <c r="C17602" s="3"/>
      <c r="D17602" t="s">
        <v>131</v>
      </c>
      <c r="E17602" t="s">
        <v>176</v>
      </c>
      <c r="F17602" t="s">
        <v>133</v>
      </c>
    </row>
    <row r="17603" spans="1:6" x14ac:dyDescent="0.25">
      <c r="A17603">
        <v>3296</v>
      </c>
      <c r="B17603" s="3">
        <v>43374</v>
      </c>
      <c r="C17603" s="3">
        <v>43465</v>
      </c>
      <c r="D17603" t="s">
        <v>131</v>
      </c>
      <c r="E17603" t="s">
        <v>111</v>
      </c>
      <c r="F17603" t="s">
        <v>133</v>
      </c>
    </row>
    <row r="17604" spans="1:6" x14ac:dyDescent="0.25">
      <c r="A17604">
        <v>3296</v>
      </c>
      <c r="B17604" s="3">
        <v>43466</v>
      </c>
      <c r="C17604" s="3">
        <v>43555</v>
      </c>
      <c r="D17604" t="s">
        <v>131</v>
      </c>
      <c r="E17604" t="s">
        <v>111</v>
      </c>
      <c r="F17604" t="s">
        <v>133</v>
      </c>
    </row>
    <row r="17605" spans="1:6" x14ac:dyDescent="0.25">
      <c r="A17605">
        <v>3296</v>
      </c>
      <c r="B17605" s="3">
        <v>43556</v>
      </c>
      <c r="C17605" s="3">
        <v>43646</v>
      </c>
      <c r="D17605" t="s">
        <v>131</v>
      </c>
      <c r="E17605" t="s">
        <v>111</v>
      </c>
      <c r="F17605" t="s">
        <v>133</v>
      </c>
    </row>
    <row r="17606" spans="1:6" x14ac:dyDescent="0.25">
      <c r="A17606">
        <v>3296</v>
      </c>
      <c r="B17606" s="3">
        <v>43647</v>
      </c>
      <c r="C17606" s="3">
        <v>43738</v>
      </c>
      <c r="D17606" t="s">
        <v>131</v>
      </c>
      <c r="E17606" t="s">
        <v>111</v>
      </c>
      <c r="F17606" t="s">
        <v>133</v>
      </c>
    </row>
    <row r="17607" spans="1:6" x14ac:dyDescent="0.25">
      <c r="A17607">
        <v>3296</v>
      </c>
      <c r="B17607" s="3">
        <v>43739</v>
      </c>
      <c r="C17607" s="3"/>
      <c r="D17607" t="s">
        <v>131</v>
      </c>
      <c r="E17607" t="s">
        <v>115</v>
      </c>
      <c r="F17607" t="s">
        <v>133</v>
      </c>
    </row>
    <row r="17608" spans="1:6" x14ac:dyDescent="0.25">
      <c r="A17608">
        <v>3297</v>
      </c>
      <c r="B17608" s="3">
        <v>43055</v>
      </c>
      <c r="C17608" s="3">
        <v>43720</v>
      </c>
      <c r="D17608" t="s">
        <v>131</v>
      </c>
      <c r="E17608" t="s">
        <v>116</v>
      </c>
      <c r="F17608" t="s">
        <v>133</v>
      </c>
    </row>
    <row r="17609" spans="1:6" x14ac:dyDescent="0.25">
      <c r="A17609">
        <v>3297</v>
      </c>
      <c r="B17609" s="3">
        <v>43720</v>
      </c>
      <c r="C17609" s="3">
        <v>43721</v>
      </c>
      <c r="D17609" t="s">
        <v>131</v>
      </c>
      <c r="E17609" t="s">
        <v>116</v>
      </c>
      <c r="F17609" t="s">
        <v>133</v>
      </c>
    </row>
    <row r="17610" spans="1:6" x14ac:dyDescent="0.25">
      <c r="A17610">
        <v>3297</v>
      </c>
      <c r="B17610" s="3">
        <v>43722</v>
      </c>
      <c r="C17610" s="3">
        <v>43741</v>
      </c>
      <c r="D17610" t="s">
        <v>131</v>
      </c>
      <c r="E17610" t="s">
        <v>116</v>
      </c>
      <c r="F17610" t="s">
        <v>133</v>
      </c>
    </row>
    <row r="17611" spans="1:6" x14ac:dyDescent="0.25">
      <c r="A17611">
        <v>3297</v>
      </c>
      <c r="B17611" s="3">
        <v>43741</v>
      </c>
      <c r="C17611" s="3">
        <v>43742</v>
      </c>
      <c r="D17611" t="s">
        <v>131</v>
      </c>
      <c r="E17611" t="s">
        <v>116</v>
      </c>
      <c r="F17611" t="s">
        <v>133</v>
      </c>
    </row>
    <row r="17612" spans="1:6" x14ac:dyDescent="0.25">
      <c r="A17612">
        <v>3297</v>
      </c>
      <c r="B17612" s="3">
        <v>43743</v>
      </c>
      <c r="C17612" s="3">
        <v>44091</v>
      </c>
      <c r="D17612" t="s">
        <v>131</v>
      </c>
      <c r="E17612" t="s">
        <v>116</v>
      </c>
      <c r="F17612" t="s">
        <v>133</v>
      </c>
    </row>
    <row r="17613" spans="1:6" x14ac:dyDescent="0.25">
      <c r="A17613">
        <v>3297</v>
      </c>
      <c r="B17613" s="3">
        <v>44091</v>
      </c>
      <c r="C17613" s="3">
        <v>44092</v>
      </c>
      <c r="D17613" t="s">
        <v>131</v>
      </c>
      <c r="E17613" t="s">
        <v>116</v>
      </c>
      <c r="F17613" t="s">
        <v>133</v>
      </c>
    </row>
    <row r="17614" spans="1:6" x14ac:dyDescent="0.25">
      <c r="A17614">
        <v>3297</v>
      </c>
      <c r="B17614" s="3">
        <v>44093</v>
      </c>
      <c r="C17614" s="3">
        <v>44093</v>
      </c>
      <c r="D17614" t="s">
        <v>131</v>
      </c>
      <c r="E17614" t="s">
        <v>116</v>
      </c>
      <c r="F17614" t="s">
        <v>133</v>
      </c>
    </row>
    <row r="17615" spans="1:6" x14ac:dyDescent="0.25">
      <c r="A17615">
        <v>3297</v>
      </c>
      <c r="B17615" s="3">
        <v>44093</v>
      </c>
      <c r="C17615" s="3">
        <v>44106</v>
      </c>
      <c r="D17615" t="s">
        <v>131</v>
      </c>
      <c r="E17615" t="s">
        <v>116</v>
      </c>
      <c r="F17615" t="s">
        <v>133</v>
      </c>
    </row>
    <row r="17616" spans="1:6" x14ac:dyDescent="0.25">
      <c r="A17616">
        <v>3297</v>
      </c>
      <c r="B17616" s="3">
        <v>44107</v>
      </c>
      <c r="C17616" s="3">
        <v>44109</v>
      </c>
      <c r="D17616" t="s">
        <v>131</v>
      </c>
      <c r="E17616" t="s">
        <v>116</v>
      </c>
      <c r="F17616" t="s">
        <v>133</v>
      </c>
    </row>
    <row r="17617" spans="1:6" x14ac:dyDescent="0.25">
      <c r="A17617">
        <v>3297</v>
      </c>
      <c r="B17617" s="3">
        <v>44109</v>
      </c>
      <c r="C17617" s="3">
        <v>44115</v>
      </c>
      <c r="D17617" t="s">
        <v>131</v>
      </c>
      <c r="E17617" t="s">
        <v>116</v>
      </c>
      <c r="F17617" t="s">
        <v>133</v>
      </c>
    </row>
    <row r="17618" spans="1:6" x14ac:dyDescent="0.25">
      <c r="A17618">
        <v>3297</v>
      </c>
      <c r="B17618" s="3">
        <v>44116</v>
      </c>
      <c r="C17618" s="3">
        <v>44197</v>
      </c>
      <c r="D17618" t="s">
        <v>131</v>
      </c>
      <c r="E17618" t="s">
        <v>116</v>
      </c>
      <c r="F17618" t="s">
        <v>133</v>
      </c>
    </row>
    <row r="17619" spans="1:6" x14ac:dyDescent="0.25">
      <c r="A17619">
        <v>3297</v>
      </c>
      <c r="B17619" s="3">
        <v>44197</v>
      </c>
      <c r="C17619" s="3">
        <v>44197</v>
      </c>
      <c r="D17619" t="s">
        <v>131</v>
      </c>
      <c r="E17619" t="s">
        <v>116</v>
      </c>
      <c r="F17619" t="s">
        <v>133</v>
      </c>
    </row>
    <row r="17620" spans="1:6" x14ac:dyDescent="0.25">
      <c r="A17620">
        <v>3297</v>
      </c>
      <c r="B17620" s="3">
        <v>44197</v>
      </c>
      <c r="C17620" s="3">
        <v>44491</v>
      </c>
      <c r="D17620" t="s">
        <v>131</v>
      </c>
      <c r="E17620" t="s">
        <v>115</v>
      </c>
      <c r="F17620" t="s">
        <v>133</v>
      </c>
    </row>
    <row r="17621" spans="1:6" x14ac:dyDescent="0.25">
      <c r="A17621">
        <v>3297</v>
      </c>
      <c r="B17621" s="3">
        <v>44491</v>
      </c>
      <c r="C17621" s="3">
        <v>44588</v>
      </c>
      <c r="D17621" t="s">
        <v>131</v>
      </c>
      <c r="E17621" t="s">
        <v>115</v>
      </c>
      <c r="F17621" t="s">
        <v>133</v>
      </c>
    </row>
    <row r="17622" spans="1:6" x14ac:dyDescent="0.25">
      <c r="A17622">
        <v>3297</v>
      </c>
      <c r="B17622" s="3">
        <v>44589</v>
      </c>
      <c r="C17622" s="3"/>
      <c r="D17622" t="s">
        <v>131</v>
      </c>
      <c r="E17622" t="s">
        <v>115</v>
      </c>
      <c r="F17622" t="s">
        <v>133</v>
      </c>
    </row>
    <row r="17623" spans="1:6" x14ac:dyDescent="0.25">
      <c r="A17623">
        <v>3300</v>
      </c>
      <c r="B17623" s="3">
        <v>43221</v>
      </c>
      <c r="C17623" s="3">
        <v>43555</v>
      </c>
      <c r="D17623" t="s">
        <v>131</v>
      </c>
      <c r="E17623" t="s">
        <v>187</v>
      </c>
      <c r="F17623" t="s">
        <v>132</v>
      </c>
    </row>
    <row r="17624" spans="1:6" x14ac:dyDescent="0.25">
      <c r="A17624">
        <v>3300</v>
      </c>
      <c r="B17624" s="3">
        <v>43556</v>
      </c>
      <c r="C17624" s="3">
        <v>43556</v>
      </c>
      <c r="D17624" t="s">
        <v>131</v>
      </c>
      <c r="E17624" t="s">
        <v>169</v>
      </c>
      <c r="F17624" t="s">
        <v>132</v>
      </c>
    </row>
    <row r="17625" spans="1:6" x14ac:dyDescent="0.25">
      <c r="A17625">
        <v>3300</v>
      </c>
      <c r="B17625" s="3">
        <v>43556</v>
      </c>
      <c r="C17625" s="3">
        <v>44058</v>
      </c>
      <c r="D17625" t="s">
        <v>131</v>
      </c>
      <c r="E17625" t="s">
        <v>169</v>
      </c>
      <c r="F17625" t="s">
        <v>132</v>
      </c>
    </row>
    <row r="17626" spans="1:6" x14ac:dyDescent="0.25">
      <c r="A17626">
        <v>3300</v>
      </c>
      <c r="B17626" s="3">
        <v>44075</v>
      </c>
      <c r="C17626" s="3">
        <v>44075</v>
      </c>
      <c r="D17626" t="s">
        <v>131</v>
      </c>
      <c r="E17626" t="s">
        <v>134</v>
      </c>
      <c r="F17626" t="s">
        <v>132</v>
      </c>
    </row>
    <row r="17627" spans="1:6" x14ac:dyDescent="0.25">
      <c r="A17627">
        <v>3300</v>
      </c>
      <c r="B17627" s="3">
        <v>44075</v>
      </c>
      <c r="C17627" s="3">
        <v>44718</v>
      </c>
      <c r="D17627" t="s">
        <v>131</v>
      </c>
      <c r="E17627" t="s">
        <v>134</v>
      </c>
      <c r="F17627" t="s">
        <v>132</v>
      </c>
    </row>
    <row r="17628" spans="1:6" x14ac:dyDescent="0.25">
      <c r="A17628">
        <v>3300</v>
      </c>
      <c r="B17628" s="3">
        <v>44718</v>
      </c>
      <c r="C17628" s="3">
        <v>44720</v>
      </c>
      <c r="D17628" t="s">
        <v>131</v>
      </c>
      <c r="E17628" t="s">
        <v>134</v>
      </c>
      <c r="F17628" t="s">
        <v>132</v>
      </c>
    </row>
    <row r="17629" spans="1:6" x14ac:dyDescent="0.25">
      <c r="A17629">
        <v>3300</v>
      </c>
      <c r="B17629" s="3">
        <v>44721</v>
      </c>
      <c r="C17629" s="3"/>
      <c r="D17629" t="s">
        <v>131</v>
      </c>
      <c r="E17629" t="s">
        <v>134</v>
      </c>
      <c r="F17629" t="s">
        <v>132</v>
      </c>
    </row>
    <row r="17630" spans="1:6" x14ac:dyDescent="0.25">
      <c r="A17630">
        <v>3301</v>
      </c>
      <c r="B17630" s="3">
        <v>44013</v>
      </c>
      <c r="C17630" s="3">
        <v>44013</v>
      </c>
      <c r="D17630" t="s">
        <v>131</v>
      </c>
      <c r="E17630" t="s">
        <v>185</v>
      </c>
      <c r="F17630" t="s">
        <v>133</v>
      </c>
    </row>
    <row r="17631" spans="1:6" x14ac:dyDescent="0.25">
      <c r="A17631">
        <v>3301</v>
      </c>
      <c r="B17631" s="3">
        <v>44013</v>
      </c>
      <c r="C17631" s="3">
        <v>44378</v>
      </c>
      <c r="D17631" t="s">
        <v>131</v>
      </c>
      <c r="E17631" t="s">
        <v>185</v>
      </c>
      <c r="F17631" t="s">
        <v>133</v>
      </c>
    </row>
    <row r="17632" spans="1:6" x14ac:dyDescent="0.25">
      <c r="A17632">
        <v>3301</v>
      </c>
      <c r="B17632" s="3">
        <v>44378</v>
      </c>
      <c r="C17632" s="3">
        <v>44378</v>
      </c>
      <c r="D17632" t="s">
        <v>131</v>
      </c>
      <c r="E17632" t="s">
        <v>185</v>
      </c>
      <c r="F17632" t="s">
        <v>133</v>
      </c>
    </row>
    <row r="17633" spans="1:6" x14ac:dyDescent="0.25">
      <c r="A17633">
        <v>3301</v>
      </c>
      <c r="B17633" s="3">
        <v>44378</v>
      </c>
      <c r="C17633" s="3">
        <v>44378</v>
      </c>
      <c r="D17633" t="s">
        <v>131</v>
      </c>
      <c r="E17633" t="s">
        <v>185</v>
      </c>
      <c r="F17633" t="s">
        <v>133</v>
      </c>
    </row>
    <row r="17634" spans="1:6" x14ac:dyDescent="0.25">
      <c r="A17634">
        <v>3301</v>
      </c>
      <c r="B17634" s="3">
        <v>44378</v>
      </c>
      <c r="D17634" t="s">
        <v>131</v>
      </c>
      <c r="E17634" t="s">
        <v>115</v>
      </c>
      <c r="F17634" t="s">
        <v>133</v>
      </c>
    </row>
    <row r="17635" spans="1:6" x14ac:dyDescent="0.25">
      <c r="A17635">
        <v>3302</v>
      </c>
      <c r="B17635" s="3">
        <v>43466</v>
      </c>
      <c r="C17635" s="3">
        <v>43555</v>
      </c>
      <c r="D17635" t="s">
        <v>131</v>
      </c>
      <c r="E17635" t="s">
        <v>167</v>
      </c>
      <c r="F17635" t="s">
        <v>133</v>
      </c>
    </row>
    <row r="17636" spans="1:6" x14ac:dyDescent="0.25">
      <c r="A17636">
        <v>3302</v>
      </c>
      <c r="B17636" s="3">
        <v>43556</v>
      </c>
      <c r="C17636" s="3">
        <v>43646</v>
      </c>
      <c r="D17636" t="s">
        <v>131</v>
      </c>
      <c r="E17636" t="s">
        <v>167</v>
      </c>
      <c r="F17636" t="s">
        <v>133</v>
      </c>
    </row>
    <row r="17637" spans="1:6" x14ac:dyDescent="0.25">
      <c r="A17637">
        <v>3302</v>
      </c>
      <c r="B17637" s="3">
        <v>43647</v>
      </c>
      <c r="C17637" s="3">
        <v>43830</v>
      </c>
      <c r="D17637" t="s">
        <v>131</v>
      </c>
      <c r="E17637" t="s">
        <v>167</v>
      </c>
      <c r="F17637" t="s">
        <v>133</v>
      </c>
    </row>
    <row r="17638" spans="1:6" x14ac:dyDescent="0.25">
      <c r="A17638">
        <v>3302</v>
      </c>
      <c r="B17638" s="3">
        <v>43831</v>
      </c>
      <c r="C17638" s="3">
        <v>43921</v>
      </c>
      <c r="D17638" t="s">
        <v>131</v>
      </c>
      <c r="E17638" t="s">
        <v>167</v>
      </c>
      <c r="F17638" t="s">
        <v>133</v>
      </c>
    </row>
    <row r="17639" spans="1:6" x14ac:dyDescent="0.25">
      <c r="A17639">
        <v>3302</v>
      </c>
      <c r="B17639" s="3">
        <v>43922</v>
      </c>
      <c r="C17639" s="3">
        <v>44012</v>
      </c>
      <c r="D17639" t="s">
        <v>131</v>
      </c>
      <c r="E17639" t="s">
        <v>167</v>
      </c>
      <c r="F17639" t="s">
        <v>133</v>
      </c>
    </row>
    <row r="17640" spans="1:6" x14ac:dyDescent="0.25">
      <c r="A17640">
        <v>3302</v>
      </c>
      <c r="B17640" s="3">
        <v>44013</v>
      </c>
      <c r="C17640" s="3">
        <v>44104</v>
      </c>
      <c r="D17640" t="s">
        <v>131</v>
      </c>
      <c r="E17640" t="s">
        <v>167</v>
      </c>
      <c r="F17640" t="s">
        <v>133</v>
      </c>
    </row>
    <row r="17641" spans="1:6" x14ac:dyDescent="0.25">
      <c r="A17641">
        <v>3302</v>
      </c>
      <c r="B17641" s="3">
        <v>44105</v>
      </c>
      <c r="C17641" s="3">
        <v>44196</v>
      </c>
      <c r="D17641" t="s">
        <v>131</v>
      </c>
      <c r="E17641" t="s">
        <v>167</v>
      </c>
      <c r="F17641" t="s">
        <v>133</v>
      </c>
    </row>
    <row r="17642" spans="1:6" x14ac:dyDescent="0.25">
      <c r="A17642">
        <v>3302</v>
      </c>
      <c r="B17642" s="3">
        <v>44197</v>
      </c>
      <c r="C17642" s="3">
        <v>44286</v>
      </c>
      <c r="D17642" t="s">
        <v>131</v>
      </c>
      <c r="E17642" t="s">
        <v>167</v>
      </c>
      <c r="F17642" t="s">
        <v>133</v>
      </c>
    </row>
    <row r="17643" spans="1:6" x14ac:dyDescent="0.25">
      <c r="A17643">
        <v>3302</v>
      </c>
      <c r="B17643" s="3">
        <v>44287</v>
      </c>
      <c r="C17643" s="3">
        <v>44377</v>
      </c>
      <c r="D17643" t="s">
        <v>131</v>
      </c>
      <c r="E17643" t="s">
        <v>167</v>
      </c>
      <c r="F17643" t="s">
        <v>133</v>
      </c>
    </row>
    <row r="17644" spans="1:6" x14ac:dyDescent="0.25">
      <c r="A17644">
        <v>3302</v>
      </c>
      <c r="B17644" s="3">
        <v>44378</v>
      </c>
      <c r="C17644" s="3">
        <v>44469</v>
      </c>
      <c r="D17644" t="s">
        <v>131</v>
      </c>
      <c r="E17644" t="s">
        <v>167</v>
      </c>
      <c r="F17644" t="s">
        <v>133</v>
      </c>
    </row>
    <row r="17645" spans="1:6" x14ac:dyDescent="0.25">
      <c r="A17645">
        <v>3302</v>
      </c>
      <c r="B17645" s="3">
        <v>44470</v>
      </c>
      <c r="C17645" s="3">
        <v>44561</v>
      </c>
      <c r="D17645" t="s">
        <v>131</v>
      </c>
      <c r="E17645" t="s">
        <v>167</v>
      </c>
      <c r="F17645" t="s">
        <v>133</v>
      </c>
    </row>
    <row r="17646" spans="1:6" x14ac:dyDescent="0.25">
      <c r="A17646">
        <v>3302</v>
      </c>
      <c r="B17646" s="3">
        <v>44578</v>
      </c>
      <c r="C17646" s="3">
        <v>44651</v>
      </c>
      <c r="D17646" t="s">
        <v>131</v>
      </c>
      <c r="E17646" t="s">
        <v>167</v>
      </c>
      <c r="F17646" t="s">
        <v>133</v>
      </c>
    </row>
    <row r="17647" spans="1:6" x14ac:dyDescent="0.25">
      <c r="A17647">
        <v>3302</v>
      </c>
      <c r="B17647" s="3">
        <v>44652</v>
      </c>
      <c r="C17647" s="3">
        <v>44742</v>
      </c>
      <c r="D17647" t="s">
        <v>131</v>
      </c>
      <c r="E17647" t="s">
        <v>167</v>
      </c>
      <c r="F17647" t="s">
        <v>133</v>
      </c>
    </row>
    <row r="17648" spans="1:6" x14ac:dyDescent="0.25">
      <c r="A17648">
        <v>3303</v>
      </c>
      <c r="B17648" s="3">
        <v>43070</v>
      </c>
      <c r="C17648" s="3">
        <v>43070</v>
      </c>
      <c r="D17648" t="s">
        <v>131</v>
      </c>
      <c r="E17648" t="s">
        <v>134</v>
      </c>
      <c r="F17648" t="s">
        <v>133</v>
      </c>
    </row>
    <row r="17649" spans="1:6" x14ac:dyDescent="0.25">
      <c r="A17649">
        <v>3303</v>
      </c>
      <c r="B17649" s="3">
        <v>43070</v>
      </c>
      <c r="C17649" s="3">
        <v>43070</v>
      </c>
      <c r="D17649" t="s">
        <v>131</v>
      </c>
      <c r="E17649" t="s">
        <v>263</v>
      </c>
      <c r="F17649" t="s">
        <v>133</v>
      </c>
    </row>
    <row r="17650" spans="1:6" x14ac:dyDescent="0.25">
      <c r="A17650">
        <v>3303</v>
      </c>
      <c r="B17650" s="3">
        <v>43070</v>
      </c>
      <c r="C17650" s="3">
        <v>43206</v>
      </c>
      <c r="D17650" t="s">
        <v>131</v>
      </c>
      <c r="E17650" t="s">
        <v>263</v>
      </c>
      <c r="F17650" t="s">
        <v>133</v>
      </c>
    </row>
    <row r="17651" spans="1:6" x14ac:dyDescent="0.25">
      <c r="A17651">
        <v>3303</v>
      </c>
      <c r="B17651" s="3">
        <v>43206</v>
      </c>
      <c r="C17651" s="3">
        <v>44074</v>
      </c>
      <c r="D17651" t="s">
        <v>131</v>
      </c>
      <c r="E17651" t="s">
        <v>263</v>
      </c>
      <c r="F17651" t="s">
        <v>133</v>
      </c>
    </row>
    <row r="17652" spans="1:6" x14ac:dyDescent="0.25">
      <c r="A17652">
        <v>3303</v>
      </c>
      <c r="B17652" s="3">
        <v>44074</v>
      </c>
      <c r="C17652" s="3">
        <v>44074</v>
      </c>
      <c r="D17652" t="s">
        <v>131</v>
      </c>
      <c r="E17652" t="s">
        <v>174</v>
      </c>
      <c r="F17652" t="s">
        <v>133</v>
      </c>
    </row>
    <row r="17653" spans="1:6" x14ac:dyDescent="0.25">
      <c r="A17653">
        <v>3303</v>
      </c>
      <c r="B17653" s="3">
        <v>44075</v>
      </c>
      <c r="C17653" s="3">
        <v>44075</v>
      </c>
      <c r="D17653" t="s">
        <v>131</v>
      </c>
      <c r="E17653" t="s">
        <v>174</v>
      </c>
      <c r="F17653" t="s">
        <v>133</v>
      </c>
    </row>
    <row r="17654" spans="1:6" x14ac:dyDescent="0.25">
      <c r="A17654">
        <v>3303</v>
      </c>
      <c r="B17654" s="3">
        <v>44075</v>
      </c>
      <c r="C17654" s="3">
        <v>44389</v>
      </c>
      <c r="D17654" t="s">
        <v>131</v>
      </c>
      <c r="E17654" t="s">
        <v>174</v>
      </c>
      <c r="F17654" t="s">
        <v>133</v>
      </c>
    </row>
    <row r="17655" spans="1:6" x14ac:dyDescent="0.25">
      <c r="A17655">
        <v>3303</v>
      </c>
      <c r="B17655" s="3">
        <v>44389</v>
      </c>
      <c r="C17655" s="3">
        <v>44390</v>
      </c>
      <c r="D17655" t="s">
        <v>131</v>
      </c>
      <c r="E17655" t="s">
        <v>174</v>
      </c>
      <c r="F17655" t="s">
        <v>133</v>
      </c>
    </row>
    <row r="17656" spans="1:6" x14ac:dyDescent="0.25">
      <c r="A17656">
        <v>3303</v>
      </c>
      <c r="B17656" s="3">
        <v>44391</v>
      </c>
      <c r="C17656" s="3"/>
      <c r="D17656" t="s">
        <v>131</v>
      </c>
      <c r="E17656" t="s">
        <v>174</v>
      </c>
      <c r="F17656" t="s">
        <v>133</v>
      </c>
    </row>
    <row r="17657" spans="1:6" x14ac:dyDescent="0.25">
      <c r="A17657">
        <v>3304</v>
      </c>
      <c r="B17657" s="3">
        <v>42983</v>
      </c>
      <c r="C17657" s="3">
        <v>43206</v>
      </c>
      <c r="D17657" t="s">
        <v>131</v>
      </c>
      <c r="E17657" t="s">
        <v>124</v>
      </c>
      <c r="F17657" t="s">
        <v>133</v>
      </c>
    </row>
    <row r="17658" spans="1:6" x14ac:dyDescent="0.25">
      <c r="A17658">
        <v>3304</v>
      </c>
      <c r="B17658" s="3">
        <v>43206</v>
      </c>
      <c r="C17658" s="3">
        <v>43739</v>
      </c>
      <c r="D17658" t="s">
        <v>131</v>
      </c>
      <c r="E17658" t="s">
        <v>124</v>
      </c>
      <c r="F17658" t="s">
        <v>133</v>
      </c>
    </row>
    <row r="17659" spans="1:6" x14ac:dyDescent="0.25">
      <c r="A17659">
        <v>3304</v>
      </c>
      <c r="B17659" s="3">
        <v>43739</v>
      </c>
      <c r="C17659" s="3">
        <v>43891</v>
      </c>
      <c r="D17659" t="s">
        <v>131</v>
      </c>
      <c r="E17659" t="s">
        <v>124</v>
      </c>
      <c r="F17659" t="s">
        <v>133</v>
      </c>
    </row>
    <row r="17660" spans="1:6" x14ac:dyDescent="0.25">
      <c r="A17660">
        <v>3304</v>
      </c>
      <c r="B17660" s="3">
        <v>43739</v>
      </c>
      <c r="C17660" s="3">
        <v>43865</v>
      </c>
      <c r="D17660" t="s">
        <v>131</v>
      </c>
      <c r="E17660" t="s">
        <v>129</v>
      </c>
      <c r="F17660" t="s">
        <v>133</v>
      </c>
    </row>
    <row r="17661" spans="1:6" x14ac:dyDescent="0.25">
      <c r="A17661">
        <v>3304</v>
      </c>
      <c r="B17661" s="3">
        <v>43865</v>
      </c>
      <c r="C17661" s="3">
        <v>44361</v>
      </c>
      <c r="D17661" t="s">
        <v>131</v>
      </c>
      <c r="E17661" t="s">
        <v>129</v>
      </c>
      <c r="F17661" t="s">
        <v>133</v>
      </c>
    </row>
    <row r="17662" spans="1:6" x14ac:dyDescent="0.25">
      <c r="A17662">
        <v>3304</v>
      </c>
      <c r="B17662" s="3">
        <v>44361</v>
      </c>
      <c r="C17662" s="3">
        <v>44561</v>
      </c>
      <c r="D17662" t="s">
        <v>131</v>
      </c>
      <c r="E17662" t="s">
        <v>129</v>
      </c>
      <c r="F17662" t="s">
        <v>133</v>
      </c>
    </row>
    <row r="17663" spans="1:6" x14ac:dyDescent="0.25">
      <c r="A17663">
        <v>3304</v>
      </c>
      <c r="B17663" s="3">
        <v>44562</v>
      </c>
      <c r="C17663" s="3">
        <v>44562</v>
      </c>
      <c r="D17663" t="s">
        <v>131</v>
      </c>
      <c r="E17663" t="s">
        <v>129</v>
      </c>
      <c r="F17663" t="s">
        <v>133</v>
      </c>
    </row>
    <row r="17664" spans="1:6" x14ac:dyDescent="0.25">
      <c r="A17664">
        <v>3304</v>
      </c>
      <c r="B17664" s="3">
        <v>44562</v>
      </c>
      <c r="C17664" s="3">
        <v>44562</v>
      </c>
      <c r="D17664" t="s">
        <v>131</v>
      </c>
      <c r="E17664" t="s">
        <v>129</v>
      </c>
      <c r="F17664" t="s">
        <v>133</v>
      </c>
    </row>
    <row r="17665" spans="1:6" x14ac:dyDescent="0.25">
      <c r="A17665">
        <v>3305</v>
      </c>
      <c r="B17665" s="3">
        <v>43466</v>
      </c>
      <c r="C17665" s="3">
        <v>43555</v>
      </c>
      <c r="D17665" t="s">
        <v>131</v>
      </c>
      <c r="E17665" t="s">
        <v>167</v>
      </c>
      <c r="F17665" t="s">
        <v>132</v>
      </c>
    </row>
    <row r="17666" spans="1:6" x14ac:dyDescent="0.25">
      <c r="A17666">
        <v>3305</v>
      </c>
      <c r="B17666" s="3">
        <v>43556</v>
      </c>
      <c r="C17666" s="3">
        <v>43646</v>
      </c>
      <c r="D17666" t="s">
        <v>131</v>
      </c>
      <c r="E17666" t="s">
        <v>167</v>
      </c>
      <c r="F17666" t="s">
        <v>132</v>
      </c>
    </row>
    <row r="17667" spans="1:6" x14ac:dyDescent="0.25">
      <c r="A17667">
        <v>3305</v>
      </c>
      <c r="B17667" s="3">
        <v>43647</v>
      </c>
      <c r="C17667" s="3">
        <v>43738</v>
      </c>
      <c r="D17667" t="s">
        <v>131</v>
      </c>
      <c r="E17667" t="s">
        <v>167</v>
      </c>
      <c r="F17667" t="s">
        <v>132</v>
      </c>
    </row>
    <row r="17668" spans="1:6" x14ac:dyDescent="0.25">
      <c r="A17668">
        <v>3305</v>
      </c>
      <c r="B17668" s="3">
        <v>43739</v>
      </c>
      <c r="C17668" s="3">
        <v>43830</v>
      </c>
      <c r="D17668" t="s">
        <v>131</v>
      </c>
      <c r="E17668" t="s">
        <v>167</v>
      </c>
      <c r="F17668" t="s">
        <v>132</v>
      </c>
    </row>
    <row r="17669" spans="1:6" x14ac:dyDescent="0.25">
      <c r="A17669">
        <v>3305</v>
      </c>
      <c r="B17669" s="3">
        <v>43831</v>
      </c>
      <c r="C17669" s="3">
        <v>43921</v>
      </c>
      <c r="D17669" t="s">
        <v>131</v>
      </c>
      <c r="E17669" t="s">
        <v>167</v>
      </c>
      <c r="F17669" t="s">
        <v>132</v>
      </c>
    </row>
    <row r="17670" spans="1:6" x14ac:dyDescent="0.25">
      <c r="A17670">
        <v>3305</v>
      </c>
      <c r="B17670" s="3">
        <v>43922</v>
      </c>
      <c r="C17670" s="3">
        <v>44012</v>
      </c>
      <c r="D17670" t="s">
        <v>131</v>
      </c>
      <c r="E17670" t="s">
        <v>167</v>
      </c>
      <c r="F17670" t="s">
        <v>132</v>
      </c>
    </row>
    <row r="17671" spans="1:6" x14ac:dyDescent="0.25">
      <c r="A17671">
        <v>3305</v>
      </c>
      <c r="B17671" s="3">
        <v>44013</v>
      </c>
      <c r="C17671" s="3">
        <v>44104</v>
      </c>
      <c r="D17671" t="s">
        <v>131</v>
      </c>
      <c r="E17671" t="s">
        <v>167</v>
      </c>
      <c r="F17671" t="s">
        <v>132</v>
      </c>
    </row>
    <row r="17672" spans="1:6" x14ac:dyDescent="0.25">
      <c r="A17672">
        <v>3305</v>
      </c>
      <c r="B17672" s="3">
        <v>44105</v>
      </c>
      <c r="C17672" s="3">
        <v>44196</v>
      </c>
      <c r="D17672" t="s">
        <v>131</v>
      </c>
      <c r="E17672" t="s">
        <v>167</v>
      </c>
      <c r="F17672" t="s">
        <v>132</v>
      </c>
    </row>
    <row r="17673" spans="1:6" x14ac:dyDescent="0.25">
      <c r="A17673">
        <v>3305</v>
      </c>
      <c r="B17673" s="3">
        <v>44197</v>
      </c>
      <c r="C17673" s="3">
        <v>44286</v>
      </c>
      <c r="D17673" t="s">
        <v>131</v>
      </c>
      <c r="E17673" t="s">
        <v>167</v>
      </c>
      <c r="F17673" t="s">
        <v>132</v>
      </c>
    </row>
    <row r="17674" spans="1:6" x14ac:dyDescent="0.25">
      <c r="A17674">
        <v>3305</v>
      </c>
      <c r="B17674" s="3">
        <v>44287</v>
      </c>
      <c r="C17674" s="3">
        <v>44377</v>
      </c>
      <c r="D17674" t="s">
        <v>131</v>
      </c>
      <c r="E17674" t="s">
        <v>167</v>
      </c>
      <c r="F17674" t="s">
        <v>132</v>
      </c>
    </row>
    <row r="17675" spans="1:6" x14ac:dyDescent="0.25">
      <c r="A17675">
        <v>3305</v>
      </c>
      <c r="B17675" s="3">
        <v>44378</v>
      </c>
      <c r="C17675" s="3">
        <v>44469</v>
      </c>
      <c r="D17675" t="s">
        <v>131</v>
      </c>
      <c r="E17675" t="s">
        <v>167</v>
      </c>
      <c r="F17675" t="s">
        <v>132</v>
      </c>
    </row>
    <row r="17676" spans="1:6" x14ac:dyDescent="0.25">
      <c r="A17676">
        <v>3305</v>
      </c>
      <c r="B17676" s="3">
        <v>44470</v>
      </c>
      <c r="C17676" s="3">
        <v>44561</v>
      </c>
      <c r="D17676" t="s">
        <v>131</v>
      </c>
      <c r="E17676" t="s">
        <v>167</v>
      </c>
      <c r="F17676" t="s">
        <v>132</v>
      </c>
    </row>
    <row r="17677" spans="1:6" x14ac:dyDescent="0.25">
      <c r="A17677">
        <v>3305</v>
      </c>
      <c r="B17677" s="3">
        <v>44564</v>
      </c>
      <c r="C17677" s="3">
        <v>44651</v>
      </c>
      <c r="D17677" t="s">
        <v>131</v>
      </c>
      <c r="E17677" t="s">
        <v>167</v>
      </c>
      <c r="F17677" t="s">
        <v>132</v>
      </c>
    </row>
    <row r="17678" spans="1:6" x14ac:dyDescent="0.25">
      <c r="A17678">
        <v>3305</v>
      </c>
      <c r="B17678" s="3">
        <v>44652</v>
      </c>
      <c r="C17678" s="3">
        <v>44742</v>
      </c>
      <c r="D17678" t="s">
        <v>131</v>
      </c>
      <c r="E17678" t="s">
        <v>167</v>
      </c>
      <c r="F17678" t="s">
        <v>132</v>
      </c>
    </row>
    <row r="17679" spans="1:6" x14ac:dyDescent="0.25">
      <c r="A17679">
        <v>3306</v>
      </c>
      <c r="B17679" s="3">
        <v>44039</v>
      </c>
      <c r="C17679" s="3">
        <v>44100</v>
      </c>
      <c r="D17679" t="s">
        <v>131</v>
      </c>
      <c r="E17679" t="s">
        <v>167</v>
      </c>
      <c r="F17679" t="s">
        <v>133</v>
      </c>
    </row>
    <row r="17680" spans="1:6" x14ac:dyDescent="0.25">
      <c r="A17680">
        <v>3308</v>
      </c>
      <c r="B17680" s="3">
        <v>43040</v>
      </c>
      <c r="C17680" s="3">
        <v>43752</v>
      </c>
      <c r="D17680" t="s">
        <v>131</v>
      </c>
      <c r="E17680" t="s">
        <v>167</v>
      </c>
      <c r="F17680" t="s">
        <v>132</v>
      </c>
    </row>
    <row r="17681" spans="1:6" x14ac:dyDescent="0.25">
      <c r="A17681">
        <v>3308</v>
      </c>
      <c r="B17681" s="3">
        <v>43752</v>
      </c>
      <c r="C17681" s="3">
        <v>43752</v>
      </c>
      <c r="D17681" t="s">
        <v>131</v>
      </c>
      <c r="E17681" t="s">
        <v>167</v>
      </c>
      <c r="F17681" t="s">
        <v>132</v>
      </c>
    </row>
    <row r="17682" spans="1:6" x14ac:dyDescent="0.25">
      <c r="A17682">
        <v>3308</v>
      </c>
      <c r="B17682" s="3">
        <v>43753</v>
      </c>
      <c r="C17682" s="3">
        <v>43857</v>
      </c>
      <c r="D17682" t="s">
        <v>131</v>
      </c>
      <c r="E17682" t="s">
        <v>167</v>
      </c>
      <c r="F17682" t="s">
        <v>132</v>
      </c>
    </row>
    <row r="17683" spans="1:6" x14ac:dyDescent="0.25">
      <c r="A17683">
        <v>3308</v>
      </c>
      <c r="B17683" s="3">
        <v>43857</v>
      </c>
      <c r="C17683" s="3">
        <v>43859</v>
      </c>
      <c r="D17683" t="s">
        <v>131</v>
      </c>
      <c r="E17683" t="s">
        <v>167</v>
      </c>
      <c r="F17683" t="s">
        <v>132</v>
      </c>
    </row>
    <row r="17684" spans="1:6" x14ac:dyDescent="0.25">
      <c r="A17684">
        <v>3308</v>
      </c>
      <c r="B17684" s="3">
        <v>43860</v>
      </c>
      <c r="C17684" s="3">
        <v>44105</v>
      </c>
      <c r="D17684" t="s">
        <v>131</v>
      </c>
      <c r="E17684" t="s">
        <v>167</v>
      </c>
      <c r="F17684" t="s">
        <v>132</v>
      </c>
    </row>
    <row r="17685" spans="1:6" x14ac:dyDescent="0.25">
      <c r="A17685">
        <v>3308</v>
      </c>
      <c r="B17685" s="3">
        <v>43860</v>
      </c>
      <c r="C17685" s="3">
        <v>43860</v>
      </c>
      <c r="D17685" t="s">
        <v>131</v>
      </c>
      <c r="E17685" t="s">
        <v>167</v>
      </c>
      <c r="F17685" t="s">
        <v>132</v>
      </c>
    </row>
    <row r="17686" spans="1:6" x14ac:dyDescent="0.25">
      <c r="A17686">
        <v>3308</v>
      </c>
      <c r="B17686" s="3">
        <v>44105</v>
      </c>
      <c r="C17686" s="3">
        <v>44105</v>
      </c>
      <c r="D17686" t="s">
        <v>131</v>
      </c>
      <c r="E17686" t="s">
        <v>167</v>
      </c>
      <c r="F17686" t="s">
        <v>132</v>
      </c>
    </row>
    <row r="17687" spans="1:6" x14ac:dyDescent="0.25">
      <c r="A17687">
        <v>3308</v>
      </c>
      <c r="B17687" s="3">
        <v>44105</v>
      </c>
      <c r="C17687" s="3">
        <v>44105</v>
      </c>
      <c r="D17687" t="s">
        <v>131</v>
      </c>
      <c r="E17687" t="s">
        <v>167</v>
      </c>
      <c r="F17687" t="s">
        <v>132</v>
      </c>
    </row>
    <row r="17688" spans="1:6" x14ac:dyDescent="0.25">
      <c r="A17688">
        <v>3308</v>
      </c>
      <c r="B17688" s="3">
        <v>44105</v>
      </c>
      <c r="C17688" s="3">
        <v>44319</v>
      </c>
      <c r="D17688" t="s">
        <v>131</v>
      </c>
      <c r="E17688" t="s">
        <v>185</v>
      </c>
      <c r="F17688" t="s">
        <v>132</v>
      </c>
    </row>
    <row r="17689" spans="1:6" x14ac:dyDescent="0.25">
      <c r="A17689">
        <v>3308</v>
      </c>
      <c r="B17689" s="3">
        <v>44105</v>
      </c>
      <c r="C17689" s="3">
        <v>44105</v>
      </c>
      <c r="D17689" t="s">
        <v>131</v>
      </c>
      <c r="E17689" t="s">
        <v>185</v>
      </c>
      <c r="F17689" t="s">
        <v>132</v>
      </c>
    </row>
    <row r="17690" spans="1:6" x14ac:dyDescent="0.25">
      <c r="A17690">
        <v>3308</v>
      </c>
      <c r="B17690" s="3">
        <v>44319</v>
      </c>
      <c r="C17690" s="3">
        <v>44321</v>
      </c>
      <c r="D17690" t="s">
        <v>131</v>
      </c>
      <c r="E17690" t="s">
        <v>185</v>
      </c>
      <c r="F17690" t="s">
        <v>132</v>
      </c>
    </row>
    <row r="17691" spans="1:6" x14ac:dyDescent="0.25">
      <c r="A17691">
        <v>3308</v>
      </c>
      <c r="B17691" s="3">
        <v>44322</v>
      </c>
      <c r="C17691" s="3">
        <v>44491</v>
      </c>
      <c r="D17691" t="s">
        <v>131</v>
      </c>
      <c r="E17691" t="s">
        <v>185</v>
      </c>
      <c r="F17691" t="s">
        <v>132</v>
      </c>
    </row>
    <row r="17692" spans="1:6" x14ac:dyDescent="0.25">
      <c r="A17692">
        <v>3308</v>
      </c>
      <c r="B17692" s="3">
        <v>44491</v>
      </c>
      <c r="C17692" s="3">
        <v>44491</v>
      </c>
      <c r="D17692" t="s">
        <v>131</v>
      </c>
      <c r="E17692" t="s">
        <v>185</v>
      </c>
      <c r="F17692" t="s">
        <v>132</v>
      </c>
    </row>
    <row r="17693" spans="1:6" x14ac:dyDescent="0.25">
      <c r="A17693">
        <v>3308</v>
      </c>
      <c r="B17693" s="3">
        <v>44492</v>
      </c>
      <c r="C17693" s="3">
        <v>44672</v>
      </c>
      <c r="D17693" t="s">
        <v>131</v>
      </c>
      <c r="E17693" t="s">
        <v>185</v>
      </c>
      <c r="F17693" t="s">
        <v>132</v>
      </c>
    </row>
    <row r="17694" spans="1:6" x14ac:dyDescent="0.25">
      <c r="A17694">
        <v>3308</v>
      </c>
      <c r="B17694" s="3">
        <v>44672</v>
      </c>
      <c r="C17694" s="3">
        <v>44673</v>
      </c>
      <c r="D17694" t="s">
        <v>131</v>
      </c>
      <c r="E17694" t="s">
        <v>185</v>
      </c>
      <c r="F17694" t="s">
        <v>132</v>
      </c>
    </row>
    <row r="17695" spans="1:6" x14ac:dyDescent="0.25">
      <c r="A17695">
        <v>3308</v>
      </c>
      <c r="B17695" s="3">
        <v>44674</v>
      </c>
      <c r="C17695" s="3"/>
      <c r="D17695" t="s">
        <v>131</v>
      </c>
      <c r="E17695" t="s">
        <v>185</v>
      </c>
      <c r="F17695" t="s">
        <v>132</v>
      </c>
    </row>
    <row r="17696" spans="1:6" x14ac:dyDescent="0.25">
      <c r="A17696">
        <v>3309</v>
      </c>
      <c r="B17696" s="3">
        <v>42994</v>
      </c>
      <c r="C17696" s="3">
        <v>43347</v>
      </c>
      <c r="D17696" t="s">
        <v>131</v>
      </c>
      <c r="E17696" t="s">
        <v>167</v>
      </c>
      <c r="F17696" t="s">
        <v>132</v>
      </c>
    </row>
    <row r="17697" spans="1:6" x14ac:dyDescent="0.25">
      <c r="A17697">
        <v>3309</v>
      </c>
      <c r="B17697" s="3">
        <v>43347</v>
      </c>
      <c r="C17697" s="3">
        <v>43350</v>
      </c>
      <c r="D17697" t="s">
        <v>131</v>
      </c>
      <c r="E17697" t="s">
        <v>167</v>
      </c>
      <c r="F17697" t="s">
        <v>132</v>
      </c>
    </row>
    <row r="17698" spans="1:6" x14ac:dyDescent="0.25">
      <c r="A17698">
        <v>3309</v>
      </c>
      <c r="B17698" s="3">
        <v>43351</v>
      </c>
      <c r="C17698" s="3">
        <v>43351</v>
      </c>
      <c r="D17698" t="s">
        <v>131</v>
      </c>
      <c r="E17698" t="s">
        <v>167</v>
      </c>
      <c r="F17698" t="s">
        <v>132</v>
      </c>
    </row>
    <row r="17699" spans="1:6" x14ac:dyDescent="0.25">
      <c r="A17699">
        <v>3309</v>
      </c>
      <c r="B17699" s="3">
        <v>43351</v>
      </c>
      <c r="C17699" s="3">
        <v>43357</v>
      </c>
      <c r="D17699" t="s">
        <v>131</v>
      </c>
      <c r="E17699" t="s">
        <v>167</v>
      </c>
      <c r="F17699" t="s">
        <v>132</v>
      </c>
    </row>
    <row r="17700" spans="1:6" x14ac:dyDescent="0.25">
      <c r="A17700">
        <v>3309</v>
      </c>
      <c r="B17700" s="3">
        <v>43358</v>
      </c>
      <c r="C17700" s="3">
        <v>43633</v>
      </c>
      <c r="D17700" t="s">
        <v>131</v>
      </c>
      <c r="E17700" t="s">
        <v>167</v>
      </c>
      <c r="F17700" t="s">
        <v>132</v>
      </c>
    </row>
    <row r="17701" spans="1:6" x14ac:dyDescent="0.25">
      <c r="A17701">
        <v>3309</v>
      </c>
      <c r="B17701" s="3">
        <v>43633</v>
      </c>
      <c r="C17701" s="3">
        <v>43635</v>
      </c>
      <c r="D17701" t="s">
        <v>131</v>
      </c>
      <c r="E17701" t="s">
        <v>167</v>
      </c>
      <c r="F17701" t="s">
        <v>132</v>
      </c>
    </row>
    <row r="17702" spans="1:6" x14ac:dyDescent="0.25">
      <c r="A17702">
        <v>3309</v>
      </c>
      <c r="B17702" s="3">
        <v>43636</v>
      </c>
      <c r="C17702" s="3">
        <v>43901</v>
      </c>
      <c r="D17702" t="s">
        <v>131</v>
      </c>
      <c r="E17702" t="s">
        <v>167</v>
      </c>
      <c r="F17702" t="s">
        <v>132</v>
      </c>
    </row>
    <row r="17703" spans="1:6" x14ac:dyDescent="0.25">
      <c r="A17703">
        <v>3309</v>
      </c>
      <c r="B17703" s="3">
        <v>43901</v>
      </c>
      <c r="C17703" s="3">
        <v>43902</v>
      </c>
      <c r="D17703" t="s">
        <v>131</v>
      </c>
      <c r="E17703" t="s">
        <v>167</v>
      </c>
      <c r="F17703" t="s">
        <v>132</v>
      </c>
    </row>
    <row r="17704" spans="1:6" x14ac:dyDescent="0.25">
      <c r="A17704">
        <v>3309</v>
      </c>
      <c r="B17704" s="3">
        <v>43903</v>
      </c>
      <c r="C17704" s="3">
        <v>44074</v>
      </c>
      <c r="D17704" t="s">
        <v>131</v>
      </c>
      <c r="E17704" t="s">
        <v>167</v>
      </c>
      <c r="F17704" t="s">
        <v>132</v>
      </c>
    </row>
    <row r="17705" spans="1:6" x14ac:dyDescent="0.25">
      <c r="A17705">
        <v>3309</v>
      </c>
      <c r="B17705" s="3">
        <v>43903</v>
      </c>
      <c r="C17705" s="3">
        <v>43903</v>
      </c>
      <c r="D17705" t="s">
        <v>131</v>
      </c>
      <c r="E17705" t="s">
        <v>167</v>
      </c>
      <c r="F17705" t="s">
        <v>132</v>
      </c>
    </row>
    <row r="17706" spans="1:6" x14ac:dyDescent="0.25">
      <c r="A17706">
        <v>3309</v>
      </c>
      <c r="B17706" s="3">
        <v>43903</v>
      </c>
      <c r="C17706" s="3">
        <v>44074</v>
      </c>
      <c r="D17706" t="s">
        <v>131</v>
      </c>
      <c r="E17706" t="s">
        <v>167</v>
      </c>
      <c r="F17706" t="s">
        <v>132</v>
      </c>
    </row>
    <row r="17707" spans="1:6" x14ac:dyDescent="0.25">
      <c r="A17707">
        <v>3309</v>
      </c>
      <c r="B17707" s="3">
        <v>44075</v>
      </c>
      <c r="C17707" s="3">
        <v>44075</v>
      </c>
      <c r="D17707" t="s">
        <v>131</v>
      </c>
      <c r="E17707" t="s">
        <v>167</v>
      </c>
      <c r="F17707" t="s">
        <v>132</v>
      </c>
    </row>
    <row r="17708" spans="1:6" x14ac:dyDescent="0.25">
      <c r="A17708">
        <v>3309</v>
      </c>
      <c r="B17708" s="3">
        <v>44075</v>
      </c>
      <c r="C17708" s="3">
        <v>44302</v>
      </c>
      <c r="D17708" t="s">
        <v>131</v>
      </c>
      <c r="E17708" t="s">
        <v>167</v>
      </c>
      <c r="F17708" t="s">
        <v>132</v>
      </c>
    </row>
    <row r="17709" spans="1:6" x14ac:dyDescent="0.25">
      <c r="A17709">
        <v>3309</v>
      </c>
      <c r="B17709" s="3">
        <v>44302</v>
      </c>
      <c r="C17709" s="3">
        <v>44302</v>
      </c>
      <c r="D17709" t="s">
        <v>131</v>
      </c>
      <c r="E17709" t="s">
        <v>270</v>
      </c>
      <c r="F17709" t="s">
        <v>132</v>
      </c>
    </row>
    <row r="17710" spans="1:6" x14ac:dyDescent="0.25">
      <c r="A17710">
        <v>3309</v>
      </c>
      <c r="B17710" s="3">
        <v>44302</v>
      </c>
      <c r="C17710" s="3">
        <v>44499</v>
      </c>
      <c r="D17710" t="s">
        <v>131</v>
      </c>
      <c r="E17710" t="s">
        <v>270</v>
      </c>
      <c r="F17710" t="s">
        <v>132</v>
      </c>
    </row>
    <row r="17711" spans="1:6" x14ac:dyDescent="0.25">
      <c r="A17711">
        <v>3309</v>
      </c>
      <c r="B17711" s="3">
        <v>44499</v>
      </c>
      <c r="C17711" s="3"/>
      <c r="D17711" t="s">
        <v>131</v>
      </c>
      <c r="E17711" t="s">
        <v>167</v>
      </c>
      <c r="F17711" t="s">
        <v>132</v>
      </c>
    </row>
    <row r="17712" spans="1:6" x14ac:dyDescent="0.25">
      <c r="A17712">
        <v>3310</v>
      </c>
      <c r="B17712" s="3">
        <v>43073</v>
      </c>
      <c r="C17712" s="3">
        <v>43374</v>
      </c>
      <c r="D17712" t="s">
        <v>131</v>
      </c>
      <c r="E17712" t="s">
        <v>170</v>
      </c>
      <c r="F17712" t="s">
        <v>132</v>
      </c>
    </row>
    <row r="17713" spans="1:6" x14ac:dyDescent="0.25">
      <c r="A17713">
        <v>3310</v>
      </c>
      <c r="B17713" s="3">
        <v>43374</v>
      </c>
      <c r="C17713" s="3">
        <v>44084</v>
      </c>
      <c r="D17713" t="s">
        <v>131</v>
      </c>
      <c r="E17713" t="s">
        <v>170</v>
      </c>
      <c r="F17713" t="s">
        <v>132</v>
      </c>
    </row>
    <row r="17714" spans="1:6" x14ac:dyDescent="0.25">
      <c r="A17714">
        <v>3310</v>
      </c>
      <c r="B17714" s="3">
        <v>44084</v>
      </c>
      <c r="C17714" s="3">
        <v>44586</v>
      </c>
      <c r="D17714" t="s">
        <v>131</v>
      </c>
      <c r="E17714" t="s">
        <v>170</v>
      </c>
      <c r="F17714" t="s">
        <v>133</v>
      </c>
    </row>
    <row r="17715" spans="1:6" x14ac:dyDescent="0.25">
      <c r="A17715">
        <v>3310</v>
      </c>
      <c r="B17715" s="3">
        <v>44586</v>
      </c>
      <c r="C17715" s="3">
        <v>44589</v>
      </c>
      <c r="D17715" t="s">
        <v>131</v>
      </c>
      <c r="E17715" t="s">
        <v>170</v>
      </c>
      <c r="F17715" t="s">
        <v>133</v>
      </c>
    </row>
    <row r="17716" spans="1:6" x14ac:dyDescent="0.25">
      <c r="A17716">
        <v>3310</v>
      </c>
      <c r="B17716" s="3">
        <v>44590</v>
      </c>
      <c r="C17716" s="3"/>
      <c r="D17716" t="s">
        <v>131</v>
      </c>
      <c r="E17716" t="s">
        <v>170</v>
      </c>
      <c r="F17716" t="s">
        <v>133</v>
      </c>
    </row>
    <row r="17717" spans="1:6" x14ac:dyDescent="0.25">
      <c r="A17717">
        <v>3311</v>
      </c>
      <c r="B17717" s="3">
        <v>43070</v>
      </c>
      <c r="C17717" s="3">
        <v>43205</v>
      </c>
      <c r="D17717" t="s">
        <v>131</v>
      </c>
      <c r="E17717" t="s">
        <v>163</v>
      </c>
      <c r="F17717" t="s">
        <v>133</v>
      </c>
    </row>
    <row r="17718" spans="1:6" x14ac:dyDescent="0.25">
      <c r="A17718">
        <v>3311</v>
      </c>
      <c r="B17718" s="3">
        <v>43070</v>
      </c>
      <c r="C17718" s="3">
        <v>43070</v>
      </c>
      <c r="D17718" t="s">
        <v>131</v>
      </c>
      <c r="E17718" t="s">
        <v>271</v>
      </c>
      <c r="F17718" t="s">
        <v>133</v>
      </c>
    </row>
    <row r="17719" spans="1:6" x14ac:dyDescent="0.25">
      <c r="A17719">
        <v>3311</v>
      </c>
      <c r="B17719" s="3">
        <v>43070</v>
      </c>
      <c r="C17719" s="3">
        <v>43205</v>
      </c>
      <c r="D17719" t="s">
        <v>131</v>
      </c>
      <c r="E17719" t="s">
        <v>271</v>
      </c>
      <c r="F17719" t="s">
        <v>133</v>
      </c>
    </row>
    <row r="17720" spans="1:6" x14ac:dyDescent="0.25">
      <c r="A17720">
        <v>3311</v>
      </c>
      <c r="B17720" s="3">
        <v>43205</v>
      </c>
      <c r="C17720" s="3">
        <v>43206</v>
      </c>
      <c r="D17720" t="s">
        <v>131</v>
      </c>
      <c r="E17720" t="s">
        <v>271</v>
      </c>
      <c r="F17720" t="s">
        <v>133</v>
      </c>
    </row>
    <row r="17721" spans="1:6" x14ac:dyDescent="0.25">
      <c r="A17721">
        <v>3311</v>
      </c>
      <c r="B17721" s="3">
        <v>43206</v>
      </c>
      <c r="C17721" s="3">
        <v>43770</v>
      </c>
      <c r="D17721" t="s">
        <v>131</v>
      </c>
      <c r="E17721" t="s">
        <v>271</v>
      </c>
      <c r="F17721" t="s">
        <v>133</v>
      </c>
    </row>
    <row r="17722" spans="1:6" x14ac:dyDescent="0.25">
      <c r="A17722">
        <v>3311</v>
      </c>
      <c r="B17722" s="3">
        <v>43770</v>
      </c>
      <c r="C17722" s="3">
        <v>43770</v>
      </c>
      <c r="D17722" t="s">
        <v>131</v>
      </c>
      <c r="E17722" t="s">
        <v>245</v>
      </c>
      <c r="F17722" t="s">
        <v>133</v>
      </c>
    </row>
    <row r="17723" spans="1:6" x14ac:dyDescent="0.25">
      <c r="A17723">
        <v>3311</v>
      </c>
      <c r="B17723" s="3">
        <v>43770</v>
      </c>
      <c r="C17723" s="3">
        <v>43831</v>
      </c>
      <c r="D17723" t="s">
        <v>131</v>
      </c>
      <c r="E17723" t="s">
        <v>165</v>
      </c>
      <c r="F17723" t="s">
        <v>133</v>
      </c>
    </row>
    <row r="17724" spans="1:6" x14ac:dyDescent="0.25">
      <c r="A17724">
        <v>3311</v>
      </c>
      <c r="B17724" s="3">
        <v>43831</v>
      </c>
      <c r="C17724" s="3">
        <v>43831</v>
      </c>
      <c r="D17724" t="s">
        <v>131</v>
      </c>
      <c r="E17724" t="s">
        <v>245</v>
      </c>
      <c r="F17724" t="s">
        <v>133</v>
      </c>
    </row>
    <row r="17725" spans="1:6" x14ac:dyDescent="0.25">
      <c r="A17725">
        <v>3311</v>
      </c>
      <c r="B17725" s="3">
        <v>43831</v>
      </c>
      <c r="C17725" s="3">
        <v>44074</v>
      </c>
      <c r="D17725" t="s">
        <v>131</v>
      </c>
      <c r="E17725" t="s">
        <v>245</v>
      </c>
      <c r="F17725" t="s">
        <v>133</v>
      </c>
    </row>
    <row r="17726" spans="1:6" x14ac:dyDescent="0.25">
      <c r="A17726">
        <v>3311</v>
      </c>
      <c r="B17726" s="3">
        <v>44074</v>
      </c>
      <c r="C17726" s="3">
        <v>44074</v>
      </c>
      <c r="D17726" t="s">
        <v>131</v>
      </c>
      <c r="E17726" t="s">
        <v>165</v>
      </c>
      <c r="F17726" t="s">
        <v>133</v>
      </c>
    </row>
    <row r="17727" spans="1:6" x14ac:dyDescent="0.25">
      <c r="A17727">
        <v>3311</v>
      </c>
      <c r="B17727" s="3">
        <v>44075</v>
      </c>
      <c r="C17727" s="3">
        <v>44075</v>
      </c>
      <c r="D17727" t="s">
        <v>131</v>
      </c>
      <c r="E17727" t="s">
        <v>163</v>
      </c>
      <c r="F17727" t="s">
        <v>133</v>
      </c>
    </row>
    <row r="17728" spans="1:6" x14ac:dyDescent="0.25">
      <c r="A17728">
        <v>3311</v>
      </c>
      <c r="B17728" s="3">
        <v>44075</v>
      </c>
      <c r="C17728" s="3">
        <v>44279</v>
      </c>
      <c r="D17728" t="s">
        <v>131</v>
      </c>
      <c r="E17728" t="s">
        <v>163</v>
      </c>
      <c r="F17728" t="s">
        <v>133</v>
      </c>
    </row>
    <row r="17729" spans="1:6" x14ac:dyDescent="0.25">
      <c r="A17729">
        <v>3311</v>
      </c>
      <c r="B17729" s="3">
        <v>44279</v>
      </c>
      <c r="C17729" s="3"/>
      <c r="D17729" t="s">
        <v>131</v>
      </c>
      <c r="E17729" t="s">
        <v>163</v>
      </c>
      <c r="F17729" t="s">
        <v>133</v>
      </c>
    </row>
    <row r="17730" spans="1:6" x14ac:dyDescent="0.25">
      <c r="A17730">
        <v>3313</v>
      </c>
      <c r="B17730" s="3">
        <v>43009</v>
      </c>
      <c r="C17730" s="3">
        <v>43693</v>
      </c>
      <c r="D17730" t="s">
        <v>131</v>
      </c>
      <c r="E17730" t="s">
        <v>125</v>
      </c>
      <c r="F17730" t="s">
        <v>133</v>
      </c>
    </row>
    <row r="17731" spans="1:6" x14ac:dyDescent="0.25">
      <c r="A17731">
        <v>3313</v>
      </c>
      <c r="B17731" s="3">
        <v>43693</v>
      </c>
      <c r="C17731" s="3">
        <v>43784</v>
      </c>
      <c r="D17731" t="s">
        <v>131</v>
      </c>
      <c r="E17731" t="s">
        <v>125</v>
      </c>
      <c r="F17731" t="s">
        <v>133</v>
      </c>
    </row>
    <row r="17732" spans="1:6" x14ac:dyDescent="0.25">
      <c r="A17732">
        <v>3313</v>
      </c>
      <c r="B17732" s="3">
        <v>43784</v>
      </c>
      <c r="C17732" s="3">
        <v>43785</v>
      </c>
      <c r="D17732" t="s">
        <v>131</v>
      </c>
      <c r="E17732" t="s">
        <v>125</v>
      </c>
      <c r="F17732" t="s">
        <v>133</v>
      </c>
    </row>
    <row r="17733" spans="1:6" x14ac:dyDescent="0.25">
      <c r="A17733">
        <v>3314</v>
      </c>
      <c r="B17733" s="3">
        <v>42983</v>
      </c>
      <c r="C17733" s="3">
        <v>43252</v>
      </c>
      <c r="D17733" t="s">
        <v>131</v>
      </c>
      <c r="E17733" t="s">
        <v>174</v>
      </c>
      <c r="F17733" t="s">
        <v>133</v>
      </c>
    </row>
    <row r="17734" spans="1:6" x14ac:dyDescent="0.25">
      <c r="A17734">
        <v>3314</v>
      </c>
      <c r="B17734" s="3">
        <v>43252</v>
      </c>
      <c r="C17734" s="3">
        <v>43392</v>
      </c>
      <c r="D17734" t="s">
        <v>131</v>
      </c>
      <c r="E17734" t="s">
        <v>174</v>
      </c>
      <c r="F17734" t="s">
        <v>133</v>
      </c>
    </row>
    <row r="17735" spans="1:6" x14ac:dyDescent="0.25">
      <c r="A17735">
        <v>3314</v>
      </c>
      <c r="B17735" s="3">
        <v>43392</v>
      </c>
      <c r="C17735" s="3">
        <v>43528</v>
      </c>
      <c r="D17735" t="s">
        <v>131</v>
      </c>
      <c r="E17735" t="s">
        <v>174</v>
      </c>
      <c r="F17735" t="s">
        <v>133</v>
      </c>
    </row>
    <row r="17736" spans="1:6" x14ac:dyDescent="0.25">
      <c r="A17736">
        <v>3314</v>
      </c>
      <c r="B17736" s="3">
        <v>43528</v>
      </c>
      <c r="C17736" s="3">
        <v>44032</v>
      </c>
      <c r="D17736" t="s">
        <v>131</v>
      </c>
      <c r="E17736" t="s">
        <v>174</v>
      </c>
      <c r="F17736" t="s">
        <v>133</v>
      </c>
    </row>
    <row r="17737" spans="1:6" x14ac:dyDescent="0.25">
      <c r="A17737">
        <v>3314</v>
      </c>
      <c r="B17737" s="3">
        <v>44032</v>
      </c>
      <c r="C17737" s="3">
        <v>44129</v>
      </c>
      <c r="D17737" t="s">
        <v>131</v>
      </c>
      <c r="E17737" t="s">
        <v>174</v>
      </c>
      <c r="F17737" t="s">
        <v>133</v>
      </c>
    </row>
    <row r="17738" spans="1:6" x14ac:dyDescent="0.25">
      <c r="A17738">
        <v>3314</v>
      </c>
      <c r="B17738" s="3">
        <v>44130</v>
      </c>
      <c r="C17738" s="3">
        <v>44482</v>
      </c>
      <c r="D17738" t="s">
        <v>131</v>
      </c>
      <c r="E17738" t="s">
        <v>174</v>
      </c>
      <c r="F17738" t="s">
        <v>133</v>
      </c>
    </row>
    <row r="17739" spans="1:6" x14ac:dyDescent="0.25">
      <c r="A17739">
        <v>3314</v>
      </c>
      <c r="B17739" s="3">
        <v>44482</v>
      </c>
      <c r="C17739" s="3">
        <v>44498</v>
      </c>
      <c r="D17739" t="s">
        <v>131</v>
      </c>
      <c r="E17739" t="s">
        <v>174</v>
      </c>
      <c r="F17739" t="s">
        <v>133</v>
      </c>
    </row>
    <row r="17740" spans="1:6" x14ac:dyDescent="0.25">
      <c r="A17740">
        <v>3314</v>
      </c>
      <c r="B17740" s="3">
        <v>44498</v>
      </c>
      <c r="C17740" s="3">
        <v>44498</v>
      </c>
      <c r="D17740" t="s">
        <v>131</v>
      </c>
      <c r="E17740" t="s">
        <v>174</v>
      </c>
      <c r="F17740" t="s">
        <v>133</v>
      </c>
    </row>
    <row r="17741" spans="1:6" x14ac:dyDescent="0.25">
      <c r="A17741">
        <v>3314</v>
      </c>
      <c r="B17741" s="3">
        <v>44499</v>
      </c>
      <c r="C17741" s="3">
        <v>44523</v>
      </c>
      <c r="D17741" t="s">
        <v>131</v>
      </c>
      <c r="E17741" t="s">
        <v>174</v>
      </c>
      <c r="F17741" t="s">
        <v>133</v>
      </c>
    </row>
    <row r="17742" spans="1:6" x14ac:dyDescent="0.25">
      <c r="A17742">
        <v>3314</v>
      </c>
      <c r="B17742" s="3">
        <v>44523</v>
      </c>
      <c r="C17742" s="3">
        <v>44526</v>
      </c>
      <c r="D17742" t="s">
        <v>131</v>
      </c>
      <c r="E17742" t="s">
        <v>174</v>
      </c>
      <c r="F17742" t="s">
        <v>133</v>
      </c>
    </row>
    <row r="17743" spans="1:6" x14ac:dyDescent="0.25">
      <c r="A17743">
        <v>3314</v>
      </c>
      <c r="B17743" s="3">
        <v>44527</v>
      </c>
      <c r="C17743" s="3">
        <v>44529</v>
      </c>
      <c r="D17743" t="s">
        <v>131</v>
      </c>
      <c r="E17743" t="s">
        <v>174</v>
      </c>
      <c r="F17743" t="s">
        <v>133</v>
      </c>
    </row>
    <row r="17744" spans="1:6" x14ac:dyDescent="0.25">
      <c r="A17744">
        <v>3314</v>
      </c>
      <c r="B17744" s="3">
        <v>44529</v>
      </c>
      <c r="C17744" s="3">
        <v>44531</v>
      </c>
      <c r="D17744" t="s">
        <v>131</v>
      </c>
      <c r="E17744" t="s">
        <v>174</v>
      </c>
      <c r="F17744" t="s">
        <v>133</v>
      </c>
    </row>
    <row r="17745" spans="1:6" x14ac:dyDescent="0.25">
      <c r="A17745">
        <v>3314</v>
      </c>
      <c r="B17745" s="3">
        <v>44532</v>
      </c>
      <c r="C17745" s="3">
        <v>44592</v>
      </c>
      <c r="D17745" t="s">
        <v>131</v>
      </c>
      <c r="E17745" t="s">
        <v>174</v>
      </c>
      <c r="F17745" t="s">
        <v>133</v>
      </c>
    </row>
    <row r="17746" spans="1:6" x14ac:dyDescent="0.25">
      <c r="A17746">
        <v>3314</v>
      </c>
      <c r="B17746" s="3">
        <v>44592</v>
      </c>
      <c r="C17746" s="3">
        <v>44595</v>
      </c>
      <c r="D17746" t="s">
        <v>131</v>
      </c>
      <c r="E17746" t="s">
        <v>174</v>
      </c>
      <c r="F17746" t="s">
        <v>133</v>
      </c>
    </row>
    <row r="17747" spans="1:6" x14ac:dyDescent="0.25">
      <c r="A17747">
        <v>3314</v>
      </c>
      <c r="B17747" s="3">
        <v>44596</v>
      </c>
      <c r="C17747" s="3">
        <v>44711</v>
      </c>
      <c r="D17747" t="s">
        <v>131</v>
      </c>
      <c r="E17747" t="s">
        <v>174</v>
      </c>
      <c r="F17747" t="s">
        <v>133</v>
      </c>
    </row>
    <row r="17748" spans="1:6" x14ac:dyDescent="0.25">
      <c r="A17748">
        <v>3314</v>
      </c>
      <c r="B17748" s="3">
        <v>44711</v>
      </c>
      <c r="C17748" s="3">
        <v>44711</v>
      </c>
      <c r="D17748" t="s">
        <v>131</v>
      </c>
      <c r="E17748" t="s">
        <v>174</v>
      </c>
      <c r="F17748" t="s">
        <v>133</v>
      </c>
    </row>
    <row r="17749" spans="1:6" x14ac:dyDescent="0.25">
      <c r="A17749">
        <v>3314</v>
      </c>
      <c r="B17749" s="3">
        <v>44712</v>
      </c>
      <c r="C17749" s="3">
        <v>44734</v>
      </c>
      <c r="D17749" t="s">
        <v>131</v>
      </c>
      <c r="E17749" t="s">
        <v>174</v>
      </c>
      <c r="F17749" t="s">
        <v>133</v>
      </c>
    </row>
    <row r="17750" spans="1:6" x14ac:dyDescent="0.25">
      <c r="A17750">
        <v>3314</v>
      </c>
      <c r="B17750" s="3">
        <v>44734</v>
      </c>
      <c r="C17750" s="3">
        <v>44735</v>
      </c>
      <c r="D17750" t="s">
        <v>131</v>
      </c>
      <c r="E17750" t="s">
        <v>174</v>
      </c>
      <c r="F17750" t="s">
        <v>133</v>
      </c>
    </row>
    <row r="17751" spans="1:6" x14ac:dyDescent="0.25">
      <c r="A17751">
        <v>3314</v>
      </c>
      <c r="B17751" s="3">
        <v>44736</v>
      </c>
      <c r="C17751" s="3"/>
      <c r="D17751" t="s">
        <v>131</v>
      </c>
      <c r="E17751" t="s">
        <v>174</v>
      </c>
      <c r="F17751" t="s">
        <v>133</v>
      </c>
    </row>
    <row r="17752" spans="1:6" x14ac:dyDescent="0.25">
      <c r="A17752">
        <v>3315</v>
      </c>
      <c r="B17752" s="3">
        <v>43009</v>
      </c>
      <c r="C17752" s="3">
        <v>43693</v>
      </c>
      <c r="D17752" t="s">
        <v>131</v>
      </c>
      <c r="E17752" t="s">
        <v>118</v>
      </c>
      <c r="F17752" t="s">
        <v>133</v>
      </c>
    </row>
    <row r="17753" spans="1:6" x14ac:dyDescent="0.25">
      <c r="A17753">
        <v>3315</v>
      </c>
      <c r="B17753" s="3">
        <v>43693</v>
      </c>
      <c r="C17753" s="3">
        <v>44533</v>
      </c>
      <c r="D17753" t="s">
        <v>131</v>
      </c>
      <c r="E17753" t="s">
        <v>118</v>
      </c>
      <c r="F17753" t="s">
        <v>133</v>
      </c>
    </row>
    <row r="17754" spans="1:6" x14ac:dyDescent="0.25">
      <c r="A17754">
        <v>3315</v>
      </c>
      <c r="B17754" s="3">
        <v>44530</v>
      </c>
      <c r="C17754" s="3">
        <v>44532</v>
      </c>
      <c r="D17754" t="s">
        <v>131</v>
      </c>
      <c r="E17754" t="s">
        <v>118</v>
      </c>
      <c r="F17754" t="s">
        <v>133</v>
      </c>
    </row>
    <row r="17755" spans="1:6" x14ac:dyDescent="0.25">
      <c r="A17755">
        <v>3315</v>
      </c>
      <c r="B17755" s="3">
        <v>44533</v>
      </c>
      <c r="C17755" s="3">
        <v>44542</v>
      </c>
      <c r="D17755" t="s">
        <v>131</v>
      </c>
      <c r="E17755" t="s">
        <v>118</v>
      </c>
      <c r="F17755" t="s">
        <v>133</v>
      </c>
    </row>
    <row r="17756" spans="1:6" x14ac:dyDescent="0.25">
      <c r="A17756">
        <v>3315</v>
      </c>
      <c r="B17756" s="3">
        <v>44533</v>
      </c>
      <c r="C17756" s="3">
        <v>44563</v>
      </c>
      <c r="D17756" t="s">
        <v>131</v>
      </c>
      <c r="E17756" t="s">
        <v>118</v>
      </c>
      <c r="F17756" t="s">
        <v>133</v>
      </c>
    </row>
    <row r="17757" spans="1:6" x14ac:dyDescent="0.25">
      <c r="A17757">
        <v>3315</v>
      </c>
      <c r="B17757" s="3">
        <v>44543</v>
      </c>
      <c r="C17757" s="3">
        <v>44563</v>
      </c>
      <c r="D17757" t="s">
        <v>131</v>
      </c>
      <c r="E17757" t="s">
        <v>118</v>
      </c>
      <c r="F17757" t="s">
        <v>133</v>
      </c>
    </row>
    <row r="17758" spans="1:6" x14ac:dyDescent="0.25">
      <c r="A17758">
        <v>3315</v>
      </c>
      <c r="B17758" s="3">
        <v>44563</v>
      </c>
      <c r="C17758" s="3">
        <v>44564</v>
      </c>
      <c r="D17758" t="s">
        <v>131</v>
      </c>
      <c r="E17758" t="s">
        <v>118</v>
      </c>
      <c r="F17758" t="s">
        <v>133</v>
      </c>
    </row>
    <row r="17759" spans="1:6" x14ac:dyDescent="0.25">
      <c r="A17759">
        <v>3315</v>
      </c>
      <c r="B17759" s="3">
        <v>44564</v>
      </c>
      <c r="D17759" t="s">
        <v>131</v>
      </c>
      <c r="E17759" t="s">
        <v>118</v>
      </c>
      <c r="F17759" t="s">
        <v>133</v>
      </c>
    </row>
    <row r="17760" spans="1:6" x14ac:dyDescent="0.25">
      <c r="A17760">
        <v>3317</v>
      </c>
      <c r="B17760" s="3">
        <v>43009</v>
      </c>
      <c r="C17760" s="3">
        <v>43693</v>
      </c>
      <c r="D17760" t="s">
        <v>131</v>
      </c>
      <c r="E17760" t="s">
        <v>115</v>
      </c>
      <c r="F17760" t="s">
        <v>133</v>
      </c>
    </row>
    <row r="17761" spans="1:6" x14ac:dyDescent="0.25">
      <c r="A17761">
        <v>3317</v>
      </c>
      <c r="B17761" s="3">
        <v>43693</v>
      </c>
      <c r="C17761" s="3">
        <v>44564</v>
      </c>
      <c r="D17761" t="s">
        <v>131</v>
      </c>
      <c r="E17761" t="s">
        <v>115</v>
      </c>
      <c r="F17761" t="s">
        <v>133</v>
      </c>
    </row>
    <row r="17762" spans="1:6" x14ac:dyDescent="0.25">
      <c r="A17762">
        <v>3317</v>
      </c>
      <c r="B17762" s="3">
        <v>44564</v>
      </c>
      <c r="C17762" s="3">
        <v>44564</v>
      </c>
      <c r="D17762" t="s">
        <v>131</v>
      </c>
      <c r="E17762" t="s">
        <v>115</v>
      </c>
      <c r="F17762" t="s">
        <v>133</v>
      </c>
    </row>
    <row r="17763" spans="1:6" x14ac:dyDescent="0.25">
      <c r="A17763">
        <v>3317</v>
      </c>
      <c r="B17763" s="3">
        <v>44564</v>
      </c>
      <c r="C17763" s="3">
        <v>44564</v>
      </c>
      <c r="D17763" t="s">
        <v>131</v>
      </c>
      <c r="E17763" t="s">
        <v>115</v>
      </c>
      <c r="F17763" t="s">
        <v>133</v>
      </c>
    </row>
    <row r="17764" spans="1:6" x14ac:dyDescent="0.25">
      <c r="A17764">
        <v>3317</v>
      </c>
      <c r="B17764" s="3">
        <v>44564</v>
      </c>
      <c r="C17764" s="3"/>
      <c r="D17764" t="s">
        <v>131</v>
      </c>
      <c r="E17764" t="s">
        <v>90</v>
      </c>
      <c r="F17764" t="s">
        <v>132</v>
      </c>
    </row>
    <row r="17765" spans="1:6" x14ac:dyDescent="0.25">
      <c r="A17765">
        <v>3318</v>
      </c>
      <c r="B17765" s="3">
        <v>42979</v>
      </c>
      <c r="C17765" s="3">
        <v>43381</v>
      </c>
      <c r="D17765" t="s">
        <v>131</v>
      </c>
      <c r="E17765" t="s">
        <v>118</v>
      </c>
      <c r="F17765" t="s">
        <v>133</v>
      </c>
    </row>
    <row r="17766" spans="1:6" x14ac:dyDescent="0.25">
      <c r="A17766">
        <v>3318</v>
      </c>
      <c r="B17766" s="3">
        <v>43381</v>
      </c>
      <c r="C17766" s="3">
        <v>43724</v>
      </c>
      <c r="D17766" t="s">
        <v>131</v>
      </c>
      <c r="E17766" t="s">
        <v>118</v>
      </c>
      <c r="F17766" t="s">
        <v>133</v>
      </c>
    </row>
    <row r="17767" spans="1:6" x14ac:dyDescent="0.25">
      <c r="A17767">
        <v>3318</v>
      </c>
      <c r="B17767" s="3">
        <v>43724</v>
      </c>
      <c r="C17767" s="3">
        <v>44354</v>
      </c>
      <c r="D17767" t="s">
        <v>131</v>
      </c>
      <c r="E17767" t="s">
        <v>118</v>
      </c>
      <c r="F17767" t="s">
        <v>133</v>
      </c>
    </row>
    <row r="17768" spans="1:6" x14ac:dyDescent="0.25">
      <c r="A17768">
        <v>3318</v>
      </c>
      <c r="B17768" s="3">
        <v>44354</v>
      </c>
      <c r="C17768" s="3">
        <v>44360</v>
      </c>
      <c r="D17768" t="s">
        <v>131</v>
      </c>
      <c r="E17768" t="s">
        <v>118</v>
      </c>
      <c r="F17768" t="s">
        <v>133</v>
      </c>
    </row>
    <row r="17769" spans="1:6" x14ac:dyDescent="0.25">
      <c r="A17769">
        <v>3318</v>
      </c>
      <c r="B17769" s="3">
        <v>44361</v>
      </c>
      <c r="C17769" s="3">
        <v>44389</v>
      </c>
      <c r="D17769" t="s">
        <v>131</v>
      </c>
      <c r="E17769" t="s">
        <v>118</v>
      </c>
      <c r="F17769" t="s">
        <v>133</v>
      </c>
    </row>
    <row r="17770" spans="1:6" x14ac:dyDescent="0.25">
      <c r="A17770">
        <v>3318</v>
      </c>
      <c r="B17770" s="3">
        <v>44389</v>
      </c>
      <c r="C17770" s="3">
        <v>44402</v>
      </c>
      <c r="D17770" t="s">
        <v>131</v>
      </c>
      <c r="E17770" t="s">
        <v>118</v>
      </c>
      <c r="F17770" t="s">
        <v>133</v>
      </c>
    </row>
    <row r="17771" spans="1:6" x14ac:dyDescent="0.25">
      <c r="A17771">
        <v>3318</v>
      </c>
      <c r="B17771" s="3">
        <v>44403</v>
      </c>
      <c r="C17771" s="3"/>
      <c r="D17771" t="s">
        <v>131</v>
      </c>
      <c r="E17771" t="s">
        <v>118</v>
      </c>
      <c r="F17771" t="s">
        <v>133</v>
      </c>
    </row>
    <row r="17772" spans="1:6" x14ac:dyDescent="0.25">
      <c r="A17772">
        <v>3319</v>
      </c>
      <c r="B17772" s="3">
        <v>42986</v>
      </c>
      <c r="C17772" s="3">
        <v>43354</v>
      </c>
      <c r="D17772" t="s">
        <v>131</v>
      </c>
      <c r="E17772" t="s">
        <v>118</v>
      </c>
      <c r="F17772" t="s">
        <v>133</v>
      </c>
    </row>
    <row r="17773" spans="1:6" x14ac:dyDescent="0.25">
      <c r="A17773">
        <v>3319</v>
      </c>
      <c r="B17773" s="3">
        <v>42986</v>
      </c>
      <c r="C17773" s="3">
        <v>43354</v>
      </c>
      <c r="D17773" t="s">
        <v>131</v>
      </c>
      <c r="E17773" t="s">
        <v>118</v>
      </c>
      <c r="F17773" t="s">
        <v>133</v>
      </c>
    </row>
    <row r="17774" spans="1:6" x14ac:dyDescent="0.25">
      <c r="A17774">
        <v>3319</v>
      </c>
      <c r="B17774" s="3">
        <v>43354</v>
      </c>
      <c r="C17774" s="3">
        <v>43355</v>
      </c>
      <c r="D17774" t="s">
        <v>131</v>
      </c>
      <c r="E17774" t="s">
        <v>118</v>
      </c>
      <c r="F17774" t="s">
        <v>133</v>
      </c>
    </row>
    <row r="17775" spans="1:6" x14ac:dyDescent="0.25">
      <c r="A17775">
        <v>3319</v>
      </c>
      <c r="B17775" s="3">
        <v>43354</v>
      </c>
      <c r="C17775" s="3">
        <v>43355</v>
      </c>
      <c r="D17775" t="s">
        <v>131</v>
      </c>
      <c r="E17775" t="s">
        <v>118</v>
      </c>
      <c r="F17775" t="s">
        <v>133</v>
      </c>
    </row>
    <row r="17776" spans="1:6" x14ac:dyDescent="0.25">
      <c r="A17776">
        <v>3319</v>
      </c>
      <c r="B17776" s="3">
        <v>43356</v>
      </c>
      <c r="C17776" s="3">
        <v>43751</v>
      </c>
      <c r="D17776" t="s">
        <v>131</v>
      </c>
      <c r="E17776" t="s">
        <v>118</v>
      </c>
      <c r="F17776" t="s">
        <v>133</v>
      </c>
    </row>
    <row r="17777" spans="1:6" x14ac:dyDescent="0.25">
      <c r="A17777">
        <v>3319</v>
      </c>
      <c r="B17777" s="3">
        <v>43356</v>
      </c>
      <c r="C17777" s="3">
        <v>43751</v>
      </c>
      <c r="D17777" t="s">
        <v>131</v>
      </c>
      <c r="E17777" t="s">
        <v>118</v>
      </c>
      <c r="F17777" t="s">
        <v>133</v>
      </c>
    </row>
    <row r="17778" spans="1:6" x14ac:dyDescent="0.25">
      <c r="A17778">
        <v>3319</v>
      </c>
      <c r="B17778" s="3">
        <v>43751</v>
      </c>
      <c r="C17778" s="3">
        <v>43753</v>
      </c>
      <c r="D17778" t="s">
        <v>131</v>
      </c>
      <c r="E17778" t="s">
        <v>118</v>
      </c>
      <c r="F17778" t="s">
        <v>133</v>
      </c>
    </row>
    <row r="17779" spans="1:6" x14ac:dyDescent="0.25">
      <c r="A17779">
        <v>3319</v>
      </c>
      <c r="B17779" s="3">
        <v>43751</v>
      </c>
      <c r="C17779" s="3">
        <v>43753</v>
      </c>
      <c r="D17779" t="s">
        <v>131</v>
      </c>
      <c r="E17779" t="s">
        <v>118</v>
      </c>
      <c r="F17779" t="s">
        <v>133</v>
      </c>
    </row>
    <row r="17780" spans="1:6" x14ac:dyDescent="0.25">
      <c r="A17780">
        <v>3319</v>
      </c>
      <c r="B17780" s="3">
        <v>43754</v>
      </c>
      <c r="C17780" s="3">
        <v>43780</v>
      </c>
      <c r="D17780" t="s">
        <v>131</v>
      </c>
      <c r="E17780" t="s">
        <v>118</v>
      </c>
      <c r="F17780" t="s">
        <v>133</v>
      </c>
    </row>
    <row r="17781" spans="1:6" x14ac:dyDescent="0.25">
      <c r="A17781">
        <v>3319</v>
      </c>
      <c r="B17781" s="3">
        <v>43754</v>
      </c>
      <c r="C17781" s="3">
        <v>43780</v>
      </c>
      <c r="D17781" t="s">
        <v>131</v>
      </c>
      <c r="E17781" t="s">
        <v>118</v>
      </c>
      <c r="F17781" t="s">
        <v>133</v>
      </c>
    </row>
    <row r="17782" spans="1:6" x14ac:dyDescent="0.25">
      <c r="A17782">
        <v>3319</v>
      </c>
      <c r="B17782" s="3">
        <v>43780</v>
      </c>
      <c r="C17782" s="3">
        <v>43794</v>
      </c>
      <c r="D17782" t="s">
        <v>131</v>
      </c>
      <c r="E17782" t="s">
        <v>118</v>
      </c>
      <c r="F17782" t="s">
        <v>133</v>
      </c>
    </row>
    <row r="17783" spans="1:6" x14ac:dyDescent="0.25">
      <c r="A17783">
        <v>3319</v>
      </c>
      <c r="B17783" s="3">
        <v>43780</v>
      </c>
      <c r="C17783" s="3">
        <v>43794</v>
      </c>
      <c r="D17783" t="s">
        <v>131</v>
      </c>
      <c r="E17783" t="s">
        <v>118</v>
      </c>
      <c r="F17783" t="s">
        <v>133</v>
      </c>
    </row>
    <row r="17784" spans="1:6" x14ac:dyDescent="0.25">
      <c r="A17784">
        <v>3319</v>
      </c>
      <c r="B17784" s="3">
        <v>43795</v>
      </c>
      <c r="C17784" s="3">
        <v>43843</v>
      </c>
      <c r="D17784" t="s">
        <v>131</v>
      </c>
      <c r="E17784" t="s">
        <v>118</v>
      </c>
      <c r="F17784" t="s">
        <v>133</v>
      </c>
    </row>
    <row r="17785" spans="1:6" x14ac:dyDescent="0.25">
      <c r="A17785">
        <v>3319</v>
      </c>
      <c r="B17785" s="3">
        <v>43795</v>
      </c>
      <c r="C17785" s="3">
        <v>43843</v>
      </c>
      <c r="D17785" t="s">
        <v>131</v>
      </c>
      <c r="E17785" t="s">
        <v>118</v>
      </c>
      <c r="F17785" t="s">
        <v>133</v>
      </c>
    </row>
    <row r="17786" spans="1:6" x14ac:dyDescent="0.25">
      <c r="A17786">
        <v>3319</v>
      </c>
      <c r="B17786" s="3">
        <v>43843</v>
      </c>
      <c r="C17786" s="3">
        <v>43843</v>
      </c>
      <c r="D17786" t="s">
        <v>131</v>
      </c>
      <c r="E17786" t="s">
        <v>118</v>
      </c>
      <c r="F17786" t="s">
        <v>133</v>
      </c>
    </row>
    <row r="17787" spans="1:6" x14ac:dyDescent="0.25">
      <c r="A17787">
        <v>3319</v>
      </c>
      <c r="B17787" s="3">
        <v>43843</v>
      </c>
      <c r="C17787" s="3">
        <v>43843</v>
      </c>
      <c r="D17787" t="s">
        <v>131</v>
      </c>
      <c r="E17787" t="s">
        <v>118</v>
      </c>
      <c r="F17787" t="s">
        <v>133</v>
      </c>
    </row>
    <row r="17788" spans="1:6" x14ac:dyDescent="0.25">
      <c r="A17788">
        <v>3320</v>
      </c>
      <c r="B17788" s="3">
        <v>43009</v>
      </c>
      <c r="C17788" s="3">
        <v>43271</v>
      </c>
      <c r="D17788" t="s">
        <v>131</v>
      </c>
      <c r="E17788" t="s">
        <v>167</v>
      </c>
      <c r="F17788" t="s">
        <v>133</v>
      </c>
    </row>
    <row r="17789" spans="1:6" x14ac:dyDescent="0.25">
      <c r="A17789">
        <v>3320</v>
      </c>
      <c r="B17789" s="3">
        <v>43271</v>
      </c>
      <c r="C17789" s="3">
        <v>43275</v>
      </c>
      <c r="D17789" t="s">
        <v>131</v>
      </c>
      <c r="E17789" t="s">
        <v>167</v>
      </c>
      <c r="F17789" t="s">
        <v>133</v>
      </c>
    </row>
    <row r="17790" spans="1:6" x14ac:dyDescent="0.25">
      <c r="A17790">
        <v>3320</v>
      </c>
      <c r="B17790" s="3">
        <v>43275</v>
      </c>
      <c r="C17790" s="3">
        <v>43287</v>
      </c>
      <c r="D17790" t="s">
        <v>131</v>
      </c>
      <c r="E17790" t="s">
        <v>167</v>
      </c>
      <c r="F17790" t="s">
        <v>133</v>
      </c>
    </row>
    <row r="17791" spans="1:6" x14ac:dyDescent="0.25">
      <c r="A17791">
        <v>3320</v>
      </c>
      <c r="B17791" s="3">
        <v>43287</v>
      </c>
      <c r="C17791" s="3">
        <v>43437</v>
      </c>
      <c r="D17791" t="s">
        <v>131</v>
      </c>
      <c r="E17791" t="s">
        <v>167</v>
      </c>
      <c r="F17791" t="s">
        <v>133</v>
      </c>
    </row>
    <row r="17792" spans="1:6" x14ac:dyDescent="0.25">
      <c r="A17792">
        <v>3320</v>
      </c>
      <c r="B17792" s="3">
        <v>43437</v>
      </c>
      <c r="C17792" s="3">
        <v>43450</v>
      </c>
      <c r="D17792" t="s">
        <v>131</v>
      </c>
      <c r="E17792" t="s">
        <v>167</v>
      </c>
      <c r="F17792" t="s">
        <v>133</v>
      </c>
    </row>
    <row r="17793" spans="1:6" x14ac:dyDescent="0.25">
      <c r="A17793">
        <v>3320</v>
      </c>
      <c r="B17793" s="3">
        <v>43451</v>
      </c>
      <c r="C17793" s="3">
        <v>43466</v>
      </c>
      <c r="D17793" t="s">
        <v>131</v>
      </c>
      <c r="E17793" t="s">
        <v>167</v>
      </c>
      <c r="F17793" t="s">
        <v>133</v>
      </c>
    </row>
    <row r="17794" spans="1:6" x14ac:dyDescent="0.25">
      <c r="A17794">
        <v>3320</v>
      </c>
      <c r="B17794" s="3">
        <v>43466</v>
      </c>
      <c r="C17794" s="3">
        <v>43563</v>
      </c>
      <c r="D17794" t="s">
        <v>131</v>
      </c>
      <c r="E17794" t="s">
        <v>167</v>
      </c>
      <c r="F17794" t="s">
        <v>133</v>
      </c>
    </row>
    <row r="17795" spans="1:6" x14ac:dyDescent="0.25">
      <c r="A17795">
        <v>3320</v>
      </c>
      <c r="B17795" s="3">
        <v>43564</v>
      </c>
      <c r="C17795" s="3">
        <v>43648</v>
      </c>
      <c r="D17795" t="s">
        <v>131</v>
      </c>
      <c r="E17795" t="s">
        <v>167</v>
      </c>
      <c r="F17795" t="s">
        <v>133</v>
      </c>
    </row>
    <row r="17796" spans="1:6" x14ac:dyDescent="0.25">
      <c r="A17796">
        <v>3320</v>
      </c>
      <c r="B17796" s="3">
        <v>43648</v>
      </c>
      <c r="C17796" s="3">
        <v>43648</v>
      </c>
      <c r="D17796" t="s">
        <v>131</v>
      </c>
      <c r="E17796" t="s">
        <v>167</v>
      </c>
      <c r="F17796" t="s">
        <v>133</v>
      </c>
    </row>
    <row r="17797" spans="1:6" x14ac:dyDescent="0.25">
      <c r="A17797">
        <v>3320</v>
      </c>
      <c r="B17797" s="3">
        <v>43649</v>
      </c>
      <c r="C17797" s="3">
        <v>43692</v>
      </c>
      <c r="D17797" t="s">
        <v>131</v>
      </c>
      <c r="E17797" t="s">
        <v>167</v>
      </c>
      <c r="F17797" t="s">
        <v>133</v>
      </c>
    </row>
    <row r="17798" spans="1:6" x14ac:dyDescent="0.25">
      <c r="A17798">
        <v>3320</v>
      </c>
      <c r="B17798" s="3">
        <v>43692</v>
      </c>
      <c r="C17798" s="3">
        <v>43693</v>
      </c>
      <c r="D17798" t="s">
        <v>131</v>
      </c>
      <c r="E17798" t="s">
        <v>167</v>
      </c>
      <c r="F17798" t="s">
        <v>133</v>
      </c>
    </row>
    <row r="17799" spans="1:6" x14ac:dyDescent="0.25">
      <c r="A17799">
        <v>3320</v>
      </c>
      <c r="B17799" s="3">
        <v>43693</v>
      </c>
      <c r="C17799" s="3">
        <v>43753</v>
      </c>
      <c r="D17799" t="s">
        <v>131</v>
      </c>
      <c r="E17799" t="s">
        <v>167</v>
      </c>
      <c r="F17799" t="s">
        <v>133</v>
      </c>
    </row>
    <row r="17800" spans="1:6" x14ac:dyDescent="0.25">
      <c r="A17800">
        <v>3320</v>
      </c>
      <c r="B17800" s="3">
        <v>43753</v>
      </c>
      <c r="C17800" s="3">
        <v>43754</v>
      </c>
      <c r="D17800" t="s">
        <v>131</v>
      </c>
      <c r="E17800" t="s">
        <v>167</v>
      </c>
      <c r="F17800" t="s">
        <v>133</v>
      </c>
    </row>
    <row r="17801" spans="1:6" x14ac:dyDescent="0.25">
      <c r="A17801">
        <v>3320</v>
      </c>
      <c r="B17801" s="3">
        <v>43755</v>
      </c>
      <c r="C17801" s="3">
        <v>43886</v>
      </c>
      <c r="D17801" t="s">
        <v>131</v>
      </c>
      <c r="E17801" t="s">
        <v>167</v>
      </c>
      <c r="F17801" t="s">
        <v>133</v>
      </c>
    </row>
    <row r="17802" spans="1:6" x14ac:dyDescent="0.25">
      <c r="A17802">
        <v>3320</v>
      </c>
      <c r="B17802" s="3">
        <v>43886</v>
      </c>
      <c r="C17802" s="3">
        <v>43887</v>
      </c>
      <c r="D17802" t="s">
        <v>131</v>
      </c>
      <c r="E17802" t="s">
        <v>167</v>
      </c>
      <c r="F17802" t="s">
        <v>133</v>
      </c>
    </row>
    <row r="17803" spans="1:6" x14ac:dyDescent="0.25">
      <c r="A17803">
        <v>3320</v>
      </c>
      <c r="B17803" s="3">
        <v>43888</v>
      </c>
      <c r="C17803" s="3">
        <v>43910</v>
      </c>
      <c r="D17803" t="s">
        <v>131</v>
      </c>
      <c r="E17803" t="s">
        <v>167</v>
      </c>
      <c r="F17803" t="s">
        <v>133</v>
      </c>
    </row>
    <row r="17804" spans="1:6" x14ac:dyDescent="0.25">
      <c r="A17804">
        <v>3320</v>
      </c>
      <c r="B17804" s="3">
        <v>43910</v>
      </c>
      <c r="C17804" s="3">
        <v>43910</v>
      </c>
      <c r="D17804" t="s">
        <v>131</v>
      </c>
      <c r="E17804" t="s">
        <v>167</v>
      </c>
      <c r="F17804" t="s">
        <v>133</v>
      </c>
    </row>
    <row r="17805" spans="1:6" x14ac:dyDescent="0.25">
      <c r="A17805">
        <v>3320</v>
      </c>
      <c r="B17805" s="3">
        <v>43910</v>
      </c>
      <c r="C17805" s="3">
        <v>44563</v>
      </c>
      <c r="D17805" t="s">
        <v>131</v>
      </c>
      <c r="E17805" t="s">
        <v>167</v>
      </c>
      <c r="F17805" t="s">
        <v>133</v>
      </c>
    </row>
    <row r="17806" spans="1:6" x14ac:dyDescent="0.25">
      <c r="A17806">
        <v>3320</v>
      </c>
      <c r="B17806" s="3">
        <v>44563</v>
      </c>
      <c r="C17806" s="3">
        <v>44564</v>
      </c>
      <c r="D17806" t="s">
        <v>131</v>
      </c>
      <c r="E17806" t="s">
        <v>167</v>
      </c>
      <c r="F17806" t="s">
        <v>133</v>
      </c>
    </row>
    <row r="17807" spans="1:6" x14ac:dyDescent="0.25">
      <c r="A17807">
        <v>3320</v>
      </c>
      <c r="B17807" s="3">
        <v>44564</v>
      </c>
      <c r="C17807" s="3"/>
      <c r="D17807" t="s">
        <v>131</v>
      </c>
      <c r="E17807" t="s">
        <v>167</v>
      </c>
      <c r="F17807" t="s">
        <v>133</v>
      </c>
    </row>
    <row r="17808" spans="1:6" x14ac:dyDescent="0.25">
      <c r="A17808">
        <v>3321</v>
      </c>
      <c r="B17808" s="3">
        <v>43009</v>
      </c>
      <c r="C17808" s="3">
        <v>43693</v>
      </c>
      <c r="D17808" t="s">
        <v>131</v>
      </c>
      <c r="E17808" t="s">
        <v>115</v>
      </c>
      <c r="F17808" t="s">
        <v>133</v>
      </c>
    </row>
    <row r="17809" spans="1:6" x14ac:dyDescent="0.25">
      <c r="A17809">
        <v>3321</v>
      </c>
      <c r="B17809" s="3">
        <v>43693</v>
      </c>
      <c r="C17809" s="3">
        <v>43801</v>
      </c>
      <c r="D17809" t="s">
        <v>131</v>
      </c>
      <c r="E17809" t="s">
        <v>115</v>
      </c>
      <c r="F17809" t="s">
        <v>133</v>
      </c>
    </row>
    <row r="17810" spans="1:6" x14ac:dyDescent="0.25">
      <c r="A17810">
        <v>3321</v>
      </c>
      <c r="B17810" s="3">
        <v>43801</v>
      </c>
      <c r="C17810" s="3">
        <v>43812</v>
      </c>
      <c r="D17810" t="s">
        <v>131</v>
      </c>
      <c r="E17810" t="s">
        <v>115</v>
      </c>
      <c r="F17810" t="s">
        <v>133</v>
      </c>
    </row>
    <row r="17811" spans="1:6" x14ac:dyDescent="0.25">
      <c r="A17811">
        <v>3321</v>
      </c>
      <c r="B17811" s="3">
        <v>43813</v>
      </c>
      <c r="C17811" s="3">
        <v>43844</v>
      </c>
      <c r="D17811" t="s">
        <v>131</v>
      </c>
      <c r="E17811" t="s">
        <v>115</v>
      </c>
      <c r="F17811" t="s">
        <v>133</v>
      </c>
    </row>
    <row r="17812" spans="1:6" x14ac:dyDescent="0.25">
      <c r="A17812">
        <v>3321</v>
      </c>
      <c r="B17812" s="3">
        <v>43844</v>
      </c>
      <c r="C17812" s="3">
        <v>43847</v>
      </c>
      <c r="D17812" t="s">
        <v>131</v>
      </c>
      <c r="E17812" t="s">
        <v>115</v>
      </c>
      <c r="F17812" t="s">
        <v>133</v>
      </c>
    </row>
    <row r="17813" spans="1:6" x14ac:dyDescent="0.25">
      <c r="A17813">
        <v>3321</v>
      </c>
      <c r="B17813" s="3">
        <v>43848</v>
      </c>
      <c r="C17813" s="3">
        <v>44132</v>
      </c>
      <c r="D17813" t="s">
        <v>131</v>
      </c>
      <c r="E17813" t="s">
        <v>115</v>
      </c>
      <c r="F17813" t="s">
        <v>133</v>
      </c>
    </row>
    <row r="17814" spans="1:6" x14ac:dyDescent="0.25">
      <c r="A17814">
        <v>3321</v>
      </c>
      <c r="B17814" s="3">
        <v>44132</v>
      </c>
      <c r="C17814" s="3">
        <v>44137</v>
      </c>
      <c r="D17814" t="s">
        <v>131</v>
      </c>
      <c r="E17814" t="s">
        <v>115</v>
      </c>
      <c r="F17814" t="s">
        <v>133</v>
      </c>
    </row>
    <row r="17815" spans="1:6" x14ac:dyDescent="0.25">
      <c r="A17815">
        <v>3321</v>
      </c>
      <c r="B17815" s="3">
        <v>44138</v>
      </c>
      <c r="C17815" s="3">
        <v>44138</v>
      </c>
      <c r="D17815" t="s">
        <v>131</v>
      </c>
      <c r="E17815" t="s">
        <v>115</v>
      </c>
      <c r="F17815" t="s">
        <v>133</v>
      </c>
    </row>
    <row r="17816" spans="1:6" x14ac:dyDescent="0.25">
      <c r="A17816">
        <v>3321</v>
      </c>
      <c r="B17816" s="3">
        <v>44138</v>
      </c>
      <c r="C17816" s="3">
        <v>44141</v>
      </c>
      <c r="D17816" t="s">
        <v>131</v>
      </c>
      <c r="E17816" t="s">
        <v>115</v>
      </c>
      <c r="F17816" t="s">
        <v>133</v>
      </c>
    </row>
    <row r="17817" spans="1:6" x14ac:dyDescent="0.25">
      <c r="A17817">
        <v>3321</v>
      </c>
      <c r="B17817" s="3">
        <v>44142</v>
      </c>
      <c r="C17817" s="3">
        <v>44384</v>
      </c>
      <c r="D17817" t="s">
        <v>131</v>
      </c>
      <c r="E17817" t="s">
        <v>115</v>
      </c>
      <c r="F17817" t="s">
        <v>133</v>
      </c>
    </row>
    <row r="17818" spans="1:6" x14ac:dyDescent="0.25">
      <c r="A17818">
        <v>3321</v>
      </c>
      <c r="B17818" s="3">
        <v>44384</v>
      </c>
      <c r="C17818" s="3">
        <v>44386</v>
      </c>
      <c r="D17818" t="s">
        <v>131</v>
      </c>
      <c r="E17818" t="s">
        <v>115</v>
      </c>
      <c r="F17818" t="s">
        <v>133</v>
      </c>
    </row>
    <row r="17819" spans="1:6" x14ac:dyDescent="0.25">
      <c r="A17819">
        <v>3321</v>
      </c>
      <c r="B17819" s="3">
        <v>44387</v>
      </c>
      <c r="C17819" s="3">
        <v>44564</v>
      </c>
      <c r="D17819" t="s">
        <v>131</v>
      </c>
      <c r="E17819" t="s">
        <v>115</v>
      </c>
      <c r="F17819" t="s">
        <v>133</v>
      </c>
    </row>
    <row r="17820" spans="1:6" x14ac:dyDescent="0.25">
      <c r="A17820">
        <v>3321</v>
      </c>
      <c r="B17820" s="3">
        <v>44564</v>
      </c>
      <c r="C17820" s="3">
        <v>44573</v>
      </c>
      <c r="D17820" t="s">
        <v>131</v>
      </c>
      <c r="E17820" t="s">
        <v>115</v>
      </c>
      <c r="F17820" t="s">
        <v>133</v>
      </c>
    </row>
    <row r="17821" spans="1:6" x14ac:dyDescent="0.25">
      <c r="A17821">
        <v>3321</v>
      </c>
      <c r="B17821" s="3">
        <v>44574</v>
      </c>
      <c r="C17821" s="3">
        <v>44574</v>
      </c>
      <c r="D17821" t="s">
        <v>131</v>
      </c>
      <c r="E17821" t="s">
        <v>115</v>
      </c>
      <c r="F17821" t="s">
        <v>133</v>
      </c>
    </row>
    <row r="17822" spans="1:6" x14ac:dyDescent="0.25">
      <c r="A17822">
        <v>3321</v>
      </c>
      <c r="B17822" s="3">
        <v>44574</v>
      </c>
      <c r="C17822" s="3">
        <v>44574</v>
      </c>
      <c r="D17822" t="s">
        <v>131</v>
      </c>
      <c r="E17822" t="s">
        <v>115</v>
      </c>
      <c r="F17822" t="s">
        <v>133</v>
      </c>
    </row>
    <row r="17823" spans="1:6" x14ac:dyDescent="0.25">
      <c r="A17823">
        <v>3321</v>
      </c>
      <c r="B17823" s="3">
        <v>44574</v>
      </c>
      <c r="C17823" s="3"/>
      <c r="D17823" t="s">
        <v>131</v>
      </c>
      <c r="E17823" t="s">
        <v>115</v>
      </c>
      <c r="F17823" t="s">
        <v>133</v>
      </c>
    </row>
    <row r="17824" spans="1:6" x14ac:dyDescent="0.25">
      <c r="A17824">
        <v>3322</v>
      </c>
      <c r="B17824" s="3">
        <v>43009</v>
      </c>
      <c r="C17824" s="3">
        <v>43693</v>
      </c>
      <c r="D17824" t="s">
        <v>131</v>
      </c>
      <c r="E17824" t="s">
        <v>115</v>
      </c>
      <c r="F17824" t="s">
        <v>133</v>
      </c>
    </row>
    <row r="17825" spans="1:6" x14ac:dyDescent="0.25">
      <c r="A17825">
        <v>3322</v>
      </c>
      <c r="B17825" s="3">
        <v>43693</v>
      </c>
      <c r="C17825" s="3">
        <v>44065</v>
      </c>
      <c r="D17825" t="s">
        <v>131</v>
      </c>
      <c r="E17825" t="s">
        <v>115</v>
      </c>
      <c r="F17825" t="s">
        <v>133</v>
      </c>
    </row>
    <row r="17826" spans="1:6" x14ac:dyDescent="0.25">
      <c r="A17826">
        <v>3322</v>
      </c>
      <c r="B17826" s="3">
        <v>44065</v>
      </c>
      <c r="C17826" s="3">
        <v>44162</v>
      </c>
      <c r="D17826" t="s">
        <v>131</v>
      </c>
      <c r="E17826" t="s">
        <v>115</v>
      </c>
      <c r="F17826" t="s">
        <v>133</v>
      </c>
    </row>
    <row r="17827" spans="1:6" x14ac:dyDescent="0.25">
      <c r="A17827">
        <v>3322</v>
      </c>
      <c r="B17827" s="3">
        <v>44065</v>
      </c>
      <c r="C17827" s="3">
        <v>44162</v>
      </c>
      <c r="D17827" t="s">
        <v>131</v>
      </c>
      <c r="E17827" t="s">
        <v>115</v>
      </c>
      <c r="F17827" t="s">
        <v>133</v>
      </c>
    </row>
    <row r="17828" spans="1:6" x14ac:dyDescent="0.25">
      <c r="A17828">
        <v>3322</v>
      </c>
      <c r="B17828" s="3">
        <v>44163</v>
      </c>
      <c r="C17828" s="3">
        <v>44165</v>
      </c>
      <c r="D17828" t="s">
        <v>131</v>
      </c>
      <c r="E17828" t="s">
        <v>115</v>
      </c>
      <c r="F17828" t="s">
        <v>133</v>
      </c>
    </row>
    <row r="17829" spans="1:6" x14ac:dyDescent="0.25">
      <c r="A17829">
        <v>3322</v>
      </c>
      <c r="B17829" s="3">
        <v>44163</v>
      </c>
      <c r="C17829" s="3">
        <v>44165</v>
      </c>
      <c r="D17829" t="s">
        <v>131</v>
      </c>
      <c r="E17829" t="s">
        <v>115</v>
      </c>
      <c r="F17829" t="s">
        <v>133</v>
      </c>
    </row>
    <row r="17830" spans="1:6" x14ac:dyDescent="0.25">
      <c r="A17830">
        <v>3322</v>
      </c>
      <c r="B17830" s="3">
        <v>44165</v>
      </c>
      <c r="C17830" s="3">
        <v>44175</v>
      </c>
      <c r="D17830" t="s">
        <v>131</v>
      </c>
      <c r="E17830" t="s">
        <v>115</v>
      </c>
      <c r="F17830" t="s">
        <v>133</v>
      </c>
    </row>
    <row r="17831" spans="1:6" x14ac:dyDescent="0.25">
      <c r="A17831">
        <v>3322</v>
      </c>
      <c r="B17831" s="3">
        <v>44176</v>
      </c>
      <c r="C17831" s="3">
        <v>44537</v>
      </c>
      <c r="D17831" t="s">
        <v>131</v>
      </c>
      <c r="E17831" t="s">
        <v>115</v>
      </c>
      <c r="F17831" t="s">
        <v>133</v>
      </c>
    </row>
    <row r="17832" spans="1:6" x14ac:dyDescent="0.25">
      <c r="A17832">
        <v>3322</v>
      </c>
      <c r="B17832" s="3">
        <v>44537</v>
      </c>
      <c r="C17832" s="3">
        <v>44538</v>
      </c>
      <c r="D17832" t="s">
        <v>131</v>
      </c>
      <c r="E17832" t="s">
        <v>115</v>
      </c>
      <c r="F17832" t="s">
        <v>133</v>
      </c>
    </row>
    <row r="17833" spans="1:6" x14ac:dyDescent="0.25">
      <c r="A17833">
        <v>3322</v>
      </c>
      <c r="B17833" s="3">
        <v>44539</v>
      </c>
      <c r="C17833" s="3">
        <v>44563</v>
      </c>
      <c r="D17833" t="s">
        <v>131</v>
      </c>
      <c r="E17833" t="s">
        <v>115</v>
      </c>
      <c r="F17833" t="s">
        <v>133</v>
      </c>
    </row>
    <row r="17834" spans="1:6" x14ac:dyDescent="0.25">
      <c r="A17834">
        <v>3322</v>
      </c>
      <c r="B17834" s="3">
        <v>44563</v>
      </c>
      <c r="C17834" s="3">
        <v>44564</v>
      </c>
      <c r="D17834" t="s">
        <v>131</v>
      </c>
      <c r="E17834" t="s">
        <v>115</v>
      </c>
      <c r="F17834" t="s">
        <v>133</v>
      </c>
    </row>
    <row r="17835" spans="1:6" x14ac:dyDescent="0.25">
      <c r="A17835">
        <v>3322</v>
      </c>
      <c r="B17835" s="3">
        <v>44564</v>
      </c>
      <c r="C17835" s="3"/>
      <c r="D17835" t="s">
        <v>131</v>
      </c>
      <c r="E17835" t="s">
        <v>115</v>
      </c>
      <c r="F17835" t="s">
        <v>133</v>
      </c>
    </row>
    <row r="17836" spans="1:6" x14ac:dyDescent="0.25">
      <c r="A17836">
        <v>3323</v>
      </c>
      <c r="B17836" s="3">
        <v>43009</v>
      </c>
      <c r="C17836" s="3">
        <v>43130</v>
      </c>
      <c r="D17836" t="s">
        <v>131</v>
      </c>
      <c r="E17836" t="s">
        <v>134</v>
      </c>
      <c r="F17836" t="s">
        <v>133</v>
      </c>
    </row>
    <row r="17837" spans="1:6" x14ac:dyDescent="0.25">
      <c r="A17837">
        <v>3323</v>
      </c>
      <c r="B17837" s="3">
        <v>43131</v>
      </c>
      <c r="C17837" s="3">
        <v>43133</v>
      </c>
      <c r="D17837" t="s">
        <v>131</v>
      </c>
      <c r="E17837" t="s">
        <v>134</v>
      </c>
      <c r="F17837" t="s">
        <v>133</v>
      </c>
    </row>
    <row r="17838" spans="1:6" x14ac:dyDescent="0.25">
      <c r="A17838">
        <v>3323</v>
      </c>
      <c r="B17838" s="3">
        <v>43134</v>
      </c>
      <c r="C17838" s="3">
        <v>43329</v>
      </c>
      <c r="D17838" t="s">
        <v>131</v>
      </c>
      <c r="E17838" t="s">
        <v>134</v>
      </c>
      <c r="F17838" t="s">
        <v>133</v>
      </c>
    </row>
    <row r="17839" spans="1:6" x14ac:dyDescent="0.25">
      <c r="A17839">
        <v>3323</v>
      </c>
      <c r="B17839" s="3">
        <v>43329</v>
      </c>
      <c r="C17839" s="3">
        <v>43336</v>
      </c>
      <c r="D17839" t="s">
        <v>131</v>
      </c>
      <c r="E17839" t="s">
        <v>134</v>
      </c>
      <c r="F17839" t="s">
        <v>133</v>
      </c>
    </row>
    <row r="17840" spans="1:6" x14ac:dyDescent="0.25">
      <c r="A17840">
        <v>3323</v>
      </c>
      <c r="B17840" s="3">
        <v>43336</v>
      </c>
      <c r="C17840" s="3">
        <v>43644</v>
      </c>
      <c r="D17840" t="s">
        <v>131</v>
      </c>
      <c r="E17840" t="s">
        <v>134</v>
      </c>
      <c r="F17840" t="s">
        <v>133</v>
      </c>
    </row>
    <row r="17841" spans="1:6" x14ac:dyDescent="0.25">
      <c r="A17841">
        <v>3323</v>
      </c>
      <c r="B17841" s="3">
        <v>43644</v>
      </c>
      <c r="C17841" s="3">
        <v>43645</v>
      </c>
      <c r="D17841" t="s">
        <v>131</v>
      </c>
      <c r="E17841" t="s">
        <v>134</v>
      </c>
      <c r="F17841" t="s">
        <v>133</v>
      </c>
    </row>
    <row r="17842" spans="1:6" x14ac:dyDescent="0.25">
      <c r="A17842">
        <v>3323</v>
      </c>
      <c r="B17842" s="3">
        <v>43646</v>
      </c>
      <c r="C17842" s="3">
        <v>43693</v>
      </c>
      <c r="D17842" t="s">
        <v>131</v>
      </c>
      <c r="E17842" t="s">
        <v>134</v>
      </c>
      <c r="F17842" t="s">
        <v>133</v>
      </c>
    </row>
    <row r="17843" spans="1:6" x14ac:dyDescent="0.25">
      <c r="A17843">
        <v>3323</v>
      </c>
      <c r="B17843" s="3">
        <v>43693</v>
      </c>
      <c r="C17843" s="3">
        <v>44464</v>
      </c>
      <c r="D17843" t="s">
        <v>131</v>
      </c>
      <c r="E17843" t="s">
        <v>134</v>
      </c>
      <c r="F17843" t="s">
        <v>133</v>
      </c>
    </row>
    <row r="17844" spans="1:6" x14ac:dyDescent="0.25">
      <c r="A17844">
        <v>3323</v>
      </c>
      <c r="B17844" s="3">
        <v>44464</v>
      </c>
      <c r="C17844" s="3">
        <v>44469</v>
      </c>
      <c r="D17844" t="s">
        <v>131</v>
      </c>
      <c r="E17844" t="s">
        <v>134</v>
      </c>
      <c r="F17844" t="s">
        <v>133</v>
      </c>
    </row>
    <row r="17845" spans="1:6" x14ac:dyDescent="0.25">
      <c r="A17845">
        <v>3323</v>
      </c>
      <c r="B17845" s="3">
        <v>44470</v>
      </c>
      <c r="C17845" s="3">
        <v>44523</v>
      </c>
      <c r="D17845" t="s">
        <v>131</v>
      </c>
      <c r="E17845" t="s">
        <v>134</v>
      </c>
      <c r="F17845" t="s">
        <v>133</v>
      </c>
    </row>
    <row r="17846" spans="1:6" x14ac:dyDescent="0.25">
      <c r="A17846">
        <v>3323</v>
      </c>
      <c r="B17846" s="3">
        <v>44523</v>
      </c>
      <c r="C17846" s="3">
        <v>44524</v>
      </c>
      <c r="D17846" t="s">
        <v>131</v>
      </c>
      <c r="E17846" t="s">
        <v>134</v>
      </c>
      <c r="F17846" t="s">
        <v>133</v>
      </c>
    </row>
    <row r="17847" spans="1:6" x14ac:dyDescent="0.25">
      <c r="A17847">
        <v>3323</v>
      </c>
      <c r="B17847" s="3">
        <v>44525</v>
      </c>
      <c r="C17847" s="3">
        <v>44563</v>
      </c>
      <c r="D17847" t="s">
        <v>131</v>
      </c>
      <c r="E17847" t="s">
        <v>134</v>
      </c>
      <c r="F17847" t="s">
        <v>133</v>
      </c>
    </row>
    <row r="17848" spans="1:6" x14ac:dyDescent="0.25">
      <c r="A17848">
        <v>3323</v>
      </c>
      <c r="B17848" s="3">
        <v>44563</v>
      </c>
      <c r="C17848" s="3">
        <v>44564</v>
      </c>
      <c r="D17848" t="s">
        <v>131</v>
      </c>
      <c r="E17848" t="s">
        <v>134</v>
      </c>
      <c r="F17848" t="s">
        <v>133</v>
      </c>
    </row>
    <row r="17849" spans="1:6" x14ac:dyDescent="0.25">
      <c r="A17849">
        <v>3323</v>
      </c>
      <c r="B17849" s="3">
        <v>44564</v>
      </c>
      <c r="C17849" s="3">
        <v>44610</v>
      </c>
      <c r="D17849" t="s">
        <v>131</v>
      </c>
      <c r="E17849" t="s">
        <v>134</v>
      </c>
      <c r="F17849" t="s">
        <v>133</v>
      </c>
    </row>
    <row r="17850" spans="1:6" x14ac:dyDescent="0.25">
      <c r="A17850">
        <v>3323</v>
      </c>
      <c r="B17850" s="3">
        <v>44610</v>
      </c>
      <c r="C17850" s="3">
        <v>44611</v>
      </c>
      <c r="D17850" t="s">
        <v>131</v>
      </c>
      <c r="E17850" t="s">
        <v>134</v>
      </c>
      <c r="F17850" t="s">
        <v>133</v>
      </c>
    </row>
    <row r="17851" spans="1:6" x14ac:dyDescent="0.25">
      <c r="A17851">
        <v>3323</v>
      </c>
      <c r="B17851" s="3">
        <v>44612</v>
      </c>
      <c r="C17851" s="3">
        <v>44613</v>
      </c>
      <c r="D17851" t="s">
        <v>131</v>
      </c>
      <c r="E17851" t="s">
        <v>134</v>
      </c>
      <c r="F17851" t="s">
        <v>133</v>
      </c>
    </row>
    <row r="17852" spans="1:6" x14ac:dyDescent="0.25">
      <c r="A17852">
        <v>3323</v>
      </c>
      <c r="B17852" s="3">
        <v>44613</v>
      </c>
      <c r="C17852" s="3">
        <v>44617</v>
      </c>
      <c r="D17852" t="s">
        <v>131</v>
      </c>
      <c r="E17852" t="s">
        <v>134</v>
      </c>
      <c r="F17852" t="s">
        <v>133</v>
      </c>
    </row>
    <row r="17853" spans="1:6" x14ac:dyDescent="0.25">
      <c r="A17853">
        <v>3323</v>
      </c>
      <c r="B17853" s="3">
        <v>44618</v>
      </c>
      <c r="C17853" s="3">
        <v>44700</v>
      </c>
      <c r="D17853" t="s">
        <v>131</v>
      </c>
      <c r="E17853" t="s">
        <v>134</v>
      </c>
      <c r="F17853" t="s">
        <v>133</v>
      </c>
    </row>
    <row r="17854" spans="1:6" x14ac:dyDescent="0.25">
      <c r="A17854">
        <v>3323</v>
      </c>
      <c r="B17854" s="3">
        <v>44699</v>
      </c>
      <c r="C17854" s="3">
        <v>44699</v>
      </c>
      <c r="D17854" t="s">
        <v>131</v>
      </c>
      <c r="E17854" t="s">
        <v>134</v>
      </c>
      <c r="F17854" t="s">
        <v>133</v>
      </c>
    </row>
    <row r="17855" spans="1:6" x14ac:dyDescent="0.25">
      <c r="A17855">
        <v>3323</v>
      </c>
      <c r="B17855" s="3">
        <v>44700</v>
      </c>
      <c r="C17855" s="3">
        <v>44706</v>
      </c>
      <c r="D17855" t="s">
        <v>131</v>
      </c>
      <c r="E17855" t="s">
        <v>134</v>
      </c>
      <c r="F17855" t="s">
        <v>133</v>
      </c>
    </row>
    <row r="17856" spans="1:6" x14ac:dyDescent="0.25">
      <c r="A17856">
        <v>3323</v>
      </c>
      <c r="B17856" s="3">
        <v>44707</v>
      </c>
      <c r="C17856" s="3">
        <v>44707</v>
      </c>
      <c r="D17856" t="s">
        <v>131</v>
      </c>
      <c r="E17856" t="s">
        <v>134</v>
      </c>
      <c r="F17856" t="s">
        <v>133</v>
      </c>
    </row>
    <row r="17857" spans="1:6" x14ac:dyDescent="0.25">
      <c r="A17857">
        <v>3323</v>
      </c>
      <c r="B17857" s="3">
        <v>44707</v>
      </c>
      <c r="C17857" s="3">
        <v>44804</v>
      </c>
      <c r="D17857" t="s">
        <v>131</v>
      </c>
      <c r="E17857" t="s">
        <v>134</v>
      </c>
      <c r="F17857" t="s">
        <v>133</v>
      </c>
    </row>
    <row r="17858" spans="1:6" x14ac:dyDescent="0.25">
      <c r="A17858">
        <v>3323</v>
      </c>
      <c r="B17858" s="3">
        <v>44805</v>
      </c>
      <c r="C17858" s="3"/>
      <c r="D17858" t="s">
        <v>131</v>
      </c>
      <c r="E17858" t="s">
        <v>134</v>
      </c>
      <c r="F17858" t="s">
        <v>133</v>
      </c>
    </row>
    <row r="17859" spans="1:6" x14ac:dyDescent="0.25">
      <c r="A17859">
        <v>3324</v>
      </c>
      <c r="B17859" s="3">
        <v>42994</v>
      </c>
      <c r="C17859" s="3">
        <v>43744</v>
      </c>
      <c r="D17859" t="s">
        <v>131</v>
      </c>
      <c r="E17859" t="s">
        <v>191</v>
      </c>
      <c r="F17859" t="s">
        <v>132</v>
      </c>
    </row>
    <row r="17860" spans="1:6" x14ac:dyDescent="0.25">
      <c r="A17860">
        <v>3324</v>
      </c>
      <c r="B17860" s="3">
        <v>43744</v>
      </c>
      <c r="C17860" s="3">
        <v>43744</v>
      </c>
      <c r="D17860" t="s">
        <v>131</v>
      </c>
      <c r="E17860" t="s">
        <v>272</v>
      </c>
      <c r="F17860" t="s">
        <v>132</v>
      </c>
    </row>
    <row r="17861" spans="1:6" x14ac:dyDescent="0.25">
      <c r="A17861">
        <v>3324</v>
      </c>
      <c r="B17861" s="3">
        <v>43744</v>
      </c>
      <c r="C17861" s="3">
        <v>44043</v>
      </c>
      <c r="D17861" t="s">
        <v>131</v>
      </c>
      <c r="E17861" t="s">
        <v>272</v>
      </c>
      <c r="F17861" t="s">
        <v>132</v>
      </c>
    </row>
    <row r="17862" spans="1:6" x14ac:dyDescent="0.25">
      <c r="A17862">
        <v>3324</v>
      </c>
      <c r="B17862" s="3">
        <v>44043</v>
      </c>
      <c r="C17862" s="3">
        <v>44044</v>
      </c>
      <c r="D17862" t="s">
        <v>131</v>
      </c>
      <c r="E17862" t="s">
        <v>191</v>
      </c>
      <c r="F17862" t="s">
        <v>132</v>
      </c>
    </row>
    <row r="17863" spans="1:6" x14ac:dyDescent="0.25">
      <c r="A17863">
        <v>3324</v>
      </c>
      <c r="B17863" s="3">
        <v>44044</v>
      </c>
      <c r="C17863" s="3">
        <v>44044</v>
      </c>
      <c r="D17863" t="s">
        <v>131</v>
      </c>
      <c r="E17863" t="s">
        <v>191</v>
      </c>
      <c r="F17863" t="s">
        <v>132</v>
      </c>
    </row>
    <row r="17864" spans="1:6" x14ac:dyDescent="0.25">
      <c r="A17864">
        <v>3324</v>
      </c>
      <c r="B17864" s="3">
        <v>44044</v>
      </c>
      <c r="C17864" s="3"/>
      <c r="D17864" t="s">
        <v>131</v>
      </c>
      <c r="E17864" t="s">
        <v>169</v>
      </c>
      <c r="F17864" t="s">
        <v>132</v>
      </c>
    </row>
    <row r="17865" spans="1:6" x14ac:dyDescent="0.25">
      <c r="A17865">
        <v>3325</v>
      </c>
      <c r="B17865" s="3">
        <v>42948</v>
      </c>
      <c r="C17865" s="3">
        <v>43585</v>
      </c>
      <c r="D17865" t="s">
        <v>131</v>
      </c>
      <c r="E17865" t="s">
        <v>187</v>
      </c>
      <c r="F17865" t="s">
        <v>133</v>
      </c>
    </row>
    <row r="17866" spans="1:6" x14ac:dyDescent="0.25">
      <c r="A17866">
        <v>3325</v>
      </c>
      <c r="B17866" s="3">
        <v>43585</v>
      </c>
      <c r="C17866" s="3">
        <v>44562</v>
      </c>
      <c r="D17866" t="s">
        <v>131</v>
      </c>
      <c r="E17866" t="s">
        <v>187</v>
      </c>
      <c r="F17866" t="s">
        <v>133</v>
      </c>
    </row>
    <row r="17867" spans="1:6" x14ac:dyDescent="0.25">
      <c r="A17867">
        <v>3325</v>
      </c>
      <c r="B17867" s="3">
        <v>44562</v>
      </c>
      <c r="C17867" s="3">
        <v>44562</v>
      </c>
      <c r="D17867" t="s">
        <v>131</v>
      </c>
      <c r="E17867" t="s">
        <v>187</v>
      </c>
      <c r="F17867" t="s">
        <v>133</v>
      </c>
    </row>
    <row r="17868" spans="1:6" x14ac:dyDescent="0.25">
      <c r="A17868">
        <v>3325</v>
      </c>
      <c r="B17868" s="3">
        <v>44562</v>
      </c>
      <c r="C17868" s="3">
        <v>44579</v>
      </c>
      <c r="D17868" t="s">
        <v>131</v>
      </c>
      <c r="E17868" t="s">
        <v>174</v>
      </c>
      <c r="F17868" t="s">
        <v>133</v>
      </c>
    </row>
    <row r="17869" spans="1:6" x14ac:dyDescent="0.25">
      <c r="A17869">
        <v>3325</v>
      </c>
      <c r="B17869" s="3">
        <v>44562</v>
      </c>
      <c r="C17869" s="3">
        <v>44579</v>
      </c>
      <c r="D17869" t="s">
        <v>131</v>
      </c>
      <c r="E17869" t="s">
        <v>174</v>
      </c>
      <c r="F17869" t="s">
        <v>133</v>
      </c>
    </row>
    <row r="17870" spans="1:6" x14ac:dyDescent="0.25">
      <c r="A17870">
        <v>3325</v>
      </c>
      <c r="B17870" s="3">
        <v>44579</v>
      </c>
      <c r="C17870" s="3">
        <v>44582</v>
      </c>
      <c r="D17870" t="s">
        <v>131</v>
      </c>
      <c r="E17870" t="s">
        <v>174</v>
      </c>
      <c r="F17870" t="s">
        <v>133</v>
      </c>
    </row>
    <row r="17871" spans="1:6" x14ac:dyDescent="0.25">
      <c r="A17871">
        <v>3325</v>
      </c>
      <c r="B17871" s="3">
        <v>44579</v>
      </c>
      <c r="C17871" s="3">
        <v>44582</v>
      </c>
      <c r="D17871" t="s">
        <v>131</v>
      </c>
      <c r="E17871" t="s">
        <v>174</v>
      </c>
      <c r="F17871" t="s">
        <v>133</v>
      </c>
    </row>
    <row r="17872" spans="1:6" x14ac:dyDescent="0.25">
      <c r="A17872">
        <v>3325</v>
      </c>
      <c r="B17872" s="3">
        <v>44583</v>
      </c>
      <c r="C17872" s="3">
        <v>44693</v>
      </c>
      <c r="D17872" t="s">
        <v>131</v>
      </c>
      <c r="E17872" t="s">
        <v>174</v>
      </c>
      <c r="F17872" t="s">
        <v>133</v>
      </c>
    </row>
    <row r="17873" spans="1:6" x14ac:dyDescent="0.25">
      <c r="A17873">
        <v>3325</v>
      </c>
      <c r="B17873" s="3">
        <v>44583</v>
      </c>
      <c r="C17873" s="3">
        <v>44693</v>
      </c>
      <c r="D17873" t="s">
        <v>131</v>
      </c>
      <c r="E17873" t="s">
        <v>174</v>
      </c>
      <c r="F17873" t="s">
        <v>133</v>
      </c>
    </row>
    <row r="17874" spans="1:6" x14ac:dyDescent="0.25">
      <c r="A17874">
        <v>3325</v>
      </c>
      <c r="B17874" s="3">
        <v>44693</v>
      </c>
      <c r="C17874" s="3">
        <v>44693</v>
      </c>
      <c r="D17874" t="s">
        <v>131</v>
      </c>
      <c r="E17874" t="s">
        <v>174</v>
      </c>
      <c r="F17874" t="s">
        <v>133</v>
      </c>
    </row>
    <row r="17875" spans="1:6" x14ac:dyDescent="0.25">
      <c r="A17875">
        <v>3325</v>
      </c>
      <c r="B17875" s="3">
        <v>44693</v>
      </c>
      <c r="C17875" s="3">
        <v>44693</v>
      </c>
      <c r="D17875" t="s">
        <v>131</v>
      </c>
      <c r="E17875" t="s">
        <v>174</v>
      </c>
      <c r="F17875" t="s">
        <v>133</v>
      </c>
    </row>
    <row r="17876" spans="1:6" x14ac:dyDescent="0.25">
      <c r="A17876">
        <v>3325</v>
      </c>
      <c r="B17876" s="3">
        <v>44694</v>
      </c>
      <c r="C17876" s="3">
        <v>44718</v>
      </c>
      <c r="D17876" t="s">
        <v>131</v>
      </c>
      <c r="E17876" t="s">
        <v>174</v>
      </c>
      <c r="F17876" t="s">
        <v>133</v>
      </c>
    </row>
    <row r="17877" spans="1:6" x14ac:dyDescent="0.25">
      <c r="A17877">
        <v>3325</v>
      </c>
      <c r="B17877" s="3">
        <v>44694</v>
      </c>
      <c r="C17877" s="3">
        <v>44718</v>
      </c>
      <c r="D17877" t="s">
        <v>131</v>
      </c>
      <c r="E17877" t="s">
        <v>174</v>
      </c>
      <c r="F17877" t="s">
        <v>133</v>
      </c>
    </row>
    <row r="17878" spans="1:6" x14ac:dyDescent="0.25">
      <c r="A17878">
        <v>3325</v>
      </c>
      <c r="B17878" s="3">
        <v>44718</v>
      </c>
      <c r="C17878" s="3">
        <v>44722</v>
      </c>
      <c r="D17878" t="s">
        <v>131</v>
      </c>
      <c r="E17878" t="s">
        <v>174</v>
      </c>
      <c r="F17878" t="s">
        <v>133</v>
      </c>
    </row>
    <row r="17879" spans="1:6" x14ac:dyDescent="0.25">
      <c r="A17879">
        <v>3325</v>
      </c>
      <c r="B17879" s="3">
        <v>44718</v>
      </c>
      <c r="C17879" s="3">
        <v>44722</v>
      </c>
      <c r="D17879" t="s">
        <v>131</v>
      </c>
      <c r="E17879" t="s">
        <v>174</v>
      </c>
      <c r="F17879" t="s">
        <v>133</v>
      </c>
    </row>
    <row r="17880" spans="1:6" x14ac:dyDescent="0.25">
      <c r="A17880">
        <v>3325</v>
      </c>
      <c r="B17880" s="3">
        <v>44723</v>
      </c>
      <c r="C17880" s="3">
        <v>44723</v>
      </c>
      <c r="D17880" t="s">
        <v>131</v>
      </c>
      <c r="E17880" t="s">
        <v>174</v>
      </c>
      <c r="F17880" t="s">
        <v>133</v>
      </c>
    </row>
    <row r="17881" spans="1:6" x14ac:dyDescent="0.25">
      <c r="A17881">
        <v>3325</v>
      </c>
      <c r="B17881" s="3">
        <v>44723</v>
      </c>
      <c r="C17881" s="3">
        <v>44723</v>
      </c>
      <c r="D17881" t="s">
        <v>131</v>
      </c>
      <c r="E17881" t="s">
        <v>174</v>
      </c>
      <c r="F17881" t="s">
        <v>133</v>
      </c>
    </row>
    <row r="17882" spans="1:6" x14ac:dyDescent="0.25">
      <c r="A17882">
        <v>3325</v>
      </c>
      <c r="B17882" s="3">
        <v>44723</v>
      </c>
      <c r="C17882" s="3">
        <v>44727</v>
      </c>
      <c r="D17882" t="s">
        <v>131</v>
      </c>
      <c r="E17882" t="s">
        <v>174</v>
      </c>
      <c r="F17882" t="s">
        <v>133</v>
      </c>
    </row>
    <row r="17883" spans="1:6" x14ac:dyDescent="0.25">
      <c r="A17883">
        <v>3325</v>
      </c>
      <c r="B17883" s="3">
        <v>44723</v>
      </c>
      <c r="C17883" s="3">
        <v>44727</v>
      </c>
      <c r="D17883" t="s">
        <v>131</v>
      </c>
      <c r="E17883" t="s">
        <v>174</v>
      </c>
      <c r="F17883" t="s">
        <v>133</v>
      </c>
    </row>
    <row r="17884" spans="1:6" x14ac:dyDescent="0.25">
      <c r="A17884">
        <v>3325</v>
      </c>
      <c r="B17884" s="3">
        <v>44728</v>
      </c>
      <c r="C17884" s="3">
        <v>44729</v>
      </c>
      <c r="D17884" t="s">
        <v>131</v>
      </c>
      <c r="E17884" t="s">
        <v>174</v>
      </c>
      <c r="F17884" t="s">
        <v>133</v>
      </c>
    </row>
    <row r="17885" spans="1:6" x14ac:dyDescent="0.25">
      <c r="A17885">
        <v>3325</v>
      </c>
      <c r="B17885" s="3">
        <v>44728</v>
      </c>
      <c r="C17885" s="3">
        <v>44729</v>
      </c>
      <c r="D17885" t="s">
        <v>131</v>
      </c>
      <c r="E17885" t="s">
        <v>174</v>
      </c>
      <c r="F17885" t="s">
        <v>133</v>
      </c>
    </row>
    <row r="17886" spans="1:6" x14ac:dyDescent="0.25">
      <c r="A17886">
        <v>3325</v>
      </c>
      <c r="B17886" s="3">
        <v>44728</v>
      </c>
      <c r="C17886" s="3">
        <v>44728</v>
      </c>
      <c r="D17886" t="s">
        <v>131</v>
      </c>
      <c r="E17886" t="s">
        <v>174</v>
      </c>
      <c r="F17886" t="s">
        <v>133</v>
      </c>
    </row>
    <row r="17887" spans="1:6" x14ac:dyDescent="0.25">
      <c r="A17887">
        <v>3325</v>
      </c>
      <c r="B17887" s="3">
        <v>44728</v>
      </c>
      <c r="C17887" s="3">
        <v>44728</v>
      </c>
      <c r="D17887" t="s">
        <v>131</v>
      </c>
      <c r="E17887" t="s">
        <v>174</v>
      </c>
      <c r="F17887" t="s">
        <v>133</v>
      </c>
    </row>
    <row r="17888" spans="1:6" x14ac:dyDescent="0.25">
      <c r="A17888">
        <v>3325</v>
      </c>
      <c r="B17888" s="3">
        <v>44729</v>
      </c>
      <c r="C17888" s="3">
        <v>44729</v>
      </c>
      <c r="D17888" t="s">
        <v>131</v>
      </c>
      <c r="E17888" t="s">
        <v>174</v>
      </c>
      <c r="F17888" t="s">
        <v>133</v>
      </c>
    </row>
    <row r="17889" spans="1:6" x14ac:dyDescent="0.25">
      <c r="A17889">
        <v>3325</v>
      </c>
      <c r="B17889" s="3">
        <v>44729</v>
      </c>
      <c r="C17889" s="3">
        <v>44729</v>
      </c>
      <c r="D17889" t="s">
        <v>131</v>
      </c>
      <c r="E17889" t="s">
        <v>174</v>
      </c>
      <c r="F17889" t="s">
        <v>133</v>
      </c>
    </row>
    <row r="17890" spans="1:6" x14ac:dyDescent="0.25">
      <c r="A17890">
        <v>3325</v>
      </c>
      <c r="B17890" s="3">
        <v>44729</v>
      </c>
      <c r="C17890" s="3">
        <v>44734</v>
      </c>
      <c r="D17890" t="s">
        <v>131</v>
      </c>
      <c r="E17890" t="s">
        <v>174</v>
      </c>
      <c r="F17890" t="s">
        <v>133</v>
      </c>
    </row>
    <row r="17891" spans="1:6" x14ac:dyDescent="0.25">
      <c r="A17891">
        <v>3325</v>
      </c>
      <c r="B17891" s="3">
        <v>44729</v>
      </c>
      <c r="C17891" s="3">
        <v>44734</v>
      </c>
      <c r="D17891" t="s">
        <v>131</v>
      </c>
      <c r="E17891" t="s">
        <v>174</v>
      </c>
      <c r="F17891" t="s">
        <v>133</v>
      </c>
    </row>
    <row r="17892" spans="1:6" x14ac:dyDescent="0.25">
      <c r="A17892">
        <v>3325</v>
      </c>
      <c r="B17892" s="3">
        <v>44730</v>
      </c>
      <c r="C17892" s="3"/>
      <c r="D17892" t="s">
        <v>131</v>
      </c>
      <c r="E17892" t="s">
        <v>174</v>
      </c>
      <c r="F17892" t="s">
        <v>133</v>
      </c>
    </row>
    <row r="17893" spans="1:6" x14ac:dyDescent="0.25">
      <c r="A17893">
        <v>3325</v>
      </c>
      <c r="B17893" s="3">
        <v>44730</v>
      </c>
      <c r="C17893" s="3"/>
      <c r="D17893" t="s">
        <v>131</v>
      </c>
      <c r="E17893" t="s">
        <v>174</v>
      </c>
      <c r="F17893" t="s">
        <v>133</v>
      </c>
    </row>
    <row r="17894" spans="1:6" x14ac:dyDescent="0.25">
      <c r="A17894">
        <v>3325</v>
      </c>
      <c r="B17894" s="3">
        <v>44734</v>
      </c>
      <c r="C17894" s="3">
        <v>44738</v>
      </c>
      <c r="D17894" t="s">
        <v>131</v>
      </c>
      <c r="E17894" t="s">
        <v>174</v>
      </c>
      <c r="F17894" t="s">
        <v>133</v>
      </c>
    </row>
    <row r="17895" spans="1:6" x14ac:dyDescent="0.25">
      <c r="A17895">
        <v>3325</v>
      </c>
      <c r="B17895" s="3">
        <v>44734</v>
      </c>
      <c r="C17895" s="3">
        <v>44738</v>
      </c>
      <c r="D17895" t="s">
        <v>131</v>
      </c>
      <c r="E17895" t="s">
        <v>174</v>
      </c>
      <c r="F17895" t="s">
        <v>133</v>
      </c>
    </row>
    <row r="17896" spans="1:6" x14ac:dyDescent="0.25">
      <c r="A17896">
        <v>3325</v>
      </c>
      <c r="B17896" s="3">
        <v>44739</v>
      </c>
      <c r="C17896" s="3"/>
      <c r="D17896" t="s">
        <v>131</v>
      </c>
      <c r="E17896" t="s">
        <v>174</v>
      </c>
      <c r="F17896" t="s">
        <v>133</v>
      </c>
    </row>
    <row r="17897" spans="1:6" x14ac:dyDescent="0.25">
      <c r="A17897">
        <v>3325</v>
      </c>
      <c r="B17897" s="3">
        <v>44739</v>
      </c>
      <c r="C17897" s="3"/>
      <c r="D17897" t="s">
        <v>131</v>
      </c>
      <c r="E17897" t="s">
        <v>174</v>
      </c>
      <c r="F17897" t="s">
        <v>133</v>
      </c>
    </row>
    <row r="17898" spans="1:6" x14ac:dyDescent="0.25">
      <c r="A17898">
        <v>3326</v>
      </c>
      <c r="B17898" s="3">
        <v>43405</v>
      </c>
      <c r="C17898" s="3">
        <v>43647</v>
      </c>
      <c r="D17898" t="s">
        <v>131</v>
      </c>
      <c r="E17898" t="s">
        <v>175</v>
      </c>
      <c r="F17898" t="s">
        <v>133</v>
      </c>
    </row>
    <row r="17899" spans="1:6" x14ac:dyDescent="0.25">
      <c r="A17899">
        <v>3326</v>
      </c>
      <c r="B17899" s="3">
        <v>43405</v>
      </c>
      <c r="C17899" s="3">
        <v>43405</v>
      </c>
      <c r="D17899" t="s">
        <v>131</v>
      </c>
      <c r="E17899" t="s">
        <v>243</v>
      </c>
      <c r="F17899" t="s">
        <v>133</v>
      </c>
    </row>
    <row r="17900" spans="1:6" x14ac:dyDescent="0.25">
      <c r="A17900">
        <v>3326</v>
      </c>
      <c r="B17900" s="3">
        <v>43405</v>
      </c>
      <c r="C17900" s="3">
        <v>43738</v>
      </c>
      <c r="D17900" t="s">
        <v>131</v>
      </c>
      <c r="E17900" t="s">
        <v>243</v>
      </c>
      <c r="F17900" t="s">
        <v>133</v>
      </c>
    </row>
    <row r="17901" spans="1:6" x14ac:dyDescent="0.25">
      <c r="A17901">
        <v>3326</v>
      </c>
      <c r="B17901" s="3">
        <v>43647</v>
      </c>
      <c r="C17901" s="3">
        <v>43738</v>
      </c>
      <c r="D17901" t="s">
        <v>131</v>
      </c>
      <c r="E17901" t="s">
        <v>175</v>
      </c>
      <c r="F17901" t="s">
        <v>133</v>
      </c>
    </row>
    <row r="17902" spans="1:6" x14ac:dyDescent="0.25">
      <c r="A17902">
        <v>3326</v>
      </c>
      <c r="B17902" s="3">
        <v>43738</v>
      </c>
      <c r="C17902" s="3">
        <v>43738</v>
      </c>
      <c r="D17902" t="s">
        <v>131</v>
      </c>
      <c r="E17902" t="s">
        <v>175</v>
      </c>
      <c r="F17902" t="s">
        <v>133</v>
      </c>
    </row>
    <row r="17903" spans="1:6" x14ac:dyDescent="0.25">
      <c r="A17903">
        <v>3326</v>
      </c>
      <c r="B17903" s="3">
        <v>43738</v>
      </c>
      <c r="C17903" s="3">
        <v>44074</v>
      </c>
      <c r="D17903" t="s">
        <v>131</v>
      </c>
      <c r="E17903" t="s">
        <v>243</v>
      </c>
      <c r="F17903" t="s">
        <v>133</v>
      </c>
    </row>
    <row r="17904" spans="1:6" x14ac:dyDescent="0.25">
      <c r="A17904">
        <v>3326</v>
      </c>
      <c r="B17904" s="3">
        <v>44074</v>
      </c>
      <c r="C17904" s="3">
        <v>44074</v>
      </c>
      <c r="D17904" t="s">
        <v>131</v>
      </c>
      <c r="E17904" t="s">
        <v>175</v>
      </c>
      <c r="F17904" t="s">
        <v>133</v>
      </c>
    </row>
    <row r="17905" spans="1:6" x14ac:dyDescent="0.25">
      <c r="A17905">
        <v>3326</v>
      </c>
      <c r="B17905" s="3">
        <v>44075</v>
      </c>
      <c r="C17905" s="3">
        <v>44075</v>
      </c>
      <c r="D17905" t="s">
        <v>131</v>
      </c>
      <c r="E17905" t="s">
        <v>165</v>
      </c>
      <c r="F17905" t="s">
        <v>133</v>
      </c>
    </row>
    <row r="17906" spans="1:6" x14ac:dyDescent="0.25">
      <c r="A17906">
        <v>3326</v>
      </c>
      <c r="B17906" s="3">
        <v>44075</v>
      </c>
      <c r="C17906" s="3">
        <v>44451</v>
      </c>
      <c r="D17906" t="s">
        <v>131</v>
      </c>
      <c r="E17906" t="s">
        <v>165</v>
      </c>
      <c r="F17906" t="s">
        <v>133</v>
      </c>
    </row>
    <row r="17907" spans="1:6" x14ac:dyDescent="0.25">
      <c r="A17907">
        <v>3326</v>
      </c>
      <c r="B17907" s="3">
        <v>44452</v>
      </c>
      <c r="C17907" s="3">
        <v>44452</v>
      </c>
      <c r="D17907" t="s">
        <v>131</v>
      </c>
      <c r="E17907" t="s">
        <v>258</v>
      </c>
      <c r="F17907" t="s">
        <v>133</v>
      </c>
    </row>
    <row r="17908" spans="1:6" x14ac:dyDescent="0.25">
      <c r="A17908">
        <v>3326</v>
      </c>
      <c r="B17908" s="3">
        <v>44452</v>
      </c>
      <c r="C17908" s="3">
        <v>44455</v>
      </c>
      <c r="D17908" t="s">
        <v>131</v>
      </c>
      <c r="E17908" t="s">
        <v>258</v>
      </c>
      <c r="F17908" t="s">
        <v>133</v>
      </c>
    </row>
    <row r="17909" spans="1:6" x14ac:dyDescent="0.25">
      <c r="A17909">
        <v>3326</v>
      </c>
      <c r="B17909" s="3">
        <v>44456</v>
      </c>
      <c r="C17909" s="3"/>
      <c r="D17909" t="s">
        <v>131</v>
      </c>
      <c r="E17909" t="s">
        <v>258</v>
      </c>
      <c r="F17909" t="s">
        <v>133</v>
      </c>
    </row>
    <row r="17910" spans="1:6" x14ac:dyDescent="0.25">
      <c r="A17910">
        <v>3327</v>
      </c>
      <c r="B17910" s="3">
        <v>42996</v>
      </c>
      <c r="C17910" s="3">
        <v>43607</v>
      </c>
      <c r="D17910" t="s">
        <v>131</v>
      </c>
      <c r="E17910" t="s">
        <v>165</v>
      </c>
      <c r="F17910" t="s">
        <v>133</v>
      </c>
    </row>
    <row r="17911" spans="1:6" x14ac:dyDescent="0.25">
      <c r="A17911">
        <v>3327</v>
      </c>
      <c r="B17911" s="3">
        <v>43607</v>
      </c>
      <c r="C17911" s="3">
        <v>43698</v>
      </c>
      <c r="D17911" t="s">
        <v>131</v>
      </c>
      <c r="E17911" t="s">
        <v>165</v>
      </c>
      <c r="F17911" t="s">
        <v>133</v>
      </c>
    </row>
    <row r="17912" spans="1:6" x14ac:dyDescent="0.25">
      <c r="A17912">
        <v>3327</v>
      </c>
      <c r="B17912" s="3">
        <v>43699</v>
      </c>
      <c r="C17912" s="3">
        <v>43703</v>
      </c>
      <c r="D17912" t="s">
        <v>131</v>
      </c>
      <c r="E17912" t="s">
        <v>165</v>
      </c>
      <c r="F17912" t="s">
        <v>133</v>
      </c>
    </row>
    <row r="17913" spans="1:6" x14ac:dyDescent="0.25">
      <c r="A17913">
        <v>3327</v>
      </c>
      <c r="B17913" s="3">
        <v>43703</v>
      </c>
      <c r="C17913" s="3">
        <v>43716</v>
      </c>
      <c r="D17913" t="s">
        <v>131</v>
      </c>
      <c r="E17913" t="s">
        <v>165</v>
      </c>
      <c r="F17913" t="s">
        <v>133</v>
      </c>
    </row>
    <row r="17914" spans="1:6" x14ac:dyDescent="0.25">
      <c r="A17914">
        <v>3327</v>
      </c>
      <c r="B17914" s="3">
        <v>43717</v>
      </c>
      <c r="C17914" s="3"/>
      <c r="D17914" t="s">
        <v>131</v>
      </c>
      <c r="E17914" t="s">
        <v>165</v>
      </c>
      <c r="F17914" t="s">
        <v>133</v>
      </c>
    </row>
    <row r="17915" spans="1:6" x14ac:dyDescent="0.25">
      <c r="A17915">
        <v>3329</v>
      </c>
      <c r="B17915" s="3">
        <v>43040</v>
      </c>
      <c r="C17915" s="3">
        <v>43373</v>
      </c>
      <c r="D17915" t="s">
        <v>131</v>
      </c>
      <c r="E17915" t="s">
        <v>127</v>
      </c>
      <c r="F17915" t="s">
        <v>133</v>
      </c>
    </row>
    <row r="17916" spans="1:6" x14ac:dyDescent="0.25">
      <c r="A17916">
        <v>3329</v>
      </c>
      <c r="B17916" s="3">
        <v>43374</v>
      </c>
      <c r="C17916" s="3">
        <v>43465</v>
      </c>
      <c r="D17916" t="s">
        <v>131</v>
      </c>
      <c r="E17916" t="s">
        <v>115</v>
      </c>
      <c r="F17916" t="s">
        <v>133</v>
      </c>
    </row>
    <row r="17917" spans="1:6" x14ac:dyDescent="0.25">
      <c r="A17917">
        <v>3329</v>
      </c>
      <c r="B17917" s="3">
        <v>43466</v>
      </c>
      <c r="C17917" s="3">
        <v>43555</v>
      </c>
      <c r="D17917" t="s">
        <v>131</v>
      </c>
      <c r="E17917" t="s">
        <v>127</v>
      </c>
      <c r="F17917" t="s">
        <v>133</v>
      </c>
    </row>
    <row r="17918" spans="1:6" x14ac:dyDescent="0.25">
      <c r="A17918">
        <v>3329</v>
      </c>
      <c r="B17918" s="3">
        <v>43556</v>
      </c>
      <c r="C17918" s="3">
        <v>43646</v>
      </c>
      <c r="D17918" t="s">
        <v>131</v>
      </c>
      <c r="E17918" t="s">
        <v>127</v>
      </c>
      <c r="F17918" t="s">
        <v>133</v>
      </c>
    </row>
    <row r="17919" spans="1:6" x14ac:dyDescent="0.25">
      <c r="A17919">
        <v>3329</v>
      </c>
      <c r="B17919" s="3">
        <v>43647</v>
      </c>
      <c r="C17919" s="3">
        <v>43738</v>
      </c>
      <c r="D17919" t="s">
        <v>131</v>
      </c>
      <c r="E17919" t="s">
        <v>127</v>
      </c>
      <c r="F17919" t="s">
        <v>133</v>
      </c>
    </row>
    <row r="17920" spans="1:6" x14ac:dyDescent="0.25">
      <c r="A17920">
        <v>3329</v>
      </c>
      <c r="B17920" s="3">
        <v>43739</v>
      </c>
      <c r="C17920" s="3">
        <v>43830</v>
      </c>
      <c r="D17920" t="s">
        <v>131</v>
      </c>
      <c r="E17920" t="s">
        <v>127</v>
      </c>
      <c r="F17920" t="s">
        <v>133</v>
      </c>
    </row>
    <row r="17921" spans="1:6" x14ac:dyDescent="0.25">
      <c r="A17921">
        <v>3329</v>
      </c>
      <c r="B17921" s="3">
        <v>43831</v>
      </c>
      <c r="C17921" s="3">
        <v>43921</v>
      </c>
      <c r="D17921" t="s">
        <v>131</v>
      </c>
      <c r="E17921" t="s">
        <v>127</v>
      </c>
      <c r="F17921" t="s">
        <v>133</v>
      </c>
    </row>
    <row r="17922" spans="1:6" x14ac:dyDescent="0.25">
      <c r="A17922">
        <v>3329</v>
      </c>
      <c r="B17922" s="3">
        <v>43922</v>
      </c>
      <c r="C17922" s="3">
        <v>44012</v>
      </c>
      <c r="D17922" t="s">
        <v>131</v>
      </c>
      <c r="E17922" t="s">
        <v>127</v>
      </c>
      <c r="F17922" t="s">
        <v>133</v>
      </c>
    </row>
    <row r="17923" spans="1:6" x14ac:dyDescent="0.25">
      <c r="A17923">
        <v>3329</v>
      </c>
      <c r="B17923" s="3">
        <v>44013</v>
      </c>
      <c r="C17923" s="3">
        <v>44104</v>
      </c>
      <c r="D17923" t="s">
        <v>131</v>
      </c>
      <c r="E17923" t="s">
        <v>127</v>
      </c>
      <c r="F17923" t="s">
        <v>133</v>
      </c>
    </row>
    <row r="17924" spans="1:6" x14ac:dyDescent="0.25">
      <c r="A17924">
        <v>3329</v>
      </c>
      <c r="B17924" s="3">
        <v>44089</v>
      </c>
      <c r="C17924" s="3"/>
      <c r="D17924" t="s">
        <v>131</v>
      </c>
      <c r="E17924" t="s">
        <v>127</v>
      </c>
      <c r="F17924" t="s">
        <v>133</v>
      </c>
    </row>
    <row r="17925" spans="1:6" x14ac:dyDescent="0.25">
      <c r="A17925">
        <v>3329</v>
      </c>
      <c r="B17925" s="3">
        <v>44166</v>
      </c>
      <c r="C17925" s="3">
        <v>44635</v>
      </c>
      <c r="D17925" t="s">
        <v>131</v>
      </c>
      <c r="E17925" t="s">
        <v>115</v>
      </c>
      <c r="F17925" t="s">
        <v>133</v>
      </c>
    </row>
    <row r="17926" spans="1:6" x14ac:dyDescent="0.25">
      <c r="A17926">
        <v>3329</v>
      </c>
      <c r="B17926" s="3">
        <v>44635</v>
      </c>
      <c r="C17926" s="3">
        <v>44635</v>
      </c>
      <c r="D17926" t="s">
        <v>131</v>
      </c>
      <c r="E17926" t="s">
        <v>115</v>
      </c>
      <c r="F17926" t="s">
        <v>133</v>
      </c>
    </row>
    <row r="17927" spans="1:6" x14ac:dyDescent="0.25">
      <c r="A17927">
        <v>3330</v>
      </c>
      <c r="B17927" s="3">
        <v>42982</v>
      </c>
      <c r="C17927" s="3">
        <v>44562</v>
      </c>
      <c r="D17927" t="s">
        <v>131</v>
      </c>
      <c r="E17927" t="s">
        <v>167</v>
      </c>
      <c r="F17927" t="s">
        <v>133</v>
      </c>
    </row>
    <row r="17928" spans="1:6" x14ac:dyDescent="0.25">
      <c r="A17928">
        <v>3330</v>
      </c>
      <c r="B17928" s="3">
        <v>44562</v>
      </c>
      <c r="C17928" s="3">
        <v>44562</v>
      </c>
      <c r="D17928" t="s">
        <v>131</v>
      </c>
      <c r="E17928" t="s">
        <v>321</v>
      </c>
      <c r="F17928" t="s">
        <v>133</v>
      </c>
    </row>
    <row r="17929" spans="1:6" x14ac:dyDescent="0.25">
      <c r="A17929">
        <v>3330</v>
      </c>
      <c r="B17929" s="3">
        <v>44562</v>
      </c>
      <c r="C17929" s="3"/>
      <c r="D17929" t="s">
        <v>131</v>
      </c>
      <c r="E17929" t="s">
        <v>321</v>
      </c>
      <c r="F17929" t="s">
        <v>133</v>
      </c>
    </row>
    <row r="17930" spans="1:6" x14ac:dyDescent="0.25">
      <c r="A17930">
        <v>3331</v>
      </c>
      <c r="B17930" s="3">
        <v>43044</v>
      </c>
      <c r="C17930" s="3">
        <v>43761</v>
      </c>
      <c r="D17930" t="s">
        <v>131</v>
      </c>
      <c r="E17930" t="s">
        <v>134</v>
      </c>
      <c r="F17930" t="s">
        <v>133</v>
      </c>
    </row>
    <row r="17931" spans="1:6" x14ac:dyDescent="0.25">
      <c r="A17931">
        <v>3331</v>
      </c>
      <c r="B17931" s="3">
        <v>43761</v>
      </c>
      <c r="C17931" s="3">
        <v>43774</v>
      </c>
      <c r="D17931" t="s">
        <v>131</v>
      </c>
      <c r="E17931" t="s">
        <v>134</v>
      </c>
      <c r="F17931" t="s">
        <v>133</v>
      </c>
    </row>
    <row r="17932" spans="1:6" x14ac:dyDescent="0.25">
      <c r="A17932">
        <v>3331</v>
      </c>
      <c r="B17932" s="3">
        <v>43775</v>
      </c>
      <c r="C17932" s="3">
        <v>43775</v>
      </c>
      <c r="D17932" t="s">
        <v>131</v>
      </c>
      <c r="E17932" t="s">
        <v>134</v>
      </c>
      <c r="F17932" t="s">
        <v>133</v>
      </c>
    </row>
    <row r="17933" spans="1:6" x14ac:dyDescent="0.25">
      <c r="A17933">
        <v>3331</v>
      </c>
      <c r="B17933" s="3">
        <v>43775</v>
      </c>
      <c r="C17933" s="3">
        <v>43872</v>
      </c>
      <c r="D17933" t="s">
        <v>131</v>
      </c>
      <c r="E17933" t="s">
        <v>134</v>
      </c>
      <c r="F17933" t="s">
        <v>133</v>
      </c>
    </row>
    <row r="17934" spans="1:6" x14ac:dyDescent="0.25">
      <c r="A17934">
        <v>3331</v>
      </c>
      <c r="B17934" s="3">
        <v>43873</v>
      </c>
      <c r="C17934" s="3">
        <v>43873</v>
      </c>
      <c r="D17934" t="s">
        <v>131</v>
      </c>
      <c r="E17934" t="s">
        <v>134</v>
      </c>
      <c r="F17934" t="s">
        <v>133</v>
      </c>
    </row>
    <row r="17935" spans="1:6" x14ac:dyDescent="0.25">
      <c r="A17935">
        <v>3331</v>
      </c>
      <c r="B17935" s="3">
        <v>43873</v>
      </c>
      <c r="C17935" s="3">
        <v>43887</v>
      </c>
      <c r="D17935" t="s">
        <v>131</v>
      </c>
      <c r="E17935" t="s">
        <v>134</v>
      </c>
      <c r="F17935" t="s">
        <v>133</v>
      </c>
    </row>
    <row r="17936" spans="1:6" x14ac:dyDescent="0.25">
      <c r="A17936">
        <v>3331</v>
      </c>
      <c r="B17936" s="3">
        <v>43888</v>
      </c>
      <c r="C17936" s="3">
        <v>44586</v>
      </c>
      <c r="D17936" t="s">
        <v>131</v>
      </c>
      <c r="E17936" t="s">
        <v>134</v>
      </c>
      <c r="F17936" t="s">
        <v>133</v>
      </c>
    </row>
    <row r="17937" spans="1:6" x14ac:dyDescent="0.25">
      <c r="A17937">
        <v>3331</v>
      </c>
      <c r="B17937" s="3">
        <v>44586</v>
      </c>
      <c r="C17937" s="3">
        <v>44586</v>
      </c>
      <c r="D17937" t="s">
        <v>131</v>
      </c>
      <c r="E17937" t="s">
        <v>134</v>
      </c>
      <c r="F17937" t="s">
        <v>133</v>
      </c>
    </row>
    <row r="17938" spans="1:6" x14ac:dyDescent="0.25">
      <c r="A17938">
        <v>3331</v>
      </c>
      <c r="B17938" s="3">
        <v>44586</v>
      </c>
      <c r="C17938" s="3"/>
      <c r="D17938" t="s">
        <v>131</v>
      </c>
      <c r="E17938" t="s">
        <v>115</v>
      </c>
      <c r="F17938" t="s">
        <v>133</v>
      </c>
    </row>
    <row r="17939" spans="1:6" x14ac:dyDescent="0.25">
      <c r="A17939">
        <v>3333</v>
      </c>
      <c r="B17939" s="3">
        <v>42948</v>
      </c>
      <c r="C17939" s="3">
        <v>43373</v>
      </c>
      <c r="D17939" t="s">
        <v>131</v>
      </c>
      <c r="E17939" t="s">
        <v>127</v>
      </c>
      <c r="F17939" t="s">
        <v>133</v>
      </c>
    </row>
    <row r="17940" spans="1:6" x14ac:dyDescent="0.25">
      <c r="A17940">
        <v>3333</v>
      </c>
      <c r="B17940" s="3">
        <v>43374</v>
      </c>
      <c r="C17940" s="3">
        <v>43465</v>
      </c>
      <c r="D17940" t="s">
        <v>131</v>
      </c>
      <c r="E17940" t="s">
        <v>115</v>
      </c>
      <c r="F17940" t="s">
        <v>133</v>
      </c>
    </row>
    <row r="17941" spans="1:6" x14ac:dyDescent="0.25">
      <c r="A17941">
        <v>3333</v>
      </c>
      <c r="B17941" s="3">
        <v>43466</v>
      </c>
      <c r="C17941" s="3">
        <v>43555</v>
      </c>
      <c r="D17941" t="s">
        <v>131</v>
      </c>
      <c r="E17941" t="s">
        <v>127</v>
      </c>
      <c r="F17941" t="s">
        <v>133</v>
      </c>
    </row>
    <row r="17942" spans="1:6" x14ac:dyDescent="0.25">
      <c r="A17942">
        <v>3333</v>
      </c>
      <c r="B17942" s="3">
        <v>43556</v>
      </c>
      <c r="C17942" s="3">
        <v>43646</v>
      </c>
      <c r="D17942" t="s">
        <v>131</v>
      </c>
      <c r="E17942" t="s">
        <v>127</v>
      </c>
      <c r="F17942" t="s">
        <v>133</v>
      </c>
    </row>
    <row r="17943" spans="1:6" x14ac:dyDescent="0.25">
      <c r="A17943">
        <v>3333</v>
      </c>
      <c r="B17943" s="3">
        <v>43647</v>
      </c>
      <c r="C17943" s="3">
        <v>43738</v>
      </c>
      <c r="D17943" t="s">
        <v>131</v>
      </c>
      <c r="E17943" t="s">
        <v>127</v>
      </c>
      <c r="F17943" t="s">
        <v>133</v>
      </c>
    </row>
    <row r="17944" spans="1:6" x14ac:dyDescent="0.25">
      <c r="A17944">
        <v>3333</v>
      </c>
      <c r="B17944" s="3">
        <v>43739</v>
      </c>
      <c r="C17944" s="3">
        <v>43830</v>
      </c>
      <c r="D17944" t="s">
        <v>131</v>
      </c>
      <c r="E17944" t="s">
        <v>127</v>
      </c>
      <c r="F17944" t="s">
        <v>133</v>
      </c>
    </row>
    <row r="17945" spans="1:6" x14ac:dyDescent="0.25">
      <c r="A17945">
        <v>3333</v>
      </c>
      <c r="B17945" s="3">
        <v>43831</v>
      </c>
      <c r="C17945" s="3">
        <v>43921</v>
      </c>
      <c r="D17945" t="s">
        <v>131</v>
      </c>
      <c r="E17945" t="s">
        <v>127</v>
      </c>
      <c r="F17945" t="s">
        <v>133</v>
      </c>
    </row>
    <row r="17946" spans="1:6" x14ac:dyDescent="0.25">
      <c r="A17946">
        <v>3333</v>
      </c>
      <c r="B17946" s="3">
        <v>43922</v>
      </c>
      <c r="C17946" s="3">
        <v>44012</v>
      </c>
      <c r="D17946" t="s">
        <v>131</v>
      </c>
      <c r="E17946" t="s">
        <v>127</v>
      </c>
      <c r="F17946" t="s">
        <v>133</v>
      </c>
    </row>
    <row r="17947" spans="1:6" x14ac:dyDescent="0.25">
      <c r="A17947">
        <v>3333</v>
      </c>
      <c r="B17947" s="3">
        <v>44013</v>
      </c>
      <c r="C17947" s="3">
        <v>44104</v>
      </c>
      <c r="D17947" t="s">
        <v>131</v>
      </c>
      <c r="E17947" t="s">
        <v>127</v>
      </c>
      <c r="F17947" t="s">
        <v>133</v>
      </c>
    </row>
    <row r="17948" spans="1:6" x14ac:dyDescent="0.25">
      <c r="A17948">
        <v>3333</v>
      </c>
      <c r="B17948" s="3">
        <v>44089</v>
      </c>
      <c r="C17948" s="3">
        <v>44090</v>
      </c>
      <c r="D17948" t="s">
        <v>131</v>
      </c>
      <c r="E17948" t="s">
        <v>127</v>
      </c>
      <c r="F17948" t="s">
        <v>133</v>
      </c>
    </row>
    <row r="17949" spans="1:6" x14ac:dyDescent="0.25">
      <c r="A17949">
        <v>3333</v>
      </c>
      <c r="B17949" s="3">
        <v>44090</v>
      </c>
      <c r="C17949" s="3"/>
      <c r="D17949" t="s">
        <v>131</v>
      </c>
      <c r="E17949" t="s">
        <v>115</v>
      </c>
      <c r="F17949" t="s">
        <v>133</v>
      </c>
    </row>
    <row r="17950" spans="1:6" x14ac:dyDescent="0.25">
      <c r="A17950">
        <v>3333</v>
      </c>
      <c r="B17950" s="3">
        <v>44090</v>
      </c>
      <c r="C17950" s="3">
        <v>44090</v>
      </c>
      <c r="D17950" t="s">
        <v>131</v>
      </c>
      <c r="E17950" t="s">
        <v>115</v>
      </c>
      <c r="F17950" t="s">
        <v>133</v>
      </c>
    </row>
    <row r="17951" spans="1:6" x14ac:dyDescent="0.25">
      <c r="A17951">
        <v>3334</v>
      </c>
      <c r="B17951" s="3">
        <v>43282</v>
      </c>
      <c r="C17951" s="3">
        <v>43373</v>
      </c>
      <c r="D17951" t="s">
        <v>131</v>
      </c>
      <c r="E17951" t="s">
        <v>185</v>
      </c>
      <c r="F17951" t="s">
        <v>133</v>
      </c>
    </row>
    <row r="17952" spans="1:6" x14ac:dyDescent="0.25">
      <c r="A17952">
        <v>3334</v>
      </c>
      <c r="B17952" s="3">
        <v>43466</v>
      </c>
      <c r="C17952" s="3">
        <v>43555</v>
      </c>
      <c r="D17952" t="s">
        <v>131</v>
      </c>
      <c r="E17952" t="s">
        <v>185</v>
      </c>
      <c r="F17952" t="s">
        <v>133</v>
      </c>
    </row>
    <row r="17953" spans="1:6" x14ac:dyDescent="0.25">
      <c r="A17953">
        <v>3334</v>
      </c>
      <c r="B17953" s="3">
        <v>43556</v>
      </c>
      <c r="C17953" s="3">
        <v>43646</v>
      </c>
      <c r="D17953" t="s">
        <v>131</v>
      </c>
      <c r="E17953" t="s">
        <v>185</v>
      </c>
      <c r="F17953" t="s">
        <v>133</v>
      </c>
    </row>
    <row r="17954" spans="1:6" x14ac:dyDescent="0.25">
      <c r="A17954">
        <v>3334</v>
      </c>
      <c r="B17954" s="3">
        <v>43647</v>
      </c>
      <c r="C17954" s="3">
        <v>43738</v>
      </c>
      <c r="D17954" t="s">
        <v>131</v>
      </c>
      <c r="E17954" t="s">
        <v>185</v>
      </c>
      <c r="F17954" t="s">
        <v>133</v>
      </c>
    </row>
    <row r="17955" spans="1:6" x14ac:dyDescent="0.25">
      <c r="A17955">
        <v>3334</v>
      </c>
      <c r="B17955" s="3">
        <v>43739</v>
      </c>
      <c r="C17955" s="3">
        <v>43830</v>
      </c>
      <c r="D17955" t="s">
        <v>131</v>
      </c>
      <c r="E17955" t="s">
        <v>185</v>
      </c>
      <c r="F17955" t="s">
        <v>133</v>
      </c>
    </row>
    <row r="17956" spans="1:6" x14ac:dyDescent="0.25">
      <c r="A17956">
        <v>3334</v>
      </c>
      <c r="B17956" s="3">
        <v>43831</v>
      </c>
      <c r="C17956" s="3">
        <v>43921</v>
      </c>
      <c r="D17956" t="s">
        <v>131</v>
      </c>
      <c r="E17956" t="s">
        <v>185</v>
      </c>
      <c r="F17956" t="s">
        <v>133</v>
      </c>
    </row>
    <row r="17957" spans="1:6" x14ac:dyDescent="0.25">
      <c r="A17957">
        <v>3334</v>
      </c>
      <c r="B17957" s="3">
        <v>43922</v>
      </c>
      <c r="C17957" s="3">
        <v>44012</v>
      </c>
      <c r="D17957" t="s">
        <v>131</v>
      </c>
      <c r="E17957" t="s">
        <v>185</v>
      </c>
      <c r="F17957" t="s">
        <v>133</v>
      </c>
    </row>
    <row r="17958" spans="1:6" x14ac:dyDescent="0.25">
      <c r="A17958">
        <v>3334</v>
      </c>
      <c r="B17958" s="3">
        <v>44013</v>
      </c>
      <c r="C17958" s="3">
        <v>44104</v>
      </c>
      <c r="D17958" t="s">
        <v>131</v>
      </c>
      <c r="E17958" t="s">
        <v>185</v>
      </c>
      <c r="F17958" t="s">
        <v>133</v>
      </c>
    </row>
    <row r="17959" spans="1:6" x14ac:dyDescent="0.25">
      <c r="A17959">
        <v>3334</v>
      </c>
      <c r="B17959" s="3">
        <v>44104</v>
      </c>
      <c r="C17959" s="3"/>
      <c r="D17959" t="s">
        <v>131</v>
      </c>
      <c r="E17959" t="s">
        <v>185</v>
      </c>
      <c r="F17959" t="s">
        <v>133</v>
      </c>
    </row>
    <row r="17960" spans="1:6" x14ac:dyDescent="0.25">
      <c r="A17960">
        <v>3335</v>
      </c>
      <c r="B17960" s="3">
        <v>43497</v>
      </c>
      <c r="C17960" s="3">
        <v>43770</v>
      </c>
      <c r="D17960" t="s">
        <v>131</v>
      </c>
      <c r="E17960" t="s">
        <v>167</v>
      </c>
      <c r="F17960" t="s">
        <v>133</v>
      </c>
    </row>
    <row r="17961" spans="1:6" x14ac:dyDescent="0.25">
      <c r="A17961">
        <v>3335</v>
      </c>
      <c r="B17961" s="3">
        <v>43770</v>
      </c>
      <c r="C17961" s="3"/>
      <c r="D17961" t="s">
        <v>131</v>
      </c>
      <c r="E17961" t="s">
        <v>127</v>
      </c>
      <c r="F17961" t="s">
        <v>133</v>
      </c>
    </row>
    <row r="17962" spans="1:6" x14ac:dyDescent="0.25">
      <c r="A17962">
        <v>3335</v>
      </c>
      <c r="B17962" s="3">
        <v>43770</v>
      </c>
      <c r="C17962" s="3">
        <v>43812</v>
      </c>
      <c r="D17962" t="s">
        <v>131</v>
      </c>
      <c r="E17962" t="s">
        <v>167</v>
      </c>
      <c r="F17962" t="s">
        <v>133</v>
      </c>
    </row>
    <row r="17963" spans="1:6" x14ac:dyDescent="0.25">
      <c r="A17963">
        <v>3336</v>
      </c>
      <c r="B17963" s="3">
        <v>42979</v>
      </c>
      <c r="C17963" s="3">
        <v>44032</v>
      </c>
      <c r="D17963" t="s">
        <v>131</v>
      </c>
      <c r="E17963" t="s">
        <v>115</v>
      </c>
      <c r="F17963" t="s">
        <v>133</v>
      </c>
    </row>
    <row r="17964" spans="1:6" x14ac:dyDescent="0.25">
      <c r="A17964">
        <v>3336</v>
      </c>
      <c r="B17964" s="3">
        <v>44032</v>
      </c>
      <c r="C17964" s="3">
        <v>44136</v>
      </c>
      <c r="D17964" t="s">
        <v>131</v>
      </c>
      <c r="E17964" t="s">
        <v>115</v>
      </c>
      <c r="F17964" t="s">
        <v>133</v>
      </c>
    </row>
    <row r="17965" spans="1:6" x14ac:dyDescent="0.25">
      <c r="A17965">
        <v>3337</v>
      </c>
      <c r="B17965" s="3">
        <v>42979</v>
      </c>
      <c r="C17965" s="3">
        <v>43865</v>
      </c>
      <c r="D17965" t="s">
        <v>131</v>
      </c>
      <c r="E17965" t="s">
        <v>176</v>
      </c>
      <c r="F17965" t="s">
        <v>133</v>
      </c>
    </row>
    <row r="17966" spans="1:6" x14ac:dyDescent="0.25">
      <c r="A17966">
        <v>3337</v>
      </c>
      <c r="B17966" s="3">
        <v>43865</v>
      </c>
      <c r="C17966" s="3">
        <v>43868</v>
      </c>
      <c r="D17966" t="s">
        <v>131</v>
      </c>
      <c r="E17966" t="s">
        <v>176</v>
      </c>
      <c r="F17966" t="s">
        <v>133</v>
      </c>
    </row>
    <row r="17967" spans="1:6" x14ac:dyDescent="0.25">
      <c r="A17967">
        <v>3337</v>
      </c>
      <c r="B17967" s="3">
        <v>43869</v>
      </c>
      <c r="C17967" s="3">
        <v>44267</v>
      </c>
      <c r="D17967" t="s">
        <v>131</v>
      </c>
      <c r="E17967" t="s">
        <v>176</v>
      </c>
      <c r="F17967" t="s">
        <v>133</v>
      </c>
    </row>
    <row r="17968" spans="1:6" x14ac:dyDescent="0.25">
      <c r="A17968">
        <v>3337</v>
      </c>
      <c r="B17968" s="3">
        <v>44267</v>
      </c>
      <c r="C17968" s="3">
        <v>44287</v>
      </c>
      <c r="D17968" t="s">
        <v>131</v>
      </c>
      <c r="E17968" t="s">
        <v>176</v>
      </c>
      <c r="F17968" t="s">
        <v>133</v>
      </c>
    </row>
    <row r="17969" spans="1:6" x14ac:dyDescent="0.25">
      <c r="A17969">
        <v>3340</v>
      </c>
      <c r="B17969" s="3">
        <v>43040</v>
      </c>
      <c r="C17969" s="3">
        <v>43347</v>
      </c>
      <c r="D17969" t="s">
        <v>131</v>
      </c>
      <c r="E17969" t="s">
        <v>116</v>
      </c>
      <c r="F17969" t="s">
        <v>133</v>
      </c>
    </row>
    <row r="17970" spans="1:6" x14ac:dyDescent="0.25">
      <c r="A17970">
        <v>3340</v>
      </c>
      <c r="B17970" s="3">
        <v>43347</v>
      </c>
      <c r="C17970" s="3">
        <v>44131</v>
      </c>
      <c r="D17970" t="s">
        <v>131</v>
      </c>
      <c r="E17970" t="s">
        <v>116</v>
      </c>
      <c r="F17970" t="s">
        <v>133</v>
      </c>
    </row>
    <row r="17971" spans="1:6" x14ac:dyDescent="0.25">
      <c r="A17971">
        <v>3340</v>
      </c>
      <c r="B17971" s="3">
        <v>44131</v>
      </c>
      <c r="C17971" s="3">
        <v>44133</v>
      </c>
      <c r="D17971" t="s">
        <v>131</v>
      </c>
      <c r="E17971" t="s">
        <v>116</v>
      </c>
      <c r="F17971" t="s">
        <v>133</v>
      </c>
    </row>
    <row r="17972" spans="1:6" x14ac:dyDescent="0.25">
      <c r="A17972">
        <v>3340</v>
      </c>
      <c r="B17972" s="3">
        <v>44134</v>
      </c>
      <c r="C17972" s="3">
        <v>44134</v>
      </c>
      <c r="D17972" t="s">
        <v>131</v>
      </c>
      <c r="E17972" t="s">
        <v>116</v>
      </c>
      <c r="F17972" t="s">
        <v>133</v>
      </c>
    </row>
    <row r="17973" spans="1:6" x14ac:dyDescent="0.25">
      <c r="A17973">
        <v>3340</v>
      </c>
      <c r="B17973" s="3">
        <v>44134</v>
      </c>
      <c r="C17973" s="3">
        <v>44138</v>
      </c>
      <c r="D17973" t="s">
        <v>131</v>
      </c>
      <c r="E17973" t="s">
        <v>116</v>
      </c>
      <c r="F17973" t="s">
        <v>133</v>
      </c>
    </row>
    <row r="17974" spans="1:6" x14ac:dyDescent="0.25">
      <c r="A17974">
        <v>3340</v>
      </c>
      <c r="B17974" s="3">
        <v>44134</v>
      </c>
      <c r="C17974" s="3">
        <v>44138</v>
      </c>
      <c r="D17974" t="s">
        <v>131</v>
      </c>
      <c r="E17974" t="s">
        <v>116</v>
      </c>
      <c r="F17974" t="s">
        <v>133</v>
      </c>
    </row>
    <row r="17975" spans="1:6" x14ac:dyDescent="0.25">
      <c r="A17975">
        <v>3340</v>
      </c>
      <c r="B17975" s="3">
        <v>44139</v>
      </c>
      <c r="C17975" s="3">
        <v>44139</v>
      </c>
      <c r="D17975" t="s">
        <v>131</v>
      </c>
      <c r="E17975" t="s">
        <v>116</v>
      </c>
      <c r="F17975" t="s">
        <v>133</v>
      </c>
    </row>
    <row r="17976" spans="1:6" x14ac:dyDescent="0.25">
      <c r="A17976">
        <v>3340</v>
      </c>
      <c r="B17976" s="3">
        <v>44139</v>
      </c>
      <c r="C17976" s="3">
        <v>44143</v>
      </c>
      <c r="D17976" t="s">
        <v>131</v>
      </c>
      <c r="E17976" t="s">
        <v>116</v>
      </c>
      <c r="F17976" t="s">
        <v>133</v>
      </c>
    </row>
    <row r="17977" spans="1:6" x14ac:dyDescent="0.25">
      <c r="A17977">
        <v>3340</v>
      </c>
      <c r="B17977" s="3">
        <v>44139</v>
      </c>
      <c r="C17977" s="3">
        <v>44144</v>
      </c>
      <c r="D17977" t="s">
        <v>131</v>
      </c>
      <c r="E17977" t="s">
        <v>116</v>
      </c>
      <c r="F17977" t="s">
        <v>133</v>
      </c>
    </row>
    <row r="17978" spans="1:6" x14ac:dyDescent="0.25">
      <c r="A17978">
        <v>3340</v>
      </c>
      <c r="B17978" s="3">
        <v>44144</v>
      </c>
      <c r="C17978" s="3">
        <v>44144</v>
      </c>
      <c r="D17978" t="s">
        <v>131</v>
      </c>
      <c r="E17978" t="s">
        <v>116</v>
      </c>
      <c r="F17978" t="s">
        <v>133</v>
      </c>
    </row>
    <row r="17979" spans="1:6" x14ac:dyDescent="0.25">
      <c r="A17979">
        <v>3340</v>
      </c>
      <c r="B17979" s="3">
        <v>44144</v>
      </c>
      <c r="C17979" s="3">
        <v>44150</v>
      </c>
      <c r="D17979" t="s">
        <v>131</v>
      </c>
      <c r="E17979" t="s">
        <v>116</v>
      </c>
      <c r="F17979" t="s">
        <v>133</v>
      </c>
    </row>
    <row r="17980" spans="1:6" x14ac:dyDescent="0.25">
      <c r="A17980">
        <v>3340</v>
      </c>
      <c r="B17980" s="3">
        <v>44144</v>
      </c>
      <c r="C17980" s="3">
        <v>44150</v>
      </c>
      <c r="D17980" t="s">
        <v>131</v>
      </c>
      <c r="E17980" t="s">
        <v>116</v>
      </c>
      <c r="F17980" t="s">
        <v>133</v>
      </c>
    </row>
    <row r="17981" spans="1:6" x14ac:dyDescent="0.25">
      <c r="A17981">
        <v>3340</v>
      </c>
      <c r="B17981" s="3">
        <v>44151</v>
      </c>
      <c r="C17981" s="3">
        <v>44152</v>
      </c>
      <c r="D17981" t="s">
        <v>131</v>
      </c>
      <c r="E17981" t="s">
        <v>116</v>
      </c>
      <c r="F17981" t="s">
        <v>133</v>
      </c>
    </row>
    <row r="17982" spans="1:6" x14ac:dyDescent="0.25">
      <c r="A17982">
        <v>3340</v>
      </c>
      <c r="B17982" s="3">
        <v>44151</v>
      </c>
      <c r="C17982" s="3">
        <v>44152</v>
      </c>
      <c r="D17982" t="s">
        <v>131</v>
      </c>
      <c r="E17982" t="s">
        <v>116</v>
      </c>
      <c r="F17982" t="s">
        <v>133</v>
      </c>
    </row>
    <row r="17983" spans="1:6" x14ac:dyDescent="0.25">
      <c r="A17983">
        <v>3340</v>
      </c>
      <c r="B17983" s="3">
        <v>44152</v>
      </c>
      <c r="C17983" s="3">
        <v>44152</v>
      </c>
      <c r="D17983" t="s">
        <v>131</v>
      </c>
      <c r="E17983" t="s">
        <v>116</v>
      </c>
      <c r="F17983" t="s">
        <v>133</v>
      </c>
    </row>
    <row r="17984" spans="1:6" x14ac:dyDescent="0.25">
      <c r="A17984">
        <v>3340</v>
      </c>
      <c r="B17984" s="3">
        <v>44153</v>
      </c>
      <c r="C17984" s="3">
        <v>44357</v>
      </c>
      <c r="D17984" t="s">
        <v>131</v>
      </c>
      <c r="E17984" t="s">
        <v>116</v>
      </c>
      <c r="F17984" t="s">
        <v>133</v>
      </c>
    </row>
    <row r="17985" spans="1:6" x14ac:dyDescent="0.25">
      <c r="A17985">
        <v>3340</v>
      </c>
      <c r="B17985" s="3">
        <v>44357</v>
      </c>
      <c r="C17985" s="3">
        <v>44365</v>
      </c>
      <c r="D17985" t="s">
        <v>131</v>
      </c>
      <c r="E17985" t="s">
        <v>116</v>
      </c>
      <c r="F17985" t="s">
        <v>133</v>
      </c>
    </row>
    <row r="17986" spans="1:6" x14ac:dyDescent="0.25">
      <c r="A17986">
        <v>3340</v>
      </c>
      <c r="B17986" s="3">
        <v>44366</v>
      </c>
      <c r="C17986" s="3"/>
      <c r="D17986" t="s">
        <v>131</v>
      </c>
      <c r="E17986" t="s">
        <v>116</v>
      </c>
      <c r="F17986" t="s">
        <v>133</v>
      </c>
    </row>
    <row r="17987" spans="1:6" x14ac:dyDescent="0.25">
      <c r="A17987">
        <v>3341</v>
      </c>
      <c r="B17987" s="3">
        <v>43259</v>
      </c>
      <c r="C17987" s="3">
        <v>43288</v>
      </c>
      <c r="D17987" t="s">
        <v>131</v>
      </c>
      <c r="E17987" t="s">
        <v>173</v>
      </c>
      <c r="F17987" t="s">
        <v>133</v>
      </c>
    </row>
    <row r="17988" spans="1:6" x14ac:dyDescent="0.25">
      <c r="A17988">
        <v>3341</v>
      </c>
      <c r="B17988" s="3">
        <v>43320</v>
      </c>
      <c r="C17988" s="3">
        <v>43411</v>
      </c>
      <c r="D17988" t="s">
        <v>131</v>
      </c>
      <c r="E17988" t="s">
        <v>173</v>
      </c>
      <c r="F17988" t="s">
        <v>133</v>
      </c>
    </row>
    <row r="17989" spans="1:6" x14ac:dyDescent="0.25">
      <c r="A17989">
        <v>3341</v>
      </c>
      <c r="B17989" s="3">
        <v>43411</v>
      </c>
      <c r="C17989" s="3">
        <v>43465</v>
      </c>
      <c r="D17989" t="s">
        <v>131</v>
      </c>
      <c r="E17989" t="s">
        <v>173</v>
      </c>
      <c r="F17989" t="s">
        <v>133</v>
      </c>
    </row>
    <row r="17990" spans="1:6" x14ac:dyDescent="0.25">
      <c r="A17990">
        <v>3341</v>
      </c>
      <c r="B17990" s="3">
        <v>43466</v>
      </c>
      <c r="C17990" s="3">
        <v>43555</v>
      </c>
      <c r="D17990" t="s">
        <v>131</v>
      </c>
      <c r="E17990" t="s">
        <v>173</v>
      </c>
      <c r="F17990" t="s">
        <v>133</v>
      </c>
    </row>
    <row r="17991" spans="1:6" x14ac:dyDescent="0.25">
      <c r="A17991">
        <v>3341</v>
      </c>
      <c r="B17991" s="3">
        <v>43556</v>
      </c>
      <c r="C17991" s="3">
        <v>43646</v>
      </c>
      <c r="D17991" t="s">
        <v>131</v>
      </c>
      <c r="E17991" t="s">
        <v>173</v>
      </c>
      <c r="F17991" t="s">
        <v>133</v>
      </c>
    </row>
    <row r="17992" spans="1:6" x14ac:dyDescent="0.25">
      <c r="A17992">
        <v>3341</v>
      </c>
      <c r="B17992" s="3">
        <v>43647</v>
      </c>
      <c r="C17992" s="3">
        <v>43738</v>
      </c>
      <c r="D17992" t="s">
        <v>131</v>
      </c>
      <c r="E17992" t="s">
        <v>173</v>
      </c>
      <c r="F17992" t="s">
        <v>133</v>
      </c>
    </row>
    <row r="17993" spans="1:6" x14ac:dyDescent="0.25">
      <c r="A17993">
        <v>3341</v>
      </c>
      <c r="B17993" s="3">
        <v>43739</v>
      </c>
      <c r="C17993" s="3">
        <v>43830</v>
      </c>
      <c r="D17993" t="s">
        <v>131</v>
      </c>
      <c r="E17993" t="s">
        <v>173</v>
      </c>
      <c r="F17993" t="s">
        <v>133</v>
      </c>
    </row>
    <row r="17994" spans="1:6" x14ac:dyDescent="0.25">
      <c r="A17994">
        <v>3341</v>
      </c>
      <c r="B17994" s="3">
        <v>43831</v>
      </c>
      <c r="C17994" s="3">
        <v>43921</v>
      </c>
      <c r="D17994" t="s">
        <v>131</v>
      </c>
      <c r="E17994" t="s">
        <v>173</v>
      </c>
      <c r="F17994" t="s">
        <v>133</v>
      </c>
    </row>
    <row r="17995" spans="1:6" x14ac:dyDescent="0.25">
      <c r="A17995">
        <v>3341</v>
      </c>
      <c r="B17995" s="3">
        <v>43922</v>
      </c>
      <c r="C17995" s="3">
        <v>44012</v>
      </c>
      <c r="D17995" t="s">
        <v>131</v>
      </c>
      <c r="E17995" t="s">
        <v>173</v>
      </c>
      <c r="F17995" t="s">
        <v>133</v>
      </c>
    </row>
    <row r="17996" spans="1:6" x14ac:dyDescent="0.25">
      <c r="A17996">
        <v>3341</v>
      </c>
      <c r="B17996" s="3">
        <v>44013</v>
      </c>
      <c r="C17996" s="3">
        <v>44104</v>
      </c>
      <c r="D17996" t="s">
        <v>131</v>
      </c>
      <c r="E17996" t="s">
        <v>173</v>
      </c>
      <c r="F17996" t="s">
        <v>133</v>
      </c>
    </row>
    <row r="17997" spans="1:6" x14ac:dyDescent="0.25">
      <c r="A17997">
        <v>3341</v>
      </c>
      <c r="B17997" s="3">
        <v>44105</v>
      </c>
      <c r="C17997" s="3">
        <v>44196</v>
      </c>
      <c r="D17997" t="s">
        <v>131</v>
      </c>
      <c r="E17997" t="s">
        <v>173</v>
      </c>
      <c r="F17997" t="s">
        <v>133</v>
      </c>
    </row>
    <row r="17998" spans="1:6" x14ac:dyDescent="0.25">
      <c r="A17998">
        <v>3341</v>
      </c>
      <c r="B17998" s="3">
        <v>44197</v>
      </c>
      <c r="C17998" s="3"/>
      <c r="D17998" t="s">
        <v>131</v>
      </c>
      <c r="E17998" t="s">
        <v>173</v>
      </c>
      <c r="F17998" t="s">
        <v>133</v>
      </c>
    </row>
    <row r="17999" spans="1:6" x14ac:dyDescent="0.25">
      <c r="A17999">
        <v>3342</v>
      </c>
      <c r="B17999" s="3">
        <v>43374</v>
      </c>
      <c r="C17999" s="3">
        <v>43465</v>
      </c>
      <c r="D17999" t="s">
        <v>131</v>
      </c>
      <c r="E17999" t="s">
        <v>187</v>
      </c>
      <c r="F17999" t="s">
        <v>133</v>
      </c>
    </row>
    <row r="18000" spans="1:6" x14ac:dyDescent="0.25">
      <c r="A18000">
        <v>3342</v>
      </c>
      <c r="B18000" s="3">
        <v>43512</v>
      </c>
      <c r="C18000" s="3">
        <v>44199</v>
      </c>
      <c r="D18000" t="s">
        <v>131</v>
      </c>
      <c r="E18000" t="s">
        <v>187</v>
      </c>
      <c r="F18000" t="s">
        <v>133</v>
      </c>
    </row>
    <row r="18001" spans="1:6" x14ac:dyDescent="0.25">
      <c r="A18001">
        <v>3342</v>
      </c>
      <c r="B18001" s="3">
        <v>44199</v>
      </c>
      <c r="C18001" s="3">
        <v>44205</v>
      </c>
      <c r="D18001" t="s">
        <v>131</v>
      </c>
      <c r="E18001" t="s">
        <v>187</v>
      </c>
      <c r="F18001" t="s">
        <v>133</v>
      </c>
    </row>
    <row r="18002" spans="1:6" x14ac:dyDescent="0.25">
      <c r="A18002">
        <v>3342</v>
      </c>
      <c r="B18002" s="3">
        <v>44206</v>
      </c>
      <c r="C18002" s="3">
        <v>44207</v>
      </c>
      <c r="D18002" t="s">
        <v>131</v>
      </c>
      <c r="E18002" t="s">
        <v>187</v>
      </c>
      <c r="F18002" t="s">
        <v>133</v>
      </c>
    </row>
    <row r="18003" spans="1:6" x14ac:dyDescent="0.25">
      <c r="A18003">
        <v>3342</v>
      </c>
      <c r="B18003" s="3">
        <v>44207</v>
      </c>
      <c r="C18003" s="3">
        <v>44208</v>
      </c>
      <c r="D18003" t="s">
        <v>131</v>
      </c>
      <c r="E18003" t="s">
        <v>187</v>
      </c>
      <c r="F18003" t="s">
        <v>133</v>
      </c>
    </row>
    <row r="18004" spans="1:6" x14ac:dyDescent="0.25">
      <c r="A18004">
        <v>3342</v>
      </c>
      <c r="B18004" s="3">
        <v>44209</v>
      </c>
      <c r="C18004" s="3">
        <v>44314</v>
      </c>
      <c r="D18004" t="s">
        <v>131</v>
      </c>
      <c r="E18004" t="s">
        <v>187</v>
      </c>
      <c r="F18004" t="s">
        <v>133</v>
      </c>
    </row>
    <row r="18005" spans="1:6" x14ac:dyDescent="0.25">
      <c r="A18005">
        <v>3342</v>
      </c>
      <c r="B18005" s="3">
        <v>44314</v>
      </c>
      <c r="C18005" s="3">
        <v>44327</v>
      </c>
      <c r="D18005" t="s">
        <v>131</v>
      </c>
      <c r="E18005" t="s">
        <v>187</v>
      </c>
      <c r="F18005" t="s">
        <v>133</v>
      </c>
    </row>
    <row r="18006" spans="1:6" x14ac:dyDescent="0.25">
      <c r="A18006">
        <v>3342</v>
      </c>
      <c r="B18006" s="3">
        <v>44328</v>
      </c>
      <c r="C18006" s="3">
        <v>44329</v>
      </c>
      <c r="D18006" t="s">
        <v>131</v>
      </c>
      <c r="E18006" t="s">
        <v>187</v>
      </c>
      <c r="F18006" t="s">
        <v>133</v>
      </c>
    </row>
    <row r="18007" spans="1:6" x14ac:dyDescent="0.25">
      <c r="A18007">
        <v>3342</v>
      </c>
      <c r="B18007" s="3">
        <v>44329</v>
      </c>
      <c r="C18007" s="3">
        <v>44335</v>
      </c>
      <c r="D18007" t="s">
        <v>131</v>
      </c>
      <c r="E18007" t="s">
        <v>187</v>
      </c>
      <c r="F18007" t="s">
        <v>133</v>
      </c>
    </row>
    <row r="18008" spans="1:6" x14ac:dyDescent="0.25">
      <c r="A18008">
        <v>3342</v>
      </c>
      <c r="B18008" s="3">
        <v>44336</v>
      </c>
      <c r="C18008" s="3">
        <v>44501</v>
      </c>
      <c r="D18008" t="s">
        <v>131</v>
      </c>
      <c r="E18008" t="s">
        <v>187</v>
      </c>
      <c r="F18008" t="s">
        <v>133</v>
      </c>
    </row>
    <row r="18009" spans="1:6" x14ac:dyDescent="0.25">
      <c r="A18009">
        <v>3342</v>
      </c>
      <c r="B18009" s="3">
        <v>44501</v>
      </c>
      <c r="C18009" s="3">
        <v>44501</v>
      </c>
      <c r="D18009" t="s">
        <v>131</v>
      </c>
      <c r="E18009" t="s">
        <v>187</v>
      </c>
      <c r="F18009" t="s">
        <v>133</v>
      </c>
    </row>
    <row r="18010" spans="1:6" x14ac:dyDescent="0.25">
      <c r="A18010">
        <v>3342</v>
      </c>
      <c r="B18010" s="3">
        <v>44501</v>
      </c>
      <c r="C18010" s="3">
        <v>44508</v>
      </c>
      <c r="D18010" t="s">
        <v>131</v>
      </c>
      <c r="E18010" t="s">
        <v>116</v>
      </c>
      <c r="F18010" t="s">
        <v>133</v>
      </c>
    </row>
    <row r="18011" spans="1:6" x14ac:dyDescent="0.25">
      <c r="A18011">
        <v>3342</v>
      </c>
      <c r="B18011" s="3">
        <v>44508</v>
      </c>
      <c r="C18011" s="3">
        <v>44600</v>
      </c>
      <c r="D18011" t="s">
        <v>131</v>
      </c>
      <c r="E18011" t="s">
        <v>116</v>
      </c>
      <c r="F18011" t="s">
        <v>133</v>
      </c>
    </row>
    <row r="18012" spans="1:6" x14ac:dyDescent="0.25">
      <c r="A18012">
        <v>3342</v>
      </c>
      <c r="B18012" s="3">
        <v>44600</v>
      </c>
      <c r="C18012" s="3">
        <v>44629</v>
      </c>
      <c r="D18012" t="s">
        <v>131</v>
      </c>
      <c r="E18012" t="s">
        <v>116</v>
      </c>
      <c r="F18012" t="s">
        <v>133</v>
      </c>
    </row>
    <row r="18013" spans="1:6" x14ac:dyDescent="0.25">
      <c r="A18013">
        <v>3342</v>
      </c>
      <c r="B18013" s="3">
        <v>44630</v>
      </c>
      <c r="C18013" s="3">
        <v>44630</v>
      </c>
      <c r="D18013" t="s">
        <v>131</v>
      </c>
      <c r="E18013" t="s">
        <v>116</v>
      </c>
      <c r="F18013" t="s">
        <v>133</v>
      </c>
    </row>
    <row r="18014" spans="1:6" x14ac:dyDescent="0.25">
      <c r="A18014">
        <v>3342</v>
      </c>
      <c r="B18014" s="3">
        <v>44630</v>
      </c>
      <c r="C18014" s="3">
        <v>44636</v>
      </c>
      <c r="D18014" t="s">
        <v>131</v>
      </c>
      <c r="E18014" t="s">
        <v>116</v>
      </c>
      <c r="F18014" t="s">
        <v>133</v>
      </c>
    </row>
    <row r="18015" spans="1:6" x14ac:dyDescent="0.25">
      <c r="A18015">
        <v>3342</v>
      </c>
      <c r="B18015" s="3">
        <v>44637</v>
      </c>
      <c r="C18015" s="3"/>
      <c r="D18015" t="s">
        <v>131</v>
      </c>
      <c r="E18015" t="s">
        <v>116</v>
      </c>
      <c r="F18015" t="s">
        <v>133</v>
      </c>
    </row>
    <row r="18016" spans="1:6" x14ac:dyDescent="0.25">
      <c r="A18016">
        <v>3344</v>
      </c>
      <c r="B18016" s="3">
        <v>42979</v>
      </c>
      <c r="C18016" s="3">
        <v>43373</v>
      </c>
      <c r="D18016" t="s">
        <v>131</v>
      </c>
      <c r="E18016" t="s">
        <v>127</v>
      </c>
      <c r="F18016" t="s">
        <v>133</v>
      </c>
    </row>
    <row r="18017" spans="1:6" x14ac:dyDescent="0.25">
      <c r="A18017">
        <v>3344</v>
      </c>
      <c r="B18017" s="3">
        <v>43374</v>
      </c>
      <c r="C18017" s="3">
        <v>43465</v>
      </c>
      <c r="D18017" t="s">
        <v>131</v>
      </c>
      <c r="E18017" t="s">
        <v>127</v>
      </c>
      <c r="F18017" t="s">
        <v>133</v>
      </c>
    </row>
    <row r="18018" spans="1:6" x14ac:dyDescent="0.25">
      <c r="A18018">
        <v>3344</v>
      </c>
      <c r="B18018" s="3">
        <v>43466</v>
      </c>
      <c r="C18018" s="3">
        <v>43555</v>
      </c>
      <c r="D18018" t="s">
        <v>131</v>
      </c>
      <c r="E18018" t="s">
        <v>127</v>
      </c>
      <c r="F18018" t="s">
        <v>133</v>
      </c>
    </row>
    <row r="18019" spans="1:6" x14ac:dyDescent="0.25">
      <c r="A18019">
        <v>3344</v>
      </c>
      <c r="B18019" s="3">
        <v>43556</v>
      </c>
      <c r="C18019" s="3">
        <v>43646</v>
      </c>
      <c r="D18019" t="s">
        <v>131</v>
      </c>
      <c r="E18019" t="s">
        <v>127</v>
      </c>
      <c r="F18019" t="s">
        <v>133</v>
      </c>
    </row>
    <row r="18020" spans="1:6" x14ac:dyDescent="0.25">
      <c r="A18020">
        <v>3344</v>
      </c>
      <c r="B18020" s="3">
        <v>43647</v>
      </c>
      <c r="C18020" s="3">
        <v>43738</v>
      </c>
      <c r="D18020" t="s">
        <v>131</v>
      </c>
      <c r="E18020" t="s">
        <v>127</v>
      </c>
      <c r="F18020" t="s">
        <v>133</v>
      </c>
    </row>
    <row r="18021" spans="1:6" x14ac:dyDescent="0.25">
      <c r="A18021">
        <v>3344</v>
      </c>
      <c r="B18021" s="3">
        <v>43739</v>
      </c>
      <c r="C18021" s="3">
        <v>43830</v>
      </c>
      <c r="D18021" t="s">
        <v>131</v>
      </c>
      <c r="E18021" t="s">
        <v>127</v>
      </c>
      <c r="F18021" t="s">
        <v>133</v>
      </c>
    </row>
    <row r="18022" spans="1:6" x14ac:dyDescent="0.25">
      <c r="A18022">
        <v>3344</v>
      </c>
      <c r="B18022" s="3">
        <v>43831</v>
      </c>
      <c r="C18022" s="3">
        <v>43921</v>
      </c>
      <c r="D18022" t="s">
        <v>131</v>
      </c>
      <c r="E18022" t="s">
        <v>127</v>
      </c>
      <c r="F18022" t="s">
        <v>133</v>
      </c>
    </row>
    <row r="18023" spans="1:6" x14ac:dyDescent="0.25">
      <c r="A18023">
        <v>3344</v>
      </c>
      <c r="B18023" s="3">
        <v>43922</v>
      </c>
      <c r="C18023" s="3">
        <v>44012</v>
      </c>
      <c r="D18023" t="s">
        <v>131</v>
      </c>
      <c r="E18023" t="s">
        <v>127</v>
      </c>
      <c r="F18023" t="s">
        <v>133</v>
      </c>
    </row>
    <row r="18024" spans="1:6" x14ac:dyDescent="0.25">
      <c r="A18024">
        <v>3344</v>
      </c>
      <c r="B18024" s="3">
        <v>44013</v>
      </c>
      <c r="C18024" s="3">
        <v>44104</v>
      </c>
      <c r="D18024" t="s">
        <v>131</v>
      </c>
      <c r="E18024" t="s">
        <v>127</v>
      </c>
      <c r="F18024" t="s">
        <v>133</v>
      </c>
    </row>
    <row r="18025" spans="1:6" x14ac:dyDescent="0.25">
      <c r="A18025">
        <v>3344</v>
      </c>
      <c r="B18025" s="3">
        <v>44089</v>
      </c>
      <c r="C18025" s="3">
        <v>44090</v>
      </c>
      <c r="D18025" t="s">
        <v>131</v>
      </c>
      <c r="E18025" t="s">
        <v>127</v>
      </c>
      <c r="F18025" t="s">
        <v>133</v>
      </c>
    </row>
    <row r="18026" spans="1:6" x14ac:dyDescent="0.25">
      <c r="A18026">
        <v>3344</v>
      </c>
      <c r="B18026" s="3">
        <v>44090</v>
      </c>
      <c r="C18026" s="3"/>
      <c r="D18026" t="s">
        <v>131</v>
      </c>
      <c r="E18026" t="s">
        <v>115</v>
      </c>
      <c r="F18026" t="s">
        <v>133</v>
      </c>
    </row>
    <row r="18027" spans="1:6" x14ac:dyDescent="0.25">
      <c r="A18027">
        <v>3344</v>
      </c>
      <c r="B18027" s="3">
        <v>44090</v>
      </c>
      <c r="C18027" s="3">
        <v>44090</v>
      </c>
      <c r="D18027" t="s">
        <v>131</v>
      </c>
      <c r="E18027" t="s">
        <v>115</v>
      </c>
      <c r="F18027" t="s">
        <v>133</v>
      </c>
    </row>
    <row r="18028" spans="1:6" x14ac:dyDescent="0.25">
      <c r="A18028">
        <v>3345</v>
      </c>
      <c r="B18028" s="3">
        <v>43252</v>
      </c>
      <c r="C18028" s="3">
        <v>43528</v>
      </c>
      <c r="D18028" t="s">
        <v>131</v>
      </c>
      <c r="E18028" t="s">
        <v>167</v>
      </c>
      <c r="F18028" t="s">
        <v>133</v>
      </c>
    </row>
    <row r="18029" spans="1:6" x14ac:dyDescent="0.25">
      <c r="A18029">
        <v>3345</v>
      </c>
      <c r="B18029" s="3">
        <v>43528</v>
      </c>
      <c r="C18029" s="3">
        <v>43528</v>
      </c>
      <c r="D18029" t="s">
        <v>131</v>
      </c>
      <c r="E18029" t="s">
        <v>167</v>
      </c>
      <c r="F18029" t="s">
        <v>133</v>
      </c>
    </row>
    <row r="18030" spans="1:6" x14ac:dyDescent="0.25">
      <c r="A18030">
        <v>3345</v>
      </c>
      <c r="B18030" s="3">
        <v>43528</v>
      </c>
      <c r="C18030" s="3">
        <v>44577</v>
      </c>
      <c r="D18030" t="s">
        <v>131</v>
      </c>
      <c r="E18030" t="s">
        <v>180</v>
      </c>
      <c r="F18030" t="s">
        <v>133</v>
      </c>
    </row>
    <row r="18031" spans="1:6" x14ac:dyDescent="0.25">
      <c r="A18031">
        <v>3345</v>
      </c>
      <c r="B18031" s="3">
        <v>44571</v>
      </c>
      <c r="C18031" s="3">
        <v>44576</v>
      </c>
      <c r="D18031" t="s">
        <v>131</v>
      </c>
      <c r="E18031" t="s">
        <v>180</v>
      </c>
      <c r="F18031" t="s">
        <v>133</v>
      </c>
    </row>
    <row r="18032" spans="1:6" x14ac:dyDescent="0.25">
      <c r="A18032">
        <v>3345</v>
      </c>
      <c r="B18032" s="3">
        <v>44577</v>
      </c>
      <c r="C18032" s="3">
        <v>44579</v>
      </c>
      <c r="D18032" t="s">
        <v>131</v>
      </c>
      <c r="E18032" t="s">
        <v>180</v>
      </c>
      <c r="F18032" t="s">
        <v>133</v>
      </c>
    </row>
    <row r="18033" spans="1:6" x14ac:dyDescent="0.25">
      <c r="A18033">
        <v>3345</v>
      </c>
      <c r="B18033" s="3">
        <v>44580</v>
      </c>
      <c r="C18033" s="3"/>
      <c r="D18033" t="s">
        <v>131</v>
      </c>
      <c r="E18033" t="s">
        <v>180</v>
      </c>
      <c r="F18033" t="s">
        <v>133</v>
      </c>
    </row>
    <row r="18034" spans="1:6" x14ac:dyDescent="0.25">
      <c r="A18034">
        <v>3349</v>
      </c>
      <c r="B18034" s="3" t="s">
        <v>222</v>
      </c>
      <c r="D18034" t="s">
        <v>131</v>
      </c>
      <c r="E18034" t="s">
        <v>187</v>
      </c>
      <c r="F18034" t="s">
        <v>133</v>
      </c>
    </row>
    <row r="18035" spans="1:6" x14ac:dyDescent="0.25">
      <c r="A18035">
        <v>3352</v>
      </c>
      <c r="B18035" s="3">
        <v>42983</v>
      </c>
      <c r="C18035" s="3">
        <v>43271</v>
      </c>
      <c r="D18035" t="s">
        <v>131</v>
      </c>
      <c r="E18035" t="s">
        <v>173</v>
      </c>
      <c r="F18035" t="s">
        <v>133</v>
      </c>
    </row>
    <row r="18036" spans="1:6" x14ac:dyDescent="0.25">
      <c r="A18036">
        <v>3352</v>
      </c>
      <c r="B18036" s="3">
        <v>43271</v>
      </c>
      <c r="C18036" s="3">
        <v>43271</v>
      </c>
      <c r="D18036" t="s">
        <v>131</v>
      </c>
      <c r="E18036" t="s">
        <v>173</v>
      </c>
      <c r="F18036" t="s">
        <v>133</v>
      </c>
    </row>
    <row r="18037" spans="1:6" x14ac:dyDescent="0.25">
      <c r="A18037">
        <v>3352</v>
      </c>
      <c r="B18037" s="3">
        <v>43271</v>
      </c>
      <c r="C18037" s="3">
        <v>43871</v>
      </c>
      <c r="D18037" t="s">
        <v>131</v>
      </c>
      <c r="E18037" t="s">
        <v>125</v>
      </c>
      <c r="F18037" t="s">
        <v>133</v>
      </c>
    </row>
    <row r="18038" spans="1:6" x14ac:dyDescent="0.25">
      <c r="A18038">
        <v>3352</v>
      </c>
      <c r="B18038" s="3">
        <v>43871</v>
      </c>
      <c r="C18038" s="3">
        <v>43871</v>
      </c>
      <c r="D18038" t="s">
        <v>131</v>
      </c>
      <c r="E18038" t="s">
        <v>125</v>
      </c>
      <c r="F18038" t="s">
        <v>133</v>
      </c>
    </row>
    <row r="18039" spans="1:6" x14ac:dyDescent="0.25">
      <c r="A18039">
        <v>3352</v>
      </c>
      <c r="B18039" s="3">
        <v>43871</v>
      </c>
      <c r="C18039" s="3">
        <v>44256</v>
      </c>
      <c r="D18039" t="s">
        <v>131</v>
      </c>
      <c r="E18039" t="s">
        <v>118</v>
      </c>
      <c r="F18039" t="s">
        <v>133</v>
      </c>
    </row>
    <row r="18040" spans="1:6" x14ac:dyDescent="0.25">
      <c r="A18040">
        <v>3352</v>
      </c>
      <c r="B18040" s="3">
        <v>44256</v>
      </c>
      <c r="C18040" s="3">
        <v>44452</v>
      </c>
      <c r="D18040" t="s">
        <v>131</v>
      </c>
      <c r="E18040" t="s">
        <v>118</v>
      </c>
      <c r="F18040" t="s">
        <v>133</v>
      </c>
    </row>
    <row r="18041" spans="1:6" x14ac:dyDescent="0.25">
      <c r="A18041">
        <v>3352</v>
      </c>
      <c r="B18041" s="3">
        <v>44256</v>
      </c>
      <c r="C18041" s="3">
        <v>44256</v>
      </c>
      <c r="D18041" t="s">
        <v>131</v>
      </c>
      <c r="E18041" t="s">
        <v>118</v>
      </c>
      <c r="F18041" t="s">
        <v>133</v>
      </c>
    </row>
    <row r="18042" spans="1:6" x14ac:dyDescent="0.25">
      <c r="A18042">
        <v>3352</v>
      </c>
      <c r="B18042" s="3">
        <v>44452</v>
      </c>
      <c r="C18042" s="3">
        <v>44454</v>
      </c>
      <c r="D18042" t="s">
        <v>131</v>
      </c>
      <c r="E18042" t="s">
        <v>118</v>
      </c>
      <c r="F18042" t="s">
        <v>133</v>
      </c>
    </row>
    <row r="18043" spans="1:6" x14ac:dyDescent="0.25">
      <c r="A18043">
        <v>3352</v>
      </c>
      <c r="B18043" s="3">
        <v>44455</v>
      </c>
      <c r="D18043" t="s">
        <v>131</v>
      </c>
      <c r="E18043" t="s">
        <v>118</v>
      </c>
      <c r="F18043" t="s">
        <v>133</v>
      </c>
    </row>
    <row r="18044" spans="1:6" x14ac:dyDescent="0.25">
      <c r="A18044">
        <v>3354</v>
      </c>
      <c r="B18044" s="3">
        <v>43017</v>
      </c>
      <c r="C18044" s="3">
        <v>43248</v>
      </c>
      <c r="D18044" t="s">
        <v>131</v>
      </c>
      <c r="E18044" t="s">
        <v>115</v>
      </c>
      <c r="F18044" t="s">
        <v>133</v>
      </c>
    </row>
    <row r="18045" spans="1:6" x14ac:dyDescent="0.25">
      <c r="A18045">
        <v>3354</v>
      </c>
      <c r="B18045" s="3">
        <v>43248</v>
      </c>
      <c r="C18045" s="3">
        <v>44152</v>
      </c>
      <c r="D18045" t="s">
        <v>131</v>
      </c>
      <c r="E18045" t="s">
        <v>115</v>
      </c>
      <c r="F18045" t="s">
        <v>133</v>
      </c>
    </row>
    <row r="18046" spans="1:6" x14ac:dyDescent="0.25">
      <c r="A18046">
        <v>3354</v>
      </c>
      <c r="B18046" s="3">
        <v>44152</v>
      </c>
      <c r="C18046" s="3">
        <v>44164</v>
      </c>
      <c r="D18046" t="s">
        <v>131</v>
      </c>
      <c r="E18046" t="s">
        <v>115</v>
      </c>
      <c r="F18046" t="s">
        <v>133</v>
      </c>
    </row>
    <row r="18047" spans="1:6" x14ac:dyDescent="0.25">
      <c r="A18047">
        <v>3354</v>
      </c>
      <c r="B18047" s="3">
        <v>44165</v>
      </c>
      <c r="C18047" s="3">
        <v>44207</v>
      </c>
      <c r="D18047" t="s">
        <v>131</v>
      </c>
      <c r="E18047" t="s">
        <v>115</v>
      </c>
      <c r="F18047" t="s">
        <v>133</v>
      </c>
    </row>
    <row r="18048" spans="1:6" x14ac:dyDescent="0.25">
      <c r="A18048">
        <v>3354</v>
      </c>
      <c r="B18048" s="3">
        <v>44207</v>
      </c>
      <c r="C18048" s="3">
        <v>44218</v>
      </c>
      <c r="D18048" t="s">
        <v>131</v>
      </c>
      <c r="E18048" t="s">
        <v>115</v>
      </c>
      <c r="F18048" t="s">
        <v>133</v>
      </c>
    </row>
    <row r="18049" spans="1:6" x14ac:dyDescent="0.25">
      <c r="A18049">
        <v>3354</v>
      </c>
      <c r="B18049" s="3">
        <v>44219</v>
      </c>
      <c r="C18049" s="3">
        <v>44362</v>
      </c>
      <c r="D18049" t="s">
        <v>131</v>
      </c>
      <c r="E18049" t="s">
        <v>115</v>
      </c>
      <c r="F18049" t="s">
        <v>133</v>
      </c>
    </row>
    <row r="18050" spans="1:6" x14ac:dyDescent="0.25">
      <c r="A18050">
        <v>3354</v>
      </c>
      <c r="B18050" s="3">
        <v>44362</v>
      </c>
      <c r="C18050" s="3">
        <v>44391</v>
      </c>
      <c r="D18050" t="s">
        <v>131</v>
      </c>
      <c r="E18050" t="s">
        <v>115</v>
      </c>
      <c r="F18050" t="s">
        <v>133</v>
      </c>
    </row>
    <row r="18051" spans="1:6" x14ac:dyDescent="0.25">
      <c r="A18051">
        <v>3354</v>
      </c>
      <c r="B18051" s="3">
        <v>44391</v>
      </c>
      <c r="C18051" s="3">
        <v>44439</v>
      </c>
      <c r="D18051" t="s">
        <v>131</v>
      </c>
      <c r="E18051" t="s">
        <v>115</v>
      </c>
      <c r="F18051" t="s">
        <v>133</v>
      </c>
    </row>
    <row r="18052" spans="1:6" x14ac:dyDescent="0.25">
      <c r="A18052">
        <v>3354</v>
      </c>
      <c r="B18052" s="3">
        <v>44440</v>
      </c>
      <c r="C18052" s="3">
        <v>44669</v>
      </c>
      <c r="D18052" t="s">
        <v>131</v>
      </c>
      <c r="E18052" t="s">
        <v>115</v>
      </c>
      <c r="F18052" t="s">
        <v>133</v>
      </c>
    </row>
    <row r="18053" spans="1:6" x14ac:dyDescent="0.25">
      <c r="A18053">
        <v>3354</v>
      </c>
      <c r="B18053" s="3">
        <v>44669</v>
      </c>
      <c r="D18053" t="s">
        <v>131</v>
      </c>
      <c r="E18053" t="s">
        <v>115</v>
      </c>
      <c r="F18053" t="s">
        <v>133</v>
      </c>
    </row>
    <row r="18054" spans="1:6" x14ac:dyDescent="0.25">
      <c r="A18054">
        <v>3355</v>
      </c>
      <c r="B18054" s="3">
        <v>43108</v>
      </c>
      <c r="C18054" s="3">
        <v>43633</v>
      </c>
      <c r="D18054" t="s">
        <v>131</v>
      </c>
      <c r="E18054" t="s">
        <v>190</v>
      </c>
      <c r="F18054" t="s">
        <v>133</v>
      </c>
    </row>
    <row r="18055" spans="1:6" x14ac:dyDescent="0.25">
      <c r="A18055">
        <v>3355</v>
      </c>
      <c r="B18055" s="3">
        <v>43633</v>
      </c>
      <c r="C18055" s="3">
        <v>43633</v>
      </c>
      <c r="D18055" t="s">
        <v>131</v>
      </c>
      <c r="E18055" t="s">
        <v>190</v>
      </c>
      <c r="F18055" t="s">
        <v>133</v>
      </c>
    </row>
    <row r="18056" spans="1:6" x14ac:dyDescent="0.25">
      <c r="A18056">
        <v>3355</v>
      </c>
      <c r="B18056" s="3">
        <v>43634</v>
      </c>
      <c r="C18056" s="3">
        <v>43782</v>
      </c>
      <c r="D18056" t="s">
        <v>131</v>
      </c>
      <c r="E18056" t="s">
        <v>190</v>
      </c>
      <c r="F18056" t="s">
        <v>133</v>
      </c>
    </row>
    <row r="18057" spans="1:6" x14ac:dyDescent="0.25">
      <c r="A18057">
        <v>3355</v>
      </c>
      <c r="B18057" s="3">
        <v>43782</v>
      </c>
      <c r="C18057" s="3">
        <v>43782</v>
      </c>
      <c r="D18057" t="s">
        <v>131</v>
      </c>
      <c r="E18057" t="s">
        <v>190</v>
      </c>
      <c r="F18057" t="s">
        <v>133</v>
      </c>
    </row>
    <row r="18058" spans="1:6" x14ac:dyDescent="0.25">
      <c r="A18058">
        <v>3355</v>
      </c>
      <c r="B18058" s="3">
        <v>43783</v>
      </c>
      <c r="C18058" s="3">
        <v>43878</v>
      </c>
      <c r="D18058" t="s">
        <v>131</v>
      </c>
      <c r="E18058" t="s">
        <v>190</v>
      </c>
      <c r="F18058" t="s">
        <v>133</v>
      </c>
    </row>
    <row r="18059" spans="1:6" x14ac:dyDescent="0.25">
      <c r="A18059">
        <v>3355</v>
      </c>
      <c r="B18059" s="3">
        <v>43878</v>
      </c>
      <c r="C18059" s="3">
        <v>43879</v>
      </c>
      <c r="D18059" t="s">
        <v>131</v>
      </c>
      <c r="E18059" t="s">
        <v>190</v>
      </c>
      <c r="F18059" t="s">
        <v>133</v>
      </c>
    </row>
    <row r="18060" spans="1:6" x14ac:dyDescent="0.25">
      <c r="A18060">
        <v>3355</v>
      </c>
      <c r="B18060" s="3">
        <v>43880</v>
      </c>
      <c r="C18060" s="3">
        <v>44585</v>
      </c>
      <c r="D18060" t="s">
        <v>131</v>
      </c>
      <c r="E18060" t="s">
        <v>190</v>
      </c>
      <c r="F18060" t="s">
        <v>133</v>
      </c>
    </row>
    <row r="18061" spans="1:6" x14ac:dyDescent="0.25">
      <c r="A18061">
        <v>3355</v>
      </c>
      <c r="B18061" s="3">
        <v>44562</v>
      </c>
      <c r="C18061" s="3">
        <v>44562</v>
      </c>
      <c r="D18061" t="s">
        <v>131</v>
      </c>
      <c r="E18061" t="s">
        <v>322</v>
      </c>
      <c r="F18061" t="s">
        <v>133</v>
      </c>
    </row>
    <row r="18062" spans="1:6" x14ac:dyDescent="0.25">
      <c r="A18062">
        <v>3355</v>
      </c>
      <c r="B18062" s="3">
        <v>44562</v>
      </c>
      <c r="C18062" s="3">
        <v>44584</v>
      </c>
      <c r="D18062" t="s">
        <v>131</v>
      </c>
      <c r="E18062" t="s">
        <v>322</v>
      </c>
      <c r="F18062" t="s">
        <v>133</v>
      </c>
    </row>
    <row r="18063" spans="1:6" x14ac:dyDescent="0.25">
      <c r="A18063">
        <v>3355</v>
      </c>
      <c r="B18063" s="3">
        <v>44585</v>
      </c>
      <c r="C18063" s="3">
        <v>44682</v>
      </c>
      <c r="D18063" t="s">
        <v>131</v>
      </c>
      <c r="E18063" t="s">
        <v>322</v>
      </c>
      <c r="F18063" t="s">
        <v>133</v>
      </c>
    </row>
    <row r="18064" spans="1:6" x14ac:dyDescent="0.25">
      <c r="A18064">
        <v>3355</v>
      </c>
      <c r="B18064" s="3">
        <v>44683</v>
      </c>
      <c r="C18064" s="3"/>
      <c r="D18064" t="s">
        <v>131</v>
      </c>
      <c r="E18064" t="s">
        <v>322</v>
      </c>
      <c r="F18064" t="s">
        <v>133</v>
      </c>
    </row>
    <row r="18065" spans="1:6" x14ac:dyDescent="0.25">
      <c r="A18065">
        <v>3356</v>
      </c>
      <c r="B18065" s="3">
        <v>43101</v>
      </c>
      <c r="C18065" s="3">
        <v>43865</v>
      </c>
      <c r="D18065" t="s">
        <v>131</v>
      </c>
      <c r="E18065" t="s">
        <v>169</v>
      </c>
      <c r="F18065" t="s">
        <v>133</v>
      </c>
    </row>
    <row r="18066" spans="1:6" x14ac:dyDescent="0.25">
      <c r="A18066">
        <v>3356</v>
      </c>
      <c r="B18066" s="3">
        <v>43865</v>
      </c>
      <c r="C18066" s="3">
        <v>43865</v>
      </c>
      <c r="D18066" t="s">
        <v>131</v>
      </c>
      <c r="E18066" t="s">
        <v>128</v>
      </c>
      <c r="F18066" t="s">
        <v>133</v>
      </c>
    </row>
    <row r="18067" spans="1:6" x14ac:dyDescent="0.25">
      <c r="A18067">
        <v>3356</v>
      </c>
      <c r="B18067" s="3">
        <v>43865</v>
      </c>
      <c r="C18067" s="3"/>
      <c r="D18067" t="s">
        <v>131</v>
      </c>
      <c r="E18067" t="s">
        <v>128</v>
      </c>
      <c r="F18067" t="s">
        <v>133</v>
      </c>
    </row>
    <row r="18068" spans="1:6" x14ac:dyDescent="0.25">
      <c r="A18068">
        <v>3356</v>
      </c>
      <c r="B18068" s="3">
        <v>43865</v>
      </c>
      <c r="C18068" s="3"/>
      <c r="D18068" t="s">
        <v>131</v>
      </c>
      <c r="E18068" t="s">
        <v>169</v>
      </c>
      <c r="F18068" t="s">
        <v>133</v>
      </c>
    </row>
    <row r="18069" spans="1:6" x14ac:dyDescent="0.25">
      <c r="A18069">
        <v>3356</v>
      </c>
      <c r="B18069" s="3">
        <v>43865</v>
      </c>
      <c r="C18069" s="3">
        <v>43865</v>
      </c>
      <c r="D18069" t="s">
        <v>131</v>
      </c>
      <c r="E18069" t="s">
        <v>128</v>
      </c>
      <c r="F18069" t="s">
        <v>133</v>
      </c>
    </row>
    <row r="18070" spans="1:6" x14ac:dyDescent="0.25">
      <c r="A18070">
        <v>3357</v>
      </c>
      <c r="B18070" s="3">
        <v>43466</v>
      </c>
      <c r="C18070" s="3"/>
      <c r="D18070" t="s">
        <v>131</v>
      </c>
      <c r="E18070" t="s">
        <v>168</v>
      </c>
      <c r="F18070" t="s">
        <v>133</v>
      </c>
    </row>
    <row r="18071" spans="1:6" x14ac:dyDescent="0.25">
      <c r="A18071">
        <v>3358</v>
      </c>
      <c r="B18071" s="3">
        <v>43282</v>
      </c>
      <c r="C18071" s="3">
        <v>43373</v>
      </c>
      <c r="D18071" t="s">
        <v>131</v>
      </c>
      <c r="E18071" t="s">
        <v>177</v>
      </c>
      <c r="F18071" t="s">
        <v>133</v>
      </c>
    </row>
    <row r="18072" spans="1:6" x14ac:dyDescent="0.25">
      <c r="A18072">
        <v>3358</v>
      </c>
      <c r="B18072" s="3">
        <v>43466</v>
      </c>
      <c r="C18072" s="3">
        <v>43555</v>
      </c>
      <c r="D18072" t="s">
        <v>131</v>
      </c>
      <c r="E18072" t="s">
        <v>177</v>
      </c>
      <c r="F18072" t="s">
        <v>133</v>
      </c>
    </row>
    <row r="18073" spans="1:6" x14ac:dyDescent="0.25">
      <c r="A18073">
        <v>3358</v>
      </c>
      <c r="B18073" s="3">
        <v>43556</v>
      </c>
      <c r="C18073" s="3">
        <v>43646</v>
      </c>
      <c r="D18073" t="s">
        <v>131</v>
      </c>
      <c r="E18073" t="s">
        <v>177</v>
      </c>
      <c r="F18073" t="s">
        <v>133</v>
      </c>
    </row>
    <row r="18074" spans="1:6" x14ac:dyDescent="0.25">
      <c r="A18074">
        <v>3358</v>
      </c>
      <c r="B18074" s="3">
        <v>43647</v>
      </c>
      <c r="C18074" s="3">
        <v>44243</v>
      </c>
      <c r="D18074" t="s">
        <v>131</v>
      </c>
      <c r="E18074" t="s">
        <v>177</v>
      </c>
      <c r="F18074" t="s">
        <v>133</v>
      </c>
    </row>
    <row r="18075" spans="1:6" x14ac:dyDescent="0.25">
      <c r="A18075">
        <v>3358</v>
      </c>
      <c r="B18075" s="3">
        <v>44197</v>
      </c>
      <c r="C18075" s="3">
        <v>44242</v>
      </c>
      <c r="D18075" t="s">
        <v>131</v>
      </c>
      <c r="E18075" t="s">
        <v>177</v>
      </c>
      <c r="F18075" t="s">
        <v>133</v>
      </c>
    </row>
    <row r="18076" spans="1:6" x14ac:dyDescent="0.25">
      <c r="A18076">
        <v>3358</v>
      </c>
      <c r="B18076" s="3">
        <v>44243</v>
      </c>
      <c r="D18076" t="s">
        <v>131</v>
      </c>
      <c r="E18076" t="s">
        <v>177</v>
      </c>
      <c r="F18076" t="s">
        <v>133</v>
      </c>
    </row>
    <row r="18077" spans="1:6" x14ac:dyDescent="0.25">
      <c r="A18077">
        <v>3359</v>
      </c>
      <c r="B18077" s="3">
        <v>43234</v>
      </c>
      <c r="C18077" s="3">
        <v>43325</v>
      </c>
      <c r="D18077" t="s">
        <v>131</v>
      </c>
      <c r="E18077" t="s">
        <v>172</v>
      </c>
      <c r="F18077" t="s">
        <v>133</v>
      </c>
    </row>
    <row r="18078" spans="1:6" x14ac:dyDescent="0.25">
      <c r="A18078">
        <v>3359</v>
      </c>
      <c r="B18078" s="3">
        <v>43326</v>
      </c>
      <c r="C18078" s="3">
        <v>43417</v>
      </c>
      <c r="D18078" t="s">
        <v>131</v>
      </c>
      <c r="E18078" t="s">
        <v>172</v>
      </c>
      <c r="F18078" t="s">
        <v>133</v>
      </c>
    </row>
    <row r="18079" spans="1:6" x14ac:dyDescent="0.25">
      <c r="A18079">
        <v>3359</v>
      </c>
      <c r="B18079" s="3">
        <v>43418</v>
      </c>
      <c r="C18079" s="3">
        <v>43465</v>
      </c>
      <c r="D18079" t="s">
        <v>131</v>
      </c>
      <c r="E18079" t="s">
        <v>172</v>
      </c>
      <c r="F18079" t="s">
        <v>133</v>
      </c>
    </row>
    <row r="18080" spans="1:6" x14ac:dyDescent="0.25">
      <c r="A18080">
        <v>3359</v>
      </c>
      <c r="B18080" s="3">
        <v>43466</v>
      </c>
      <c r="C18080" s="3">
        <v>43555</v>
      </c>
      <c r="D18080" t="s">
        <v>131</v>
      </c>
      <c r="E18080" t="s">
        <v>172</v>
      </c>
      <c r="F18080" t="s">
        <v>133</v>
      </c>
    </row>
    <row r="18081" spans="1:6" x14ac:dyDescent="0.25">
      <c r="A18081">
        <v>3359</v>
      </c>
      <c r="B18081" s="3">
        <v>43556</v>
      </c>
      <c r="C18081" s="3">
        <v>43646</v>
      </c>
      <c r="D18081" t="s">
        <v>131</v>
      </c>
      <c r="E18081" t="s">
        <v>172</v>
      </c>
      <c r="F18081" t="s">
        <v>133</v>
      </c>
    </row>
    <row r="18082" spans="1:6" x14ac:dyDescent="0.25">
      <c r="A18082">
        <v>3359</v>
      </c>
      <c r="B18082" s="3">
        <v>44271</v>
      </c>
      <c r="C18082" s="3">
        <v>44581</v>
      </c>
      <c r="D18082" t="s">
        <v>131</v>
      </c>
      <c r="E18082" t="s">
        <v>124</v>
      </c>
      <c r="F18082" t="s">
        <v>133</v>
      </c>
    </row>
    <row r="18083" spans="1:6" x14ac:dyDescent="0.25">
      <c r="A18083">
        <v>3359</v>
      </c>
      <c r="B18083" s="3">
        <v>44581</v>
      </c>
      <c r="C18083" s="3">
        <v>44595</v>
      </c>
      <c r="D18083" t="s">
        <v>131</v>
      </c>
      <c r="E18083" t="s">
        <v>124</v>
      </c>
      <c r="F18083" t="s">
        <v>133</v>
      </c>
    </row>
    <row r="18084" spans="1:6" x14ac:dyDescent="0.25">
      <c r="A18084">
        <v>3359</v>
      </c>
      <c r="B18084" s="3">
        <v>44596</v>
      </c>
      <c r="D18084" t="s">
        <v>131</v>
      </c>
      <c r="E18084" t="s">
        <v>124</v>
      </c>
      <c r="F18084" t="s">
        <v>133</v>
      </c>
    </row>
    <row r="18085" spans="1:6" x14ac:dyDescent="0.25">
      <c r="A18085">
        <v>3360</v>
      </c>
      <c r="B18085" s="3">
        <v>43466</v>
      </c>
      <c r="C18085" s="3">
        <v>43555</v>
      </c>
      <c r="D18085" t="s">
        <v>131</v>
      </c>
      <c r="E18085" t="s">
        <v>163</v>
      </c>
      <c r="F18085" t="s">
        <v>133</v>
      </c>
    </row>
    <row r="18086" spans="1:6" x14ac:dyDescent="0.25">
      <c r="A18086">
        <v>3360</v>
      </c>
      <c r="B18086" s="3">
        <v>43556</v>
      </c>
      <c r="C18086" s="3">
        <v>43646</v>
      </c>
      <c r="D18086" t="s">
        <v>131</v>
      </c>
      <c r="E18086" t="s">
        <v>163</v>
      </c>
      <c r="F18086" t="s">
        <v>133</v>
      </c>
    </row>
    <row r="18087" spans="1:6" x14ac:dyDescent="0.25">
      <c r="A18087">
        <v>3360</v>
      </c>
      <c r="B18087" s="3">
        <v>43647</v>
      </c>
      <c r="C18087" s="3">
        <v>43738</v>
      </c>
      <c r="D18087" t="s">
        <v>131</v>
      </c>
      <c r="E18087" t="s">
        <v>163</v>
      </c>
      <c r="F18087" t="s">
        <v>133</v>
      </c>
    </row>
    <row r="18088" spans="1:6" x14ac:dyDescent="0.25">
      <c r="A18088">
        <v>3360</v>
      </c>
      <c r="B18088" s="3">
        <v>43739</v>
      </c>
      <c r="C18088" s="3">
        <v>43830</v>
      </c>
      <c r="D18088" t="s">
        <v>131</v>
      </c>
      <c r="E18088" t="s">
        <v>163</v>
      </c>
      <c r="F18088" t="s">
        <v>133</v>
      </c>
    </row>
    <row r="18089" spans="1:6" x14ac:dyDescent="0.25">
      <c r="A18089">
        <v>3360</v>
      </c>
      <c r="B18089" s="3">
        <v>43831</v>
      </c>
      <c r="C18089" s="3">
        <v>43921</v>
      </c>
      <c r="D18089" t="s">
        <v>131</v>
      </c>
      <c r="E18089" t="s">
        <v>163</v>
      </c>
      <c r="F18089" t="s">
        <v>133</v>
      </c>
    </row>
    <row r="18090" spans="1:6" x14ac:dyDescent="0.25">
      <c r="A18090">
        <v>3360</v>
      </c>
      <c r="B18090" s="3">
        <v>43922</v>
      </c>
      <c r="C18090" s="3">
        <v>44012</v>
      </c>
      <c r="D18090" t="s">
        <v>131</v>
      </c>
      <c r="E18090" t="s">
        <v>163</v>
      </c>
      <c r="F18090" t="s">
        <v>133</v>
      </c>
    </row>
    <row r="18091" spans="1:6" x14ac:dyDescent="0.25">
      <c r="A18091">
        <v>3360</v>
      </c>
      <c r="B18091" s="3">
        <v>44013</v>
      </c>
      <c r="C18091" s="3">
        <v>44104</v>
      </c>
      <c r="D18091" t="s">
        <v>131</v>
      </c>
      <c r="E18091" t="s">
        <v>163</v>
      </c>
      <c r="F18091" t="s">
        <v>133</v>
      </c>
    </row>
    <row r="18092" spans="1:6" x14ac:dyDescent="0.25">
      <c r="A18092">
        <v>3360</v>
      </c>
      <c r="B18092" s="3">
        <v>44089</v>
      </c>
      <c r="C18092" s="3">
        <v>44090</v>
      </c>
      <c r="D18092" t="s">
        <v>131</v>
      </c>
      <c r="E18092" t="s">
        <v>163</v>
      </c>
      <c r="F18092" t="s">
        <v>133</v>
      </c>
    </row>
    <row r="18093" spans="1:6" x14ac:dyDescent="0.25">
      <c r="A18093">
        <v>3360</v>
      </c>
      <c r="B18093" s="3">
        <v>44090</v>
      </c>
      <c r="C18093" s="3"/>
      <c r="D18093" t="s">
        <v>131</v>
      </c>
      <c r="E18093" t="s">
        <v>163</v>
      </c>
      <c r="F18093" t="s">
        <v>133</v>
      </c>
    </row>
    <row r="18094" spans="1:6" x14ac:dyDescent="0.25">
      <c r="A18094">
        <v>3387</v>
      </c>
      <c r="B18094" s="3">
        <v>43220</v>
      </c>
      <c r="C18094" s="3">
        <v>43791</v>
      </c>
      <c r="D18094" t="s">
        <v>131</v>
      </c>
      <c r="E18094" t="s">
        <v>185</v>
      </c>
      <c r="F18094" t="s">
        <v>133</v>
      </c>
    </row>
    <row r="18095" spans="1:6" x14ac:dyDescent="0.25">
      <c r="A18095">
        <v>3387</v>
      </c>
      <c r="B18095" s="3">
        <v>43791</v>
      </c>
      <c r="C18095" s="3">
        <v>43888</v>
      </c>
      <c r="D18095" t="s">
        <v>131</v>
      </c>
      <c r="E18095" t="s">
        <v>185</v>
      </c>
      <c r="F18095" t="s">
        <v>133</v>
      </c>
    </row>
    <row r="18096" spans="1:6" x14ac:dyDescent="0.25">
      <c r="A18096">
        <v>3387</v>
      </c>
      <c r="B18096" s="3">
        <v>43889</v>
      </c>
      <c r="C18096" s="3">
        <v>43902</v>
      </c>
      <c r="D18096" t="s">
        <v>131</v>
      </c>
      <c r="E18096" t="s">
        <v>185</v>
      </c>
      <c r="F18096" t="s">
        <v>133</v>
      </c>
    </row>
    <row r="18097" spans="1:6" x14ac:dyDescent="0.25">
      <c r="A18097">
        <v>3387</v>
      </c>
      <c r="B18097" s="3">
        <v>43903</v>
      </c>
      <c r="C18097" s="3">
        <v>44137</v>
      </c>
      <c r="D18097" t="s">
        <v>131</v>
      </c>
      <c r="E18097" t="s">
        <v>185</v>
      </c>
      <c r="F18097" t="s">
        <v>133</v>
      </c>
    </row>
    <row r="18098" spans="1:6" x14ac:dyDescent="0.25">
      <c r="A18098">
        <v>3387</v>
      </c>
      <c r="B18098" s="3">
        <v>44137</v>
      </c>
      <c r="C18098" s="3">
        <v>44139</v>
      </c>
      <c r="D18098" t="s">
        <v>131</v>
      </c>
      <c r="E18098" t="s">
        <v>185</v>
      </c>
      <c r="F18098" t="s">
        <v>133</v>
      </c>
    </row>
    <row r="18099" spans="1:6" x14ac:dyDescent="0.25">
      <c r="A18099">
        <v>3387</v>
      </c>
      <c r="B18099" s="3">
        <v>44140</v>
      </c>
      <c r="C18099" s="3">
        <v>44146</v>
      </c>
      <c r="D18099" t="s">
        <v>131</v>
      </c>
      <c r="E18099" t="s">
        <v>185</v>
      </c>
      <c r="F18099" t="s">
        <v>133</v>
      </c>
    </row>
    <row r="18100" spans="1:6" x14ac:dyDescent="0.25">
      <c r="A18100">
        <v>3387</v>
      </c>
      <c r="B18100" s="3">
        <v>44147</v>
      </c>
      <c r="C18100" s="3">
        <v>44392</v>
      </c>
      <c r="D18100" t="s">
        <v>131</v>
      </c>
      <c r="E18100" t="s">
        <v>185</v>
      </c>
      <c r="F18100" t="s">
        <v>133</v>
      </c>
    </row>
    <row r="18101" spans="1:6" x14ac:dyDescent="0.25">
      <c r="A18101">
        <v>3387</v>
      </c>
      <c r="B18101" s="3">
        <v>44389</v>
      </c>
      <c r="C18101" s="3">
        <v>44391</v>
      </c>
      <c r="D18101" t="s">
        <v>131</v>
      </c>
      <c r="E18101" t="s">
        <v>185</v>
      </c>
      <c r="F18101" t="s">
        <v>133</v>
      </c>
    </row>
    <row r="18102" spans="1:6" x14ac:dyDescent="0.25">
      <c r="A18102">
        <v>3387</v>
      </c>
      <c r="B18102" s="3">
        <v>44392</v>
      </c>
      <c r="C18102" s="3">
        <v>44393</v>
      </c>
      <c r="D18102" t="s">
        <v>131</v>
      </c>
      <c r="E18102" t="s">
        <v>185</v>
      </c>
      <c r="F18102" t="s">
        <v>133</v>
      </c>
    </row>
    <row r="18103" spans="1:6" x14ac:dyDescent="0.25">
      <c r="A18103">
        <v>3387</v>
      </c>
      <c r="B18103" s="3">
        <v>44394</v>
      </c>
      <c r="C18103" s="3">
        <v>44481</v>
      </c>
      <c r="D18103" t="s">
        <v>131</v>
      </c>
      <c r="E18103" t="s">
        <v>185</v>
      </c>
      <c r="F18103" t="s">
        <v>133</v>
      </c>
    </row>
    <row r="18104" spans="1:6" x14ac:dyDescent="0.25">
      <c r="A18104">
        <v>3387</v>
      </c>
      <c r="B18104" s="3">
        <v>44482</v>
      </c>
      <c r="C18104" s="3">
        <v>44483</v>
      </c>
      <c r="D18104" t="s">
        <v>131</v>
      </c>
      <c r="E18104" t="s">
        <v>185</v>
      </c>
      <c r="F18104" t="s">
        <v>133</v>
      </c>
    </row>
    <row r="18105" spans="1:6" x14ac:dyDescent="0.25">
      <c r="A18105">
        <v>3387</v>
      </c>
      <c r="B18105" s="3">
        <v>44484</v>
      </c>
      <c r="C18105" s="3">
        <v>44648</v>
      </c>
      <c r="D18105" t="s">
        <v>131</v>
      </c>
      <c r="E18105" t="s">
        <v>185</v>
      </c>
      <c r="F18105" t="s">
        <v>133</v>
      </c>
    </row>
    <row r="18106" spans="1:6" x14ac:dyDescent="0.25">
      <c r="A18106">
        <v>3387</v>
      </c>
      <c r="B18106" s="3">
        <v>44648</v>
      </c>
      <c r="C18106" s="3">
        <v>44649</v>
      </c>
      <c r="D18106" t="s">
        <v>131</v>
      </c>
      <c r="E18106" t="s">
        <v>185</v>
      </c>
      <c r="F18106" t="s">
        <v>133</v>
      </c>
    </row>
    <row r="18107" spans="1:6" x14ac:dyDescent="0.25">
      <c r="A18107">
        <v>3387</v>
      </c>
      <c r="B18107" s="3">
        <v>44650</v>
      </c>
      <c r="C18107" s="3"/>
      <c r="D18107" t="s">
        <v>131</v>
      </c>
      <c r="E18107" t="s">
        <v>185</v>
      </c>
      <c r="F18107" t="s">
        <v>133</v>
      </c>
    </row>
    <row r="18108" spans="1:6" x14ac:dyDescent="0.25">
      <c r="A18108">
        <v>3399</v>
      </c>
      <c r="B18108" s="3">
        <v>42704</v>
      </c>
      <c r="C18108" s="3">
        <v>43678</v>
      </c>
      <c r="D18108" t="s">
        <v>131</v>
      </c>
      <c r="E18108" t="s">
        <v>173</v>
      </c>
      <c r="F18108" t="s">
        <v>133</v>
      </c>
    </row>
    <row r="18109" spans="1:6" x14ac:dyDescent="0.25">
      <c r="A18109">
        <v>3399</v>
      </c>
      <c r="B18109" s="3">
        <v>43678</v>
      </c>
      <c r="C18109" s="3">
        <v>43769</v>
      </c>
      <c r="D18109" t="s">
        <v>131</v>
      </c>
      <c r="E18109" t="s">
        <v>173</v>
      </c>
      <c r="F18109" t="s">
        <v>133</v>
      </c>
    </row>
    <row r="18110" spans="1:6" x14ac:dyDescent="0.25">
      <c r="A18110">
        <v>3399</v>
      </c>
      <c r="B18110" s="3">
        <v>43770</v>
      </c>
      <c r="C18110" s="3">
        <v>43770</v>
      </c>
      <c r="D18110" t="s">
        <v>131</v>
      </c>
      <c r="E18110" t="s">
        <v>173</v>
      </c>
      <c r="F18110" t="s">
        <v>133</v>
      </c>
    </row>
    <row r="18111" spans="1:6" x14ac:dyDescent="0.25">
      <c r="A18111">
        <v>3399</v>
      </c>
      <c r="B18111" s="3">
        <v>43770</v>
      </c>
      <c r="C18111" s="3">
        <v>43838</v>
      </c>
      <c r="D18111" t="s">
        <v>131</v>
      </c>
      <c r="E18111" t="s">
        <v>173</v>
      </c>
      <c r="F18111" t="s">
        <v>133</v>
      </c>
    </row>
    <row r="18112" spans="1:6" x14ac:dyDescent="0.25">
      <c r="A18112">
        <v>3400</v>
      </c>
      <c r="B18112" s="3">
        <v>43023</v>
      </c>
      <c r="C18112" s="3">
        <v>44362</v>
      </c>
      <c r="D18112" t="s">
        <v>131</v>
      </c>
      <c r="E18112" t="s">
        <v>115</v>
      </c>
      <c r="F18112" t="s">
        <v>133</v>
      </c>
    </row>
    <row r="18113" spans="1:6" x14ac:dyDescent="0.25">
      <c r="A18113">
        <v>3400</v>
      </c>
      <c r="B18113" s="3">
        <v>44362</v>
      </c>
      <c r="C18113" s="3">
        <v>44363</v>
      </c>
      <c r="D18113" t="s">
        <v>131</v>
      </c>
      <c r="E18113" t="s">
        <v>115</v>
      </c>
      <c r="F18113" t="s">
        <v>133</v>
      </c>
    </row>
    <row r="18114" spans="1:6" x14ac:dyDescent="0.25">
      <c r="A18114">
        <v>3401</v>
      </c>
      <c r="B18114" s="3">
        <v>42948</v>
      </c>
      <c r="C18114" s="3">
        <v>44287</v>
      </c>
      <c r="D18114" t="s">
        <v>131</v>
      </c>
      <c r="E18114" t="s">
        <v>173</v>
      </c>
      <c r="F18114" t="s">
        <v>133</v>
      </c>
    </row>
    <row r="18115" spans="1:6" x14ac:dyDescent="0.25">
      <c r="A18115">
        <v>3401</v>
      </c>
      <c r="B18115" s="3">
        <v>42948</v>
      </c>
      <c r="C18115" s="3">
        <v>42948</v>
      </c>
      <c r="D18115" t="s">
        <v>131</v>
      </c>
      <c r="E18115" t="s">
        <v>173</v>
      </c>
      <c r="F18115" t="s">
        <v>132</v>
      </c>
    </row>
    <row r="18116" spans="1:6" x14ac:dyDescent="0.25">
      <c r="A18116">
        <v>3401</v>
      </c>
      <c r="B18116" s="3">
        <v>44287</v>
      </c>
      <c r="C18116" s="3">
        <v>44600</v>
      </c>
      <c r="D18116" t="s">
        <v>131</v>
      </c>
      <c r="E18116" t="s">
        <v>173</v>
      </c>
      <c r="F18116" t="s">
        <v>133</v>
      </c>
    </row>
    <row r="18117" spans="1:6" x14ac:dyDescent="0.25">
      <c r="A18117">
        <v>3401</v>
      </c>
      <c r="B18117" s="3">
        <v>44287</v>
      </c>
      <c r="C18117" s="3">
        <v>44287</v>
      </c>
      <c r="D18117" t="s">
        <v>131</v>
      </c>
      <c r="E18117" t="s">
        <v>173</v>
      </c>
      <c r="F18117" t="s">
        <v>132</v>
      </c>
    </row>
    <row r="18118" spans="1:6" x14ac:dyDescent="0.25">
      <c r="A18118">
        <v>3401</v>
      </c>
      <c r="B18118" s="3">
        <v>44287</v>
      </c>
      <c r="C18118" s="3">
        <v>44287</v>
      </c>
      <c r="D18118" t="s">
        <v>131</v>
      </c>
      <c r="E18118" t="s">
        <v>173</v>
      </c>
      <c r="F18118" t="s">
        <v>132</v>
      </c>
    </row>
    <row r="18119" spans="1:6" x14ac:dyDescent="0.25">
      <c r="A18119">
        <v>3401</v>
      </c>
      <c r="B18119" s="3">
        <v>44600</v>
      </c>
      <c r="C18119" s="3">
        <v>44604</v>
      </c>
      <c r="D18119" t="s">
        <v>131</v>
      </c>
      <c r="E18119" t="s">
        <v>173</v>
      </c>
      <c r="F18119" t="s">
        <v>133</v>
      </c>
    </row>
    <row r="18120" spans="1:6" x14ac:dyDescent="0.25">
      <c r="A18120">
        <v>3401</v>
      </c>
      <c r="B18120" s="3">
        <v>44605</v>
      </c>
      <c r="C18120" s="3"/>
      <c r="D18120" t="s">
        <v>131</v>
      </c>
      <c r="E18120" t="s">
        <v>173</v>
      </c>
      <c r="F18120" t="s">
        <v>133</v>
      </c>
    </row>
    <row r="18121" spans="1:6" x14ac:dyDescent="0.25">
      <c r="A18121">
        <v>3402</v>
      </c>
      <c r="B18121" s="3">
        <v>42994</v>
      </c>
      <c r="C18121" s="3">
        <v>43683</v>
      </c>
      <c r="D18121" t="s">
        <v>131</v>
      </c>
      <c r="E18121" t="s">
        <v>113</v>
      </c>
      <c r="F18121" t="s">
        <v>133</v>
      </c>
    </row>
    <row r="18122" spans="1:6" x14ac:dyDescent="0.25">
      <c r="A18122">
        <v>3402</v>
      </c>
      <c r="B18122" s="3">
        <v>43683</v>
      </c>
      <c r="C18122" s="3">
        <v>43683</v>
      </c>
      <c r="D18122" t="s">
        <v>131</v>
      </c>
      <c r="E18122" t="s">
        <v>113</v>
      </c>
      <c r="F18122" t="s">
        <v>133</v>
      </c>
    </row>
    <row r="18123" spans="1:6" x14ac:dyDescent="0.25">
      <c r="A18123">
        <v>3402</v>
      </c>
      <c r="B18123" s="3">
        <v>43684</v>
      </c>
      <c r="C18123" s="3">
        <v>43684</v>
      </c>
      <c r="D18123" t="s">
        <v>131</v>
      </c>
      <c r="E18123" t="s">
        <v>113</v>
      </c>
      <c r="F18123" t="s">
        <v>133</v>
      </c>
    </row>
    <row r="18124" spans="1:6" x14ac:dyDescent="0.25">
      <c r="A18124">
        <v>3402</v>
      </c>
      <c r="B18124" s="3">
        <v>43685</v>
      </c>
      <c r="D18124" t="s">
        <v>131</v>
      </c>
      <c r="E18124" t="s">
        <v>113</v>
      </c>
      <c r="F18124" t="s">
        <v>133</v>
      </c>
    </row>
    <row r="18125" spans="1:6" x14ac:dyDescent="0.25">
      <c r="A18125">
        <v>3403</v>
      </c>
      <c r="B18125" s="3">
        <v>43586</v>
      </c>
      <c r="C18125" s="3">
        <v>43616</v>
      </c>
      <c r="D18125" t="s">
        <v>131</v>
      </c>
      <c r="E18125" t="s">
        <v>180</v>
      </c>
      <c r="F18125" t="s">
        <v>133</v>
      </c>
    </row>
    <row r="18126" spans="1:6" x14ac:dyDescent="0.25">
      <c r="A18126">
        <v>3403</v>
      </c>
      <c r="B18126" s="3">
        <v>44378</v>
      </c>
      <c r="C18126" s="3">
        <v>44634</v>
      </c>
      <c r="D18126" t="s">
        <v>131</v>
      </c>
      <c r="E18126" t="s">
        <v>180</v>
      </c>
      <c r="F18126" t="s">
        <v>133</v>
      </c>
    </row>
    <row r="18127" spans="1:6" x14ac:dyDescent="0.25">
      <c r="A18127">
        <v>3403</v>
      </c>
      <c r="B18127" s="3">
        <v>44634</v>
      </c>
      <c r="C18127" s="3">
        <v>44634</v>
      </c>
      <c r="D18127" t="s">
        <v>131</v>
      </c>
      <c r="E18127" t="s">
        <v>180</v>
      </c>
      <c r="F18127" t="s">
        <v>133</v>
      </c>
    </row>
    <row r="18128" spans="1:6" x14ac:dyDescent="0.25">
      <c r="A18128">
        <v>3403</v>
      </c>
      <c r="B18128" s="3">
        <v>44634</v>
      </c>
      <c r="C18128" s="3">
        <v>44713</v>
      </c>
      <c r="D18128" t="s">
        <v>131</v>
      </c>
      <c r="E18128" t="s">
        <v>167</v>
      </c>
      <c r="F18128" t="s">
        <v>133</v>
      </c>
    </row>
    <row r="18129" spans="1:6" x14ac:dyDescent="0.25">
      <c r="A18129">
        <v>3404</v>
      </c>
      <c r="B18129" s="3">
        <v>43754</v>
      </c>
      <c r="C18129" s="3">
        <v>44259</v>
      </c>
      <c r="D18129" t="s">
        <v>131</v>
      </c>
      <c r="E18129" t="s">
        <v>180</v>
      </c>
      <c r="F18129" t="s">
        <v>133</v>
      </c>
    </row>
    <row r="18130" spans="1:6" x14ac:dyDescent="0.25">
      <c r="A18130">
        <v>3404</v>
      </c>
      <c r="B18130" s="3">
        <v>44259</v>
      </c>
      <c r="C18130" s="3">
        <v>44259</v>
      </c>
      <c r="D18130" t="s">
        <v>131</v>
      </c>
      <c r="E18130" t="s">
        <v>180</v>
      </c>
      <c r="F18130" t="s">
        <v>133</v>
      </c>
    </row>
    <row r="18131" spans="1:6" x14ac:dyDescent="0.25">
      <c r="A18131">
        <v>3404</v>
      </c>
      <c r="B18131" s="3">
        <v>44260</v>
      </c>
      <c r="C18131" s="3">
        <v>44332</v>
      </c>
      <c r="D18131" t="s">
        <v>131</v>
      </c>
      <c r="E18131" t="s">
        <v>180</v>
      </c>
      <c r="F18131" t="s">
        <v>133</v>
      </c>
    </row>
    <row r="18132" spans="1:6" x14ac:dyDescent="0.25">
      <c r="A18132">
        <v>3404</v>
      </c>
      <c r="B18132" s="3">
        <v>44332</v>
      </c>
      <c r="C18132" s="3">
        <v>44332</v>
      </c>
      <c r="D18132" t="s">
        <v>131</v>
      </c>
      <c r="E18132" t="s">
        <v>180</v>
      </c>
      <c r="F18132" t="s">
        <v>133</v>
      </c>
    </row>
    <row r="18133" spans="1:6" x14ac:dyDescent="0.25">
      <c r="A18133">
        <v>3404</v>
      </c>
      <c r="B18133" s="3">
        <v>44332</v>
      </c>
      <c r="C18133" s="3">
        <v>44470</v>
      </c>
      <c r="D18133" t="s">
        <v>131</v>
      </c>
      <c r="E18133" t="s">
        <v>167</v>
      </c>
      <c r="F18133" t="s">
        <v>133</v>
      </c>
    </row>
    <row r="18134" spans="1:6" x14ac:dyDescent="0.25">
      <c r="A18134">
        <v>3404</v>
      </c>
      <c r="B18134" s="3">
        <v>44470</v>
      </c>
      <c r="C18134" s="3">
        <v>44470</v>
      </c>
      <c r="D18134" t="s">
        <v>131</v>
      </c>
      <c r="E18134" t="s">
        <v>167</v>
      </c>
      <c r="F18134" t="s">
        <v>133</v>
      </c>
    </row>
    <row r="18135" spans="1:6" x14ac:dyDescent="0.25">
      <c r="A18135">
        <v>3404</v>
      </c>
      <c r="B18135" s="3">
        <v>44470</v>
      </c>
      <c r="C18135" s="3"/>
      <c r="D18135" t="s">
        <v>131</v>
      </c>
      <c r="E18135" t="s">
        <v>185</v>
      </c>
      <c r="F18135" t="s">
        <v>133</v>
      </c>
    </row>
    <row r="18136" spans="1:6" x14ac:dyDescent="0.25">
      <c r="A18136">
        <v>3405</v>
      </c>
      <c r="B18136" s="3">
        <v>43983</v>
      </c>
      <c r="C18136" s="3">
        <v>44385</v>
      </c>
      <c r="D18136" t="s">
        <v>131</v>
      </c>
      <c r="E18136" t="s">
        <v>180</v>
      </c>
      <c r="F18136" t="s">
        <v>133</v>
      </c>
    </row>
    <row r="18137" spans="1:6" x14ac:dyDescent="0.25">
      <c r="A18137">
        <v>3405</v>
      </c>
      <c r="B18137" s="3">
        <v>44385</v>
      </c>
      <c r="C18137" s="3">
        <v>44391</v>
      </c>
      <c r="D18137" t="s">
        <v>131</v>
      </c>
      <c r="E18137" t="s">
        <v>180</v>
      </c>
      <c r="F18137" t="s">
        <v>133</v>
      </c>
    </row>
    <row r="18138" spans="1:6" x14ac:dyDescent="0.25">
      <c r="A18138">
        <v>3405</v>
      </c>
      <c r="B18138" s="3">
        <v>44392</v>
      </c>
      <c r="C18138" s="3">
        <v>44568</v>
      </c>
      <c r="D18138" t="s">
        <v>131</v>
      </c>
      <c r="E18138" t="s">
        <v>180</v>
      </c>
      <c r="F18138" t="s">
        <v>133</v>
      </c>
    </row>
    <row r="18139" spans="1:6" x14ac:dyDescent="0.25">
      <c r="A18139">
        <v>3405</v>
      </c>
      <c r="B18139" s="3">
        <v>44568</v>
      </c>
      <c r="C18139" s="3">
        <v>44577</v>
      </c>
      <c r="D18139" t="s">
        <v>131</v>
      </c>
      <c r="E18139" t="s">
        <v>180</v>
      </c>
      <c r="F18139" t="s">
        <v>133</v>
      </c>
    </row>
    <row r="18140" spans="1:6" x14ac:dyDescent="0.25">
      <c r="A18140">
        <v>3405</v>
      </c>
      <c r="B18140" s="3">
        <v>44578</v>
      </c>
      <c r="C18140" s="3">
        <v>44621</v>
      </c>
      <c r="D18140" t="s">
        <v>131</v>
      </c>
      <c r="E18140" t="s">
        <v>180</v>
      </c>
      <c r="F18140" t="s">
        <v>133</v>
      </c>
    </row>
    <row r="18141" spans="1:6" x14ac:dyDescent="0.25">
      <c r="A18141">
        <v>3405</v>
      </c>
      <c r="B18141" s="3">
        <v>44621</v>
      </c>
      <c r="C18141" s="3">
        <v>44626</v>
      </c>
      <c r="D18141" t="s">
        <v>131</v>
      </c>
      <c r="E18141" t="s">
        <v>180</v>
      </c>
      <c r="F18141" t="s">
        <v>133</v>
      </c>
    </row>
    <row r="18142" spans="1:6" x14ac:dyDescent="0.25">
      <c r="A18142">
        <v>3405</v>
      </c>
      <c r="B18142" s="3">
        <v>44627</v>
      </c>
      <c r="C18142" s="3"/>
      <c r="D18142" t="s">
        <v>131</v>
      </c>
      <c r="E18142" t="s">
        <v>180</v>
      </c>
      <c r="F18142" t="s">
        <v>133</v>
      </c>
    </row>
    <row r="18143" spans="1:6" x14ac:dyDescent="0.25">
      <c r="A18143">
        <v>3408</v>
      </c>
      <c r="B18143" s="3">
        <v>42659</v>
      </c>
      <c r="C18143" s="3">
        <v>42659</v>
      </c>
      <c r="D18143" t="s">
        <v>131</v>
      </c>
      <c r="E18143" t="s">
        <v>211</v>
      </c>
      <c r="F18143" t="s">
        <v>133</v>
      </c>
    </row>
    <row r="18144" spans="1:6" x14ac:dyDescent="0.25">
      <c r="A18144">
        <v>3408</v>
      </c>
      <c r="B18144" s="3">
        <v>42659</v>
      </c>
      <c r="C18144" s="3">
        <v>42659</v>
      </c>
      <c r="D18144" t="s">
        <v>131</v>
      </c>
      <c r="E18144" t="s">
        <v>211</v>
      </c>
      <c r="F18144" t="s">
        <v>133</v>
      </c>
    </row>
    <row r="18145" spans="1:6" x14ac:dyDescent="0.25">
      <c r="A18145">
        <v>3408</v>
      </c>
      <c r="B18145" s="3">
        <v>42659</v>
      </c>
      <c r="C18145" s="3">
        <v>43236</v>
      </c>
      <c r="D18145" t="s">
        <v>131</v>
      </c>
      <c r="E18145" t="s">
        <v>211</v>
      </c>
      <c r="F18145" t="s">
        <v>133</v>
      </c>
    </row>
    <row r="18146" spans="1:6" x14ac:dyDescent="0.25">
      <c r="A18146">
        <v>3408</v>
      </c>
      <c r="B18146" s="3">
        <v>43236</v>
      </c>
      <c r="C18146" s="3">
        <v>44340</v>
      </c>
      <c r="D18146" t="s">
        <v>131</v>
      </c>
      <c r="E18146" t="s">
        <v>115</v>
      </c>
      <c r="F18146" t="s">
        <v>133</v>
      </c>
    </row>
    <row r="18147" spans="1:6" x14ac:dyDescent="0.25">
      <c r="A18147">
        <v>3408</v>
      </c>
      <c r="B18147" s="3">
        <v>43236</v>
      </c>
      <c r="C18147" s="3">
        <v>43348</v>
      </c>
      <c r="D18147" t="s">
        <v>131</v>
      </c>
      <c r="E18147" t="s">
        <v>211</v>
      </c>
      <c r="F18147" t="s">
        <v>133</v>
      </c>
    </row>
    <row r="18148" spans="1:6" x14ac:dyDescent="0.25">
      <c r="A18148">
        <v>3408</v>
      </c>
      <c r="B18148" s="3">
        <v>44340</v>
      </c>
      <c r="C18148" s="3">
        <v>44524</v>
      </c>
      <c r="D18148" t="s">
        <v>131</v>
      </c>
      <c r="E18148" t="s">
        <v>115</v>
      </c>
      <c r="F18148" t="s">
        <v>133</v>
      </c>
    </row>
    <row r="18149" spans="1:6" x14ac:dyDescent="0.25">
      <c r="A18149">
        <v>3408</v>
      </c>
      <c r="B18149" s="3">
        <v>44524</v>
      </c>
      <c r="C18149" s="3"/>
      <c r="D18149" t="s">
        <v>131</v>
      </c>
      <c r="E18149" t="s">
        <v>115</v>
      </c>
      <c r="F18149" t="s">
        <v>133</v>
      </c>
    </row>
    <row r="18150" spans="1:6" x14ac:dyDescent="0.25">
      <c r="A18150">
        <v>3409</v>
      </c>
      <c r="B18150" s="3">
        <v>43754</v>
      </c>
      <c r="C18150" s="3">
        <v>44375</v>
      </c>
      <c r="D18150" t="s">
        <v>131</v>
      </c>
      <c r="E18150" t="s">
        <v>208</v>
      </c>
      <c r="F18150" t="s">
        <v>133</v>
      </c>
    </row>
    <row r="18151" spans="1:6" x14ac:dyDescent="0.25">
      <c r="A18151">
        <v>3409</v>
      </c>
      <c r="B18151" s="3">
        <v>43754</v>
      </c>
      <c r="C18151" s="3">
        <v>43754</v>
      </c>
      <c r="D18151" t="s">
        <v>131</v>
      </c>
      <c r="E18151" t="s">
        <v>208</v>
      </c>
      <c r="F18151" t="s">
        <v>133</v>
      </c>
    </row>
    <row r="18152" spans="1:6" x14ac:dyDescent="0.25">
      <c r="A18152">
        <v>3409</v>
      </c>
      <c r="B18152" s="3">
        <v>44375</v>
      </c>
      <c r="C18152" s="3">
        <v>44388</v>
      </c>
      <c r="D18152" t="s">
        <v>131</v>
      </c>
      <c r="E18152" t="s">
        <v>208</v>
      </c>
      <c r="F18152" t="s">
        <v>133</v>
      </c>
    </row>
    <row r="18153" spans="1:6" x14ac:dyDescent="0.25">
      <c r="A18153">
        <v>3409</v>
      </c>
      <c r="B18153" s="3">
        <v>44389</v>
      </c>
      <c r="C18153" s="3">
        <v>44409</v>
      </c>
      <c r="D18153" t="s">
        <v>131</v>
      </c>
      <c r="E18153" t="s">
        <v>208</v>
      </c>
      <c r="F18153" t="s">
        <v>133</v>
      </c>
    </row>
    <row r="18154" spans="1:6" x14ac:dyDescent="0.25">
      <c r="A18154">
        <v>3409</v>
      </c>
      <c r="B18154" s="3">
        <v>44409</v>
      </c>
      <c r="C18154" s="3">
        <v>44410</v>
      </c>
      <c r="D18154" t="s">
        <v>131</v>
      </c>
      <c r="E18154" t="s">
        <v>208</v>
      </c>
      <c r="F18154" t="s">
        <v>133</v>
      </c>
    </row>
    <row r="18155" spans="1:6" x14ac:dyDescent="0.25">
      <c r="A18155">
        <v>3409</v>
      </c>
      <c r="B18155" s="3">
        <v>44410</v>
      </c>
      <c r="C18155" s="3"/>
      <c r="D18155" t="s">
        <v>131</v>
      </c>
      <c r="E18155" t="s">
        <v>208</v>
      </c>
      <c r="F18155" t="s">
        <v>133</v>
      </c>
    </row>
    <row r="18156" spans="1:6" x14ac:dyDescent="0.25">
      <c r="A18156">
        <v>3410</v>
      </c>
      <c r="B18156" s="3">
        <v>43528</v>
      </c>
      <c r="C18156" s="3">
        <v>44067</v>
      </c>
      <c r="D18156" t="s">
        <v>131</v>
      </c>
      <c r="E18156" t="s">
        <v>118</v>
      </c>
      <c r="F18156" t="s">
        <v>133</v>
      </c>
    </row>
    <row r="18157" spans="1:6" x14ac:dyDescent="0.25">
      <c r="A18157">
        <v>3410</v>
      </c>
      <c r="B18157" s="3">
        <v>44067</v>
      </c>
      <c r="C18157" s="3">
        <v>44067</v>
      </c>
      <c r="D18157" t="s">
        <v>131</v>
      </c>
      <c r="E18157" t="s">
        <v>118</v>
      </c>
      <c r="F18157" t="s">
        <v>133</v>
      </c>
    </row>
    <row r="18158" spans="1:6" x14ac:dyDescent="0.25">
      <c r="A18158">
        <v>3410</v>
      </c>
      <c r="B18158" s="3">
        <v>44067</v>
      </c>
      <c r="C18158" s="3">
        <v>44084</v>
      </c>
      <c r="D18158" t="s">
        <v>131</v>
      </c>
      <c r="E18158" t="s">
        <v>205</v>
      </c>
      <c r="F18158" t="s">
        <v>133</v>
      </c>
    </row>
    <row r="18159" spans="1:6" x14ac:dyDescent="0.25">
      <c r="A18159">
        <v>3410</v>
      </c>
      <c r="B18159" s="3">
        <v>44084</v>
      </c>
      <c r="C18159" s="3">
        <v>44084</v>
      </c>
      <c r="D18159" t="s">
        <v>131</v>
      </c>
      <c r="E18159" t="s">
        <v>205</v>
      </c>
      <c r="F18159" t="s">
        <v>133</v>
      </c>
    </row>
    <row r="18160" spans="1:6" x14ac:dyDescent="0.25">
      <c r="A18160">
        <v>3410</v>
      </c>
      <c r="B18160" s="3">
        <v>44084</v>
      </c>
      <c r="C18160" s="3">
        <v>44298</v>
      </c>
      <c r="D18160" t="s">
        <v>131</v>
      </c>
      <c r="E18160" t="s">
        <v>125</v>
      </c>
      <c r="F18160" t="s">
        <v>133</v>
      </c>
    </row>
    <row r="18161" spans="1:6" x14ac:dyDescent="0.25">
      <c r="A18161">
        <v>3410</v>
      </c>
      <c r="B18161" s="3">
        <v>44298</v>
      </c>
      <c r="C18161" s="3">
        <v>44368</v>
      </c>
      <c r="D18161" t="s">
        <v>131</v>
      </c>
      <c r="E18161" t="s">
        <v>118</v>
      </c>
      <c r="F18161" t="s">
        <v>133</v>
      </c>
    </row>
    <row r="18162" spans="1:6" x14ac:dyDescent="0.25">
      <c r="A18162">
        <v>3410</v>
      </c>
      <c r="B18162" s="3">
        <v>44298</v>
      </c>
      <c r="C18162" s="3">
        <v>44298</v>
      </c>
      <c r="D18162" t="s">
        <v>131</v>
      </c>
      <c r="E18162" t="s">
        <v>125</v>
      </c>
      <c r="F18162" t="s">
        <v>133</v>
      </c>
    </row>
    <row r="18163" spans="1:6" x14ac:dyDescent="0.25">
      <c r="A18163">
        <v>3410</v>
      </c>
      <c r="B18163" s="3">
        <v>44298</v>
      </c>
      <c r="C18163" s="3">
        <v>44298</v>
      </c>
      <c r="D18163" t="s">
        <v>131</v>
      </c>
      <c r="E18163" t="s">
        <v>125</v>
      </c>
      <c r="F18163" t="s">
        <v>133</v>
      </c>
    </row>
    <row r="18164" spans="1:6" x14ac:dyDescent="0.25">
      <c r="A18164">
        <v>3410</v>
      </c>
      <c r="B18164" s="3">
        <v>44368</v>
      </c>
      <c r="C18164" s="3"/>
      <c r="D18164" t="s">
        <v>131</v>
      </c>
      <c r="E18164" t="s">
        <v>118</v>
      </c>
      <c r="F18164" t="s">
        <v>133</v>
      </c>
    </row>
    <row r="18165" spans="1:6" x14ac:dyDescent="0.25">
      <c r="A18165">
        <v>3410</v>
      </c>
      <c r="B18165" s="3">
        <v>44368</v>
      </c>
      <c r="C18165" s="3">
        <v>44368</v>
      </c>
      <c r="D18165" t="s">
        <v>131</v>
      </c>
      <c r="E18165" t="s">
        <v>118</v>
      </c>
      <c r="F18165" t="s">
        <v>133</v>
      </c>
    </row>
    <row r="18166" spans="1:6" x14ac:dyDescent="0.25">
      <c r="A18166">
        <v>3411</v>
      </c>
      <c r="B18166" s="3">
        <v>43353</v>
      </c>
      <c r="C18166" s="3">
        <v>43486</v>
      </c>
      <c r="D18166" t="s">
        <v>131</v>
      </c>
      <c r="E18166" t="s">
        <v>180</v>
      </c>
      <c r="F18166" t="s">
        <v>133</v>
      </c>
    </row>
    <row r="18167" spans="1:6" x14ac:dyDescent="0.25">
      <c r="A18167">
        <v>3411</v>
      </c>
      <c r="B18167" s="3">
        <v>43486</v>
      </c>
      <c r="C18167" s="3">
        <v>43487</v>
      </c>
      <c r="D18167" t="s">
        <v>131</v>
      </c>
      <c r="E18167" t="s">
        <v>180</v>
      </c>
      <c r="F18167" t="s">
        <v>133</v>
      </c>
    </row>
    <row r="18168" spans="1:6" x14ac:dyDescent="0.25">
      <c r="A18168">
        <v>3411</v>
      </c>
      <c r="B18168" s="3">
        <v>43488</v>
      </c>
      <c r="C18168" s="3">
        <v>43490</v>
      </c>
      <c r="D18168" t="s">
        <v>131</v>
      </c>
      <c r="E18168" t="s">
        <v>180</v>
      </c>
      <c r="F18168" t="s">
        <v>133</v>
      </c>
    </row>
    <row r="18169" spans="1:6" x14ac:dyDescent="0.25">
      <c r="A18169">
        <v>3411</v>
      </c>
      <c r="B18169" s="3">
        <v>43490</v>
      </c>
      <c r="C18169" s="3">
        <v>43490</v>
      </c>
      <c r="D18169" t="s">
        <v>131</v>
      </c>
      <c r="E18169" t="s">
        <v>180</v>
      </c>
      <c r="F18169" t="s">
        <v>133</v>
      </c>
    </row>
    <row r="18170" spans="1:6" x14ac:dyDescent="0.25">
      <c r="A18170">
        <v>3411</v>
      </c>
      <c r="B18170" s="3">
        <v>43491</v>
      </c>
      <c r="C18170" s="3">
        <v>43556</v>
      </c>
      <c r="D18170" t="s">
        <v>131</v>
      </c>
      <c r="E18170" t="s">
        <v>180</v>
      </c>
      <c r="F18170" t="s">
        <v>133</v>
      </c>
    </row>
    <row r="18171" spans="1:6" x14ac:dyDescent="0.25">
      <c r="A18171">
        <v>3411</v>
      </c>
      <c r="B18171" s="3">
        <v>43556</v>
      </c>
      <c r="C18171" s="3">
        <v>43556</v>
      </c>
      <c r="D18171" t="s">
        <v>131</v>
      </c>
      <c r="E18171" t="s">
        <v>180</v>
      </c>
      <c r="F18171" t="s">
        <v>133</v>
      </c>
    </row>
    <row r="18172" spans="1:6" x14ac:dyDescent="0.25">
      <c r="A18172">
        <v>3411</v>
      </c>
      <c r="B18172" s="3">
        <v>43557</v>
      </c>
      <c r="C18172" s="3">
        <v>43558</v>
      </c>
      <c r="D18172" t="s">
        <v>131</v>
      </c>
      <c r="E18172" t="s">
        <v>180</v>
      </c>
      <c r="F18172" t="s">
        <v>133</v>
      </c>
    </row>
    <row r="18173" spans="1:6" x14ac:dyDescent="0.25">
      <c r="A18173">
        <v>3411</v>
      </c>
      <c r="B18173" s="3">
        <v>43558</v>
      </c>
      <c r="C18173" s="3">
        <v>43560</v>
      </c>
      <c r="D18173" t="s">
        <v>131</v>
      </c>
      <c r="E18173" t="s">
        <v>180</v>
      </c>
      <c r="F18173" t="s">
        <v>133</v>
      </c>
    </row>
    <row r="18174" spans="1:6" x14ac:dyDescent="0.25">
      <c r="A18174">
        <v>3411</v>
      </c>
      <c r="B18174" s="3">
        <v>43561</v>
      </c>
      <c r="C18174" s="3">
        <v>43643</v>
      </c>
      <c r="D18174" t="s">
        <v>131</v>
      </c>
      <c r="E18174" t="s">
        <v>180</v>
      </c>
      <c r="F18174" t="s">
        <v>133</v>
      </c>
    </row>
    <row r="18175" spans="1:6" x14ac:dyDescent="0.25">
      <c r="A18175">
        <v>3411</v>
      </c>
      <c r="B18175" s="3">
        <v>43643</v>
      </c>
      <c r="C18175" s="3">
        <v>43643</v>
      </c>
      <c r="D18175" t="s">
        <v>131</v>
      </c>
      <c r="E18175" t="s">
        <v>180</v>
      </c>
      <c r="F18175" t="s">
        <v>133</v>
      </c>
    </row>
    <row r="18176" spans="1:6" x14ac:dyDescent="0.25">
      <c r="A18176">
        <v>3411</v>
      </c>
      <c r="B18176" s="3">
        <v>43644</v>
      </c>
      <c r="C18176" s="3">
        <v>44174</v>
      </c>
      <c r="D18176" t="s">
        <v>131</v>
      </c>
      <c r="E18176" t="s">
        <v>180</v>
      </c>
      <c r="F18176" t="s">
        <v>133</v>
      </c>
    </row>
    <row r="18177" spans="1:6" x14ac:dyDescent="0.25">
      <c r="A18177">
        <v>3411</v>
      </c>
      <c r="B18177" s="3">
        <v>44174</v>
      </c>
      <c r="C18177" s="3">
        <v>44183</v>
      </c>
      <c r="D18177" t="s">
        <v>131</v>
      </c>
      <c r="E18177" t="s">
        <v>180</v>
      </c>
      <c r="F18177" t="s">
        <v>133</v>
      </c>
    </row>
    <row r="18178" spans="1:6" x14ac:dyDescent="0.25">
      <c r="A18178">
        <v>3411</v>
      </c>
      <c r="B18178" s="3">
        <v>44184</v>
      </c>
      <c r="C18178" s="3">
        <v>44322</v>
      </c>
      <c r="D18178" t="s">
        <v>131</v>
      </c>
      <c r="E18178" t="s">
        <v>180</v>
      </c>
      <c r="F18178" t="s">
        <v>133</v>
      </c>
    </row>
    <row r="18179" spans="1:6" x14ac:dyDescent="0.25">
      <c r="A18179">
        <v>3411</v>
      </c>
      <c r="B18179" s="3">
        <v>44322</v>
      </c>
      <c r="C18179" s="3">
        <v>44322</v>
      </c>
      <c r="D18179" t="s">
        <v>131</v>
      </c>
      <c r="E18179" t="s">
        <v>180</v>
      </c>
      <c r="F18179" t="s">
        <v>133</v>
      </c>
    </row>
    <row r="18180" spans="1:6" x14ac:dyDescent="0.25">
      <c r="A18180">
        <v>3411</v>
      </c>
      <c r="B18180" s="3">
        <v>44323</v>
      </c>
      <c r="C18180" s="3">
        <v>44323</v>
      </c>
      <c r="D18180" t="s">
        <v>131</v>
      </c>
      <c r="E18180" t="s">
        <v>180</v>
      </c>
      <c r="F18180" t="s">
        <v>133</v>
      </c>
    </row>
    <row r="18181" spans="1:6" x14ac:dyDescent="0.25">
      <c r="A18181">
        <v>3411</v>
      </c>
      <c r="B18181" s="3">
        <v>44323</v>
      </c>
      <c r="C18181" s="3">
        <v>44323</v>
      </c>
      <c r="D18181" t="s">
        <v>131</v>
      </c>
      <c r="E18181" t="s">
        <v>180</v>
      </c>
      <c r="F18181" t="s">
        <v>133</v>
      </c>
    </row>
    <row r="18182" spans="1:6" x14ac:dyDescent="0.25">
      <c r="A18182">
        <v>3411</v>
      </c>
      <c r="B18182" s="3">
        <v>44324</v>
      </c>
      <c r="C18182" s="3">
        <v>44368</v>
      </c>
      <c r="D18182" t="s">
        <v>131</v>
      </c>
      <c r="E18182" t="s">
        <v>180</v>
      </c>
      <c r="F18182" t="s">
        <v>133</v>
      </c>
    </row>
    <row r="18183" spans="1:6" x14ac:dyDescent="0.25">
      <c r="A18183">
        <v>3411</v>
      </c>
      <c r="B18183" s="3">
        <v>44368</v>
      </c>
      <c r="C18183" s="3">
        <v>44374</v>
      </c>
      <c r="D18183" t="s">
        <v>131</v>
      </c>
      <c r="E18183" t="s">
        <v>180</v>
      </c>
      <c r="F18183" t="s">
        <v>133</v>
      </c>
    </row>
    <row r="18184" spans="1:6" x14ac:dyDescent="0.25">
      <c r="A18184">
        <v>3411</v>
      </c>
      <c r="B18184" s="3">
        <v>44375</v>
      </c>
      <c r="C18184" s="3">
        <v>44378</v>
      </c>
      <c r="D18184" t="s">
        <v>131</v>
      </c>
      <c r="E18184" t="s">
        <v>180</v>
      </c>
      <c r="F18184" t="s">
        <v>133</v>
      </c>
    </row>
    <row r="18185" spans="1:6" x14ac:dyDescent="0.25">
      <c r="A18185">
        <v>3411</v>
      </c>
      <c r="B18185" s="3">
        <v>44378</v>
      </c>
      <c r="C18185" s="3">
        <v>44378</v>
      </c>
      <c r="D18185" t="s">
        <v>131</v>
      </c>
      <c r="E18185" t="s">
        <v>180</v>
      </c>
      <c r="F18185" t="s">
        <v>133</v>
      </c>
    </row>
    <row r="18186" spans="1:6" x14ac:dyDescent="0.25">
      <c r="A18186">
        <v>3411</v>
      </c>
      <c r="B18186" s="3">
        <v>44378</v>
      </c>
      <c r="C18186" s="3">
        <v>44410</v>
      </c>
      <c r="D18186" t="s">
        <v>131</v>
      </c>
      <c r="E18186" t="s">
        <v>185</v>
      </c>
      <c r="F18186" t="s">
        <v>133</v>
      </c>
    </row>
    <row r="18187" spans="1:6" x14ac:dyDescent="0.25">
      <c r="A18187">
        <v>3411</v>
      </c>
      <c r="B18187" s="3">
        <v>44410</v>
      </c>
      <c r="C18187" s="3">
        <v>44412</v>
      </c>
      <c r="D18187" t="s">
        <v>131</v>
      </c>
      <c r="E18187" t="s">
        <v>185</v>
      </c>
      <c r="F18187" t="s">
        <v>133</v>
      </c>
    </row>
    <row r="18188" spans="1:6" x14ac:dyDescent="0.25">
      <c r="A18188">
        <v>3411</v>
      </c>
      <c r="B18188" s="3">
        <v>44413</v>
      </c>
      <c r="C18188" s="3"/>
      <c r="D18188" t="s">
        <v>131</v>
      </c>
      <c r="E18188" t="s">
        <v>185</v>
      </c>
      <c r="F18188" t="s">
        <v>133</v>
      </c>
    </row>
    <row r="18189" spans="1:6" x14ac:dyDescent="0.25">
      <c r="A18189">
        <v>3412</v>
      </c>
      <c r="B18189" s="3">
        <v>43647</v>
      </c>
      <c r="C18189" s="3">
        <v>43689</v>
      </c>
      <c r="D18189" t="s">
        <v>131</v>
      </c>
      <c r="E18189" t="s">
        <v>178</v>
      </c>
      <c r="F18189" t="s">
        <v>133</v>
      </c>
    </row>
    <row r="18190" spans="1:6" x14ac:dyDescent="0.25">
      <c r="A18190">
        <v>3412</v>
      </c>
      <c r="B18190" s="3">
        <v>43689</v>
      </c>
      <c r="C18190" s="3">
        <v>43689</v>
      </c>
      <c r="D18190" t="s">
        <v>131</v>
      </c>
      <c r="E18190" t="s">
        <v>178</v>
      </c>
      <c r="F18190" t="s">
        <v>133</v>
      </c>
    </row>
    <row r="18191" spans="1:6" x14ac:dyDescent="0.25">
      <c r="A18191">
        <v>3412</v>
      </c>
      <c r="B18191" s="3">
        <v>43689</v>
      </c>
      <c r="C18191" s="3">
        <v>44439</v>
      </c>
      <c r="D18191" t="s">
        <v>131</v>
      </c>
      <c r="E18191" t="s">
        <v>178</v>
      </c>
      <c r="F18191" t="s">
        <v>133</v>
      </c>
    </row>
    <row r="18192" spans="1:6" x14ac:dyDescent="0.25">
      <c r="A18192">
        <v>3412</v>
      </c>
      <c r="B18192" s="3">
        <v>44413</v>
      </c>
      <c r="C18192" s="3">
        <v>44578</v>
      </c>
      <c r="D18192" t="s">
        <v>131</v>
      </c>
      <c r="E18192" t="s">
        <v>178</v>
      </c>
      <c r="F18192" t="s">
        <v>133</v>
      </c>
    </row>
    <row r="18193" spans="1:6" x14ac:dyDescent="0.25">
      <c r="A18193">
        <v>3412</v>
      </c>
      <c r="B18193" s="3">
        <v>44413</v>
      </c>
      <c r="C18193" s="3">
        <v>44460</v>
      </c>
      <c r="D18193" t="s">
        <v>131</v>
      </c>
      <c r="E18193" t="s">
        <v>191</v>
      </c>
      <c r="F18193" t="s">
        <v>132</v>
      </c>
    </row>
    <row r="18194" spans="1:6" x14ac:dyDescent="0.25">
      <c r="A18194">
        <v>3412</v>
      </c>
      <c r="B18194" s="3">
        <v>44439</v>
      </c>
      <c r="C18194" s="3">
        <v>44440</v>
      </c>
      <c r="D18194" t="s">
        <v>131</v>
      </c>
      <c r="E18194" t="s">
        <v>178</v>
      </c>
      <c r="F18194" t="s">
        <v>133</v>
      </c>
    </row>
    <row r="18195" spans="1:6" x14ac:dyDescent="0.25">
      <c r="A18195">
        <v>3412</v>
      </c>
      <c r="B18195" s="3">
        <v>44440</v>
      </c>
      <c r="C18195" s="3">
        <v>44578</v>
      </c>
      <c r="D18195" t="s">
        <v>131</v>
      </c>
      <c r="E18195" t="s">
        <v>178</v>
      </c>
      <c r="F18195" t="s">
        <v>133</v>
      </c>
    </row>
    <row r="18196" spans="1:6" x14ac:dyDescent="0.25">
      <c r="A18196">
        <v>3412</v>
      </c>
      <c r="B18196" s="3">
        <v>44440</v>
      </c>
      <c r="C18196" s="3">
        <v>44440</v>
      </c>
      <c r="D18196" t="s">
        <v>131</v>
      </c>
      <c r="E18196" t="s">
        <v>178</v>
      </c>
      <c r="F18196" t="s">
        <v>133</v>
      </c>
    </row>
    <row r="18197" spans="1:6" x14ac:dyDescent="0.25">
      <c r="A18197">
        <v>3412</v>
      </c>
      <c r="B18197" s="3">
        <v>44460</v>
      </c>
      <c r="C18197" s="3"/>
      <c r="D18197" t="s">
        <v>131</v>
      </c>
      <c r="E18197" t="s">
        <v>191</v>
      </c>
      <c r="F18197" t="s">
        <v>133</v>
      </c>
    </row>
    <row r="18198" spans="1:6" x14ac:dyDescent="0.25">
      <c r="A18198">
        <v>3413</v>
      </c>
      <c r="B18198" s="3">
        <v>43571</v>
      </c>
      <c r="C18198" s="3">
        <v>44096</v>
      </c>
      <c r="D18198" t="s">
        <v>131</v>
      </c>
      <c r="E18198" t="s">
        <v>186</v>
      </c>
      <c r="F18198" t="s">
        <v>133</v>
      </c>
    </row>
    <row r="18199" spans="1:6" x14ac:dyDescent="0.25">
      <c r="A18199">
        <v>3413</v>
      </c>
      <c r="B18199" s="3">
        <v>44096</v>
      </c>
      <c r="C18199" s="3">
        <v>44119</v>
      </c>
      <c r="D18199" t="s">
        <v>131</v>
      </c>
      <c r="E18199" t="s">
        <v>186</v>
      </c>
      <c r="F18199" t="s">
        <v>133</v>
      </c>
    </row>
    <row r="18200" spans="1:6" x14ac:dyDescent="0.25">
      <c r="A18200">
        <v>3413</v>
      </c>
      <c r="B18200" s="3">
        <v>44120</v>
      </c>
      <c r="C18200" s="3">
        <v>44120</v>
      </c>
      <c r="D18200" t="s">
        <v>131</v>
      </c>
      <c r="E18200" t="s">
        <v>186</v>
      </c>
      <c r="F18200" t="s">
        <v>133</v>
      </c>
    </row>
    <row r="18201" spans="1:6" x14ac:dyDescent="0.25">
      <c r="A18201">
        <v>3413</v>
      </c>
      <c r="B18201" s="3">
        <v>44120</v>
      </c>
      <c r="C18201" s="3">
        <v>44150</v>
      </c>
      <c r="D18201" t="s">
        <v>131</v>
      </c>
      <c r="E18201" t="s">
        <v>186</v>
      </c>
      <c r="F18201" t="s">
        <v>133</v>
      </c>
    </row>
    <row r="18202" spans="1:6" x14ac:dyDescent="0.25">
      <c r="A18202">
        <v>3413</v>
      </c>
      <c r="B18202" s="3">
        <v>44151</v>
      </c>
      <c r="C18202" s="3">
        <v>44151</v>
      </c>
      <c r="D18202" t="s">
        <v>131</v>
      </c>
      <c r="E18202" t="s">
        <v>186</v>
      </c>
      <c r="F18202" t="s">
        <v>133</v>
      </c>
    </row>
    <row r="18203" spans="1:6" x14ac:dyDescent="0.25">
      <c r="A18203">
        <v>3413</v>
      </c>
      <c r="B18203" s="3">
        <v>44151</v>
      </c>
      <c r="C18203" s="3">
        <v>44180</v>
      </c>
      <c r="D18203" t="s">
        <v>131</v>
      </c>
      <c r="E18203" t="s">
        <v>186</v>
      </c>
      <c r="F18203" t="s">
        <v>133</v>
      </c>
    </row>
    <row r="18204" spans="1:6" x14ac:dyDescent="0.25">
      <c r="A18204">
        <v>3413</v>
      </c>
      <c r="B18204" s="3">
        <v>44181</v>
      </c>
      <c r="C18204" s="3">
        <v>44181</v>
      </c>
      <c r="D18204" t="s">
        <v>131</v>
      </c>
      <c r="E18204" t="s">
        <v>186</v>
      </c>
      <c r="F18204" t="s">
        <v>133</v>
      </c>
    </row>
    <row r="18205" spans="1:6" x14ac:dyDescent="0.25">
      <c r="A18205">
        <v>3413</v>
      </c>
      <c r="B18205" s="3">
        <v>44181</v>
      </c>
      <c r="C18205" s="3">
        <v>44211</v>
      </c>
      <c r="D18205" t="s">
        <v>131</v>
      </c>
      <c r="E18205" t="s">
        <v>186</v>
      </c>
      <c r="F18205" t="s">
        <v>133</v>
      </c>
    </row>
    <row r="18206" spans="1:6" x14ac:dyDescent="0.25">
      <c r="A18206">
        <v>3413</v>
      </c>
      <c r="B18206" s="3">
        <v>44212</v>
      </c>
      <c r="C18206" s="3">
        <v>44212</v>
      </c>
      <c r="D18206" t="s">
        <v>131</v>
      </c>
      <c r="E18206" t="s">
        <v>186</v>
      </c>
      <c r="F18206" t="s">
        <v>133</v>
      </c>
    </row>
    <row r="18207" spans="1:6" x14ac:dyDescent="0.25">
      <c r="A18207">
        <v>3413</v>
      </c>
      <c r="B18207" s="3">
        <v>44212</v>
      </c>
      <c r="C18207" s="3">
        <v>44255</v>
      </c>
      <c r="D18207" t="s">
        <v>131</v>
      </c>
      <c r="E18207" t="s">
        <v>186</v>
      </c>
      <c r="F18207" t="s">
        <v>133</v>
      </c>
    </row>
    <row r="18208" spans="1:6" x14ac:dyDescent="0.25">
      <c r="A18208">
        <v>3413</v>
      </c>
      <c r="B18208" s="3">
        <v>44256</v>
      </c>
      <c r="C18208" s="3"/>
      <c r="D18208" t="s">
        <v>131</v>
      </c>
      <c r="E18208" t="s">
        <v>186</v>
      </c>
      <c r="F18208" t="s">
        <v>133</v>
      </c>
    </row>
    <row r="18209" spans="1:6" x14ac:dyDescent="0.25">
      <c r="A18209">
        <v>3414</v>
      </c>
      <c r="B18209" s="3" t="s">
        <v>222</v>
      </c>
      <c r="C18209" s="3">
        <v>40544</v>
      </c>
      <c r="D18209" t="s">
        <v>131</v>
      </c>
      <c r="E18209" t="s">
        <v>185</v>
      </c>
      <c r="F18209" t="s">
        <v>133</v>
      </c>
    </row>
    <row r="18210" spans="1:6" x14ac:dyDescent="0.25">
      <c r="A18210">
        <v>3414</v>
      </c>
      <c r="B18210" s="3">
        <v>43654</v>
      </c>
      <c r="C18210" s="3">
        <v>44356</v>
      </c>
      <c r="D18210" t="s">
        <v>131</v>
      </c>
      <c r="E18210" t="s">
        <v>185</v>
      </c>
      <c r="F18210" t="s">
        <v>133</v>
      </c>
    </row>
    <row r="18211" spans="1:6" x14ac:dyDescent="0.25">
      <c r="A18211">
        <v>3414</v>
      </c>
      <c r="B18211" s="3">
        <v>43654</v>
      </c>
      <c r="C18211" s="3">
        <v>43654</v>
      </c>
      <c r="D18211" t="s">
        <v>131</v>
      </c>
      <c r="E18211" t="s">
        <v>185</v>
      </c>
      <c r="F18211" t="s">
        <v>133</v>
      </c>
    </row>
    <row r="18212" spans="1:6" x14ac:dyDescent="0.25">
      <c r="A18212">
        <v>3414</v>
      </c>
      <c r="B18212" s="3">
        <v>44356</v>
      </c>
      <c r="C18212" s="3">
        <v>44453</v>
      </c>
      <c r="D18212" t="s">
        <v>131</v>
      </c>
      <c r="E18212" t="s">
        <v>185</v>
      </c>
      <c r="F18212" t="s">
        <v>133</v>
      </c>
    </row>
    <row r="18213" spans="1:6" x14ac:dyDescent="0.25">
      <c r="A18213">
        <v>3414</v>
      </c>
      <c r="B18213" s="3">
        <v>44454</v>
      </c>
      <c r="C18213" s="3">
        <v>44454</v>
      </c>
      <c r="D18213" t="s">
        <v>131</v>
      </c>
      <c r="E18213" t="s">
        <v>185</v>
      </c>
      <c r="F18213" t="s">
        <v>133</v>
      </c>
    </row>
    <row r="18214" spans="1:6" x14ac:dyDescent="0.25">
      <c r="A18214">
        <v>3414</v>
      </c>
      <c r="B18214" s="3">
        <v>44454</v>
      </c>
      <c r="C18214" s="3">
        <v>44454</v>
      </c>
      <c r="D18214" t="s">
        <v>131</v>
      </c>
      <c r="E18214" t="s">
        <v>185</v>
      </c>
      <c r="F18214" t="s">
        <v>133</v>
      </c>
    </row>
    <row r="18215" spans="1:6" x14ac:dyDescent="0.25">
      <c r="A18215">
        <v>3414</v>
      </c>
      <c r="B18215" s="3">
        <v>44454</v>
      </c>
      <c r="C18215" s="3">
        <v>44454</v>
      </c>
      <c r="D18215" t="s">
        <v>131</v>
      </c>
      <c r="E18215" t="s">
        <v>185</v>
      </c>
      <c r="F18215" t="s">
        <v>133</v>
      </c>
    </row>
    <row r="18216" spans="1:6" x14ac:dyDescent="0.25">
      <c r="A18216">
        <v>3414</v>
      </c>
      <c r="B18216" s="3">
        <v>44454</v>
      </c>
      <c r="C18216" s="3">
        <v>44637</v>
      </c>
      <c r="D18216" t="s">
        <v>131</v>
      </c>
      <c r="E18216" t="s">
        <v>185</v>
      </c>
      <c r="F18216" t="s">
        <v>133</v>
      </c>
    </row>
    <row r="18217" spans="1:6" x14ac:dyDescent="0.25">
      <c r="A18217">
        <v>3414</v>
      </c>
      <c r="B18217" s="3">
        <v>44637</v>
      </c>
      <c r="C18217" s="3">
        <v>44638</v>
      </c>
      <c r="D18217" t="s">
        <v>131</v>
      </c>
      <c r="E18217" t="s">
        <v>185</v>
      </c>
      <c r="F18217" t="s">
        <v>133</v>
      </c>
    </row>
    <row r="18218" spans="1:6" x14ac:dyDescent="0.25">
      <c r="A18218">
        <v>3414</v>
      </c>
      <c r="B18218" s="3">
        <v>44639</v>
      </c>
      <c r="C18218" s="3"/>
      <c r="D18218" t="s">
        <v>131</v>
      </c>
      <c r="E18218" t="s">
        <v>185</v>
      </c>
      <c r="F18218" t="s">
        <v>133</v>
      </c>
    </row>
    <row r="18219" spans="1:6" x14ac:dyDescent="0.25">
      <c r="A18219">
        <v>3415</v>
      </c>
      <c r="B18219" s="3">
        <v>43271</v>
      </c>
      <c r="C18219" s="3">
        <v>43603</v>
      </c>
      <c r="D18219" t="s">
        <v>131</v>
      </c>
      <c r="E18219" t="s">
        <v>167</v>
      </c>
      <c r="F18219" t="s">
        <v>133</v>
      </c>
    </row>
    <row r="18220" spans="1:6" x14ac:dyDescent="0.25">
      <c r="A18220">
        <v>3415</v>
      </c>
      <c r="B18220" s="3">
        <v>43603</v>
      </c>
      <c r="C18220" s="3">
        <v>43603</v>
      </c>
      <c r="D18220" t="s">
        <v>131</v>
      </c>
      <c r="E18220" t="s">
        <v>167</v>
      </c>
      <c r="F18220" t="s">
        <v>133</v>
      </c>
    </row>
    <row r="18221" spans="1:6" x14ac:dyDescent="0.25">
      <c r="A18221">
        <v>3415</v>
      </c>
      <c r="B18221" s="3">
        <v>43603</v>
      </c>
      <c r="C18221" s="3">
        <v>44378</v>
      </c>
      <c r="D18221" t="s">
        <v>131</v>
      </c>
      <c r="E18221" t="s">
        <v>176</v>
      </c>
      <c r="F18221" t="s">
        <v>133</v>
      </c>
    </row>
    <row r="18222" spans="1:6" x14ac:dyDescent="0.25">
      <c r="A18222">
        <v>3415</v>
      </c>
      <c r="B18222" s="3">
        <v>44378</v>
      </c>
      <c r="C18222" s="3">
        <v>44378</v>
      </c>
      <c r="D18222" t="s">
        <v>131</v>
      </c>
      <c r="E18222" t="s">
        <v>176</v>
      </c>
      <c r="F18222" t="s">
        <v>133</v>
      </c>
    </row>
    <row r="18223" spans="1:6" x14ac:dyDescent="0.25">
      <c r="A18223">
        <v>3415</v>
      </c>
      <c r="B18223" s="3">
        <v>44378</v>
      </c>
      <c r="D18223" t="s">
        <v>131</v>
      </c>
      <c r="E18223" t="s">
        <v>196</v>
      </c>
      <c r="F18223" t="s">
        <v>133</v>
      </c>
    </row>
    <row r="18224" spans="1:6" x14ac:dyDescent="0.25">
      <c r="A18224">
        <v>3416</v>
      </c>
      <c r="B18224" s="3">
        <v>43147</v>
      </c>
      <c r="C18224" s="3">
        <v>43654</v>
      </c>
      <c r="D18224" t="s">
        <v>131</v>
      </c>
      <c r="E18224" t="s">
        <v>191</v>
      </c>
      <c r="F18224" t="s">
        <v>133</v>
      </c>
    </row>
    <row r="18225" spans="1:6" x14ac:dyDescent="0.25">
      <c r="A18225">
        <v>3416</v>
      </c>
      <c r="B18225" s="3">
        <v>43654</v>
      </c>
      <c r="C18225" s="3">
        <v>43872</v>
      </c>
      <c r="D18225" t="s">
        <v>131</v>
      </c>
      <c r="E18225" t="s">
        <v>191</v>
      </c>
      <c r="F18225" t="s">
        <v>133</v>
      </c>
    </row>
    <row r="18226" spans="1:6" x14ac:dyDescent="0.25">
      <c r="A18226">
        <v>3416</v>
      </c>
      <c r="B18226" s="3">
        <v>43872</v>
      </c>
      <c r="C18226" s="3">
        <v>44162</v>
      </c>
      <c r="D18226" t="s">
        <v>131</v>
      </c>
      <c r="E18226" t="s">
        <v>191</v>
      </c>
      <c r="F18226" t="s">
        <v>133</v>
      </c>
    </row>
    <row r="18227" spans="1:6" x14ac:dyDescent="0.25">
      <c r="A18227">
        <v>3416</v>
      </c>
      <c r="B18227" s="3">
        <v>44159</v>
      </c>
      <c r="C18227" s="3">
        <v>44161</v>
      </c>
      <c r="D18227" t="s">
        <v>131</v>
      </c>
      <c r="E18227" t="s">
        <v>191</v>
      </c>
      <c r="F18227" t="s">
        <v>133</v>
      </c>
    </row>
    <row r="18228" spans="1:6" x14ac:dyDescent="0.25">
      <c r="A18228">
        <v>3416</v>
      </c>
      <c r="B18228" s="3">
        <v>44162</v>
      </c>
      <c r="C18228" s="3">
        <v>44162</v>
      </c>
      <c r="D18228" t="s">
        <v>131</v>
      </c>
      <c r="E18228" t="s">
        <v>191</v>
      </c>
      <c r="F18228" t="s">
        <v>133</v>
      </c>
    </row>
    <row r="18229" spans="1:6" x14ac:dyDescent="0.25">
      <c r="A18229">
        <v>3416</v>
      </c>
      <c r="B18229" s="3">
        <v>44162</v>
      </c>
      <c r="C18229" s="3">
        <v>44162</v>
      </c>
      <c r="D18229" t="s">
        <v>131</v>
      </c>
      <c r="E18229" t="s">
        <v>191</v>
      </c>
      <c r="F18229" t="s">
        <v>133</v>
      </c>
    </row>
    <row r="18230" spans="1:6" x14ac:dyDescent="0.25">
      <c r="A18230">
        <v>3416</v>
      </c>
      <c r="B18230" s="3">
        <v>44163</v>
      </c>
      <c r="C18230" s="3">
        <v>44529</v>
      </c>
      <c r="D18230" t="s">
        <v>131</v>
      </c>
      <c r="E18230" t="s">
        <v>191</v>
      </c>
      <c r="F18230" t="s">
        <v>133</v>
      </c>
    </row>
    <row r="18231" spans="1:6" x14ac:dyDescent="0.25">
      <c r="A18231">
        <v>3416</v>
      </c>
      <c r="B18231" s="3">
        <v>44529</v>
      </c>
      <c r="C18231" s="3">
        <v>44529</v>
      </c>
      <c r="D18231" t="s">
        <v>131</v>
      </c>
      <c r="E18231" t="s">
        <v>191</v>
      </c>
      <c r="F18231" t="s">
        <v>133</v>
      </c>
    </row>
    <row r="18232" spans="1:6" x14ac:dyDescent="0.25">
      <c r="A18232">
        <v>3416</v>
      </c>
      <c r="B18232" s="3">
        <v>44530</v>
      </c>
      <c r="C18232" s="3"/>
      <c r="D18232" t="s">
        <v>131</v>
      </c>
      <c r="E18232" t="s">
        <v>191</v>
      </c>
      <c r="F18232" t="s">
        <v>133</v>
      </c>
    </row>
    <row r="18233" spans="1:6" x14ac:dyDescent="0.25">
      <c r="A18233">
        <v>3418</v>
      </c>
      <c r="B18233" s="3">
        <v>43831</v>
      </c>
      <c r="C18233" s="3">
        <v>44048</v>
      </c>
      <c r="D18233" t="s">
        <v>131</v>
      </c>
      <c r="E18233" t="s">
        <v>191</v>
      </c>
      <c r="F18233" t="s">
        <v>133</v>
      </c>
    </row>
    <row r="18234" spans="1:6" x14ac:dyDescent="0.25">
      <c r="A18234">
        <v>3418</v>
      </c>
      <c r="B18234" s="3">
        <v>44048</v>
      </c>
      <c r="C18234" s="3">
        <v>44077</v>
      </c>
      <c r="D18234" t="s">
        <v>131</v>
      </c>
      <c r="E18234" t="s">
        <v>191</v>
      </c>
      <c r="F18234" t="s">
        <v>132</v>
      </c>
    </row>
    <row r="18235" spans="1:6" x14ac:dyDescent="0.25">
      <c r="A18235">
        <v>3418</v>
      </c>
      <c r="B18235" s="3">
        <v>44077</v>
      </c>
      <c r="C18235" s="3">
        <v>44105</v>
      </c>
      <c r="D18235" t="s">
        <v>131</v>
      </c>
      <c r="E18235" t="s">
        <v>191</v>
      </c>
      <c r="F18235" t="s">
        <v>133</v>
      </c>
    </row>
    <row r="18236" spans="1:6" x14ac:dyDescent="0.25">
      <c r="A18236">
        <v>3418</v>
      </c>
      <c r="B18236" s="3">
        <v>44105</v>
      </c>
      <c r="C18236" s="3">
        <v>44305</v>
      </c>
      <c r="D18236" t="s">
        <v>131</v>
      </c>
      <c r="E18236" t="s">
        <v>116</v>
      </c>
      <c r="F18236" t="s">
        <v>133</v>
      </c>
    </row>
    <row r="18237" spans="1:6" x14ac:dyDescent="0.25">
      <c r="A18237">
        <v>3418</v>
      </c>
      <c r="B18237" s="3">
        <v>44105</v>
      </c>
      <c r="C18237" s="3">
        <v>44105</v>
      </c>
      <c r="D18237" t="s">
        <v>131</v>
      </c>
      <c r="E18237" t="s">
        <v>191</v>
      </c>
      <c r="F18237" t="s">
        <v>133</v>
      </c>
    </row>
    <row r="18238" spans="1:6" x14ac:dyDescent="0.25">
      <c r="A18238">
        <v>3418</v>
      </c>
      <c r="B18238" s="3">
        <v>44305</v>
      </c>
      <c r="C18238" s="3">
        <v>44306</v>
      </c>
      <c r="D18238" t="s">
        <v>131</v>
      </c>
      <c r="E18238" t="s">
        <v>116</v>
      </c>
      <c r="F18238" t="s">
        <v>133</v>
      </c>
    </row>
    <row r="18239" spans="1:6" x14ac:dyDescent="0.25">
      <c r="A18239">
        <v>3418</v>
      </c>
      <c r="B18239" s="3">
        <v>44306</v>
      </c>
      <c r="C18239" s="3"/>
      <c r="D18239" t="s">
        <v>131</v>
      </c>
      <c r="E18239" t="s">
        <v>116</v>
      </c>
      <c r="F18239" t="s">
        <v>133</v>
      </c>
    </row>
    <row r="18240" spans="1:6" x14ac:dyDescent="0.25">
      <c r="A18240">
        <v>3419</v>
      </c>
      <c r="B18240" s="3">
        <v>43419</v>
      </c>
      <c r="C18240" s="3">
        <v>43465</v>
      </c>
      <c r="D18240" t="s">
        <v>131</v>
      </c>
      <c r="E18240" t="s">
        <v>167</v>
      </c>
      <c r="F18240" t="s">
        <v>132</v>
      </c>
    </row>
    <row r="18241" spans="1:6" x14ac:dyDescent="0.25">
      <c r="A18241">
        <v>3419</v>
      </c>
      <c r="B18241" s="3">
        <v>43466</v>
      </c>
      <c r="C18241" s="3">
        <v>43555</v>
      </c>
      <c r="D18241" t="s">
        <v>131</v>
      </c>
      <c r="E18241" t="s">
        <v>167</v>
      </c>
      <c r="F18241" t="s">
        <v>132</v>
      </c>
    </row>
    <row r="18242" spans="1:6" x14ac:dyDescent="0.25">
      <c r="A18242">
        <v>3419</v>
      </c>
      <c r="B18242" s="3">
        <v>43556</v>
      </c>
      <c r="C18242" s="3">
        <v>43646</v>
      </c>
      <c r="D18242" t="s">
        <v>131</v>
      </c>
      <c r="E18242" t="s">
        <v>167</v>
      </c>
      <c r="F18242" t="s">
        <v>132</v>
      </c>
    </row>
    <row r="18243" spans="1:6" x14ac:dyDescent="0.25">
      <c r="A18243">
        <v>3419</v>
      </c>
      <c r="B18243" s="3">
        <v>43647</v>
      </c>
      <c r="C18243" s="3">
        <v>43738</v>
      </c>
      <c r="D18243" t="s">
        <v>131</v>
      </c>
      <c r="E18243" t="s">
        <v>167</v>
      </c>
      <c r="F18243" t="s">
        <v>132</v>
      </c>
    </row>
    <row r="18244" spans="1:6" x14ac:dyDescent="0.25">
      <c r="A18244">
        <v>3419</v>
      </c>
      <c r="B18244" s="3">
        <v>43677</v>
      </c>
      <c r="C18244" s="3">
        <v>43677</v>
      </c>
      <c r="D18244" t="s">
        <v>131</v>
      </c>
      <c r="E18244" t="s">
        <v>167</v>
      </c>
      <c r="F18244" t="s">
        <v>132</v>
      </c>
    </row>
    <row r="18245" spans="1:6" x14ac:dyDescent="0.25">
      <c r="A18245">
        <v>3419</v>
      </c>
      <c r="B18245" s="3">
        <v>44105</v>
      </c>
      <c r="D18245" t="s">
        <v>131</v>
      </c>
      <c r="E18245" t="s">
        <v>174</v>
      </c>
      <c r="F18245" t="s">
        <v>132</v>
      </c>
    </row>
    <row r="18246" spans="1:6" x14ac:dyDescent="0.25">
      <c r="A18246">
        <v>3420</v>
      </c>
      <c r="B18246" s="3">
        <v>43466</v>
      </c>
      <c r="C18246" s="3">
        <v>43466</v>
      </c>
      <c r="D18246" t="s">
        <v>131</v>
      </c>
      <c r="E18246" t="s">
        <v>175</v>
      </c>
      <c r="F18246" t="s">
        <v>133</v>
      </c>
    </row>
    <row r="18247" spans="1:6" x14ac:dyDescent="0.25">
      <c r="A18247">
        <v>3420</v>
      </c>
      <c r="B18247" s="3">
        <v>43466</v>
      </c>
      <c r="C18247" s="3">
        <v>43522</v>
      </c>
      <c r="D18247" t="s">
        <v>131</v>
      </c>
      <c r="E18247" t="s">
        <v>175</v>
      </c>
      <c r="F18247" t="s">
        <v>133</v>
      </c>
    </row>
    <row r="18248" spans="1:6" x14ac:dyDescent="0.25">
      <c r="A18248">
        <v>3420</v>
      </c>
      <c r="B18248" s="3">
        <v>43522</v>
      </c>
      <c r="C18248" s="3">
        <v>44314</v>
      </c>
      <c r="D18248" t="s">
        <v>131</v>
      </c>
      <c r="E18248" t="s">
        <v>175</v>
      </c>
      <c r="F18248" t="s">
        <v>132</v>
      </c>
    </row>
    <row r="18249" spans="1:6" x14ac:dyDescent="0.25">
      <c r="A18249">
        <v>3420</v>
      </c>
      <c r="B18249" s="3">
        <v>44314</v>
      </c>
      <c r="C18249" s="3">
        <v>44315</v>
      </c>
      <c r="D18249" t="s">
        <v>131</v>
      </c>
      <c r="E18249" t="s">
        <v>175</v>
      </c>
      <c r="F18249" t="s">
        <v>132</v>
      </c>
    </row>
    <row r="18250" spans="1:6" x14ac:dyDescent="0.25">
      <c r="A18250">
        <v>3420</v>
      </c>
      <c r="B18250" s="3">
        <v>44316</v>
      </c>
      <c r="C18250" s="3">
        <v>44356</v>
      </c>
      <c r="D18250" t="s">
        <v>131</v>
      </c>
      <c r="E18250" t="s">
        <v>175</v>
      </c>
      <c r="F18250" t="s">
        <v>132</v>
      </c>
    </row>
    <row r="18251" spans="1:6" x14ac:dyDescent="0.25">
      <c r="A18251">
        <v>3420</v>
      </c>
      <c r="B18251" s="3">
        <v>44356</v>
      </c>
      <c r="C18251" s="3">
        <v>44357</v>
      </c>
      <c r="D18251" t="s">
        <v>131</v>
      </c>
      <c r="E18251" t="s">
        <v>175</v>
      </c>
      <c r="F18251" t="s">
        <v>132</v>
      </c>
    </row>
    <row r="18252" spans="1:6" x14ac:dyDescent="0.25">
      <c r="A18252">
        <v>3420</v>
      </c>
      <c r="B18252" s="3">
        <v>44358</v>
      </c>
      <c r="C18252" s="3">
        <v>44434</v>
      </c>
      <c r="D18252" t="s">
        <v>131</v>
      </c>
      <c r="E18252" t="s">
        <v>175</v>
      </c>
      <c r="F18252" t="s">
        <v>132</v>
      </c>
    </row>
    <row r="18253" spans="1:6" x14ac:dyDescent="0.25">
      <c r="A18253">
        <v>3420</v>
      </c>
      <c r="B18253" s="3">
        <v>44434</v>
      </c>
      <c r="C18253" s="3">
        <v>44447</v>
      </c>
      <c r="D18253" t="s">
        <v>131</v>
      </c>
      <c r="E18253" t="s">
        <v>175</v>
      </c>
      <c r="F18253" t="s">
        <v>132</v>
      </c>
    </row>
    <row r="18254" spans="1:6" x14ac:dyDescent="0.25">
      <c r="A18254">
        <v>3420</v>
      </c>
      <c r="B18254" s="3">
        <v>44448</v>
      </c>
      <c r="C18254" s="3">
        <v>44477</v>
      </c>
      <c r="D18254" t="s">
        <v>131</v>
      </c>
      <c r="E18254" t="s">
        <v>175</v>
      </c>
      <c r="F18254" t="s">
        <v>132</v>
      </c>
    </row>
    <row r="18255" spans="1:6" x14ac:dyDescent="0.25">
      <c r="A18255">
        <v>3420</v>
      </c>
      <c r="B18255" s="3">
        <v>44477</v>
      </c>
      <c r="C18255" s="3">
        <v>44477</v>
      </c>
      <c r="D18255" t="s">
        <v>131</v>
      </c>
      <c r="E18255" t="s">
        <v>175</v>
      </c>
      <c r="F18255" t="s">
        <v>132</v>
      </c>
    </row>
    <row r="18256" spans="1:6" x14ac:dyDescent="0.25">
      <c r="A18256">
        <v>3420</v>
      </c>
      <c r="B18256" s="3">
        <v>44478</v>
      </c>
      <c r="C18256" s="3">
        <v>44491</v>
      </c>
      <c r="D18256" t="s">
        <v>131</v>
      </c>
      <c r="E18256" t="s">
        <v>175</v>
      </c>
      <c r="F18256" t="s">
        <v>132</v>
      </c>
    </row>
    <row r="18257" spans="1:6" x14ac:dyDescent="0.25">
      <c r="A18257">
        <v>3420</v>
      </c>
      <c r="B18257" s="3">
        <v>44491</v>
      </c>
      <c r="C18257" s="3">
        <v>44491</v>
      </c>
      <c r="D18257" t="s">
        <v>131</v>
      </c>
      <c r="E18257" t="s">
        <v>175</v>
      </c>
      <c r="F18257" t="s">
        <v>132</v>
      </c>
    </row>
    <row r="18258" spans="1:6" x14ac:dyDescent="0.25">
      <c r="A18258">
        <v>3420</v>
      </c>
      <c r="B18258" s="3">
        <v>44492</v>
      </c>
      <c r="C18258" s="3">
        <v>44676</v>
      </c>
      <c r="D18258" t="s">
        <v>131</v>
      </c>
      <c r="E18258" t="s">
        <v>175</v>
      </c>
      <c r="F18258" t="s">
        <v>132</v>
      </c>
    </row>
    <row r="18259" spans="1:6" x14ac:dyDescent="0.25">
      <c r="A18259">
        <v>3420</v>
      </c>
      <c r="B18259" s="3">
        <v>44676</v>
      </c>
      <c r="C18259" s="3">
        <v>44678</v>
      </c>
      <c r="D18259" t="s">
        <v>131</v>
      </c>
      <c r="E18259" t="s">
        <v>175</v>
      </c>
      <c r="F18259" t="s">
        <v>132</v>
      </c>
    </row>
    <row r="18260" spans="1:6" x14ac:dyDescent="0.25">
      <c r="A18260">
        <v>3420</v>
      </c>
      <c r="B18260" s="3">
        <v>44679</v>
      </c>
      <c r="C18260" s="3"/>
      <c r="D18260" t="s">
        <v>131</v>
      </c>
      <c r="E18260" t="s">
        <v>175</v>
      </c>
      <c r="F18260" t="s">
        <v>132</v>
      </c>
    </row>
    <row r="18261" spans="1:6" x14ac:dyDescent="0.25">
      <c r="A18261">
        <v>3422</v>
      </c>
      <c r="B18261" s="3">
        <v>43800</v>
      </c>
      <c r="C18261" s="3">
        <v>44319</v>
      </c>
      <c r="D18261" t="s">
        <v>131</v>
      </c>
      <c r="E18261" t="s">
        <v>134</v>
      </c>
      <c r="F18261" t="s">
        <v>133</v>
      </c>
    </row>
    <row r="18262" spans="1:6" x14ac:dyDescent="0.25">
      <c r="A18262">
        <v>3422</v>
      </c>
      <c r="B18262" s="3">
        <v>44319</v>
      </c>
      <c r="C18262" s="3">
        <v>44320</v>
      </c>
      <c r="D18262" t="s">
        <v>131</v>
      </c>
      <c r="E18262" t="s">
        <v>134</v>
      </c>
      <c r="F18262" t="s">
        <v>133</v>
      </c>
    </row>
    <row r="18263" spans="1:6" x14ac:dyDescent="0.25">
      <c r="A18263">
        <v>3422</v>
      </c>
      <c r="B18263" s="3">
        <v>44321</v>
      </c>
      <c r="C18263" s="3">
        <v>44322</v>
      </c>
      <c r="D18263" t="s">
        <v>131</v>
      </c>
      <c r="E18263" t="s">
        <v>134</v>
      </c>
      <c r="F18263" t="s">
        <v>133</v>
      </c>
    </row>
    <row r="18264" spans="1:6" x14ac:dyDescent="0.25">
      <c r="A18264">
        <v>3422</v>
      </c>
      <c r="B18264" s="3">
        <v>44322</v>
      </c>
      <c r="C18264" s="3">
        <v>44322</v>
      </c>
      <c r="D18264" t="s">
        <v>131</v>
      </c>
      <c r="E18264" t="s">
        <v>134</v>
      </c>
      <c r="F18264" t="s">
        <v>133</v>
      </c>
    </row>
    <row r="18265" spans="1:6" x14ac:dyDescent="0.25">
      <c r="A18265">
        <v>3422</v>
      </c>
      <c r="B18265" s="3">
        <v>44323</v>
      </c>
      <c r="C18265" s="3">
        <v>44323</v>
      </c>
      <c r="D18265" t="s">
        <v>131</v>
      </c>
      <c r="E18265" t="s">
        <v>134</v>
      </c>
      <c r="F18265" t="s">
        <v>133</v>
      </c>
    </row>
    <row r="18266" spans="1:6" x14ac:dyDescent="0.25">
      <c r="A18266">
        <v>3422</v>
      </c>
      <c r="B18266" s="3">
        <v>44323</v>
      </c>
      <c r="C18266" s="3">
        <v>44323</v>
      </c>
      <c r="D18266" t="s">
        <v>131</v>
      </c>
      <c r="E18266" t="s">
        <v>134</v>
      </c>
      <c r="F18266" t="s">
        <v>133</v>
      </c>
    </row>
    <row r="18267" spans="1:6" x14ac:dyDescent="0.25">
      <c r="A18267">
        <v>3422</v>
      </c>
      <c r="B18267" s="3">
        <v>44324</v>
      </c>
      <c r="C18267" s="3"/>
      <c r="D18267" t="s">
        <v>131</v>
      </c>
      <c r="E18267" t="s">
        <v>134</v>
      </c>
      <c r="F18267" t="s">
        <v>133</v>
      </c>
    </row>
    <row r="18268" spans="1:6" x14ac:dyDescent="0.25">
      <c r="A18268">
        <v>3423</v>
      </c>
      <c r="B18268" s="3">
        <v>43313</v>
      </c>
      <c r="C18268" s="3">
        <v>43360</v>
      </c>
      <c r="D18268" t="s">
        <v>131</v>
      </c>
      <c r="E18268" t="s">
        <v>134</v>
      </c>
      <c r="F18268" t="s">
        <v>133</v>
      </c>
    </row>
    <row r="18269" spans="1:6" x14ac:dyDescent="0.25">
      <c r="A18269">
        <v>3423</v>
      </c>
      <c r="B18269" s="3">
        <v>43360</v>
      </c>
      <c r="C18269" s="3">
        <v>44256</v>
      </c>
      <c r="D18269" t="s">
        <v>131</v>
      </c>
      <c r="E18269" t="s">
        <v>134</v>
      </c>
      <c r="F18269" t="s">
        <v>133</v>
      </c>
    </row>
    <row r="18270" spans="1:6" x14ac:dyDescent="0.25">
      <c r="A18270">
        <v>3423</v>
      </c>
      <c r="B18270" s="3">
        <v>44256</v>
      </c>
      <c r="C18270" s="3">
        <v>44256</v>
      </c>
      <c r="D18270" t="s">
        <v>131</v>
      </c>
      <c r="E18270" t="s">
        <v>134</v>
      </c>
      <c r="F18270" t="s">
        <v>133</v>
      </c>
    </row>
    <row r="18271" spans="1:6" x14ac:dyDescent="0.25">
      <c r="A18271">
        <v>3423</v>
      </c>
      <c r="B18271" s="3">
        <v>44256</v>
      </c>
      <c r="C18271" s="3">
        <v>44256</v>
      </c>
      <c r="D18271" t="s">
        <v>131</v>
      </c>
      <c r="E18271" t="s">
        <v>134</v>
      </c>
      <c r="F18271" t="s">
        <v>133</v>
      </c>
    </row>
    <row r="18272" spans="1:6" x14ac:dyDescent="0.25">
      <c r="A18272">
        <v>3423</v>
      </c>
      <c r="B18272" s="3">
        <v>44256</v>
      </c>
      <c r="C18272" s="3">
        <v>44516</v>
      </c>
      <c r="D18272" t="s">
        <v>131</v>
      </c>
      <c r="E18272" t="s">
        <v>134</v>
      </c>
      <c r="F18272" t="s">
        <v>133</v>
      </c>
    </row>
    <row r="18273" spans="1:6" x14ac:dyDescent="0.25">
      <c r="A18273">
        <v>3423</v>
      </c>
      <c r="B18273" s="3">
        <v>44516</v>
      </c>
      <c r="C18273" s="3"/>
      <c r="D18273" t="s">
        <v>131</v>
      </c>
      <c r="E18273" t="s">
        <v>134</v>
      </c>
      <c r="F18273" t="s">
        <v>133</v>
      </c>
    </row>
    <row r="18274" spans="1:6" x14ac:dyDescent="0.25">
      <c r="A18274">
        <v>3424</v>
      </c>
      <c r="B18274" s="3">
        <v>42948</v>
      </c>
      <c r="C18274" s="3">
        <v>43420</v>
      </c>
      <c r="D18274" t="s">
        <v>131</v>
      </c>
      <c r="E18274" t="s">
        <v>212</v>
      </c>
      <c r="F18274" t="s">
        <v>132</v>
      </c>
    </row>
    <row r="18275" spans="1:6" x14ac:dyDescent="0.25">
      <c r="A18275">
        <v>3424</v>
      </c>
      <c r="B18275" s="3">
        <v>43420</v>
      </c>
      <c r="C18275" s="3">
        <v>43420</v>
      </c>
      <c r="D18275" t="s">
        <v>131</v>
      </c>
      <c r="E18275" t="s">
        <v>173</v>
      </c>
      <c r="F18275" t="s">
        <v>133</v>
      </c>
    </row>
    <row r="18276" spans="1:6" x14ac:dyDescent="0.25">
      <c r="A18276">
        <v>3424</v>
      </c>
      <c r="B18276" s="3">
        <v>43420</v>
      </c>
      <c r="C18276" s="3">
        <v>43420</v>
      </c>
      <c r="D18276" t="s">
        <v>131</v>
      </c>
      <c r="E18276" t="s">
        <v>212</v>
      </c>
      <c r="F18276" t="s">
        <v>132</v>
      </c>
    </row>
    <row r="18277" spans="1:6" x14ac:dyDescent="0.25">
      <c r="A18277">
        <v>3424</v>
      </c>
      <c r="B18277" s="3">
        <v>43420</v>
      </c>
      <c r="C18277" s="3">
        <v>43789</v>
      </c>
      <c r="D18277" t="s">
        <v>131</v>
      </c>
      <c r="E18277" t="s">
        <v>173</v>
      </c>
      <c r="F18277" t="s">
        <v>132</v>
      </c>
    </row>
    <row r="18278" spans="1:6" x14ac:dyDescent="0.25">
      <c r="A18278">
        <v>3424</v>
      </c>
      <c r="B18278" s="3">
        <v>43789</v>
      </c>
      <c r="C18278" s="3">
        <v>43791</v>
      </c>
      <c r="D18278" t="s">
        <v>131</v>
      </c>
      <c r="E18278" t="s">
        <v>173</v>
      </c>
      <c r="F18278" t="s">
        <v>132</v>
      </c>
    </row>
    <row r="18279" spans="1:6" x14ac:dyDescent="0.25">
      <c r="A18279">
        <v>3424</v>
      </c>
      <c r="B18279" s="3">
        <v>43792</v>
      </c>
      <c r="C18279" s="3">
        <v>43803</v>
      </c>
      <c r="D18279" t="s">
        <v>131</v>
      </c>
      <c r="E18279" t="s">
        <v>173</v>
      </c>
      <c r="F18279" t="s">
        <v>132</v>
      </c>
    </row>
    <row r="18280" spans="1:6" x14ac:dyDescent="0.25">
      <c r="A18280">
        <v>3424</v>
      </c>
      <c r="B18280" s="3">
        <v>43803</v>
      </c>
      <c r="C18280" s="3">
        <v>43805</v>
      </c>
      <c r="D18280" t="s">
        <v>131</v>
      </c>
      <c r="E18280" t="s">
        <v>173</v>
      </c>
      <c r="F18280" t="s">
        <v>132</v>
      </c>
    </row>
    <row r="18281" spans="1:6" x14ac:dyDescent="0.25">
      <c r="A18281">
        <v>3424</v>
      </c>
      <c r="B18281" s="3">
        <v>43806</v>
      </c>
      <c r="C18281" s="3">
        <v>44105</v>
      </c>
      <c r="D18281" t="s">
        <v>131</v>
      </c>
      <c r="E18281" t="s">
        <v>173</v>
      </c>
      <c r="F18281" t="s">
        <v>132</v>
      </c>
    </row>
    <row r="18282" spans="1:6" x14ac:dyDescent="0.25">
      <c r="A18282">
        <v>3424</v>
      </c>
      <c r="B18282" s="3">
        <v>44105</v>
      </c>
      <c r="C18282" s="3">
        <v>44105</v>
      </c>
      <c r="D18282" t="s">
        <v>131</v>
      </c>
      <c r="E18282" t="s">
        <v>173</v>
      </c>
      <c r="F18282" t="s">
        <v>133</v>
      </c>
    </row>
    <row r="18283" spans="1:6" x14ac:dyDescent="0.25">
      <c r="A18283">
        <v>3424</v>
      </c>
      <c r="B18283" s="3">
        <v>44105</v>
      </c>
      <c r="C18283" s="3">
        <v>44426</v>
      </c>
      <c r="D18283" t="s">
        <v>131</v>
      </c>
      <c r="E18283" t="s">
        <v>173</v>
      </c>
      <c r="F18283" t="s">
        <v>132</v>
      </c>
    </row>
    <row r="18284" spans="1:6" x14ac:dyDescent="0.25">
      <c r="A18284">
        <v>3424</v>
      </c>
      <c r="B18284" s="3">
        <v>44427</v>
      </c>
      <c r="C18284" s="3">
        <v>44441</v>
      </c>
      <c r="D18284" t="s">
        <v>131</v>
      </c>
      <c r="E18284" t="s">
        <v>173</v>
      </c>
      <c r="F18284" t="s">
        <v>132</v>
      </c>
    </row>
    <row r="18285" spans="1:6" x14ac:dyDescent="0.25">
      <c r="A18285">
        <v>3424</v>
      </c>
      <c r="B18285" s="3">
        <v>44442</v>
      </c>
      <c r="C18285" s="3">
        <v>44576</v>
      </c>
      <c r="D18285" t="s">
        <v>131</v>
      </c>
      <c r="E18285" t="s">
        <v>173</v>
      </c>
      <c r="F18285" t="s">
        <v>132</v>
      </c>
    </row>
    <row r="18286" spans="1:6" x14ac:dyDescent="0.25">
      <c r="A18286">
        <v>3424</v>
      </c>
      <c r="B18286" s="3">
        <v>44576</v>
      </c>
      <c r="C18286" s="3">
        <v>44591</v>
      </c>
      <c r="D18286" t="s">
        <v>131</v>
      </c>
      <c r="E18286" t="s">
        <v>173</v>
      </c>
      <c r="F18286" t="s">
        <v>132</v>
      </c>
    </row>
    <row r="18287" spans="1:6" x14ac:dyDescent="0.25">
      <c r="A18287">
        <v>3424</v>
      </c>
      <c r="B18287" s="3">
        <v>44592</v>
      </c>
      <c r="C18287" s="3"/>
      <c r="D18287" t="s">
        <v>131</v>
      </c>
      <c r="E18287" t="s">
        <v>173</v>
      </c>
      <c r="F18287" t="s">
        <v>132</v>
      </c>
    </row>
    <row r="18288" spans="1:6" x14ac:dyDescent="0.25">
      <c r="A18288">
        <v>3425</v>
      </c>
      <c r="B18288" s="3">
        <v>42612</v>
      </c>
      <c r="C18288" s="3">
        <v>43069</v>
      </c>
      <c r="D18288" t="s">
        <v>131</v>
      </c>
      <c r="E18288" t="s">
        <v>176</v>
      </c>
      <c r="F18288" t="s">
        <v>133</v>
      </c>
    </row>
    <row r="18289" spans="1:6" x14ac:dyDescent="0.25">
      <c r="A18289">
        <v>3425</v>
      </c>
      <c r="B18289" s="3">
        <v>43070</v>
      </c>
      <c r="C18289" s="3">
        <v>43069</v>
      </c>
      <c r="D18289" t="s">
        <v>131</v>
      </c>
      <c r="E18289" t="s">
        <v>176</v>
      </c>
      <c r="F18289" t="s">
        <v>133</v>
      </c>
    </row>
    <row r="18290" spans="1:6" x14ac:dyDescent="0.25">
      <c r="A18290">
        <v>3425</v>
      </c>
      <c r="B18290" s="3">
        <v>43070</v>
      </c>
      <c r="C18290" s="3">
        <v>43389</v>
      </c>
      <c r="D18290" t="s">
        <v>131</v>
      </c>
      <c r="E18290" t="s">
        <v>180</v>
      </c>
      <c r="F18290" t="s">
        <v>133</v>
      </c>
    </row>
    <row r="18291" spans="1:6" x14ac:dyDescent="0.25">
      <c r="A18291">
        <v>3425</v>
      </c>
      <c r="B18291" s="3">
        <v>43389</v>
      </c>
      <c r="C18291" s="3">
        <v>43389</v>
      </c>
      <c r="D18291" t="s">
        <v>131</v>
      </c>
      <c r="E18291" t="s">
        <v>180</v>
      </c>
      <c r="F18291" t="s">
        <v>133</v>
      </c>
    </row>
    <row r="18292" spans="1:6" x14ac:dyDescent="0.25">
      <c r="A18292">
        <v>3425</v>
      </c>
      <c r="B18292" s="3">
        <v>43390</v>
      </c>
      <c r="C18292" s="3">
        <v>43802</v>
      </c>
      <c r="D18292" t="s">
        <v>131</v>
      </c>
      <c r="E18292" t="s">
        <v>180</v>
      </c>
      <c r="F18292" t="s">
        <v>133</v>
      </c>
    </row>
    <row r="18293" spans="1:6" x14ac:dyDescent="0.25">
      <c r="A18293">
        <v>3425</v>
      </c>
      <c r="B18293" s="3">
        <v>43802</v>
      </c>
      <c r="C18293" s="3">
        <v>43803</v>
      </c>
      <c r="D18293" t="s">
        <v>131</v>
      </c>
      <c r="E18293" t="s">
        <v>180</v>
      </c>
      <c r="F18293" t="s">
        <v>133</v>
      </c>
    </row>
    <row r="18294" spans="1:6" x14ac:dyDescent="0.25">
      <c r="A18294">
        <v>3429</v>
      </c>
      <c r="B18294" s="3">
        <v>43101</v>
      </c>
      <c r="C18294" s="3">
        <v>43101</v>
      </c>
      <c r="D18294" t="s">
        <v>131</v>
      </c>
      <c r="E18294" t="s">
        <v>167</v>
      </c>
      <c r="F18294" t="s">
        <v>133</v>
      </c>
    </row>
    <row r="18295" spans="1:6" x14ac:dyDescent="0.25">
      <c r="A18295">
        <v>3429</v>
      </c>
      <c r="B18295" s="3">
        <v>43101</v>
      </c>
      <c r="C18295" s="3">
        <v>43395</v>
      </c>
      <c r="D18295" t="s">
        <v>131</v>
      </c>
      <c r="E18295" t="s">
        <v>167</v>
      </c>
      <c r="F18295" t="s">
        <v>133</v>
      </c>
    </row>
    <row r="18296" spans="1:6" x14ac:dyDescent="0.25">
      <c r="A18296">
        <v>3429</v>
      </c>
      <c r="B18296" s="3">
        <v>43395</v>
      </c>
      <c r="C18296" s="3">
        <v>43625</v>
      </c>
      <c r="D18296" t="s">
        <v>131</v>
      </c>
      <c r="E18296" t="s">
        <v>167</v>
      </c>
      <c r="F18296" t="s">
        <v>133</v>
      </c>
    </row>
    <row r="18297" spans="1:6" x14ac:dyDescent="0.25">
      <c r="A18297">
        <v>3429</v>
      </c>
      <c r="B18297" s="3">
        <v>43625</v>
      </c>
      <c r="C18297" s="3">
        <v>43626</v>
      </c>
      <c r="D18297" t="s">
        <v>131</v>
      </c>
      <c r="E18297" t="s">
        <v>167</v>
      </c>
      <c r="F18297" t="s">
        <v>133</v>
      </c>
    </row>
    <row r="18298" spans="1:6" x14ac:dyDescent="0.25">
      <c r="A18298">
        <v>3429</v>
      </c>
      <c r="B18298" s="3">
        <v>43626</v>
      </c>
      <c r="C18298" s="3">
        <v>44302</v>
      </c>
      <c r="D18298" t="s">
        <v>131</v>
      </c>
      <c r="E18298" t="s">
        <v>167</v>
      </c>
      <c r="F18298" t="s">
        <v>133</v>
      </c>
    </row>
    <row r="18299" spans="1:6" x14ac:dyDescent="0.25">
      <c r="A18299">
        <v>3429</v>
      </c>
      <c r="B18299" s="3">
        <v>44302</v>
      </c>
      <c r="C18299" s="3">
        <v>44774</v>
      </c>
      <c r="D18299" t="s">
        <v>131</v>
      </c>
      <c r="E18299" t="s">
        <v>196</v>
      </c>
      <c r="F18299" t="s">
        <v>133</v>
      </c>
    </row>
    <row r="18300" spans="1:6" x14ac:dyDescent="0.25">
      <c r="A18300">
        <v>3429</v>
      </c>
      <c r="B18300" s="3">
        <v>44302</v>
      </c>
      <c r="C18300" s="3">
        <v>44302</v>
      </c>
      <c r="D18300" t="s">
        <v>131</v>
      </c>
      <c r="E18300" t="s">
        <v>167</v>
      </c>
      <c r="F18300" t="s">
        <v>133</v>
      </c>
    </row>
    <row r="18301" spans="1:6" x14ac:dyDescent="0.25">
      <c r="A18301">
        <v>3429</v>
      </c>
      <c r="B18301" s="3">
        <v>44302</v>
      </c>
      <c r="C18301" s="3">
        <v>44302</v>
      </c>
      <c r="D18301" t="s">
        <v>131</v>
      </c>
      <c r="E18301" t="s">
        <v>167</v>
      </c>
      <c r="F18301" t="s">
        <v>133</v>
      </c>
    </row>
    <row r="18302" spans="1:6" x14ac:dyDescent="0.25">
      <c r="A18302">
        <v>3429</v>
      </c>
      <c r="B18302" s="3">
        <v>44774</v>
      </c>
      <c r="C18302" s="3">
        <v>44957</v>
      </c>
      <c r="D18302" t="s">
        <v>131</v>
      </c>
      <c r="E18302" t="s">
        <v>196</v>
      </c>
      <c r="F18302" t="s">
        <v>133</v>
      </c>
    </row>
    <row r="18303" spans="1:6" x14ac:dyDescent="0.25">
      <c r="A18303">
        <v>3429</v>
      </c>
      <c r="B18303" s="3">
        <v>44958</v>
      </c>
      <c r="C18303" s="3"/>
      <c r="D18303" t="s">
        <v>131</v>
      </c>
      <c r="E18303" t="s">
        <v>196</v>
      </c>
      <c r="F18303" t="s">
        <v>133</v>
      </c>
    </row>
    <row r="18304" spans="1:6" x14ac:dyDescent="0.25">
      <c r="A18304">
        <v>3430</v>
      </c>
      <c r="B18304" s="3">
        <v>43101</v>
      </c>
      <c r="C18304" s="3">
        <v>43608</v>
      </c>
      <c r="D18304" t="s">
        <v>131</v>
      </c>
      <c r="E18304" t="s">
        <v>167</v>
      </c>
      <c r="F18304" t="s">
        <v>133</v>
      </c>
    </row>
    <row r="18305" spans="1:6" x14ac:dyDescent="0.25">
      <c r="A18305">
        <v>3430</v>
      </c>
      <c r="B18305" s="3">
        <v>43608</v>
      </c>
      <c r="C18305" s="3"/>
      <c r="D18305" t="s">
        <v>131</v>
      </c>
      <c r="E18305" t="s">
        <v>167</v>
      </c>
      <c r="F18305" t="s">
        <v>133</v>
      </c>
    </row>
    <row r="18306" spans="1:6" x14ac:dyDescent="0.25">
      <c r="A18306">
        <v>3432</v>
      </c>
      <c r="B18306" s="3">
        <v>42660</v>
      </c>
      <c r="C18306" s="3">
        <v>43359</v>
      </c>
      <c r="D18306" t="s">
        <v>131</v>
      </c>
      <c r="E18306" t="s">
        <v>190</v>
      </c>
      <c r="F18306" t="s">
        <v>133</v>
      </c>
    </row>
    <row r="18307" spans="1:6" x14ac:dyDescent="0.25">
      <c r="A18307">
        <v>3432</v>
      </c>
      <c r="B18307" s="3">
        <v>43359</v>
      </c>
      <c r="C18307" s="3">
        <v>43359</v>
      </c>
      <c r="D18307" t="s">
        <v>131</v>
      </c>
      <c r="E18307" t="s">
        <v>190</v>
      </c>
      <c r="F18307" t="s">
        <v>133</v>
      </c>
    </row>
    <row r="18308" spans="1:6" x14ac:dyDescent="0.25">
      <c r="A18308">
        <v>3432</v>
      </c>
      <c r="B18308" s="3">
        <v>43359</v>
      </c>
      <c r="C18308" s="3">
        <v>43682</v>
      </c>
      <c r="D18308" t="s">
        <v>131</v>
      </c>
      <c r="E18308" t="s">
        <v>115</v>
      </c>
      <c r="F18308" t="s">
        <v>133</v>
      </c>
    </row>
    <row r="18309" spans="1:6" x14ac:dyDescent="0.25">
      <c r="A18309">
        <v>3432</v>
      </c>
      <c r="B18309" s="3">
        <v>43359</v>
      </c>
      <c r="C18309" s="3">
        <v>43359</v>
      </c>
      <c r="D18309" t="s">
        <v>131</v>
      </c>
      <c r="E18309" t="s">
        <v>115</v>
      </c>
      <c r="F18309" t="s">
        <v>133</v>
      </c>
    </row>
    <row r="18310" spans="1:6" x14ac:dyDescent="0.25">
      <c r="A18310">
        <v>3432</v>
      </c>
      <c r="B18310" s="3">
        <v>43682</v>
      </c>
      <c r="C18310" s="3">
        <v>43686</v>
      </c>
      <c r="D18310" t="s">
        <v>131</v>
      </c>
      <c r="E18310" t="s">
        <v>115</v>
      </c>
      <c r="F18310" t="s">
        <v>133</v>
      </c>
    </row>
    <row r="18311" spans="1:6" x14ac:dyDescent="0.25">
      <c r="A18311">
        <v>3432</v>
      </c>
      <c r="B18311" s="3">
        <v>43687</v>
      </c>
      <c r="C18311" s="3">
        <v>44075</v>
      </c>
      <c r="D18311" t="s">
        <v>131</v>
      </c>
      <c r="E18311" t="s">
        <v>115</v>
      </c>
      <c r="F18311" t="s">
        <v>133</v>
      </c>
    </row>
    <row r="18312" spans="1:6" x14ac:dyDescent="0.25">
      <c r="A18312">
        <v>3432</v>
      </c>
      <c r="B18312" s="3">
        <v>44075</v>
      </c>
      <c r="C18312" s="3">
        <v>44562</v>
      </c>
      <c r="D18312" t="s">
        <v>131</v>
      </c>
      <c r="E18312" t="s">
        <v>120</v>
      </c>
      <c r="F18312" t="s">
        <v>133</v>
      </c>
    </row>
    <row r="18313" spans="1:6" x14ac:dyDescent="0.25">
      <c r="A18313">
        <v>3432</v>
      </c>
      <c r="B18313" s="3">
        <v>44075</v>
      </c>
      <c r="C18313" s="3">
        <v>44075</v>
      </c>
      <c r="D18313" t="s">
        <v>131</v>
      </c>
      <c r="E18313" t="s">
        <v>115</v>
      </c>
      <c r="F18313" t="s">
        <v>133</v>
      </c>
    </row>
    <row r="18314" spans="1:6" x14ac:dyDescent="0.25">
      <c r="A18314">
        <v>3432</v>
      </c>
      <c r="B18314" s="3">
        <v>44562</v>
      </c>
      <c r="C18314" s="3">
        <v>44562</v>
      </c>
      <c r="D18314" t="s">
        <v>131</v>
      </c>
      <c r="E18314" t="s">
        <v>323</v>
      </c>
      <c r="F18314" t="s">
        <v>133</v>
      </c>
    </row>
    <row r="18315" spans="1:6" x14ac:dyDescent="0.25">
      <c r="A18315">
        <v>3432</v>
      </c>
      <c r="B18315" s="3">
        <v>44562</v>
      </c>
      <c r="C18315" s="3"/>
      <c r="D18315" t="s">
        <v>131</v>
      </c>
      <c r="E18315" t="s">
        <v>323</v>
      </c>
      <c r="F18315" t="s">
        <v>133</v>
      </c>
    </row>
    <row r="18316" spans="1:6" x14ac:dyDescent="0.25">
      <c r="A18316">
        <v>3432</v>
      </c>
      <c r="B18316" s="3">
        <v>44562</v>
      </c>
      <c r="C18316" s="3">
        <v>44562</v>
      </c>
      <c r="D18316" t="s">
        <v>131</v>
      </c>
      <c r="E18316" t="s">
        <v>120</v>
      </c>
      <c r="F18316" t="s">
        <v>133</v>
      </c>
    </row>
    <row r="18317" spans="1:6" x14ac:dyDescent="0.25">
      <c r="A18317">
        <v>3433</v>
      </c>
      <c r="B18317" s="3">
        <v>44151</v>
      </c>
      <c r="C18317" s="3">
        <v>44196</v>
      </c>
      <c r="D18317" t="s">
        <v>131</v>
      </c>
      <c r="E18317" t="s">
        <v>167</v>
      </c>
      <c r="F18317" t="s">
        <v>133</v>
      </c>
    </row>
    <row r="18318" spans="1:6" x14ac:dyDescent="0.25">
      <c r="A18318">
        <v>3433</v>
      </c>
      <c r="B18318" s="3">
        <v>44197</v>
      </c>
      <c r="C18318" s="3">
        <v>44242</v>
      </c>
      <c r="D18318" t="s">
        <v>131</v>
      </c>
      <c r="E18318" t="s">
        <v>167</v>
      </c>
      <c r="F18318" t="s">
        <v>133</v>
      </c>
    </row>
    <row r="18319" spans="1:6" x14ac:dyDescent="0.25">
      <c r="A18319">
        <v>3433</v>
      </c>
      <c r="B18319" s="3">
        <v>44243</v>
      </c>
      <c r="C18319" s="3">
        <v>44270</v>
      </c>
      <c r="D18319" t="s">
        <v>131</v>
      </c>
      <c r="E18319" t="s">
        <v>167</v>
      </c>
      <c r="F18319" t="s">
        <v>133</v>
      </c>
    </row>
    <row r="18320" spans="1:6" x14ac:dyDescent="0.25">
      <c r="A18320">
        <v>3433</v>
      </c>
      <c r="B18320" s="3">
        <v>44270</v>
      </c>
      <c r="C18320" s="3">
        <v>44270</v>
      </c>
      <c r="D18320" t="s">
        <v>131</v>
      </c>
      <c r="E18320" t="s">
        <v>167</v>
      </c>
      <c r="F18320" t="s">
        <v>133</v>
      </c>
    </row>
    <row r="18321" spans="1:6" x14ac:dyDescent="0.25">
      <c r="A18321">
        <v>3433</v>
      </c>
      <c r="B18321" s="3">
        <v>44271</v>
      </c>
      <c r="C18321" s="3">
        <v>44332</v>
      </c>
      <c r="D18321" t="s">
        <v>131</v>
      </c>
      <c r="E18321" t="s">
        <v>191</v>
      </c>
      <c r="F18321" t="s">
        <v>133</v>
      </c>
    </row>
    <row r="18322" spans="1:6" x14ac:dyDescent="0.25">
      <c r="A18322">
        <v>3433</v>
      </c>
      <c r="B18322" s="3">
        <v>44332</v>
      </c>
      <c r="C18322" s="3"/>
      <c r="D18322" t="s">
        <v>131</v>
      </c>
      <c r="E18322" t="s">
        <v>191</v>
      </c>
      <c r="F18322" t="s">
        <v>133</v>
      </c>
    </row>
    <row r="18323" spans="1:6" x14ac:dyDescent="0.25">
      <c r="A18323">
        <v>3433</v>
      </c>
      <c r="B18323" s="3">
        <v>44332</v>
      </c>
      <c r="C18323" s="3"/>
      <c r="D18323" t="s">
        <v>131</v>
      </c>
      <c r="E18323" t="s">
        <v>207</v>
      </c>
      <c r="F18323" t="s">
        <v>133</v>
      </c>
    </row>
    <row r="18324" spans="1:6" x14ac:dyDescent="0.25">
      <c r="A18324">
        <v>3457</v>
      </c>
      <c r="B18324" s="3">
        <v>42891</v>
      </c>
      <c r="C18324" s="3">
        <v>43206</v>
      </c>
      <c r="D18324" t="s">
        <v>131</v>
      </c>
      <c r="E18324" t="s">
        <v>174</v>
      </c>
      <c r="F18324" t="s">
        <v>133</v>
      </c>
    </row>
    <row r="18325" spans="1:6" x14ac:dyDescent="0.25">
      <c r="A18325">
        <v>3457</v>
      </c>
      <c r="B18325" s="3">
        <v>43206</v>
      </c>
      <c r="C18325" s="3"/>
      <c r="D18325" t="s">
        <v>131</v>
      </c>
      <c r="E18325" t="s">
        <v>174</v>
      </c>
      <c r="F18325" t="s">
        <v>133</v>
      </c>
    </row>
    <row r="18326" spans="1:6" x14ac:dyDescent="0.25">
      <c r="A18326">
        <v>3459</v>
      </c>
      <c r="B18326" s="3">
        <v>42614</v>
      </c>
      <c r="C18326" s="3">
        <v>43312</v>
      </c>
      <c r="D18326" t="s">
        <v>131</v>
      </c>
      <c r="E18326" t="s">
        <v>187</v>
      </c>
      <c r="F18326" t="s">
        <v>133</v>
      </c>
    </row>
    <row r="18327" spans="1:6" x14ac:dyDescent="0.25">
      <c r="A18327">
        <v>3459</v>
      </c>
      <c r="B18327" s="3">
        <v>43312</v>
      </c>
      <c r="C18327" s="3">
        <v>43409</v>
      </c>
      <c r="D18327" t="s">
        <v>131</v>
      </c>
      <c r="E18327" t="s">
        <v>187</v>
      </c>
      <c r="F18327" t="s">
        <v>133</v>
      </c>
    </row>
    <row r="18328" spans="1:6" x14ac:dyDescent="0.25">
      <c r="A18328">
        <v>3459</v>
      </c>
      <c r="B18328" s="3">
        <v>43410</v>
      </c>
      <c r="C18328" s="3">
        <v>44524</v>
      </c>
      <c r="D18328" t="s">
        <v>131</v>
      </c>
      <c r="E18328" t="s">
        <v>187</v>
      </c>
      <c r="F18328" t="s">
        <v>133</v>
      </c>
    </row>
    <row r="18329" spans="1:6" x14ac:dyDescent="0.25">
      <c r="A18329">
        <v>3459</v>
      </c>
      <c r="B18329" s="3">
        <v>44524</v>
      </c>
      <c r="C18329" s="3">
        <v>44526</v>
      </c>
      <c r="D18329" t="s">
        <v>131</v>
      </c>
      <c r="E18329" t="s">
        <v>187</v>
      </c>
      <c r="F18329" t="s">
        <v>133</v>
      </c>
    </row>
    <row r="18330" spans="1:6" x14ac:dyDescent="0.25">
      <c r="A18330">
        <v>3459</v>
      </c>
      <c r="B18330" s="3">
        <v>44527</v>
      </c>
      <c r="C18330" s="3">
        <v>44562</v>
      </c>
      <c r="D18330" t="s">
        <v>131</v>
      </c>
      <c r="E18330" t="s">
        <v>187</v>
      </c>
      <c r="F18330" t="s">
        <v>133</v>
      </c>
    </row>
    <row r="18331" spans="1:6" x14ac:dyDescent="0.25">
      <c r="A18331">
        <v>3459</v>
      </c>
      <c r="B18331" s="3">
        <v>44562</v>
      </c>
      <c r="C18331" s="3">
        <v>44562</v>
      </c>
      <c r="D18331" t="s">
        <v>131</v>
      </c>
      <c r="E18331" t="s">
        <v>128</v>
      </c>
      <c r="F18331" t="s">
        <v>133</v>
      </c>
    </row>
    <row r="18332" spans="1:6" x14ac:dyDescent="0.25">
      <c r="A18332">
        <v>3459</v>
      </c>
      <c r="B18332" s="3">
        <v>44562</v>
      </c>
      <c r="C18332" s="3">
        <v>44562</v>
      </c>
      <c r="D18332" t="s">
        <v>131</v>
      </c>
      <c r="E18332" t="s">
        <v>187</v>
      </c>
      <c r="F18332" t="s">
        <v>133</v>
      </c>
    </row>
    <row r="18333" spans="1:6" x14ac:dyDescent="0.25">
      <c r="A18333">
        <v>3459</v>
      </c>
      <c r="B18333" s="3">
        <v>44562</v>
      </c>
      <c r="C18333" s="3"/>
      <c r="D18333" t="s">
        <v>131</v>
      </c>
      <c r="E18333" t="s">
        <v>128</v>
      </c>
      <c r="F18333" t="s">
        <v>133</v>
      </c>
    </row>
    <row r="18334" spans="1:6" x14ac:dyDescent="0.25">
      <c r="A18334">
        <v>3460</v>
      </c>
      <c r="B18334" s="3">
        <v>42948</v>
      </c>
      <c r="C18334" s="3">
        <v>43318</v>
      </c>
      <c r="D18334" t="s">
        <v>131</v>
      </c>
      <c r="E18334" t="s">
        <v>134</v>
      </c>
      <c r="F18334" t="s">
        <v>133</v>
      </c>
    </row>
    <row r="18335" spans="1:6" x14ac:dyDescent="0.25">
      <c r="A18335">
        <v>3460</v>
      </c>
      <c r="B18335" s="3">
        <v>43318</v>
      </c>
      <c r="C18335" s="3">
        <v>44180</v>
      </c>
      <c r="D18335" t="s">
        <v>131</v>
      </c>
      <c r="E18335" t="s">
        <v>134</v>
      </c>
      <c r="F18335" t="s">
        <v>133</v>
      </c>
    </row>
    <row r="18336" spans="1:6" x14ac:dyDescent="0.25">
      <c r="A18336">
        <v>3460</v>
      </c>
      <c r="B18336" s="3">
        <v>44180</v>
      </c>
      <c r="C18336" s="3">
        <v>44180</v>
      </c>
      <c r="D18336" t="s">
        <v>131</v>
      </c>
      <c r="E18336" t="s">
        <v>273</v>
      </c>
      <c r="F18336" t="s">
        <v>133</v>
      </c>
    </row>
    <row r="18337" spans="1:6" x14ac:dyDescent="0.25">
      <c r="A18337">
        <v>3460</v>
      </c>
      <c r="B18337" s="3">
        <v>44180</v>
      </c>
      <c r="C18337" s="3"/>
      <c r="D18337" t="s">
        <v>131</v>
      </c>
      <c r="E18337" t="s">
        <v>273</v>
      </c>
      <c r="F18337" t="s">
        <v>133</v>
      </c>
    </row>
    <row r="18338" spans="1:6" x14ac:dyDescent="0.25">
      <c r="A18338">
        <v>3467</v>
      </c>
      <c r="B18338" s="3">
        <v>43073</v>
      </c>
      <c r="C18338" s="3">
        <v>43838</v>
      </c>
      <c r="D18338" t="s">
        <v>131</v>
      </c>
      <c r="E18338" t="s">
        <v>191</v>
      </c>
      <c r="F18338" t="s">
        <v>133</v>
      </c>
    </row>
    <row r="18339" spans="1:6" x14ac:dyDescent="0.25">
      <c r="A18339">
        <v>3467</v>
      </c>
      <c r="B18339" s="3">
        <v>43838</v>
      </c>
      <c r="C18339" s="3">
        <v>43838</v>
      </c>
      <c r="D18339" t="s">
        <v>131</v>
      </c>
      <c r="E18339" t="s">
        <v>191</v>
      </c>
      <c r="F18339" t="s">
        <v>133</v>
      </c>
    </row>
    <row r="18340" spans="1:6" x14ac:dyDescent="0.25">
      <c r="A18340">
        <v>3467</v>
      </c>
      <c r="B18340" s="3">
        <v>43838</v>
      </c>
      <c r="C18340" s="3">
        <v>44172</v>
      </c>
      <c r="D18340" t="s">
        <v>131</v>
      </c>
      <c r="E18340" t="s">
        <v>167</v>
      </c>
      <c r="F18340" t="s">
        <v>133</v>
      </c>
    </row>
    <row r="18341" spans="1:6" x14ac:dyDescent="0.25">
      <c r="A18341">
        <v>3467</v>
      </c>
      <c r="B18341" s="3">
        <v>44172</v>
      </c>
      <c r="C18341" s="3">
        <v>44172</v>
      </c>
      <c r="D18341" t="s">
        <v>131</v>
      </c>
      <c r="E18341" t="s">
        <v>167</v>
      </c>
      <c r="F18341" t="s">
        <v>133</v>
      </c>
    </row>
    <row r="18342" spans="1:6" x14ac:dyDescent="0.25">
      <c r="A18342">
        <v>3467</v>
      </c>
      <c r="B18342" s="3">
        <v>44172</v>
      </c>
      <c r="C18342" s="3">
        <v>44629</v>
      </c>
      <c r="D18342" t="s">
        <v>131</v>
      </c>
      <c r="E18342" t="s">
        <v>116</v>
      </c>
      <c r="F18342" t="s">
        <v>133</v>
      </c>
    </row>
    <row r="18343" spans="1:6" x14ac:dyDescent="0.25">
      <c r="A18343">
        <v>3467</v>
      </c>
      <c r="B18343" s="3">
        <v>44172</v>
      </c>
      <c r="C18343" s="3">
        <v>44172</v>
      </c>
      <c r="D18343" t="s">
        <v>131</v>
      </c>
      <c r="E18343" t="s">
        <v>116</v>
      </c>
      <c r="F18343" t="s">
        <v>133</v>
      </c>
    </row>
    <row r="18344" spans="1:6" x14ac:dyDescent="0.25">
      <c r="A18344">
        <v>3467</v>
      </c>
      <c r="B18344" s="3">
        <v>44629</v>
      </c>
      <c r="C18344" s="3"/>
      <c r="D18344" t="s">
        <v>131</v>
      </c>
      <c r="E18344" t="s">
        <v>115</v>
      </c>
      <c r="F18344" t="s">
        <v>133</v>
      </c>
    </row>
    <row r="18345" spans="1:6" x14ac:dyDescent="0.25">
      <c r="A18345">
        <v>3467</v>
      </c>
      <c r="B18345" s="3">
        <v>44629</v>
      </c>
      <c r="C18345" s="3">
        <v>44629</v>
      </c>
      <c r="D18345" t="s">
        <v>131</v>
      </c>
      <c r="E18345" t="s">
        <v>116</v>
      </c>
      <c r="F18345" t="s">
        <v>133</v>
      </c>
    </row>
    <row r="18346" spans="1:6" x14ac:dyDescent="0.25">
      <c r="A18346">
        <v>3467</v>
      </c>
      <c r="B18346" s="3">
        <v>44629</v>
      </c>
      <c r="C18346" s="3">
        <v>44631</v>
      </c>
      <c r="D18346" t="s">
        <v>131</v>
      </c>
      <c r="E18346" t="s">
        <v>116</v>
      </c>
      <c r="F18346" t="s">
        <v>133</v>
      </c>
    </row>
    <row r="18347" spans="1:6" x14ac:dyDescent="0.25">
      <c r="A18347">
        <v>3474</v>
      </c>
      <c r="B18347" s="3">
        <v>43163</v>
      </c>
      <c r="C18347" s="3">
        <v>44501</v>
      </c>
      <c r="D18347" t="s">
        <v>131</v>
      </c>
      <c r="E18347" t="s">
        <v>169</v>
      </c>
      <c r="F18347" t="s">
        <v>133</v>
      </c>
    </row>
    <row r="18348" spans="1:6" x14ac:dyDescent="0.25">
      <c r="A18348">
        <v>3474</v>
      </c>
      <c r="B18348" s="3">
        <v>44501</v>
      </c>
      <c r="C18348" s="3">
        <v>44621</v>
      </c>
      <c r="D18348" t="s">
        <v>131</v>
      </c>
      <c r="E18348" t="s">
        <v>115</v>
      </c>
      <c r="F18348" t="s">
        <v>133</v>
      </c>
    </row>
    <row r="18349" spans="1:6" x14ac:dyDescent="0.25">
      <c r="A18349">
        <v>3474</v>
      </c>
      <c r="B18349" s="3">
        <v>44501</v>
      </c>
      <c r="C18349" s="3">
        <v>44501</v>
      </c>
      <c r="D18349" t="s">
        <v>131</v>
      </c>
      <c r="E18349" t="s">
        <v>169</v>
      </c>
      <c r="F18349" t="s">
        <v>133</v>
      </c>
    </row>
    <row r="18350" spans="1:6" x14ac:dyDescent="0.25">
      <c r="A18350">
        <v>3474</v>
      </c>
      <c r="B18350" s="3">
        <v>44620</v>
      </c>
      <c r="C18350" s="3">
        <v>44621</v>
      </c>
      <c r="D18350" t="s">
        <v>131</v>
      </c>
      <c r="E18350" t="s">
        <v>115</v>
      </c>
      <c r="F18350" t="s">
        <v>133</v>
      </c>
    </row>
    <row r="18351" spans="1:6" x14ac:dyDescent="0.25">
      <c r="A18351">
        <v>3474</v>
      </c>
      <c r="B18351" s="3">
        <v>44620</v>
      </c>
      <c r="C18351" s="3">
        <v>44621</v>
      </c>
      <c r="D18351" t="s">
        <v>131</v>
      </c>
      <c r="E18351" t="s">
        <v>169</v>
      </c>
      <c r="F18351" t="s">
        <v>133</v>
      </c>
    </row>
    <row r="18352" spans="1:6" x14ac:dyDescent="0.25">
      <c r="A18352">
        <v>3474</v>
      </c>
      <c r="B18352" s="3">
        <v>44621</v>
      </c>
      <c r="C18352" s="3">
        <v>44621</v>
      </c>
      <c r="D18352" t="s">
        <v>131</v>
      </c>
      <c r="E18352" t="s">
        <v>115</v>
      </c>
      <c r="F18352" t="s">
        <v>133</v>
      </c>
    </row>
    <row r="18353" spans="1:6" x14ac:dyDescent="0.25">
      <c r="A18353">
        <v>3474</v>
      </c>
      <c r="B18353" s="3">
        <v>44621</v>
      </c>
      <c r="C18353" s="3">
        <v>44621</v>
      </c>
      <c r="D18353" t="s">
        <v>131</v>
      </c>
      <c r="E18353" t="s">
        <v>115</v>
      </c>
      <c r="F18353" t="s">
        <v>133</v>
      </c>
    </row>
    <row r="18354" spans="1:6" x14ac:dyDescent="0.25">
      <c r="A18354">
        <v>3474</v>
      </c>
      <c r="B18354" s="3">
        <v>44621</v>
      </c>
      <c r="C18354" s="3">
        <v>44621</v>
      </c>
      <c r="D18354" t="s">
        <v>131</v>
      </c>
      <c r="E18354" t="s">
        <v>169</v>
      </c>
      <c r="F18354" t="s">
        <v>133</v>
      </c>
    </row>
    <row r="18355" spans="1:6" x14ac:dyDescent="0.25">
      <c r="A18355">
        <v>3474</v>
      </c>
      <c r="B18355" s="3">
        <v>44621</v>
      </c>
      <c r="C18355" s="3"/>
      <c r="D18355" t="s">
        <v>131</v>
      </c>
      <c r="E18355" t="s">
        <v>115</v>
      </c>
      <c r="F18355" t="s">
        <v>133</v>
      </c>
    </row>
    <row r="18356" spans="1:6" x14ac:dyDescent="0.25">
      <c r="A18356">
        <v>3479</v>
      </c>
      <c r="B18356" s="3">
        <v>44496</v>
      </c>
      <c r="C18356" s="3"/>
      <c r="D18356" t="s">
        <v>131</v>
      </c>
      <c r="E18356" t="s">
        <v>189</v>
      </c>
      <c r="F18356" t="s">
        <v>133</v>
      </c>
    </row>
    <row r="18357" spans="1:6" x14ac:dyDescent="0.25">
      <c r="A18357">
        <v>3481</v>
      </c>
      <c r="B18357" s="3">
        <v>43495</v>
      </c>
      <c r="C18357" s="3">
        <v>43712</v>
      </c>
      <c r="D18357" t="s">
        <v>131</v>
      </c>
      <c r="E18357" t="s">
        <v>176</v>
      </c>
      <c r="F18357" t="s">
        <v>133</v>
      </c>
    </row>
    <row r="18358" spans="1:6" x14ac:dyDescent="0.25">
      <c r="A18358">
        <v>3481</v>
      </c>
      <c r="B18358" s="3">
        <v>43712</v>
      </c>
      <c r="C18358" s="3"/>
      <c r="D18358" t="s">
        <v>131</v>
      </c>
      <c r="E18358" t="s">
        <v>176</v>
      </c>
      <c r="F18358" t="s">
        <v>133</v>
      </c>
    </row>
    <row r="18359" spans="1:6" x14ac:dyDescent="0.25">
      <c r="A18359">
        <v>3482</v>
      </c>
      <c r="B18359" s="3">
        <v>43466</v>
      </c>
      <c r="C18359" s="3">
        <v>43555</v>
      </c>
      <c r="D18359" t="s">
        <v>131</v>
      </c>
      <c r="E18359" t="s">
        <v>171</v>
      </c>
      <c r="F18359" t="s">
        <v>132</v>
      </c>
    </row>
    <row r="18360" spans="1:6" x14ac:dyDescent="0.25">
      <c r="A18360">
        <v>3482</v>
      </c>
      <c r="B18360" s="3">
        <v>43556</v>
      </c>
      <c r="C18360" s="3">
        <v>43646</v>
      </c>
      <c r="D18360" t="s">
        <v>131</v>
      </c>
      <c r="E18360" t="s">
        <v>171</v>
      </c>
      <c r="F18360" t="s">
        <v>132</v>
      </c>
    </row>
    <row r="18361" spans="1:6" x14ac:dyDescent="0.25">
      <c r="A18361">
        <v>3482</v>
      </c>
      <c r="B18361" s="3">
        <v>43647</v>
      </c>
      <c r="C18361" s="3">
        <v>43738</v>
      </c>
      <c r="D18361" t="s">
        <v>131</v>
      </c>
      <c r="E18361" t="s">
        <v>171</v>
      </c>
      <c r="F18361" t="s">
        <v>132</v>
      </c>
    </row>
    <row r="18362" spans="1:6" x14ac:dyDescent="0.25">
      <c r="A18362">
        <v>3482</v>
      </c>
      <c r="B18362" s="3">
        <v>43739</v>
      </c>
      <c r="C18362" s="3">
        <v>43830</v>
      </c>
      <c r="D18362" t="s">
        <v>131</v>
      </c>
      <c r="E18362" t="s">
        <v>171</v>
      </c>
      <c r="F18362" t="s">
        <v>132</v>
      </c>
    </row>
    <row r="18363" spans="1:6" x14ac:dyDescent="0.25">
      <c r="A18363">
        <v>3482</v>
      </c>
      <c r="B18363" s="3">
        <v>43831</v>
      </c>
      <c r="C18363" s="3">
        <v>43921</v>
      </c>
      <c r="D18363" t="s">
        <v>131</v>
      </c>
      <c r="E18363" t="s">
        <v>171</v>
      </c>
      <c r="F18363" t="s">
        <v>132</v>
      </c>
    </row>
    <row r="18364" spans="1:6" x14ac:dyDescent="0.25">
      <c r="A18364">
        <v>3482</v>
      </c>
      <c r="B18364" s="3">
        <v>43922</v>
      </c>
      <c r="C18364" s="3">
        <v>44012</v>
      </c>
      <c r="D18364" t="s">
        <v>131</v>
      </c>
      <c r="E18364" t="s">
        <v>171</v>
      </c>
      <c r="F18364" t="s">
        <v>132</v>
      </c>
    </row>
    <row r="18365" spans="1:6" x14ac:dyDescent="0.25">
      <c r="A18365">
        <v>3482</v>
      </c>
      <c r="B18365" s="3">
        <v>44011</v>
      </c>
      <c r="C18365" s="3">
        <v>44025</v>
      </c>
      <c r="D18365" t="s">
        <v>131</v>
      </c>
      <c r="E18365" t="s">
        <v>171</v>
      </c>
      <c r="F18365" t="s">
        <v>132</v>
      </c>
    </row>
    <row r="18366" spans="1:6" x14ac:dyDescent="0.25">
      <c r="A18366">
        <v>3482</v>
      </c>
      <c r="B18366" s="3">
        <v>44013</v>
      </c>
      <c r="C18366" s="3">
        <v>44104</v>
      </c>
      <c r="D18366" t="s">
        <v>131</v>
      </c>
      <c r="E18366" t="s">
        <v>171</v>
      </c>
      <c r="F18366" t="s">
        <v>132</v>
      </c>
    </row>
    <row r="18367" spans="1:6" x14ac:dyDescent="0.25">
      <c r="A18367">
        <v>3482</v>
      </c>
      <c r="B18367" s="3">
        <v>44013</v>
      </c>
      <c r="C18367" s="3">
        <v>44027</v>
      </c>
      <c r="D18367" t="s">
        <v>131</v>
      </c>
      <c r="E18367" t="s">
        <v>171</v>
      </c>
      <c r="F18367" t="s">
        <v>132</v>
      </c>
    </row>
    <row r="18368" spans="1:6" x14ac:dyDescent="0.25">
      <c r="A18368">
        <v>3482</v>
      </c>
      <c r="B18368" s="3">
        <v>44026</v>
      </c>
      <c r="C18368" s="3">
        <v>44089</v>
      </c>
      <c r="D18368" t="s">
        <v>131</v>
      </c>
      <c r="E18368" t="s">
        <v>171</v>
      </c>
      <c r="F18368" t="s">
        <v>132</v>
      </c>
    </row>
    <row r="18369" spans="1:6" x14ac:dyDescent="0.25">
      <c r="A18369">
        <v>3482</v>
      </c>
      <c r="B18369" s="3">
        <v>44028</v>
      </c>
      <c r="C18369" s="3">
        <v>44089</v>
      </c>
      <c r="D18369" t="s">
        <v>131</v>
      </c>
      <c r="E18369" t="s">
        <v>171</v>
      </c>
      <c r="F18369" t="s">
        <v>132</v>
      </c>
    </row>
    <row r="18370" spans="1:6" x14ac:dyDescent="0.25">
      <c r="A18370">
        <v>3482</v>
      </c>
      <c r="B18370" s="3">
        <v>44089</v>
      </c>
      <c r="C18370" s="3">
        <v>44090</v>
      </c>
      <c r="D18370" t="s">
        <v>131</v>
      </c>
      <c r="E18370" t="s">
        <v>171</v>
      </c>
      <c r="F18370" t="s">
        <v>132</v>
      </c>
    </row>
    <row r="18371" spans="1:6" x14ac:dyDescent="0.25">
      <c r="A18371">
        <v>3482</v>
      </c>
      <c r="B18371" s="3">
        <v>44090</v>
      </c>
      <c r="C18371" s="3">
        <v>44410</v>
      </c>
      <c r="D18371" t="s">
        <v>131</v>
      </c>
      <c r="E18371" t="s">
        <v>206</v>
      </c>
      <c r="F18371" t="s">
        <v>132</v>
      </c>
    </row>
    <row r="18372" spans="1:6" x14ac:dyDescent="0.25">
      <c r="A18372">
        <v>3482</v>
      </c>
      <c r="B18372" s="3">
        <v>44090</v>
      </c>
      <c r="C18372" s="3">
        <v>44410</v>
      </c>
      <c r="D18372" t="s">
        <v>131</v>
      </c>
      <c r="E18372" t="s">
        <v>206</v>
      </c>
      <c r="F18372" t="s">
        <v>132</v>
      </c>
    </row>
    <row r="18373" spans="1:6" x14ac:dyDescent="0.25">
      <c r="A18373">
        <v>3482</v>
      </c>
      <c r="B18373" s="3">
        <v>44403</v>
      </c>
      <c r="C18373" s="3">
        <v>44404</v>
      </c>
      <c r="D18373" t="s">
        <v>131</v>
      </c>
      <c r="E18373" t="s">
        <v>206</v>
      </c>
      <c r="F18373" t="s">
        <v>132</v>
      </c>
    </row>
    <row r="18374" spans="1:6" x14ac:dyDescent="0.25">
      <c r="A18374">
        <v>3482</v>
      </c>
      <c r="B18374" s="3">
        <v>44403</v>
      </c>
      <c r="C18374" s="3">
        <v>44404</v>
      </c>
      <c r="D18374" t="s">
        <v>131</v>
      </c>
      <c r="E18374" t="s">
        <v>206</v>
      </c>
      <c r="F18374" t="s">
        <v>132</v>
      </c>
    </row>
    <row r="18375" spans="1:6" x14ac:dyDescent="0.25">
      <c r="A18375">
        <v>3482</v>
      </c>
      <c r="B18375" s="3">
        <v>44405</v>
      </c>
      <c r="C18375" s="3">
        <v>44550</v>
      </c>
      <c r="D18375" t="s">
        <v>131</v>
      </c>
      <c r="E18375" t="s">
        <v>206</v>
      </c>
      <c r="F18375" t="s">
        <v>132</v>
      </c>
    </row>
    <row r="18376" spans="1:6" x14ac:dyDescent="0.25">
      <c r="A18376">
        <v>3482</v>
      </c>
      <c r="B18376" s="3">
        <v>44405</v>
      </c>
      <c r="C18376" s="3">
        <v>44550</v>
      </c>
      <c r="D18376" t="s">
        <v>131</v>
      </c>
      <c r="E18376" t="s">
        <v>206</v>
      </c>
      <c r="F18376" t="s">
        <v>132</v>
      </c>
    </row>
    <row r="18377" spans="1:6" x14ac:dyDescent="0.25">
      <c r="A18377">
        <v>3482</v>
      </c>
      <c r="B18377" s="3">
        <v>44410</v>
      </c>
      <c r="C18377" s="3">
        <v>44423</v>
      </c>
      <c r="D18377" t="s">
        <v>131</v>
      </c>
      <c r="E18377" t="s">
        <v>206</v>
      </c>
      <c r="F18377" t="s">
        <v>132</v>
      </c>
    </row>
    <row r="18378" spans="1:6" x14ac:dyDescent="0.25">
      <c r="A18378">
        <v>3482</v>
      </c>
      <c r="B18378" s="3">
        <v>44410</v>
      </c>
      <c r="C18378" s="3">
        <v>44423</v>
      </c>
      <c r="D18378" t="s">
        <v>131</v>
      </c>
      <c r="E18378" t="s">
        <v>206</v>
      </c>
      <c r="F18378" t="s">
        <v>132</v>
      </c>
    </row>
    <row r="18379" spans="1:6" x14ac:dyDescent="0.25">
      <c r="A18379">
        <v>3482</v>
      </c>
      <c r="B18379" s="3">
        <v>44424</v>
      </c>
      <c r="C18379" s="3">
        <v>44549</v>
      </c>
      <c r="D18379" t="s">
        <v>131</v>
      </c>
      <c r="E18379" t="s">
        <v>206</v>
      </c>
      <c r="F18379" t="s">
        <v>132</v>
      </c>
    </row>
    <row r="18380" spans="1:6" x14ac:dyDescent="0.25">
      <c r="A18380">
        <v>3482</v>
      </c>
      <c r="B18380" s="3">
        <v>44424</v>
      </c>
      <c r="C18380" s="3">
        <v>44549</v>
      </c>
      <c r="D18380" t="s">
        <v>131</v>
      </c>
      <c r="E18380" t="s">
        <v>206</v>
      </c>
      <c r="F18380" t="s">
        <v>132</v>
      </c>
    </row>
    <row r="18381" spans="1:6" x14ac:dyDescent="0.25">
      <c r="A18381">
        <v>3482</v>
      </c>
      <c r="B18381" s="3">
        <v>44550</v>
      </c>
      <c r="C18381" s="3">
        <v>44564</v>
      </c>
      <c r="D18381" t="s">
        <v>131</v>
      </c>
      <c r="E18381" t="s">
        <v>206</v>
      </c>
      <c r="F18381" t="s">
        <v>132</v>
      </c>
    </row>
    <row r="18382" spans="1:6" x14ac:dyDescent="0.25">
      <c r="A18382">
        <v>3482</v>
      </c>
      <c r="B18382" s="3">
        <v>44550</v>
      </c>
      <c r="C18382" s="3">
        <v>44564</v>
      </c>
      <c r="D18382" t="s">
        <v>131</v>
      </c>
      <c r="E18382" t="s">
        <v>206</v>
      </c>
      <c r="F18382" t="s">
        <v>132</v>
      </c>
    </row>
    <row r="18383" spans="1:6" x14ac:dyDescent="0.25">
      <c r="A18383">
        <v>3482</v>
      </c>
      <c r="B18383" s="3">
        <v>44565</v>
      </c>
      <c r="C18383" s="3">
        <v>44579</v>
      </c>
      <c r="D18383" t="s">
        <v>131</v>
      </c>
      <c r="E18383" t="s">
        <v>206</v>
      </c>
      <c r="F18383" t="s">
        <v>132</v>
      </c>
    </row>
    <row r="18384" spans="1:6" x14ac:dyDescent="0.25">
      <c r="A18384">
        <v>3482</v>
      </c>
      <c r="B18384" s="3">
        <v>44565</v>
      </c>
      <c r="C18384" s="3">
        <v>44579</v>
      </c>
      <c r="D18384" t="s">
        <v>131</v>
      </c>
      <c r="E18384" t="s">
        <v>206</v>
      </c>
      <c r="F18384" t="s">
        <v>132</v>
      </c>
    </row>
    <row r="18385" spans="1:6" x14ac:dyDescent="0.25">
      <c r="A18385">
        <v>3482</v>
      </c>
      <c r="B18385" s="3">
        <v>44579</v>
      </c>
      <c r="C18385" s="3">
        <v>44583</v>
      </c>
      <c r="D18385" t="s">
        <v>131</v>
      </c>
      <c r="E18385" t="s">
        <v>206</v>
      </c>
      <c r="F18385" t="s">
        <v>132</v>
      </c>
    </row>
    <row r="18386" spans="1:6" x14ac:dyDescent="0.25">
      <c r="A18386">
        <v>3482</v>
      </c>
      <c r="B18386" s="3">
        <v>44579</v>
      </c>
      <c r="C18386" s="3">
        <v>44583</v>
      </c>
      <c r="D18386" t="s">
        <v>131</v>
      </c>
      <c r="E18386" t="s">
        <v>206</v>
      </c>
      <c r="F18386" t="s">
        <v>132</v>
      </c>
    </row>
    <row r="18387" spans="1:6" x14ac:dyDescent="0.25">
      <c r="A18387">
        <v>3482</v>
      </c>
      <c r="B18387" s="3">
        <v>44584</v>
      </c>
      <c r="C18387" s="3">
        <v>44593</v>
      </c>
      <c r="D18387" t="s">
        <v>131</v>
      </c>
      <c r="E18387" t="s">
        <v>206</v>
      </c>
      <c r="F18387" t="s">
        <v>132</v>
      </c>
    </row>
    <row r="18388" spans="1:6" x14ac:dyDescent="0.25">
      <c r="A18388">
        <v>3482</v>
      </c>
      <c r="B18388" s="3">
        <v>44584</v>
      </c>
      <c r="C18388" s="3">
        <v>44593</v>
      </c>
      <c r="D18388" t="s">
        <v>131</v>
      </c>
      <c r="E18388" t="s">
        <v>206</v>
      </c>
      <c r="F18388" t="s">
        <v>132</v>
      </c>
    </row>
    <row r="18389" spans="1:6" x14ac:dyDescent="0.25">
      <c r="A18389">
        <v>3482</v>
      </c>
      <c r="B18389" s="3">
        <v>44594</v>
      </c>
      <c r="C18389" s="3">
        <v>44598</v>
      </c>
      <c r="D18389" t="s">
        <v>131</v>
      </c>
      <c r="E18389" t="s">
        <v>206</v>
      </c>
      <c r="F18389" t="s">
        <v>132</v>
      </c>
    </row>
    <row r="18390" spans="1:6" x14ac:dyDescent="0.25">
      <c r="A18390">
        <v>3482</v>
      </c>
      <c r="B18390" s="3">
        <v>44594</v>
      </c>
      <c r="C18390" s="3">
        <v>44598</v>
      </c>
      <c r="D18390" t="s">
        <v>131</v>
      </c>
      <c r="E18390" t="s">
        <v>206</v>
      </c>
      <c r="F18390" t="s">
        <v>132</v>
      </c>
    </row>
    <row r="18391" spans="1:6" x14ac:dyDescent="0.25">
      <c r="A18391">
        <v>3482</v>
      </c>
      <c r="B18391" s="3">
        <v>44595</v>
      </c>
      <c r="C18391" s="3">
        <v>44609</v>
      </c>
      <c r="D18391" t="s">
        <v>131</v>
      </c>
      <c r="E18391" t="s">
        <v>206</v>
      </c>
      <c r="F18391" t="s">
        <v>132</v>
      </c>
    </row>
    <row r="18392" spans="1:6" x14ac:dyDescent="0.25">
      <c r="A18392">
        <v>3482</v>
      </c>
      <c r="B18392" s="3">
        <v>44595</v>
      </c>
      <c r="C18392" s="3">
        <v>44609</v>
      </c>
      <c r="D18392" t="s">
        <v>131</v>
      </c>
      <c r="E18392" t="s">
        <v>206</v>
      </c>
      <c r="F18392" t="s">
        <v>132</v>
      </c>
    </row>
    <row r="18393" spans="1:6" x14ac:dyDescent="0.25">
      <c r="A18393">
        <v>3482</v>
      </c>
      <c r="B18393" s="3">
        <v>44599</v>
      </c>
      <c r="C18393" s="3"/>
      <c r="D18393" t="s">
        <v>131</v>
      </c>
      <c r="E18393" t="s">
        <v>206</v>
      </c>
      <c r="F18393" t="s">
        <v>132</v>
      </c>
    </row>
    <row r="18394" spans="1:6" x14ac:dyDescent="0.25">
      <c r="A18394">
        <v>3482</v>
      </c>
      <c r="B18394" s="3">
        <v>44599</v>
      </c>
      <c r="C18394" s="3"/>
      <c r="D18394" t="s">
        <v>131</v>
      </c>
      <c r="E18394" t="s">
        <v>206</v>
      </c>
      <c r="F18394" t="s">
        <v>132</v>
      </c>
    </row>
    <row r="18395" spans="1:6" x14ac:dyDescent="0.25">
      <c r="A18395">
        <v>3482</v>
      </c>
      <c r="B18395" s="3">
        <v>44610</v>
      </c>
      <c r="C18395" s="3"/>
      <c r="D18395" t="s">
        <v>131</v>
      </c>
      <c r="E18395" t="s">
        <v>206</v>
      </c>
      <c r="F18395" t="s">
        <v>132</v>
      </c>
    </row>
    <row r="18396" spans="1:6" x14ac:dyDescent="0.25">
      <c r="A18396">
        <v>3482</v>
      </c>
      <c r="B18396" s="3">
        <v>44610</v>
      </c>
      <c r="D18396" t="s">
        <v>131</v>
      </c>
      <c r="E18396" t="s">
        <v>206</v>
      </c>
      <c r="F18396" t="s">
        <v>132</v>
      </c>
    </row>
    <row r="18397" spans="1:6" x14ac:dyDescent="0.25">
      <c r="A18397">
        <v>3483</v>
      </c>
      <c r="B18397" s="3">
        <v>44075</v>
      </c>
      <c r="C18397" s="3">
        <v>44244</v>
      </c>
      <c r="D18397" t="s">
        <v>131</v>
      </c>
      <c r="E18397" t="s">
        <v>180</v>
      </c>
      <c r="F18397" t="s">
        <v>133</v>
      </c>
    </row>
    <row r="18398" spans="1:6" x14ac:dyDescent="0.25">
      <c r="A18398">
        <v>3483</v>
      </c>
      <c r="B18398" s="3">
        <v>44244</v>
      </c>
      <c r="C18398" s="3">
        <v>44244</v>
      </c>
      <c r="D18398" t="s">
        <v>131</v>
      </c>
      <c r="E18398" t="s">
        <v>180</v>
      </c>
      <c r="F18398" t="s">
        <v>133</v>
      </c>
    </row>
    <row r="18399" spans="1:6" x14ac:dyDescent="0.25">
      <c r="A18399">
        <v>3483</v>
      </c>
      <c r="B18399" s="3">
        <v>44245</v>
      </c>
      <c r="C18399" s="3">
        <v>44299</v>
      </c>
      <c r="D18399" t="s">
        <v>131</v>
      </c>
      <c r="E18399" t="s">
        <v>180</v>
      </c>
      <c r="F18399" t="s">
        <v>133</v>
      </c>
    </row>
    <row r="18400" spans="1:6" x14ac:dyDescent="0.25">
      <c r="A18400">
        <v>3483</v>
      </c>
      <c r="B18400" s="3">
        <v>44299</v>
      </c>
      <c r="C18400" s="3">
        <v>44300</v>
      </c>
      <c r="D18400" t="s">
        <v>131</v>
      </c>
      <c r="E18400" t="s">
        <v>180</v>
      </c>
      <c r="F18400" t="s">
        <v>133</v>
      </c>
    </row>
    <row r="18401" spans="1:6" x14ac:dyDescent="0.25">
      <c r="A18401">
        <v>3483</v>
      </c>
      <c r="B18401" s="3">
        <v>44301</v>
      </c>
      <c r="C18401" s="3">
        <v>44363</v>
      </c>
      <c r="D18401" t="s">
        <v>131</v>
      </c>
      <c r="E18401" t="s">
        <v>180</v>
      </c>
      <c r="F18401" t="s">
        <v>133</v>
      </c>
    </row>
    <row r="18402" spans="1:6" x14ac:dyDescent="0.25">
      <c r="A18402">
        <v>3483</v>
      </c>
      <c r="B18402" s="3">
        <v>44363</v>
      </c>
      <c r="C18402" s="3">
        <v>44369</v>
      </c>
      <c r="D18402" t="s">
        <v>131</v>
      </c>
      <c r="E18402" t="s">
        <v>180</v>
      </c>
      <c r="F18402" t="s">
        <v>133</v>
      </c>
    </row>
    <row r="18403" spans="1:6" x14ac:dyDescent="0.25">
      <c r="A18403">
        <v>3483</v>
      </c>
      <c r="B18403" s="3">
        <v>44370</v>
      </c>
      <c r="C18403" s="3">
        <v>44431</v>
      </c>
      <c r="D18403" t="s">
        <v>131</v>
      </c>
      <c r="E18403" t="s">
        <v>180</v>
      </c>
      <c r="F18403" t="s">
        <v>133</v>
      </c>
    </row>
    <row r="18404" spans="1:6" x14ac:dyDescent="0.25">
      <c r="A18404">
        <v>3483</v>
      </c>
      <c r="B18404" s="3">
        <v>44431</v>
      </c>
      <c r="C18404" s="3">
        <v>44432</v>
      </c>
      <c r="D18404" t="s">
        <v>131</v>
      </c>
      <c r="E18404" t="s">
        <v>180</v>
      </c>
      <c r="F18404" t="s">
        <v>133</v>
      </c>
    </row>
    <row r="18405" spans="1:6" x14ac:dyDescent="0.25">
      <c r="A18405">
        <v>3483</v>
      </c>
      <c r="B18405" s="3">
        <v>44433</v>
      </c>
      <c r="C18405" s="3">
        <v>44545</v>
      </c>
      <c r="D18405" t="s">
        <v>131</v>
      </c>
      <c r="E18405" t="s">
        <v>180</v>
      </c>
      <c r="F18405" t="s">
        <v>133</v>
      </c>
    </row>
    <row r="18406" spans="1:6" x14ac:dyDescent="0.25">
      <c r="A18406">
        <v>3483</v>
      </c>
      <c r="B18406" s="3">
        <v>44545</v>
      </c>
      <c r="C18406" s="3">
        <v>44547</v>
      </c>
      <c r="D18406" t="s">
        <v>131</v>
      </c>
      <c r="E18406" t="s">
        <v>180</v>
      </c>
      <c r="F18406" t="s">
        <v>133</v>
      </c>
    </row>
    <row r="18407" spans="1:6" x14ac:dyDescent="0.25">
      <c r="A18407">
        <v>3483</v>
      </c>
      <c r="B18407" s="3">
        <v>44548</v>
      </c>
      <c r="C18407" s="3">
        <v>44628</v>
      </c>
      <c r="D18407" t="s">
        <v>131</v>
      </c>
      <c r="E18407" t="s">
        <v>180</v>
      </c>
      <c r="F18407" t="s">
        <v>133</v>
      </c>
    </row>
    <row r="18408" spans="1:6" x14ac:dyDescent="0.25">
      <c r="A18408">
        <v>3483</v>
      </c>
      <c r="B18408" s="3">
        <v>44628</v>
      </c>
      <c r="C18408" s="3">
        <v>44629</v>
      </c>
      <c r="D18408" t="s">
        <v>131</v>
      </c>
      <c r="E18408" t="s">
        <v>180</v>
      </c>
      <c r="F18408" t="s">
        <v>133</v>
      </c>
    </row>
    <row r="18409" spans="1:6" x14ac:dyDescent="0.25">
      <c r="A18409">
        <v>3483</v>
      </c>
      <c r="B18409" s="3">
        <v>44630</v>
      </c>
      <c r="C18409" s="3">
        <v>44706</v>
      </c>
      <c r="D18409" t="s">
        <v>131</v>
      </c>
      <c r="E18409" t="s">
        <v>180</v>
      </c>
      <c r="F18409" t="s">
        <v>133</v>
      </c>
    </row>
    <row r="18410" spans="1:6" x14ac:dyDescent="0.25">
      <c r="A18410">
        <v>3483</v>
      </c>
      <c r="B18410" s="3">
        <v>44706</v>
      </c>
      <c r="C18410" s="3">
        <v>44707</v>
      </c>
      <c r="D18410" t="s">
        <v>131</v>
      </c>
      <c r="E18410" t="s">
        <v>180</v>
      </c>
      <c r="F18410" t="s">
        <v>133</v>
      </c>
    </row>
    <row r="18411" spans="1:6" x14ac:dyDescent="0.25">
      <c r="A18411">
        <v>3483</v>
      </c>
      <c r="B18411" s="3">
        <v>44708</v>
      </c>
      <c r="C18411" s="3"/>
      <c r="D18411" t="s">
        <v>131</v>
      </c>
      <c r="E18411" t="s">
        <v>180</v>
      </c>
      <c r="F18411" t="s">
        <v>133</v>
      </c>
    </row>
    <row r="18412" spans="1:6" x14ac:dyDescent="0.25">
      <c r="A18412">
        <v>3484</v>
      </c>
      <c r="B18412" s="3">
        <v>43497</v>
      </c>
      <c r="C18412" s="3">
        <v>44480</v>
      </c>
      <c r="D18412" t="s">
        <v>131</v>
      </c>
      <c r="E18412" t="s">
        <v>167</v>
      </c>
      <c r="F18412" t="s">
        <v>133</v>
      </c>
    </row>
    <row r="18413" spans="1:6" x14ac:dyDescent="0.25">
      <c r="A18413">
        <v>3484</v>
      </c>
      <c r="B18413" s="3">
        <v>44480</v>
      </c>
      <c r="C18413" s="3">
        <v>44484</v>
      </c>
      <c r="D18413" t="s">
        <v>131</v>
      </c>
      <c r="E18413" t="s">
        <v>167</v>
      </c>
      <c r="F18413" t="s">
        <v>133</v>
      </c>
    </row>
    <row r="18414" spans="1:6" x14ac:dyDescent="0.25">
      <c r="A18414">
        <v>3484</v>
      </c>
      <c r="B18414" s="3">
        <v>44485</v>
      </c>
      <c r="C18414" s="3">
        <v>44564</v>
      </c>
      <c r="D18414" t="s">
        <v>131</v>
      </c>
      <c r="E18414" t="s">
        <v>167</v>
      </c>
      <c r="F18414" t="s">
        <v>133</v>
      </c>
    </row>
    <row r="18415" spans="1:6" x14ac:dyDescent="0.25">
      <c r="A18415">
        <v>3484</v>
      </c>
      <c r="B18415" s="3">
        <v>44564</v>
      </c>
      <c r="C18415" s="3">
        <v>44566</v>
      </c>
      <c r="D18415" t="s">
        <v>131</v>
      </c>
      <c r="E18415" t="s">
        <v>167</v>
      </c>
      <c r="F18415" t="s">
        <v>133</v>
      </c>
    </row>
    <row r="18416" spans="1:6" x14ac:dyDescent="0.25">
      <c r="A18416">
        <v>3484</v>
      </c>
      <c r="B18416" s="3">
        <v>44567</v>
      </c>
      <c r="C18416" s="3"/>
      <c r="D18416" t="s">
        <v>131</v>
      </c>
      <c r="E18416" t="s">
        <v>167</v>
      </c>
      <c r="F18416" t="s">
        <v>133</v>
      </c>
    </row>
    <row r="18417" spans="1:6" x14ac:dyDescent="0.25">
      <c r="A18417">
        <v>3485</v>
      </c>
      <c r="B18417" s="3">
        <v>43040</v>
      </c>
      <c r="C18417" s="3">
        <v>43391</v>
      </c>
      <c r="D18417" t="s">
        <v>131</v>
      </c>
      <c r="E18417" t="s">
        <v>190</v>
      </c>
      <c r="F18417" t="s">
        <v>133</v>
      </c>
    </row>
    <row r="18418" spans="1:6" x14ac:dyDescent="0.25">
      <c r="A18418">
        <v>3485</v>
      </c>
      <c r="B18418" s="3">
        <v>43391</v>
      </c>
      <c r="C18418" s="3">
        <v>43392</v>
      </c>
      <c r="D18418" t="s">
        <v>131</v>
      </c>
      <c r="E18418" t="s">
        <v>190</v>
      </c>
      <c r="F18418" t="s">
        <v>133</v>
      </c>
    </row>
    <row r="18419" spans="1:6" x14ac:dyDescent="0.25">
      <c r="A18419">
        <v>3485</v>
      </c>
      <c r="B18419" s="3">
        <v>43393</v>
      </c>
      <c r="C18419" s="3">
        <v>43524</v>
      </c>
      <c r="D18419" t="s">
        <v>131</v>
      </c>
      <c r="E18419" t="s">
        <v>190</v>
      </c>
      <c r="F18419" t="s">
        <v>133</v>
      </c>
    </row>
    <row r="18420" spans="1:6" x14ac:dyDescent="0.25">
      <c r="A18420">
        <v>3485</v>
      </c>
      <c r="B18420" s="3">
        <v>43524</v>
      </c>
      <c r="C18420" s="3">
        <v>43525</v>
      </c>
      <c r="D18420" t="s">
        <v>131</v>
      </c>
      <c r="E18420" t="s">
        <v>190</v>
      </c>
      <c r="F18420" t="s">
        <v>133</v>
      </c>
    </row>
    <row r="18421" spans="1:6" x14ac:dyDescent="0.25">
      <c r="A18421">
        <v>3485</v>
      </c>
      <c r="B18421" s="3">
        <v>43526</v>
      </c>
      <c r="C18421" s="3">
        <v>44314</v>
      </c>
      <c r="D18421" t="s">
        <v>131</v>
      </c>
      <c r="E18421" t="s">
        <v>190</v>
      </c>
      <c r="F18421" t="s">
        <v>133</v>
      </c>
    </row>
    <row r="18422" spans="1:6" x14ac:dyDescent="0.25">
      <c r="A18422">
        <v>3485</v>
      </c>
      <c r="B18422" s="3">
        <v>44314</v>
      </c>
      <c r="C18422" s="3">
        <v>44314</v>
      </c>
      <c r="D18422" t="s">
        <v>131</v>
      </c>
      <c r="E18422" t="s">
        <v>190</v>
      </c>
      <c r="F18422" t="s">
        <v>133</v>
      </c>
    </row>
    <row r="18423" spans="1:6" x14ac:dyDescent="0.25">
      <c r="A18423">
        <v>3485</v>
      </c>
      <c r="B18423" s="3">
        <v>44315</v>
      </c>
      <c r="C18423" s="3">
        <v>44389</v>
      </c>
      <c r="D18423" t="s">
        <v>131</v>
      </c>
      <c r="E18423" t="s">
        <v>190</v>
      </c>
      <c r="F18423" t="s">
        <v>133</v>
      </c>
    </row>
    <row r="18424" spans="1:6" x14ac:dyDescent="0.25">
      <c r="A18424">
        <v>3485</v>
      </c>
      <c r="B18424" s="3">
        <v>44389</v>
      </c>
      <c r="C18424" s="3">
        <v>44393</v>
      </c>
      <c r="D18424" t="s">
        <v>131</v>
      </c>
      <c r="E18424" t="s">
        <v>190</v>
      </c>
      <c r="F18424" t="s">
        <v>133</v>
      </c>
    </row>
    <row r="18425" spans="1:6" x14ac:dyDescent="0.25">
      <c r="A18425">
        <v>3485</v>
      </c>
      <c r="B18425" s="3">
        <v>44394</v>
      </c>
      <c r="C18425" s="3">
        <v>44571</v>
      </c>
      <c r="D18425" t="s">
        <v>131</v>
      </c>
      <c r="E18425" t="s">
        <v>190</v>
      </c>
      <c r="F18425" t="s">
        <v>133</v>
      </c>
    </row>
    <row r="18426" spans="1:6" x14ac:dyDescent="0.25">
      <c r="A18426">
        <v>3485</v>
      </c>
      <c r="B18426" s="3">
        <v>44571</v>
      </c>
      <c r="C18426" s="3">
        <v>44580</v>
      </c>
      <c r="D18426" t="s">
        <v>131</v>
      </c>
      <c r="E18426" t="s">
        <v>190</v>
      </c>
      <c r="F18426" t="s">
        <v>133</v>
      </c>
    </row>
    <row r="18427" spans="1:6" x14ac:dyDescent="0.25">
      <c r="A18427">
        <v>3485</v>
      </c>
      <c r="B18427" s="3">
        <v>44581</v>
      </c>
      <c r="D18427" t="s">
        <v>131</v>
      </c>
      <c r="E18427" t="s">
        <v>190</v>
      </c>
      <c r="F18427" t="s">
        <v>133</v>
      </c>
    </row>
    <row r="18428" spans="1:6" x14ac:dyDescent="0.25">
      <c r="A18428">
        <v>3486</v>
      </c>
      <c r="B18428" s="3">
        <v>43481</v>
      </c>
      <c r="C18428" s="3">
        <v>43739</v>
      </c>
      <c r="D18428" t="s">
        <v>131</v>
      </c>
      <c r="E18428" t="s">
        <v>169</v>
      </c>
      <c r="F18428" t="s">
        <v>133</v>
      </c>
    </row>
    <row r="18429" spans="1:6" x14ac:dyDescent="0.25">
      <c r="A18429">
        <v>3486</v>
      </c>
      <c r="B18429" s="3">
        <v>43739</v>
      </c>
      <c r="C18429" s="3">
        <v>43739</v>
      </c>
      <c r="D18429" t="s">
        <v>131</v>
      </c>
      <c r="E18429" t="s">
        <v>274</v>
      </c>
      <c r="F18429" t="s">
        <v>133</v>
      </c>
    </row>
    <row r="18430" spans="1:6" x14ac:dyDescent="0.25">
      <c r="A18430">
        <v>3486</v>
      </c>
      <c r="B18430" s="3">
        <v>43739</v>
      </c>
      <c r="C18430" s="3">
        <v>43877</v>
      </c>
      <c r="D18430" t="s">
        <v>131</v>
      </c>
      <c r="E18430" t="s">
        <v>274</v>
      </c>
      <c r="F18430" t="s">
        <v>133</v>
      </c>
    </row>
    <row r="18431" spans="1:6" x14ac:dyDescent="0.25">
      <c r="A18431">
        <v>3486</v>
      </c>
      <c r="B18431" s="3">
        <v>43878</v>
      </c>
      <c r="C18431" s="3">
        <v>43884</v>
      </c>
      <c r="D18431" t="s">
        <v>131</v>
      </c>
      <c r="E18431" t="s">
        <v>274</v>
      </c>
      <c r="F18431" t="s">
        <v>133</v>
      </c>
    </row>
    <row r="18432" spans="1:6" x14ac:dyDescent="0.25">
      <c r="A18432">
        <v>3486</v>
      </c>
      <c r="B18432" s="3">
        <v>43885</v>
      </c>
      <c r="C18432" s="3">
        <v>43889</v>
      </c>
      <c r="D18432" t="s">
        <v>131</v>
      </c>
      <c r="E18432" t="s">
        <v>274</v>
      </c>
      <c r="F18432" t="s">
        <v>133</v>
      </c>
    </row>
    <row r="18433" spans="1:6" x14ac:dyDescent="0.25">
      <c r="A18433">
        <v>3486</v>
      </c>
      <c r="B18433" s="3">
        <v>43890</v>
      </c>
      <c r="C18433" s="3">
        <v>44073</v>
      </c>
      <c r="D18433" t="s">
        <v>131</v>
      </c>
      <c r="E18433" t="s">
        <v>274</v>
      </c>
      <c r="F18433" t="s">
        <v>133</v>
      </c>
    </row>
    <row r="18434" spans="1:6" x14ac:dyDescent="0.25">
      <c r="A18434">
        <v>3486</v>
      </c>
      <c r="B18434" s="3">
        <v>44074</v>
      </c>
      <c r="C18434" s="3">
        <v>44074</v>
      </c>
      <c r="D18434" t="s">
        <v>131</v>
      </c>
      <c r="E18434" t="s">
        <v>169</v>
      </c>
      <c r="F18434" t="s">
        <v>133</v>
      </c>
    </row>
    <row r="18435" spans="1:6" x14ac:dyDescent="0.25">
      <c r="A18435">
        <v>3486</v>
      </c>
      <c r="B18435" s="3">
        <v>44075</v>
      </c>
      <c r="C18435" s="3">
        <v>44075</v>
      </c>
      <c r="D18435" t="s">
        <v>131</v>
      </c>
      <c r="E18435" t="s">
        <v>174</v>
      </c>
      <c r="F18435" t="s">
        <v>133</v>
      </c>
    </row>
    <row r="18436" spans="1:6" x14ac:dyDescent="0.25">
      <c r="A18436">
        <v>3486</v>
      </c>
      <c r="B18436" s="3">
        <v>44075</v>
      </c>
      <c r="C18436" s="3"/>
      <c r="D18436" t="s">
        <v>131</v>
      </c>
      <c r="E18436" t="s">
        <v>174</v>
      </c>
      <c r="F18436" t="s">
        <v>133</v>
      </c>
    </row>
    <row r="18437" spans="1:6" x14ac:dyDescent="0.25">
      <c r="A18437">
        <v>3488</v>
      </c>
      <c r="B18437" s="3">
        <v>43132</v>
      </c>
      <c r="C18437" s="3">
        <v>43228</v>
      </c>
      <c r="D18437" t="s">
        <v>131</v>
      </c>
      <c r="E18437" t="s">
        <v>167</v>
      </c>
      <c r="F18437" t="s">
        <v>133</v>
      </c>
    </row>
    <row r="18438" spans="1:6" x14ac:dyDescent="0.25">
      <c r="A18438">
        <v>3488</v>
      </c>
      <c r="B18438" s="3">
        <v>43229</v>
      </c>
      <c r="C18438" s="3">
        <v>43699</v>
      </c>
      <c r="D18438" t="s">
        <v>131</v>
      </c>
      <c r="E18438" t="s">
        <v>167</v>
      </c>
      <c r="F18438" t="s">
        <v>132</v>
      </c>
    </row>
    <row r="18439" spans="1:6" x14ac:dyDescent="0.25">
      <c r="A18439">
        <v>3488</v>
      </c>
      <c r="B18439" s="3">
        <v>43699</v>
      </c>
      <c r="C18439" s="3">
        <v>43700</v>
      </c>
      <c r="D18439" t="s">
        <v>131</v>
      </c>
      <c r="E18439" t="s">
        <v>167</v>
      </c>
      <c r="F18439" t="s">
        <v>132</v>
      </c>
    </row>
    <row r="18440" spans="1:6" x14ac:dyDescent="0.25">
      <c r="A18440">
        <v>3488</v>
      </c>
      <c r="B18440" s="3">
        <v>43701</v>
      </c>
      <c r="C18440" s="3">
        <v>43899</v>
      </c>
      <c r="D18440" t="s">
        <v>131</v>
      </c>
      <c r="E18440" t="s">
        <v>167</v>
      </c>
      <c r="F18440" t="s">
        <v>132</v>
      </c>
    </row>
    <row r="18441" spans="1:6" x14ac:dyDescent="0.25">
      <c r="A18441">
        <v>3488</v>
      </c>
      <c r="B18441" s="3">
        <v>43899</v>
      </c>
      <c r="C18441" s="3">
        <v>43900</v>
      </c>
      <c r="D18441" t="s">
        <v>131</v>
      </c>
      <c r="E18441" t="s">
        <v>167</v>
      </c>
      <c r="F18441" t="s">
        <v>132</v>
      </c>
    </row>
    <row r="18442" spans="1:6" x14ac:dyDescent="0.25">
      <c r="A18442">
        <v>3488</v>
      </c>
      <c r="B18442" s="3">
        <v>43901</v>
      </c>
      <c r="C18442" s="3"/>
      <c r="D18442" t="s">
        <v>131</v>
      </c>
      <c r="E18442" t="s">
        <v>167</v>
      </c>
      <c r="F18442" t="s">
        <v>132</v>
      </c>
    </row>
    <row r="18443" spans="1:6" x14ac:dyDescent="0.25">
      <c r="A18443">
        <v>3489</v>
      </c>
      <c r="B18443" s="3">
        <v>43132</v>
      </c>
      <c r="C18443" s="3">
        <v>43159</v>
      </c>
      <c r="D18443" t="s">
        <v>131</v>
      </c>
      <c r="E18443" t="s">
        <v>184</v>
      </c>
      <c r="F18443" t="s">
        <v>133</v>
      </c>
    </row>
    <row r="18444" spans="1:6" x14ac:dyDescent="0.25">
      <c r="A18444">
        <v>3489</v>
      </c>
      <c r="B18444" s="3">
        <v>43160</v>
      </c>
      <c r="C18444" s="3">
        <v>43160</v>
      </c>
      <c r="D18444" t="s">
        <v>131</v>
      </c>
      <c r="E18444" t="s">
        <v>184</v>
      </c>
      <c r="F18444" t="s">
        <v>133</v>
      </c>
    </row>
    <row r="18445" spans="1:6" x14ac:dyDescent="0.25">
      <c r="A18445">
        <v>3489</v>
      </c>
      <c r="B18445" s="3">
        <v>43160</v>
      </c>
      <c r="C18445" s="3"/>
      <c r="D18445" t="s">
        <v>131</v>
      </c>
      <c r="E18445" t="s">
        <v>107</v>
      </c>
      <c r="F18445" t="s">
        <v>132</v>
      </c>
    </row>
    <row r="18446" spans="1:6" x14ac:dyDescent="0.25">
      <c r="A18446">
        <v>3492</v>
      </c>
      <c r="B18446" s="3">
        <v>42767</v>
      </c>
      <c r="C18446" s="3">
        <v>43528</v>
      </c>
      <c r="D18446" t="s">
        <v>131</v>
      </c>
      <c r="E18446" t="s">
        <v>175</v>
      </c>
      <c r="F18446" t="s">
        <v>133</v>
      </c>
    </row>
    <row r="18447" spans="1:6" x14ac:dyDescent="0.25">
      <c r="A18447">
        <v>3492</v>
      </c>
      <c r="B18447" s="3">
        <v>43528</v>
      </c>
      <c r="C18447" s="3">
        <v>43539</v>
      </c>
      <c r="D18447" t="s">
        <v>131</v>
      </c>
      <c r="E18447" t="s">
        <v>175</v>
      </c>
      <c r="F18447" t="s">
        <v>133</v>
      </c>
    </row>
    <row r="18448" spans="1:6" x14ac:dyDescent="0.25">
      <c r="A18448">
        <v>3492</v>
      </c>
      <c r="B18448" s="3">
        <v>43540</v>
      </c>
      <c r="C18448" s="3">
        <v>43831</v>
      </c>
      <c r="D18448" t="s">
        <v>131</v>
      </c>
      <c r="E18448" t="s">
        <v>175</v>
      </c>
      <c r="F18448" t="s">
        <v>133</v>
      </c>
    </row>
    <row r="18449" spans="1:6" x14ac:dyDescent="0.25">
      <c r="A18449">
        <v>3492</v>
      </c>
      <c r="B18449" s="3">
        <v>43831</v>
      </c>
      <c r="C18449" s="3"/>
      <c r="D18449" t="s">
        <v>131</v>
      </c>
      <c r="E18449" t="s">
        <v>175</v>
      </c>
      <c r="F18449" t="s">
        <v>133</v>
      </c>
    </row>
    <row r="18450" spans="1:6" x14ac:dyDescent="0.25">
      <c r="A18450">
        <v>3492</v>
      </c>
      <c r="B18450" s="3">
        <v>43831</v>
      </c>
      <c r="C18450" s="3"/>
      <c r="D18450" t="s">
        <v>131</v>
      </c>
      <c r="E18450" t="s">
        <v>168</v>
      </c>
      <c r="F18450" t="s">
        <v>133</v>
      </c>
    </row>
    <row r="18451" spans="1:6" x14ac:dyDescent="0.25">
      <c r="A18451">
        <v>3494</v>
      </c>
      <c r="B18451" s="3">
        <v>43466</v>
      </c>
      <c r="C18451" s="3">
        <v>43555</v>
      </c>
      <c r="D18451" t="s">
        <v>131</v>
      </c>
      <c r="E18451" t="s">
        <v>163</v>
      </c>
      <c r="F18451" t="s">
        <v>133</v>
      </c>
    </row>
    <row r="18452" spans="1:6" x14ac:dyDescent="0.25">
      <c r="A18452">
        <v>3494</v>
      </c>
      <c r="B18452" s="3">
        <v>43556</v>
      </c>
      <c r="C18452" s="3">
        <v>43646</v>
      </c>
      <c r="D18452" t="s">
        <v>131</v>
      </c>
      <c r="E18452" t="s">
        <v>163</v>
      </c>
      <c r="F18452" t="s">
        <v>133</v>
      </c>
    </row>
    <row r="18453" spans="1:6" x14ac:dyDescent="0.25">
      <c r="A18453">
        <v>3494</v>
      </c>
      <c r="B18453" s="3">
        <v>43647</v>
      </c>
      <c r="C18453" s="3">
        <v>43738</v>
      </c>
      <c r="D18453" t="s">
        <v>131</v>
      </c>
      <c r="E18453" t="s">
        <v>163</v>
      </c>
      <c r="F18453" t="s">
        <v>133</v>
      </c>
    </row>
    <row r="18454" spans="1:6" x14ac:dyDescent="0.25">
      <c r="A18454">
        <v>3494</v>
      </c>
      <c r="B18454" s="3">
        <v>43739</v>
      </c>
      <c r="C18454" s="3">
        <v>43830</v>
      </c>
      <c r="D18454" t="s">
        <v>131</v>
      </c>
      <c r="E18454" t="s">
        <v>163</v>
      </c>
      <c r="F18454" t="s">
        <v>133</v>
      </c>
    </row>
    <row r="18455" spans="1:6" x14ac:dyDescent="0.25">
      <c r="A18455">
        <v>3494</v>
      </c>
      <c r="B18455" s="3">
        <v>43831</v>
      </c>
      <c r="C18455" s="3">
        <v>43921</v>
      </c>
      <c r="D18455" t="s">
        <v>131</v>
      </c>
      <c r="E18455" t="s">
        <v>163</v>
      </c>
      <c r="F18455" t="s">
        <v>133</v>
      </c>
    </row>
    <row r="18456" spans="1:6" x14ac:dyDescent="0.25">
      <c r="A18456">
        <v>3494</v>
      </c>
      <c r="B18456" s="3">
        <v>43922</v>
      </c>
      <c r="C18456" s="3">
        <v>44012</v>
      </c>
      <c r="D18456" t="s">
        <v>131</v>
      </c>
      <c r="E18456" t="s">
        <v>163</v>
      </c>
      <c r="F18456" t="s">
        <v>133</v>
      </c>
    </row>
    <row r="18457" spans="1:6" x14ac:dyDescent="0.25">
      <c r="A18457">
        <v>3494</v>
      </c>
      <c r="B18457" s="3">
        <v>44013</v>
      </c>
      <c r="C18457" s="3">
        <v>44104</v>
      </c>
      <c r="D18457" t="s">
        <v>131</v>
      </c>
      <c r="E18457" t="s">
        <v>163</v>
      </c>
      <c r="F18457" t="s">
        <v>133</v>
      </c>
    </row>
    <row r="18458" spans="1:6" x14ac:dyDescent="0.25">
      <c r="A18458">
        <v>3494</v>
      </c>
      <c r="B18458" s="3">
        <v>44089</v>
      </c>
      <c r="C18458" s="3">
        <v>44090</v>
      </c>
      <c r="D18458" t="s">
        <v>131</v>
      </c>
      <c r="E18458" t="s">
        <v>163</v>
      </c>
      <c r="F18458" t="s">
        <v>133</v>
      </c>
    </row>
    <row r="18459" spans="1:6" x14ac:dyDescent="0.25">
      <c r="A18459">
        <v>3494</v>
      </c>
      <c r="B18459" s="3">
        <v>44090</v>
      </c>
      <c r="C18459" s="3">
        <v>44317</v>
      </c>
      <c r="D18459" t="s">
        <v>131</v>
      </c>
      <c r="E18459" t="s">
        <v>163</v>
      </c>
      <c r="F18459" t="s">
        <v>133</v>
      </c>
    </row>
    <row r="18460" spans="1:6" x14ac:dyDescent="0.25">
      <c r="A18460">
        <v>3494</v>
      </c>
      <c r="B18460" s="3">
        <v>44317</v>
      </c>
      <c r="C18460" s="3">
        <v>44317</v>
      </c>
      <c r="D18460" t="s">
        <v>131</v>
      </c>
      <c r="E18460" t="s">
        <v>275</v>
      </c>
      <c r="F18460" t="s">
        <v>133</v>
      </c>
    </row>
    <row r="18461" spans="1:6" x14ac:dyDescent="0.25">
      <c r="A18461">
        <v>3494</v>
      </c>
      <c r="B18461" s="3">
        <v>44317</v>
      </c>
      <c r="C18461" s="3"/>
      <c r="D18461" t="s">
        <v>131</v>
      </c>
      <c r="E18461" t="s">
        <v>275</v>
      </c>
      <c r="F18461" t="s">
        <v>133</v>
      </c>
    </row>
    <row r="18462" spans="1:6" x14ac:dyDescent="0.25">
      <c r="A18462">
        <v>3497</v>
      </c>
      <c r="B18462" s="3">
        <v>42736</v>
      </c>
      <c r="C18462" s="3">
        <v>43634</v>
      </c>
      <c r="D18462" t="s">
        <v>131</v>
      </c>
      <c r="E18462" t="s">
        <v>185</v>
      </c>
      <c r="F18462" t="s">
        <v>133</v>
      </c>
    </row>
    <row r="18463" spans="1:6" x14ac:dyDescent="0.25">
      <c r="A18463">
        <v>3497</v>
      </c>
      <c r="B18463" s="3">
        <v>43634</v>
      </c>
      <c r="C18463" s="3">
        <v>43654</v>
      </c>
      <c r="D18463" t="s">
        <v>131</v>
      </c>
      <c r="E18463" t="s">
        <v>185</v>
      </c>
      <c r="F18463" t="s">
        <v>133</v>
      </c>
    </row>
    <row r="18464" spans="1:6" x14ac:dyDescent="0.25">
      <c r="A18464">
        <v>3497</v>
      </c>
      <c r="B18464" s="3">
        <v>43655</v>
      </c>
      <c r="C18464" s="3">
        <v>43873</v>
      </c>
      <c r="D18464" t="s">
        <v>131</v>
      </c>
      <c r="E18464" t="s">
        <v>185</v>
      </c>
      <c r="F18464" t="s">
        <v>133</v>
      </c>
    </row>
    <row r="18465" spans="1:6" x14ac:dyDescent="0.25">
      <c r="A18465">
        <v>3497</v>
      </c>
      <c r="B18465" s="3">
        <v>43873</v>
      </c>
      <c r="C18465" s="3">
        <v>43874</v>
      </c>
      <c r="D18465" t="s">
        <v>131</v>
      </c>
      <c r="E18465" t="s">
        <v>185</v>
      </c>
      <c r="F18465" t="s">
        <v>133</v>
      </c>
    </row>
    <row r="18466" spans="1:6" x14ac:dyDescent="0.25">
      <c r="A18466">
        <v>3497</v>
      </c>
      <c r="B18466" s="3">
        <v>43875</v>
      </c>
      <c r="C18466" s="3">
        <v>44165</v>
      </c>
      <c r="D18466" t="s">
        <v>131</v>
      </c>
      <c r="E18466" t="s">
        <v>185</v>
      </c>
      <c r="F18466" t="s">
        <v>133</v>
      </c>
    </row>
    <row r="18467" spans="1:6" x14ac:dyDescent="0.25">
      <c r="A18467">
        <v>3497</v>
      </c>
      <c r="B18467" s="3">
        <v>44165</v>
      </c>
      <c r="C18467" s="3">
        <v>44168</v>
      </c>
      <c r="D18467" t="s">
        <v>131</v>
      </c>
      <c r="E18467" t="s">
        <v>185</v>
      </c>
      <c r="F18467" t="s">
        <v>133</v>
      </c>
    </row>
    <row r="18468" spans="1:6" x14ac:dyDescent="0.25">
      <c r="A18468">
        <v>3497</v>
      </c>
      <c r="B18468" s="3">
        <v>44169</v>
      </c>
      <c r="C18468" s="3">
        <v>44617</v>
      </c>
      <c r="D18468" t="s">
        <v>131</v>
      </c>
      <c r="E18468" t="s">
        <v>185</v>
      </c>
      <c r="F18468" t="s">
        <v>133</v>
      </c>
    </row>
    <row r="18469" spans="1:6" x14ac:dyDescent="0.25">
      <c r="A18469">
        <v>3497</v>
      </c>
      <c r="B18469" s="3">
        <v>44617</v>
      </c>
      <c r="C18469" s="3">
        <v>44617</v>
      </c>
      <c r="D18469" t="s">
        <v>131</v>
      </c>
      <c r="E18469" t="s">
        <v>185</v>
      </c>
      <c r="F18469" t="s">
        <v>133</v>
      </c>
    </row>
    <row r="18470" spans="1:6" x14ac:dyDescent="0.25">
      <c r="A18470">
        <v>3497</v>
      </c>
      <c r="B18470" s="3">
        <v>44618</v>
      </c>
      <c r="C18470" s="3">
        <v>44728</v>
      </c>
      <c r="D18470" t="s">
        <v>131</v>
      </c>
      <c r="E18470" t="s">
        <v>185</v>
      </c>
      <c r="F18470" t="s">
        <v>133</v>
      </c>
    </row>
    <row r="18471" spans="1:6" x14ac:dyDescent="0.25">
      <c r="A18471">
        <v>3497</v>
      </c>
      <c r="B18471" s="3">
        <v>44728</v>
      </c>
      <c r="C18471" s="3">
        <v>44737</v>
      </c>
      <c r="D18471" t="s">
        <v>131</v>
      </c>
      <c r="E18471" t="s">
        <v>185</v>
      </c>
      <c r="F18471" t="s">
        <v>133</v>
      </c>
    </row>
    <row r="18472" spans="1:6" x14ac:dyDescent="0.25">
      <c r="A18472">
        <v>3497</v>
      </c>
      <c r="B18472" s="3">
        <v>44738</v>
      </c>
      <c r="C18472" s="3">
        <v>44738</v>
      </c>
      <c r="D18472" t="s">
        <v>131</v>
      </c>
      <c r="E18472" t="s">
        <v>185</v>
      </c>
      <c r="F18472" t="s">
        <v>133</v>
      </c>
    </row>
    <row r="18473" spans="1:6" x14ac:dyDescent="0.25">
      <c r="A18473">
        <v>3497</v>
      </c>
      <c r="B18473" s="3">
        <v>44738</v>
      </c>
      <c r="C18473" s="3">
        <v>44742</v>
      </c>
      <c r="D18473" t="s">
        <v>131</v>
      </c>
      <c r="E18473" t="s">
        <v>185</v>
      </c>
      <c r="F18473" t="s">
        <v>133</v>
      </c>
    </row>
    <row r="18474" spans="1:6" x14ac:dyDescent="0.25">
      <c r="A18474">
        <v>3497</v>
      </c>
      <c r="B18474" s="3">
        <v>44743</v>
      </c>
      <c r="C18474" s="3"/>
      <c r="D18474" t="s">
        <v>131</v>
      </c>
      <c r="E18474" t="s">
        <v>185</v>
      </c>
      <c r="F18474" t="s">
        <v>133</v>
      </c>
    </row>
    <row r="18475" spans="1:6" x14ac:dyDescent="0.25">
      <c r="A18475">
        <v>3498</v>
      </c>
      <c r="B18475" s="3">
        <v>43361</v>
      </c>
      <c r="C18475" s="3">
        <v>43542</v>
      </c>
      <c r="D18475" t="s">
        <v>131</v>
      </c>
      <c r="E18475" t="s">
        <v>128</v>
      </c>
      <c r="F18475" t="s">
        <v>133</v>
      </c>
    </row>
    <row r="18476" spans="1:6" x14ac:dyDescent="0.25">
      <c r="A18476">
        <v>3498</v>
      </c>
      <c r="B18476" s="3">
        <v>43542</v>
      </c>
      <c r="C18476" s="3">
        <v>43542</v>
      </c>
      <c r="D18476" t="s">
        <v>131</v>
      </c>
      <c r="E18476" t="s">
        <v>128</v>
      </c>
      <c r="F18476" t="s">
        <v>133</v>
      </c>
    </row>
    <row r="18477" spans="1:6" x14ac:dyDescent="0.25">
      <c r="A18477">
        <v>3498</v>
      </c>
      <c r="B18477" s="3">
        <v>43542</v>
      </c>
      <c r="C18477" s="3">
        <v>44378</v>
      </c>
      <c r="D18477" t="s">
        <v>131</v>
      </c>
      <c r="E18477" t="s">
        <v>191</v>
      </c>
      <c r="F18477" t="s">
        <v>133</v>
      </c>
    </row>
    <row r="18478" spans="1:6" x14ac:dyDescent="0.25">
      <c r="A18478">
        <v>3498</v>
      </c>
      <c r="B18478" s="3">
        <v>44378</v>
      </c>
      <c r="C18478" s="3">
        <v>44501</v>
      </c>
      <c r="D18478" t="s">
        <v>131</v>
      </c>
      <c r="E18478" t="s">
        <v>191</v>
      </c>
      <c r="F18478" t="s">
        <v>133</v>
      </c>
    </row>
    <row r="18479" spans="1:6" x14ac:dyDescent="0.25">
      <c r="A18479">
        <v>3498</v>
      </c>
      <c r="B18479" s="3">
        <v>44378</v>
      </c>
      <c r="D18479" t="s">
        <v>131</v>
      </c>
      <c r="E18479" t="s">
        <v>128</v>
      </c>
      <c r="F18479" t="s">
        <v>133</v>
      </c>
    </row>
    <row r="18480" spans="1:6" x14ac:dyDescent="0.25">
      <c r="A18480">
        <v>3499</v>
      </c>
      <c r="B18480" s="3">
        <v>43739</v>
      </c>
      <c r="C18480" s="3">
        <v>44176</v>
      </c>
      <c r="D18480" t="s">
        <v>131</v>
      </c>
      <c r="E18480" t="s">
        <v>171</v>
      </c>
      <c r="F18480" t="s">
        <v>133</v>
      </c>
    </row>
    <row r="18481" spans="1:6" x14ac:dyDescent="0.25">
      <c r="A18481">
        <v>3499</v>
      </c>
      <c r="B18481" s="3">
        <v>44176</v>
      </c>
      <c r="C18481" s="3">
        <v>44176</v>
      </c>
      <c r="D18481" t="s">
        <v>131</v>
      </c>
      <c r="E18481" t="s">
        <v>171</v>
      </c>
      <c r="F18481" t="s">
        <v>133</v>
      </c>
    </row>
    <row r="18482" spans="1:6" x14ac:dyDescent="0.25">
      <c r="A18482">
        <v>3499</v>
      </c>
      <c r="B18482" s="3">
        <v>44177</v>
      </c>
      <c r="C18482" s="3"/>
      <c r="D18482" t="s">
        <v>131</v>
      </c>
      <c r="E18482" t="s">
        <v>171</v>
      </c>
      <c r="F18482" t="s">
        <v>133</v>
      </c>
    </row>
    <row r="18483" spans="1:6" x14ac:dyDescent="0.25">
      <c r="A18483">
        <v>3500</v>
      </c>
      <c r="B18483" s="3">
        <v>42643</v>
      </c>
      <c r="C18483" s="3">
        <v>43699</v>
      </c>
      <c r="D18483" t="s">
        <v>131</v>
      </c>
      <c r="E18483" t="s">
        <v>173</v>
      </c>
      <c r="F18483" t="s">
        <v>133</v>
      </c>
    </row>
    <row r="18484" spans="1:6" x14ac:dyDescent="0.25">
      <c r="A18484">
        <v>3500</v>
      </c>
      <c r="B18484" s="3">
        <v>43699</v>
      </c>
      <c r="C18484" s="3">
        <v>43699</v>
      </c>
      <c r="D18484" t="s">
        <v>131</v>
      </c>
      <c r="E18484" t="s">
        <v>173</v>
      </c>
      <c r="F18484" t="s">
        <v>133</v>
      </c>
    </row>
    <row r="18485" spans="1:6" x14ac:dyDescent="0.25">
      <c r="A18485">
        <v>3500</v>
      </c>
      <c r="B18485" s="3">
        <v>43700</v>
      </c>
      <c r="C18485" s="3">
        <v>44333</v>
      </c>
      <c r="D18485" t="s">
        <v>131</v>
      </c>
      <c r="E18485" t="s">
        <v>173</v>
      </c>
      <c r="F18485" t="s">
        <v>133</v>
      </c>
    </row>
    <row r="18486" spans="1:6" x14ac:dyDescent="0.25">
      <c r="A18486">
        <v>3500</v>
      </c>
      <c r="B18486" s="3">
        <v>44333</v>
      </c>
      <c r="C18486" s="3">
        <v>44333</v>
      </c>
      <c r="D18486" t="s">
        <v>131</v>
      </c>
      <c r="E18486" t="s">
        <v>173</v>
      </c>
      <c r="F18486" t="s">
        <v>133</v>
      </c>
    </row>
    <row r="18487" spans="1:6" x14ac:dyDescent="0.25">
      <c r="A18487">
        <v>3500</v>
      </c>
      <c r="B18487" s="3">
        <v>44334</v>
      </c>
      <c r="C18487" s="3">
        <v>44593</v>
      </c>
      <c r="D18487" t="s">
        <v>131</v>
      </c>
      <c r="E18487" t="s">
        <v>173</v>
      </c>
      <c r="F18487" t="s">
        <v>133</v>
      </c>
    </row>
    <row r="18488" spans="1:6" x14ac:dyDescent="0.25">
      <c r="A18488">
        <v>3500</v>
      </c>
      <c r="B18488" s="3">
        <v>44593</v>
      </c>
      <c r="C18488" s="3">
        <v>44594</v>
      </c>
      <c r="D18488" t="s">
        <v>131</v>
      </c>
      <c r="E18488" t="s">
        <v>173</v>
      </c>
      <c r="F18488" t="s">
        <v>133</v>
      </c>
    </row>
    <row r="18489" spans="1:6" x14ac:dyDescent="0.25">
      <c r="A18489">
        <v>3500</v>
      </c>
      <c r="B18489" s="3">
        <v>44595</v>
      </c>
      <c r="C18489" s="3">
        <v>44595</v>
      </c>
      <c r="D18489" t="s">
        <v>131</v>
      </c>
      <c r="E18489" t="s">
        <v>173</v>
      </c>
      <c r="F18489" t="s">
        <v>133</v>
      </c>
    </row>
    <row r="18490" spans="1:6" x14ac:dyDescent="0.25">
      <c r="A18490">
        <v>3500</v>
      </c>
      <c r="B18490" s="3">
        <v>44595</v>
      </c>
      <c r="C18490" s="3">
        <v>44601</v>
      </c>
      <c r="D18490" t="s">
        <v>131</v>
      </c>
      <c r="E18490" t="s">
        <v>173</v>
      </c>
      <c r="F18490" t="s">
        <v>133</v>
      </c>
    </row>
    <row r="18491" spans="1:6" x14ac:dyDescent="0.25">
      <c r="A18491">
        <v>3500</v>
      </c>
      <c r="B18491" s="3">
        <v>44602</v>
      </c>
      <c r="C18491" s="3">
        <v>44687</v>
      </c>
      <c r="D18491" t="s">
        <v>131</v>
      </c>
      <c r="E18491" t="s">
        <v>173</v>
      </c>
      <c r="F18491" t="s">
        <v>133</v>
      </c>
    </row>
    <row r="18492" spans="1:6" x14ac:dyDescent="0.25">
      <c r="A18492">
        <v>3500</v>
      </c>
      <c r="B18492" s="3">
        <v>44687</v>
      </c>
      <c r="C18492" s="3">
        <v>44687</v>
      </c>
      <c r="D18492" t="s">
        <v>131</v>
      </c>
      <c r="E18492" t="s">
        <v>173</v>
      </c>
      <c r="F18492" t="s">
        <v>133</v>
      </c>
    </row>
    <row r="18493" spans="1:6" x14ac:dyDescent="0.25">
      <c r="A18493">
        <v>3500</v>
      </c>
      <c r="B18493" s="3">
        <v>44688</v>
      </c>
      <c r="C18493" s="3">
        <v>44706</v>
      </c>
      <c r="D18493" t="s">
        <v>131</v>
      </c>
      <c r="E18493" t="s">
        <v>173</v>
      </c>
      <c r="F18493" t="s">
        <v>133</v>
      </c>
    </row>
    <row r="18494" spans="1:6" x14ac:dyDescent="0.25">
      <c r="A18494">
        <v>3500</v>
      </c>
      <c r="B18494" s="3">
        <v>44706</v>
      </c>
      <c r="C18494" s="3">
        <v>44707</v>
      </c>
      <c r="D18494" t="s">
        <v>131</v>
      </c>
      <c r="E18494" t="s">
        <v>173</v>
      </c>
      <c r="F18494" t="s">
        <v>133</v>
      </c>
    </row>
    <row r="18495" spans="1:6" x14ac:dyDescent="0.25">
      <c r="A18495">
        <v>3500</v>
      </c>
      <c r="B18495" s="3">
        <v>44708</v>
      </c>
      <c r="C18495" s="3"/>
      <c r="D18495" t="s">
        <v>131</v>
      </c>
      <c r="E18495" t="s">
        <v>173</v>
      </c>
      <c r="F18495" t="s">
        <v>133</v>
      </c>
    </row>
    <row r="18496" spans="1:6" x14ac:dyDescent="0.25">
      <c r="A18496">
        <v>3501</v>
      </c>
      <c r="B18496" s="3">
        <v>44579</v>
      </c>
      <c r="C18496" s="3">
        <v>44634</v>
      </c>
      <c r="D18496" t="s">
        <v>131</v>
      </c>
      <c r="E18496" t="s">
        <v>185</v>
      </c>
      <c r="F18496" t="s">
        <v>133</v>
      </c>
    </row>
    <row r="18497" spans="1:6" x14ac:dyDescent="0.25">
      <c r="A18497">
        <v>3501</v>
      </c>
      <c r="B18497" s="3">
        <v>44634</v>
      </c>
      <c r="C18497" s="3">
        <v>44652</v>
      </c>
      <c r="D18497" t="s">
        <v>131</v>
      </c>
      <c r="E18497" t="s">
        <v>185</v>
      </c>
      <c r="F18497" t="s">
        <v>133</v>
      </c>
    </row>
    <row r="18498" spans="1:6" x14ac:dyDescent="0.25">
      <c r="A18498">
        <v>3503</v>
      </c>
      <c r="B18498" s="3">
        <v>43160</v>
      </c>
      <c r="C18498" s="3"/>
      <c r="D18498" t="s">
        <v>131</v>
      </c>
      <c r="E18498" t="s">
        <v>169</v>
      </c>
      <c r="F18498" t="s">
        <v>133</v>
      </c>
    </row>
    <row r="18499" spans="1:6" x14ac:dyDescent="0.25">
      <c r="A18499">
        <v>3504</v>
      </c>
      <c r="B18499" s="3">
        <v>43070</v>
      </c>
      <c r="C18499" s="3">
        <v>43134</v>
      </c>
      <c r="D18499" t="s">
        <v>131</v>
      </c>
      <c r="E18499" t="s">
        <v>169</v>
      </c>
      <c r="F18499" t="s">
        <v>133</v>
      </c>
    </row>
    <row r="18500" spans="1:6" x14ac:dyDescent="0.25">
      <c r="A18500">
        <v>3504</v>
      </c>
      <c r="B18500" s="3">
        <v>43134</v>
      </c>
      <c r="C18500" s="3">
        <v>43391</v>
      </c>
      <c r="D18500" t="s">
        <v>131</v>
      </c>
      <c r="E18500" t="s">
        <v>169</v>
      </c>
      <c r="F18500" t="s">
        <v>133</v>
      </c>
    </row>
    <row r="18501" spans="1:6" x14ac:dyDescent="0.25">
      <c r="A18501">
        <v>3504</v>
      </c>
      <c r="B18501" s="3">
        <v>43391</v>
      </c>
      <c r="C18501" s="3">
        <v>43391</v>
      </c>
      <c r="D18501" t="s">
        <v>131</v>
      </c>
      <c r="E18501" t="s">
        <v>169</v>
      </c>
      <c r="F18501" t="s">
        <v>133</v>
      </c>
    </row>
    <row r="18502" spans="1:6" x14ac:dyDescent="0.25">
      <c r="A18502">
        <v>3504</v>
      </c>
      <c r="B18502" s="3">
        <v>43392</v>
      </c>
      <c r="C18502" s="3">
        <v>43682</v>
      </c>
      <c r="D18502" t="s">
        <v>131</v>
      </c>
      <c r="E18502" t="s">
        <v>169</v>
      </c>
      <c r="F18502" t="s">
        <v>133</v>
      </c>
    </row>
    <row r="18503" spans="1:6" x14ac:dyDescent="0.25">
      <c r="A18503">
        <v>3504</v>
      </c>
      <c r="B18503" s="3">
        <v>43682</v>
      </c>
      <c r="C18503" s="3">
        <v>43684</v>
      </c>
      <c r="D18503" t="s">
        <v>131</v>
      </c>
      <c r="E18503" t="s">
        <v>169</v>
      </c>
      <c r="F18503" t="s">
        <v>133</v>
      </c>
    </row>
    <row r="18504" spans="1:6" x14ac:dyDescent="0.25">
      <c r="A18504">
        <v>3504</v>
      </c>
      <c r="B18504" s="3">
        <v>43685</v>
      </c>
      <c r="C18504" s="3">
        <v>43685</v>
      </c>
      <c r="D18504" t="s">
        <v>131</v>
      </c>
      <c r="E18504" t="s">
        <v>169</v>
      </c>
      <c r="F18504" t="s">
        <v>133</v>
      </c>
    </row>
    <row r="18505" spans="1:6" x14ac:dyDescent="0.25">
      <c r="A18505">
        <v>3504</v>
      </c>
      <c r="B18505" s="3">
        <v>43685</v>
      </c>
      <c r="C18505" s="3">
        <v>43686</v>
      </c>
      <c r="D18505" t="s">
        <v>131</v>
      </c>
      <c r="E18505" t="s">
        <v>169</v>
      </c>
      <c r="F18505" t="s">
        <v>133</v>
      </c>
    </row>
    <row r="18506" spans="1:6" x14ac:dyDescent="0.25">
      <c r="A18506">
        <v>3504</v>
      </c>
      <c r="B18506" s="3">
        <v>43687</v>
      </c>
      <c r="C18506" s="3">
        <v>43713</v>
      </c>
      <c r="D18506" t="s">
        <v>131</v>
      </c>
      <c r="E18506" t="s">
        <v>169</v>
      </c>
      <c r="F18506" t="s">
        <v>133</v>
      </c>
    </row>
    <row r="18507" spans="1:6" x14ac:dyDescent="0.25">
      <c r="A18507">
        <v>3504</v>
      </c>
      <c r="B18507" s="3">
        <v>43713</v>
      </c>
      <c r="C18507" s="3">
        <v>43714</v>
      </c>
      <c r="D18507" t="s">
        <v>131</v>
      </c>
      <c r="E18507" t="s">
        <v>169</v>
      </c>
      <c r="F18507" t="s">
        <v>133</v>
      </c>
    </row>
    <row r="18508" spans="1:6" x14ac:dyDescent="0.25">
      <c r="A18508">
        <v>3504</v>
      </c>
      <c r="B18508" s="3">
        <v>43715</v>
      </c>
      <c r="C18508" s="3">
        <v>43719</v>
      </c>
      <c r="D18508" t="s">
        <v>131</v>
      </c>
      <c r="E18508" t="s">
        <v>169</v>
      </c>
      <c r="F18508" t="s">
        <v>133</v>
      </c>
    </row>
    <row r="18509" spans="1:6" x14ac:dyDescent="0.25">
      <c r="A18509">
        <v>3504</v>
      </c>
      <c r="B18509" s="3">
        <v>43719</v>
      </c>
      <c r="C18509" s="3">
        <v>43719</v>
      </c>
      <c r="D18509" t="s">
        <v>131</v>
      </c>
      <c r="E18509" t="s">
        <v>169</v>
      </c>
      <c r="F18509" t="s">
        <v>133</v>
      </c>
    </row>
    <row r="18510" spans="1:6" x14ac:dyDescent="0.25">
      <c r="A18510">
        <v>3504</v>
      </c>
      <c r="B18510" s="3">
        <v>43720</v>
      </c>
      <c r="C18510" s="3">
        <v>44337</v>
      </c>
      <c r="D18510" t="s">
        <v>131</v>
      </c>
      <c r="E18510" t="s">
        <v>169</v>
      </c>
      <c r="F18510" t="s">
        <v>133</v>
      </c>
    </row>
    <row r="18511" spans="1:6" x14ac:dyDescent="0.25">
      <c r="A18511">
        <v>3504</v>
      </c>
      <c r="B18511" s="3">
        <v>44337</v>
      </c>
      <c r="C18511" s="3">
        <v>44337</v>
      </c>
      <c r="D18511" t="s">
        <v>131</v>
      </c>
      <c r="E18511" t="s">
        <v>169</v>
      </c>
      <c r="F18511" t="s">
        <v>133</v>
      </c>
    </row>
    <row r="18512" spans="1:6" x14ac:dyDescent="0.25">
      <c r="A18512">
        <v>3504</v>
      </c>
      <c r="B18512" s="3">
        <v>44338</v>
      </c>
      <c r="C18512" s="3">
        <v>44484</v>
      </c>
      <c r="D18512" t="s">
        <v>131</v>
      </c>
      <c r="E18512" t="s">
        <v>169</v>
      </c>
      <c r="F18512" t="s">
        <v>133</v>
      </c>
    </row>
    <row r="18513" spans="1:6" x14ac:dyDescent="0.25">
      <c r="A18513">
        <v>3504</v>
      </c>
      <c r="B18513" s="3">
        <v>44484</v>
      </c>
      <c r="C18513" s="3">
        <v>44493</v>
      </c>
      <c r="D18513" t="s">
        <v>131</v>
      </c>
      <c r="E18513" t="s">
        <v>169</v>
      </c>
      <c r="F18513" t="s">
        <v>133</v>
      </c>
    </row>
    <row r="18514" spans="1:6" x14ac:dyDescent="0.25">
      <c r="A18514">
        <v>3504</v>
      </c>
      <c r="B18514" s="3">
        <v>44494</v>
      </c>
      <c r="C18514" s="3">
        <v>44494</v>
      </c>
      <c r="D18514" t="s">
        <v>131</v>
      </c>
      <c r="E18514" t="s">
        <v>169</v>
      </c>
      <c r="F18514" t="s">
        <v>133</v>
      </c>
    </row>
    <row r="18515" spans="1:6" x14ac:dyDescent="0.25">
      <c r="A18515">
        <v>3504</v>
      </c>
      <c r="B18515" s="3">
        <v>44494</v>
      </c>
      <c r="C18515" s="3">
        <v>44503</v>
      </c>
      <c r="D18515" t="s">
        <v>131</v>
      </c>
      <c r="E18515" t="s">
        <v>169</v>
      </c>
      <c r="F18515" t="s">
        <v>133</v>
      </c>
    </row>
    <row r="18516" spans="1:6" x14ac:dyDescent="0.25">
      <c r="A18516">
        <v>3504</v>
      </c>
      <c r="B18516" s="3">
        <v>44504</v>
      </c>
      <c r="C18516" s="3">
        <v>44565</v>
      </c>
      <c r="D18516" t="s">
        <v>131</v>
      </c>
      <c r="E18516" t="s">
        <v>169</v>
      </c>
      <c r="F18516" t="s">
        <v>133</v>
      </c>
    </row>
    <row r="18517" spans="1:6" x14ac:dyDescent="0.25">
      <c r="A18517">
        <v>3504</v>
      </c>
      <c r="B18517" s="3">
        <v>44565</v>
      </c>
      <c r="C18517" s="3">
        <v>44571</v>
      </c>
      <c r="D18517" t="s">
        <v>131</v>
      </c>
      <c r="E18517" t="s">
        <v>169</v>
      </c>
      <c r="F18517" t="s">
        <v>133</v>
      </c>
    </row>
    <row r="18518" spans="1:6" x14ac:dyDescent="0.25">
      <c r="A18518">
        <v>3504</v>
      </c>
      <c r="B18518" s="3">
        <v>44572</v>
      </c>
      <c r="C18518" s="3">
        <v>44572</v>
      </c>
      <c r="D18518" t="s">
        <v>131</v>
      </c>
      <c r="E18518" t="s">
        <v>169</v>
      </c>
      <c r="F18518" t="s">
        <v>133</v>
      </c>
    </row>
    <row r="18519" spans="1:6" x14ac:dyDescent="0.25">
      <c r="A18519">
        <v>3504</v>
      </c>
      <c r="B18519" s="3">
        <v>44572</v>
      </c>
      <c r="C18519" s="3">
        <v>44581</v>
      </c>
      <c r="D18519" t="s">
        <v>131</v>
      </c>
      <c r="E18519" t="s">
        <v>169</v>
      </c>
      <c r="F18519" t="s">
        <v>133</v>
      </c>
    </row>
    <row r="18520" spans="1:6" x14ac:dyDescent="0.25">
      <c r="A18520">
        <v>3504</v>
      </c>
      <c r="B18520" s="3">
        <v>44582</v>
      </c>
      <c r="C18520" s="3"/>
      <c r="D18520" t="s">
        <v>131</v>
      </c>
      <c r="E18520" t="s">
        <v>169</v>
      </c>
      <c r="F18520" t="s">
        <v>133</v>
      </c>
    </row>
    <row r="18521" spans="1:6" x14ac:dyDescent="0.25">
      <c r="A18521">
        <v>3508</v>
      </c>
      <c r="B18521" s="3">
        <v>43040</v>
      </c>
      <c r="C18521" s="3">
        <v>43426</v>
      </c>
      <c r="D18521" t="s">
        <v>131</v>
      </c>
      <c r="E18521" t="s">
        <v>115</v>
      </c>
      <c r="F18521" t="s">
        <v>133</v>
      </c>
    </row>
    <row r="18522" spans="1:6" x14ac:dyDescent="0.25">
      <c r="A18522">
        <v>3508</v>
      </c>
      <c r="B18522" s="3">
        <v>43426</v>
      </c>
      <c r="C18522" s="3">
        <v>43432</v>
      </c>
      <c r="D18522" t="s">
        <v>131</v>
      </c>
      <c r="E18522" t="s">
        <v>115</v>
      </c>
      <c r="F18522" t="s">
        <v>133</v>
      </c>
    </row>
    <row r="18523" spans="1:6" x14ac:dyDescent="0.25">
      <c r="A18523">
        <v>3508</v>
      </c>
      <c r="B18523" s="3">
        <v>43433</v>
      </c>
      <c r="C18523" s="3">
        <v>43689</v>
      </c>
      <c r="D18523" t="s">
        <v>131</v>
      </c>
      <c r="E18523" t="s">
        <v>115</v>
      </c>
      <c r="F18523" t="s">
        <v>133</v>
      </c>
    </row>
    <row r="18524" spans="1:6" x14ac:dyDescent="0.25">
      <c r="A18524">
        <v>3508</v>
      </c>
      <c r="B18524" s="3">
        <v>43689</v>
      </c>
      <c r="C18524" s="3">
        <v>43693</v>
      </c>
      <c r="D18524" t="s">
        <v>131</v>
      </c>
      <c r="E18524" t="s">
        <v>115</v>
      </c>
      <c r="F18524" t="s">
        <v>133</v>
      </c>
    </row>
    <row r="18525" spans="1:6" x14ac:dyDescent="0.25">
      <c r="A18525">
        <v>3508</v>
      </c>
      <c r="B18525" s="3">
        <v>43694</v>
      </c>
      <c r="C18525" s="3">
        <v>43788</v>
      </c>
      <c r="D18525" t="s">
        <v>131</v>
      </c>
      <c r="E18525" t="s">
        <v>115</v>
      </c>
      <c r="F18525" t="s">
        <v>133</v>
      </c>
    </row>
    <row r="18526" spans="1:6" x14ac:dyDescent="0.25">
      <c r="A18526">
        <v>3508</v>
      </c>
      <c r="B18526" s="3">
        <v>43788</v>
      </c>
      <c r="C18526" s="3">
        <v>43794</v>
      </c>
      <c r="D18526" t="s">
        <v>131</v>
      </c>
      <c r="E18526" t="s">
        <v>115</v>
      </c>
      <c r="F18526" t="s">
        <v>133</v>
      </c>
    </row>
    <row r="18527" spans="1:6" x14ac:dyDescent="0.25">
      <c r="A18527">
        <v>3508</v>
      </c>
      <c r="B18527" s="3">
        <v>43795</v>
      </c>
      <c r="C18527" s="3">
        <v>44403</v>
      </c>
      <c r="D18527" t="s">
        <v>131</v>
      </c>
      <c r="E18527" t="s">
        <v>115</v>
      </c>
      <c r="F18527" t="s">
        <v>133</v>
      </c>
    </row>
    <row r="18528" spans="1:6" x14ac:dyDescent="0.25">
      <c r="A18528">
        <v>3508</v>
      </c>
      <c r="B18528" s="3">
        <v>43795</v>
      </c>
      <c r="C18528" s="3">
        <v>43795</v>
      </c>
      <c r="D18528" t="s">
        <v>131</v>
      </c>
      <c r="E18528" t="s">
        <v>115</v>
      </c>
      <c r="F18528" t="s">
        <v>133</v>
      </c>
    </row>
    <row r="18529" spans="1:6" x14ac:dyDescent="0.25">
      <c r="A18529">
        <v>3508</v>
      </c>
      <c r="B18529" s="3">
        <v>43795</v>
      </c>
      <c r="C18529" s="3">
        <v>43795</v>
      </c>
      <c r="D18529" t="s">
        <v>131</v>
      </c>
      <c r="E18529" t="s">
        <v>115</v>
      </c>
      <c r="F18529" t="s">
        <v>133</v>
      </c>
    </row>
    <row r="18530" spans="1:6" x14ac:dyDescent="0.25">
      <c r="A18530">
        <v>3508</v>
      </c>
      <c r="B18530" s="3">
        <v>44403</v>
      </c>
      <c r="C18530" s="3">
        <v>44416</v>
      </c>
      <c r="D18530" t="s">
        <v>131</v>
      </c>
      <c r="E18530" t="s">
        <v>115</v>
      </c>
      <c r="F18530" t="s">
        <v>133</v>
      </c>
    </row>
    <row r="18531" spans="1:6" x14ac:dyDescent="0.25">
      <c r="A18531">
        <v>3508</v>
      </c>
      <c r="B18531" s="3">
        <v>44417</v>
      </c>
      <c r="C18531" s="3"/>
      <c r="D18531" t="s">
        <v>131</v>
      </c>
      <c r="E18531" t="s">
        <v>115</v>
      </c>
      <c r="F18531" t="s">
        <v>133</v>
      </c>
    </row>
    <row r="18532" spans="1:6" x14ac:dyDescent="0.25">
      <c r="A18532">
        <v>3511</v>
      </c>
      <c r="B18532" s="3">
        <v>43228</v>
      </c>
      <c r="C18532" s="3">
        <v>43258</v>
      </c>
      <c r="D18532" t="s">
        <v>131</v>
      </c>
      <c r="E18532" t="s">
        <v>167</v>
      </c>
      <c r="F18532" t="s">
        <v>133</v>
      </c>
    </row>
    <row r="18533" spans="1:6" x14ac:dyDescent="0.25">
      <c r="A18533">
        <v>3511</v>
      </c>
      <c r="B18533" s="3">
        <v>43282</v>
      </c>
      <c r="C18533" s="3"/>
      <c r="D18533" t="s">
        <v>131</v>
      </c>
      <c r="E18533" t="s">
        <v>167</v>
      </c>
      <c r="F18533" t="s">
        <v>133</v>
      </c>
    </row>
    <row r="18534" spans="1:6" x14ac:dyDescent="0.25">
      <c r="A18534">
        <v>3511</v>
      </c>
      <c r="B18534" s="3">
        <v>43831</v>
      </c>
      <c r="C18534" s="3">
        <v>43861</v>
      </c>
      <c r="D18534" t="s">
        <v>131</v>
      </c>
      <c r="E18534" t="s">
        <v>167</v>
      </c>
      <c r="F18534" t="s">
        <v>133</v>
      </c>
    </row>
    <row r="18535" spans="1:6" x14ac:dyDescent="0.25">
      <c r="A18535">
        <v>3511</v>
      </c>
      <c r="B18535" s="3">
        <v>43891</v>
      </c>
      <c r="C18535" s="3">
        <v>43921</v>
      </c>
      <c r="D18535" t="s">
        <v>131</v>
      </c>
      <c r="E18535" t="s">
        <v>167</v>
      </c>
      <c r="F18535" t="s">
        <v>133</v>
      </c>
    </row>
    <row r="18536" spans="1:6" x14ac:dyDescent="0.25">
      <c r="A18536">
        <v>3511</v>
      </c>
      <c r="B18536" s="3">
        <v>43952</v>
      </c>
      <c r="C18536" s="3">
        <v>43982</v>
      </c>
      <c r="D18536" t="s">
        <v>131</v>
      </c>
      <c r="E18536" t="s">
        <v>167</v>
      </c>
      <c r="F18536" t="s">
        <v>133</v>
      </c>
    </row>
    <row r="18537" spans="1:6" x14ac:dyDescent="0.25">
      <c r="A18537">
        <v>3511</v>
      </c>
      <c r="B18537" s="3">
        <v>43983</v>
      </c>
      <c r="C18537" s="3">
        <v>44012</v>
      </c>
      <c r="D18537" t="s">
        <v>131</v>
      </c>
      <c r="E18537" t="s">
        <v>167</v>
      </c>
      <c r="F18537" t="s">
        <v>133</v>
      </c>
    </row>
    <row r="18538" spans="1:6" x14ac:dyDescent="0.25">
      <c r="A18538">
        <v>3511</v>
      </c>
      <c r="B18538" s="3">
        <v>44013</v>
      </c>
      <c r="C18538" s="3">
        <v>44104</v>
      </c>
      <c r="D18538" t="s">
        <v>131</v>
      </c>
      <c r="E18538" t="s">
        <v>167</v>
      </c>
      <c r="F18538" t="s">
        <v>133</v>
      </c>
    </row>
    <row r="18539" spans="1:6" x14ac:dyDescent="0.25">
      <c r="A18539">
        <v>3511</v>
      </c>
      <c r="B18539" s="3">
        <v>44105</v>
      </c>
      <c r="C18539" s="3">
        <v>44196</v>
      </c>
      <c r="D18539" t="s">
        <v>131</v>
      </c>
      <c r="E18539" t="s">
        <v>167</v>
      </c>
      <c r="F18539" t="s">
        <v>133</v>
      </c>
    </row>
    <row r="18540" spans="1:6" x14ac:dyDescent="0.25">
      <c r="A18540">
        <v>3511</v>
      </c>
      <c r="B18540" s="3">
        <v>44197</v>
      </c>
      <c r="C18540" s="3">
        <v>44270</v>
      </c>
      <c r="D18540" t="s">
        <v>131</v>
      </c>
      <c r="E18540" t="s">
        <v>167</v>
      </c>
      <c r="F18540" t="s">
        <v>133</v>
      </c>
    </row>
    <row r="18541" spans="1:6" x14ac:dyDescent="0.25">
      <c r="A18541">
        <v>3511</v>
      </c>
      <c r="B18541" s="3">
        <v>44270</v>
      </c>
      <c r="C18541" s="3">
        <v>44384</v>
      </c>
      <c r="D18541" t="s">
        <v>131</v>
      </c>
      <c r="E18541" t="s">
        <v>167</v>
      </c>
      <c r="F18541" t="s">
        <v>133</v>
      </c>
    </row>
    <row r="18542" spans="1:6" x14ac:dyDescent="0.25">
      <c r="A18542">
        <v>3511</v>
      </c>
      <c r="B18542" s="3">
        <v>44271</v>
      </c>
      <c r="C18542" s="3"/>
      <c r="D18542" t="s">
        <v>131</v>
      </c>
      <c r="E18542" t="s">
        <v>180</v>
      </c>
      <c r="F18542" t="s">
        <v>133</v>
      </c>
    </row>
    <row r="18543" spans="1:6" x14ac:dyDescent="0.25">
      <c r="A18543">
        <v>3515</v>
      </c>
      <c r="B18543" s="3">
        <v>43497</v>
      </c>
      <c r="C18543" s="3">
        <v>44587</v>
      </c>
      <c r="D18543" t="s">
        <v>131</v>
      </c>
      <c r="E18543" t="s">
        <v>167</v>
      </c>
      <c r="F18543" t="s">
        <v>133</v>
      </c>
    </row>
    <row r="18544" spans="1:6" x14ac:dyDescent="0.25">
      <c r="A18544">
        <v>3515</v>
      </c>
      <c r="B18544" s="3">
        <v>44587</v>
      </c>
      <c r="C18544" s="3">
        <v>44591</v>
      </c>
      <c r="D18544" t="s">
        <v>131</v>
      </c>
      <c r="E18544" t="s">
        <v>167</v>
      </c>
      <c r="F18544" t="s">
        <v>133</v>
      </c>
    </row>
    <row r="18545" spans="1:6" x14ac:dyDescent="0.25">
      <c r="A18545">
        <v>3515</v>
      </c>
      <c r="B18545" s="3">
        <v>44592</v>
      </c>
      <c r="C18545" s="3"/>
      <c r="D18545" t="s">
        <v>131</v>
      </c>
      <c r="E18545" t="s">
        <v>167</v>
      </c>
      <c r="F18545" t="s">
        <v>133</v>
      </c>
    </row>
    <row r="18546" spans="1:6" x14ac:dyDescent="0.25">
      <c r="A18546">
        <v>3516</v>
      </c>
      <c r="B18546" s="3">
        <v>43525</v>
      </c>
      <c r="C18546" s="3">
        <v>44202</v>
      </c>
      <c r="D18546" t="s">
        <v>131</v>
      </c>
      <c r="E18546" t="s">
        <v>128</v>
      </c>
      <c r="F18546" t="s">
        <v>133</v>
      </c>
    </row>
    <row r="18547" spans="1:6" x14ac:dyDescent="0.25">
      <c r="A18547">
        <v>3516</v>
      </c>
      <c r="B18547" s="3">
        <v>44202</v>
      </c>
      <c r="C18547" s="3">
        <v>44202</v>
      </c>
      <c r="D18547" t="s">
        <v>131</v>
      </c>
      <c r="E18547" t="s">
        <v>228</v>
      </c>
      <c r="F18547" t="s">
        <v>133</v>
      </c>
    </row>
    <row r="18548" spans="1:6" x14ac:dyDescent="0.25">
      <c r="A18548">
        <v>3516</v>
      </c>
      <c r="B18548" s="3">
        <v>44202</v>
      </c>
      <c r="C18548" s="3">
        <v>44217</v>
      </c>
      <c r="D18548" t="s">
        <v>131</v>
      </c>
      <c r="E18548" t="s">
        <v>228</v>
      </c>
      <c r="F18548" t="s">
        <v>133</v>
      </c>
    </row>
    <row r="18549" spans="1:6" x14ac:dyDescent="0.25">
      <c r="A18549">
        <v>3516</v>
      </c>
      <c r="B18549" s="3">
        <v>44217</v>
      </c>
      <c r="C18549" s="3"/>
      <c r="D18549" t="s">
        <v>131</v>
      </c>
      <c r="E18549" t="s">
        <v>128</v>
      </c>
      <c r="F18549" t="s">
        <v>133</v>
      </c>
    </row>
    <row r="18550" spans="1:6" x14ac:dyDescent="0.25">
      <c r="A18550">
        <v>3517</v>
      </c>
      <c r="B18550" s="3">
        <v>43497</v>
      </c>
      <c r="C18550" s="3">
        <v>44309</v>
      </c>
      <c r="D18550" t="s">
        <v>131</v>
      </c>
      <c r="E18550" t="s">
        <v>187</v>
      </c>
      <c r="F18550" t="s">
        <v>133</v>
      </c>
    </row>
    <row r="18551" spans="1:6" x14ac:dyDescent="0.25">
      <c r="A18551">
        <v>3517</v>
      </c>
      <c r="B18551" s="3">
        <v>44309</v>
      </c>
      <c r="C18551" s="3"/>
      <c r="D18551" t="s">
        <v>131</v>
      </c>
      <c r="E18551" t="s">
        <v>187</v>
      </c>
      <c r="F18551" t="s">
        <v>133</v>
      </c>
    </row>
    <row r="18552" spans="1:6" x14ac:dyDescent="0.25">
      <c r="A18552">
        <v>3518</v>
      </c>
      <c r="B18552" s="3">
        <v>43381</v>
      </c>
      <c r="C18552" s="3">
        <v>43693</v>
      </c>
      <c r="D18552" t="s">
        <v>131</v>
      </c>
      <c r="E18552" t="s">
        <v>211</v>
      </c>
      <c r="F18552" t="s">
        <v>133</v>
      </c>
    </row>
    <row r="18553" spans="1:6" x14ac:dyDescent="0.25">
      <c r="A18553">
        <v>3518</v>
      </c>
      <c r="B18553" s="3">
        <v>43381</v>
      </c>
      <c r="C18553" s="3">
        <v>43381</v>
      </c>
      <c r="D18553" t="s">
        <v>131</v>
      </c>
      <c r="E18553" t="s">
        <v>211</v>
      </c>
      <c r="F18553" t="s">
        <v>133</v>
      </c>
    </row>
    <row r="18554" spans="1:6" x14ac:dyDescent="0.25">
      <c r="A18554">
        <v>3518</v>
      </c>
      <c r="B18554" s="3">
        <v>43693</v>
      </c>
      <c r="C18554" s="3">
        <v>43693</v>
      </c>
      <c r="D18554" t="s">
        <v>131</v>
      </c>
      <c r="E18554" t="s">
        <v>211</v>
      </c>
      <c r="F18554" t="s">
        <v>133</v>
      </c>
    </row>
    <row r="18555" spans="1:6" x14ac:dyDescent="0.25">
      <c r="A18555">
        <v>3518</v>
      </c>
      <c r="B18555" s="3">
        <v>43694</v>
      </c>
      <c r="C18555" s="3">
        <v>43713</v>
      </c>
      <c r="D18555" t="s">
        <v>131</v>
      </c>
      <c r="E18555" t="s">
        <v>211</v>
      </c>
      <c r="F18555" t="s">
        <v>133</v>
      </c>
    </row>
    <row r="18556" spans="1:6" x14ac:dyDescent="0.25">
      <c r="A18556">
        <v>3518</v>
      </c>
      <c r="B18556" s="3">
        <v>43713</v>
      </c>
      <c r="C18556" s="3">
        <v>43714</v>
      </c>
      <c r="D18556" t="s">
        <v>131</v>
      </c>
      <c r="E18556" t="s">
        <v>211</v>
      </c>
      <c r="F18556" t="s">
        <v>133</v>
      </c>
    </row>
    <row r="18557" spans="1:6" x14ac:dyDescent="0.25">
      <c r="A18557">
        <v>3518</v>
      </c>
      <c r="B18557" s="3">
        <v>43715</v>
      </c>
      <c r="C18557" s="3">
        <v>43717</v>
      </c>
      <c r="D18557" t="s">
        <v>131</v>
      </c>
      <c r="E18557" t="s">
        <v>211</v>
      </c>
      <c r="F18557" t="s">
        <v>133</v>
      </c>
    </row>
    <row r="18558" spans="1:6" x14ac:dyDescent="0.25">
      <c r="A18558">
        <v>3518</v>
      </c>
      <c r="B18558" s="3">
        <v>43717</v>
      </c>
      <c r="C18558" s="3">
        <v>43721</v>
      </c>
      <c r="D18558" t="s">
        <v>131</v>
      </c>
      <c r="E18558" t="s">
        <v>211</v>
      </c>
      <c r="F18558" t="s">
        <v>133</v>
      </c>
    </row>
    <row r="18559" spans="1:6" x14ac:dyDescent="0.25">
      <c r="A18559">
        <v>3518</v>
      </c>
      <c r="B18559" s="3">
        <v>43722</v>
      </c>
      <c r="C18559" s="3">
        <v>43808</v>
      </c>
      <c r="D18559" t="s">
        <v>131</v>
      </c>
      <c r="E18559" t="s">
        <v>211</v>
      </c>
      <c r="F18559" t="s">
        <v>133</v>
      </c>
    </row>
    <row r="18560" spans="1:6" x14ac:dyDescent="0.25">
      <c r="A18560">
        <v>3518</v>
      </c>
      <c r="B18560" s="3">
        <v>43808</v>
      </c>
      <c r="C18560" s="3">
        <v>43809</v>
      </c>
      <c r="D18560" t="s">
        <v>131</v>
      </c>
      <c r="E18560" t="s">
        <v>211</v>
      </c>
      <c r="F18560" t="s">
        <v>133</v>
      </c>
    </row>
    <row r="18561" spans="1:6" x14ac:dyDescent="0.25">
      <c r="A18561">
        <v>3518</v>
      </c>
      <c r="B18561" s="3">
        <v>43810</v>
      </c>
      <c r="C18561" s="3">
        <v>43851</v>
      </c>
      <c r="D18561" t="s">
        <v>131</v>
      </c>
      <c r="E18561" t="s">
        <v>211</v>
      </c>
      <c r="F18561" t="s">
        <v>133</v>
      </c>
    </row>
    <row r="18562" spans="1:6" x14ac:dyDescent="0.25">
      <c r="A18562">
        <v>3518</v>
      </c>
      <c r="B18562" s="3">
        <v>43851</v>
      </c>
      <c r="C18562" s="3">
        <v>43853</v>
      </c>
      <c r="D18562" t="s">
        <v>131</v>
      </c>
      <c r="E18562" t="s">
        <v>211</v>
      </c>
      <c r="F18562" t="s">
        <v>133</v>
      </c>
    </row>
    <row r="18563" spans="1:6" x14ac:dyDescent="0.25">
      <c r="A18563">
        <v>3518</v>
      </c>
      <c r="B18563" s="3">
        <v>43854</v>
      </c>
      <c r="C18563" s="3">
        <v>43865</v>
      </c>
      <c r="D18563" t="s">
        <v>131</v>
      </c>
      <c r="E18563" t="s">
        <v>211</v>
      </c>
      <c r="F18563" t="s">
        <v>133</v>
      </c>
    </row>
    <row r="18564" spans="1:6" x14ac:dyDescent="0.25">
      <c r="A18564">
        <v>3518</v>
      </c>
      <c r="B18564" s="3">
        <v>43865</v>
      </c>
      <c r="C18564" s="3">
        <v>43962</v>
      </c>
      <c r="D18564" t="s">
        <v>131</v>
      </c>
      <c r="E18564" t="s">
        <v>211</v>
      </c>
      <c r="F18564" t="s">
        <v>133</v>
      </c>
    </row>
    <row r="18565" spans="1:6" x14ac:dyDescent="0.25">
      <c r="A18565">
        <v>3518</v>
      </c>
      <c r="B18565" s="3">
        <v>43963</v>
      </c>
      <c r="C18565" s="3">
        <v>44242</v>
      </c>
      <c r="D18565" t="s">
        <v>131</v>
      </c>
      <c r="E18565" t="s">
        <v>211</v>
      </c>
      <c r="F18565" t="s">
        <v>133</v>
      </c>
    </row>
    <row r="18566" spans="1:6" x14ac:dyDescent="0.25">
      <c r="A18566">
        <v>3518</v>
      </c>
      <c r="B18566" s="3">
        <v>44242</v>
      </c>
      <c r="C18566" s="3">
        <v>44242</v>
      </c>
      <c r="D18566" t="s">
        <v>131</v>
      </c>
      <c r="E18566" t="s">
        <v>211</v>
      </c>
      <c r="F18566" t="s">
        <v>133</v>
      </c>
    </row>
    <row r="18567" spans="1:6" x14ac:dyDescent="0.25">
      <c r="A18567">
        <v>3518</v>
      </c>
      <c r="B18567" s="3">
        <v>44243</v>
      </c>
      <c r="C18567" s="3">
        <v>44243</v>
      </c>
      <c r="D18567" t="s">
        <v>131</v>
      </c>
      <c r="E18567" t="s">
        <v>211</v>
      </c>
      <c r="F18567" t="s">
        <v>133</v>
      </c>
    </row>
    <row r="18568" spans="1:6" x14ac:dyDescent="0.25">
      <c r="A18568">
        <v>3518</v>
      </c>
      <c r="B18568" s="3">
        <v>44243</v>
      </c>
      <c r="C18568" s="3">
        <v>44246</v>
      </c>
      <c r="D18568" t="s">
        <v>131</v>
      </c>
      <c r="E18568" t="s">
        <v>211</v>
      </c>
      <c r="F18568" t="s">
        <v>133</v>
      </c>
    </row>
    <row r="18569" spans="1:6" x14ac:dyDescent="0.25">
      <c r="A18569">
        <v>3518</v>
      </c>
      <c r="B18569" s="3">
        <v>44247</v>
      </c>
      <c r="C18569" s="3">
        <v>44297</v>
      </c>
      <c r="D18569" t="s">
        <v>131</v>
      </c>
      <c r="E18569" t="s">
        <v>211</v>
      </c>
      <c r="F18569" t="s">
        <v>133</v>
      </c>
    </row>
    <row r="18570" spans="1:6" x14ac:dyDescent="0.25">
      <c r="A18570">
        <v>3518</v>
      </c>
      <c r="B18570" s="3">
        <v>44297</v>
      </c>
      <c r="C18570" s="3">
        <v>44326</v>
      </c>
      <c r="D18570" t="s">
        <v>131</v>
      </c>
      <c r="E18570" t="s">
        <v>211</v>
      </c>
      <c r="F18570" t="s">
        <v>133</v>
      </c>
    </row>
    <row r="18571" spans="1:6" x14ac:dyDescent="0.25">
      <c r="A18571">
        <v>3518</v>
      </c>
      <c r="B18571" s="3">
        <v>44327</v>
      </c>
      <c r="C18571" s="3">
        <v>44327</v>
      </c>
      <c r="D18571" t="s">
        <v>131</v>
      </c>
      <c r="E18571" t="s">
        <v>211</v>
      </c>
      <c r="F18571" t="s">
        <v>133</v>
      </c>
    </row>
    <row r="18572" spans="1:6" x14ac:dyDescent="0.25">
      <c r="A18572">
        <v>3518</v>
      </c>
      <c r="B18572" s="3">
        <v>44327</v>
      </c>
      <c r="C18572" s="3">
        <v>44356</v>
      </c>
      <c r="D18572" t="s">
        <v>131</v>
      </c>
      <c r="E18572" t="s">
        <v>211</v>
      </c>
      <c r="F18572" t="s">
        <v>133</v>
      </c>
    </row>
    <row r="18573" spans="1:6" x14ac:dyDescent="0.25">
      <c r="A18573">
        <v>3518</v>
      </c>
      <c r="B18573" s="3">
        <v>44357</v>
      </c>
      <c r="C18573" s="3">
        <v>44357</v>
      </c>
      <c r="D18573" t="s">
        <v>131</v>
      </c>
      <c r="E18573" t="s">
        <v>211</v>
      </c>
      <c r="F18573" t="s">
        <v>133</v>
      </c>
    </row>
    <row r="18574" spans="1:6" x14ac:dyDescent="0.25">
      <c r="A18574">
        <v>3518</v>
      </c>
      <c r="B18574" s="3">
        <v>44357</v>
      </c>
      <c r="C18574" s="3">
        <v>44386</v>
      </c>
      <c r="D18574" t="s">
        <v>131</v>
      </c>
      <c r="E18574" t="s">
        <v>211</v>
      </c>
      <c r="F18574" t="s">
        <v>133</v>
      </c>
    </row>
    <row r="18575" spans="1:6" x14ac:dyDescent="0.25">
      <c r="A18575">
        <v>3518</v>
      </c>
      <c r="B18575" s="3">
        <v>44387</v>
      </c>
      <c r="C18575" s="3">
        <v>44419</v>
      </c>
      <c r="D18575" t="s">
        <v>131</v>
      </c>
      <c r="E18575" t="s">
        <v>211</v>
      </c>
      <c r="F18575" t="s">
        <v>133</v>
      </c>
    </row>
    <row r="18576" spans="1:6" x14ac:dyDescent="0.25">
      <c r="A18576">
        <v>3518</v>
      </c>
      <c r="B18576" s="3">
        <v>44419</v>
      </c>
      <c r="C18576" s="3">
        <v>44448</v>
      </c>
      <c r="D18576" t="s">
        <v>131</v>
      </c>
      <c r="E18576" t="s">
        <v>211</v>
      </c>
      <c r="F18576" t="s">
        <v>133</v>
      </c>
    </row>
    <row r="18577" spans="1:6" x14ac:dyDescent="0.25">
      <c r="A18577">
        <v>3518</v>
      </c>
      <c r="B18577" s="3">
        <v>44449</v>
      </c>
      <c r="C18577" s="3">
        <v>44449</v>
      </c>
      <c r="D18577" t="s">
        <v>131</v>
      </c>
      <c r="E18577" t="s">
        <v>211</v>
      </c>
      <c r="F18577" t="s">
        <v>133</v>
      </c>
    </row>
    <row r="18578" spans="1:6" x14ac:dyDescent="0.25">
      <c r="A18578">
        <v>3518</v>
      </c>
      <c r="B18578" s="3">
        <v>44449</v>
      </c>
      <c r="C18578" s="3">
        <v>44478</v>
      </c>
      <c r="D18578" t="s">
        <v>131</v>
      </c>
      <c r="E18578" t="s">
        <v>211</v>
      </c>
      <c r="F18578" t="s">
        <v>133</v>
      </c>
    </row>
    <row r="18579" spans="1:6" x14ac:dyDescent="0.25">
      <c r="A18579">
        <v>3518</v>
      </c>
      <c r="B18579" s="3">
        <v>44479</v>
      </c>
      <c r="C18579" s="3">
        <v>44479</v>
      </c>
      <c r="D18579" t="s">
        <v>131</v>
      </c>
      <c r="E18579" t="s">
        <v>211</v>
      </c>
      <c r="F18579" t="s">
        <v>133</v>
      </c>
    </row>
    <row r="18580" spans="1:6" x14ac:dyDescent="0.25">
      <c r="A18580">
        <v>3518</v>
      </c>
      <c r="B18580" s="3">
        <v>44479</v>
      </c>
      <c r="C18580" s="3">
        <v>44508</v>
      </c>
      <c r="D18580" t="s">
        <v>131</v>
      </c>
      <c r="E18580" t="s">
        <v>211</v>
      </c>
      <c r="F18580" t="s">
        <v>133</v>
      </c>
    </row>
    <row r="18581" spans="1:6" x14ac:dyDescent="0.25">
      <c r="A18581">
        <v>3518</v>
      </c>
      <c r="B18581" s="3">
        <v>44509</v>
      </c>
      <c r="C18581" s="3">
        <v>44592</v>
      </c>
      <c r="D18581" t="s">
        <v>131</v>
      </c>
      <c r="E18581" t="s">
        <v>211</v>
      </c>
      <c r="F18581" t="s">
        <v>133</v>
      </c>
    </row>
    <row r="18582" spans="1:6" x14ac:dyDescent="0.25">
      <c r="A18582">
        <v>3518</v>
      </c>
      <c r="B18582" s="3">
        <v>44592</v>
      </c>
      <c r="C18582" s="3">
        <v>44592</v>
      </c>
      <c r="D18582" t="s">
        <v>131</v>
      </c>
      <c r="E18582" t="s">
        <v>211</v>
      </c>
      <c r="F18582" t="s">
        <v>133</v>
      </c>
    </row>
    <row r="18583" spans="1:6" x14ac:dyDescent="0.25">
      <c r="A18583">
        <v>3518</v>
      </c>
      <c r="B18583" s="3">
        <v>44593</v>
      </c>
      <c r="C18583" s="3">
        <v>44649</v>
      </c>
      <c r="D18583" t="s">
        <v>131</v>
      </c>
      <c r="E18583" t="s">
        <v>211</v>
      </c>
      <c r="F18583" t="s">
        <v>133</v>
      </c>
    </row>
    <row r="18584" spans="1:6" x14ac:dyDescent="0.25">
      <c r="A18584">
        <v>3518</v>
      </c>
      <c r="B18584" s="3">
        <v>44649</v>
      </c>
      <c r="C18584" s="3">
        <v>44653</v>
      </c>
      <c r="D18584" t="s">
        <v>131</v>
      </c>
      <c r="E18584" t="s">
        <v>211</v>
      </c>
      <c r="F18584" t="s">
        <v>133</v>
      </c>
    </row>
    <row r="18585" spans="1:6" x14ac:dyDescent="0.25">
      <c r="A18585">
        <v>3518</v>
      </c>
      <c r="B18585" s="3">
        <v>44654</v>
      </c>
      <c r="C18585" s="3">
        <v>44683</v>
      </c>
      <c r="D18585" t="s">
        <v>131</v>
      </c>
      <c r="E18585" t="s">
        <v>211</v>
      </c>
      <c r="F18585" t="s">
        <v>133</v>
      </c>
    </row>
    <row r="18586" spans="1:6" x14ac:dyDescent="0.25">
      <c r="A18586">
        <v>3518</v>
      </c>
      <c r="B18586" s="3">
        <v>44683</v>
      </c>
      <c r="C18586" s="3">
        <v>44685</v>
      </c>
      <c r="D18586" t="s">
        <v>131</v>
      </c>
      <c r="E18586" t="s">
        <v>211</v>
      </c>
      <c r="F18586" t="s">
        <v>133</v>
      </c>
    </row>
    <row r="18587" spans="1:6" x14ac:dyDescent="0.25">
      <c r="A18587">
        <v>3518</v>
      </c>
      <c r="B18587" s="3">
        <v>44686</v>
      </c>
      <c r="C18587" s="3">
        <v>44721</v>
      </c>
      <c r="D18587" t="s">
        <v>131</v>
      </c>
      <c r="E18587" t="s">
        <v>211</v>
      </c>
      <c r="F18587" t="s">
        <v>133</v>
      </c>
    </row>
    <row r="18588" spans="1:6" x14ac:dyDescent="0.25">
      <c r="A18588">
        <v>3518</v>
      </c>
      <c r="B18588" s="3">
        <v>44721</v>
      </c>
      <c r="C18588" s="3">
        <v>44722</v>
      </c>
      <c r="D18588" t="s">
        <v>131</v>
      </c>
      <c r="E18588" t="s">
        <v>211</v>
      </c>
      <c r="F18588" t="s">
        <v>133</v>
      </c>
    </row>
    <row r="18589" spans="1:6" x14ac:dyDescent="0.25">
      <c r="A18589">
        <v>3518</v>
      </c>
      <c r="B18589" s="3">
        <v>44723</v>
      </c>
      <c r="C18589" s="3">
        <v>44726</v>
      </c>
      <c r="D18589" t="s">
        <v>131</v>
      </c>
      <c r="E18589" t="s">
        <v>211</v>
      </c>
      <c r="F18589" t="s">
        <v>133</v>
      </c>
    </row>
    <row r="18590" spans="1:6" x14ac:dyDescent="0.25">
      <c r="A18590">
        <v>3518</v>
      </c>
      <c r="B18590" s="3">
        <v>44726</v>
      </c>
      <c r="C18590" s="3">
        <v>44727</v>
      </c>
      <c r="D18590" t="s">
        <v>131</v>
      </c>
      <c r="E18590" t="s">
        <v>211</v>
      </c>
      <c r="F18590" t="s">
        <v>133</v>
      </c>
    </row>
    <row r="18591" spans="1:6" x14ac:dyDescent="0.25">
      <c r="A18591">
        <v>3518</v>
      </c>
      <c r="B18591" s="3">
        <v>44728</v>
      </c>
      <c r="C18591" s="3">
        <v>44739</v>
      </c>
      <c r="D18591" t="s">
        <v>131</v>
      </c>
      <c r="E18591" t="s">
        <v>211</v>
      </c>
      <c r="F18591" t="s">
        <v>133</v>
      </c>
    </row>
    <row r="18592" spans="1:6" x14ac:dyDescent="0.25">
      <c r="A18592">
        <v>3518</v>
      </c>
      <c r="B18592" s="3">
        <v>44739</v>
      </c>
      <c r="C18592" s="3">
        <v>44836</v>
      </c>
      <c r="D18592" t="s">
        <v>131</v>
      </c>
      <c r="E18592" t="s">
        <v>211</v>
      </c>
      <c r="F18592" t="s">
        <v>133</v>
      </c>
    </row>
    <row r="18593" spans="1:6" x14ac:dyDescent="0.25">
      <c r="A18593">
        <v>3518</v>
      </c>
      <c r="B18593" s="3">
        <v>44837</v>
      </c>
      <c r="C18593" s="3"/>
      <c r="D18593" t="s">
        <v>131</v>
      </c>
      <c r="E18593" t="s">
        <v>211</v>
      </c>
      <c r="F18593" t="s">
        <v>133</v>
      </c>
    </row>
    <row r="18594" spans="1:6" x14ac:dyDescent="0.25">
      <c r="A18594">
        <v>3519</v>
      </c>
      <c r="B18594" s="3">
        <v>43031</v>
      </c>
      <c r="C18594" s="3">
        <v>43992</v>
      </c>
      <c r="D18594" t="s">
        <v>131</v>
      </c>
      <c r="E18594" t="s">
        <v>134</v>
      </c>
      <c r="F18594" t="s">
        <v>133</v>
      </c>
    </row>
    <row r="18595" spans="1:6" x14ac:dyDescent="0.25">
      <c r="A18595">
        <v>3519</v>
      </c>
      <c r="B18595" s="3">
        <v>43992</v>
      </c>
      <c r="C18595" s="3">
        <v>44075</v>
      </c>
      <c r="D18595" t="s">
        <v>131</v>
      </c>
      <c r="E18595" t="s">
        <v>134</v>
      </c>
      <c r="F18595" t="s">
        <v>133</v>
      </c>
    </row>
    <row r="18596" spans="1:6" x14ac:dyDescent="0.25">
      <c r="A18596">
        <v>3519</v>
      </c>
      <c r="B18596" s="3">
        <v>44075</v>
      </c>
      <c r="C18596" s="3"/>
      <c r="D18596" t="s">
        <v>131</v>
      </c>
      <c r="E18596" t="s">
        <v>174</v>
      </c>
      <c r="F18596" t="s">
        <v>133</v>
      </c>
    </row>
    <row r="18597" spans="1:6" x14ac:dyDescent="0.25">
      <c r="A18597">
        <v>3519</v>
      </c>
      <c r="B18597" s="3">
        <v>44075</v>
      </c>
      <c r="C18597" s="3">
        <v>44075</v>
      </c>
      <c r="D18597" t="s">
        <v>131</v>
      </c>
      <c r="E18597" t="s">
        <v>134</v>
      </c>
      <c r="F18597" t="s">
        <v>133</v>
      </c>
    </row>
    <row r="18598" spans="1:6" x14ac:dyDescent="0.25">
      <c r="A18598">
        <v>3519</v>
      </c>
      <c r="B18598" s="3">
        <v>44075</v>
      </c>
      <c r="C18598" s="3">
        <v>44317</v>
      </c>
      <c r="D18598" t="s">
        <v>131</v>
      </c>
      <c r="E18598" t="s">
        <v>134</v>
      </c>
      <c r="F18598" t="s">
        <v>133</v>
      </c>
    </row>
    <row r="18599" spans="1:6" x14ac:dyDescent="0.25">
      <c r="A18599">
        <v>3521</v>
      </c>
      <c r="B18599" s="3">
        <v>43408</v>
      </c>
      <c r="C18599" s="3">
        <v>43408</v>
      </c>
      <c r="D18599" t="s">
        <v>131</v>
      </c>
      <c r="E18599" t="s">
        <v>185</v>
      </c>
      <c r="F18599" t="s">
        <v>133</v>
      </c>
    </row>
    <row r="18600" spans="1:6" x14ac:dyDescent="0.25">
      <c r="A18600">
        <v>3521</v>
      </c>
      <c r="B18600" s="3">
        <v>43408</v>
      </c>
      <c r="C18600" s="3">
        <v>43528</v>
      </c>
      <c r="D18600" t="s">
        <v>131</v>
      </c>
      <c r="E18600" t="s">
        <v>185</v>
      </c>
      <c r="F18600" t="s">
        <v>133</v>
      </c>
    </row>
    <row r="18601" spans="1:6" x14ac:dyDescent="0.25">
      <c r="A18601">
        <v>3521</v>
      </c>
      <c r="B18601" s="3">
        <v>43528</v>
      </c>
      <c r="C18601" s="3">
        <v>43711</v>
      </c>
      <c r="D18601" t="s">
        <v>131</v>
      </c>
      <c r="E18601" t="s">
        <v>185</v>
      </c>
      <c r="F18601" t="s">
        <v>133</v>
      </c>
    </row>
    <row r="18602" spans="1:6" x14ac:dyDescent="0.25">
      <c r="A18602">
        <v>3521</v>
      </c>
      <c r="B18602" s="3">
        <v>43712</v>
      </c>
      <c r="C18602" s="3">
        <v>43712</v>
      </c>
      <c r="D18602" t="s">
        <v>131</v>
      </c>
      <c r="E18602" t="s">
        <v>185</v>
      </c>
      <c r="F18602" t="s">
        <v>133</v>
      </c>
    </row>
    <row r="18603" spans="1:6" x14ac:dyDescent="0.25">
      <c r="A18603">
        <v>3521</v>
      </c>
      <c r="B18603" s="3">
        <v>43712</v>
      </c>
      <c r="C18603" s="3">
        <v>43712</v>
      </c>
      <c r="D18603" t="s">
        <v>131</v>
      </c>
      <c r="E18603" t="s">
        <v>185</v>
      </c>
      <c r="F18603" t="s">
        <v>133</v>
      </c>
    </row>
    <row r="18604" spans="1:6" x14ac:dyDescent="0.25">
      <c r="A18604">
        <v>3521</v>
      </c>
      <c r="B18604" s="3">
        <v>43712</v>
      </c>
      <c r="C18604" s="3">
        <v>43738</v>
      </c>
      <c r="D18604" t="s">
        <v>131</v>
      </c>
      <c r="E18604" t="s">
        <v>185</v>
      </c>
      <c r="F18604" t="s">
        <v>133</v>
      </c>
    </row>
    <row r="18605" spans="1:6" x14ac:dyDescent="0.25">
      <c r="A18605">
        <v>3521</v>
      </c>
      <c r="B18605" s="3">
        <v>43739</v>
      </c>
      <c r="C18605" s="3">
        <v>43739</v>
      </c>
      <c r="D18605" t="s">
        <v>131</v>
      </c>
      <c r="E18605" t="s">
        <v>185</v>
      </c>
      <c r="F18605" t="s">
        <v>133</v>
      </c>
    </row>
    <row r="18606" spans="1:6" x14ac:dyDescent="0.25">
      <c r="A18606">
        <v>3521</v>
      </c>
      <c r="B18606" s="3">
        <v>43739</v>
      </c>
      <c r="C18606" s="3">
        <v>43739</v>
      </c>
      <c r="D18606" t="s">
        <v>131</v>
      </c>
      <c r="E18606" t="s">
        <v>185</v>
      </c>
      <c r="F18606" t="s">
        <v>133</v>
      </c>
    </row>
    <row r="18607" spans="1:6" x14ac:dyDescent="0.25">
      <c r="A18607">
        <v>3521</v>
      </c>
      <c r="B18607" s="3">
        <v>43739</v>
      </c>
      <c r="C18607" s="3">
        <v>43739</v>
      </c>
      <c r="D18607" t="s">
        <v>131</v>
      </c>
      <c r="E18607" t="s">
        <v>185</v>
      </c>
      <c r="F18607" t="s">
        <v>133</v>
      </c>
    </row>
    <row r="18608" spans="1:6" x14ac:dyDescent="0.25">
      <c r="A18608">
        <v>3521</v>
      </c>
      <c r="B18608" s="3">
        <v>43739</v>
      </c>
      <c r="C18608" s="3">
        <v>44235</v>
      </c>
      <c r="D18608" t="s">
        <v>131</v>
      </c>
      <c r="E18608" t="s">
        <v>176</v>
      </c>
      <c r="F18608" t="s">
        <v>133</v>
      </c>
    </row>
    <row r="18609" spans="1:6" x14ac:dyDescent="0.25">
      <c r="A18609">
        <v>3521</v>
      </c>
      <c r="B18609" s="3">
        <v>44235</v>
      </c>
      <c r="C18609" s="3">
        <v>44576</v>
      </c>
      <c r="D18609" t="s">
        <v>131</v>
      </c>
      <c r="E18609" t="s">
        <v>176</v>
      </c>
      <c r="F18609" t="s">
        <v>133</v>
      </c>
    </row>
    <row r="18610" spans="1:6" x14ac:dyDescent="0.25">
      <c r="A18610">
        <v>3521</v>
      </c>
      <c r="B18610" s="3">
        <v>44577</v>
      </c>
      <c r="C18610" s="3">
        <v>44578</v>
      </c>
      <c r="D18610" t="s">
        <v>131</v>
      </c>
      <c r="E18610" t="s">
        <v>176</v>
      </c>
      <c r="F18610" t="s">
        <v>133</v>
      </c>
    </row>
    <row r="18611" spans="1:6" x14ac:dyDescent="0.25">
      <c r="A18611">
        <v>3521</v>
      </c>
      <c r="B18611" s="3">
        <v>44578</v>
      </c>
      <c r="C18611" s="3"/>
      <c r="D18611" t="s">
        <v>131</v>
      </c>
      <c r="E18611" t="s">
        <v>115</v>
      </c>
      <c r="F18611" t="s">
        <v>133</v>
      </c>
    </row>
    <row r="18612" spans="1:6" x14ac:dyDescent="0.25">
      <c r="A18612">
        <v>3521</v>
      </c>
      <c r="B18612" s="3">
        <v>44578</v>
      </c>
      <c r="C18612" s="3">
        <v>44578</v>
      </c>
      <c r="D18612" t="s">
        <v>131</v>
      </c>
      <c r="E18612" t="s">
        <v>176</v>
      </c>
      <c r="F18612" t="s">
        <v>133</v>
      </c>
    </row>
    <row r="18613" spans="1:6" x14ac:dyDescent="0.25">
      <c r="A18613">
        <v>3521</v>
      </c>
      <c r="B18613" s="3">
        <v>44578</v>
      </c>
      <c r="C18613" s="3">
        <v>44578</v>
      </c>
      <c r="D18613" t="s">
        <v>131</v>
      </c>
      <c r="E18613" t="s">
        <v>176</v>
      </c>
      <c r="F18613" t="s">
        <v>133</v>
      </c>
    </row>
    <row r="18614" spans="1:6" x14ac:dyDescent="0.25">
      <c r="A18614">
        <v>3523</v>
      </c>
      <c r="B18614" s="3">
        <v>44062</v>
      </c>
      <c r="C18614" s="3">
        <v>44153</v>
      </c>
      <c r="D18614" t="s">
        <v>131</v>
      </c>
      <c r="E18614" t="s">
        <v>169</v>
      </c>
      <c r="F18614" t="s">
        <v>133</v>
      </c>
    </row>
    <row r="18615" spans="1:6" x14ac:dyDescent="0.25">
      <c r="A18615">
        <v>3523</v>
      </c>
      <c r="B18615" s="3">
        <v>44062</v>
      </c>
      <c r="C18615" s="3">
        <v>44153</v>
      </c>
      <c r="D18615" t="s">
        <v>131</v>
      </c>
      <c r="E18615" t="s">
        <v>169</v>
      </c>
      <c r="F18615" t="s">
        <v>133</v>
      </c>
    </row>
    <row r="18616" spans="1:6" x14ac:dyDescent="0.25">
      <c r="A18616">
        <v>3523</v>
      </c>
      <c r="B18616" s="3">
        <v>44154</v>
      </c>
      <c r="C18616" s="3">
        <v>44196</v>
      </c>
      <c r="D18616" t="s">
        <v>131</v>
      </c>
      <c r="E18616" t="s">
        <v>169</v>
      </c>
      <c r="F18616" t="s">
        <v>133</v>
      </c>
    </row>
    <row r="18617" spans="1:6" x14ac:dyDescent="0.25">
      <c r="A18617">
        <v>3523</v>
      </c>
      <c r="B18617" s="3">
        <v>44154</v>
      </c>
      <c r="C18617" s="3">
        <v>44196</v>
      </c>
      <c r="D18617" t="s">
        <v>131</v>
      </c>
      <c r="E18617" t="s">
        <v>169</v>
      </c>
      <c r="F18617" t="s">
        <v>133</v>
      </c>
    </row>
    <row r="18618" spans="1:6" x14ac:dyDescent="0.25">
      <c r="A18618">
        <v>3523</v>
      </c>
      <c r="B18618" s="3">
        <v>44197</v>
      </c>
      <c r="C18618" s="3">
        <v>44286</v>
      </c>
      <c r="D18618" t="s">
        <v>131</v>
      </c>
      <c r="E18618" t="s">
        <v>169</v>
      </c>
      <c r="F18618" t="s">
        <v>133</v>
      </c>
    </row>
    <row r="18619" spans="1:6" x14ac:dyDescent="0.25">
      <c r="A18619">
        <v>3523</v>
      </c>
      <c r="B18619" s="3">
        <v>44197</v>
      </c>
      <c r="C18619" s="3">
        <v>44286</v>
      </c>
      <c r="D18619" t="s">
        <v>131</v>
      </c>
      <c r="E18619" t="s">
        <v>169</v>
      </c>
      <c r="F18619" t="s">
        <v>133</v>
      </c>
    </row>
    <row r="18620" spans="1:6" x14ac:dyDescent="0.25">
      <c r="A18620">
        <v>3523</v>
      </c>
      <c r="B18620" s="3">
        <v>44287</v>
      </c>
      <c r="C18620" s="3">
        <v>44377</v>
      </c>
      <c r="D18620" t="s">
        <v>131</v>
      </c>
      <c r="E18620" t="s">
        <v>169</v>
      </c>
      <c r="F18620" t="s">
        <v>133</v>
      </c>
    </row>
    <row r="18621" spans="1:6" x14ac:dyDescent="0.25">
      <c r="A18621">
        <v>3523</v>
      </c>
      <c r="B18621" s="3">
        <v>44287</v>
      </c>
      <c r="C18621" s="3">
        <v>44377</v>
      </c>
      <c r="D18621" t="s">
        <v>131</v>
      </c>
      <c r="E18621" t="s">
        <v>169</v>
      </c>
      <c r="F18621" t="s">
        <v>133</v>
      </c>
    </row>
    <row r="18622" spans="1:6" x14ac:dyDescent="0.25">
      <c r="A18622">
        <v>3523</v>
      </c>
      <c r="B18622" s="3">
        <v>44378</v>
      </c>
      <c r="C18622" s="3">
        <v>44469</v>
      </c>
      <c r="D18622" t="s">
        <v>131</v>
      </c>
      <c r="E18622" t="s">
        <v>169</v>
      </c>
      <c r="F18622" t="s">
        <v>133</v>
      </c>
    </row>
    <row r="18623" spans="1:6" x14ac:dyDescent="0.25">
      <c r="A18623">
        <v>3523</v>
      </c>
      <c r="B18623" s="3">
        <v>44378</v>
      </c>
      <c r="C18623" s="3">
        <v>44469</v>
      </c>
      <c r="D18623" t="s">
        <v>131</v>
      </c>
      <c r="E18623" t="s">
        <v>169</v>
      </c>
      <c r="F18623" t="s">
        <v>133</v>
      </c>
    </row>
    <row r="18624" spans="1:6" x14ac:dyDescent="0.25">
      <c r="A18624">
        <v>3523</v>
      </c>
      <c r="B18624" s="3">
        <v>44470</v>
      </c>
      <c r="C18624" s="3">
        <v>44561</v>
      </c>
      <c r="D18624" t="s">
        <v>131</v>
      </c>
      <c r="E18624" t="s">
        <v>169</v>
      </c>
      <c r="F18624" t="s">
        <v>133</v>
      </c>
    </row>
    <row r="18625" spans="1:6" x14ac:dyDescent="0.25">
      <c r="A18625">
        <v>3523</v>
      </c>
      <c r="B18625" s="3">
        <v>44470</v>
      </c>
      <c r="C18625" s="3">
        <v>44561</v>
      </c>
      <c r="D18625" t="s">
        <v>131</v>
      </c>
      <c r="E18625" t="s">
        <v>169</v>
      </c>
      <c r="F18625" t="s">
        <v>133</v>
      </c>
    </row>
    <row r="18626" spans="1:6" x14ac:dyDescent="0.25">
      <c r="A18626">
        <v>3523</v>
      </c>
      <c r="B18626" s="3">
        <v>44578</v>
      </c>
      <c r="C18626" s="3">
        <v>44651</v>
      </c>
      <c r="D18626" t="s">
        <v>131</v>
      </c>
      <c r="E18626" t="s">
        <v>169</v>
      </c>
      <c r="F18626" t="s">
        <v>133</v>
      </c>
    </row>
    <row r="18627" spans="1:6" x14ac:dyDescent="0.25">
      <c r="A18627">
        <v>3523</v>
      </c>
      <c r="B18627" s="3">
        <v>44578</v>
      </c>
      <c r="C18627" s="3">
        <v>44651</v>
      </c>
      <c r="D18627" t="s">
        <v>131</v>
      </c>
      <c r="E18627" t="s">
        <v>169</v>
      </c>
      <c r="F18627" t="s">
        <v>133</v>
      </c>
    </row>
    <row r="18628" spans="1:6" x14ac:dyDescent="0.25">
      <c r="A18628">
        <v>3523</v>
      </c>
      <c r="B18628" s="3">
        <v>44652</v>
      </c>
      <c r="C18628" s="3">
        <v>44742</v>
      </c>
      <c r="D18628" t="s">
        <v>131</v>
      </c>
      <c r="E18628" t="s">
        <v>169</v>
      </c>
      <c r="F18628" t="s">
        <v>133</v>
      </c>
    </row>
    <row r="18629" spans="1:6" x14ac:dyDescent="0.25">
      <c r="A18629">
        <v>3523</v>
      </c>
      <c r="B18629" s="3">
        <v>44652</v>
      </c>
      <c r="C18629" s="3">
        <v>44742</v>
      </c>
      <c r="D18629" t="s">
        <v>131</v>
      </c>
      <c r="E18629" t="s">
        <v>169</v>
      </c>
      <c r="F18629" t="s">
        <v>133</v>
      </c>
    </row>
    <row r="18630" spans="1:6" x14ac:dyDescent="0.25">
      <c r="A18630">
        <v>3523</v>
      </c>
      <c r="B18630" s="3">
        <v>44725</v>
      </c>
      <c r="C18630" s="3"/>
      <c r="D18630" t="s">
        <v>131</v>
      </c>
      <c r="E18630" t="s">
        <v>169</v>
      </c>
      <c r="F18630" t="s">
        <v>133</v>
      </c>
    </row>
    <row r="18631" spans="1:6" x14ac:dyDescent="0.25">
      <c r="A18631">
        <v>3523</v>
      </c>
      <c r="B18631" s="3">
        <v>44725</v>
      </c>
      <c r="C18631" s="3"/>
      <c r="D18631" t="s">
        <v>131</v>
      </c>
      <c r="E18631" t="s">
        <v>169</v>
      </c>
      <c r="F18631" t="s">
        <v>133</v>
      </c>
    </row>
    <row r="18632" spans="1:6" x14ac:dyDescent="0.25">
      <c r="A18632">
        <v>3523</v>
      </c>
      <c r="B18632" s="3">
        <v>44743</v>
      </c>
      <c r="C18632" s="3">
        <v>44834</v>
      </c>
      <c r="D18632" t="s">
        <v>131</v>
      </c>
      <c r="E18632" t="s">
        <v>169</v>
      </c>
      <c r="F18632" t="s">
        <v>133</v>
      </c>
    </row>
    <row r="18633" spans="1:6" x14ac:dyDescent="0.25">
      <c r="A18633">
        <v>3523</v>
      </c>
      <c r="B18633" s="3">
        <v>44743</v>
      </c>
      <c r="C18633" s="3">
        <v>44834</v>
      </c>
      <c r="D18633" t="s">
        <v>131</v>
      </c>
      <c r="E18633" t="s">
        <v>169</v>
      </c>
      <c r="F18633" t="s">
        <v>133</v>
      </c>
    </row>
    <row r="18634" spans="1:6" x14ac:dyDescent="0.25">
      <c r="A18634">
        <v>3524</v>
      </c>
      <c r="B18634" s="3">
        <v>44263</v>
      </c>
      <c r="C18634" s="3">
        <v>44624</v>
      </c>
      <c r="D18634" t="s">
        <v>131</v>
      </c>
      <c r="E18634" t="s">
        <v>210</v>
      </c>
      <c r="F18634" t="s">
        <v>133</v>
      </c>
    </row>
    <row r="18635" spans="1:6" x14ac:dyDescent="0.25">
      <c r="A18635">
        <v>3524</v>
      </c>
      <c r="B18635" s="3">
        <v>44624</v>
      </c>
      <c r="C18635" s="3">
        <v>44624</v>
      </c>
      <c r="D18635" t="s">
        <v>131</v>
      </c>
      <c r="E18635" t="s">
        <v>210</v>
      </c>
      <c r="F18635" t="s">
        <v>133</v>
      </c>
    </row>
    <row r="18636" spans="1:6" x14ac:dyDescent="0.25">
      <c r="A18636">
        <v>3524</v>
      </c>
      <c r="B18636" s="3">
        <v>44624</v>
      </c>
      <c r="C18636" s="3"/>
      <c r="D18636" t="s">
        <v>131</v>
      </c>
      <c r="E18636" t="s">
        <v>210</v>
      </c>
      <c r="F18636" t="s">
        <v>133</v>
      </c>
    </row>
    <row r="18637" spans="1:6" x14ac:dyDescent="0.25">
      <c r="A18637">
        <v>3525</v>
      </c>
      <c r="B18637" s="3">
        <v>43167</v>
      </c>
      <c r="C18637" s="3">
        <v>43342</v>
      </c>
      <c r="D18637" t="s">
        <v>131</v>
      </c>
      <c r="E18637" t="s">
        <v>172</v>
      </c>
      <c r="F18637" t="s">
        <v>133</v>
      </c>
    </row>
    <row r="18638" spans="1:6" x14ac:dyDescent="0.25">
      <c r="A18638">
        <v>3525</v>
      </c>
      <c r="B18638" s="3">
        <v>43342</v>
      </c>
      <c r="C18638" s="3">
        <v>43343</v>
      </c>
      <c r="D18638" t="s">
        <v>131</v>
      </c>
      <c r="E18638" t="s">
        <v>172</v>
      </c>
      <c r="F18638" t="s">
        <v>133</v>
      </c>
    </row>
    <row r="18639" spans="1:6" x14ac:dyDescent="0.25">
      <c r="A18639">
        <v>3525</v>
      </c>
      <c r="B18639" s="3">
        <v>43344</v>
      </c>
      <c r="C18639" s="3">
        <v>43509</v>
      </c>
      <c r="D18639" t="s">
        <v>131</v>
      </c>
      <c r="E18639" t="s">
        <v>172</v>
      </c>
      <c r="F18639" t="s">
        <v>133</v>
      </c>
    </row>
    <row r="18640" spans="1:6" x14ac:dyDescent="0.25">
      <c r="A18640">
        <v>3525</v>
      </c>
      <c r="B18640" s="3">
        <v>43509</v>
      </c>
      <c r="C18640" s="3">
        <v>43510</v>
      </c>
      <c r="D18640" t="s">
        <v>131</v>
      </c>
      <c r="E18640" t="s">
        <v>172</v>
      </c>
      <c r="F18640" t="s">
        <v>133</v>
      </c>
    </row>
    <row r="18641" spans="1:6" x14ac:dyDescent="0.25">
      <c r="A18641">
        <v>3525</v>
      </c>
      <c r="B18641" s="3">
        <v>43511</v>
      </c>
      <c r="C18641" s="3">
        <v>43612</v>
      </c>
      <c r="D18641" t="s">
        <v>131</v>
      </c>
      <c r="E18641" t="s">
        <v>172</v>
      </c>
      <c r="F18641" t="s">
        <v>133</v>
      </c>
    </row>
    <row r="18642" spans="1:6" x14ac:dyDescent="0.25">
      <c r="A18642">
        <v>3525</v>
      </c>
      <c r="B18642" s="3">
        <v>43612</v>
      </c>
      <c r="C18642" s="3">
        <v>43613</v>
      </c>
      <c r="D18642" t="s">
        <v>131</v>
      </c>
      <c r="E18642" t="s">
        <v>172</v>
      </c>
      <c r="F18642" t="s">
        <v>133</v>
      </c>
    </row>
    <row r="18643" spans="1:6" x14ac:dyDescent="0.25">
      <c r="A18643">
        <v>3525</v>
      </c>
      <c r="B18643" s="3">
        <v>43614</v>
      </c>
      <c r="C18643" s="3">
        <v>43614</v>
      </c>
      <c r="D18643" t="s">
        <v>131</v>
      </c>
      <c r="E18643" t="s">
        <v>172</v>
      </c>
      <c r="F18643" t="s">
        <v>133</v>
      </c>
    </row>
    <row r="18644" spans="1:6" x14ac:dyDescent="0.25">
      <c r="A18644">
        <v>3525</v>
      </c>
      <c r="B18644" s="3">
        <v>43614</v>
      </c>
      <c r="C18644" s="3">
        <v>43614</v>
      </c>
      <c r="D18644" t="s">
        <v>131</v>
      </c>
      <c r="E18644" t="s">
        <v>172</v>
      </c>
      <c r="F18644" t="s">
        <v>133</v>
      </c>
    </row>
    <row r="18645" spans="1:6" x14ac:dyDescent="0.25">
      <c r="A18645">
        <v>3525</v>
      </c>
      <c r="B18645" s="3">
        <v>43615</v>
      </c>
      <c r="C18645" s="3">
        <v>43616</v>
      </c>
      <c r="D18645" t="s">
        <v>131</v>
      </c>
      <c r="E18645" t="s">
        <v>172</v>
      </c>
      <c r="F18645" t="s">
        <v>133</v>
      </c>
    </row>
    <row r="18646" spans="1:6" x14ac:dyDescent="0.25">
      <c r="A18646">
        <v>3525</v>
      </c>
      <c r="B18646" s="3">
        <v>43616</v>
      </c>
      <c r="C18646" s="3">
        <v>43649</v>
      </c>
      <c r="D18646" t="s">
        <v>131</v>
      </c>
      <c r="E18646" t="s">
        <v>172</v>
      </c>
      <c r="F18646" t="s">
        <v>133</v>
      </c>
    </row>
    <row r="18647" spans="1:6" x14ac:dyDescent="0.25">
      <c r="A18647">
        <v>3525</v>
      </c>
      <c r="B18647" s="3">
        <v>43649</v>
      </c>
      <c r="C18647" s="3">
        <v>43678</v>
      </c>
      <c r="D18647" t="s">
        <v>131</v>
      </c>
      <c r="E18647" t="s">
        <v>172</v>
      </c>
      <c r="F18647" t="s">
        <v>133</v>
      </c>
    </row>
    <row r="18648" spans="1:6" x14ac:dyDescent="0.25">
      <c r="A18648">
        <v>3525</v>
      </c>
      <c r="B18648" s="3">
        <v>43679</v>
      </c>
      <c r="C18648" s="3">
        <v>43679</v>
      </c>
      <c r="D18648" t="s">
        <v>131</v>
      </c>
      <c r="E18648" t="s">
        <v>172</v>
      </c>
      <c r="F18648" t="s">
        <v>133</v>
      </c>
    </row>
    <row r="18649" spans="1:6" x14ac:dyDescent="0.25">
      <c r="A18649">
        <v>3525</v>
      </c>
      <c r="B18649" s="3">
        <v>43679</v>
      </c>
      <c r="C18649" s="3">
        <v>43706</v>
      </c>
      <c r="D18649" t="s">
        <v>131</v>
      </c>
      <c r="E18649" t="s">
        <v>172</v>
      </c>
      <c r="F18649" t="s">
        <v>133</v>
      </c>
    </row>
    <row r="18650" spans="1:6" x14ac:dyDescent="0.25">
      <c r="A18650">
        <v>3525</v>
      </c>
      <c r="B18650" s="3">
        <v>43707</v>
      </c>
      <c r="C18650" s="3">
        <v>43707</v>
      </c>
      <c r="D18650" t="s">
        <v>131</v>
      </c>
      <c r="E18650" t="s">
        <v>172</v>
      </c>
      <c r="F18650" t="s">
        <v>133</v>
      </c>
    </row>
    <row r="18651" spans="1:6" x14ac:dyDescent="0.25">
      <c r="A18651">
        <v>3525</v>
      </c>
      <c r="B18651" s="3">
        <v>43707</v>
      </c>
      <c r="C18651" s="3">
        <v>43736</v>
      </c>
      <c r="D18651" t="s">
        <v>131</v>
      </c>
      <c r="E18651" t="s">
        <v>172</v>
      </c>
      <c r="F18651" t="s">
        <v>133</v>
      </c>
    </row>
    <row r="18652" spans="1:6" x14ac:dyDescent="0.25">
      <c r="A18652">
        <v>3525</v>
      </c>
      <c r="B18652" s="3">
        <v>43737</v>
      </c>
      <c r="C18652" s="3">
        <v>43737</v>
      </c>
      <c r="D18652" t="s">
        <v>131</v>
      </c>
      <c r="E18652" t="s">
        <v>172</v>
      </c>
      <c r="F18652" t="s">
        <v>133</v>
      </c>
    </row>
    <row r="18653" spans="1:6" x14ac:dyDescent="0.25">
      <c r="A18653">
        <v>3525</v>
      </c>
      <c r="B18653" s="3">
        <v>43737</v>
      </c>
      <c r="C18653" s="3">
        <v>43763</v>
      </c>
      <c r="D18653" t="s">
        <v>131</v>
      </c>
      <c r="E18653" t="s">
        <v>172</v>
      </c>
      <c r="F18653" t="s">
        <v>133</v>
      </c>
    </row>
    <row r="18654" spans="1:6" x14ac:dyDescent="0.25">
      <c r="A18654">
        <v>3525</v>
      </c>
      <c r="B18654" s="3">
        <v>43764</v>
      </c>
      <c r="C18654" s="3">
        <v>43764</v>
      </c>
      <c r="D18654" t="s">
        <v>131</v>
      </c>
      <c r="E18654" t="s">
        <v>172</v>
      </c>
      <c r="F18654" t="s">
        <v>133</v>
      </c>
    </row>
    <row r="18655" spans="1:6" x14ac:dyDescent="0.25">
      <c r="A18655">
        <v>3525</v>
      </c>
      <c r="B18655" s="3">
        <v>43764</v>
      </c>
      <c r="C18655" s="3">
        <v>43791</v>
      </c>
      <c r="D18655" t="s">
        <v>131</v>
      </c>
      <c r="E18655" t="s">
        <v>172</v>
      </c>
      <c r="F18655" t="s">
        <v>133</v>
      </c>
    </row>
    <row r="18656" spans="1:6" x14ac:dyDescent="0.25">
      <c r="A18656">
        <v>3525</v>
      </c>
      <c r="B18656" s="3">
        <v>43792</v>
      </c>
      <c r="C18656" s="3">
        <v>43792</v>
      </c>
      <c r="D18656" t="s">
        <v>131</v>
      </c>
      <c r="E18656" t="s">
        <v>172</v>
      </c>
      <c r="F18656" t="s">
        <v>133</v>
      </c>
    </row>
    <row r="18657" spans="1:6" x14ac:dyDescent="0.25">
      <c r="A18657">
        <v>3525</v>
      </c>
      <c r="B18657" s="3">
        <v>43792</v>
      </c>
      <c r="C18657" s="3">
        <v>43811</v>
      </c>
      <c r="D18657" t="s">
        <v>131</v>
      </c>
      <c r="E18657" t="s">
        <v>172</v>
      </c>
      <c r="F18657" t="s">
        <v>133</v>
      </c>
    </row>
    <row r="18658" spans="1:6" x14ac:dyDescent="0.25">
      <c r="A18658">
        <v>3525</v>
      </c>
      <c r="B18658" s="3">
        <v>43812</v>
      </c>
      <c r="C18658" s="3">
        <v>43812</v>
      </c>
      <c r="D18658" t="s">
        <v>131</v>
      </c>
      <c r="E18658" t="s">
        <v>172</v>
      </c>
      <c r="F18658" t="s">
        <v>133</v>
      </c>
    </row>
    <row r="18659" spans="1:6" x14ac:dyDescent="0.25">
      <c r="A18659">
        <v>3525</v>
      </c>
      <c r="B18659" s="3">
        <v>43812</v>
      </c>
      <c r="C18659" s="3">
        <v>43840</v>
      </c>
      <c r="D18659" t="s">
        <v>131</v>
      </c>
      <c r="E18659" t="s">
        <v>172</v>
      </c>
      <c r="F18659" t="s">
        <v>133</v>
      </c>
    </row>
    <row r="18660" spans="1:6" x14ac:dyDescent="0.25">
      <c r="A18660">
        <v>3525</v>
      </c>
      <c r="B18660" s="3">
        <v>43841</v>
      </c>
      <c r="C18660" s="3">
        <v>43841</v>
      </c>
      <c r="D18660" t="s">
        <v>131</v>
      </c>
      <c r="E18660" t="s">
        <v>172</v>
      </c>
      <c r="F18660" t="s">
        <v>133</v>
      </c>
    </row>
    <row r="18661" spans="1:6" x14ac:dyDescent="0.25">
      <c r="A18661">
        <v>3525</v>
      </c>
      <c r="B18661" s="3">
        <v>43841</v>
      </c>
      <c r="C18661" s="3">
        <v>43867</v>
      </c>
      <c r="D18661" t="s">
        <v>131</v>
      </c>
      <c r="E18661" t="s">
        <v>172</v>
      </c>
      <c r="F18661" t="s">
        <v>133</v>
      </c>
    </row>
    <row r="18662" spans="1:6" x14ac:dyDescent="0.25">
      <c r="A18662">
        <v>3525</v>
      </c>
      <c r="B18662" s="3">
        <v>43868</v>
      </c>
      <c r="C18662" s="3">
        <v>43868</v>
      </c>
      <c r="D18662" t="s">
        <v>131</v>
      </c>
      <c r="E18662" t="s">
        <v>172</v>
      </c>
      <c r="F18662" t="s">
        <v>133</v>
      </c>
    </row>
    <row r="18663" spans="1:6" x14ac:dyDescent="0.25">
      <c r="A18663">
        <v>3525</v>
      </c>
      <c r="B18663" s="3">
        <v>43868</v>
      </c>
      <c r="C18663" s="3">
        <v>43891</v>
      </c>
      <c r="D18663" t="s">
        <v>131</v>
      </c>
      <c r="E18663" t="s">
        <v>172</v>
      </c>
      <c r="F18663" t="s">
        <v>133</v>
      </c>
    </row>
    <row r="18664" spans="1:6" x14ac:dyDescent="0.25">
      <c r="A18664">
        <v>3525</v>
      </c>
      <c r="B18664" s="3">
        <v>43892</v>
      </c>
      <c r="C18664" s="3">
        <v>43893</v>
      </c>
      <c r="D18664" t="s">
        <v>131</v>
      </c>
      <c r="E18664" t="s">
        <v>172</v>
      </c>
      <c r="F18664" t="s">
        <v>133</v>
      </c>
    </row>
    <row r="18665" spans="1:6" x14ac:dyDescent="0.25">
      <c r="A18665">
        <v>3525</v>
      </c>
      <c r="B18665" s="3">
        <v>43893</v>
      </c>
      <c r="C18665" s="3">
        <v>43922</v>
      </c>
      <c r="D18665" t="s">
        <v>131</v>
      </c>
      <c r="E18665" t="s">
        <v>172</v>
      </c>
      <c r="F18665" t="s">
        <v>133</v>
      </c>
    </row>
    <row r="18666" spans="1:6" x14ac:dyDescent="0.25">
      <c r="A18666">
        <v>3525</v>
      </c>
      <c r="B18666" s="3">
        <v>43923</v>
      </c>
      <c r="C18666" s="3">
        <v>44130</v>
      </c>
      <c r="D18666" t="s">
        <v>131</v>
      </c>
      <c r="E18666" t="s">
        <v>172</v>
      </c>
      <c r="F18666" t="s">
        <v>133</v>
      </c>
    </row>
    <row r="18667" spans="1:6" x14ac:dyDescent="0.25">
      <c r="A18667">
        <v>3525</v>
      </c>
      <c r="B18667" s="3">
        <v>44130</v>
      </c>
      <c r="C18667" s="3">
        <v>44132</v>
      </c>
      <c r="D18667" t="s">
        <v>131</v>
      </c>
      <c r="E18667" t="s">
        <v>172</v>
      </c>
      <c r="F18667" t="s">
        <v>133</v>
      </c>
    </row>
    <row r="18668" spans="1:6" x14ac:dyDescent="0.25">
      <c r="A18668">
        <v>3525</v>
      </c>
      <c r="B18668" s="3">
        <v>44133</v>
      </c>
      <c r="C18668" s="3">
        <v>44151</v>
      </c>
      <c r="D18668" t="s">
        <v>131</v>
      </c>
      <c r="E18668" t="s">
        <v>172</v>
      </c>
      <c r="F18668" t="s">
        <v>133</v>
      </c>
    </row>
    <row r="18669" spans="1:6" x14ac:dyDescent="0.25">
      <c r="A18669">
        <v>3525</v>
      </c>
      <c r="B18669" s="3">
        <v>44151</v>
      </c>
      <c r="C18669" s="3">
        <v>44153</v>
      </c>
      <c r="D18669" t="s">
        <v>131</v>
      </c>
      <c r="E18669" t="s">
        <v>172</v>
      </c>
      <c r="F18669" t="s">
        <v>133</v>
      </c>
    </row>
    <row r="18670" spans="1:6" x14ac:dyDescent="0.25">
      <c r="A18670">
        <v>3525</v>
      </c>
      <c r="B18670" s="3">
        <v>44154</v>
      </c>
      <c r="C18670" s="3">
        <v>44154</v>
      </c>
      <c r="D18670" t="s">
        <v>131</v>
      </c>
      <c r="E18670" t="s">
        <v>172</v>
      </c>
      <c r="F18670" t="s">
        <v>133</v>
      </c>
    </row>
    <row r="18671" spans="1:6" x14ac:dyDescent="0.25">
      <c r="A18671">
        <v>3525</v>
      </c>
      <c r="B18671" s="3">
        <v>44154</v>
      </c>
      <c r="C18671" s="3">
        <v>44160</v>
      </c>
      <c r="D18671" t="s">
        <v>131</v>
      </c>
      <c r="E18671" t="s">
        <v>172</v>
      </c>
      <c r="F18671" t="s">
        <v>133</v>
      </c>
    </row>
    <row r="18672" spans="1:6" x14ac:dyDescent="0.25">
      <c r="A18672">
        <v>3525</v>
      </c>
      <c r="B18672" s="3">
        <v>44161</v>
      </c>
      <c r="C18672" s="3">
        <v>44161</v>
      </c>
      <c r="D18672" t="s">
        <v>131</v>
      </c>
      <c r="E18672" t="s">
        <v>172</v>
      </c>
      <c r="F18672" t="s">
        <v>133</v>
      </c>
    </row>
    <row r="18673" spans="1:6" x14ac:dyDescent="0.25">
      <c r="A18673">
        <v>3525</v>
      </c>
      <c r="B18673" s="3">
        <v>44161</v>
      </c>
      <c r="C18673" s="3">
        <v>44167</v>
      </c>
      <c r="D18673" t="s">
        <v>131</v>
      </c>
      <c r="E18673" t="s">
        <v>172</v>
      </c>
      <c r="F18673" t="s">
        <v>133</v>
      </c>
    </row>
    <row r="18674" spans="1:6" x14ac:dyDescent="0.25">
      <c r="A18674">
        <v>3525</v>
      </c>
      <c r="B18674" s="3">
        <v>44168</v>
      </c>
      <c r="C18674" s="3">
        <v>44168</v>
      </c>
      <c r="D18674" t="s">
        <v>131</v>
      </c>
      <c r="E18674" t="s">
        <v>172</v>
      </c>
      <c r="F18674" t="s">
        <v>133</v>
      </c>
    </row>
    <row r="18675" spans="1:6" x14ac:dyDescent="0.25">
      <c r="A18675">
        <v>3525</v>
      </c>
      <c r="B18675" s="3">
        <v>44168</v>
      </c>
      <c r="C18675" s="3">
        <v>44174</v>
      </c>
      <c r="D18675" t="s">
        <v>131</v>
      </c>
      <c r="E18675" t="s">
        <v>172</v>
      </c>
      <c r="F18675" t="s">
        <v>133</v>
      </c>
    </row>
    <row r="18676" spans="1:6" x14ac:dyDescent="0.25">
      <c r="A18676">
        <v>3525</v>
      </c>
      <c r="B18676" s="3">
        <v>44175</v>
      </c>
      <c r="C18676" s="3">
        <v>44182</v>
      </c>
      <c r="D18676" t="s">
        <v>131</v>
      </c>
      <c r="E18676" t="s">
        <v>172</v>
      </c>
      <c r="F18676" t="s">
        <v>133</v>
      </c>
    </row>
    <row r="18677" spans="1:6" x14ac:dyDescent="0.25">
      <c r="A18677">
        <v>3525</v>
      </c>
      <c r="B18677" s="3">
        <v>44182</v>
      </c>
      <c r="C18677" s="3">
        <v>44183</v>
      </c>
      <c r="D18677" t="s">
        <v>131</v>
      </c>
      <c r="E18677" t="s">
        <v>172</v>
      </c>
      <c r="F18677" t="s">
        <v>133</v>
      </c>
    </row>
    <row r="18678" spans="1:6" x14ac:dyDescent="0.25">
      <c r="A18678">
        <v>3525</v>
      </c>
      <c r="B18678" s="3">
        <v>44184</v>
      </c>
      <c r="C18678" s="3">
        <v>44272</v>
      </c>
      <c r="D18678" t="s">
        <v>131</v>
      </c>
      <c r="E18678" t="s">
        <v>172</v>
      </c>
      <c r="F18678" t="s">
        <v>133</v>
      </c>
    </row>
    <row r="18679" spans="1:6" x14ac:dyDescent="0.25">
      <c r="A18679">
        <v>3525</v>
      </c>
      <c r="B18679" s="3">
        <v>44272</v>
      </c>
      <c r="C18679" s="3">
        <v>44273</v>
      </c>
      <c r="D18679" t="s">
        <v>131</v>
      </c>
      <c r="E18679" t="s">
        <v>172</v>
      </c>
      <c r="F18679" t="s">
        <v>133</v>
      </c>
    </row>
    <row r="18680" spans="1:6" x14ac:dyDescent="0.25">
      <c r="A18680">
        <v>3525</v>
      </c>
      <c r="B18680" s="3">
        <v>44274</v>
      </c>
      <c r="C18680" s="3">
        <v>44617</v>
      </c>
      <c r="D18680" t="s">
        <v>131</v>
      </c>
      <c r="E18680" t="s">
        <v>172</v>
      </c>
      <c r="F18680" t="s">
        <v>133</v>
      </c>
    </row>
    <row r="18681" spans="1:6" x14ac:dyDescent="0.25">
      <c r="A18681">
        <v>3525</v>
      </c>
      <c r="B18681" s="3">
        <v>44617</v>
      </c>
      <c r="C18681" s="3">
        <v>44617</v>
      </c>
      <c r="D18681" t="s">
        <v>131</v>
      </c>
      <c r="E18681" t="s">
        <v>172</v>
      </c>
      <c r="F18681" t="s">
        <v>133</v>
      </c>
    </row>
    <row r="18682" spans="1:6" x14ac:dyDescent="0.25">
      <c r="A18682">
        <v>3525</v>
      </c>
      <c r="B18682" s="3">
        <v>44618</v>
      </c>
      <c r="C18682" s="3">
        <v>44683</v>
      </c>
      <c r="D18682" t="s">
        <v>131</v>
      </c>
      <c r="E18682" t="s">
        <v>172</v>
      </c>
      <c r="F18682" t="s">
        <v>133</v>
      </c>
    </row>
    <row r="18683" spans="1:6" x14ac:dyDescent="0.25">
      <c r="A18683">
        <v>3525</v>
      </c>
      <c r="B18683" s="3">
        <v>44683</v>
      </c>
      <c r="C18683" s="3">
        <v>44683</v>
      </c>
      <c r="D18683" t="s">
        <v>131</v>
      </c>
      <c r="E18683" t="s">
        <v>172</v>
      </c>
      <c r="F18683" t="s">
        <v>133</v>
      </c>
    </row>
    <row r="18684" spans="1:6" x14ac:dyDescent="0.25">
      <c r="A18684">
        <v>3525</v>
      </c>
      <c r="B18684" s="3">
        <v>44684</v>
      </c>
      <c r="C18684" s="3">
        <v>44684</v>
      </c>
      <c r="D18684" t="s">
        <v>131</v>
      </c>
      <c r="E18684" t="s">
        <v>172</v>
      </c>
      <c r="F18684" t="s">
        <v>133</v>
      </c>
    </row>
    <row r="18685" spans="1:6" x14ac:dyDescent="0.25">
      <c r="A18685">
        <v>3525</v>
      </c>
      <c r="B18685" s="3">
        <v>44684</v>
      </c>
      <c r="C18685" s="3">
        <v>44684</v>
      </c>
      <c r="D18685" t="s">
        <v>131</v>
      </c>
      <c r="E18685" t="s">
        <v>172</v>
      </c>
      <c r="F18685" t="s">
        <v>133</v>
      </c>
    </row>
    <row r="18686" spans="1:6" x14ac:dyDescent="0.25">
      <c r="A18686">
        <v>3525</v>
      </c>
      <c r="B18686" s="3">
        <v>44685</v>
      </c>
      <c r="C18686" s="3"/>
      <c r="D18686" t="s">
        <v>131</v>
      </c>
      <c r="E18686" t="s">
        <v>172</v>
      </c>
      <c r="F18686" t="s">
        <v>133</v>
      </c>
    </row>
    <row r="18687" spans="1:6" x14ac:dyDescent="0.25">
      <c r="A18687">
        <v>3526</v>
      </c>
      <c r="B18687" s="3">
        <v>43562</v>
      </c>
      <c r="C18687" s="3">
        <v>44539</v>
      </c>
      <c r="D18687" t="s">
        <v>131</v>
      </c>
      <c r="E18687" t="s">
        <v>185</v>
      </c>
      <c r="F18687" t="s">
        <v>133</v>
      </c>
    </row>
    <row r="18688" spans="1:6" x14ac:dyDescent="0.25">
      <c r="A18688">
        <v>3526</v>
      </c>
      <c r="B18688" s="3">
        <v>44539</v>
      </c>
      <c r="C18688" s="3">
        <v>44543</v>
      </c>
      <c r="D18688" t="s">
        <v>131</v>
      </c>
      <c r="E18688" t="s">
        <v>185</v>
      </c>
      <c r="F18688" t="s">
        <v>133</v>
      </c>
    </row>
    <row r="18689" spans="1:6" x14ac:dyDescent="0.25">
      <c r="A18689">
        <v>3526</v>
      </c>
      <c r="B18689" s="3">
        <v>44544</v>
      </c>
      <c r="C18689" s="3">
        <v>44544</v>
      </c>
      <c r="D18689" t="s">
        <v>131</v>
      </c>
      <c r="E18689" t="s">
        <v>185</v>
      </c>
      <c r="F18689" t="s">
        <v>133</v>
      </c>
    </row>
    <row r="18690" spans="1:6" x14ac:dyDescent="0.25">
      <c r="A18690">
        <v>3526</v>
      </c>
      <c r="B18690" s="3">
        <v>44544</v>
      </c>
      <c r="C18690" s="3">
        <v>44545</v>
      </c>
      <c r="D18690" t="s">
        <v>131</v>
      </c>
      <c r="E18690" t="s">
        <v>185</v>
      </c>
      <c r="F18690" t="s">
        <v>133</v>
      </c>
    </row>
    <row r="18691" spans="1:6" x14ac:dyDescent="0.25">
      <c r="A18691">
        <v>3526</v>
      </c>
      <c r="B18691" s="3">
        <v>44546</v>
      </c>
      <c r="C18691" s="3">
        <v>44582</v>
      </c>
      <c r="D18691" t="s">
        <v>131</v>
      </c>
      <c r="E18691" t="s">
        <v>185</v>
      </c>
      <c r="F18691" t="s">
        <v>133</v>
      </c>
    </row>
    <row r="18692" spans="1:6" x14ac:dyDescent="0.25">
      <c r="A18692">
        <v>3526</v>
      </c>
      <c r="B18692" s="3">
        <v>44582</v>
      </c>
      <c r="C18692" s="3">
        <v>44585</v>
      </c>
      <c r="D18692" t="s">
        <v>131</v>
      </c>
      <c r="E18692" t="s">
        <v>185</v>
      </c>
      <c r="F18692" t="s">
        <v>133</v>
      </c>
    </row>
    <row r="18693" spans="1:6" x14ac:dyDescent="0.25">
      <c r="A18693">
        <v>3526</v>
      </c>
      <c r="B18693" s="3">
        <v>44586</v>
      </c>
      <c r="C18693" s="3">
        <v>44586</v>
      </c>
      <c r="D18693" t="s">
        <v>131</v>
      </c>
      <c r="E18693" t="s">
        <v>185</v>
      </c>
      <c r="F18693" t="s">
        <v>133</v>
      </c>
    </row>
    <row r="18694" spans="1:6" x14ac:dyDescent="0.25">
      <c r="A18694">
        <v>3526</v>
      </c>
      <c r="B18694" s="3">
        <v>44586</v>
      </c>
      <c r="C18694" s="3">
        <v>44588</v>
      </c>
      <c r="D18694" t="s">
        <v>131</v>
      </c>
      <c r="E18694" t="s">
        <v>185</v>
      </c>
      <c r="F18694" t="s">
        <v>133</v>
      </c>
    </row>
    <row r="18695" spans="1:6" x14ac:dyDescent="0.25">
      <c r="A18695">
        <v>3526</v>
      </c>
      <c r="B18695" s="3">
        <v>44589</v>
      </c>
      <c r="C18695" s="3">
        <v>44671</v>
      </c>
      <c r="D18695" t="s">
        <v>131</v>
      </c>
      <c r="E18695" t="s">
        <v>185</v>
      </c>
      <c r="F18695" t="s">
        <v>133</v>
      </c>
    </row>
    <row r="18696" spans="1:6" x14ac:dyDescent="0.25">
      <c r="A18696">
        <v>3526</v>
      </c>
      <c r="B18696" s="3">
        <v>44671</v>
      </c>
      <c r="C18696" s="3">
        <v>44672</v>
      </c>
      <c r="D18696" t="s">
        <v>131</v>
      </c>
      <c r="E18696" t="s">
        <v>185</v>
      </c>
      <c r="F18696" t="s">
        <v>133</v>
      </c>
    </row>
    <row r="18697" spans="1:6" x14ac:dyDescent="0.25">
      <c r="A18697">
        <v>3526</v>
      </c>
      <c r="B18697" s="3">
        <v>44673</v>
      </c>
      <c r="C18697" s="3"/>
      <c r="D18697" t="s">
        <v>131</v>
      </c>
      <c r="E18697" t="s">
        <v>185</v>
      </c>
      <c r="F18697" t="s">
        <v>133</v>
      </c>
    </row>
    <row r="18698" spans="1:6" x14ac:dyDescent="0.25">
      <c r="A18698">
        <v>3527</v>
      </c>
      <c r="B18698" s="3">
        <v>43268</v>
      </c>
      <c r="C18698" s="3">
        <v>43801</v>
      </c>
      <c r="D18698" t="s">
        <v>131</v>
      </c>
      <c r="E18698" t="s">
        <v>180</v>
      </c>
      <c r="F18698" t="s">
        <v>133</v>
      </c>
    </row>
    <row r="18699" spans="1:6" x14ac:dyDescent="0.25">
      <c r="A18699">
        <v>3527</v>
      </c>
      <c r="B18699" s="3">
        <v>43801</v>
      </c>
      <c r="C18699" s="3">
        <v>43801</v>
      </c>
      <c r="D18699" t="s">
        <v>131</v>
      </c>
      <c r="E18699" t="s">
        <v>180</v>
      </c>
      <c r="F18699" t="s">
        <v>133</v>
      </c>
    </row>
    <row r="18700" spans="1:6" x14ac:dyDescent="0.25">
      <c r="A18700">
        <v>3527</v>
      </c>
      <c r="B18700" s="3">
        <v>43801</v>
      </c>
      <c r="C18700" s="3">
        <v>43983</v>
      </c>
      <c r="D18700" t="s">
        <v>131</v>
      </c>
      <c r="E18700" t="s">
        <v>184</v>
      </c>
      <c r="F18700" t="s">
        <v>133</v>
      </c>
    </row>
    <row r="18701" spans="1:6" x14ac:dyDescent="0.25">
      <c r="A18701">
        <v>3527</v>
      </c>
      <c r="B18701" s="3">
        <v>43983</v>
      </c>
      <c r="C18701" s="3">
        <v>43983</v>
      </c>
      <c r="D18701" t="s">
        <v>131</v>
      </c>
      <c r="E18701" t="s">
        <v>184</v>
      </c>
      <c r="F18701" t="s">
        <v>133</v>
      </c>
    </row>
    <row r="18702" spans="1:6" x14ac:dyDescent="0.25">
      <c r="A18702">
        <v>3527</v>
      </c>
      <c r="B18702" s="3">
        <v>43983</v>
      </c>
      <c r="C18702" s="3">
        <v>44524</v>
      </c>
      <c r="D18702" t="s">
        <v>131</v>
      </c>
      <c r="E18702" t="s">
        <v>174</v>
      </c>
      <c r="F18702" t="s">
        <v>133</v>
      </c>
    </row>
    <row r="18703" spans="1:6" x14ac:dyDescent="0.25">
      <c r="A18703">
        <v>3527</v>
      </c>
      <c r="B18703" s="3">
        <v>44524</v>
      </c>
      <c r="C18703" s="3">
        <v>44565</v>
      </c>
      <c r="D18703" t="s">
        <v>131</v>
      </c>
      <c r="E18703" t="s">
        <v>174</v>
      </c>
      <c r="F18703" t="s">
        <v>133</v>
      </c>
    </row>
    <row r="18704" spans="1:6" x14ac:dyDescent="0.25">
      <c r="A18704">
        <v>3527</v>
      </c>
      <c r="B18704" s="3">
        <v>44524</v>
      </c>
      <c r="C18704" s="3">
        <v>44566</v>
      </c>
      <c r="D18704" t="s">
        <v>131</v>
      </c>
      <c r="E18704" t="s">
        <v>115</v>
      </c>
      <c r="F18704" t="s">
        <v>133</v>
      </c>
    </row>
    <row r="18705" spans="1:6" x14ac:dyDescent="0.25">
      <c r="A18705">
        <v>3527</v>
      </c>
      <c r="B18705" s="3">
        <v>44524</v>
      </c>
      <c r="C18705" s="3">
        <v>44524</v>
      </c>
      <c r="D18705" t="s">
        <v>131</v>
      </c>
      <c r="E18705" t="s">
        <v>115</v>
      </c>
      <c r="F18705" t="s">
        <v>133</v>
      </c>
    </row>
    <row r="18706" spans="1:6" x14ac:dyDescent="0.25">
      <c r="A18706">
        <v>3527</v>
      </c>
      <c r="B18706" s="3">
        <v>44565</v>
      </c>
      <c r="C18706" s="3">
        <v>44565</v>
      </c>
      <c r="D18706" t="s">
        <v>131</v>
      </c>
      <c r="E18706" t="s">
        <v>115</v>
      </c>
      <c r="F18706" t="s">
        <v>133</v>
      </c>
    </row>
    <row r="18707" spans="1:6" x14ac:dyDescent="0.25">
      <c r="A18707">
        <v>3527</v>
      </c>
      <c r="B18707" s="3">
        <v>44566</v>
      </c>
      <c r="C18707" s="3">
        <v>44568</v>
      </c>
      <c r="D18707" t="s">
        <v>131</v>
      </c>
      <c r="E18707" t="s">
        <v>115</v>
      </c>
      <c r="F18707" t="s">
        <v>133</v>
      </c>
    </row>
    <row r="18708" spans="1:6" x14ac:dyDescent="0.25">
      <c r="A18708">
        <v>3527</v>
      </c>
      <c r="B18708" s="3">
        <v>44569</v>
      </c>
      <c r="C18708" s="3"/>
      <c r="D18708" t="s">
        <v>131</v>
      </c>
      <c r="E18708" t="s">
        <v>115</v>
      </c>
      <c r="F18708" t="s">
        <v>133</v>
      </c>
    </row>
    <row r="18709" spans="1:6" x14ac:dyDescent="0.25">
      <c r="A18709">
        <v>3528</v>
      </c>
      <c r="B18709" s="3">
        <v>44090</v>
      </c>
      <c r="C18709" s="3">
        <v>44609</v>
      </c>
      <c r="D18709" t="s">
        <v>131</v>
      </c>
      <c r="E18709" t="s">
        <v>187</v>
      </c>
      <c r="F18709" t="s">
        <v>133</v>
      </c>
    </row>
    <row r="18710" spans="1:6" x14ac:dyDescent="0.25">
      <c r="A18710">
        <v>3528</v>
      </c>
      <c r="B18710" s="3">
        <v>44609</v>
      </c>
      <c r="C18710" s="3">
        <v>44609</v>
      </c>
      <c r="D18710" t="s">
        <v>131</v>
      </c>
      <c r="E18710" t="s">
        <v>324</v>
      </c>
      <c r="F18710" t="s">
        <v>133</v>
      </c>
    </row>
    <row r="18711" spans="1:6" x14ac:dyDescent="0.25">
      <c r="A18711">
        <v>3528</v>
      </c>
      <c r="B18711" s="3">
        <v>44609</v>
      </c>
      <c r="C18711" s="3"/>
      <c r="D18711" t="s">
        <v>131</v>
      </c>
      <c r="E18711" t="s">
        <v>324</v>
      </c>
      <c r="F18711" t="s">
        <v>133</v>
      </c>
    </row>
    <row r="18712" spans="1:6" x14ac:dyDescent="0.25">
      <c r="A18712">
        <v>3532</v>
      </c>
      <c r="B18712" s="3">
        <v>43344</v>
      </c>
      <c r="C18712" s="3">
        <v>43497</v>
      </c>
      <c r="D18712" t="s">
        <v>131</v>
      </c>
      <c r="E18712" t="s">
        <v>180</v>
      </c>
      <c r="F18712" t="s">
        <v>133</v>
      </c>
    </row>
    <row r="18713" spans="1:6" x14ac:dyDescent="0.25">
      <c r="A18713">
        <v>3532</v>
      </c>
      <c r="B18713" s="3">
        <v>43497</v>
      </c>
      <c r="C18713" s="3">
        <v>44044</v>
      </c>
      <c r="D18713" t="s">
        <v>131</v>
      </c>
      <c r="E18713" t="s">
        <v>190</v>
      </c>
      <c r="F18713" t="s">
        <v>133</v>
      </c>
    </row>
    <row r="18714" spans="1:6" x14ac:dyDescent="0.25">
      <c r="A18714">
        <v>3532</v>
      </c>
      <c r="B18714" s="3">
        <v>43497</v>
      </c>
      <c r="C18714" s="3">
        <v>43497</v>
      </c>
      <c r="D18714" t="s">
        <v>131</v>
      </c>
      <c r="E18714" t="s">
        <v>180</v>
      </c>
      <c r="F18714" t="s">
        <v>133</v>
      </c>
    </row>
    <row r="18715" spans="1:6" x14ac:dyDescent="0.25">
      <c r="A18715">
        <v>3532</v>
      </c>
      <c r="B18715" s="3">
        <v>44044</v>
      </c>
      <c r="C18715" s="3">
        <v>44044</v>
      </c>
      <c r="D18715" t="s">
        <v>131</v>
      </c>
      <c r="E18715" t="s">
        <v>190</v>
      </c>
      <c r="F18715" t="s">
        <v>133</v>
      </c>
    </row>
    <row r="18716" spans="1:6" x14ac:dyDescent="0.25">
      <c r="A18716">
        <v>3532</v>
      </c>
      <c r="B18716" s="3">
        <v>44044</v>
      </c>
      <c r="C18716" s="3">
        <v>44151</v>
      </c>
      <c r="D18716" t="s">
        <v>131</v>
      </c>
      <c r="E18716" t="s">
        <v>169</v>
      </c>
      <c r="F18716" t="s">
        <v>133</v>
      </c>
    </row>
    <row r="18717" spans="1:6" x14ac:dyDescent="0.25">
      <c r="A18717">
        <v>3532</v>
      </c>
      <c r="B18717" s="3">
        <v>44151</v>
      </c>
      <c r="C18717" s="3">
        <v>44299</v>
      </c>
      <c r="D18717" t="s">
        <v>131</v>
      </c>
      <c r="E18717" t="s">
        <v>105</v>
      </c>
      <c r="F18717" t="s">
        <v>133</v>
      </c>
    </row>
    <row r="18718" spans="1:6" x14ac:dyDescent="0.25">
      <c r="A18718">
        <v>3532</v>
      </c>
      <c r="B18718" s="3">
        <v>44151</v>
      </c>
      <c r="C18718" s="3">
        <v>44151</v>
      </c>
      <c r="D18718" t="s">
        <v>131</v>
      </c>
      <c r="E18718" t="s">
        <v>169</v>
      </c>
      <c r="F18718" t="s">
        <v>133</v>
      </c>
    </row>
    <row r="18719" spans="1:6" x14ac:dyDescent="0.25">
      <c r="A18719">
        <v>3532</v>
      </c>
      <c r="B18719" s="3">
        <v>44291</v>
      </c>
      <c r="C18719" s="3">
        <v>44298</v>
      </c>
      <c r="D18719" t="s">
        <v>131</v>
      </c>
      <c r="E18719" t="s">
        <v>105</v>
      </c>
      <c r="F18719" t="s">
        <v>133</v>
      </c>
    </row>
    <row r="18720" spans="1:6" x14ac:dyDescent="0.25">
      <c r="A18720">
        <v>3532</v>
      </c>
      <c r="B18720" s="3">
        <v>44299</v>
      </c>
      <c r="C18720" s="3">
        <v>44313</v>
      </c>
      <c r="D18720" t="s">
        <v>131</v>
      </c>
      <c r="E18720" t="s">
        <v>105</v>
      </c>
      <c r="F18720" t="s">
        <v>133</v>
      </c>
    </row>
    <row r="18721" spans="1:6" x14ac:dyDescent="0.25">
      <c r="A18721">
        <v>3532</v>
      </c>
      <c r="B18721" s="3">
        <v>44314</v>
      </c>
      <c r="C18721" s="3">
        <v>44314</v>
      </c>
      <c r="D18721" t="s">
        <v>131</v>
      </c>
      <c r="E18721" t="s">
        <v>105</v>
      </c>
      <c r="F18721" t="s">
        <v>133</v>
      </c>
    </row>
    <row r="18722" spans="1:6" x14ac:dyDescent="0.25">
      <c r="A18722">
        <v>3532</v>
      </c>
      <c r="B18722" s="3">
        <v>44314</v>
      </c>
      <c r="C18722" s="3">
        <v>44320</v>
      </c>
      <c r="D18722" t="s">
        <v>131</v>
      </c>
      <c r="E18722" t="s">
        <v>105</v>
      </c>
      <c r="F18722" t="s">
        <v>133</v>
      </c>
    </row>
    <row r="18723" spans="1:6" x14ac:dyDescent="0.25">
      <c r="A18723">
        <v>3532</v>
      </c>
      <c r="B18723" s="3">
        <v>44321</v>
      </c>
      <c r="C18723" s="3"/>
      <c r="D18723" t="s">
        <v>131</v>
      </c>
      <c r="E18723" t="s">
        <v>105</v>
      </c>
      <c r="F18723" t="s">
        <v>133</v>
      </c>
    </row>
    <row r="18724" spans="1:6" x14ac:dyDescent="0.25">
      <c r="A18724">
        <v>3533</v>
      </c>
      <c r="B18724" s="3">
        <v>43466</v>
      </c>
      <c r="C18724" s="3">
        <v>43891</v>
      </c>
      <c r="D18724" t="s">
        <v>131</v>
      </c>
      <c r="E18724" t="s">
        <v>190</v>
      </c>
      <c r="F18724" t="s">
        <v>133</v>
      </c>
    </row>
    <row r="18725" spans="1:6" x14ac:dyDescent="0.25">
      <c r="A18725">
        <v>3533</v>
      </c>
      <c r="B18725" s="3">
        <v>43891</v>
      </c>
      <c r="C18725" s="3">
        <v>43891</v>
      </c>
      <c r="D18725" t="s">
        <v>131</v>
      </c>
      <c r="E18725" t="s">
        <v>276</v>
      </c>
      <c r="F18725" t="s">
        <v>133</v>
      </c>
    </row>
    <row r="18726" spans="1:6" x14ac:dyDescent="0.25">
      <c r="A18726">
        <v>3533</v>
      </c>
      <c r="B18726" s="3">
        <v>43891</v>
      </c>
      <c r="C18726" s="3">
        <v>44028</v>
      </c>
      <c r="D18726" t="s">
        <v>131</v>
      </c>
      <c r="E18726" t="s">
        <v>276</v>
      </c>
      <c r="F18726" t="s">
        <v>133</v>
      </c>
    </row>
    <row r="18727" spans="1:6" x14ac:dyDescent="0.25">
      <c r="A18727">
        <v>3533</v>
      </c>
      <c r="B18727" s="3">
        <v>44028</v>
      </c>
      <c r="C18727" s="3">
        <v>44028</v>
      </c>
      <c r="D18727" t="s">
        <v>131</v>
      </c>
      <c r="E18727" t="s">
        <v>276</v>
      </c>
      <c r="F18727" t="s">
        <v>133</v>
      </c>
    </row>
    <row r="18728" spans="1:6" x14ac:dyDescent="0.25">
      <c r="A18728">
        <v>3533</v>
      </c>
      <c r="B18728" s="3">
        <v>44028</v>
      </c>
      <c r="C18728" s="3"/>
      <c r="D18728" t="s">
        <v>131</v>
      </c>
      <c r="E18728" t="s">
        <v>134</v>
      </c>
      <c r="F18728" t="s">
        <v>133</v>
      </c>
    </row>
    <row r="18729" spans="1:6" x14ac:dyDescent="0.25">
      <c r="A18729">
        <v>3533</v>
      </c>
      <c r="B18729" s="3">
        <v>44028</v>
      </c>
      <c r="C18729" s="3">
        <v>44028</v>
      </c>
      <c r="D18729" t="s">
        <v>131</v>
      </c>
      <c r="E18729" t="s">
        <v>190</v>
      </c>
      <c r="F18729" t="s">
        <v>133</v>
      </c>
    </row>
    <row r="18730" spans="1:6" x14ac:dyDescent="0.25">
      <c r="A18730">
        <v>3534</v>
      </c>
      <c r="B18730" s="3">
        <v>44181</v>
      </c>
      <c r="C18730" s="3">
        <v>44582</v>
      </c>
      <c r="D18730" t="s">
        <v>131</v>
      </c>
      <c r="E18730" t="s">
        <v>128</v>
      </c>
      <c r="F18730" t="s">
        <v>133</v>
      </c>
    </row>
    <row r="18731" spans="1:6" x14ac:dyDescent="0.25">
      <c r="A18731">
        <v>3534</v>
      </c>
      <c r="B18731" s="3">
        <v>44582</v>
      </c>
      <c r="C18731" s="3">
        <v>44587</v>
      </c>
      <c r="D18731" t="s">
        <v>131</v>
      </c>
      <c r="E18731" t="s">
        <v>128</v>
      </c>
      <c r="F18731" t="s">
        <v>133</v>
      </c>
    </row>
    <row r="18732" spans="1:6" x14ac:dyDescent="0.25">
      <c r="A18732">
        <v>3534</v>
      </c>
      <c r="B18732" s="3">
        <v>44588</v>
      </c>
      <c r="C18732" s="3">
        <v>44661</v>
      </c>
      <c r="D18732" t="s">
        <v>131</v>
      </c>
      <c r="E18732" t="s">
        <v>128</v>
      </c>
      <c r="F18732" t="s">
        <v>133</v>
      </c>
    </row>
    <row r="18733" spans="1:6" x14ac:dyDescent="0.25">
      <c r="A18733">
        <v>3534</v>
      </c>
      <c r="B18733" s="3">
        <v>44661</v>
      </c>
      <c r="C18733" s="3">
        <v>44661</v>
      </c>
      <c r="D18733" t="s">
        <v>131</v>
      </c>
      <c r="E18733" t="s">
        <v>325</v>
      </c>
      <c r="F18733" t="s">
        <v>133</v>
      </c>
    </row>
    <row r="18734" spans="1:6" x14ac:dyDescent="0.25">
      <c r="A18734">
        <v>3534</v>
      </c>
      <c r="B18734" s="3">
        <v>44661</v>
      </c>
      <c r="C18734" s="3">
        <v>44661</v>
      </c>
      <c r="D18734" t="s">
        <v>131</v>
      </c>
      <c r="E18734" t="s">
        <v>325</v>
      </c>
      <c r="F18734" t="s">
        <v>133</v>
      </c>
    </row>
    <row r="18735" spans="1:6" x14ac:dyDescent="0.25">
      <c r="A18735">
        <v>3534</v>
      </c>
      <c r="B18735" s="3">
        <v>44661</v>
      </c>
      <c r="C18735" s="3"/>
      <c r="D18735" t="s">
        <v>131</v>
      </c>
      <c r="E18735" t="s">
        <v>325</v>
      </c>
      <c r="F18735" t="s">
        <v>133</v>
      </c>
    </row>
    <row r="18736" spans="1:6" x14ac:dyDescent="0.25">
      <c r="A18736">
        <v>3535</v>
      </c>
      <c r="B18736" s="3">
        <v>43831</v>
      </c>
      <c r="C18736" s="3">
        <v>43921</v>
      </c>
      <c r="D18736" t="s">
        <v>131</v>
      </c>
      <c r="E18736" t="s">
        <v>170</v>
      </c>
      <c r="F18736" t="s">
        <v>133</v>
      </c>
    </row>
    <row r="18737" spans="1:6" x14ac:dyDescent="0.25">
      <c r="A18737">
        <v>3535</v>
      </c>
      <c r="B18737" s="3">
        <v>43922</v>
      </c>
      <c r="C18737" s="3">
        <v>44012</v>
      </c>
      <c r="D18737" t="s">
        <v>131</v>
      </c>
      <c r="E18737" t="s">
        <v>170</v>
      </c>
      <c r="F18737" t="s">
        <v>133</v>
      </c>
    </row>
    <row r="18738" spans="1:6" x14ac:dyDescent="0.25">
      <c r="A18738">
        <v>3535</v>
      </c>
      <c r="B18738" s="3">
        <v>44013</v>
      </c>
      <c r="C18738" s="3">
        <v>44104</v>
      </c>
      <c r="D18738" t="s">
        <v>131</v>
      </c>
      <c r="E18738" t="s">
        <v>170</v>
      </c>
      <c r="F18738" t="s">
        <v>133</v>
      </c>
    </row>
    <row r="18739" spans="1:6" x14ac:dyDescent="0.25">
      <c r="A18739">
        <v>3535</v>
      </c>
      <c r="B18739" s="3">
        <v>44043</v>
      </c>
      <c r="C18739" s="3">
        <v>44669</v>
      </c>
      <c r="D18739" t="s">
        <v>131</v>
      </c>
      <c r="E18739" t="s">
        <v>170</v>
      </c>
      <c r="F18739" t="s">
        <v>133</v>
      </c>
    </row>
    <row r="18740" spans="1:6" x14ac:dyDescent="0.25">
      <c r="A18740">
        <v>3535</v>
      </c>
      <c r="B18740" s="3">
        <v>44044</v>
      </c>
      <c r="C18740" s="3">
        <v>44197</v>
      </c>
      <c r="D18740" t="s">
        <v>131</v>
      </c>
      <c r="E18740" t="s">
        <v>170</v>
      </c>
      <c r="F18740" t="s">
        <v>133</v>
      </c>
    </row>
    <row r="18741" spans="1:6" x14ac:dyDescent="0.25">
      <c r="A18741">
        <v>3535</v>
      </c>
      <c r="B18741" s="3">
        <v>44197</v>
      </c>
      <c r="C18741" s="3">
        <v>44287</v>
      </c>
      <c r="D18741" t="s">
        <v>131</v>
      </c>
      <c r="E18741" t="s">
        <v>170</v>
      </c>
      <c r="F18741" t="s">
        <v>133</v>
      </c>
    </row>
    <row r="18742" spans="1:6" x14ac:dyDescent="0.25">
      <c r="A18742">
        <v>3535</v>
      </c>
      <c r="B18742" s="3">
        <v>44197</v>
      </c>
      <c r="C18742" s="3">
        <v>44347</v>
      </c>
      <c r="D18742" t="s">
        <v>131</v>
      </c>
      <c r="E18742" t="s">
        <v>125</v>
      </c>
      <c r="F18742" t="s">
        <v>133</v>
      </c>
    </row>
    <row r="18743" spans="1:6" x14ac:dyDescent="0.25">
      <c r="A18743">
        <v>3535</v>
      </c>
      <c r="B18743" s="3">
        <v>44347</v>
      </c>
      <c r="C18743" s="3">
        <v>44351</v>
      </c>
      <c r="D18743" t="s">
        <v>131</v>
      </c>
      <c r="E18743" t="s">
        <v>125</v>
      </c>
      <c r="F18743" t="s">
        <v>133</v>
      </c>
    </row>
    <row r="18744" spans="1:6" x14ac:dyDescent="0.25">
      <c r="A18744">
        <v>3535</v>
      </c>
      <c r="B18744" s="3">
        <v>44352</v>
      </c>
      <c r="C18744" s="3">
        <v>44571</v>
      </c>
      <c r="D18744" t="s">
        <v>131</v>
      </c>
      <c r="E18744" t="s">
        <v>125</v>
      </c>
      <c r="F18744" t="s">
        <v>133</v>
      </c>
    </row>
    <row r="18745" spans="1:6" x14ac:dyDescent="0.25">
      <c r="A18745">
        <v>3535</v>
      </c>
      <c r="B18745" s="3">
        <v>44571</v>
      </c>
      <c r="C18745" s="3">
        <v>44575</v>
      </c>
      <c r="D18745" t="s">
        <v>131</v>
      </c>
      <c r="E18745" t="s">
        <v>125</v>
      </c>
      <c r="F18745" t="s">
        <v>133</v>
      </c>
    </row>
    <row r="18746" spans="1:6" x14ac:dyDescent="0.25">
      <c r="A18746">
        <v>3535</v>
      </c>
      <c r="B18746" s="3">
        <v>44576</v>
      </c>
      <c r="C18746" s="3"/>
      <c r="D18746" t="s">
        <v>131</v>
      </c>
      <c r="E18746" t="s">
        <v>125</v>
      </c>
      <c r="F18746" t="s">
        <v>133</v>
      </c>
    </row>
    <row r="18747" spans="1:6" x14ac:dyDescent="0.25">
      <c r="A18747">
        <v>3537</v>
      </c>
      <c r="B18747" s="3">
        <v>42736</v>
      </c>
      <c r="C18747" s="3">
        <v>43713</v>
      </c>
      <c r="D18747" t="s">
        <v>131</v>
      </c>
      <c r="E18747" t="s">
        <v>128</v>
      </c>
      <c r="F18747" t="s">
        <v>133</v>
      </c>
    </row>
    <row r="18748" spans="1:6" x14ac:dyDescent="0.25">
      <c r="A18748">
        <v>3537</v>
      </c>
      <c r="B18748" s="3">
        <v>43713</v>
      </c>
      <c r="C18748" s="3">
        <v>43717</v>
      </c>
      <c r="D18748" t="s">
        <v>131</v>
      </c>
      <c r="E18748" t="s">
        <v>128</v>
      </c>
      <c r="F18748" t="s">
        <v>133</v>
      </c>
    </row>
    <row r="18749" spans="1:6" x14ac:dyDescent="0.25">
      <c r="A18749">
        <v>3537</v>
      </c>
      <c r="B18749" s="3">
        <v>43718</v>
      </c>
      <c r="C18749" s="3">
        <v>43761</v>
      </c>
      <c r="D18749" t="s">
        <v>131</v>
      </c>
      <c r="E18749" t="s">
        <v>128</v>
      </c>
      <c r="F18749" t="s">
        <v>133</v>
      </c>
    </row>
    <row r="18750" spans="1:6" x14ac:dyDescent="0.25">
      <c r="A18750">
        <v>3537</v>
      </c>
      <c r="B18750" s="3">
        <v>43761</v>
      </c>
      <c r="C18750" s="3">
        <v>43774</v>
      </c>
      <c r="D18750" t="s">
        <v>131</v>
      </c>
      <c r="E18750" t="s">
        <v>128</v>
      </c>
      <c r="F18750" t="s">
        <v>133</v>
      </c>
    </row>
    <row r="18751" spans="1:6" x14ac:dyDescent="0.25">
      <c r="A18751">
        <v>3537</v>
      </c>
      <c r="B18751" s="3">
        <v>43775</v>
      </c>
      <c r="C18751" s="3">
        <v>44153</v>
      </c>
      <c r="D18751" t="s">
        <v>131</v>
      </c>
      <c r="E18751" t="s">
        <v>128</v>
      </c>
      <c r="F18751" t="s">
        <v>133</v>
      </c>
    </row>
    <row r="18752" spans="1:6" x14ac:dyDescent="0.25">
      <c r="A18752">
        <v>3537</v>
      </c>
      <c r="B18752" s="3">
        <v>44153</v>
      </c>
      <c r="C18752" s="3">
        <v>44155</v>
      </c>
      <c r="D18752" t="s">
        <v>131</v>
      </c>
      <c r="E18752" t="s">
        <v>128</v>
      </c>
      <c r="F18752" t="s">
        <v>133</v>
      </c>
    </row>
    <row r="18753" spans="1:6" x14ac:dyDescent="0.25">
      <c r="A18753">
        <v>3537</v>
      </c>
      <c r="B18753" s="3">
        <v>44156</v>
      </c>
      <c r="C18753" s="3">
        <v>44165</v>
      </c>
      <c r="D18753" t="s">
        <v>131</v>
      </c>
      <c r="E18753" t="s">
        <v>128</v>
      </c>
      <c r="F18753" t="s">
        <v>133</v>
      </c>
    </row>
    <row r="18754" spans="1:6" x14ac:dyDescent="0.25">
      <c r="A18754">
        <v>3537</v>
      </c>
      <c r="B18754" s="3">
        <v>44158</v>
      </c>
      <c r="C18754" s="3">
        <v>44160</v>
      </c>
      <c r="D18754" t="s">
        <v>131</v>
      </c>
      <c r="E18754" t="s">
        <v>128</v>
      </c>
      <c r="F18754" t="s">
        <v>133</v>
      </c>
    </row>
    <row r="18755" spans="1:6" x14ac:dyDescent="0.25">
      <c r="A18755">
        <v>3537</v>
      </c>
      <c r="B18755" s="3">
        <v>44160</v>
      </c>
      <c r="C18755" s="3">
        <v>44162</v>
      </c>
      <c r="D18755" t="s">
        <v>131</v>
      </c>
      <c r="E18755" t="s">
        <v>128</v>
      </c>
      <c r="F18755" t="s">
        <v>133</v>
      </c>
    </row>
    <row r="18756" spans="1:6" x14ac:dyDescent="0.25">
      <c r="A18756">
        <v>3537</v>
      </c>
      <c r="B18756" s="3">
        <v>44161</v>
      </c>
      <c r="C18756" s="3">
        <v>44161</v>
      </c>
      <c r="D18756" t="s">
        <v>131</v>
      </c>
      <c r="E18756" t="s">
        <v>128</v>
      </c>
      <c r="F18756" t="s">
        <v>133</v>
      </c>
    </row>
    <row r="18757" spans="1:6" x14ac:dyDescent="0.25">
      <c r="A18757">
        <v>3537</v>
      </c>
      <c r="B18757" s="3">
        <v>44163</v>
      </c>
      <c r="C18757" s="3">
        <v>44165</v>
      </c>
      <c r="D18757" t="s">
        <v>131</v>
      </c>
      <c r="E18757" t="s">
        <v>128</v>
      </c>
      <c r="F18757" t="s">
        <v>133</v>
      </c>
    </row>
    <row r="18758" spans="1:6" x14ac:dyDescent="0.25">
      <c r="A18758">
        <v>3537</v>
      </c>
      <c r="B18758" s="3">
        <v>44165</v>
      </c>
      <c r="C18758" s="3">
        <v>44168</v>
      </c>
      <c r="D18758" t="s">
        <v>131</v>
      </c>
      <c r="E18758" t="s">
        <v>128</v>
      </c>
      <c r="F18758" t="s">
        <v>133</v>
      </c>
    </row>
    <row r="18759" spans="1:6" x14ac:dyDescent="0.25">
      <c r="A18759">
        <v>3537</v>
      </c>
      <c r="B18759" s="3">
        <v>44169</v>
      </c>
      <c r="C18759" s="3">
        <v>44669</v>
      </c>
      <c r="D18759" t="s">
        <v>131</v>
      </c>
      <c r="E18759" t="s">
        <v>128</v>
      </c>
      <c r="F18759" t="s">
        <v>133</v>
      </c>
    </row>
    <row r="18760" spans="1:6" x14ac:dyDescent="0.25">
      <c r="A18760">
        <v>3537</v>
      </c>
      <c r="B18760" s="3">
        <v>44669</v>
      </c>
      <c r="C18760" s="3">
        <v>44672</v>
      </c>
      <c r="D18760" t="s">
        <v>131</v>
      </c>
      <c r="E18760" t="s">
        <v>128</v>
      </c>
      <c r="F18760" t="s">
        <v>133</v>
      </c>
    </row>
    <row r="18761" spans="1:6" x14ac:dyDescent="0.25">
      <c r="A18761">
        <v>3537</v>
      </c>
      <c r="B18761" s="3">
        <v>44673</v>
      </c>
      <c r="C18761" s="3"/>
      <c r="D18761" t="s">
        <v>131</v>
      </c>
      <c r="E18761" t="s">
        <v>128</v>
      </c>
      <c r="F18761" t="s">
        <v>133</v>
      </c>
    </row>
    <row r="18762" spans="1:6" x14ac:dyDescent="0.25">
      <c r="A18762">
        <v>3538</v>
      </c>
      <c r="B18762" s="3">
        <v>42887</v>
      </c>
      <c r="C18762" s="3"/>
      <c r="D18762" t="s">
        <v>131</v>
      </c>
      <c r="E18762" t="s">
        <v>180</v>
      </c>
      <c r="F18762" t="s">
        <v>133</v>
      </c>
    </row>
    <row r="18763" spans="1:6" x14ac:dyDescent="0.25">
      <c r="A18763">
        <v>3539</v>
      </c>
      <c r="B18763" s="3">
        <v>42870</v>
      </c>
      <c r="C18763" s="3">
        <v>43191</v>
      </c>
      <c r="D18763" t="s">
        <v>131</v>
      </c>
      <c r="E18763" t="s">
        <v>168</v>
      </c>
      <c r="F18763" t="s">
        <v>133</v>
      </c>
    </row>
    <row r="18764" spans="1:6" x14ac:dyDescent="0.25">
      <c r="A18764">
        <v>3539</v>
      </c>
      <c r="B18764" s="3">
        <v>43191</v>
      </c>
      <c r="C18764" s="3">
        <v>43191</v>
      </c>
      <c r="D18764" t="s">
        <v>131</v>
      </c>
      <c r="E18764" t="s">
        <v>168</v>
      </c>
      <c r="F18764" t="s">
        <v>133</v>
      </c>
    </row>
    <row r="18765" spans="1:6" x14ac:dyDescent="0.25">
      <c r="A18765">
        <v>3539</v>
      </c>
      <c r="B18765" s="3">
        <v>43191</v>
      </c>
      <c r="C18765" s="3">
        <v>43486</v>
      </c>
      <c r="D18765" t="s">
        <v>131</v>
      </c>
      <c r="E18765" t="s">
        <v>163</v>
      </c>
      <c r="F18765" t="s">
        <v>133</v>
      </c>
    </row>
    <row r="18766" spans="1:6" x14ac:dyDescent="0.25">
      <c r="A18766">
        <v>3539</v>
      </c>
      <c r="B18766" s="3">
        <v>43486</v>
      </c>
      <c r="C18766" s="3">
        <v>43486</v>
      </c>
      <c r="D18766" t="s">
        <v>131</v>
      </c>
      <c r="E18766" t="s">
        <v>163</v>
      </c>
      <c r="F18766" t="s">
        <v>133</v>
      </c>
    </row>
    <row r="18767" spans="1:6" x14ac:dyDescent="0.25">
      <c r="A18767">
        <v>3539</v>
      </c>
      <c r="B18767" s="3">
        <v>43486</v>
      </c>
      <c r="C18767" s="3">
        <v>43486</v>
      </c>
      <c r="D18767" t="s">
        <v>131</v>
      </c>
      <c r="E18767" t="s">
        <v>163</v>
      </c>
      <c r="F18767" t="s">
        <v>133</v>
      </c>
    </row>
    <row r="18768" spans="1:6" x14ac:dyDescent="0.25">
      <c r="A18768">
        <v>3539</v>
      </c>
      <c r="B18768" s="3">
        <v>43486</v>
      </c>
      <c r="C18768" s="3">
        <v>43486</v>
      </c>
      <c r="D18768" t="s">
        <v>131</v>
      </c>
      <c r="E18768" t="s">
        <v>163</v>
      </c>
      <c r="F18768" t="s">
        <v>133</v>
      </c>
    </row>
    <row r="18769" spans="1:6" x14ac:dyDescent="0.25">
      <c r="A18769">
        <v>3539</v>
      </c>
      <c r="B18769" s="3">
        <v>43486</v>
      </c>
      <c r="C18769" s="3">
        <v>44312</v>
      </c>
      <c r="D18769" t="s">
        <v>131</v>
      </c>
      <c r="E18769" t="s">
        <v>163</v>
      </c>
      <c r="F18769" t="s">
        <v>133</v>
      </c>
    </row>
    <row r="18770" spans="1:6" x14ac:dyDescent="0.25">
      <c r="A18770">
        <v>3539</v>
      </c>
      <c r="B18770" s="3">
        <v>44312</v>
      </c>
      <c r="C18770" s="3">
        <v>44363</v>
      </c>
      <c r="D18770" t="s">
        <v>131</v>
      </c>
      <c r="E18770" t="s">
        <v>163</v>
      </c>
      <c r="F18770" t="s">
        <v>133</v>
      </c>
    </row>
    <row r="18771" spans="1:6" x14ac:dyDescent="0.25">
      <c r="A18771">
        <v>3539</v>
      </c>
      <c r="B18771" s="3">
        <v>44364</v>
      </c>
      <c r="C18771" s="3"/>
      <c r="D18771" t="s">
        <v>131</v>
      </c>
      <c r="E18771" t="s">
        <v>163</v>
      </c>
      <c r="F18771" t="s">
        <v>133</v>
      </c>
    </row>
    <row r="18772" spans="1:6" x14ac:dyDescent="0.25">
      <c r="A18772">
        <v>3540</v>
      </c>
      <c r="B18772" s="3">
        <v>43009</v>
      </c>
      <c r="C18772" s="3">
        <v>43253</v>
      </c>
      <c r="D18772" t="s">
        <v>131</v>
      </c>
      <c r="E18772" t="s">
        <v>181</v>
      </c>
      <c r="F18772" t="s">
        <v>132</v>
      </c>
    </row>
    <row r="18773" spans="1:6" x14ac:dyDescent="0.25">
      <c r="A18773">
        <v>3540</v>
      </c>
      <c r="B18773" s="3">
        <v>43253</v>
      </c>
      <c r="C18773" s="3">
        <v>43253</v>
      </c>
      <c r="D18773" t="s">
        <v>131</v>
      </c>
      <c r="E18773" t="s">
        <v>181</v>
      </c>
      <c r="F18773" t="s">
        <v>132</v>
      </c>
    </row>
    <row r="18774" spans="1:6" x14ac:dyDescent="0.25">
      <c r="A18774">
        <v>3540</v>
      </c>
      <c r="B18774" s="3">
        <v>43253</v>
      </c>
      <c r="C18774" s="3">
        <v>43353</v>
      </c>
      <c r="D18774" t="s">
        <v>131</v>
      </c>
      <c r="E18774" t="s">
        <v>181</v>
      </c>
      <c r="F18774" t="s">
        <v>132</v>
      </c>
    </row>
    <row r="18775" spans="1:6" x14ac:dyDescent="0.25">
      <c r="A18775">
        <v>3540</v>
      </c>
      <c r="B18775" s="3">
        <v>43353</v>
      </c>
      <c r="C18775" s="3">
        <v>43353</v>
      </c>
      <c r="D18775" t="s">
        <v>131</v>
      </c>
      <c r="E18775" t="s">
        <v>181</v>
      </c>
      <c r="F18775" t="s">
        <v>132</v>
      </c>
    </row>
    <row r="18776" spans="1:6" x14ac:dyDescent="0.25">
      <c r="A18776">
        <v>3540</v>
      </c>
      <c r="B18776" s="3">
        <v>43354</v>
      </c>
      <c r="C18776" s="3">
        <v>43374</v>
      </c>
      <c r="D18776" t="s">
        <v>131</v>
      </c>
      <c r="E18776" t="s">
        <v>181</v>
      </c>
      <c r="F18776" t="s">
        <v>132</v>
      </c>
    </row>
    <row r="18777" spans="1:6" x14ac:dyDescent="0.25">
      <c r="A18777">
        <v>3540</v>
      </c>
      <c r="B18777" s="3">
        <v>43374</v>
      </c>
      <c r="C18777" s="3">
        <v>43374</v>
      </c>
      <c r="D18777" t="s">
        <v>131</v>
      </c>
      <c r="E18777" t="s">
        <v>181</v>
      </c>
      <c r="F18777" t="s">
        <v>132</v>
      </c>
    </row>
    <row r="18778" spans="1:6" x14ac:dyDescent="0.25">
      <c r="A18778">
        <v>3540</v>
      </c>
      <c r="B18778" s="3">
        <v>43374</v>
      </c>
      <c r="C18778" s="3">
        <v>43374</v>
      </c>
      <c r="D18778" t="s">
        <v>131</v>
      </c>
      <c r="E18778" t="s">
        <v>181</v>
      </c>
      <c r="F18778" t="s">
        <v>133</v>
      </c>
    </row>
    <row r="18779" spans="1:6" x14ac:dyDescent="0.25">
      <c r="A18779">
        <v>3540</v>
      </c>
      <c r="B18779" s="3">
        <v>43374</v>
      </c>
      <c r="C18779" s="3">
        <v>43374</v>
      </c>
      <c r="D18779" t="s">
        <v>131</v>
      </c>
      <c r="E18779" t="s">
        <v>181</v>
      </c>
      <c r="F18779" t="s">
        <v>133</v>
      </c>
    </row>
    <row r="18780" spans="1:6" x14ac:dyDescent="0.25">
      <c r="A18780">
        <v>3540</v>
      </c>
      <c r="B18780" s="3">
        <v>43374</v>
      </c>
      <c r="C18780" s="3">
        <v>43416</v>
      </c>
      <c r="D18780" t="s">
        <v>131</v>
      </c>
      <c r="E18780" t="s">
        <v>173</v>
      </c>
      <c r="F18780" t="s">
        <v>133</v>
      </c>
    </row>
    <row r="18781" spans="1:6" x14ac:dyDescent="0.25">
      <c r="A18781">
        <v>3540</v>
      </c>
      <c r="B18781" s="3">
        <v>43416</v>
      </c>
      <c r="C18781" s="3">
        <v>43416</v>
      </c>
      <c r="D18781" t="s">
        <v>131</v>
      </c>
      <c r="E18781" t="s">
        <v>173</v>
      </c>
      <c r="F18781" t="s">
        <v>133</v>
      </c>
    </row>
    <row r="18782" spans="1:6" x14ac:dyDescent="0.25">
      <c r="A18782">
        <v>3540</v>
      </c>
      <c r="B18782" s="3">
        <v>43417</v>
      </c>
      <c r="C18782" s="3">
        <v>43514</v>
      </c>
      <c r="D18782" t="s">
        <v>131</v>
      </c>
      <c r="E18782" t="s">
        <v>173</v>
      </c>
      <c r="F18782" t="s">
        <v>133</v>
      </c>
    </row>
    <row r="18783" spans="1:6" x14ac:dyDescent="0.25">
      <c r="A18783">
        <v>3540</v>
      </c>
      <c r="B18783" s="3">
        <v>43514</v>
      </c>
      <c r="C18783" s="3">
        <v>43515</v>
      </c>
      <c r="D18783" t="s">
        <v>131</v>
      </c>
      <c r="E18783" t="s">
        <v>173</v>
      </c>
      <c r="F18783" t="s">
        <v>133</v>
      </c>
    </row>
    <row r="18784" spans="1:6" x14ac:dyDescent="0.25">
      <c r="A18784">
        <v>3540</v>
      </c>
      <c r="B18784" s="3">
        <v>43516</v>
      </c>
      <c r="C18784" s="3">
        <v>43613</v>
      </c>
      <c r="D18784" t="s">
        <v>131</v>
      </c>
      <c r="E18784" t="s">
        <v>173</v>
      </c>
      <c r="F18784" t="s">
        <v>133</v>
      </c>
    </row>
    <row r="18785" spans="1:6" x14ac:dyDescent="0.25">
      <c r="A18785">
        <v>3540</v>
      </c>
      <c r="B18785" s="3">
        <v>43613</v>
      </c>
      <c r="C18785" s="3">
        <v>43613</v>
      </c>
      <c r="D18785" t="s">
        <v>131</v>
      </c>
      <c r="E18785" t="s">
        <v>173</v>
      </c>
      <c r="F18785" t="s">
        <v>133</v>
      </c>
    </row>
    <row r="18786" spans="1:6" x14ac:dyDescent="0.25">
      <c r="A18786">
        <v>3540</v>
      </c>
      <c r="B18786" s="3">
        <v>43614</v>
      </c>
      <c r="C18786" s="3">
        <v>43654</v>
      </c>
      <c r="D18786" t="s">
        <v>131</v>
      </c>
      <c r="E18786" t="s">
        <v>173</v>
      </c>
      <c r="F18786" t="s">
        <v>133</v>
      </c>
    </row>
    <row r="18787" spans="1:6" x14ac:dyDescent="0.25">
      <c r="A18787">
        <v>3540</v>
      </c>
      <c r="B18787" s="3">
        <v>43654</v>
      </c>
      <c r="C18787" s="3">
        <v>43654</v>
      </c>
      <c r="D18787" t="s">
        <v>131</v>
      </c>
      <c r="E18787" t="s">
        <v>173</v>
      </c>
      <c r="F18787" t="s">
        <v>133</v>
      </c>
    </row>
    <row r="18788" spans="1:6" x14ac:dyDescent="0.25">
      <c r="A18788">
        <v>3540</v>
      </c>
      <c r="B18788" s="3">
        <v>43655</v>
      </c>
      <c r="C18788" s="3">
        <v>43655</v>
      </c>
      <c r="D18788" t="s">
        <v>131</v>
      </c>
      <c r="E18788" t="s">
        <v>173</v>
      </c>
      <c r="F18788" t="s">
        <v>133</v>
      </c>
    </row>
    <row r="18789" spans="1:6" x14ac:dyDescent="0.25">
      <c r="A18789">
        <v>3540</v>
      </c>
      <c r="B18789" s="3">
        <v>43655</v>
      </c>
      <c r="C18789" s="3">
        <v>43655</v>
      </c>
      <c r="D18789" t="s">
        <v>131</v>
      </c>
      <c r="E18789" t="s">
        <v>173</v>
      </c>
      <c r="F18789" t="s">
        <v>133</v>
      </c>
    </row>
    <row r="18790" spans="1:6" x14ac:dyDescent="0.25">
      <c r="A18790">
        <v>3540</v>
      </c>
      <c r="B18790" s="3">
        <v>43656</v>
      </c>
      <c r="C18790" s="3">
        <v>43795</v>
      </c>
      <c r="D18790" t="s">
        <v>131</v>
      </c>
      <c r="E18790" t="s">
        <v>173</v>
      </c>
      <c r="F18790" t="s">
        <v>133</v>
      </c>
    </row>
    <row r="18791" spans="1:6" x14ac:dyDescent="0.25">
      <c r="A18791">
        <v>3540</v>
      </c>
      <c r="B18791" s="3">
        <v>43795</v>
      </c>
      <c r="C18791" s="3">
        <v>43795</v>
      </c>
      <c r="D18791" t="s">
        <v>131</v>
      </c>
      <c r="E18791" t="s">
        <v>173</v>
      </c>
      <c r="F18791" t="s">
        <v>133</v>
      </c>
    </row>
    <row r="18792" spans="1:6" x14ac:dyDescent="0.25">
      <c r="A18792">
        <v>3540</v>
      </c>
      <c r="B18792" s="3">
        <v>43796</v>
      </c>
      <c r="C18792" s="3">
        <v>43843</v>
      </c>
      <c r="D18792" t="s">
        <v>131</v>
      </c>
      <c r="E18792" t="s">
        <v>173</v>
      </c>
      <c r="F18792" t="s">
        <v>133</v>
      </c>
    </row>
    <row r="18793" spans="1:6" x14ac:dyDescent="0.25">
      <c r="A18793">
        <v>3540</v>
      </c>
      <c r="B18793" s="3">
        <v>43843</v>
      </c>
      <c r="C18793" s="3">
        <v>43843</v>
      </c>
      <c r="D18793" t="s">
        <v>131</v>
      </c>
      <c r="E18793" t="s">
        <v>173</v>
      </c>
      <c r="F18793" t="s">
        <v>133</v>
      </c>
    </row>
    <row r="18794" spans="1:6" x14ac:dyDescent="0.25">
      <c r="A18794">
        <v>3540</v>
      </c>
      <c r="B18794" s="3">
        <v>43844</v>
      </c>
      <c r="C18794" s="3">
        <v>43850</v>
      </c>
      <c r="D18794" t="s">
        <v>131</v>
      </c>
      <c r="E18794" t="s">
        <v>173</v>
      </c>
      <c r="F18794" t="s">
        <v>133</v>
      </c>
    </row>
    <row r="18795" spans="1:6" x14ac:dyDescent="0.25">
      <c r="A18795">
        <v>3540</v>
      </c>
      <c r="B18795" s="3">
        <v>43850</v>
      </c>
      <c r="C18795" s="3">
        <v>43872</v>
      </c>
      <c r="D18795" t="s">
        <v>131</v>
      </c>
      <c r="E18795" t="s">
        <v>173</v>
      </c>
      <c r="F18795" t="s">
        <v>133</v>
      </c>
    </row>
    <row r="18796" spans="1:6" x14ac:dyDescent="0.25">
      <c r="A18796">
        <v>3540</v>
      </c>
      <c r="B18796" s="3">
        <v>43872</v>
      </c>
      <c r="C18796" s="3">
        <v>43872</v>
      </c>
      <c r="D18796" t="s">
        <v>131</v>
      </c>
      <c r="E18796" t="s">
        <v>173</v>
      </c>
      <c r="F18796" t="s">
        <v>133</v>
      </c>
    </row>
    <row r="18797" spans="1:6" x14ac:dyDescent="0.25">
      <c r="A18797">
        <v>3540</v>
      </c>
      <c r="B18797" s="3">
        <v>43873</v>
      </c>
      <c r="C18797" s="3">
        <v>44018</v>
      </c>
      <c r="D18797" t="s">
        <v>131</v>
      </c>
      <c r="E18797" t="s">
        <v>173</v>
      </c>
      <c r="F18797" t="s">
        <v>133</v>
      </c>
    </row>
    <row r="18798" spans="1:6" x14ac:dyDescent="0.25">
      <c r="A18798">
        <v>3540</v>
      </c>
      <c r="B18798" s="3">
        <v>44018</v>
      </c>
      <c r="C18798" s="3">
        <v>44038</v>
      </c>
      <c r="D18798" t="s">
        <v>131</v>
      </c>
      <c r="E18798" t="s">
        <v>173</v>
      </c>
      <c r="F18798" t="s">
        <v>133</v>
      </c>
    </row>
    <row r="18799" spans="1:6" x14ac:dyDescent="0.25">
      <c r="A18799">
        <v>3540</v>
      </c>
      <c r="B18799" s="3">
        <v>44039</v>
      </c>
      <c r="C18799" s="3">
        <v>44039</v>
      </c>
      <c r="D18799" t="s">
        <v>131</v>
      </c>
      <c r="E18799" t="s">
        <v>173</v>
      </c>
      <c r="F18799" t="s">
        <v>133</v>
      </c>
    </row>
    <row r="18800" spans="1:6" x14ac:dyDescent="0.25">
      <c r="A18800">
        <v>3540</v>
      </c>
      <c r="B18800" s="3">
        <v>44039</v>
      </c>
      <c r="C18800" s="3">
        <v>44044</v>
      </c>
      <c r="D18800" t="s">
        <v>131</v>
      </c>
      <c r="E18800" t="s">
        <v>173</v>
      </c>
      <c r="F18800" t="s">
        <v>133</v>
      </c>
    </row>
    <row r="18801" spans="1:6" x14ac:dyDescent="0.25">
      <c r="A18801">
        <v>3540</v>
      </c>
      <c r="B18801" s="3">
        <v>44044</v>
      </c>
      <c r="C18801" s="3">
        <v>44044</v>
      </c>
      <c r="D18801" t="s">
        <v>131</v>
      </c>
      <c r="E18801" t="s">
        <v>173</v>
      </c>
      <c r="F18801" t="s">
        <v>133</v>
      </c>
    </row>
    <row r="18802" spans="1:6" x14ac:dyDescent="0.25">
      <c r="A18802">
        <v>3540</v>
      </c>
      <c r="B18802" s="3">
        <v>44044</v>
      </c>
      <c r="C18802" s="3">
        <v>44060</v>
      </c>
      <c r="D18802" t="s">
        <v>131</v>
      </c>
      <c r="E18802" t="s">
        <v>177</v>
      </c>
      <c r="F18802" t="s">
        <v>133</v>
      </c>
    </row>
    <row r="18803" spans="1:6" x14ac:dyDescent="0.25">
      <c r="A18803">
        <v>3540</v>
      </c>
      <c r="B18803" s="3">
        <v>44060</v>
      </c>
      <c r="C18803" s="3">
        <v>44074</v>
      </c>
      <c r="D18803" t="s">
        <v>131</v>
      </c>
      <c r="E18803" t="s">
        <v>177</v>
      </c>
      <c r="F18803" t="s">
        <v>133</v>
      </c>
    </row>
    <row r="18804" spans="1:6" x14ac:dyDescent="0.25">
      <c r="A18804">
        <v>3540</v>
      </c>
      <c r="B18804" s="3">
        <v>44074</v>
      </c>
      <c r="C18804" s="3">
        <v>44074</v>
      </c>
      <c r="D18804" t="s">
        <v>131</v>
      </c>
      <c r="E18804" t="s">
        <v>177</v>
      </c>
      <c r="F18804" t="s">
        <v>133</v>
      </c>
    </row>
    <row r="18805" spans="1:6" x14ac:dyDescent="0.25">
      <c r="A18805">
        <v>3540</v>
      </c>
      <c r="B18805" s="3">
        <v>44075</v>
      </c>
      <c r="C18805" s="3">
        <v>44075</v>
      </c>
      <c r="D18805" t="s">
        <v>131</v>
      </c>
      <c r="E18805" t="s">
        <v>177</v>
      </c>
      <c r="F18805" t="s">
        <v>133</v>
      </c>
    </row>
    <row r="18806" spans="1:6" x14ac:dyDescent="0.25">
      <c r="A18806">
        <v>3540</v>
      </c>
      <c r="B18806" s="3">
        <v>44075</v>
      </c>
      <c r="C18806" s="3">
        <v>44438</v>
      </c>
      <c r="D18806" t="s">
        <v>131</v>
      </c>
      <c r="E18806" t="s">
        <v>177</v>
      </c>
      <c r="F18806" t="s">
        <v>133</v>
      </c>
    </row>
    <row r="18807" spans="1:6" x14ac:dyDescent="0.25">
      <c r="A18807">
        <v>3540</v>
      </c>
      <c r="B18807" s="3">
        <v>44440</v>
      </c>
      <c r="C18807" s="3">
        <v>44485</v>
      </c>
      <c r="D18807" t="s">
        <v>131</v>
      </c>
      <c r="E18807" t="s">
        <v>177</v>
      </c>
      <c r="F18807" t="s">
        <v>133</v>
      </c>
    </row>
    <row r="18808" spans="1:6" x14ac:dyDescent="0.25">
      <c r="A18808">
        <v>3540</v>
      </c>
      <c r="B18808" s="3">
        <v>44485</v>
      </c>
      <c r="C18808" s="3">
        <v>44485</v>
      </c>
      <c r="D18808" t="s">
        <v>131</v>
      </c>
      <c r="E18808" t="s">
        <v>267</v>
      </c>
      <c r="F18808" t="s">
        <v>133</v>
      </c>
    </row>
    <row r="18809" spans="1:6" x14ac:dyDescent="0.25">
      <c r="A18809">
        <v>3540</v>
      </c>
      <c r="B18809" s="3">
        <v>44485</v>
      </c>
      <c r="C18809" s="3"/>
      <c r="D18809" t="s">
        <v>131</v>
      </c>
      <c r="E18809" t="s">
        <v>267</v>
      </c>
      <c r="F18809" t="s">
        <v>133</v>
      </c>
    </row>
    <row r="18810" spans="1:6" x14ac:dyDescent="0.25">
      <c r="A18810">
        <v>3541</v>
      </c>
      <c r="B18810" s="3">
        <v>43846</v>
      </c>
      <c r="C18810" s="3">
        <v>44483</v>
      </c>
      <c r="D18810" t="s">
        <v>131</v>
      </c>
      <c r="E18810" t="s">
        <v>135</v>
      </c>
      <c r="F18810" t="s">
        <v>133</v>
      </c>
    </row>
    <row r="18811" spans="1:6" x14ac:dyDescent="0.25">
      <c r="A18811">
        <v>3541</v>
      </c>
      <c r="B18811" s="3">
        <v>44483</v>
      </c>
      <c r="C18811" s="3">
        <v>44483</v>
      </c>
      <c r="D18811" t="s">
        <v>131</v>
      </c>
      <c r="E18811" t="s">
        <v>135</v>
      </c>
      <c r="F18811" t="s">
        <v>133</v>
      </c>
    </row>
    <row r="18812" spans="1:6" x14ac:dyDescent="0.25">
      <c r="A18812">
        <v>3541</v>
      </c>
      <c r="B18812" s="3">
        <v>44483</v>
      </c>
      <c r="C18812" s="3">
        <v>44662</v>
      </c>
      <c r="D18812" t="s">
        <v>131</v>
      </c>
      <c r="E18812" t="s">
        <v>115</v>
      </c>
      <c r="F18812" t="s">
        <v>133</v>
      </c>
    </row>
    <row r="18813" spans="1:6" x14ac:dyDescent="0.25">
      <c r="A18813">
        <v>3541</v>
      </c>
      <c r="B18813" s="3">
        <v>44662</v>
      </c>
      <c r="C18813" s="3"/>
      <c r="D18813" t="s">
        <v>131</v>
      </c>
      <c r="E18813" t="s">
        <v>115</v>
      </c>
      <c r="F18813" t="s">
        <v>133</v>
      </c>
    </row>
    <row r="18814" spans="1:6" x14ac:dyDescent="0.25">
      <c r="A18814">
        <v>3611</v>
      </c>
      <c r="B18814" s="3">
        <v>42970</v>
      </c>
      <c r="C18814" s="3">
        <v>43465</v>
      </c>
      <c r="D18814" t="s">
        <v>131</v>
      </c>
      <c r="E18814" t="s">
        <v>211</v>
      </c>
      <c r="F18814" t="s">
        <v>132</v>
      </c>
    </row>
    <row r="18815" spans="1:6" x14ac:dyDescent="0.25">
      <c r="A18815">
        <v>3611</v>
      </c>
      <c r="B18815" s="3">
        <v>43466</v>
      </c>
      <c r="C18815" s="3">
        <v>44105</v>
      </c>
      <c r="D18815" t="s">
        <v>131</v>
      </c>
      <c r="E18815" t="s">
        <v>211</v>
      </c>
      <c r="F18815" t="s">
        <v>132</v>
      </c>
    </row>
    <row r="18816" spans="1:6" x14ac:dyDescent="0.25">
      <c r="A18816">
        <v>3611</v>
      </c>
      <c r="B18816" s="3">
        <v>44105</v>
      </c>
      <c r="C18816" s="3">
        <v>44459</v>
      </c>
      <c r="D18816" t="s">
        <v>131</v>
      </c>
      <c r="E18816" t="s">
        <v>173</v>
      </c>
      <c r="F18816" t="s">
        <v>132</v>
      </c>
    </row>
    <row r="18817" spans="1:6" x14ac:dyDescent="0.25">
      <c r="A18817">
        <v>3611</v>
      </c>
      <c r="B18817" s="3">
        <v>44105</v>
      </c>
      <c r="C18817" s="3">
        <v>44105</v>
      </c>
      <c r="D18817" t="s">
        <v>131</v>
      </c>
      <c r="E18817" t="s">
        <v>173</v>
      </c>
      <c r="F18817" t="s">
        <v>133</v>
      </c>
    </row>
    <row r="18818" spans="1:6" x14ac:dyDescent="0.25">
      <c r="A18818">
        <v>3611</v>
      </c>
      <c r="B18818" s="3">
        <v>44105</v>
      </c>
      <c r="C18818" s="3">
        <v>44105</v>
      </c>
      <c r="D18818" t="s">
        <v>131</v>
      </c>
      <c r="E18818" t="s">
        <v>211</v>
      </c>
      <c r="F18818" t="s">
        <v>132</v>
      </c>
    </row>
    <row r="18819" spans="1:6" x14ac:dyDescent="0.25">
      <c r="A18819">
        <v>3611</v>
      </c>
      <c r="B18819" s="3">
        <v>44105</v>
      </c>
      <c r="C18819" s="3">
        <v>44207</v>
      </c>
      <c r="D18819" t="s">
        <v>131</v>
      </c>
      <c r="E18819" t="s">
        <v>211</v>
      </c>
      <c r="F18819" t="s">
        <v>132</v>
      </c>
    </row>
    <row r="18820" spans="1:6" x14ac:dyDescent="0.25">
      <c r="A18820">
        <v>3611</v>
      </c>
      <c r="B18820" s="3">
        <v>44459</v>
      </c>
      <c r="C18820" s="3">
        <v>44465</v>
      </c>
      <c r="D18820" t="s">
        <v>131</v>
      </c>
      <c r="E18820" t="s">
        <v>173</v>
      </c>
      <c r="F18820" t="s">
        <v>132</v>
      </c>
    </row>
    <row r="18821" spans="1:6" x14ac:dyDescent="0.25">
      <c r="A18821">
        <v>3611</v>
      </c>
      <c r="B18821" s="3">
        <v>44466</v>
      </c>
      <c r="C18821" s="3">
        <v>44466</v>
      </c>
      <c r="D18821" t="s">
        <v>131</v>
      </c>
      <c r="E18821" t="s">
        <v>173</v>
      </c>
      <c r="F18821" t="s">
        <v>132</v>
      </c>
    </row>
    <row r="18822" spans="1:6" x14ac:dyDescent="0.25">
      <c r="A18822">
        <v>3611</v>
      </c>
      <c r="B18822" s="3">
        <v>44466</v>
      </c>
      <c r="C18822" s="3">
        <v>44479</v>
      </c>
      <c r="D18822" t="s">
        <v>131</v>
      </c>
      <c r="E18822" t="s">
        <v>173</v>
      </c>
      <c r="F18822" t="s">
        <v>132</v>
      </c>
    </row>
    <row r="18823" spans="1:6" x14ac:dyDescent="0.25">
      <c r="A18823">
        <v>3611</v>
      </c>
      <c r="B18823" s="3">
        <v>44480</v>
      </c>
      <c r="C18823" s="3"/>
      <c r="D18823" t="s">
        <v>131</v>
      </c>
      <c r="E18823" t="s">
        <v>173</v>
      </c>
      <c r="F18823" t="s">
        <v>132</v>
      </c>
    </row>
    <row r="18824" spans="1:6" x14ac:dyDescent="0.25">
      <c r="A18824">
        <v>3612</v>
      </c>
      <c r="B18824" s="3">
        <v>42966</v>
      </c>
      <c r="C18824" s="3">
        <v>43536</v>
      </c>
      <c r="D18824" t="s">
        <v>131</v>
      </c>
      <c r="E18824" t="s">
        <v>185</v>
      </c>
      <c r="F18824" t="s">
        <v>133</v>
      </c>
    </row>
    <row r="18825" spans="1:6" x14ac:dyDescent="0.25">
      <c r="A18825">
        <v>3612</v>
      </c>
      <c r="B18825" s="3">
        <v>43536</v>
      </c>
      <c r="C18825" s="3">
        <v>43550</v>
      </c>
      <c r="D18825" t="s">
        <v>131</v>
      </c>
      <c r="E18825" t="s">
        <v>185</v>
      </c>
      <c r="F18825" t="s">
        <v>133</v>
      </c>
    </row>
    <row r="18826" spans="1:6" x14ac:dyDescent="0.25">
      <c r="A18826">
        <v>3612</v>
      </c>
      <c r="B18826" s="3">
        <v>43551</v>
      </c>
      <c r="C18826" s="3">
        <v>43654</v>
      </c>
      <c r="D18826" t="s">
        <v>131</v>
      </c>
      <c r="E18826" t="s">
        <v>185</v>
      </c>
      <c r="F18826" t="s">
        <v>133</v>
      </c>
    </row>
    <row r="18827" spans="1:6" x14ac:dyDescent="0.25">
      <c r="A18827">
        <v>3612</v>
      </c>
      <c r="B18827" s="3">
        <v>43654</v>
      </c>
      <c r="C18827" s="3">
        <v>43654</v>
      </c>
      <c r="D18827" t="s">
        <v>131</v>
      </c>
      <c r="E18827" t="s">
        <v>185</v>
      </c>
      <c r="F18827" t="s">
        <v>133</v>
      </c>
    </row>
    <row r="18828" spans="1:6" x14ac:dyDescent="0.25">
      <c r="A18828">
        <v>3612</v>
      </c>
      <c r="B18828" s="3">
        <v>43654</v>
      </c>
      <c r="C18828" s="3">
        <v>43654</v>
      </c>
      <c r="D18828" t="s">
        <v>131</v>
      </c>
      <c r="E18828" t="s">
        <v>185</v>
      </c>
      <c r="F18828" t="s">
        <v>133</v>
      </c>
    </row>
    <row r="18829" spans="1:6" x14ac:dyDescent="0.25">
      <c r="A18829">
        <v>3612</v>
      </c>
      <c r="B18829" s="3">
        <v>43654</v>
      </c>
      <c r="C18829" s="3">
        <v>43689</v>
      </c>
      <c r="D18829" t="s">
        <v>131</v>
      </c>
      <c r="E18829" t="s">
        <v>185</v>
      </c>
      <c r="F18829" t="s">
        <v>133</v>
      </c>
    </row>
    <row r="18830" spans="1:6" x14ac:dyDescent="0.25">
      <c r="A18830">
        <v>3612</v>
      </c>
      <c r="B18830" s="3">
        <v>43689</v>
      </c>
      <c r="C18830" s="3">
        <v>43693</v>
      </c>
      <c r="D18830" t="s">
        <v>131</v>
      </c>
      <c r="E18830" t="s">
        <v>185</v>
      </c>
      <c r="F18830" t="s">
        <v>133</v>
      </c>
    </row>
    <row r="18831" spans="1:6" x14ac:dyDescent="0.25">
      <c r="A18831">
        <v>3612</v>
      </c>
      <c r="B18831" s="3">
        <v>43694</v>
      </c>
      <c r="C18831" s="3">
        <v>44327</v>
      </c>
      <c r="D18831" t="s">
        <v>131</v>
      </c>
      <c r="E18831" t="s">
        <v>185</v>
      </c>
      <c r="F18831" t="s">
        <v>133</v>
      </c>
    </row>
    <row r="18832" spans="1:6" x14ac:dyDescent="0.25">
      <c r="A18832">
        <v>3612</v>
      </c>
      <c r="B18832" s="3">
        <v>44327</v>
      </c>
      <c r="C18832" s="3">
        <v>44333</v>
      </c>
      <c r="D18832" t="s">
        <v>131</v>
      </c>
      <c r="E18832" t="s">
        <v>185</v>
      </c>
      <c r="F18832" t="s">
        <v>133</v>
      </c>
    </row>
    <row r="18833" spans="1:6" x14ac:dyDescent="0.25">
      <c r="A18833">
        <v>3612</v>
      </c>
      <c r="B18833" s="3">
        <v>44334</v>
      </c>
      <c r="C18833" s="3">
        <v>44334</v>
      </c>
      <c r="D18833" t="s">
        <v>131</v>
      </c>
      <c r="E18833" t="s">
        <v>185</v>
      </c>
      <c r="F18833" t="s">
        <v>133</v>
      </c>
    </row>
    <row r="18834" spans="1:6" x14ac:dyDescent="0.25">
      <c r="A18834">
        <v>3612</v>
      </c>
      <c r="B18834" s="3">
        <v>44334</v>
      </c>
      <c r="C18834" s="3">
        <v>44347</v>
      </c>
      <c r="D18834" t="s">
        <v>131</v>
      </c>
      <c r="E18834" t="s">
        <v>185</v>
      </c>
      <c r="F18834" t="s">
        <v>133</v>
      </c>
    </row>
    <row r="18835" spans="1:6" x14ac:dyDescent="0.25">
      <c r="A18835">
        <v>3612</v>
      </c>
      <c r="B18835" s="3">
        <v>44348</v>
      </c>
      <c r="C18835" s="3"/>
      <c r="D18835" t="s">
        <v>131</v>
      </c>
      <c r="E18835" t="s">
        <v>185</v>
      </c>
      <c r="F18835" t="s">
        <v>133</v>
      </c>
    </row>
    <row r="18836" spans="1:6" x14ac:dyDescent="0.25">
      <c r="A18836">
        <v>3613</v>
      </c>
      <c r="B18836" s="3">
        <v>42979</v>
      </c>
      <c r="C18836" s="3">
        <v>43101</v>
      </c>
      <c r="D18836" t="s">
        <v>131</v>
      </c>
      <c r="E18836" t="s">
        <v>111</v>
      </c>
      <c r="F18836" t="s">
        <v>133</v>
      </c>
    </row>
    <row r="18837" spans="1:6" x14ac:dyDescent="0.25">
      <c r="A18837">
        <v>3613</v>
      </c>
      <c r="B18837" s="3">
        <v>43101</v>
      </c>
      <c r="C18837" s="3">
        <v>43101</v>
      </c>
      <c r="D18837" t="s">
        <v>131</v>
      </c>
      <c r="E18837" t="s">
        <v>143</v>
      </c>
      <c r="F18837" t="s">
        <v>133</v>
      </c>
    </row>
    <row r="18838" spans="1:6" x14ac:dyDescent="0.25">
      <c r="A18838">
        <v>3613</v>
      </c>
      <c r="B18838" s="3">
        <v>43101</v>
      </c>
      <c r="C18838" s="3">
        <v>43403</v>
      </c>
      <c r="D18838" t="s">
        <v>131</v>
      </c>
      <c r="E18838" t="s">
        <v>143</v>
      </c>
      <c r="F18838" t="s">
        <v>133</v>
      </c>
    </row>
    <row r="18839" spans="1:6" x14ac:dyDescent="0.25">
      <c r="A18839">
        <v>3613</v>
      </c>
      <c r="B18839" s="3">
        <v>43403</v>
      </c>
      <c r="C18839" s="3">
        <v>43404</v>
      </c>
      <c r="D18839" t="s">
        <v>131</v>
      </c>
      <c r="E18839" t="s">
        <v>143</v>
      </c>
      <c r="F18839" t="s">
        <v>133</v>
      </c>
    </row>
    <row r="18840" spans="1:6" x14ac:dyDescent="0.25">
      <c r="A18840">
        <v>3613</v>
      </c>
      <c r="B18840" s="3">
        <v>43405</v>
      </c>
      <c r="C18840" s="3">
        <v>43485</v>
      </c>
      <c r="D18840" t="s">
        <v>131</v>
      </c>
      <c r="E18840" t="s">
        <v>143</v>
      </c>
      <c r="F18840" t="s">
        <v>133</v>
      </c>
    </row>
    <row r="18841" spans="1:6" x14ac:dyDescent="0.25">
      <c r="A18841">
        <v>3613</v>
      </c>
      <c r="B18841" s="3">
        <v>43480</v>
      </c>
      <c r="C18841" s="3">
        <v>43484</v>
      </c>
      <c r="D18841" t="s">
        <v>131</v>
      </c>
      <c r="E18841" t="s">
        <v>143</v>
      </c>
      <c r="F18841" t="s">
        <v>133</v>
      </c>
    </row>
    <row r="18842" spans="1:6" x14ac:dyDescent="0.25">
      <c r="A18842">
        <v>3613</v>
      </c>
      <c r="B18842" s="3">
        <v>43485</v>
      </c>
      <c r="C18842" s="3">
        <v>43485</v>
      </c>
      <c r="D18842" t="s">
        <v>131</v>
      </c>
      <c r="E18842" t="s">
        <v>143</v>
      </c>
      <c r="F18842" t="s">
        <v>133</v>
      </c>
    </row>
    <row r="18843" spans="1:6" x14ac:dyDescent="0.25">
      <c r="A18843">
        <v>3613</v>
      </c>
      <c r="B18843" s="3">
        <v>43485</v>
      </c>
      <c r="C18843" s="3">
        <v>43514</v>
      </c>
      <c r="D18843" t="s">
        <v>131</v>
      </c>
      <c r="E18843" t="s">
        <v>143</v>
      </c>
      <c r="F18843" t="s">
        <v>133</v>
      </c>
    </row>
    <row r="18844" spans="1:6" x14ac:dyDescent="0.25">
      <c r="A18844">
        <v>3613</v>
      </c>
      <c r="B18844" s="3">
        <v>43515</v>
      </c>
      <c r="C18844" s="3">
        <v>43515</v>
      </c>
      <c r="D18844" t="s">
        <v>131</v>
      </c>
      <c r="E18844" t="s">
        <v>143</v>
      </c>
      <c r="F18844" t="s">
        <v>133</v>
      </c>
    </row>
    <row r="18845" spans="1:6" x14ac:dyDescent="0.25">
      <c r="A18845">
        <v>3613</v>
      </c>
      <c r="B18845" s="3">
        <v>43515</v>
      </c>
      <c r="C18845" s="3">
        <v>43535</v>
      </c>
      <c r="D18845" t="s">
        <v>131</v>
      </c>
      <c r="E18845" t="s">
        <v>143</v>
      </c>
      <c r="F18845" t="s">
        <v>133</v>
      </c>
    </row>
    <row r="18846" spans="1:6" x14ac:dyDescent="0.25">
      <c r="A18846">
        <v>3613</v>
      </c>
      <c r="B18846" s="3">
        <v>43536</v>
      </c>
      <c r="C18846" s="3">
        <v>43622</v>
      </c>
      <c r="D18846" t="s">
        <v>131</v>
      </c>
      <c r="E18846" t="s">
        <v>143</v>
      </c>
      <c r="F18846" t="s">
        <v>133</v>
      </c>
    </row>
    <row r="18847" spans="1:6" x14ac:dyDescent="0.25">
      <c r="A18847">
        <v>3613</v>
      </c>
      <c r="B18847" s="3">
        <v>43622</v>
      </c>
      <c r="C18847" s="3">
        <v>43635</v>
      </c>
      <c r="D18847" t="s">
        <v>131</v>
      </c>
      <c r="E18847" t="s">
        <v>143</v>
      </c>
      <c r="F18847" t="s">
        <v>133</v>
      </c>
    </row>
    <row r="18848" spans="1:6" x14ac:dyDescent="0.25">
      <c r="A18848">
        <v>3613</v>
      </c>
      <c r="B18848" s="3">
        <v>43636</v>
      </c>
      <c r="C18848" s="3">
        <v>43693</v>
      </c>
      <c r="D18848" t="s">
        <v>131</v>
      </c>
      <c r="E18848" t="s">
        <v>143</v>
      </c>
      <c r="F18848" t="s">
        <v>133</v>
      </c>
    </row>
    <row r="18849" spans="1:6" x14ac:dyDescent="0.25">
      <c r="A18849">
        <v>3613</v>
      </c>
      <c r="B18849" s="3">
        <v>43693</v>
      </c>
      <c r="C18849" s="3">
        <v>44074</v>
      </c>
      <c r="D18849" t="s">
        <v>131</v>
      </c>
      <c r="E18849" t="s">
        <v>143</v>
      </c>
      <c r="F18849" t="s">
        <v>133</v>
      </c>
    </row>
    <row r="18850" spans="1:6" x14ac:dyDescent="0.25">
      <c r="A18850">
        <v>3613</v>
      </c>
      <c r="B18850" s="3">
        <v>44074</v>
      </c>
      <c r="C18850" s="3">
        <v>44074</v>
      </c>
      <c r="D18850" t="s">
        <v>131</v>
      </c>
      <c r="E18850" t="s">
        <v>111</v>
      </c>
      <c r="F18850" t="s">
        <v>133</v>
      </c>
    </row>
    <row r="18851" spans="1:6" x14ac:dyDescent="0.25">
      <c r="A18851">
        <v>3613</v>
      </c>
      <c r="B18851" s="3">
        <v>44075</v>
      </c>
      <c r="C18851" s="3">
        <v>44075</v>
      </c>
      <c r="D18851" t="s">
        <v>131</v>
      </c>
      <c r="E18851" t="s">
        <v>115</v>
      </c>
      <c r="F18851" t="s">
        <v>133</v>
      </c>
    </row>
    <row r="18852" spans="1:6" x14ac:dyDescent="0.25">
      <c r="A18852">
        <v>3613</v>
      </c>
      <c r="B18852" s="3">
        <v>44075</v>
      </c>
      <c r="C18852" s="3">
        <v>44462</v>
      </c>
      <c r="D18852" t="s">
        <v>131</v>
      </c>
      <c r="E18852" t="s">
        <v>115</v>
      </c>
      <c r="F18852" t="s">
        <v>133</v>
      </c>
    </row>
    <row r="18853" spans="1:6" x14ac:dyDescent="0.25">
      <c r="A18853">
        <v>3613</v>
      </c>
      <c r="B18853" s="3">
        <v>44462</v>
      </c>
      <c r="C18853" s="3">
        <v>44468</v>
      </c>
      <c r="D18853" t="s">
        <v>131</v>
      </c>
      <c r="E18853" t="s">
        <v>115</v>
      </c>
      <c r="F18853" t="s">
        <v>133</v>
      </c>
    </row>
    <row r="18854" spans="1:6" x14ac:dyDescent="0.25">
      <c r="A18854">
        <v>3613</v>
      </c>
      <c r="B18854" s="3">
        <v>44469</v>
      </c>
      <c r="C18854" s="3">
        <v>44563</v>
      </c>
      <c r="D18854" t="s">
        <v>131</v>
      </c>
      <c r="E18854" t="s">
        <v>115</v>
      </c>
      <c r="F18854" t="s">
        <v>133</v>
      </c>
    </row>
    <row r="18855" spans="1:6" x14ac:dyDescent="0.25">
      <c r="A18855">
        <v>3613</v>
      </c>
      <c r="B18855" s="3">
        <v>44563</v>
      </c>
      <c r="C18855" s="3">
        <v>44564</v>
      </c>
      <c r="D18855" t="s">
        <v>131</v>
      </c>
      <c r="E18855" t="s">
        <v>115</v>
      </c>
      <c r="F18855" t="s">
        <v>133</v>
      </c>
    </row>
    <row r="18856" spans="1:6" x14ac:dyDescent="0.25">
      <c r="A18856">
        <v>3613</v>
      </c>
      <c r="B18856" s="3">
        <v>44564</v>
      </c>
      <c r="C18856" s="3">
        <v>44705</v>
      </c>
      <c r="D18856" t="s">
        <v>131</v>
      </c>
      <c r="E18856" t="s">
        <v>115</v>
      </c>
      <c r="F18856" t="s">
        <v>133</v>
      </c>
    </row>
    <row r="18857" spans="1:6" x14ac:dyDescent="0.25">
      <c r="A18857">
        <v>3613</v>
      </c>
      <c r="B18857" s="3">
        <v>44705</v>
      </c>
      <c r="C18857" s="3">
        <v>44711</v>
      </c>
      <c r="D18857" t="s">
        <v>131</v>
      </c>
      <c r="E18857" t="s">
        <v>115</v>
      </c>
      <c r="F18857" t="s">
        <v>133</v>
      </c>
    </row>
    <row r="18858" spans="1:6" x14ac:dyDescent="0.25">
      <c r="A18858">
        <v>3613</v>
      </c>
      <c r="B18858" s="3">
        <v>44712</v>
      </c>
      <c r="C18858" s="3"/>
      <c r="D18858" t="s">
        <v>131</v>
      </c>
      <c r="E18858" t="s">
        <v>115</v>
      </c>
      <c r="F18858" t="s">
        <v>133</v>
      </c>
    </row>
    <row r="18859" spans="1:6" x14ac:dyDescent="0.25">
      <c r="A18859">
        <v>3614</v>
      </c>
      <c r="B18859" s="3">
        <v>42948</v>
      </c>
      <c r="C18859" s="3">
        <v>43070</v>
      </c>
      <c r="D18859" t="s">
        <v>131</v>
      </c>
      <c r="E18859" t="s">
        <v>175</v>
      </c>
      <c r="F18859" t="s">
        <v>133</v>
      </c>
    </row>
    <row r="18860" spans="1:6" x14ac:dyDescent="0.25">
      <c r="A18860">
        <v>3614</v>
      </c>
      <c r="B18860" s="3">
        <v>43070</v>
      </c>
      <c r="C18860" s="3">
        <v>43070</v>
      </c>
      <c r="D18860" t="s">
        <v>131</v>
      </c>
      <c r="E18860" t="s">
        <v>243</v>
      </c>
      <c r="F18860" t="s">
        <v>133</v>
      </c>
    </row>
    <row r="18861" spans="1:6" x14ac:dyDescent="0.25">
      <c r="A18861">
        <v>3614</v>
      </c>
      <c r="B18861" s="3">
        <v>43070</v>
      </c>
      <c r="C18861" s="3">
        <v>43474</v>
      </c>
      <c r="D18861" t="s">
        <v>131</v>
      </c>
      <c r="E18861" t="s">
        <v>243</v>
      </c>
      <c r="F18861" t="s">
        <v>133</v>
      </c>
    </row>
    <row r="18862" spans="1:6" x14ac:dyDescent="0.25">
      <c r="A18862">
        <v>3614</v>
      </c>
      <c r="B18862" s="3">
        <v>43474</v>
      </c>
      <c r="C18862" s="3">
        <v>43474</v>
      </c>
      <c r="D18862" t="s">
        <v>131</v>
      </c>
      <c r="E18862" t="s">
        <v>243</v>
      </c>
      <c r="F18862" t="s">
        <v>133</v>
      </c>
    </row>
    <row r="18863" spans="1:6" x14ac:dyDescent="0.25">
      <c r="A18863">
        <v>3614</v>
      </c>
      <c r="B18863" s="3">
        <v>43474</v>
      </c>
      <c r="C18863" s="3">
        <v>44179</v>
      </c>
      <c r="D18863" t="s">
        <v>131</v>
      </c>
      <c r="E18863" t="s">
        <v>118</v>
      </c>
      <c r="F18863" t="s">
        <v>133</v>
      </c>
    </row>
    <row r="18864" spans="1:6" x14ac:dyDescent="0.25">
      <c r="A18864">
        <v>3614</v>
      </c>
      <c r="B18864" s="3">
        <v>44179</v>
      </c>
      <c r="C18864" s="3">
        <v>44181</v>
      </c>
      <c r="D18864" t="s">
        <v>131</v>
      </c>
      <c r="E18864" t="s">
        <v>118</v>
      </c>
      <c r="F18864" t="s">
        <v>133</v>
      </c>
    </row>
    <row r="18865" spans="1:6" x14ac:dyDescent="0.25">
      <c r="A18865">
        <v>3614</v>
      </c>
      <c r="B18865" s="3">
        <v>44182</v>
      </c>
      <c r="C18865" s="3">
        <v>44242</v>
      </c>
      <c r="D18865" t="s">
        <v>131</v>
      </c>
      <c r="E18865" t="s">
        <v>118</v>
      </c>
      <c r="F18865" t="s">
        <v>133</v>
      </c>
    </row>
    <row r="18866" spans="1:6" x14ac:dyDescent="0.25">
      <c r="A18866">
        <v>3614</v>
      </c>
      <c r="B18866" s="3">
        <v>44235</v>
      </c>
      <c r="C18866" s="3">
        <v>44239</v>
      </c>
      <c r="D18866" t="s">
        <v>131</v>
      </c>
      <c r="E18866" t="s">
        <v>118</v>
      </c>
      <c r="F18866" t="s">
        <v>133</v>
      </c>
    </row>
    <row r="18867" spans="1:6" x14ac:dyDescent="0.25">
      <c r="A18867">
        <v>3614</v>
      </c>
      <c r="B18867" s="3">
        <v>44240</v>
      </c>
      <c r="C18867" s="3">
        <v>44253</v>
      </c>
      <c r="D18867" t="s">
        <v>131</v>
      </c>
      <c r="E18867" t="s">
        <v>118</v>
      </c>
      <c r="F18867" t="s">
        <v>133</v>
      </c>
    </row>
    <row r="18868" spans="1:6" x14ac:dyDescent="0.25">
      <c r="A18868">
        <v>3614</v>
      </c>
      <c r="B18868" s="3">
        <v>44242</v>
      </c>
      <c r="C18868" s="3">
        <v>44246</v>
      </c>
      <c r="D18868" t="s">
        <v>131</v>
      </c>
      <c r="E18868" t="s">
        <v>118</v>
      </c>
      <c r="F18868" t="s">
        <v>133</v>
      </c>
    </row>
    <row r="18869" spans="1:6" x14ac:dyDescent="0.25">
      <c r="A18869">
        <v>3614</v>
      </c>
      <c r="B18869" s="3">
        <v>44247</v>
      </c>
      <c r="C18869" s="3">
        <v>44247</v>
      </c>
      <c r="D18869" t="s">
        <v>131</v>
      </c>
      <c r="E18869" t="s">
        <v>118</v>
      </c>
      <c r="F18869" t="s">
        <v>133</v>
      </c>
    </row>
    <row r="18870" spans="1:6" x14ac:dyDescent="0.25">
      <c r="A18870">
        <v>3614</v>
      </c>
      <c r="B18870" s="3">
        <v>44253</v>
      </c>
      <c r="C18870" s="3">
        <v>44253</v>
      </c>
      <c r="D18870" t="s">
        <v>131</v>
      </c>
      <c r="E18870" t="s">
        <v>118</v>
      </c>
      <c r="F18870" t="s">
        <v>133</v>
      </c>
    </row>
    <row r="18871" spans="1:6" x14ac:dyDescent="0.25">
      <c r="A18871">
        <v>3614</v>
      </c>
      <c r="B18871" s="3">
        <v>44254</v>
      </c>
      <c r="C18871" s="3">
        <v>44256</v>
      </c>
      <c r="D18871" t="s">
        <v>131</v>
      </c>
      <c r="E18871" t="s">
        <v>118</v>
      </c>
      <c r="F18871" t="s">
        <v>133</v>
      </c>
    </row>
    <row r="18872" spans="1:6" x14ac:dyDescent="0.25">
      <c r="A18872">
        <v>3614</v>
      </c>
      <c r="B18872" s="3">
        <v>44256</v>
      </c>
      <c r="C18872" s="3">
        <v>44257</v>
      </c>
      <c r="D18872" t="s">
        <v>131</v>
      </c>
      <c r="E18872" t="s">
        <v>118</v>
      </c>
      <c r="F18872" t="s">
        <v>133</v>
      </c>
    </row>
    <row r="18873" spans="1:6" x14ac:dyDescent="0.25">
      <c r="A18873">
        <v>3614</v>
      </c>
      <c r="B18873" s="3">
        <v>44258</v>
      </c>
      <c r="C18873" s="3">
        <v>44258</v>
      </c>
      <c r="D18873" t="s">
        <v>131</v>
      </c>
      <c r="E18873" t="s">
        <v>118</v>
      </c>
      <c r="F18873" t="s">
        <v>133</v>
      </c>
    </row>
    <row r="18874" spans="1:6" x14ac:dyDescent="0.25">
      <c r="A18874">
        <v>3614</v>
      </c>
      <c r="B18874" s="3">
        <v>44258</v>
      </c>
      <c r="C18874" s="3">
        <v>44259</v>
      </c>
      <c r="D18874" t="s">
        <v>131</v>
      </c>
      <c r="E18874" t="s">
        <v>118</v>
      </c>
      <c r="F18874" t="s">
        <v>133</v>
      </c>
    </row>
    <row r="18875" spans="1:6" x14ac:dyDescent="0.25">
      <c r="A18875">
        <v>3614</v>
      </c>
      <c r="B18875" s="3">
        <v>44260</v>
      </c>
      <c r="C18875" s="3">
        <v>44260</v>
      </c>
      <c r="D18875" t="s">
        <v>131</v>
      </c>
      <c r="E18875" t="s">
        <v>118</v>
      </c>
      <c r="F18875" t="s">
        <v>133</v>
      </c>
    </row>
    <row r="18876" spans="1:6" x14ac:dyDescent="0.25">
      <c r="A18876">
        <v>3614</v>
      </c>
      <c r="B18876" s="3">
        <v>44260</v>
      </c>
      <c r="C18876" s="3">
        <v>44260</v>
      </c>
      <c r="D18876" t="s">
        <v>131</v>
      </c>
      <c r="E18876" t="s">
        <v>118</v>
      </c>
      <c r="F18876" t="s">
        <v>133</v>
      </c>
    </row>
    <row r="18877" spans="1:6" x14ac:dyDescent="0.25">
      <c r="A18877">
        <v>3614</v>
      </c>
      <c r="B18877" s="3">
        <v>44261</v>
      </c>
      <c r="C18877" s="3">
        <v>44266</v>
      </c>
      <c r="D18877" t="s">
        <v>131</v>
      </c>
      <c r="E18877" t="s">
        <v>118</v>
      </c>
      <c r="F18877" t="s">
        <v>133</v>
      </c>
    </row>
    <row r="18878" spans="1:6" x14ac:dyDescent="0.25">
      <c r="A18878">
        <v>3614</v>
      </c>
      <c r="B18878" s="3">
        <v>44266</v>
      </c>
      <c r="C18878" s="3">
        <v>44266</v>
      </c>
      <c r="D18878" t="s">
        <v>131</v>
      </c>
      <c r="E18878" t="s">
        <v>118</v>
      </c>
      <c r="F18878" t="s">
        <v>133</v>
      </c>
    </row>
    <row r="18879" spans="1:6" x14ac:dyDescent="0.25">
      <c r="A18879">
        <v>3614</v>
      </c>
      <c r="B18879" s="3">
        <v>44267</v>
      </c>
      <c r="C18879" s="3">
        <v>44267</v>
      </c>
      <c r="D18879" t="s">
        <v>131</v>
      </c>
      <c r="E18879" t="s">
        <v>118</v>
      </c>
      <c r="F18879" t="s">
        <v>133</v>
      </c>
    </row>
    <row r="18880" spans="1:6" x14ac:dyDescent="0.25">
      <c r="A18880">
        <v>3614</v>
      </c>
      <c r="B18880" s="3">
        <v>44267</v>
      </c>
      <c r="C18880" s="3">
        <v>44267</v>
      </c>
      <c r="D18880" t="s">
        <v>131</v>
      </c>
      <c r="E18880" t="s">
        <v>118</v>
      </c>
      <c r="F18880" t="s">
        <v>133</v>
      </c>
    </row>
    <row r="18881" spans="1:6" x14ac:dyDescent="0.25">
      <c r="A18881">
        <v>3614</v>
      </c>
      <c r="B18881" s="3">
        <v>44268</v>
      </c>
      <c r="C18881" s="3">
        <v>44620</v>
      </c>
      <c r="D18881" t="s">
        <v>131</v>
      </c>
      <c r="E18881" t="s">
        <v>118</v>
      </c>
      <c r="F18881" t="s">
        <v>133</v>
      </c>
    </row>
    <row r="18882" spans="1:6" x14ac:dyDescent="0.25">
      <c r="A18882">
        <v>3614</v>
      </c>
      <c r="B18882" s="3">
        <v>44620</v>
      </c>
      <c r="C18882" s="3">
        <v>44622</v>
      </c>
      <c r="D18882" t="s">
        <v>131</v>
      </c>
      <c r="E18882" t="s">
        <v>118</v>
      </c>
      <c r="F18882" t="s">
        <v>133</v>
      </c>
    </row>
    <row r="18883" spans="1:6" x14ac:dyDescent="0.25">
      <c r="A18883">
        <v>3614</v>
      </c>
      <c r="B18883" s="3">
        <v>44623</v>
      </c>
      <c r="C18883" s="3">
        <v>44623</v>
      </c>
      <c r="D18883" t="s">
        <v>131</v>
      </c>
      <c r="E18883" t="s">
        <v>118</v>
      </c>
      <c r="F18883" t="s">
        <v>133</v>
      </c>
    </row>
    <row r="18884" spans="1:6" x14ac:dyDescent="0.25">
      <c r="A18884">
        <v>3614</v>
      </c>
      <c r="B18884" s="3">
        <v>44623</v>
      </c>
      <c r="C18884" s="3">
        <v>44624</v>
      </c>
      <c r="D18884" t="s">
        <v>131</v>
      </c>
      <c r="E18884" t="s">
        <v>118</v>
      </c>
      <c r="F18884" t="s">
        <v>133</v>
      </c>
    </row>
    <row r="18885" spans="1:6" x14ac:dyDescent="0.25">
      <c r="A18885">
        <v>3614</v>
      </c>
      <c r="B18885" s="3">
        <v>44625</v>
      </c>
      <c r="C18885" s="3">
        <v>44642</v>
      </c>
      <c r="D18885" t="s">
        <v>131</v>
      </c>
      <c r="E18885" t="s">
        <v>118</v>
      </c>
      <c r="F18885" t="s">
        <v>133</v>
      </c>
    </row>
    <row r="18886" spans="1:6" x14ac:dyDescent="0.25">
      <c r="A18886">
        <v>3614</v>
      </c>
      <c r="B18886" s="3">
        <v>44642</v>
      </c>
      <c r="C18886" s="3">
        <v>44642</v>
      </c>
      <c r="D18886" t="s">
        <v>131</v>
      </c>
      <c r="E18886" t="s">
        <v>165</v>
      </c>
      <c r="F18886" t="s">
        <v>133</v>
      </c>
    </row>
    <row r="18887" spans="1:6" x14ac:dyDescent="0.25">
      <c r="A18887">
        <v>3614</v>
      </c>
      <c r="B18887" s="3">
        <v>44642</v>
      </c>
      <c r="C18887" s="3">
        <v>44642</v>
      </c>
      <c r="D18887" t="s">
        <v>131</v>
      </c>
      <c r="E18887" t="s">
        <v>118</v>
      </c>
      <c r="F18887" t="s">
        <v>133</v>
      </c>
    </row>
    <row r="18888" spans="1:6" x14ac:dyDescent="0.25">
      <c r="A18888">
        <v>3614</v>
      </c>
      <c r="B18888" s="3">
        <v>44642</v>
      </c>
      <c r="C18888" s="3"/>
      <c r="D18888" t="s">
        <v>131</v>
      </c>
      <c r="E18888" t="s">
        <v>165</v>
      </c>
      <c r="F18888" t="s">
        <v>132</v>
      </c>
    </row>
    <row r="18889" spans="1:6" x14ac:dyDescent="0.25">
      <c r="A18889">
        <v>3615</v>
      </c>
      <c r="B18889" s="3">
        <v>42983</v>
      </c>
      <c r="C18889" s="3">
        <v>43206</v>
      </c>
      <c r="D18889" t="s">
        <v>131</v>
      </c>
      <c r="E18889" t="s">
        <v>125</v>
      </c>
      <c r="F18889" t="s">
        <v>133</v>
      </c>
    </row>
    <row r="18890" spans="1:6" x14ac:dyDescent="0.25">
      <c r="A18890">
        <v>3615</v>
      </c>
      <c r="B18890" s="3">
        <v>43206</v>
      </c>
      <c r="C18890" s="3">
        <v>43255</v>
      </c>
      <c r="D18890" t="s">
        <v>131</v>
      </c>
      <c r="E18890" t="s">
        <v>125</v>
      </c>
      <c r="F18890" t="s">
        <v>133</v>
      </c>
    </row>
    <row r="18891" spans="1:6" x14ac:dyDescent="0.25">
      <c r="A18891">
        <v>3615</v>
      </c>
      <c r="B18891" s="3">
        <v>43255</v>
      </c>
      <c r="C18891" s="3">
        <v>43289</v>
      </c>
      <c r="D18891" t="s">
        <v>131</v>
      </c>
      <c r="E18891" t="s">
        <v>125</v>
      </c>
      <c r="F18891" t="s">
        <v>133</v>
      </c>
    </row>
    <row r="18892" spans="1:6" x14ac:dyDescent="0.25">
      <c r="A18892">
        <v>3615</v>
      </c>
      <c r="B18892" s="3">
        <v>43290</v>
      </c>
      <c r="C18892" s="3">
        <v>43290</v>
      </c>
      <c r="D18892" t="s">
        <v>131</v>
      </c>
      <c r="E18892" t="s">
        <v>125</v>
      </c>
      <c r="F18892" t="s">
        <v>133</v>
      </c>
    </row>
    <row r="18893" spans="1:6" x14ac:dyDescent="0.25">
      <c r="A18893">
        <v>3615</v>
      </c>
      <c r="B18893" s="3">
        <v>43290</v>
      </c>
      <c r="C18893" s="3">
        <v>43717</v>
      </c>
      <c r="D18893" t="s">
        <v>131</v>
      </c>
      <c r="E18893" t="s">
        <v>125</v>
      </c>
      <c r="F18893" t="s">
        <v>133</v>
      </c>
    </row>
    <row r="18894" spans="1:6" x14ac:dyDescent="0.25">
      <c r="A18894">
        <v>3615</v>
      </c>
      <c r="B18894" s="3">
        <v>43717</v>
      </c>
      <c r="C18894" s="3">
        <v>43850</v>
      </c>
      <c r="D18894" t="s">
        <v>131</v>
      </c>
      <c r="E18894" t="s">
        <v>125</v>
      </c>
      <c r="F18894" t="s">
        <v>133</v>
      </c>
    </row>
    <row r="18895" spans="1:6" x14ac:dyDescent="0.25">
      <c r="A18895">
        <v>3615</v>
      </c>
      <c r="B18895" s="3">
        <v>43850</v>
      </c>
      <c r="C18895" s="3"/>
      <c r="D18895" t="s">
        <v>131</v>
      </c>
      <c r="E18895" t="s">
        <v>125</v>
      </c>
      <c r="F18895" t="s">
        <v>133</v>
      </c>
    </row>
    <row r="18896" spans="1:6" x14ac:dyDescent="0.25">
      <c r="A18896">
        <v>3616</v>
      </c>
      <c r="B18896" s="3">
        <v>43009</v>
      </c>
      <c r="C18896" s="3">
        <v>43593</v>
      </c>
      <c r="D18896" t="s">
        <v>131</v>
      </c>
      <c r="E18896" t="s">
        <v>115</v>
      </c>
      <c r="F18896" t="s">
        <v>133</v>
      </c>
    </row>
    <row r="18897" spans="1:6" x14ac:dyDescent="0.25">
      <c r="A18897">
        <v>3616</v>
      </c>
      <c r="B18897" s="3">
        <v>43593</v>
      </c>
      <c r="C18897" s="3">
        <v>43596</v>
      </c>
      <c r="D18897" t="s">
        <v>131</v>
      </c>
      <c r="E18897" t="s">
        <v>115</v>
      </c>
      <c r="F18897" t="s">
        <v>133</v>
      </c>
    </row>
    <row r="18898" spans="1:6" x14ac:dyDescent="0.25">
      <c r="A18898">
        <v>3616</v>
      </c>
      <c r="B18898" s="3">
        <v>43597</v>
      </c>
      <c r="C18898" s="3">
        <v>43693</v>
      </c>
      <c r="D18898" t="s">
        <v>131</v>
      </c>
      <c r="E18898" t="s">
        <v>115</v>
      </c>
      <c r="F18898" t="s">
        <v>133</v>
      </c>
    </row>
    <row r="18899" spans="1:6" x14ac:dyDescent="0.25">
      <c r="A18899">
        <v>3616</v>
      </c>
      <c r="B18899" s="3">
        <v>43693</v>
      </c>
      <c r="C18899" s="3">
        <v>44370</v>
      </c>
      <c r="D18899" t="s">
        <v>131</v>
      </c>
      <c r="E18899" t="s">
        <v>115</v>
      </c>
      <c r="F18899" t="s">
        <v>133</v>
      </c>
    </row>
    <row r="18900" spans="1:6" x14ac:dyDescent="0.25">
      <c r="A18900">
        <v>3616</v>
      </c>
      <c r="B18900" s="3">
        <v>44370</v>
      </c>
      <c r="C18900" s="3">
        <v>44371</v>
      </c>
      <c r="D18900" t="s">
        <v>131</v>
      </c>
      <c r="E18900" t="s">
        <v>115</v>
      </c>
      <c r="F18900" t="s">
        <v>133</v>
      </c>
    </row>
    <row r="18901" spans="1:6" x14ac:dyDescent="0.25">
      <c r="A18901">
        <v>3616</v>
      </c>
      <c r="B18901" s="3">
        <v>44372</v>
      </c>
      <c r="C18901" s="3">
        <v>44415</v>
      </c>
      <c r="D18901" t="s">
        <v>131</v>
      </c>
      <c r="E18901" t="s">
        <v>115</v>
      </c>
      <c r="F18901" t="s">
        <v>133</v>
      </c>
    </row>
    <row r="18902" spans="1:6" x14ac:dyDescent="0.25">
      <c r="A18902">
        <v>3616</v>
      </c>
      <c r="B18902" s="3">
        <v>44415</v>
      </c>
      <c r="C18902" s="3">
        <v>44421</v>
      </c>
      <c r="D18902" t="s">
        <v>131</v>
      </c>
      <c r="E18902" t="s">
        <v>115</v>
      </c>
      <c r="F18902" t="s">
        <v>133</v>
      </c>
    </row>
    <row r="18903" spans="1:6" x14ac:dyDescent="0.25">
      <c r="A18903">
        <v>3616</v>
      </c>
      <c r="B18903" s="3">
        <v>44422</v>
      </c>
      <c r="C18903" s="3">
        <v>44563</v>
      </c>
      <c r="D18903" t="s">
        <v>131</v>
      </c>
      <c r="E18903" t="s">
        <v>115</v>
      </c>
      <c r="F18903" t="s">
        <v>133</v>
      </c>
    </row>
    <row r="18904" spans="1:6" x14ac:dyDescent="0.25">
      <c r="A18904">
        <v>3616</v>
      </c>
      <c r="B18904" s="3">
        <v>44563</v>
      </c>
      <c r="C18904" s="3">
        <v>44564</v>
      </c>
      <c r="D18904" t="s">
        <v>131</v>
      </c>
      <c r="E18904" t="s">
        <v>115</v>
      </c>
      <c r="F18904" t="s">
        <v>133</v>
      </c>
    </row>
    <row r="18905" spans="1:6" x14ac:dyDescent="0.25">
      <c r="A18905">
        <v>3616</v>
      </c>
      <c r="B18905" s="3">
        <v>44564</v>
      </c>
      <c r="C18905" s="3"/>
      <c r="D18905" t="s">
        <v>131</v>
      </c>
      <c r="E18905" t="s">
        <v>115</v>
      </c>
      <c r="F18905" t="s">
        <v>133</v>
      </c>
    </row>
    <row r="18906" spans="1:6" x14ac:dyDescent="0.25">
      <c r="A18906">
        <v>3617</v>
      </c>
      <c r="B18906" s="3">
        <v>42767</v>
      </c>
      <c r="C18906" s="3">
        <v>43206</v>
      </c>
      <c r="D18906" t="s">
        <v>131</v>
      </c>
      <c r="E18906" t="s">
        <v>110</v>
      </c>
      <c r="F18906" t="s">
        <v>133</v>
      </c>
    </row>
    <row r="18907" spans="1:6" x14ac:dyDescent="0.25">
      <c r="A18907">
        <v>3617</v>
      </c>
      <c r="B18907" s="3">
        <v>43206</v>
      </c>
      <c r="C18907" s="3">
        <v>43234</v>
      </c>
      <c r="D18907" t="s">
        <v>131</v>
      </c>
      <c r="E18907" t="s">
        <v>110</v>
      </c>
      <c r="F18907" t="s">
        <v>133</v>
      </c>
    </row>
    <row r="18908" spans="1:6" x14ac:dyDescent="0.25">
      <c r="A18908">
        <v>3617</v>
      </c>
      <c r="B18908" s="3">
        <v>43234</v>
      </c>
      <c r="C18908" s="3">
        <v>43313</v>
      </c>
      <c r="D18908" t="s">
        <v>131</v>
      </c>
      <c r="E18908" t="s">
        <v>110</v>
      </c>
      <c r="F18908" t="s">
        <v>133</v>
      </c>
    </row>
    <row r="18909" spans="1:6" x14ac:dyDescent="0.25">
      <c r="A18909">
        <v>3617</v>
      </c>
      <c r="B18909" s="3">
        <v>43234</v>
      </c>
      <c r="C18909" s="3">
        <v>43313</v>
      </c>
      <c r="D18909" t="s">
        <v>131</v>
      </c>
      <c r="E18909" t="s">
        <v>118</v>
      </c>
      <c r="F18909" t="s">
        <v>133</v>
      </c>
    </row>
    <row r="18910" spans="1:6" x14ac:dyDescent="0.25">
      <c r="A18910">
        <v>3617</v>
      </c>
      <c r="B18910" s="3">
        <v>43313</v>
      </c>
      <c r="C18910" s="3">
        <v>43556</v>
      </c>
      <c r="D18910" t="s">
        <v>131</v>
      </c>
      <c r="E18910" t="s">
        <v>118</v>
      </c>
      <c r="F18910" t="s">
        <v>133</v>
      </c>
    </row>
    <row r="18911" spans="1:6" x14ac:dyDescent="0.25">
      <c r="A18911">
        <v>3617</v>
      </c>
      <c r="B18911" s="3">
        <v>43556</v>
      </c>
      <c r="C18911" s="3">
        <v>43569</v>
      </c>
      <c r="D18911" t="s">
        <v>131</v>
      </c>
      <c r="E18911" t="s">
        <v>118</v>
      </c>
      <c r="F18911" t="s">
        <v>133</v>
      </c>
    </row>
    <row r="18912" spans="1:6" x14ac:dyDescent="0.25">
      <c r="A18912">
        <v>3617</v>
      </c>
      <c r="B18912" s="3">
        <v>43570</v>
      </c>
      <c r="C18912" s="3">
        <v>43600</v>
      </c>
      <c r="D18912" t="s">
        <v>131</v>
      </c>
      <c r="E18912" t="s">
        <v>118</v>
      </c>
      <c r="F18912" t="s">
        <v>133</v>
      </c>
    </row>
    <row r="18913" spans="1:6" x14ac:dyDescent="0.25">
      <c r="A18913">
        <v>3617</v>
      </c>
      <c r="B18913" s="3">
        <v>43600</v>
      </c>
      <c r="C18913" s="3">
        <v>43630</v>
      </c>
      <c r="D18913" t="s">
        <v>131</v>
      </c>
      <c r="E18913" t="s">
        <v>118</v>
      </c>
      <c r="F18913" t="s">
        <v>133</v>
      </c>
    </row>
    <row r="18914" spans="1:6" x14ac:dyDescent="0.25">
      <c r="A18914">
        <v>3617</v>
      </c>
      <c r="B18914" s="3">
        <v>43631</v>
      </c>
      <c r="C18914" s="3">
        <v>44580</v>
      </c>
      <c r="D18914" t="s">
        <v>131</v>
      </c>
      <c r="E18914" t="s">
        <v>118</v>
      </c>
      <c r="F18914" t="s">
        <v>133</v>
      </c>
    </row>
    <row r="18915" spans="1:6" x14ac:dyDescent="0.25">
      <c r="A18915">
        <v>3617</v>
      </c>
      <c r="B18915" s="3">
        <v>44580</v>
      </c>
      <c r="C18915" s="3">
        <v>44582</v>
      </c>
      <c r="D18915" t="s">
        <v>131</v>
      </c>
      <c r="E18915" t="s">
        <v>118</v>
      </c>
      <c r="F18915" t="s">
        <v>133</v>
      </c>
    </row>
    <row r="18916" spans="1:6" x14ac:dyDescent="0.25">
      <c r="A18916">
        <v>3617</v>
      </c>
      <c r="B18916" s="3">
        <v>44583</v>
      </c>
      <c r="C18916" s="3">
        <v>44585</v>
      </c>
      <c r="D18916" t="s">
        <v>131</v>
      </c>
      <c r="E18916" t="s">
        <v>118</v>
      </c>
      <c r="F18916" t="s">
        <v>133</v>
      </c>
    </row>
    <row r="18917" spans="1:6" x14ac:dyDescent="0.25">
      <c r="A18917">
        <v>3617</v>
      </c>
      <c r="B18917" s="3">
        <v>44585</v>
      </c>
      <c r="C18917" s="3">
        <v>44589</v>
      </c>
      <c r="D18917" t="s">
        <v>131</v>
      </c>
      <c r="E18917" t="s">
        <v>118</v>
      </c>
      <c r="F18917" t="s">
        <v>133</v>
      </c>
    </row>
    <row r="18918" spans="1:6" x14ac:dyDescent="0.25">
      <c r="A18918">
        <v>3617</v>
      </c>
      <c r="B18918" s="3">
        <v>44590</v>
      </c>
      <c r="C18918" s="3"/>
      <c r="D18918" t="s">
        <v>131</v>
      </c>
      <c r="E18918" t="s">
        <v>118</v>
      </c>
      <c r="F18918" t="s">
        <v>133</v>
      </c>
    </row>
    <row r="18919" spans="1:6" x14ac:dyDescent="0.25">
      <c r="A18919">
        <v>3831</v>
      </c>
      <c r="B18919" s="3">
        <v>42644</v>
      </c>
      <c r="C18919" s="3">
        <v>43860</v>
      </c>
      <c r="D18919" t="s">
        <v>131</v>
      </c>
      <c r="E18919" t="s">
        <v>135</v>
      </c>
      <c r="F18919" t="s">
        <v>133</v>
      </c>
    </row>
    <row r="18920" spans="1:6" x14ac:dyDescent="0.25">
      <c r="A18920">
        <v>3831</v>
      </c>
      <c r="B18920" s="3">
        <v>43860</v>
      </c>
      <c r="C18920" s="3">
        <v>43861</v>
      </c>
      <c r="D18920" t="s">
        <v>131</v>
      </c>
      <c r="E18920" t="s">
        <v>135</v>
      </c>
      <c r="F18920" t="s">
        <v>133</v>
      </c>
    </row>
    <row r="18921" spans="1:6" x14ac:dyDescent="0.25">
      <c r="A18921">
        <v>3831</v>
      </c>
      <c r="B18921" s="3">
        <v>43862</v>
      </c>
      <c r="C18921" s="3">
        <v>43901</v>
      </c>
      <c r="D18921" t="s">
        <v>131</v>
      </c>
      <c r="E18921" t="s">
        <v>135</v>
      </c>
      <c r="F18921" t="s">
        <v>133</v>
      </c>
    </row>
    <row r="18922" spans="1:6" x14ac:dyDescent="0.25">
      <c r="A18922">
        <v>3831</v>
      </c>
      <c r="B18922" s="3">
        <v>43901</v>
      </c>
      <c r="C18922" s="3">
        <v>43915</v>
      </c>
      <c r="D18922" t="s">
        <v>131</v>
      </c>
      <c r="E18922" t="s">
        <v>135</v>
      </c>
      <c r="F18922" t="s">
        <v>133</v>
      </c>
    </row>
    <row r="18923" spans="1:6" x14ac:dyDescent="0.25">
      <c r="A18923">
        <v>3831</v>
      </c>
      <c r="B18923" s="3">
        <v>43916</v>
      </c>
      <c r="C18923" s="3">
        <v>44725</v>
      </c>
      <c r="D18923" t="s">
        <v>131</v>
      </c>
      <c r="E18923" t="s">
        <v>135</v>
      </c>
      <c r="F18923" t="s">
        <v>133</v>
      </c>
    </row>
    <row r="18924" spans="1:6" x14ac:dyDescent="0.25">
      <c r="A18924">
        <v>3831</v>
      </c>
      <c r="B18924" s="3">
        <v>44725</v>
      </c>
      <c r="C18924" s="3"/>
      <c r="D18924" t="s">
        <v>131</v>
      </c>
      <c r="E18924" t="s">
        <v>135</v>
      </c>
      <c r="F18924" t="s">
        <v>133</v>
      </c>
    </row>
    <row r="18925" spans="1:6" x14ac:dyDescent="0.25">
      <c r="A18925">
        <v>3832</v>
      </c>
      <c r="B18925" s="3">
        <v>42847</v>
      </c>
      <c r="C18925" s="3">
        <v>43713</v>
      </c>
      <c r="D18925" t="s">
        <v>131</v>
      </c>
      <c r="E18925" t="s">
        <v>118</v>
      </c>
      <c r="F18925" t="s">
        <v>133</v>
      </c>
    </row>
    <row r="18926" spans="1:6" x14ac:dyDescent="0.25">
      <c r="A18926">
        <v>3832</v>
      </c>
      <c r="B18926" s="3">
        <v>43713</v>
      </c>
      <c r="D18926" t="s">
        <v>131</v>
      </c>
      <c r="E18926" t="s">
        <v>104</v>
      </c>
      <c r="F18926" t="s">
        <v>133</v>
      </c>
    </row>
    <row r="18927" spans="1:6" x14ac:dyDescent="0.25">
      <c r="A18927">
        <v>3832</v>
      </c>
      <c r="B18927" s="3">
        <v>43713</v>
      </c>
      <c r="C18927" s="3">
        <v>43713</v>
      </c>
      <c r="D18927" t="s">
        <v>131</v>
      </c>
      <c r="E18927" t="s">
        <v>118</v>
      </c>
      <c r="F18927" t="s">
        <v>133</v>
      </c>
    </row>
    <row r="18928" spans="1:6" x14ac:dyDescent="0.25">
      <c r="A18928">
        <v>3833</v>
      </c>
      <c r="B18928" s="3">
        <v>42587</v>
      </c>
      <c r="C18928" s="3">
        <v>43873</v>
      </c>
      <c r="D18928" t="s">
        <v>131</v>
      </c>
      <c r="E18928" t="s">
        <v>115</v>
      </c>
      <c r="F18928" t="s">
        <v>133</v>
      </c>
    </row>
    <row r="18929" spans="1:6" x14ac:dyDescent="0.25">
      <c r="A18929">
        <v>3833</v>
      </c>
      <c r="B18929" s="3">
        <v>43873</v>
      </c>
      <c r="C18929" s="3">
        <v>43875</v>
      </c>
      <c r="D18929" t="s">
        <v>131</v>
      </c>
      <c r="E18929" t="s">
        <v>115</v>
      </c>
      <c r="F18929" t="s">
        <v>133</v>
      </c>
    </row>
    <row r="18930" spans="1:6" x14ac:dyDescent="0.25">
      <c r="A18930">
        <v>3833</v>
      </c>
      <c r="B18930" s="3">
        <v>43876</v>
      </c>
      <c r="C18930" s="3">
        <v>44564</v>
      </c>
      <c r="D18930" t="s">
        <v>131</v>
      </c>
      <c r="E18930" t="s">
        <v>115</v>
      </c>
      <c r="F18930" t="s">
        <v>133</v>
      </c>
    </row>
    <row r="18931" spans="1:6" x14ac:dyDescent="0.25">
      <c r="A18931">
        <v>3833</v>
      </c>
      <c r="B18931" s="3">
        <v>43876</v>
      </c>
      <c r="C18931" s="3">
        <v>43876</v>
      </c>
      <c r="D18931" t="s">
        <v>131</v>
      </c>
      <c r="E18931" t="s">
        <v>115</v>
      </c>
      <c r="F18931" t="s">
        <v>133</v>
      </c>
    </row>
    <row r="18932" spans="1:6" x14ac:dyDescent="0.25">
      <c r="A18932">
        <v>3833</v>
      </c>
      <c r="B18932" s="3">
        <v>43876</v>
      </c>
      <c r="C18932" s="3">
        <v>43876</v>
      </c>
      <c r="D18932" t="s">
        <v>131</v>
      </c>
      <c r="E18932" t="s">
        <v>115</v>
      </c>
      <c r="F18932" t="s">
        <v>133</v>
      </c>
    </row>
    <row r="18933" spans="1:6" x14ac:dyDescent="0.25">
      <c r="A18933">
        <v>3833</v>
      </c>
      <c r="B18933" s="3">
        <v>44564</v>
      </c>
      <c r="C18933" s="3">
        <v>44568</v>
      </c>
      <c r="D18933" t="s">
        <v>131</v>
      </c>
      <c r="E18933" t="s">
        <v>115</v>
      </c>
      <c r="F18933" t="s">
        <v>133</v>
      </c>
    </row>
    <row r="18934" spans="1:6" x14ac:dyDescent="0.25">
      <c r="A18934">
        <v>3833</v>
      </c>
      <c r="B18934" s="3">
        <v>44569</v>
      </c>
      <c r="D18934" t="s">
        <v>131</v>
      </c>
      <c r="E18934" t="s">
        <v>115</v>
      </c>
      <c r="F18934" t="s">
        <v>133</v>
      </c>
    </row>
    <row r="18935" spans="1:6" x14ac:dyDescent="0.25">
      <c r="A18935">
        <v>3834</v>
      </c>
      <c r="B18935" s="3">
        <v>42614</v>
      </c>
      <c r="C18935" s="3">
        <v>43570</v>
      </c>
      <c r="D18935" t="s">
        <v>131</v>
      </c>
      <c r="E18935" t="s">
        <v>185</v>
      </c>
      <c r="F18935" t="s">
        <v>133</v>
      </c>
    </row>
    <row r="18936" spans="1:6" x14ac:dyDescent="0.25">
      <c r="A18936">
        <v>3834</v>
      </c>
      <c r="B18936" s="3">
        <v>43570</v>
      </c>
      <c r="C18936" s="3"/>
      <c r="D18936" t="s">
        <v>131</v>
      </c>
      <c r="E18936" t="s">
        <v>185</v>
      </c>
      <c r="F18936" t="s">
        <v>133</v>
      </c>
    </row>
    <row r="18937" spans="1:6" x14ac:dyDescent="0.25">
      <c r="A18937">
        <v>3835</v>
      </c>
      <c r="B18937" s="3">
        <v>42647</v>
      </c>
      <c r="C18937" s="3">
        <v>43249</v>
      </c>
      <c r="D18937" t="s">
        <v>131</v>
      </c>
      <c r="E18937" t="s">
        <v>134</v>
      </c>
      <c r="F18937" t="s">
        <v>133</v>
      </c>
    </row>
    <row r="18938" spans="1:6" x14ac:dyDescent="0.25">
      <c r="A18938">
        <v>3835</v>
      </c>
      <c r="B18938" s="3">
        <v>43249</v>
      </c>
      <c r="C18938" s="3">
        <v>43257</v>
      </c>
      <c r="D18938" t="s">
        <v>131</v>
      </c>
      <c r="E18938" t="s">
        <v>134</v>
      </c>
      <c r="F18938" t="s">
        <v>133</v>
      </c>
    </row>
    <row r="18939" spans="1:6" x14ac:dyDescent="0.25">
      <c r="A18939">
        <v>3835</v>
      </c>
      <c r="B18939" s="3">
        <v>43258</v>
      </c>
      <c r="C18939" s="3">
        <v>43581</v>
      </c>
      <c r="D18939" t="s">
        <v>131</v>
      </c>
      <c r="E18939" t="s">
        <v>134</v>
      </c>
      <c r="F18939" t="s">
        <v>133</v>
      </c>
    </row>
    <row r="18940" spans="1:6" x14ac:dyDescent="0.25">
      <c r="A18940">
        <v>3835</v>
      </c>
      <c r="B18940" s="3">
        <v>43581</v>
      </c>
      <c r="C18940" s="3">
        <v>43581</v>
      </c>
      <c r="D18940" t="s">
        <v>131</v>
      </c>
      <c r="E18940" t="s">
        <v>134</v>
      </c>
      <c r="F18940" t="s">
        <v>133</v>
      </c>
    </row>
    <row r="18941" spans="1:6" x14ac:dyDescent="0.25">
      <c r="A18941">
        <v>3835</v>
      </c>
      <c r="B18941" s="3">
        <v>43582</v>
      </c>
      <c r="C18941" s="3">
        <v>43732</v>
      </c>
      <c r="D18941" t="s">
        <v>131</v>
      </c>
      <c r="E18941" t="s">
        <v>134</v>
      </c>
      <c r="F18941" t="s">
        <v>133</v>
      </c>
    </row>
    <row r="18942" spans="1:6" x14ac:dyDescent="0.25">
      <c r="A18942">
        <v>3835</v>
      </c>
      <c r="B18942" s="3">
        <v>43732</v>
      </c>
      <c r="C18942" s="3">
        <v>43843</v>
      </c>
      <c r="D18942" t="s">
        <v>131</v>
      </c>
      <c r="E18942" t="s">
        <v>134</v>
      </c>
      <c r="F18942" t="s">
        <v>133</v>
      </c>
    </row>
    <row r="18943" spans="1:6" x14ac:dyDescent="0.25">
      <c r="A18943">
        <v>3835</v>
      </c>
      <c r="B18943" s="3">
        <v>43843</v>
      </c>
      <c r="C18943" s="3">
        <v>44027</v>
      </c>
      <c r="D18943" t="s">
        <v>131</v>
      </c>
      <c r="E18943" t="s">
        <v>134</v>
      </c>
      <c r="F18943" t="s">
        <v>133</v>
      </c>
    </row>
    <row r="18944" spans="1:6" x14ac:dyDescent="0.25">
      <c r="A18944">
        <v>3835</v>
      </c>
      <c r="B18944" s="3">
        <v>44027</v>
      </c>
      <c r="C18944" s="3">
        <v>44210</v>
      </c>
      <c r="D18944" t="s">
        <v>131</v>
      </c>
      <c r="E18944" t="s">
        <v>134</v>
      </c>
      <c r="F18944" t="s">
        <v>133</v>
      </c>
    </row>
    <row r="18945" spans="1:6" x14ac:dyDescent="0.25">
      <c r="A18945">
        <v>3835</v>
      </c>
      <c r="B18945" s="3">
        <v>44211</v>
      </c>
      <c r="C18945" s="3">
        <v>44211</v>
      </c>
      <c r="D18945" t="s">
        <v>131</v>
      </c>
      <c r="E18945" t="s">
        <v>134</v>
      </c>
      <c r="F18945" t="s">
        <v>133</v>
      </c>
    </row>
    <row r="18946" spans="1:6" x14ac:dyDescent="0.25">
      <c r="A18946">
        <v>3835</v>
      </c>
      <c r="B18946" s="3">
        <v>44211</v>
      </c>
      <c r="C18946" s="3">
        <v>44302</v>
      </c>
      <c r="D18946" t="s">
        <v>131</v>
      </c>
      <c r="E18946" t="s">
        <v>134</v>
      </c>
      <c r="F18946" t="s">
        <v>133</v>
      </c>
    </row>
    <row r="18947" spans="1:6" x14ac:dyDescent="0.25">
      <c r="A18947">
        <v>3836</v>
      </c>
      <c r="B18947" s="3">
        <v>42849</v>
      </c>
      <c r="C18947" s="3">
        <v>43508</v>
      </c>
      <c r="D18947" t="s">
        <v>131</v>
      </c>
      <c r="E18947" t="s">
        <v>115</v>
      </c>
      <c r="F18947" t="s">
        <v>133</v>
      </c>
    </row>
    <row r="18948" spans="1:6" x14ac:dyDescent="0.25">
      <c r="A18948">
        <v>3836</v>
      </c>
      <c r="B18948" s="3">
        <v>43508</v>
      </c>
      <c r="C18948" s="3">
        <v>43528</v>
      </c>
      <c r="D18948" t="s">
        <v>131</v>
      </c>
      <c r="E18948" t="s">
        <v>115</v>
      </c>
      <c r="F18948" t="s">
        <v>133</v>
      </c>
    </row>
    <row r="18949" spans="1:6" x14ac:dyDescent="0.25">
      <c r="A18949">
        <v>3836</v>
      </c>
      <c r="B18949" s="3">
        <v>43529</v>
      </c>
      <c r="C18949" s="3">
        <v>43565</v>
      </c>
      <c r="D18949" t="s">
        <v>131</v>
      </c>
      <c r="E18949" t="s">
        <v>115</v>
      </c>
      <c r="F18949" t="s">
        <v>133</v>
      </c>
    </row>
    <row r="18950" spans="1:6" x14ac:dyDescent="0.25">
      <c r="A18950">
        <v>3836</v>
      </c>
      <c r="B18950" s="3">
        <v>43565</v>
      </c>
      <c r="C18950" s="3">
        <v>43566</v>
      </c>
      <c r="D18950" t="s">
        <v>131</v>
      </c>
      <c r="E18950" t="s">
        <v>115</v>
      </c>
      <c r="F18950" t="s">
        <v>133</v>
      </c>
    </row>
    <row r="18951" spans="1:6" x14ac:dyDescent="0.25">
      <c r="A18951">
        <v>3836</v>
      </c>
      <c r="B18951" s="3">
        <v>43567</v>
      </c>
      <c r="C18951" s="3">
        <v>43602</v>
      </c>
      <c r="D18951" t="s">
        <v>131</v>
      </c>
      <c r="E18951" t="s">
        <v>115</v>
      </c>
      <c r="F18951" t="s">
        <v>133</v>
      </c>
    </row>
    <row r="18952" spans="1:6" x14ac:dyDescent="0.25">
      <c r="A18952">
        <v>3836</v>
      </c>
      <c r="B18952" s="3">
        <v>43602</v>
      </c>
      <c r="C18952" s="3">
        <v>43682</v>
      </c>
      <c r="D18952" t="s">
        <v>131</v>
      </c>
      <c r="E18952" t="s">
        <v>115</v>
      </c>
      <c r="F18952" t="s">
        <v>133</v>
      </c>
    </row>
    <row r="18953" spans="1:6" x14ac:dyDescent="0.25">
      <c r="A18953">
        <v>3836</v>
      </c>
      <c r="B18953" s="3">
        <v>43682</v>
      </c>
      <c r="C18953" s="3">
        <v>43682</v>
      </c>
      <c r="D18953" t="s">
        <v>131</v>
      </c>
      <c r="E18953" t="s">
        <v>115</v>
      </c>
      <c r="F18953" t="s">
        <v>133</v>
      </c>
    </row>
    <row r="18954" spans="1:6" x14ac:dyDescent="0.25">
      <c r="A18954">
        <v>3836</v>
      </c>
      <c r="B18954" s="3">
        <v>43683</v>
      </c>
      <c r="C18954" s="3">
        <v>44361</v>
      </c>
      <c r="D18954" t="s">
        <v>131</v>
      </c>
      <c r="E18954" t="s">
        <v>115</v>
      </c>
      <c r="F18954" t="s">
        <v>133</v>
      </c>
    </row>
    <row r="18955" spans="1:6" x14ac:dyDescent="0.25">
      <c r="A18955">
        <v>3836</v>
      </c>
      <c r="B18955" s="3">
        <v>44361</v>
      </c>
      <c r="C18955" s="3">
        <v>44361</v>
      </c>
      <c r="D18955" t="s">
        <v>131</v>
      </c>
      <c r="E18955" t="s">
        <v>115</v>
      </c>
      <c r="F18955" t="s">
        <v>133</v>
      </c>
    </row>
    <row r="18956" spans="1:6" x14ac:dyDescent="0.25">
      <c r="A18956">
        <v>3836</v>
      </c>
      <c r="B18956" s="3">
        <v>44362</v>
      </c>
      <c r="C18956" s="3">
        <v>44410</v>
      </c>
      <c r="D18956" t="s">
        <v>131</v>
      </c>
      <c r="E18956" t="s">
        <v>115</v>
      </c>
      <c r="F18956" t="s">
        <v>133</v>
      </c>
    </row>
    <row r="18957" spans="1:6" x14ac:dyDescent="0.25">
      <c r="A18957">
        <v>3836</v>
      </c>
      <c r="B18957" s="3">
        <v>44410</v>
      </c>
      <c r="C18957" s="3">
        <v>44423</v>
      </c>
      <c r="D18957" t="s">
        <v>131</v>
      </c>
      <c r="E18957" t="s">
        <v>115</v>
      </c>
      <c r="F18957" t="s">
        <v>133</v>
      </c>
    </row>
    <row r="18958" spans="1:6" x14ac:dyDescent="0.25">
      <c r="A18958">
        <v>3836</v>
      </c>
      <c r="B18958" s="3">
        <v>44424</v>
      </c>
      <c r="C18958" s="3">
        <v>44568</v>
      </c>
      <c r="D18958" t="s">
        <v>131</v>
      </c>
      <c r="E18958" t="s">
        <v>115</v>
      </c>
      <c r="F18958" t="s">
        <v>133</v>
      </c>
    </row>
    <row r="18959" spans="1:6" x14ac:dyDescent="0.25">
      <c r="A18959">
        <v>3836</v>
      </c>
      <c r="B18959" s="3">
        <v>44568</v>
      </c>
      <c r="C18959" s="3">
        <v>44574</v>
      </c>
      <c r="D18959" t="s">
        <v>131</v>
      </c>
      <c r="E18959" t="s">
        <v>115</v>
      </c>
      <c r="F18959" t="s">
        <v>133</v>
      </c>
    </row>
    <row r="18960" spans="1:6" x14ac:dyDescent="0.25">
      <c r="A18960">
        <v>3836</v>
      </c>
      <c r="B18960" s="3">
        <v>44575</v>
      </c>
      <c r="C18960" s="3"/>
      <c r="D18960" t="s">
        <v>131</v>
      </c>
      <c r="E18960" t="s">
        <v>115</v>
      </c>
      <c r="F18960" t="s">
        <v>133</v>
      </c>
    </row>
    <row r="18961" spans="1:6" x14ac:dyDescent="0.25">
      <c r="A18961">
        <v>3837</v>
      </c>
      <c r="B18961" s="3">
        <v>42612</v>
      </c>
      <c r="C18961" s="3">
        <v>43206</v>
      </c>
      <c r="D18961" t="s">
        <v>131</v>
      </c>
      <c r="E18961" t="s">
        <v>185</v>
      </c>
      <c r="F18961" t="s">
        <v>133</v>
      </c>
    </row>
    <row r="18962" spans="1:6" x14ac:dyDescent="0.25">
      <c r="A18962">
        <v>3837</v>
      </c>
      <c r="B18962" s="3">
        <v>43206</v>
      </c>
      <c r="C18962" s="3">
        <v>43206</v>
      </c>
      <c r="D18962" t="s">
        <v>131</v>
      </c>
      <c r="E18962" t="s">
        <v>185</v>
      </c>
      <c r="F18962" t="s">
        <v>133</v>
      </c>
    </row>
    <row r="18963" spans="1:6" x14ac:dyDescent="0.25">
      <c r="A18963">
        <v>3837</v>
      </c>
      <c r="B18963" s="3">
        <v>43206</v>
      </c>
      <c r="C18963" s="3">
        <v>43622</v>
      </c>
      <c r="D18963" t="s">
        <v>131</v>
      </c>
      <c r="E18963" t="s">
        <v>128</v>
      </c>
      <c r="F18963" t="s">
        <v>133</v>
      </c>
    </row>
    <row r="18964" spans="1:6" x14ac:dyDescent="0.25">
      <c r="A18964">
        <v>3837</v>
      </c>
      <c r="B18964" s="3">
        <v>43622</v>
      </c>
      <c r="C18964" s="3">
        <v>43636</v>
      </c>
      <c r="D18964" t="s">
        <v>131</v>
      </c>
      <c r="E18964" t="s">
        <v>128</v>
      </c>
      <c r="F18964" t="s">
        <v>133</v>
      </c>
    </row>
    <row r="18965" spans="1:6" x14ac:dyDescent="0.25">
      <c r="A18965">
        <v>3837</v>
      </c>
      <c r="B18965" s="3">
        <v>43637</v>
      </c>
      <c r="C18965" s="3">
        <v>43788</v>
      </c>
      <c r="D18965" t="s">
        <v>131</v>
      </c>
      <c r="E18965" t="s">
        <v>128</v>
      </c>
      <c r="F18965" t="s">
        <v>133</v>
      </c>
    </row>
    <row r="18966" spans="1:6" x14ac:dyDescent="0.25">
      <c r="A18966">
        <v>3837</v>
      </c>
      <c r="B18966" s="3">
        <v>43788</v>
      </c>
      <c r="C18966" s="3">
        <v>43788</v>
      </c>
      <c r="D18966" t="s">
        <v>131</v>
      </c>
      <c r="E18966" t="s">
        <v>128</v>
      </c>
      <c r="F18966" t="s">
        <v>133</v>
      </c>
    </row>
    <row r="18967" spans="1:6" x14ac:dyDescent="0.25">
      <c r="A18967">
        <v>3837</v>
      </c>
      <c r="B18967" s="3">
        <v>43789</v>
      </c>
      <c r="C18967" s="3">
        <v>43811</v>
      </c>
      <c r="D18967" t="s">
        <v>131</v>
      </c>
      <c r="E18967" t="s">
        <v>128</v>
      </c>
      <c r="F18967" t="s">
        <v>133</v>
      </c>
    </row>
    <row r="18968" spans="1:6" x14ac:dyDescent="0.25">
      <c r="A18968">
        <v>3837</v>
      </c>
      <c r="B18968" s="3">
        <v>43811</v>
      </c>
      <c r="C18968" s="3">
        <v>43814</v>
      </c>
      <c r="D18968" t="s">
        <v>131</v>
      </c>
      <c r="E18968" t="s">
        <v>128</v>
      </c>
      <c r="F18968" t="s">
        <v>133</v>
      </c>
    </row>
    <row r="18969" spans="1:6" x14ac:dyDescent="0.25">
      <c r="A18969">
        <v>3837</v>
      </c>
      <c r="B18969" s="3">
        <v>43815</v>
      </c>
      <c r="C18969" s="3">
        <v>43815</v>
      </c>
      <c r="D18969" t="s">
        <v>131</v>
      </c>
      <c r="E18969" t="s">
        <v>128</v>
      </c>
      <c r="F18969" t="s">
        <v>133</v>
      </c>
    </row>
    <row r="18970" spans="1:6" x14ac:dyDescent="0.25">
      <c r="A18970">
        <v>3837</v>
      </c>
      <c r="B18970" s="3">
        <v>43815</v>
      </c>
      <c r="C18970" s="3">
        <v>43821</v>
      </c>
      <c r="D18970" t="s">
        <v>131</v>
      </c>
      <c r="E18970" t="s">
        <v>128</v>
      </c>
      <c r="F18970" t="s">
        <v>133</v>
      </c>
    </row>
    <row r="18971" spans="1:6" x14ac:dyDescent="0.25">
      <c r="A18971">
        <v>3837</v>
      </c>
      <c r="B18971" s="3">
        <v>43822</v>
      </c>
      <c r="C18971" s="3">
        <v>43822</v>
      </c>
      <c r="D18971" t="s">
        <v>131</v>
      </c>
      <c r="E18971" t="s">
        <v>128</v>
      </c>
      <c r="F18971" t="s">
        <v>133</v>
      </c>
    </row>
    <row r="18972" spans="1:6" x14ac:dyDescent="0.25">
      <c r="A18972">
        <v>3837</v>
      </c>
      <c r="B18972" s="3">
        <v>43822</v>
      </c>
      <c r="C18972" s="3">
        <v>43828</v>
      </c>
      <c r="D18972" t="s">
        <v>131</v>
      </c>
      <c r="E18972" t="s">
        <v>128</v>
      </c>
      <c r="F18972" t="s">
        <v>133</v>
      </c>
    </row>
    <row r="18973" spans="1:6" x14ac:dyDescent="0.25">
      <c r="A18973">
        <v>3837</v>
      </c>
      <c r="B18973" s="3">
        <v>43829</v>
      </c>
      <c r="C18973" s="3">
        <v>44260</v>
      </c>
      <c r="D18973" t="s">
        <v>131</v>
      </c>
      <c r="E18973" t="s">
        <v>128</v>
      </c>
      <c r="F18973" t="s">
        <v>133</v>
      </c>
    </row>
    <row r="18974" spans="1:6" x14ac:dyDescent="0.25">
      <c r="A18974">
        <v>3837</v>
      </c>
      <c r="B18974" s="3">
        <v>44260</v>
      </c>
      <c r="C18974" s="3">
        <v>44287</v>
      </c>
      <c r="D18974" t="s">
        <v>131</v>
      </c>
      <c r="E18974" t="s">
        <v>116</v>
      </c>
      <c r="F18974" t="s">
        <v>133</v>
      </c>
    </row>
    <row r="18975" spans="1:6" x14ac:dyDescent="0.25">
      <c r="A18975">
        <v>3837</v>
      </c>
      <c r="B18975" s="3">
        <v>44260</v>
      </c>
      <c r="C18975" s="3">
        <v>44260</v>
      </c>
      <c r="D18975" t="s">
        <v>131</v>
      </c>
      <c r="E18975" t="s">
        <v>128</v>
      </c>
      <c r="F18975" t="s">
        <v>133</v>
      </c>
    </row>
    <row r="18976" spans="1:6" x14ac:dyDescent="0.25">
      <c r="A18976">
        <v>3837</v>
      </c>
      <c r="B18976" s="3">
        <v>44287</v>
      </c>
      <c r="C18976" s="3">
        <v>44383</v>
      </c>
      <c r="D18976" t="s">
        <v>131</v>
      </c>
      <c r="E18976" t="s">
        <v>116</v>
      </c>
      <c r="F18976" t="s">
        <v>133</v>
      </c>
    </row>
    <row r="18977" spans="1:6" x14ac:dyDescent="0.25">
      <c r="A18977">
        <v>3837</v>
      </c>
      <c r="B18977" s="3">
        <v>44383</v>
      </c>
      <c r="C18977" s="3">
        <v>44383</v>
      </c>
      <c r="D18977" t="s">
        <v>131</v>
      </c>
      <c r="E18977" t="s">
        <v>116</v>
      </c>
      <c r="F18977" t="s">
        <v>133</v>
      </c>
    </row>
    <row r="18978" spans="1:6" x14ac:dyDescent="0.25">
      <c r="A18978">
        <v>3837</v>
      </c>
      <c r="B18978" s="3">
        <v>44383</v>
      </c>
      <c r="C18978" s="3">
        <v>44383</v>
      </c>
      <c r="D18978" t="s">
        <v>131</v>
      </c>
      <c r="E18978" t="s">
        <v>116</v>
      </c>
      <c r="F18978" t="s">
        <v>133</v>
      </c>
    </row>
    <row r="18979" spans="1:6" x14ac:dyDescent="0.25">
      <c r="A18979">
        <v>3837</v>
      </c>
      <c r="B18979" s="3">
        <v>44383</v>
      </c>
      <c r="C18979" s="3"/>
      <c r="D18979" t="s">
        <v>131</v>
      </c>
      <c r="E18979" t="s">
        <v>115</v>
      </c>
      <c r="F18979" t="s">
        <v>133</v>
      </c>
    </row>
    <row r="18980" spans="1:6" x14ac:dyDescent="0.25">
      <c r="A18980">
        <v>3838</v>
      </c>
      <c r="B18980" s="3">
        <v>42612</v>
      </c>
      <c r="C18980" s="3">
        <v>43739</v>
      </c>
      <c r="D18980" t="s">
        <v>131</v>
      </c>
      <c r="E18980" t="s">
        <v>190</v>
      </c>
      <c r="F18980" t="s">
        <v>133</v>
      </c>
    </row>
    <row r="18981" spans="1:6" x14ac:dyDescent="0.25">
      <c r="A18981">
        <v>3838</v>
      </c>
      <c r="B18981" s="3">
        <v>43739</v>
      </c>
      <c r="C18981" s="3">
        <v>43739</v>
      </c>
      <c r="D18981" t="s">
        <v>131</v>
      </c>
      <c r="E18981" t="s">
        <v>190</v>
      </c>
      <c r="F18981" t="s">
        <v>133</v>
      </c>
    </row>
    <row r="18982" spans="1:6" x14ac:dyDescent="0.25">
      <c r="A18982">
        <v>3838</v>
      </c>
      <c r="B18982" s="3">
        <v>43739</v>
      </c>
      <c r="C18982" s="3">
        <v>43894</v>
      </c>
      <c r="D18982" t="s">
        <v>131</v>
      </c>
      <c r="E18982" t="s">
        <v>187</v>
      </c>
      <c r="F18982" t="s">
        <v>133</v>
      </c>
    </row>
    <row r="18983" spans="1:6" x14ac:dyDescent="0.25">
      <c r="A18983">
        <v>3838</v>
      </c>
      <c r="B18983" s="3">
        <v>43894</v>
      </c>
      <c r="C18983" s="3">
        <v>43896</v>
      </c>
      <c r="D18983" t="s">
        <v>131</v>
      </c>
      <c r="E18983" t="s">
        <v>187</v>
      </c>
      <c r="F18983" t="s">
        <v>133</v>
      </c>
    </row>
    <row r="18984" spans="1:6" x14ac:dyDescent="0.25">
      <c r="A18984">
        <v>3838</v>
      </c>
      <c r="B18984" s="3">
        <v>43897</v>
      </c>
      <c r="C18984" s="3">
        <v>44096</v>
      </c>
      <c r="D18984" t="s">
        <v>131</v>
      </c>
      <c r="E18984" t="s">
        <v>187</v>
      </c>
      <c r="F18984" t="s">
        <v>133</v>
      </c>
    </row>
    <row r="18985" spans="1:6" x14ac:dyDescent="0.25">
      <c r="A18985">
        <v>3838</v>
      </c>
      <c r="B18985" s="3">
        <v>44096</v>
      </c>
      <c r="C18985" s="3">
        <v>44121</v>
      </c>
      <c r="D18985" t="s">
        <v>131</v>
      </c>
      <c r="E18985" t="s">
        <v>187</v>
      </c>
      <c r="F18985" t="s">
        <v>133</v>
      </c>
    </row>
    <row r="18986" spans="1:6" x14ac:dyDescent="0.25">
      <c r="A18986">
        <v>3838</v>
      </c>
      <c r="B18986" s="3">
        <v>44122</v>
      </c>
      <c r="C18986" s="3">
        <v>44122</v>
      </c>
      <c r="D18986" t="s">
        <v>131</v>
      </c>
      <c r="E18986" t="s">
        <v>187</v>
      </c>
      <c r="F18986" t="s">
        <v>133</v>
      </c>
    </row>
    <row r="18987" spans="1:6" x14ac:dyDescent="0.25">
      <c r="A18987">
        <v>3838</v>
      </c>
      <c r="B18987" s="3">
        <v>44122</v>
      </c>
      <c r="C18987" s="3">
        <v>44147</v>
      </c>
      <c r="D18987" t="s">
        <v>131</v>
      </c>
      <c r="E18987" t="s">
        <v>187</v>
      </c>
      <c r="F18987" t="s">
        <v>133</v>
      </c>
    </row>
    <row r="18988" spans="1:6" x14ac:dyDescent="0.25">
      <c r="A18988">
        <v>3838</v>
      </c>
      <c r="B18988" s="3">
        <v>44148</v>
      </c>
      <c r="C18988" s="3"/>
      <c r="D18988" t="s">
        <v>131</v>
      </c>
      <c r="E18988" t="s">
        <v>187</v>
      </c>
      <c r="F18988" t="s">
        <v>133</v>
      </c>
    </row>
    <row r="18989" spans="1:6" x14ac:dyDescent="0.25">
      <c r="A18989">
        <v>3839</v>
      </c>
      <c r="B18989" s="3">
        <v>42704</v>
      </c>
      <c r="C18989" s="3">
        <v>43486</v>
      </c>
      <c r="D18989" t="s">
        <v>131</v>
      </c>
      <c r="E18989" t="s">
        <v>177</v>
      </c>
      <c r="F18989" t="s">
        <v>133</v>
      </c>
    </row>
    <row r="18990" spans="1:6" x14ac:dyDescent="0.25">
      <c r="A18990">
        <v>3839</v>
      </c>
      <c r="B18990" s="3">
        <v>43486</v>
      </c>
      <c r="C18990" s="3">
        <v>44056</v>
      </c>
      <c r="D18990" t="s">
        <v>131</v>
      </c>
      <c r="E18990" t="s">
        <v>177</v>
      </c>
      <c r="F18990" t="s">
        <v>133</v>
      </c>
    </row>
    <row r="18991" spans="1:6" x14ac:dyDescent="0.25">
      <c r="A18991">
        <v>3839</v>
      </c>
      <c r="B18991" s="3">
        <v>44056</v>
      </c>
      <c r="C18991" s="3">
        <v>44062</v>
      </c>
      <c r="D18991" t="s">
        <v>131</v>
      </c>
      <c r="E18991" t="s">
        <v>177</v>
      </c>
      <c r="F18991" t="s">
        <v>133</v>
      </c>
    </row>
    <row r="18992" spans="1:6" x14ac:dyDescent="0.25">
      <c r="A18992">
        <v>3839</v>
      </c>
      <c r="B18992" s="3">
        <v>44063</v>
      </c>
      <c r="C18992" s="3">
        <v>44063</v>
      </c>
      <c r="D18992" t="s">
        <v>131</v>
      </c>
      <c r="E18992" t="s">
        <v>177</v>
      </c>
      <c r="F18992" t="s">
        <v>133</v>
      </c>
    </row>
    <row r="18993" spans="1:6" x14ac:dyDescent="0.25">
      <c r="A18993">
        <v>3839</v>
      </c>
      <c r="B18993" s="3">
        <v>44063</v>
      </c>
      <c r="C18993" s="3">
        <v>44064</v>
      </c>
      <c r="D18993" t="s">
        <v>131</v>
      </c>
      <c r="E18993" t="s">
        <v>177</v>
      </c>
      <c r="F18993" t="s">
        <v>133</v>
      </c>
    </row>
    <row r="18994" spans="1:6" x14ac:dyDescent="0.25">
      <c r="A18994">
        <v>3839</v>
      </c>
      <c r="B18994" s="3">
        <v>44065</v>
      </c>
      <c r="C18994" s="3">
        <v>44067</v>
      </c>
      <c r="D18994" t="s">
        <v>131</v>
      </c>
      <c r="E18994" t="s">
        <v>177</v>
      </c>
      <c r="F18994" t="s">
        <v>133</v>
      </c>
    </row>
    <row r="18995" spans="1:6" x14ac:dyDescent="0.25">
      <c r="A18995">
        <v>3839</v>
      </c>
      <c r="B18995" s="3">
        <v>44067</v>
      </c>
      <c r="C18995" s="3">
        <v>44068</v>
      </c>
      <c r="D18995" t="s">
        <v>131</v>
      </c>
      <c r="E18995" t="s">
        <v>177</v>
      </c>
      <c r="F18995" t="s">
        <v>133</v>
      </c>
    </row>
    <row r="18996" spans="1:6" x14ac:dyDescent="0.25">
      <c r="A18996">
        <v>3839</v>
      </c>
      <c r="B18996" s="3">
        <v>44069</v>
      </c>
      <c r="C18996" s="3">
        <v>44256</v>
      </c>
      <c r="D18996" t="s">
        <v>131</v>
      </c>
      <c r="E18996" t="s">
        <v>177</v>
      </c>
      <c r="F18996" t="s">
        <v>133</v>
      </c>
    </row>
    <row r="18997" spans="1:6" x14ac:dyDescent="0.25">
      <c r="A18997">
        <v>3839</v>
      </c>
      <c r="B18997" s="3">
        <v>44256</v>
      </c>
      <c r="C18997" s="3">
        <v>44500</v>
      </c>
      <c r="D18997" t="s">
        <v>131</v>
      </c>
      <c r="E18997" t="s">
        <v>177</v>
      </c>
      <c r="F18997" t="s">
        <v>133</v>
      </c>
    </row>
    <row r="18998" spans="1:6" x14ac:dyDescent="0.25">
      <c r="A18998">
        <v>3839</v>
      </c>
      <c r="B18998" s="3">
        <v>44501</v>
      </c>
      <c r="C18998" s="3">
        <v>44501</v>
      </c>
      <c r="D18998" t="s">
        <v>131</v>
      </c>
      <c r="E18998" t="s">
        <v>177</v>
      </c>
      <c r="F18998" t="s">
        <v>133</v>
      </c>
    </row>
    <row r="18999" spans="1:6" x14ac:dyDescent="0.25">
      <c r="A18999">
        <v>3839</v>
      </c>
      <c r="B18999" s="3">
        <v>44501</v>
      </c>
      <c r="C18999" s="3">
        <v>44501</v>
      </c>
      <c r="D18999" t="s">
        <v>131</v>
      </c>
      <c r="E18999" t="s">
        <v>177</v>
      </c>
      <c r="F18999" t="s">
        <v>133</v>
      </c>
    </row>
    <row r="19000" spans="1:6" x14ac:dyDescent="0.25">
      <c r="A19000">
        <v>3839</v>
      </c>
      <c r="B19000" s="3">
        <v>44621</v>
      </c>
      <c r="C19000" s="3"/>
      <c r="D19000" t="s">
        <v>131</v>
      </c>
      <c r="E19000" t="s">
        <v>177</v>
      </c>
      <c r="F19000" t="s">
        <v>133</v>
      </c>
    </row>
    <row r="19001" spans="1:6" x14ac:dyDescent="0.25">
      <c r="A19001">
        <v>3840</v>
      </c>
      <c r="B19001" s="3">
        <v>42633</v>
      </c>
      <c r="C19001" s="3">
        <v>43571</v>
      </c>
      <c r="D19001" t="s">
        <v>131</v>
      </c>
      <c r="E19001" t="s">
        <v>186</v>
      </c>
      <c r="F19001" t="s">
        <v>133</v>
      </c>
    </row>
    <row r="19002" spans="1:6" x14ac:dyDescent="0.25">
      <c r="A19002">
        <v>3840</v>
      </c>
      <c r="B19002" s="3">
        <v>43571</v>
      </c>
      <c r="C19002" s="3">
        <v>43571</v>
      </c>
      <c r="D19002" t="s">
        <v>131</v>
      </c>
      <c r="E19002" t="s">
        <v>186</v>
      </c>
      <c r="F19002" t="s">
        <v>133</v>
      </c>
    </row>
    <row r="19003" spans="1:6" x14ac:dyDescent="0.25">
      <c r="A19003">
        <v>3840</v>
      </c>
      <c r="B19003" s="3">
        <v>43571</v>
      </c>
      <c r="C19003" s="3">
        <v>44499</v>
      </c>
      <c r="D19003" t="s">
        <v>131</v>
      </c>
      <c r="E19003" t="s">
        <v>185</v>
      </c>
      <c r="F19003" t="s">
        <v>133</v>
      </c>
    </row>
    <row r="19004" spans="1:6" x14ac:dyDescent="0.25">
      <c r="A19004">
        <v>3840</v>
      </c>
      <c r="B19004" s="3">
        <v>43571</v>
      </c>
      <c r="C19004" s="3">
        <v>43571</v>
      </c>
      <c r="D19004" t="s">
        <v>131</v>
      </c>
      <c r="E19004" t="s">
        <v>185</v>
      </c>
      <c r="F19004" t="s">
        <v>133</v>
      </c>
    </row>
    <row r="19005" spans="1:6" x14ac:dyDescent="0.25">
      <c r="A19005">
        <v>3840</v>
      </c>
      <c r="B19005" s="3">
        <v>44499</v>
      </c>
      <c r="C19005" s="3"/>
      <c r="D19005" t="s">
        <v>131</v>
      </c>
      <c r="E19005" t="s">
        <v>105</v>
      </c>
      <c r="F19005" t="s">
        <v>133</v>
      </c>
    </row>
    <row r="19006" spans="1:6" x14ac:dyDescent="0.25">
      <c r="A19006">
        <v>3840</v>
      </c>
      <c r="B19006" s="3">
        <v>44499</v>
      </c>
      <c r="C19006" s="3">
        <v>44499</v>
      </c>
      <c r="D19006" t="s">
        <v>131</v>
      </c>
      <c r="E19006" t="s">
        <v>185</v>
      </c>
      <c r="F19006" t="s">
        <v>133</v>
      </c>
    </row>
    <row r="19007" spans="1:6" x14ac:dyDescent="0.25">
      <c r="A19007">
        <v>3841</v>
      </c>
      <c r="B19007" s="3">
        <v>42642</v>
      </c>
      <c r="C19007" s="3">
        <v>43282</v>
      </c>
      <c r="D19007" t="s">
        <v>131</v>
      </c>
      <c r="E19007" t="s">
        <v>176</v>
      </c>
      <c r="F19007" t="s">
        <v>133</v>
      </c>
    </row>
    <row r="19008" spans="1:6" x14ac:dyDescent="0.25">
      <c r="A19008">
        <v>3841</v>
      </c>
      <c r="B19008" s="3">
        <v>43282</v>
      </c>
      <c r="C19008" s="3">
        <v>43312</v>
      </c>
      <c r="D19008" t="s">
        <v>131</v>
      </c>
      <c r="E19008" t="s">
        <v>176</v>
      </c>
      <c r="F19008" t="s">
        <v>133</v>
      </c>
    </row>
    <row r="19009" spans="1:6" x14ac:dyDescent="0.25">
      <c r="A19009">
        <v>3841</v>
      </c>
      <c r="B19009" s="3">
        <v>43312</v>
      </c>
      <c r="C19009" s="3">
        <v>43313</v>
      </c>
      <c r="D19009" t="s">
        <v>131</v>
      </c>
      <c r="E19009" t="s">
        <v>176</v>
      </c>
      <c r="F19009" t="s">
        <v>133</v>
      </c>
    </row>
    <row r="19010" spans="1:6" x14ac:dyDescent="0.25">
      <c r="A19010">
        <v>3841</v>
      </c>
      <c r="B19010" s="3">
        <v>43313</v>
      </c>
      <c r="C19010" s="3">
        <v>43343</v>
      </c>
      <c r="D19010" t="s">
        <v>131</v>
      </c>
      <c r="E19010" t="s">
        <v>176</v>
      </c>
      <c r="F19010" t="s">
        <v>133</v>
      </c>
    </row>
    <row r="19011" spans="1:6" x14ac:dyDescent="0.25">
      <c r="A19011">
        <v>3841</v>
      </c>
      <c r="B19011" s="3">
        <v>43344</v>
      </c>
      <c r="C19011" s="3">
        <v>43344</v>
      </c>
      <c r="D19011" t="s">
        <v>131</v>
      </c>
      <c r="E19011" t="s">
        <v>176</v>
      </c>
      <c r="F19011" t="s">
        <v>133</v>
      </c>
    </row>
    <row r="19012" spans="1:6" x14ac:dyDescent="0.25">
      <c r="A19012">
        <v>3841</v>
      </c>
      <c r="B19012" s="3">
        <v>43344</v>
      </c>
      <c r="C19012" s="3">
        <v>43524</v>
      </c>
      <c r="D19012" t="s">
        <v>131</v>
      </c>
      <c r="E19012" t="s">
        <v>176</v>
      </c>
      <c r="F19012" t="s">
        <v>133</v>
      </c>
    </row>
    <row r="19013" spans="1:6" x14ac:dyDescent="0.25">
      <c r="A19013">
        <v>3841</v>
      </c>
      <c r="B19013" s="3">
        <v>43524</v>
      </c>
      <c r="C19013" s="3">
        <v>43524</v>
      </c>
      <c r="D19013" t="s">
        <v>131</v>
      </c>
      <c r="E19013" t="s">
        <v>176</v>
      </c>
      <c r="F19013" t="s">
        <v>133</v>
      </c>
    </row>
    <row r="19014" spans="1:6" x14ac:dyDescent="0.25">
      <c r="A19014">
        <v>3841</v>
      </c>
      <c r="B19014" s="3">
        <v>43524</v>
      </c>
      <c r="C19014" s="3">
        <v>43556</v>
      </c>
      <c r="D19014" t="s">
        <v>131</v>
      </c>
      <c r="E19014" t="s">
        <v>176</v>
      </c>
      <c r="F19014" t="s">
        <v>133</v>
      </c>
    </row>
    <row r="19015" spans="1:6" x14ac:dyDescent="0.25">
      <c r="A19015">
        <v>3842</v>
      </c>
      <c r="B19015" s="3">
        <v>42690</v>
      </c>
      <c r="C19015" s="3">
        <v>43689</v>
      </c>
      <c r="D19015" t="s">
        <v>131</v>
      </c>
      <c r="E19015" t="s">
        <v>185</v>
      </c>
      <c r="F19015" t="s">
        <v>133</v>
      </c>
    </row>
    <row r="19016" spans="1:6" x14ac:dyDescent="0.25">
      <c r="A19016">
        <v>3842</v>
      </c>
      <c r="B19016" s="3">
        <v>43689</v>
      </c>
      <c r="C19016" s="3">
        <v>43689</v>
      </c>
      <c r="D19016" t="s">
        <v>131</v>
      </c>
      <c r="E19016" t="s">
        <v>185</v>
      </c>
      <c r="F19016" t="s">
        <v>133</v>
      </c>
    </row>
    <row r="19017" spans="1:6" x14ac:dyDescent="0.25">
      <c r="A19017">
        <v>3842</v>
      </c>
      <c r="B19017" s="3">
        <v>43831</v>
      </c>
      <c r="C19017" s="3">
        <v>44161</v>
      </c>
      <c r="D19017" t="s">
        <v>131</v>
      </c>
      <c r="E19017" t="s">
        <v>191</v>
      </c>
      <c r="F19017" t="s">
        <v>133</v>
      </c>
    </row>
    <row r="19018" spans="1:6" x14ac:dyDescent="0.25">
      <c r="A19018">
        <v>3842</v>
      </c>
      <c r="B19018" s="3">
        <v>44161</v>
      </c>
      <c r="C19018" s="3">
        <v>44187</v>
      </c>
      <c r="D19018" t="s">
        <v>131</v>
      </c>
      <c r="E19018" t="s">
        <v>191</v>
      </c>
      <c r="F19018" t="s">
        <v>133</v>
      </c>
    </row>
    <row r="19019" spans="1:6" x14ac:dyDescent="0.25">
      <c r="A19019">
        <v>3842</v>
      </c>
      <c r="B19019" s="3">
        <v>44188</v>
      </c>
      <c r="C19019" s="3">
        <v>44217</v>
      </c>
      <c r="D19019" t="s">
        <v>131</v>
      </c>
      <c r="E19019" t="s">
        <v>191</v>
      </c>
      <c r="F19019" t="s">
        <v>133</v>
      </c>
    </row>
    <row r="19020" spans="1:6" x14ac:dyDescent="0.25">
      <c r="A19020">
        <v>3842</v>
      </c>
      <c r="B19020" s="3">
        <v>44218</v>
      </c>
      <c r="C19020" s="3">
        <v>44263</v>
      </c>
      <c r="D19020" t="s">
        <v>131</v>
      </c>
      <c r="E19020" t="s">
        <v>191</v>
      </c>
      <c r="F19020" t="s">
        <v>133</v>
      </c>
    </row>
    <row r="19021" spans="1:6" x14ac:dyDescent="0.25">
      <c r="A19021">
        <v>3842</v>
      </c>
      <c r="B19021" s="3">
        <v>44263</v>
      </c>
      <c r="C19021" s="3">
        <v>44263</v>
      </c>
      <c r="D19021" t="s">
        <v>131</v>
      </c>
      <c r="E19021" t="s">
        <v>191</v>
      </c>
      <c r="F19021" t="s">
        <v>133</v>
      </c>
    </row>
    <row r="19022" spans="1:6" x14ac:dyDescent="0.25">
      <c r="A19022">
        <v>3842</v>
      </c>
      <c r="B19022" s="3">
        <v>44263</v>
      </c>
      <c r="C19022" s="3">
        <v>44332</v>
      </c>
      <c r="D19022" t="s">
        <v>131</v>
      </c>
      <c r="E19022" t="s">
        <v>207</v>
      </c>
      <c r="F19022" t="s">
        <v>133</v>
      </c>
    </row>
    <row r="19023" spans="1:6" x14ac:dyDescent="0.25">
      <c r="A19023">
        <v>3842</v>
      </c>
      <c r="B19023" s="3">
        <v>44332</v>
      </c>
      <c r="C19023" s="3">
        <v>44332</v>
      </c>
      <c r="D19023" t="s">
        <v>131</v>
      </c>
      <c r="E19023" t="s">
        <v>207</v>
      </c>
      <c r="F19023" t="s">
        <v>133</v>
      </c>
    </row>
    <row r="19024" spans="1:6" x14ac:dyDescent="0.25">
      <c r="A19024">
        <v>3842</v>
      </c>
      <c r="B19024" s="3">
        <v>44332</v>
      </c>
      <c r="C19024" s="3"/>
      <c r="D19024" t="s">
        <v>131</v>
      </c>
      <c r="E19024" t="s">
        <v>202</v>
      </c>
      <c r="F19024" t="s">
        <v>133</v>
      </c>
    </row>
    <row r="19025" spans="1:6" x14ac:dyDescent="0.25">
      <c r="A19025">
        <v>3843</v>
      </c>
      <c r="B19025" s="3">
        <v>42651</v>
      </c>
      <c r="C19025" s="3">
        <v>43592</v>
      </c>
      <c r="D19025" t="s">
        <v>131</v>
      </c>
      <c r="E19025" t="s">
        <v>176</v>
      </c>
      <c r="F19025" t="s">
        <v>133</v>
      </c>
    </row>
    <row r="19026" spans="1:6" x14ac:dyDescent="0.25">
      <c r="A19026">
        <v>3843</v>
      </c>
      <c r="B19026" s="3">
        <v>43592</v>
      </c>
      <c r="C19026" s="3">
        <v>43593</v>
      </c>
      <c r="D19026" t="s">
        <v>131</v>
      </c>
      <c r="E19026" t="s">
        <v>176</v>
      </c>
      <c r="F19026" t="s">
        <v>133</v>
      </c>
    </row>
    <row r="19027" spans="1:6" x14ac:dyDescent="0.25">
      <c r="A19027">
        <v>3843</v>
      </c>
      <c r="B19027" s="3">
        <v>43594</v>
      </c>
      <c r="C19027" s="3">
        <v>43640</v>
      </c>
      <c r="D19027" t="s">
        <v>131</v>
      </c>
      <c r="E19027" t="s">
        <v>176</v>
      </c>
      <c r="F19027" t="s">
        <v>133</v>
      </c>
    </row>
    <row r="19028" spans="1:6" x14ac:dyDescent="0.25">
      <c r="A19028">
        <v>3843</v>
      </c>
      <c r="B19028" s="3">
        <v>43640</v>
      </c>
      <c r="C19028" s="3">
        <v>44242</v>
      </c>
      <c r="D19028" t="s">
        <v>131</v>
      </c>
      <c r="E19028" t="s">
        <v>176</v>
      </c>
      <c r="F19028" t="s">
        <v>133</v>
      </c>
    </row>
    <row r="19029" spans="1:6" x14ac:dyDescent="0.25">
      <c r="A19029">
        <v>3843</v>
      </c>
      <c r="B19029" s="3">
        <v>44242</v>
      </c>
      <c r="C19029" s="3">
        <v>44242</v>
      </c>
      <c r="D19029" t="s">
        <v>131</v>
      </c>
      <c r="E19029" t="s">
        <v>176</v>
      </c>
      <c r="F19029" t="s">
        <v>133</v>
      </c>
    </row>
    <row r="19030" spans="1:6" x14ac:dyDescent="0.25">
      <c r="A19030">
        <v>3843</v>
      </c>
      <c r="B19030" s="3">
        <v>44606</v>
      </c>
      <c r="C19030" s="3">
        <v>44743</v>
      </c>
      <c r="D19030" t="s">
        <v>131</v>
      </c>
      <c r="E19030" t="s">
        <v>176</v>
      </c>
      <c r="F19030" t="s">
        <v>133</v>
      </c>
    </row>
    <row r="19031" spans="1:6" x14ac:dyDescent="0.25">
      <c r="A19031">
        <v>3843</v>
      </c>
      <c r="B19031" s="3">
        <v>44743</v>
      </c>
      <c r="D19031" t="s">
        <v>131</v>
      </c>
      <c r="E19031" t="s">
        <v>176</v>
      </c>
      <c r="F19031" t="s">
        <v>133</v>
      </c>
    </row>
    <row r="19032" spans="1:6" x14ac:dyDescent="0.25">
      <c r="A19032">
        <v>3843</v>
      </c>
      <c r="B19032" s="3">
        <v>44743</v>
      </c>
      <c r="C19032" s="3"/>
      <c r="D19032" t="s">
        <v>131</v>
      </c>
      <c r="E19032" t="s">
        <v>136</v>
      </c>
      <c r="F19032" t="s">
        <v>133</v>
      </c>
    </row>
    <row r="19033" spans="1:6" x14ac:dyDescent="0.25">
      <c r="A19033">
        <v>3844</v>
      </c>
      <c r="B19033" s="3">
        <v>42644</v>
      </c>
      <c r="C19033" s="3">
        <v>43689</v>
      </c>
      <c r="D19033" t="s">
        <v>131</v>
      </c>
      <c r="E19033" t="s">
        <v>191</v>
      </c>
      <c r="F19033" t="s">
        <v>133</v>
      </c>
    </row>
    <row r="19034" spans="1:6" x14ac:dyDescent="0.25">
      <c r="A19034">
        <v>3844</v>
      </c>
      <c r="B19034" s="3">
        <v>43689</v>
      </c>
      <c r="C19034" s="3">
        <v>43831</v>
      </c>
      <c r="D19034" t="s">
        <v>131</v>
      </c>
      <c r="E19034" t="s">
        <v>191</v>
      </c>
      <c r="F19034" t="s">
        <v>133</v>
      </c>
    </row>
    <row r="19035" spans="1:6" x14ac:dyDescent="0.25">
      <c r="A19035">
        <v>3844</v>
      </c>
      <c r="B19035" s="3">
        <v>43831</v>
      </c>
      <c r="C19035" s="3">
        <v>43831</v>
      </c>
      <c r="D19035" t="s">
        <v>131</v>
      </c>
      <c r="E19035" t="s">
        <v>191</v>
      </c>
      <c r="F19035" t="s">
        <v>133</v>
      </c>
    </row>
    <row r="19036" spans="1:6" x14ac:dyDescent="0.25">
      <c r="A19036">
        <v>3844</v>
      </c>
      <c r="B19036" s="3">
        <v>43831</v>
      </c>
      <c r="C19036" s="3">
        <v>44263</v>
      </c>
      <c r="D19036" t="s">
        <v>131</v>
      </c>
      <c r="E19036" t="s">
        <v>207</v>
      </c>
      <c r="F19036" t="s">
        <v>133</v>
      </c>
    </row>
    <row r="19037" spans="1:6" x14ac:dyDescent="0.25">
      <c r="A19037">
        <v>3844</v>
      </c>
      <c r="B19037" s="3">
        <v>44263</v>
      </c>
      <c r="C19037" s="3">
        <v>44263</v>
      </c>
      <c r="D19037" t="s">
        <v>131</v>
      </c>
      <c r="E19037" t="s">
        <v>207</v>
      </c>
      <c r="F19037" t="s">
        <v>133</v>
      </c>
    </row>
    <row r="19038" spans="1:6" x14ac:dyDescent="0.25">
      <c r="A19038">
        <v>3844</v>
      </c>
      <c r="B19038" s="3">
        <v>44263</v>
      </c>
      <c r="C19038" s="3"/>
      <c r="D19038" t="s">
        <v>131</v>
      </c>
      <c r="E19038" t="s">
        <v>169</v>
      </c>
      <c r="F19038" t="s">
        <v>133</v>
      </c>
    </row>
    <row r="19039" spans="1:6" x14ac:dyDescent="0.25">
      <c r="A19039">
        <v>3845</v>
      </c>
      <c r="B19039" s="3">
        <v>42643</v>
      </c>
      <c r="C19039" s="3">
        <v>43206</v>
      </c>
      <c r="D19039" t="s">
        <v>131</v>
      </c>
      <c r="E19039" t="s">
        <v>110</v>
      </c>
      <c r="F19039" t="s">
        <v>133</v>
      </c>
    </row>
    <row r="19040" spans="1:6" x14ac:dyDescent="0.25">
      <c r="A19040">
        <v>3845</v>
      </c>
      <c r="B19040" s="3">
        <v>43206</v>
      </c>
      <c r="C19040" s="3"/>
      <c r="D19040" t="s">
        <v>131</v>
      </c>
      <c r="E19040" t="s">
        <v>110</v>
      </c>
      <c r="F19040" t="s">
        <v>133</v>
      </c>
    </row>
    <row r="19041" spans="1:6" x14ac:dyDescent="0.25">
      <c r="A19041">
        <v>3846</v>
      </c>
      <c r="B19041" s="3">
        <v>42634</v>
      </c>
      <c r="C19041" s="3">
        <v>43206</v>
      </c>
      <c r="D19041" t="s">
        <v>131</v>
      </c>
      <c r="E19041" t="s">
        <v>173</v>
      </c>
      <c r="F19041" t="s">
        <v>133</v>
      </c>
    </row>
    <row r="19042" spans="1:6" x14ac:dyDescent="0.25">
      <c r="A19042">
        <v>3846</v>
      </c>
      <c r="B19042" s="3">
        <v>43206</v>
      </c>
      <c r="C19042" s="3"/>
      <c r="D19042" t="s">
        <v>131</v>
      </c>
      <c r="E19042" t="s">
        <v>173</v>
      </c>
      <c r="F19042" t="s">
        <v>133</v>
      </c>
    </row>
    <row r="19043" spans="1:6" x14ac:dyDescent="0.25">
      <c r="A19043">
        <v>3847</v>
      </c>
      <c r="B19043" s="3">
        <v>42643</v>
      </c>
      <c r="C19043" s="3">
        <v>43831</v>
      </c>
      <c r="D19043" t="s">
        <v>131</v>
      </c>
      <c r="E19043" t="s">
        <v>169</v>
      </c>
      <c r="F19043" t="s">
        <v>133</v>
      </c>
    </row>
    <row r="19044" spans="1:6" x14ac:dyDescent="0.25">
      <c r="A19044">
        <v>3847</v>
      </c>
      <c r="B19044" s="3">
        <v>43831</v>
      </c>
      <c r="C19044" s="3">
        <v>43831</v>
      </c>
      <c r="D19044" t="s">
        <v>131</v>
      </c>
      <c r="E19044" t="s">
        <v>169</v>
      </c>
      <c r="F19044" t="s">
        <v>133</v>
      </c>
    </row>
    <row r="19045" spans="1:6" x14ac:dyDescent="0.25">
      <c r="A19045">
        <v>3847</v>
      </c>
      <c r="B19045" s="3">
        <v>43831</v>
      </c>
      <c r="D19045" t="s">
        <v>131</v>
      </c>
      <c r="E19045" t="s">
        <v>113</v>
      </c>
      <c r="F19045" t="s">
        <v>133</v>
      </c>
    </row>
    <row r="19046" spans="1:6" x14ac:dyDescent="0.25">
      <c r="A19046">
        <v>3848</v>
      </c>
      <c r="B19046" s="3">
        <v>42612</v>
      </c>
      <c r="C19046" s="3">
        <v>43100</v>
      </c>
      <c r="D19046" t="s">
        <v>131</v>
      </c>
      <c r="E19046" t="s">
        <v>175</v>
      </c>
      <c r="F19046" t="s">
        <v>132</v>
      </c>
    </row>
    <row r="19047" spans="1:6" x14ac:dyDescent="0.25">
      <c r="A19047">
        <v>3848</v>
      </c>
      <c r="B19047" s="3">
        <v>43101</v>
      </c>
      <c r="C19047" s="3">
        <v>43267</v>
      </c>
      <c r="D19047" t="s">
        <v>131</v>
      </c>
      <c r="E19047" t="s">
        <v>175</v>
      </c>
      <c r="F19047" t="s">
        <v>132</v>
      </c>
    </row>
    <row r="19048" spans="1:6" x14ac:dyDescent="0.25">
      <c r="A19048">
        <v>3848</v>
      </c>
      <c r="B19048" s="3">
        <v>43267</v>
      </c>
      <c r="C19048" s="3">
        <v>43454</v>
      </c>
      <c r="D19048" t="s">
        <v>131</v>
      </c>
      <c r="E19048" t="s">
        <v>175</v>
      </c>
      <c r="F19048" t="s">
        <v>132</v>
      </c>
    </row>
    <row r="19049" spans="1:6" x14ac:dyDescent="0.25">
      <c r="A19049">
        <v>3848</v>
      </c>
      <c r="B19049" s="3">
        <v>43267</v>
      </c>
      <c r="C19049" s="3">
        <v>43267</v>
      </c>
      <c r="D19049" t="s">
        <v>131</v>
      </c>
      <c r="E19049" t="s">
        <v>175</v>
      </c>
      <c r="F19049" t="s">
        <v>133</v>
      </c>
    </row>
    <row r="19050" spans="1:6" x14ac:dyDescent="0.25">
      <c r="A19050">
        <v>3848</v>
      </c>
      <c r="B19050" s="3">
        <v>43267</v>
      </c>
      <c r="C19050" s="3">
        <v>43267</v>
      </c>
      <c r="D19050" t="s">
        <v>131</v>
      </c>
      <c r="E19050" t="s">
        <v>175</v>
      </c>
      <c r="F19050" t="s">
        <v>133</v>
      </c>
    </row>
    <row r="19051" spans="1:6" x14ac:dyDescent="0.25">
      <c r="A19051">
        <v>3848</v>
      </c>
      <c r="B19051" s="3">
        <v>43267</v>
      </c>
      <c r="C19051" s="3">
        <v>43267</v>
      </c>
      <c r="D19051" t="s">
        <v>131</v>
      </c>
      <c r="E19051" t="s">
        <v>175</v>
      </c>
      <c r="F19051" t="s">
        <v>133</v>
      </c>
    </row>
    <row r="19052" spans="1:6" x14ac:dyDescent="0.25">
      <c r="A19052">
        <v>3848</v>
      </c>
      <c r="B19052" s="3">
        <v>43267</v>
      </c>
      <c r="C19052" s="3">
        <v>43267</v>
      </c>
      <c r="D19052" t="s">
        <v>131</v>
      </c>
      <c r="E19052" t="s">
        <v>175</v>
      </c>
      <c r="F19052" t="s">
        <v>133</v>
      </c>
    </row>
    <row r="19053" spans="1:6" x14ac:dyDescent="0.25">
      <c r="A19053">
        <v>3848</v>
      </c>
      <c r="B19053" s="3">
        <v>43454</v>
      </c>
      <c r="C19053" s="3">
        <v>43469</v>
      </c>
      <c r="D19053" t="s">
        <v>131</v>
      </c>
      <c r="E19053" t="s">
        <v>175</v>
      </c>
      <c r="F19053" t="s">
        <v>132</v>
      </c>
    </row>
    <row r="19054" spans="1:6" x14ac:dyDescent="0.25">
      <c r="A19054">
        <v>3848</v>
      </c>
      <c r="B19054" s="3">
        <v>43470</v>
      </c>
      <c r="C19054" s="3">
        <v>43570</v>
      </c>
      <c r="D19054" t="s">
        <v>131</v>
      </c>
      <c r="E19054" t="s">
        <v>175</v>
      </c>
      <c r="F19054" t="s">
        <v>132</v>
      </c>
    </row>
    <row r="19055" spans="1:6" x14ac:dyDescent="0.25">
      <c r="A19055">
        <v>3848</v>
      </c>
      <c r="B19055" s="3">
        <v>43570</v>
      </c>
      <c r="C19055" s="3">
        <v>43584</v>
      </c>
      <c r="D19055" t="s">
        <v>131</v>
      </c>
      <c r="E19055" t="s">
        <v>175</v>
      </c>
      <c r="F19055" t="s">
        <v>132</v>
      </c>
    </row>
    <row r="19056" spans="1:6" x14ac:dyDescent="0.25">
      <c r="A19056">
        <v>3848</v>
      </c>
      <c r="B19056" s="3">
        <v>43585</v>
      </c>
      <c r="C19056" s="3">
        <v>43766</v>
      </c>
      <c r="D19056" t="s">
        <v>131</v>
      </c>
      <c r="E19056" t="s">
        <v>175</v>
      </c>
      <c r="F19056" t="s">
        <v>132</v>
      </c>
    </row>
    <row r="19057" spans="1:6" x14ac:dyDescent="0.25">
      <c r="A19057">
        <v>3848</v>
      </c>
      <c r="B19057" s="3">
        <v>43766</v>
      </c>
      <c r="C19057" s="3">
        <v>44582</v>
      </c>
      <c r="D19057" t="s">
        <v>131</v>
      </c>
      <c r="E19057" t="s">
        <v>175</v>
      </c>
      <c r="F19057" t="s">
        <v>133</v>
      </c>
    </row>
    <row r="19058" spans="1:6" x14ac:dyDescent="0.25">
      <c r="A19058">
        <v>3848</v>
      </c>
      <c r="B19058" s="3">
        <v>43766</v>
      </c>
      <c r="C19058" s="3">
        <v>43766</v>
      </c>
      <c r="D19058" t="s">
        <v>131</v>
      </c>
      <c r="E19058" t="s">
        <v>175</v>
      </c>
      <c r="F19058" t="s">
        <v>133</v>
      </c>
    </row>
    <row r="19059" spans="1:6" x14ac:dyDescent="0.25">
      <c r="A19059">
        <v>3848</v>
      </c>
      <c r="B19059" s="3">
        <v>44582</v>
      </c>
      <c r="C19059" s="3">
        <v>44584</v>
      </c>
      <c r="D19059" t="s">
        <v>131</v>
      </c>
      <c r="E19059" t="s">
        <v>175</v>
      </c>
      <c r="F19059" t="s">
        <v>133</v>
      </c>
    </row>
    <row r="19060" spans="1:6" x14ac:dyDescent="0.25">
      <c r="A19060">
        <v>3848</v>
      </c>
      <c r="B19060" s="3">
        <v>44585</v>
      </c>
      <c r="C19060" s="3">
        <v>44594</v>
      </c>
      <c r="D19060" t="s">
        <v>131</v>
      </c>
      <c r="E19060" t="s">
        <v>175</v>
      </c>
      <c r="F19060" t="s">
        <v>133</v>
      </c>
    </row>
    <row r="19061" spans="1:6" x14ac:dyDescent="0.25">
      <c r="A19061">
        <v>3848</v>
      </c>
      <c r="B19061" s="3">
        <v>44594</v>
      </c>
      <c r="C19061" s="3">
        <v>44596</v>
      </c>
      <c r="D19061" t="s">
        <v>131</v>
      </c>
      <c r="E19061" t="s">
        <v>175</v>
      </c>
      <c r="F19061" t="s">
        <v>133</v>
      </c>
    </row>
    <row r="19062" spans="1:6" x14ac:dyDescent="0.25">
      <c r="A19062">
        <v>3848</v>
      </c>
      <c r="B19062" s="3">
        <v>44597</v>
      </c>
      <c r="C19062" s="3"/>
      <c r="D19062" t="s">
        <v>131</v>
      </c>
      <c r="E19062" t="s">
        <v>175</v>
      </c>
      <c r="F19062" t="s">
        <v>133</v>
      </c>
    </row>
    <row r="19063" spans="1:6" x14ac:dyDescent="0.25">
      <c r="A19063">
        <v>3849</v>
      </c>
      <c r="B19063" s="3">
        <v>42653</v>
      </c>
      <c r="C19063" s="3">
        <v>43865</v>
      </c>
      <c r="D19063" t="s">
        <v>131</v>
      </c>
      <c r="E19063" t="s">
        <v>189</v>
      </c>
      <c r="F19063" t="s">
        <v>133</v>
      </c>
    </row>
    <row r="19064" spans="1:6" x14ac:dyDescent="0.25">
      <c r="A19064">
        <v>3849</v>
      </c>
      <c r="B19064" s="3">
        <v>43865</v>
      </c>
      <c r="C19064" s="3">
        <v>43865</v>
      </c>
      <c r="D19064" t="s">
        <v>131</v>
      </c>
      <c r="E19064" t="s">
        <v>189</v>
      </c>
      <c r="F19064" t="s">
        <v>133</v>
      </c>
    </row>
    <row r="19065" spans="1:6" x14ac:dyDescent="0.25">
      <c r="A19065">
        <v>3849</v>
      </c>
      <c r="B19065" s="3">
        <v>43865</v>
      </c>
      <c r="C19065" s="3">
        <v>43865</v>
      </c>
      <c r="D19065" t="s">
        <v>131</v>
      </c>
      <c r="E19065" t="s">
        <v>189</v>
      </c>
      <c r="F19065" t="s">
        <v>133</v>
      </c>
    </row>
    <row r="19066" spans="1:6" x14ac:dyDescent="0.25">
      <c r="A19066">
        <v>3849</v>
      </c>
      <c r="B19066" s="3">
        <v>43865</v>
      </c>
      <c r="C19066" s="3">
        <v>44283</v>
      </c>
      <c r="D19066" t="s">
        <v>131</v>
      </c>
      <c r="E19066" t="s">
        <v>189</v>
      </c>
      <c r="F19066" t="s">
        <v>133</v>
      </c>
    </row>
    <row r="19067" spans="1:6" x14ac:dyDescent="0.25">
      <c r="A19067">
        <v>3849</v>
      </c>
      <c r="B19067" s="3">
        <v>44283</v>
      </c>
      <c r="C19067" s="3">
        <v>44283</v>
      </c>
      <c r="D19067" t="s">
        <v>131</v>
      </c>
      <c r="E19067" t="s">
        <v>189</v>
      </c>
      <c r="F19067" t="s">
        <v>133</v>
      </c>
    </row>
    <row r="19068" spans="1:6" x14ac:dyDescent="0.25">
      <c r="A19068">
        <v>3849</v>
      </c>
      <c r="B19068" s="3">
        <v>44283</v>
      </c>
      <c r="C19068" s="3">
        <v>44608</v>
      </c>
      <c r="D19068" t="s">
        <v>131</v>
      </c>
      <c r="E19068" t="s">
        <v>175</v>
      </c>
      <c r="F19068" t="s">
        <v>133</v>
      </c>
    </row>
    <row r="19069" spans="1:6" x14ac:dyDescent="0.25">
      <c r="A19069">
        <v>3849</v>
      </c>
      <c r="B19069" s="3">
        <v>44608</v>
      </c>
      <c r="C19069" s="3">
        <v>44608</v>
      </c>
      <c r="D19069" t="s">
        <v>131</v>
      </c>
      <c r="E19069" t="s">
        <v>326</v>
      </c>
      <c r="F19069" t="s">
        <v>133</v>
      </c>
    </row>
    <row r="19070" spans="1:6" x14ac:dyDescent="0.25">
      <c r="A19070">
        <v>3849</v>
      </c>
      <c r="B19070" s="3">
        <v>44608</v>
      </c>
      <c r="C19070" s="3">
        <v>44620</v>
      </c>
      <c r="D19070" t="s">
        <v>131</v>
      </c>
      <c r="E19070" t="s">
        <v>326</v>
      </c>
      <c r="F19070" t="s">
        <v>133</v>
      </c>
    </row>
    <row r="19071" spans="1:6" x14ac:dyDescent="0.25">
      <c r="A19071">
        <v>3849</v>
      </c>
      <c r="B19071" s="3">
        <v>44620</v>
      </c>
      <c r="C19071" s="3">
        <v>44676</v>
      </c>
      <c r="D19071" t="s">
        <v>131</v>
      </c>
      <c r="E19071" t="s">
        <v>175</v>
      </c>
      <c r="F19071" t="s">
        <v>133</v>
      </c>
    </row>
    <row r="19072" spans="1:6" x14ac:dyDescent="0.25">
      <c r="A19072">
        <v>3849</v>
      </c>
      <c r="B19072" s="3">
        <v>44676</v>
      </c>
      <c r="C19072" s="3">
        <v>44676</v>
      </c>
      <c r="D19072" t="s">
        <v>131</v>
      </c>
      <c r="E19072" t="s">
        <v>175</v>
      </c>
      <c r="F19072" t="s">
        <v>133</v>
      </c>
    </row>
    <row r="19073" spans="1:6" x14ac:dyDescent="0.25">
      <c r="A19073">
        <v>3849</v>
      </c>
      <c r="B19073" s="3">
        <v>44677</v>
      </c>
      <c r="D19073" t="s">
        <v>131</v>
      </c>
      <c r="E19073" t="s">
        <v>175</v>
      </c>
      <c r="F19073" t="s">
        <v>133</v>
      </c>
    </row>
    <row r="19074" spans="1:6" x14ac:dyDescent="0.25">
      <c r="A19074">
        <v>3850</v>
      </c>
      <c r="B19074" s="3">
        <v>42675</v>
      </c>
      <c r="C19074" s="3">
        <v>43535</v>
      </c>
      <c r="D19074" t="s">
        <v>131</v>
      </c>
      <c r="E19074" t="s">
        <v>185</v>
      </c>
      <c r="F19074" t="s">
        <v>133</v>
      </c>
    </row>
    <row r="19075" spans="1:6" x14ac:dyDescent="0.25">
      <c r="A19075">
        <v>3850</v>
      </c>
      <c r="B19075" s="3">
        <v>43535</v>
      </c>
      <c r="C19075" s="3">
        <v>43539</v>
      </c>
      <c r="D19075" t="s">
        <v>131</v>
      </c>
      <c r="E19075" t="s">
        <v>185</v>
      </c>
      <c r="F19075" t="s">
        <v>133</v>
      </c>
    </row>
    <row r="19076" spans="1:6" x14ac:dyDescent="0.25">
      <c r="A19076">
        <v>3850</v>
      </c>
      <c r="B19076" s="3">
        <v>43540</v>
      </c>
      <c r="C19076" s="3">
        <v>43619</v>
      </c>
      <c r="D19076" t="s">
        <v>131</v>
      </c>
      <c r="E19076" t="s">
        <v>185</v>
      </c>
      <c r="F19076" t="s">
        <v>133</v>
      </c>
    </row>
    <row r="19077" spans="1:6" x14ac:dyDescent="0.25">
      <c r="A19077">
        <v>3850</v>
      </c>
      <c r="B19077" s="3">
        <v>43619</v>
      </c>
      <c r="C19077" s="3">
        <v>43625</v>
      </c>
      <c r="D19077" t="s">
        <v>131</v>
      </c>
      <c r="E19077" t="s">
        <v>185</v>
      </c>
      <c r="F19077" t="s">
        <v>133</v>
      </c>
    </row>
    <row r="19078" spans="1:6" x14ac:dyDescent="0.25">
      <c r="A19078">
        <v>3850</v>
      </c>
      <c r="B19078" s="3">
        <v>43626</v>
      </c>
      <c r="C19078" s="3">
        <v>43626</v>
      </c>
      <c r="D19078" t="s">
        <v>131</v>
      </c>
      <c r="E19078" t="s">
        <v>185</v>
      </c>
      <c r="F19078" t="s">
        <v>133</v>
      </c>
    </row>
    <row r="19079" spans="1:6" x14ac:dyDescent="0.25">
      <c r="A19079">
        <v>3850</v>
      </c>
      <c r="B19079" s="3">
        <v>43626</v>
      </c>
      <c r="C19079" s="3">
        <v>43632</v>
      </c>
      <c r="D19079" t="s">
        <v>131</v>
      </c>
      <c r="E19079" t="s">
        <v>185</v>
      </c>
      <c r="F19079" t="s">
        <v>133</v>
      </c>
    </row>
    <row r="19080" spans="1:6" x14ac:dyDescent="0.25">
      <c r="A19080">
        <v>3850</v>
      </c>
      <c r="B19080" s="3">
        <v>43633</v>
      </c>
      <c r="C19080" s="3">
        <v>43633</v>
      </c>
      <c r="D19080" t="s">
        <v>131</v>
      </c>
      <c r="E19080" t="s">
        <v>185</v>
      </c>
      <c r="F19080" t="s">
        <v>133</v>
      </c>
    </row>
    <row r="19081" spans="1:6" x14ac:dyDescent="0.25">
      <c r="A19081">
        <v>3850</v>
      </c>
      <c r="B19081" s="3">
        <v>43633</v>
      </c>
      <c r="C19081" s="3">
        <v>43637</v>
      </c>
      <c r="D19081" t="s">
        <v>131</v>
      </c>
      <c r="E19081" t="s">
        <v>185</v>
      </c>
      <c r="F19081" t="s">
        <v>133</v>
      </c>
    </row>
    <row r="19082" spans="1:6" x14ac:dyDescent="0.25">
      <c r="A19082">
        <v>3850</v>
      </c>
      <c r="B19082" s="3">
        <v>43638</v>
      </c>
      <c r="C19082" s="3">
        <v>43640</v>
      </c>
      <c r="D19082" t="s">
        <v>131</v>
      </c>
      <c r="E19082" t="s">
        <v>185</v>
      </c>
      <c r="F19082" t="s">
        <v>133</v>
      </c>
    </row>
    <row r="19083" spans="1:6" x14ac:dyDescent="0.25">
      <c r="A19083">
        <v>3850</v>
      </c>
      <c r="B19083" s="3">
        <v>43640</v>
      </c>
      <c r="C19083" s="3">
        <v>43641</v>
      </c>
      <c r="D19083" t="s">
        <v>131</v>
      </c>
      <c r="E19083" t="s">
        <v>185</v>
      </c>
      <c r="F19083" t="s">
        <v>133</v>
      </c>
    </row>
    <row r="19084" spans="1:6" x14ac:dyDescent="0.25">
      <c r="A19084">
        <v>3850</v>
      </c>
      <c r="B19084" s="3">
        <v>43642</v>
      </c>
      <c r="C19084" s="3">
        <v>43642</v>
      </c>
      <c r="D19084" t="s">
        <v>131</v>
      </c>
      <c r="E19084" t="s">
        <v>185</v>
      </c>
      <c r="F19084" t="s">
        <v>133</v>
      </c>
    </row>
    <row r="19085" spans="1:6" x14ac:dyDescent="0.25">
      <c r="A19085">
        <v>3850</v>
      </c>
      <c r="B19085" s="3">
        <v>43642</v>
      </c>
      <c r="C19085" s="3">
        <v>43739</v>
      </c>
      <c r="D19085" t="s">
        <v>131</v>
      </c>
      <c r="E19085" t="s">
        <v>185</v>
      </c>
      <c r="F19085" t="s">
        <v>133</v>
      </c>
    </row>
    <row r="19086" spans="1:6" x14ac:dyDescent="0.25">
      <c r="A19086">
        <v>3850</v>
      </c>
      <c r="B19086" s="3">
        <v>43740</v>
      </c>
      <c r="C19086" s="3">
        <v>43740</v>
      </c>
      <c r="D19086" t="s">
        <v>131</v>
      </c>
      <c r="E19086" t="s">
        <v>185</v>
      </c>
      <c r="F19086" t="s">
        <v>133</v>
      </c>
    </row>
    <row r="19087" spans="1:6" x14ac:dyDescent="0.25">
      <c r="A19087">
        <v>3850</v>
      </c>
      <c r="B19087" s="3">
        <v>43740</v>
      </c>
      <c r="C19087" s="3">
        <v>43753</v>
      </c>
      <c r="D19087" t="s">
        <v>131</v>
      </c>
      <c r="E19087" t="s">
        <v>185</v>
      </c>
      <c r="F19087" t="s">
        <v>133</v>
      </c>
    </row>
    <row r="19088" spans="1:6" x14ac:dyDescent="0.25">
      <c r="A19088">
        <v>3850</v>
      </c>
      <c r="B19088" s="3">
        <v>43754</v>
      </c>
      <c r="C19088" s="3">
        <v>43886</v>
      </c>
      <c r="D19088" t="s">
        <v>131</v>
      </c>
      <c r="E19088" t="s">
        <v>185</v>
      </c>
      <c r="F19088" t="s">
        <v>133</v>
      </c>
    </row>
    <row r="19089" spans="1:6" x14ac:dyDescent="0.25">
      <c r="A19089">
        <v>3850</v>
      </c>
      <c r="B19089" s="3">
        <v>43886</v>
      </c>
      <c r="C19089" s="3">
        <v>43888</v>
      </c>
      <c r="D19089" t="s">
        <v>131</v>
      </c>
      <c r="E19089" t="s">
        <v>185</v>
      </c>
      <c r="F19089" t="s">
        <v>133</v>
      </c>
    </row>
    <row r="19090" spans="1:6" x14ac:dyDescent="0.25">
      <c r="A19090">
        <v>3850</v>
      </c>
      <c r="B19090" s="3">
        <v>43889</v>
      </c>
      <c r="C19090" s="3">
        <v>43889</v>
      </c>
      <c r="D19090" t="s">
        <v>131</v>
      </c>
      <c r="E19090" t="s">
        <v>185</v>
      </c>
      <c r="F19090" t="s">
        <v>133</v>
      </c>
    </row>
    <row r="19091" spans="1:6" x14ac:dyDescent="0.25">
      <c r="A19091">
        <v>3850</v>
      </c>
      <c r="B19091" s="3">
        <v>43889</v>
      </c>
      <c r="C19091" s="3">
        <v>43889</v>
      </c>
      <c r="D19091" t="s">
        <v>131</v>
      </c>
      <c r="E19091" t="s">
        <v>185</v>
      </c>
      <c r="F19091" t="s">
        <v>133</v>
      </c>
    </row>
    <row r="19092" spans="1:6" x14ac:dyDescent="0.25">
      <c r="A19092">
        <v>3850</v>
      </c>
      <c r="B19092" s="3">
        <v>43890</v>
      </c>
      <c r="C19092" s="3">
        <v>44614</v>
      </c>
      <c r="D19092" t="s">
        <v>131</v>
      </c>
      <c r="E19092" t="s">
        <v>185</v>
      </c>
      <c r="F19092" t="s">
        <v>133</v>
      </c>
    </row>
    <row r="19093" spans="1:6" x14ac:dyDescent="0.25">
      <c r="A19093">
        <v>3850</v>
      </c>
      <c r="B19093" s="3">
        <v>44614</v>
      </c>
      <c r="C19093" s="3">
        <v>44614</v>
      </c>
      <c r="D19093" t="s">
        <v>131</v>
      </c>
      <c r="E19093" t="s">
        <v>185</v>
      </c>
      <c r="F19093" t="s">
        <v>133</v>
      </c>
    </row>
    <row r="19094" spans="1:6" x14ac:dyDescent="0.25">
      <c r="A19094">
        <v>3850</v>
      </c>
      <c r="B19094" s="3">
        <v>44614</v>
      </c>
      <c r="C19094" s="3"/>
      <c r="D19094" t="s">
        <v>131</v>
      </c>
      <c r="E19094" t="s">
        <v>120</v>
      </c>
      <c r="F19094" t="s">
        <v>133</v>
      </c>
    </row>
    <row r="19095" spans="1:6" x14ac:dyDescent="0.25">
      <c r="A19095">
        <v>3851</v>
      </c>
      <c r="B19095" s="3">
        <v>42675</v>
      </c>
      <c r="C19095" s="3">
        <v>43070</v>
      </c>
      <c r="D19095" t="s">
        <v>131</v>
      </c>
      <c r="E19095" t="s">
        <v>187</v>
      </c>
      <c r="F19095" t="s">
        <v>133</v>
      </c>
    </row>
    <row r="19096" spans="1:6" x14ac:dyDescent="0.25">
      <c r="A19096">
        <v>3851</v>
      </c>
      <c r="B19096" s="3">
        <v>43070</v>
      </c>
      <c r="C19096" s="3">
        <v>44074</v>
      </c>
      <c r="D19096" t="s">
        <v>131</v>
      </c>
      <c r="E19096" t="s">
        <v>277</v>
      </c>
      <c r="F19096" t="s">
        <v>133</v>
      </c>
    </row>
    <row r="19097" spans="1:6" x14ac:dyDescent="0.25">
      <c r="A19097">
        <v>3851</v>
      </c>
      <c r="B19097" s="3">
        <v>44074</v>
      </c>
      <c r="C19097" s="3">
        <v>44074</v>
      </c>
      <c r="D19097" t="s">
        <v>131</v>
      </c>
      <c r="E19097" t="s">
        <v>187</v>
      </c>
      <c r="F19097" t="s">
        <v>133</v>
      </c>
    </row>
    <row r="19098" spans="1:6" x14ac:dyDescent="0.25">
      <c r="A19098">
        <v>3851</v>
      </c>
      <c r="B19098" s="3">
        <v>44075</v>
      </c>
      <c r="C19098" s="3">
        <v>44075</v>
      </c>
      <c r="D19098" t="s">
        <v>131</v>
      </c>
      <c r="E19098" t="s">
        <v>174</v>
      </c>
      <c r="F19098" t="s">
        <v>133</v>
      </c>
    </row>
    <row r="19099" spans="1:6" x14ac:dyDescent="0.25">
      <c r="A19099">
        <v>3851</v>
      </c>
      <c r="B19099" s="3">
        <v>44075</v>
      </c>
      <c r="C19099" s="3">
        <v>44774</v>
      </c>
      <c r="D19099" t="s">
        <v>131</v>
      </c>
      <c r="E19099" t="s">
        <v>174</v>
      </c>
      <c r="F19099" t="s">
        <v>133</v>
      </c>
    </row>
    <row r="19100" spans="1:6" x14ac:dyDescent="0.25">
      <c r="A19100">
        <v>3851</v>
      </c>
      <c r="B19100" s="3">
        <v>44774</v>
      </c>
      <c r="C19100" s="3">
        <v>44957</v>
      </c>
      <c r="D19100" t="s">
        <v>131</v>
      </c>
      <c r="E19100" t="s">
        <v>174</v>
      </c>
      <c r="F19100" t="s">
        <v>133</v>
      </c>
    </row>
    <row r="19101" spans="1:6" x14ac:dyDescent="0.25">
      <c r="A19101">
        <v>3851</v>
      </c>
      <c r="B19101" s="3">
        <v>44958</v>
      </c>
      <c r="C19101" s="3"/>
      <c r="D19101" t="s">
        <v>131</v>
      </c>
      <c r="E19101" t="s">
        <v>174</v>
      </c>
      <c r="F19101" t="s">
        <v>133</v>
      </c>
    </row>
    <row r="19102" spans="1:6" x14ac:dyDescent="0.25">
      <c r="A19102">
        <v>3852</v>
      </c>
      <c r="B19102" s="3">
        <v>42917</v>
      </c>
      <c r="C19102" s="3">
        <v>43747</v>
      </c>
      <c r="D19102" t="s">
        <v>131</v>
      </c>
      <c r="E19102" t="s">
        <v>134</v>
      </c>
      <c r="F19102" t="s">
        <v>132</v>
      </c>
    </row>
    <row r="19103" spans="1:6" x14ac:dyDescent="0.25">
      <c r="A19103">
        <v>3852</v>
      </c>
      <c r="B19103" s="3">
        <v>43747</v>
      </c>
      <c r="C19103" s="3">
        <v>43753</v>
      </c>
      <c r="D19103" t="s">
        <v>131</v>
      </c>
      <c r="E19103" t="s">
        <v>134</v>
      </c>
      <c r="F19103" t="s">
        <v>132</v>
      </c>
    </row>
    <row r="19104" spans="1:6" x14ac:dyDescent="0.25">
      <c r="A19104">
        <v>3852</v>
      </c>
      <c r="B19104" s="3">
        <v>43747</v>
      </c>
      <c r="C19104" s="3"/>
      <c r="D19104" t="s">
        <v>131</v>
      </c>
      <c r="E19104" t="s">
        <v>135</v>
      </c>
      <c r="F19104" t="s">
        <v>133</v>
      </c>
    </row>
    <row r="19105" spans="1:6" x14ac:dyDescent="0.25">
      <c r="A19105">
        <v>3853</v>
      </c>
      <c r="B19105" s="3">
        <v>42640</v>
      </c>
      <c r="C19105" s="3">
        <v>43134</v>
      </c>
      <c r="D19105" t="s">
        <v>131</v>
      </c>
      <c r="E19105" t="s">
        <v>172</v>
      </c>
      <c r="F19105" t="s">
        <v>133</v>
      </c>
    </row>
    <row r="19106" spans="1:6" x14ac:dyDescent="0.25">
      <c r="A19106">
        <v>3853</v>
      </c>
      <c r="B19106" s="3">
        <v>43134</v>
      </c>
      <c r="C19106" s="3">
        <v>43745</v>
      </c>
      <c r="D19106" t="s">
        <v>131</v>
      </c>
      <c r="E19106" t="s">
        <v>172</v>
      </c>
      <c r="F19106" t="s">
        <v>133</v>
      </c>
    </row>
    <row r="19107" spans="1:6" x14ac:dyDescent="0.25">
      <c r="A19107">
        <v>3853</v>
      </c>
      <c r="B19107" s="3">
        <v>43745</v>
      </c>
      <c r="C19107" s="3">
        <v>43745</v>
      </c>
      <c r="D19107" t="s">
        <v>131</v>
      </c>
      <c r="E19107" t="s">
        <v>172</v>
      </c>
      <c r="F19107" t="s">
        <v>133</v>
      </c>
    </row>
    <row r="19108" spans="1:6" x14ac:dyDescent="0.25">
      <c r="A19108">
        <v>3853</v>
      </c>
      <c r="B19108" s="3">
        <v>43746</v>
      </c>
      <c r="C19108" s="3">
        <v>43748</v>
      </c>
      <c r="D19108" t="s">
        <v>131</v>
      </c>
      <c r="E19108" t="s">
        <v>172</v>
      </c>
      <c r="F19108" t="s">
        <v>133</v>
      </c>
    </row>
    <row r="19109" spans="1:6" x14ac:dyDescent="0.25">
      <c r="A19109">
        <v>3853</v>
      </c>
      <c r="B19109" s="3">
        <v>43748</v>
      </c>
      <c r="C19109" s="3">
        <v>43748</v>
      </c>
      <c r="D19109" t="s">
        <v>131</v>
      </c>
      <c r="E19109" t="s">
        <v>172</v>
      </c>
      <c r="F19109" t="s">
        <v>133</v>
      </c>
    </row>
    <row r="19110" spans="1:6" x14ac:dyDescent="0.25">
      <c r="A19110">
        <v>3853</v>
      </c>
      <c r="B19110" s="3">
        <v>43749</v>
      </c>
      <c r="C19110" s="3">
        <v>44158</v>
      </c>
      <c r="D19110" t="s">
        <v>131</v>
      </c>
      <c r="E19110" t="s">
        <v>172</v>
      </c>
      <c r="F19110" t="s">
        <v>133</v>
      </c>
    </row>
    <row r="19111" spans="1:6" x14ac:dyDescent="0.25">
      <c r="A19111">
        <v>3853</v>
      </c>
      <c r="B19111" s="3">
        <v>44153</v>
      </c>
      <c r="C19111" s="3">
        <v>44155</v>
      </c>
      <c r="D19111" t="s">
        <v>131</v>
      </c>
      <c r="E19111" t="s">
        <v>172</v>
      </c>
      <c r="F19111" t="s">
        <v>133</v>
      </c>
    </row>
    <row r="19112" spans="1:6" x14ac:dyDescent="0.25">
      <c r="A19112">
        <v>3853</v>
      </c>
      <c r="B19112" s="3">
        <v>44156</v>
      </c>
      <c r="C19112" s="3">
        <v>44165</v>
      </c>
      <c r="D19112" t="s">
        <v>131</v>
      </c>
      <c r="E19112" t="s">
        <v>172</v>
      </c>
      <c r="F19112" t="s">
        <v>133</v>
      </c>
    </row>
    <row r="19113" spans="1:6" x14ac:dyDescent="0.25">
      <c r="A19113">
        <v>3853</v>
      </c>
      <c r="B19113" s="3">
        <v>44158</v>
      </c>
      <c r="C19113" s="3">
        <v>44164</v>
      </c>
      <c r="D19113" t="s">
        <v>131</v>
      </c>
      <c r="E19113" t="s">
        <v>172</v>
      </c>
      <c r="F19113" t="s">
        <v>133</v>
      </c>
    </row>
    <row r="19114" spans="1:6" x14ac:dyDescent="0.25">
      <c r="A19114">
        <v>3853</v>
      </c>
      <c r="B19114" s="3">
        <v>44165</v>
      </c>
      <c r="C19114" s="3">
        <v>44171</v>
      </c>
      <c r="D19114" t="s">
        <v>131</v>
      </c>
      <c r="E19114" t="s">
        <v>172</v>
      </c>
      <c r="F19114" t="s">
        <v>133</v>
      </c>
    </row>
    <row r="19115" spans="1:6" x14ac:dyDescent="0.25">
      <c r="A19115">
        <v>3853</v>
      </c>
      <c r="B19115" s="3">
        <v>44165</v>
      </c>
      <c r="C19115" s="3">
        <v>44171</v>
      </c>
      <c r="D19115" t="s">
        <v>131</v>
      </c>
      <c r="E19115" t="s">
        <v>172</v>
      </c>
      <c r="F19115" t="s">
        <v>133</v>
      </c>
    </row>
    <row r="19116" spans="1:6" x14ac:dyDescent="0.25">
      <c r="A19116">
        <v>3853</v>
      </c>
      <c r="B19116" s="3">
        <v>44172</v>
      </c>
      <c r="C19116" s="3">
        <v>44333</v>
      </c>
      <c r="D19116" t="s">
        <v>131</v>
      </c>
      <c r="E19116" t="s">
        <v>172</v>
      </c>
      <c r="F19116" t="s">
        <v>133</v>
      </c>
    </row>
    <row r="19117" spans="1:6" x14ac:dyDescent="0.25">
      <c r="A19117">
        <v>3853</v>
      </c>
      <c r="B19117" s="3">
        <v>44333</v>
      </c>
      <c r="C19117" s="3">
        <v>44347</v>
      </c>
      <c r="D19117" t="s">
        <v>131</v>
      </c>
      <c r="E19117" t="s">
        <v>172</v>
      </c>
      <c r="F19117" t="s">
        <v>133</v>
      </c>
    </row>
    <row r="19118" spans="1:6" x14ac:dyDescent="0.25">
      <c r="A19118">
        <v>3853</v>
      </c>
      <c r="B19118" s="3">
        <v>44348</v>
      </c>
      <c r="C19118" s="3">
        <v>44440</v>
      </c>
      <c r="D19118" t="s">
        <v>131</v>
      </c>
      <c r="E19118" t="s">
        <v>172</v>
      </c>
      <c r="F19118" t="s">
        <v>133</v>
      </c>
    </row>
    <row r="19119" spans="1:6" x14ac:dyDescent="0.25">
      <c r="A19119">
        <v>3853</v>
      </c>
      <c r="B19119" s="3">
        <v>44440</v>
      </c>
      <c r="C19119" s="3">
        <v>44440</v>
      </c>
      <c r="D19119" t="s">
        <v>131</v>
      </c>
      <c r="E19119" t="s">
        <v>172</v>
      </c>
      <c r="F19119" t="s">
        <v>133</v>
      </c>
    </row>
    <row r="19120" spans="1:6" x14ac:dyDescent="0.25">
      <c r="A19120">
        <v>3853</v>
      </c>
      <c r="B19120" s="3">
        <v>44440</v>
      </c>
      <c r="C19120" s="3">
        <v>44440</v>
      </c>
      <c r="D19120" t="s">
        <v>131</v>
      </c>
      <c r="E19120" t="s">
        <v>172</v>
      </c>
      <c r="F19120" t="s">
        <v>133</v>
      </c>
    </row>
    <row r="19121" spans="1:6" x14ac:dyDescent="0.25">
      <c r="A19121">
        <v>3853</v>
      </c>
      <c r="B19121" s="3">
        <v>44440</v>
      </c>
      <c r="C19121" s="3"/>
      <c r="D19121" t="s">
        <v>131</v>
      </c>
      <c r="E19121" t="s">
        <v>172</v>
      </c>
      <c r="F19121" t="s">
        <v>133</v>
      </c>
    </row>
    <row r="19122" spans="1:6" x14ac:dyDescent="0.25">
      <c r="A19122">
        <v>3854</v>
      </c>
      <c r="B19122" s="3">
        <v>42643</v>
      </c>
      <c r="C19122" s="3">
        <v>43599</v>
      </c>
      <c r="D19122" t="s">
        <v>131</v>
      </c>
      <c r="E19122" t="s">
        <v>172</v>
      </c>
      <c r="F19122" t="s">
        <v>133</v>
      </c>
    </row>
    <row r="19123" spans="1:6" x14ac:dyDescent="0.25">
      <c r="A19123">
        <v>3854</v>
      </c>
      <c r="B19123" s="3">
        <v>43454</v>
      </c>
      <c r="C19123" s="3">
        <v>43461</v>
      </c>
      <c r="D19123" t="s">
        <v>131</v>
      </c>
      <c r="E19123" t="s">
        <v>172</v>
      </c>
      <c r="F19123" t="s">
        <v>133</v>
      </c>
    </row>
    <row r="19124" spans="1:6" x14ac:dyDescent="0.25">
      <c r="A19124">
        <v>3854</v>
      </c>
      <c r="B19124" s="3">
        <v>43462</v>
      </c>
      <c r="C19124" s="3">
        <v>44256</v>
      </c>
      <c r="D19124" t="s">
        <v>131</v>
      </c>
      <c r="E19124" t="s">
        <v>172</v>
      </c>
      <c r="F19124" t="s">
        <v>133</v>
      </c>
    </row>
    <row r="19125" spans="1:6" x14ac:dyDescent="0.25">
      <c r="A19125">
        <v>3854</v>
      </c>
      <c r="B19125" s="3">
        <v>43599</v>
      </c>
      <c r="C19125" s="3">
        <v>43599</v>
      </c>
      <c r="D19125" t="s">
        <v>131</v>
      </c>
      <c r="E19125" t="s">
        <v>172</v>
      </c>
      <c r="F19125" t="s">
        <v>133</v>
      </c>
    </row>
    <row r="19126" spans="1:6" x14ac:dyDescent="0.25">
      <c r="A19126">
        <v>3854</v>
      </c>
      <c r="B19126" s="3">
        <v>44256</v>
      </c>
      <c r="C19126" s="3">
        <v>44256</v>
      </c>
      <c r="D19126" t="s">
        <v>131</v>
      </c>
      <c r="E19126" t="s">
        <v>172</v>
      </c>
      <c r="F19126" t="s">
        <v>133</v>
      </c>
    </row>
    <row r="19127" spans="1:6" x14ac:dyDescent="0.25">
      <c r="A19127">
        <v>3854</v>
      </c>
      <c r="B19127" s="3">
        <v>44256</v>
      </c>
      <c r="C19127" s="3"/>
      <c r="D19127" t="s">
        <v>131</v>
      </c>
      <c r="E19127" t="s">
        <v>125</v>
      </c>
      <c r="F19127" t="s">
        <v>133</v>
      </c>
    </row>
    <row r="19128" spans="1:6" x14ac:dyDescent="0.25">
      <c r="A19128">
        <v>3855</v>
      </c>
      <c r="B19128" s="3">
        <v>42661</v>
      </c>
      <c r="C19128" s="3">
        <v>43206</v>
      </c>
      <c r="D19128" t="s">
        <v>131</v>
      </c>
      <c r="E19128" t="s">
        <v>118</v>
      </c>
      <c r="F19128" t="s">
        <v>133</v>
      </c>
    </row>
    <row r="19129" spans="1:6" x14ac:dyDescent="0.25">
      <c r="A19129">
        <v>3855</v>
      </c>
      <c r="B19129" s="3">
        <v>43206</v>
      </c>
      <c r="C19129" s="3">
        <v>43486</v>
      </c>
      <c r="D19129" t="s">
        <v>131</v>
      </c>
      <c r="E19129" t="s">
        <v>118</v>
      </c>
      <c r="F19129" t="s">
        <v>133</v>
      </c>
    </row>
    <row r="19130" spans="1:6" x14ac:dyDescent="0.25">
      <c r="A19130">
        <v>3855</v>
      </c>
      <c r="B19130" s="3">
        <v>43486</v>
      </c>
      <c r="C19130" s="3">
        <v>44152</v>
      </c>
      <c r="D19130" t="s">
        <v>131</v>
      </c>
      <c r="E19130" t="s">
        <v>118</v>
      </c>
      <c r="F19130" t="s">
        <v>133</v>
      </c>
    </row>
    <row r="19131" spans="1:6" x14ac:dyDescent="0.25">
      <c r="A19131">
        <v>3855</v>
      </c>
      <c r="B19131" s="3">
        <v>44152</v>
      </c>
      <c r="C19131" s="3">
        <v>44154</v>
      </c>
      <c r="D19131" t="s">
        <v>131</v>
      </c>
      <c r="E19131" t="s">
        <v>118</v>
      </c>
      <c r="F19131" t="s">
        <v>133</v>
      </c>
    </row>
    <row r="19132" spans="1:6" x14ac:dyDescent="0.25">
      <c r="A19132">
        <v>3855</v>
      </c>
      <c r="B19132" s="3">
        <v>44155</v>
      </c>
      <c r="C19132" s="3">
        <v>44217</v>
      </c>
      <c r="D19132" t="s">
        <v>131</v>
      </c>
      <c r="E19132" t="s">
        <v>118</v>
      </c>
      <c r="F19132" t="s">
        <v>133</v>
      </c>
    </row>
    <row r="19133" spans="1:6" x14ac:dyDescent="0.25">
      <c r="A19133">
        <v>3855</v>
      </c>
      <c r="B19133" s="3">
        <v>44217</v>
      </c>
      <c r="C19133" s="3">
        <v>44336</v>
      </c>
      <c r="D19133" t="s">
        <v>131</v>
      </c>
      <c r="E19133" t="s">
        <v>118</v>
      </c>
      <c r="F19133" t="s">
        <v>133</v>
      </c>
    </row>
    <row r="19134" spans="1:6" x14ac:dyDescent="0.25">
      <c r="A19134">
        <v>3855</v>
      </c>
      <c r="B19134" s="3">
        <v>44337</v>
      </c>
      <c r="C19134" s="3">
        <v>44337</v>
      </c>
      <c r="D19134" t="s">
        <v>131</v>
      </c>
      <c r="E19134" t="s">
        <v>118</v>
      </c>
      <c r="F19134" t="s">
        <v>133</v>
      </c>
    </row>
    <row r="19135" spans="1:6" x14ac:dyDescent="0.25">
      <c r="A19135">
        <v>3855</v>
      </c>
      <c r="B19135" s="3">
        <v>44337</v>
      </c>
      <c r="C19135" s="3">
        <v>44397</v>
      </c>
      <c r="D19135" t="s">
        <v>131</v>
      </c>
      <c r="E19135" t="s">
        <v>118</v>
      </c>
      <c r="F19135" t="s">
        <v>133</v>
      </c>
    </row>
    <row r="19136" spans="1:6" x14ac:dyDescent="0.25">
      <c r="A19136">
        <v>3855</v>
      </c>
      <c r="B19136" s="3">
        <v>44398</v>
      </c>
      <c r="C19136" s="3">
        <v>44606</v>
      </c>
      <c r="D19136" t="s">
        <v>131</v>
      </c>
      <c r="E19136" t="s">
        <v>118</v>
      </c>
      <c r="F19136" t="s">
        <v>133</v>
      </c>
    </row>
    <row r="19137" spans="1:6" x14ac:dyDescent="0.25">
      <c r="A19137">
        <v>3855</v>
      </c>
      <c r="B19137" s="3">
        <v>44606</v>
      </c>
      <c r="D19137" t="s">
        <v>131</v>
      </c>
      <c r="E19137" t="s">
        <v>118</v>
      </c>
      <c r="F19137" t="s">
        <v>133</v>
      </c>
    </row>
    <row r="19138" spans="1:6" x14ac:dyDescent="0.25">
      <c r="A19138">
        <v>3856</v>
      </c>
      <c r="B19138" s="3">
        <v>42685</v>
      </c>
      <c r="C19138" s="3">
        <v>43370</v>
      </c>
      <c r="D19138" t="s">
        <v>131</v>
      </c>
      <c r="E19138" t="s">
        <v>118</v>
      </c>
      <c r="F19138" t="s">
        <v>133</v>
      </c>
    </row>
    <row r="19139" spans="1:6" x14ac:dyDescent="0.25">
      <c r="A19139">
        <v>3856</v>
      </c>
      <c r="B19139" s="3">
        <v>43370</v>
      </c>
      <c r="C19139" s="3">
        <v>43619</v>
      </c>
      <c r="D19139" t="s">
        <v>131</v>
      </c>
      <c r="E19139" t="s">
        <v>118</v>
      </c>
      <c r="F19139" t="s">
        <v>133</v>
      </c>
    </row>
    <row r="19140" spans="1:6" x14ac:dyDescent="0.25">
      <c r="A19140">
        <v>3856</v>
      </c>
      <c r="B19140" s="3">
        <v>43619</v>
      </c>
      <c r="D19140" t="s">
        <v>131</v>
      </c>
      <c r="E19140" t="s">
        <v>118</v>
      </c>
      <c r="F19140" t="s">
        <v>133</v>
      </c>
    </row>
    <row r="19141" spans="1:6" x14ac:dyDescent="0.25">
      <c r="A19141">
        <v>3857</v>
      </c>
      <c r="B19141" s="3">
        <v>42643</v>
      </c>
      <c r="C19141" s="3">
        <v>43206</v>
      </c>
      <c r="D19141" t="s">
        <v>131</v>
      </c>
      <c r="E19141" t="s">
        <v>128</v>
      </c>
      <c r="F19141" t="s">
        <v>133</v>
      </c>
    </row>
    <row r="19142" spans="1:6" x14ac:dyDescent="0.25">
      <c r="A19142">
        <v>3857</v>
      </c>
      <c r="B19142" s="3">
        <v>43206</v>
      </c>
      <c r="C19142" s="3">
        <v>44172</v>
      </c>
      <c r="D19142" t="s">
        <v>131</v>
      </c>
      <c r="E19142" t="s">
        <v>174</v>
      </c>
      <c r="F19142" t="s">
        <v>133</v>
      </c>
    </row>
    <row r="19143" spans="1:6" x14ac:dyDescent="0.25">
      <c r="A19143">
        <v>3857</v>
      </c>
      <c r="B19143" s="3">
        <v>43206</v>
      </c>
      <c r="C19143" s="3">
        <v>43206</v>
      </c>
      <c r="D19143" t="s">
        <v>131</v>
      </c>
      <c r="E19143" t="s">
        <v>128</v>
      </c>
      <c r="F19143" t="s">
        <v>133</v>
      </c>
    </row>
    <row r="19144" spans="1:6" x14ac:dyDescent="0.25">
      <c r="A19144">
        <v>3857</v>
      </c>
      <c r="B19144" s="3">
        <v>44172</v>
      </c>
      <c r="C19144" s="3">
        <v>44173</v>
      </c>
      <c r="D19144" t="s">
        <v>131</v>
      </c>
      <c r="E19144" t="s">
        <v>174</v>
      </c>
      <c r="F19144" t="s">
        <v>133</v>
      </c>
    </row>
    <row r="19145" spans="1:6" x14ac:dyDescent="0.25">
      <c r="A19145">
        <v>3857</v>
      </c>
      <c r="B19145" s="3">
        <v>44174</v>
      </c>
      <c r="C19145" s="3">
        <v>44562</v>
      </c>
      <c r="D19145" t="s">
        <v>131</v>
      </c>
      <c r="E19145" t="s">
        <v>174</v>
      </c>
      <c r="F19145" t="s">
        <v>133</v>
      </c>
    </row>
    <row r="19146" spans="1:6" x14ac:dyDescent="0.25">
      <c r="A19146">
        <v>3857</v>
      </c>
      <c r="B19146" s="3">
        <v>44562</v>
      </c>
      <c r="C19146" s="3">
        <v>44562</v>
      </c>
      <c r="D19146" t="s">
        <v>131</v>
      </c>
      <c r="E19146" t="s">
        <v>227</v>
      </c>
      <c r="F19146" t="s">
        <v>133</v>
      </c>
    </row>
    <row r="19147" spans="1:6" x14ac:dyDescent="0.25">
      <c r="A19147">
        <v>3857</v>
      </c>
      <c r="B19147" s="3">
        <v>44562</v>
      </c>
      <c r="C19147" s="3"/>
      <c r="D19147" t="s">
        <v>131</v>
      </c>
      <c r="E19147" t="s">
        <v>227</v>
      </c>
      <c r="F19147" t="s">
        <v>133</v>
      </c>
    </row>
    <row r="19148" spans="1:6" x14ac:dyDescent="0.25">
      <c r="A19148">
        <v>3858</v>
      </c>
      <c r="B19148" s="3">
        <v>42867</v>
      </c>
      <c r="C19148" s="3">
        <v>44379</v>
      </c>
      <c r="D19148" t="s">
        <v>131</v>
      </c>
      <c r="E19148" t="s">
        <v>128</v>
      </c>
      <c r="F19148" t="s">
        <v>133</v>
      </c>
    </row>
    <row r="19149" spans="1:6" x14ac:dyDescent="0.25">
      <c r="A19149">
        <v>3858</v>
      </c>
      <c r="B19149" s="3">
        <v>44379</v>
      </c>
      <c r="C19149" s="3"/>
      <c r="D19149" t="s">
        <v>131</v>
      </c>
      <c r="E19149" t="s">
        <v>128</v>
      </c>
      <c r="F19149" t="s">
        <v>133</v>
      </c>
    </row>
    <row r="19150" spans="1:6" x14ac:dyDescent="0.25">
      <c r="A19150">
        <v>3859</v>
      </c>
      <c r="B19150" s="3">
        <v>42647</v>
      </c>
      <c r="C19150" s="3">
        <v>43332</v>
      </c>
      <c r="D19150" t="s">
        <v>131</v>
      </c>
      <c r="E19150" t="s">
        <v>128</v>
      </c>
      <c r="F19150" t="s">
        <v>133</v>
      </c>
    </row>
    <row r="19151" spans="1:6" x14ac:dyDescent="0.25">
      <c r="A19151">
        <v>3859</v>
      </c>
      <c r="B19151" s="3">
        <v>43332</v>
      </c>
      <c r="C19151" s="3">
        <v>43335</v>
      </c>
      <c r="D19151" t="s">
        <v>131</v>
      </c>
      <c r="E19151" t="s">
        <v>128</v>
      </c>
      <c r="F19151" t="s">
        <v>133</v>
      </c>
    </row>
    <row r="19152" spans="1:6" x14ac:dyDescent="0.25">
      <c r="A19152">
        <v>3859</v>
      </c>
      <c r="B19152" s="3">
        <v>43335</v>
      </c>
      <c r="C19152" s="3">
        <v>43335</v>
      </c>
      <c r="D19152" t="s">
        <v>131</v>
      </c>
      <c r="E19152" t="s">
        <v>128</v>
      </c>
      <c r="F19152" t="s">
        <v>133</v>
      </c>
    </row>
    <row r="19153" spans="1:6" x14ac:dyDescent="0.25">
      <c r="A19153">
        <v>3859</v>
      </c>
      <c r="B19153" s="3">
        <v>43335</v>
      </c>
      <c r="C19153" s="3">
        <v>43340</v>
      </c>
      <c r="D19153" t="s">
        <v>131</v>
      </c>
      <c r="E19153" t="s">
        <v>128</v>
      </c>
      <c r="F19153" t="s">
        <v>133</v>
      </c>
    </row>
    <row r="19154" spans="1:6" x14ac:dyDescent="0.25">
      <c r="A19154">
        <v>3859</v>
      </c>
      <c r="B19154" s="3">
        <v>43340</v>
      </c>
      <c r="C19154" s="3">
        <v>43340</v>
      </c>
      <c r="D19154" t="s">
        <v>131</v>
      </c>
      <c r="E19154" t="s">
        <v>128</v>
      </c>
      <c r="F19154" t="s">
        <v>133</v>
      </c>
    </row>
    <row r="19155" spans="1:6" x14ac:dyDescent="0.25">
      <c r="A19155">
        <v>3859</v>
      </c>
      <c r="B19155" s="3">
        <v>43340</v>
      </c>
      <c r="C19155" s="3">
        <v>43346</v>
      </c>
      <c r="D19155" t="s">
        <v>131</v>
      </c>
      <c r="E19155" t="s">
        <v>128</v>
      </c>
      <c r="F19155" t="s">
        <v>133</v>
      </c>
    </row>
    <row r="19156" spans="1:6" x14ac:dyDescent="0.25">
      <c r="A19156">
        <v>3859</v>
      </c>
      <c r="B19156" s="3">
        <v>43347</v>
      </c>
      <c r="C19156" s="3">
        <v>44564</v>
      </c>
      <c r="D19156" t="s">
        <v>131</v>
      </c>
      <c r="E19156" t="s">
        <v>128</v>
      </c>
      <c r="F19156" t="s">
        <v>133</v>
      </c>
    </row>
    <row r="19157" spans="1:6" x14ac:dyDescent="0.25">
      <c r="A19157">
        <v>3859</v>
      </c>
      <c r="B19157" s="3">
        <v>44564</v>
      </c>
      <c r="C19157" s="3">
        <v>44564</v>
      </c>
      <c r="D19157" t="s">
        <v>131</v>
      </c>
      <c r="E19157" t="s">
        <v>128</v>
      </c>
      <c r="F19157" t="s">
        <v>133</v>
      </c>
    </row>
    <row r="19158" spans="1:6" x14ac:dyDescent="0.25">
      <c r="A19158">
        <v>3860</v>
      </c>
      <c r="B19158" s="3">
        <v>42697</v>
      </c>
      <c r="C19158" s="3">
        <v>43259</v>
      </c>
      <c r="D19158" t="s">
        <v>131</v>
      </c>
      <c r="E19158" t="s">
        <v>176</v>
      </c>
      <c r="F19158" t="s">
        <v>133</v>
      </c>
    </row>
    <row r="19159" spans="1:6" x14ac:dyDescent="0.25">
      <c r="A19159">
        <v>3860</v>
      </c>
      <c r="B19159" s="3">
        <v>43259</v>
      </c>
      <c r="C19159" s="3">
        <v>43272</v>
      </c>
      <c r="D19159" t="s">
        <v>131</v>
      </c>
      <c r="E19159" t="s">
        <v>176</v>
      </c>
      <c r="F19159" t="s">
        <v>133</v>
      </c>
    </row>
    <row r="19160" spans="1:6" x14ac:dyDescent="0.25">
      <c r="A19160">
        <v>3860</v>
      </c>
      <c r="B19160" s="3">
        <v>43273</v>
      </c>
      <c r="C19160" s="3">
        <v>43776</v>
      </c>
      <c r="D19160" t="s">
        <v>131</v>
      </c>
      <c r="E19160" t="s">
        <v>176</v>
      </c>
      <c r="F19160" t="s">
        <v>133</v>
      </c>
    </row>
    <row r="19161" spans="1:6" x14ac:dyDescent="0.25">
      <c r="A19161">
        <v>3860</v>
      </c>
      <c r="B19161" s="3">
        <v>43776</v>
      </c>
      <c r="C19161" s="3">
        <v>43777</v>
      </c>
      <c r="D19161" t="s">
        <v>131</v>
      </c>
      <c r="E19161" t="s">
        <v>176</v>
      </c>
      <c r="F19161" t="s">
        <v>133</v>
      </c>
    </row>
    <row r="19162" spans="1:6" x14ac:dyDescent="0.25">
      <c r="A19162">
        <v>3860</v>
      </c>
      <c r="B19162" s="3">
        <v>43778</v>
      </c>
      <c r="C19162" s="3">
        <v>44501</v>
      </c>
      <c r="D19162" t="s">
        <v>131</v>
      </c>
      <c r="E19162" t="s">
        <v>176</v>
      </c>
      <c r="F19162" t="s">
        <v>133</v>
      </c>
    </row>
    <row r="19163" spans="1:6" x14ac:dyDescent="0.25">
      <c r="A19163">
        <v>3860</v>
      </c>
      <c r="B19163" s="3">
        <v>44501</v>
      </c>
      <c r="C19163" s="3">
        <v>44501</v>
      </c>
      <c r="D19163" t="s">
        <v>131</v>
      </c>
      <c r="E19163" t="s">
        <v>176</v>
      </c>
      <c r="F19163" t="s">
        <v>133</v>
      </c>
    </row>
    <row r="19164" spans="1:6" x14ac:dyDescent="0.25">
      <c r="A19164">
        <v>3860</v>
      </c>
      <c r="B19164" s="3">
        <v>44501</v>
      </c>
      <c r="C19164" s="3">
        <v>44600</v>
      </c>
      <c r="D19164" t="s">
        <v>131</v>
      </c>
      <c r="E19164" t="s">
        <v>169</v>
      </c>
      <c r="F19164" t="s">
        <v>133</v>
      </c>
    </row>
    <row r="19165" spans="1:6" x14ac:dyDescent="0.25">
      <c r="A19165">
        <v>3860</v>
      </c>
      <c r="B19165" s="3">
        <v>44600</v>
      </c>
      <c r="C19165" s="3">
        <v>44601</v>
      </c>
      <c r="D19165" t="s">
        <v>131</v>
      </c>
      <c r="E19165" t="s">
        <v>169</v>
      </c>
      <c r="F19165" t="s">
        <v>133</v>
      </c>
    </row>
    <row r="19166" spans="1:6" x14ac:dyDescent="0.25">
      <c r="A19166">
        <v>3860</v>
      </c>
      <c r="B19166" s="3">
        <v>44602</v>
      </c>
      <c r="C19166" s="3">
        <v>44602</v>
      </c>
      <c r="D19166" t="s">
        <v>131</v>
      </c>
      <c r="E19166" t="s">
        <v>169</v>
      </c>
      <c r="F19166" t="s">
        <v>133</v>
      </c>
    </row>
    <row r="19167" spans="1:6" x14ac:dyDescent="0.25">
      <c r="A19167">
        <v>3860</v>
      </c>
      <c r="B19167" s="3">
        <v>44602</v>
      </c>
      <c r="C19167" s="3">
        <v>44602</v>
      </c>
      <c r="D19167" t="s">
        <v>131</v>
      </c>
      <c r="E19167" t="s">
        <v>169</v>
      </c>
      <c r="F19167" t="s">
        <v>133</v>
      </c>
    </row>
    <row r="19168" spans="1:6" x14ac:dyDescent="0.25">
      <c r="A19168">
        <v>3860</v>
      </c>
      <c r="B19168" s="3">
        <v>44603</v>
      </c>
      <c r="C19168" s="3">
        <v>44621</v>
      </c>
      <c r="D19168" t="s">
        <v>131</v>
      </c>
      <c r="E19168" t="s">
        <v>169</v>
      </c>
      <c r="F19168" t="s">
        <v>133</v>
      </c>
    </row>
    <row r="19169" spans="1:6" x14ac:dyDescent="0.25">
      <c r="A19169">
        <v>3860</v>
      </c>
      <c r="B19169" s="3">
        <v>44621</v>
      </c>
      <c r="C19169" s="3">
        <v>44621</v>
      </c>
      <c r="D19169" t="s">
        <v>131</v>
      </c>
      <c r="E19169" t="s">
        <v>169</v>
      </c>
      <c r="F19169" t="s">
        <v>133</v>
      </c>
    </row>
    <row r="19170" spans="1:6" x14ac:dyDescent="0.25">
      <c r="A19170">
        <v>3860</v>
      </c>
      <c r="B19170" s="3">
        <v>44621</v>
      </c>
      <c r="C19170" s="3"/>
      <c r="D19170" t="s">
        <v>131</v>
      </c>
      <c r="E19170" t="s">
        <v>115</v>
      </c>
      <c r="F19170" t="s">
        <v>133</v>
      </c>
    </row>
    <row r="19171" spans="1:6" x14ac:dyDescent="0.25">
      <c r="A19171">
        <v>3861</v>
      </c>
      <c r="B19171" s="3">
        <v>43010</v>
      </c>
      <c r="C19171" s="3">
        <v>43405</v>
      </c>
      <c r="D19171" t="s">
        <v>131</v>
      </c>
      <c r="E19171" t="s">
        <v>190</v>
      </c>
      <c r="F19171" t="s">
        <v>133</v>
      </c>
    </row>
    <row r="19172" spans="1:6" x14ac:dyDescent="0.25">
      <c r="A19172">
        <v>3861</v>
      </c>
      <c r="B19172" s="3">
        <v>43405</v>
      </c>
      <c r="C19172" s="3">
        <v>43466</v>
      </c>
      <c r="D19172" t="s">
        <v>131</v>
      </c>
      <c r="E19172" t="s">
        <v>190</v>
      </c>
      <c r="F19172" t="s">
        <v>133</v>
      </c>
    </row>
    <row r="19173" spans="1:6" x14ac:dyDescent="0.25">
      <c r="A19173">
        <v>3861</v>
      </c>
      <c r="B19173" s="3">
        <v>43405</v>
      </c>
      <c r="C19173" s="3">
        <v>44378</v>
      </c>
      <c r="D19173" t="s">
        <v>131</v>
      </c>
      <c r="E19173" t="s">
        <v>125</v>
      </c>
      <c r="F19173" t="s">
        <v>133</v>
      </c>
    </row>
    <row r="19174" spans="1:6" x14ac:dyDescent="0.25">
      <c r="A19174">
        <v>3861</v>
      </c>
      <c r="B19174" s="3">
        <v>44378</v>
      </c>
      <c r="C19174" s="3">
        <v>44382</v>
      </c>
      <c r="D19174" t="s">
        <v>131</v>
      </c>
      <c r="E19174" t="s">
        <v>125</v>
      </c>
      <c r="F19174" t="s">
        <v>133</v>
      </c>
    </row>
    <row r="19175" spans="1:6" x14ac:dyDescent="0.25">
      <c r="A19175">
        <v>3861</v>
      </c>
      <c r="B19175" s="3">
        <v>44383</v>
      </c>
      <c r="C19175" s="3">
        <v>44387</v>
      </c>
      <c r="D19175" t="s">
        <v>131</v>
      </c>
      <c r="E19175" t="s">
        <v>125</v>
      </c>
      <c r="F19175" t="s">
        <v>133</v>
      </c>
    </row>
    <row r="19176" spans="1:6" x14ac:dyDescent="0.25">
      <c r="A19176">
        <v>3861</v>
      </c>
      <c r="B19176" s="3">
        <v>44388</v>
      </c>
      <c r="C19176" s="3">
        <v>44562</v>
      </c>
      <c r="D19176" t="s">
        <v>131</v>
      </c>
      <c r="E19176" t="s">
        <v>125</v>
      </c>
      <c r="F19176" t="s">
        <v>133</v>
      </c>
    </row>
    <row r="19177" spans="1:6" x14ac:dyDescent="0.25">
      <c r="A19177">
        <v>3861</v>
      </c>
      <c r="B19177" s="3">
        <v>44562</v>
      </c>
      <c r="C19177" s="3">
        <v>44562</v>
      </c>
      <c r="D19177" t="s">
        <v>131</v>
      </c>
      <c r="E19177" t="s">
        <v>152</v>
      </c>
      <c r="F19177" t="s">
        <v>133</v>
      </c>
    </row>
    <row r="19178" spans="1:6" x14ac:dyDescent="0.25">
      <c r="A19178">
        <v>3861</v>
      </c>
      <c r="B19178" s="3">
        <v>44562</v>
      </c>
      <c r="C19178" s="3">
        <v>44742</v>
      </c>
      <c r="D19178" t="s">
        <v>131</v>
      </c>
      <c r="E19178" t="s">
        <v>152</v>
      </c>
      <c r="F19178" t="s">
        <v>133</v>
      </c>
    </row>
    <row r="19179" spans="1:6" x14ac:dyDescent="0.25">
      <c r="A19179">
        <v>3861</v>
      </c>
      <c r="B19179" s="3">
        <v>44562</v>
      </c>
      <c r="C19179" s="3">
        <v>44562</v>
      </c>
      <c r="D19179" t="s">
        <v>131</v>
      </c>
      <c r="E19179" t="s">
        <v>125</v>
      </c>
      <c r="F19179" t="s">
        <v>133</v>
      </c>
    </row>
    <row r="19180" spans="1:6" x14ac:dyDescent="0.25">
      <c r="A19180">
        <v>3861</v>
      </c>
      <c r="B19180" s="3">
        <v>44742</v>
      </c>
      <c r="C19180" s="3">
        <v>44742</v>
      </c>
      <c r="D19180" t="s">
        <v>131</v>
      </c>
      <c r="E19180" t="s">
        <v>152</v>
      </c>
      <c r="F19180" t="s">
        <v>133</v>
      </c>
    </row>
    <row r="19181" spans="1:6" x14ac:dyDescent="0.25">
      <c r="A19181">
        <v>3861</v>
      </c>
      <c r="B19181" s="3">
        <v>44742</v>
      </c>
      <c r="C19181" s="3"/>
      <c r="D19181" t="s">
        <v>131</v>
      </c>
      <c r="E19181" t="s">
        <v>125</v>
      </c>
      <c r="F19181" t="s">
        <v>133</v>
      </c>
    </row>
    <row r="19182" spans="1:6" x14ac:dyDescent="0.25">
      <c r="A19182">
        <v>3862</v>
      </c>
      <c r="B19182" s="3">
        <v>42705</v>
      </c>
      <c r="C19182" s="3">
        <v>43439</v>
      </c>
      <c r="D19182" t="s">
        <v>131</v>
      </c>
      <c r="E19182" t="s">
        <v>177</v>
      </c>
      <c r="F19182" t="s">
        <v>133</v>
      </c>
    </row>
    <row r="19183" spans="1:6" x14ac:dyDescent="0.25">
      <c r="A19183">
        <v>3862</v>
      </c>
      <c r="B19183" s="3">
        <v>43439</v>
      </c>
      <c r="C19183" s="3">
        <v>43453</v>
      </c>
      <c r="D19183" t="s">
        <v>131</v>
      </c>
      <c r="E19183" t="s">
        <v>177</v>
      </c>
      <c r="F19183" t="s">
        <v>133</v>
      </c>
    </row>
    <row r="19184" spans="1:6" x14ac:dyDescent="0.25">
      <c r="A19184">
        <v>3862</v>
      </c>
      <c r="B19184" s="3">
        <v>43454</v>
      </c>
      <c r="C19184" s="3">
        <v>43579</v>
      </c>
      <c r="D19184" t="s">
        <v>131</v>
      </c>
      <c r="E19184" t="s">
        <v>177</v>
      </c>
      <c r="F19184" t="s">
        <v>133</v>
      </c>
    </row>
    <row r="19185" spans="1:6" x14ac:dyDescent="0.25">
      <c r="A19185">
        <v>3862</v>
      </c>
      <c r="B19185" s="3">
        <v>43579</v>
      </c>
      <c r="C19185" s="3">
        <v>43581</v>
      </c>
      <c r="D19185" t="s">
        <v>131</v>
      </c>
      <c r="E19185" t="s">
        <v>177</v>
      </c>
      <c r="F19185" t="s">
        <v>133</v>
      </c>
    </row>
    <row r="19186" spans="1:6" x14ac:dyDescent="0.25">
      <c r="A19186">
        <v>3862</v>
      </c>
      <c r="B19186" s="3">
        <v>43582</v>
      </c>
      <c r="C19186" s="3">
        <v>43754</v>
      </c>
      <c r="D19186" t="s">
        <v>131</v>
      </c>
      <c r="E19186" t="s">
        <v>177</v>
      </c>
      <c r="F19186" t="s">
        <v>133</v>
      </c>
    </row>
    <row r="19187" spans="1:6" x14ac:dyDescent="0.25">
      <c r="A19187">
        <v>3862</v>
      </c>
      <c r="B19187" s="3">
        <v>43754</v>
      </c>
      <c r="C19187" s="3">
        <v>43754</v>
      </c>
      <c r="D19187" t="s">
        <v>131</v>
      </c>
      <c r="E19187" t="s">
        <v>177</v>
      </c>
      <c r="F19187" t="s">
        <v>133</v>
      </c>
    </row>
    <row r="19188" spans="1:6" x14ac:dyDescent="0.25">
      <c r="A19188">
        <v>3862</v>
      </c>
      <c r="B19188" s="3">
        <v>43754</v>
      </c>
      <c r="C19188" s="3">
        <v>44332</v>
      </c>
      <c r="D19188" t="s">
        <v>131</v>
      </c>
      <c r="E19188" t="s">
        <v>224</v>
      </c>
      <c r="F19188" t="s">
        <v>133</v>
      </c>
    </row>
    <row r="19189" spans="1:6" x14ac:dyDescent="0.25">
      <c r="A19189">
        <v>3862</v>
      </c>
      <c r="B19189" s="3">
        <v>44332</v>
      </c>
      <c r="C19189" s="3">
        <v>44332</v>
      </c>
      <c r="D19189" t="s">
        <v>131</v>
      </c>
      <c r="E19189" t="s">
        <v>224</v>
      </c>
      <c r="F19189" t="s">
        <v>133</v>
      </c>
    </row>
    <row r="19190" spans="1:6" x14ac:dyDescent="0.25">
      <c r="A19190">
        <v>3862</v>
      </c>
      <c r="B19190" s="3">
        <v>44332</v>
      </c>
      <c r="C19190" s="3"/>
      <c r="D19190" t="s">
        <v>131</v>
      </c>
      <c r="E19190" t="s">
        <v>175</v>
      </c>
      <c r="F19190" t="s">
        <v>133</v>
      </c>
    </row>
    <row r="19191" spans="1:6" x14ac:dyDescent="0.25">
      <c r="A19191">
        <v>3863</v>
      </c>
      <c r="B19191" s="3">
        <v>42675</v>
      </c>
      <c r="C19191" s="3">
        <v>44417</v>
      </c>
      <c r="D19191" t="s">
        <v>131</v>
      </c>
      <c r="E19191" t="s">
        <v>187</v>
      </c>
      <c r="F19191" t="s">
        <v>133</v>
      </c>
    </row>
    <row r="19192" spans="1:6" x14ac:dyDescent="0.25">
      <c r="A19192">
        <v>3863</v>
      </c>
      <c r="B19192" s="3">
        <v>44417</v>
      </c>
      <c r="C19192" s="3">
        <v>44417</v>
      </c>
      <c r="D19192" t="s">
        <v>131</v>
      </c>
      <c r="E19192" t="s">
        <v>187</v>
      </c>
      <c r="F19192" t="s">
        <v>133</v>
      </c>
    </row>
    <row r="19193" spans="1:6" x14ac:dyDescent="0.25">
      <c r="A19193">
        <v>3863</v>
      </c>
      <c r="B19193" s="3">
        <v>44417</v>
      </c>
      <c r="C19193" s="3"/>
      <c r="D19193" t="s">
        <v>131</v>
      </c>
      <c r="E19193" t="s">
        <v>115</v>
      </c>
      <c r="F19193" t="s">
        <v>133</v>
      </c>
    </row>
    <row r="19194" spans="1:6" x14ac:dyDescent="0.25">
      <c r="A19194">
        <v>3864</v>
      </c>
      <c r="B19194" s="3">
        <v>42705</v>
      </c>
      <c r="C19194" s="3">
        <v>43360</v>
      </c>
      <c r="D19194" t="s">
        <v>131</v>
      </c>
      <c r="E19194" t="s">
        <v>175</v>
      </c>
      <c r="F19194" t="s">
        <v>133</v>
      </c>
    </row>
    <row r="19195" spans="1:6" x14ac:dyDescent="0.25">
      <c r="A19195">
        <v>3864</v>
      </c>
      <c r="B19195" s="3">
        <v>43360</v>
      </c>
      <c r="C19195" s="3">
        <v>43713</v>
      </c>
      <c r="D19195" t="s">
        <v>131</v>
      </c>
      <c r="E19195" t="s">
        <v>175</v>
      </c>
      <c r="F19195" t="s">
        <v>133</v>
      </c>
    </row>
    <row r="19196" spans="1:6" x14ac:dyDescent="0.25">
      <c r="A19196">
        <v>3864</v>
      </c>
      <c r="B19196" s="3">
        <v>43713</v>
      </c>
      <c r="C19196" s="3">
        <v>43804</v>
      </c>
      <c r="D19196" t="s">
        <v>131</v>
      </c>
      <c r="E19196" t="s">
        <v>175</v>
      </c>
      <c r="F19196" t="s">
        <v>133</v>
      </c>
    </row>
    <row r="19197" spans="1:6" x14ac:dyDescent="0.25">
      <c r="A19197">
        <v>3864</v>
      </c>
      <c r="B19197" s="3">
        <v>43713</v>
      </c>
      <c r="C19197" s="3">
        <v>44742</v>
      </c>
      <c r="D19197" t="s">
        <v>131</v>
      </c>
      <c r="E19197" t="s">
        <v>118</v>
      </c>
      <c r="F19197" t="s">
        <v>133</v>
      </c>
    </row>
    <row r="19198" spans="1:6" x14ac:dyDescent="0.25">
      <c r="A19198">
        <v>3864</v>
      </c>
      <c r="B19198" s="3">
        <v>44742</v>
      </c>
      <c r="C19198" s="3">
        <v>44746</v>
      </c>
      <c r="D19198" t="s">
        <v>131</v>
      </c>
      <c r="E19198" t="s">
        <v>118</v>
      </c>
      <c r="F19198" t="s">
        <v>133</v>
      </c>
    </row>
    <row r="19199" spans="1:6" x14ac:dyDescent="0.25">
      <c r="A19199">
        <v>3864</v>
      </c>
      <c r="B19199" s="3">
        <v>44747</v>
      </c>
      <c r="C19199" s="3"/>
      <c r="D19199" t="s">
        <v>131</v>
      </c>
      <c r="E19199" t="s">
        <v>118</v>
      </c>
      <c r="F19199" t="s">
        <v>133</v>
      </c>
    </row>
    <row r="19200" spans="1:6" x14ac:dyDescent="0.25">
      <c r="A19200">
        <v>3865</v>
      </c>
      <c r="B19200" s="3">
        <v>42736</v>
      </c>
      <c r="C19200" s="3">
        <v>43147</v>
      </c>
      <c r="D19200" t="s">
        <v>131</v>
      </c>
      <c r="E19200" t="s">
        <v>177</v>
      </c>
      <c r="F19200" t="s">
        <v>133</v>
      </c>
    </row>
    <row r="19201" spans="1:6" x14ac:dyDescent="0.25">
      <c r="A19201">
        <v>3865</v>
      </c>
      <c r="B19201" s="3">
        <v>43147</v>
      </c>
      <c r="C19201" s="3">
        <v>44409</v>
      </c>
      <c r="D19201" t="s">
        <v>131</v>
      </c>
      <c r="E19201" t="s">
        <v>177</v>
      </c>
      <c r="F19201" t="s">
        <v>133</v>
      </c>
    </row>
    <row r="19202" spans="1:6" x14ac:dyDescent="0.25">
      <c r="A19202">
        <v>3865</v>
      </c>
      <c r="B19202" s="3">
        <v>44409</v>
      </c>
      <c r="C19202" s="3">
        <v>44562</v>
      </c>
      <c r="D19202" t="s">
        <v>131</v>
      </c>
      <c r="E19202" t="s">
        <v>170</v>
      </c>
      <c r="F19202" t="s">
        <v>133</v>
      </c>
    </row>
    <row r="19203" spans="1:6" x14ac:dyDescent="0.25">
      <c r="A19203">
        <v>3865</v>
      </c>
      <c r="B19203" s="3">
        <v>44562</v>
      </c>
      <c r="C19203" s="3">
        <v>44725</v>
      </c>
      <c r="D19203" t="s">
        <v>131</v>
      </c>
      <c r="E19203" t="s">
        <v>177</v>
      </c>
      <c r="F19203" t="s">
        <v>133</v>
      </c>
    </row>
    <row r="19204" spans="1:6" x14ac:dyDescent="0.25">
      <c r="A19204">
        <v>3865</v>
      </c>
      <c r="B19204" s="3">
        <v>44562</v>
      </c>
      <c r="C19204" s="3"/>
      <c r="D19204" t="s">
        <v>131</v>
      </c>
      <c r="E19204" t="s">
        <v>170</v>
      </c>
      <c r="F19204" t="s">
        <v>133</v>
      </c>
    </row>
    <row r="19205" spans="1:6" x14ac:dyDescent="0.25">
      <c r="A19205">
        <v>3866</v>
      </c>
      <c r="B19205" s="3">
        <v>42705</v>
      </c>
      <c r="C19205" s="3">
        <v>43570</v>
      </c>
      <c r="D19205" t="s">
        <v>131</v>
      </c>
      <c r="E19205" t="s">
        <v>129</v>
      </c>
      <c r="F19205" t="s">
        <v>133</v>
      </c>
    </row>
    <row r="19206" spans="1:6" x14ac:dyDescent="0.25">
      <c r="A19206">
        <v>3866</v>
      </c>
      <c r="B19206" s="3">
        <v>43570</v>
      </c>
      <c r="C19206" s="3">
        <v>44655</v>
      </c>
      <c r="D19206" t="s">
        <v>131</v>
      </c>
      <c r="E19206" t="s">
        <v>129</v>
      </c>
      <c r="F19206" t="s">
        <v>133</v>
      </c>
    </row>
    <row r="19207" spans="1:6" x14ac:dyDescent="0.25">
      <c r="A19207">
        <v>3866</v>
      </c>
      <c r="B19207" s="3">
        <v>44655</v>
      </c>
      <c r="C19207" s="3">
        <v>44745</v>
      </c>
      <c r="D19207" t="s">
        <v>131</v>
      </c>
      <c r="E19207" t="s">
        <v>129</v>
      </c>
      <c r="F19207" t="s">
        <v>133</v>
      </c>
    </row>
    <row r="19208" spans="1:6" x14ac:dyDescent="0.25">
      <c r="A19208">
        <v>3866</v>
      </c>
      <c r="B19208" s="3">
        <v>44746</v>
      </c>
      <c r="C19208" s="3"/>
      <c r="D19208" t="s">
        <v>131</v>
      </c>
      <c r="E19208" t="s">
        <v>129</v>
      </c>
      <c r="F19208" t="s">
        <v>133</v>
      </c>
    </row>
    <row r="19209" spans="1:6" x14ac:dyDescent="0.25">
      <c r="A19209">
        <v>3867</v>
      </c>
      <c r="B19209" s="3">
        <v>42736</v>
      </c>
      <c r="C19209" s="3">
        <v>43613</v>
      </c>
      <c r="D19209" t="s">
        <v>131</v>
      </c>
      <c r="E19209" t="s">
        <v>177</v>
      </c>
      <c r="F19209" t="s">
        <v>133</v>
      </c>
    </row>
    <row r="19210" spans="1:6" x14ac:dyDescent="0.25">
      <c r="A19210">
        <v>3867</v>
      </c>
      <c r="B19210" s="3">
        <v>43613</v>
      </c>
      <c r="C19210" s="3">
        <v>43614</v>
      </c>
      <c r="D19210" t="s">
        <v>131</v>
      </c>
      <c r="E19210" t="s">
        <v>177</v>
      </c>
      <c r="F19210" t="s">
        <v>133</v>
      </c>
    </row>
    <row r="19211" spans="1:6" x14ac:dyDescent="0.25">
      <c r="A19211">
        <v>3867</v>
      </c>
      <c r="B19211" s="3">
        <v>43615</v>
      </c>
      <c r="C19211" s="3">
        <v>43759</v>
      </c>
      <c r="D19211" t="s">
        <v>131</v>
      </c>
      <c r="E19211" t="s">
        <v>177</v>
      </c>
      <c r="F19211" t="s">
        <v>133</v>
      </c>
    </row>
    <row r="19212" spans="1:6" x14ac:dyDescent="0.25">
      <c r="A19212">
        <v>3867</v>
      </c>
      <c r="B19212" s="3">
        <v>43759</v>
      </c>
      <c r="C19212" s="3">
        <v>43770</v>
      </c>
      <c r="D19212" t="s">
        <v>131</v>
      </c>
      <c r="E19212" t="s">
        <v>177</v>
      </c>
      <c r="F19212" t="s">
        <v>133</v>
      </c>
    </row>
    <row r="19213" spans="1:6" x14ac:dyDescent="0.25">
      <c r="A19213">
        <v>3867</v>
      </c>
      <c r="B19213" s="3">
        <v>43771</v>
      </c>
      <c r="D19213" t="s">
        <v>131</v>
      </c>
      <c r="E19213" t="s">
        <v>177</v>
      </c>
      <c r="F19213" t="s">
        <v>133</v>
      </c>
    </row>
    <row r="19214" spans="1:6" x14ac:dyDescent="0.25">
      <c r="A19214">
        <v>3868</v>
      </c>
      <c r="B19214" s="3">
        <v>42736</v>
      </c>
      <c r="C19214" s="3">
        <v>44256</v>
      </c>
      <c r="D19214" t="s">
        <v>131</v>
      </c>
      <c r="E19214" t="s">
        <v>171</v>
      </c>
      <c r="F19214" t="s">
        <v>133</v>
      </c>
    </row>
    <row r="19215" spans="1:6" x14ac:dyDescent="0.25">
      <c r="A19215">
        <v>3868</v>
      </c>
      <c r="B19215" s="3">
        <v>44256</v>
      </c>
      <c r="C19215" s="3">
        <v>44256</v>
      </c>
      <c r="D19215" t="s">
        <v>131</v>
      </c>
      <c r="E19215" t="s">
        <v>171</v>
      </c>
      <c r="F19215" t="s">
        <v>133</v>
      </c>
    </row>
    <row r="19216" spans="1:6" x14ac:dyDescent="0.25">
      <c r="A19216">
        <v>3868</v>
      </c>
      <c r="B19216" s="3">
        <v>44256</v>
      </c>
      <c r="C19216" s="3">
        <v>44440</v>
      </c>
      <c r="D19216" t="s">
        <v>131</v>
      </c>
      <c r="E19216" t="s">
        <v>173</v>
      </c>
      <c r="F19216" t="s">
        <v>133</v>
      </c>
    </row>
    <row r="19217" spans="1:6" x14ac:dyDescent="0.25">
      <c r="A19217">
        <v>3868</v>
      </c>
      <c r="B19217" s="3">
        <v>44440</v>
      </c>
      <c r="C19217" s="3">
        <v>44440</v>
      </c>
      <c r="D19217" t="s">
        <v>131</v>
      </c>
      <c r="E19217" t="s">
        <v>173</v>
      </c>
      <c r="F19217" t="s">
        <v>133</v>
      </c>
    </row>
    <row r="19218" spans="1:6" x14ac:dyDescent="0.25">
      <c r="A19218">
        <v>3868</v>
      </c>
      <c r="B19218" s="3">
        <v>44440</v>
      </c>
      <c r="C19218" s="3"/>
      <c r="D19218" t="s">
        <v>131</v>
      </c>
      <c r="E19218" t="s">
        <v>129</v>
      </c>
      <c r="F19218" t="s">
        <v>133</v>
      </c>
    </row>
    <row r="19219" spans="1:6" x14ac:dyDescent="0.25">
      <c r="A19219">
        <v>3869</v>
      </c>
      <c r="B19219" s="3">
        <v>42736</v>
      </c>
      <c r="C19219" s="3">
        <v>43525</v>
      </c>
      <c r="D19219" t="s">
        <v>131</v>
      </c>
      <c r="E19219" t="s">
        <v>185</v>
      </c>
      <c r="F19219" t="s">
        <v>133</v>
      </c>
    </row>
    <row r="19220" spans="1:6" x14ac:dyDescent="0.25">
      <c r="A19220">
        <v>3869</v>
      </c>
      <c r="B19220" s="3">
        <v>43525</v>
      </c>
      <c r="C19220" s="3">
        <v>43525</v>
      </c>
      <c r="D19220" t="s">
        <v>131</v>
      </c>
      <c r="E19220" t="s">
        <v>185</v>
      </c>
      <c r="F19220" t="s">
        <v>133</v>
      </c>
    </row>
    <row r="19221" spans="1:6" x14ac:dyDescent="0.25">
      <c r="A19221">
        <v>3869</v>
      </c>
      <c r="B19221" s="3">
        <v>43525</v>
      </c>
      <c r="C19221" s="3">
        <v>43525</v>
      </c>
      <c r="D19221" t="s">
        <v>131</v>
      </c>
      <c r="E19221" t="s">
        <v>185</v>
      </c>
      <c r="F19221" t="s">
        <v>133</v>
      </c>
    </row>
    <row r="19222" spans="1:6" x14ac:dyDescent="0.25">
      <c r="A19222">
        <v>3869</v>
      </c>
      <c r="B19222" s="3">
        <v>43525</v>
      </c>
      <c r="C19222" s="3">
        <v>44421</v>
      </c>
      <c r="D19222" t="s">
        <v>131</v>
      </c>
      <c r="E19222" t="s">
        <v>187</v>
      </c>
      <c r="F19222" t="s">
        <v>133</v>
      </c>
    </row>
    <row r="19223" spans="1:6" x14ac:dyDescent="0.25">
      <c r="A19223">
        <v>3869</v>
      </c>
      <c r="B19223" s="3">
        <v>44421</v>
      </c>
      <c r="C19223" s="3">
        <v>44434</v>
      </c>
      <c r="D19223" t="s">
        <v>131</v>
      </c>
      <c r="E19223" t="s">
        <v>187</v>
      </c>
      <c r="F19223" t="s">
        <v>133</v>
      </c>
    </row>
    <row r="19224" spans="1:6" x14ac:dyDescent="0.25">
      <c r="A19224">
        <v>3869</v>
      </c>
      <c r="B19224" s="3">
        <v>44435</v>
      </c>
      <c r="C19224" s="3">
        <v>44529</v>
      </c>
      <c r="D19224" t="s">
        <v>131</v>
      </c>
      <c r="E19224" t="s">
        <v>187</v>
      </c>
      <c r="F19224" t="s">
        <v>133</v>
      </c>
    </row>
    <row r="19225" spans="1:6" x14ac:dyDescent="0.25">
      <c r="A19225">
        <v>3869</v>
      </c>
      <c r="B19225" s="3">
        <v>44529</v>
      </c>
      <c r="C19225" s="3">
        <v>44626</v>
      </c>
      <c r="D19225" t="s">
        <v>131</v>
      </c>
      <c r="E19225" t="s">
        <v>187</v>
      </c>
      <c r="F19225" t="s">
        <v>133</v>
      </c>
    </row>
    <row r="19226" spans="1:6" x14ac:dyDescent="0.25">
      <c r="A19226">
        <v>3869</v>
      </c>
      <c r="B19226" s="3">
        <v>44627</v>
      </c>
      <c r="C19226" s="3"/>
      <c r="D19226" t="s">
        <v>131</v>
      </c>
      <c r="E19226" t="s">
        <v>187</v>
      </c>
      <c r="F19226" t="s">
        <v>133</v>
      </c>
    </row>
    <row r="19227" spans="1:6" x14ac:dyDescent="0.25">
      <c r="A19227">
        <v>3870</v>
      </c>
      <c r="B19227" s="3">
        <v>42648</v>
      </c>
      <c r="C19227" s="3">
        <v>43140</v>
      </c>
      <c r="D19227" t="s">
        <v>131</v>
      </c>
      <c r="E19227" t="s">
        <v>172</v>
      </c>
      <c r="F19227" t="s">
        <v>133</v>
      </c>
    </row>
    <row r="19228" spans="1:6" x14ac:dyDescent="0.25">
      <c r="A19228">
        <v>3870</v>
      </c>
      <c r="B19228" s="3">
        <v>43140</v>
      </c>
      <c r="C19228" s="3">
        <v>43146</v>
      </c>
      <c r="D19228" t="s">
        <v>131</v>
      </c>
      <c r="E19228" t="s">
        <v>172</v>
      </c>
      <c r="F19228" t="s">
        <v>133</v>
      </c>
    </row>
    <row r="19229" spans="1:6" x14ac:dyDescent="0.25">
      <c r="A19229">
        <v>3870</v>
      </c>
      <c r="B19229" s="3">
        <v>43146</v>
      </c>
      <c r="C19229" s="3">
        <v>43333</v>
      </c>
      <c r="D19229" t="s">
        <v>131</v>
      </c>
      <c r="E19229" t="s">
        <v>172</v>
      </c>
      <c r="F19229" t="s">
        <v>133</v>
      </c>
    </row>
    <row r="19230" spans="1:6" x14ac:dyDescent="0.25">
      <c r="A19230">
        <v>3870</v>
      </c>
      <c r="B19230" s="3">
        <v>43333</v>
      </c>
      <c r="C19230" s="3">
        <v>43333</v>
      </c>
      <c r="D19230" t="s">
        <v>131</v>
      </c>
      <c r="E19230" t="s">
        <v>172</v>
      </c>
      <c r="F19230" t="s">
        <v>133</v>
      </c>
    </row>
    <row r="19231" spans="1:6" x14ac:dyDescent="0.25">
      <c r="A19231">
        <v>3870</v>
      </c>
      <c r="B19231" s="3">
        <v>43334</v>
      </c>
      <c r="C19231" s="3"/>
      <c r="D19231" t="s">
        <v>131</v>
      </c>
      <c r="E19231" t="s">
        <v>172</v>
      </c>
      <c r="F19231" t="s">
        <v>133</v>
      </c>
    </row>
    <row r="19232" spans="1:6" x14ac:dyDescent="0.25">
      <c r="A19232">
        <v>3871</v>
      </c>
      <c r="B19232" s="3">
        <v>42749</v>
      </c>
      <c r="C19232" s="3">
        <v>43205</v>
      </c>
      <c r="D19232" t="s">
        <v>131</v>
      </c>
      <c r="E19232" t="s">
        <v>184</v>
      </c>
      <c r="F19232" t="s">
        <v>133</v>
      </c>
    </row>
    <row r="19233" spans="1:6" x14ac:dyDescent="0.25">
      <c r="A19233">
        <v>3871</v>
      </c>
      <c r="B19233" s="3">
        <v>43205</v>
      </c>
      <c r="C19233" s="3">
        <v>43206</v>
      </c>
      <c r="D19233" t="s">
        <v>131</v>
      </c>
      <c r="E19233" t="s">
        <v>184</v>
      </c>
      <c r="F19233" t="s">
        <v>133</v>
      </c>
    </row>
    <row r="19234" spans="1:6" x14ac:dyDescent="0.25">
      <c r="A19234">
        <v>3871</v>
      </c>
      <c r="B19234" s="3">
        <v>43206</v>
      </c>
      <c r="C19234" s="3">
        <v>43739</v>
      </c>
      <c r="D19234" t="s">
        <v>131</v>
      </c>
      <c r="E19234" t="s">
        <v>184</v>
      </c>
      <c r="F19234" t="s">
        <v>133</v>
      </c>
    </row>
    <row r="19235" spans="1:6" x14ac:dyDescent="0.25">
      <c r="A19235">
        <v>3871</v>
      </c>
      <c r="B19235" s="3">
        <v>43739</v>
      </c>
      <c r="C19235" s="3">
        <v>43739</v>
      </c>
      <c r="D19235" t="s">
        <v>131</v>
      </c>
      <c r="E19235" t="s">
        <v>184</v>
      </c>
      <c r="F19235" t="s">
        <v>133</v>
      </c>
    </row>
    <row r="19236" spans="1:6" x14ac:dyDescent="0.25">
      <c r="A19236">
        <v>3871</v>
      </c>
      <c r="B19236" s="3">
        <v>43739</v>
      </c>
      <c r="C19236" s="3">
        <v>44456</v>
      </c>
      <c r="D19236" t="s">
        <v>131</v>
      </c>
      <c r="E19236" t="s">
        <v>115</v>
      </c>
      <c r="F19236" t="s">
        <v>133</v>
      </c>
    </row>
    <row r="19237" spans="1:6" x14ac:dyDescent="0.25">
      <c r="A19237">
        <v>3871</v>
      </c>
      <c r="B19237" s="3">
        <v>44456</v>
      </c>
      <c r="C19237" s="3">
        <v>44535</v>
      </c>
      <c r="D19237" t="s">
        <v>131</v>
      </c>
      <c r="E19237" t="s">
        <v>115</v>
      </c>
      <c r="F19237" t="s">
        <v>133</v>
      </c>
    </row>
    <row r="19238" spans="1:6" x14ac:dyDescent="0.25">
      <c r="A19238">
        <v>3871</v>
      </c>
      <c r="B19238" s="3">
        <v>44535</v>
      </c>
      <c r="C19238" s="3">
        <v>44536</v>
      </c>
      <c r="D19238" t="s">
        <v>131</v>
      </c>
      <c r="E19238" t="s">
        <v>115</v>
      </c>
      <c r="F19238" t="s">
        <v>133</v>
      </c>
    </row>
    <row r="19239" spans="1:6" x14ac:dyDescent="0.25">
      <c r="A19239">
        <v>3871</v>
      </c>
      <c r="B19239" s="3">
        <v>44536</v>
      </c>
      <c r="C19239" s="3">
        <v>44564</v>
      </c>
      <c r="D19239" t="s">
        <v>131</v>
      </c>
      <c r="E19239" t="s">
        <v>115</v>
      </c>
      <c r="F19239" t="s">
        <v>133</v>
      </c>
    </row>
    <row r="19240" spans="1:6" x14ac:dyDescent="0.25">
      <c r="A19240">
        <v>3871</v>
      </c>
      <c r="B19240" s="3">
        <v>44564</v>
      </c>
      <c r="C19240" s="3">
        <v>44565</v>
      </c>
      <c r="D19240" t="s">
        <v>131</v>
      </c>
      <c r="E19240" t="s">
        <v>115</v>
      </c>
      <c r="F19240" t="s">
        <v>133</v>
      </c>
    </row>
    <row r="19241" spans="1:6" x14ac:dyDescent="0.25">
      <c r="A19241">
        <v>3871</v>
      </c>
      <c r="B19241" s="3">
        <v>44565</v>
      </c>
      <c r="C19241" s="3"/>
      <c r="D19241" t="s">
        <v>131</v>
      </c>
      <c r="E19241" t="s">
        <v>115</v>
      </c>
      <c r="F19241" t="s">
        <v>133</v>
      </c>
    </row>
    <row r="19242" spans="1:6" x14ac:dyDescent="0.25">
      <c r="A19242">
        <v>3872</v>
      </c>
      <c r="B19242" s="3">
        <v>42781</v>
      </c>
      <c r="C19242" s="3">
        <v>43206</v>
      </c>
      <c r="D19242" t="s">
        <v>131</v>
      </c>
      <c r="E19242" t="s">
        <v>111</v>
      </c>
      <c r="F19242" t="s">
        <v>133</v>
      </c>
    </row>
    <row r="19243" spans="1:6" x14ac:dyDescent="0.25">
      <c r="A19243">
        <v>3872</v>
      </c>
      <c r="B19243" s="3">
        <v>43206</v>
      </c>
      <c r="C19243" s="3">
        <v>43739</v>
      </c>
      <c r="D19243" t="s">
        <v>131</v>
      </c>
      <c r="E19243" t="s">
        <v>111</v>
      </c>
      <c r="F19243" t="s">
        <v>133</v>
      </c>
    </row>
    <row r="19244" spans="1:6" x14ac:dyDescent="0.25">
      <c r="A19244">
        <v>3872</v>
      </c>
      <c r="B19244" s="3">
        <v>43206</v>
      </c>
      <c r="C19244" s="3">
        <v>43206</v>
      </c>
      <c r="D19244" t="s">
        <v>131</v>
      </c>
      <c r="E19244" t="s">
        <v>111</v>
      </c>
      <c r="F19244" t="s">
        <v>133</v>
      </c>
    </row>
    <row r="19245" spans="1:6" x14ac:dyDescent="0.25">
      <c r="A19245">
        <v>3872</v>
      </c>
      <c r="B19245" s="3">
        <v>43739</v>
      </c>
      <c r="C19245" s="3">
        <v>43739</v>
      </c>
      <c r="D19245" t="s">
        <v>131</v>
      </c>
      <c r="E19245" t="s">
        <v>111</v>
      </c>
      <c r="F19245" t="s">
        <v>133</v>
      </c>
    </row>
    <row r="19246" spans="1:6" x14ac:dyDescent="0.25">
      <c r="A19246">
        <v>3872</v>
      </c>
      <c r="B19246" s="3">
        <v>43739</v>
      </c>
      <c r="C19246" s="3">
        <v>43739</v>
      </c>
      <c r="D19246" t="s">
        <v>131</v>
      </c>
      <c r="E19246" t="s">
        <v>143</v>
      </c>
      <c r="F19246" t="s">
        <v>133</v>
      </c>
    </row>
    <row r="19247" spans="1:6" x14ac:dyDescent="0.25">
      <c r="A19247">
        <v>3872</v>
      </c>
      <c r="B19247" s="3">
        <v>43739</v>
      </c>
      <c r="C19247" s="3">
        <v>43850</v>
      </c>
      <c r="D19247" t="s">
        <v>131</v>
      </c>
      <c r="E19247" t="s">
        <v>143</v>
      </c>
      <c r="F19247" t="s">
        <v>133</v>
      </c>
    </row>
    <row r="19248" spans="1:6" x14ac:dyDescent="0.25">
      <c r="A19248">
        <v>3872</v>
      </c>
      <c r="B19248" s="3">
        <v>43850</v>
      </c>
      <c r="C19248" s="3">
        <v>44058</v>
      </c>
      <c r="D19248" t="s">
        <v>131</v>
      </c>
      <c r="E19248" t="s">
        <v>143</v>
      </c>
      <c r="F19248" t="s">
        <v>133</v>
      </c>
    </row>
    <row r="19249" spans="1:6" x14ac:dyDescent="0.25">
      <c r="A19249">
        <v>3872</v>
      </c>
      <c r="B19249" s="3">
        <v>44058</v>
      </c>
      <c r="C19249" s="3">
        <v>44058</v>
      </c>
      <c r="D19249" t="s">
        <v>131</v>
      </c>
      <c r="E19249" t="s">
        <v>111</v>
      </c>
      <c r="F19249" t="s">
        <v>133</v>
      </c>
    </row>
    <row r="19250" spans="1:6" x14ac:dyDescent="0.25">
      <c r="A19250">
        <v>3872</v>
      </c>
      <c r="B19250" s="3">
        <v>44059</v>
      </c>
      <c r="C19250" s="3">
        <v>44059</v>
      </c>
      <c r="D19250" t="s">
        <v>131</v>
      </c>
      <c r="E19250" t="s">
        <v>115</v>
      </c>
      <c r="F19250" t="s">
        <v>133</v>
      </c>
    </row>
    <row r="19251" spans="1:6" x14ac:dyDescent="0.25">
      <c r="A19251">
        <v>3872</v>
      </c>
      <c r="B19251" s="3">
        <v>44059</v>
      </c>
      <c r="C19251" s="3">
        <v>44223</v>
      </c>
      <c r="D19251" t="s">
        <v>131</v>
      </c>
      <c r="E19251" t="s">
        <v>115</v>
      </c>
      <c r="F19251" t="s">
        <v>133</v>
      </c>
    </row>
    <row r="19252" spans="1:6" x14ac:dyDescent="0.25">
      <c r="A19252">
        <v>3872</v>
      </c>
      <c r="B19252" s="3">
        <v>44223</v>
      </c>
      <c r="C19252" s="3">
        <v>44229</v>
      </c>
      <c r="D19252" t="s">
        <v>131</v>
      </c>
      <c r="E19252" t="s">
        <v>115</v>
      </c>
      <c r="F19252" t="s">
        <v>133</v>
      </c>
    </row>
    <row r="19253" spans="1:6" x14ac:dyDescent="0.25">
      <c r="A19253">
        <v>3872</v>
      </c>
      <c r="B19253" s="3">
        <v>44230</v>
      </c>
      <c r="C19253" s="3">
        <v>44579</v>
      </c>
      <c r="D19253" t="s">
        <v>131</v>
      </c>
      <c r="E19253" t="s">
        <v>115</v>
      </c>
      <c r="F19253" t="s">
        <v>133</v>
      </c>
    </row>
    <row r="19254" spans="1:6" x14ac:dyDescent="0.25">
      <c r="A19254">
        <v>3872</v>
      </c>
      <c r="B19254" s="3">
        <v>44579</v>
      </c>
      <c r="C19254" s="3">
        <v>44585</v>
      </c>
      <c r="D19254" t="s">
        <v>131</v>
      </c>
      <c r="E19254" t="s">
        <v>115</v>
      </c>
      <c r="F19254" t="s">
        <v>133</v>
      </c>
    </row>
    <row r="19255" spans="1:6" x14ac:dyDescent="0.25">
      <c r="A19255">
        <v>3872</v>
      </c>
      <c r="B19255" s="3">
        <v>44586</v>
      </c>
      <c r="C19255" s="3">
        <v>44642</v>
      </c>
      <c r="D19255" t="s">
        <v>131</v>
      </c>
      <c r="E19255" t="s">
        <v>115</v>
      </c>
      <c r="F19255" t="s">
        <v>133</v>
      </c>
    </row>
    <row r="19256" spans="1:6" x14ac:dyDescent="0.25">
      <c r="A19256">
        <v>3872</v>
      </c>
      <c r="B19256" s="3">
        <v>44642</v>
      </c>
      <c r="C19256" s="3"/>
      <c r="D19256" t="s">
        <v>131</v>
      </c>
      <c r="E19256" t="s">
        <v>115</v>
      </c>
      <c r="F19256" t="s">
        <v>133</v>
      </c>
    </row>
    <row r="19257" spans="1:6" x14ac:dyDescent="0.25">
      <c r="A19257">
        <v>3873</v>
      </c>
      <c r="B19257" s="3">
        <v>42767</v>
      </c>
      <c r="C19257" s="3">
        <v>43635</v>
      </c>
      <c r="D19257" t="s">
        <v>131</v>
      </c>
      <c r="E19257" t="s">
        <v>185</v>
      </c>
      <c r="F19257" t="s">
        <v>133</v>
      </c>
    </row>
    <row r="19258" spans="1:6" x14ac:dyDescent="0.25">
      <c r="A19258">
        <v>3873</v>
      </c>
      <c r="B19258" s="3">
        <v>43635</v>
      </c>
      <c r="C19258" s="3">
        <v>43649</v>
      </c>
      <c r="D19258" t="s">
        <v>131</v>
      </c>
      <c r="E19258" t="s">
        <v>185</v>
      </c>
      <c r="F19258" t="s">
        <v>133</v>
      </c>
    </row>
    <row r="19259" spans="1:6" x14ac:dyDescent="0.25">
      <c r="A19259">
        <v>3873</v>
      </c>
      <c r="B19259" s="3">
        <v>43650</v>
      </c>
      <c r="C19259" s="3">
        <v>43725</v>
      </c>
      <c r="D19259" t="s">
        <v>131</v>
      </c>
      <c r="E19259" t="s">
        <v>185</v>
      </c>
      <c r="F19259" t="s">
        <v>133</v>
      </c>
    </row>
    <row r="19260" spans="1:6" x14ac:dyDescent="0.25">
      <c r="A19260">
        <v>3873</v>
      </c>
      <c r="B19260" s="3">
        <v>43725</v>
      </c>
      <c r="C19260" s="3">
        <v>43739</v>
      </c>
      <c r="D19260" t="s">
        <v>131</v>
      </c>
      <c r="E19260" t="s">
        <v>185</v>
      </c>
      <c r="F19260" t="s">
        <v>133</v>
      </c>
    </row>
    <row r="19261" spans="1:6" x14ac:dyDescent="0.25">
      <c r="A19261">
        <v>3873</v>
      </c>
      <c r="B19261" s="3">
        <v>43740</v>
      </c>
      <c r="C19261" s="3">
        <v>43740</v>
      </c>
      <c r="D19261" t="s">
        <v>131</v>
      </c>
      <c r="E19261" t="s">
        <v>185</v>
      </c>
      <c r="F19261" t="s">
        <v>133</v>
      </c>
    </row>
    <row r="19262" spans="1:6" x14ac:dyDescent="0.25">
      <c r="A19262">
        <v>3873</v>
      </c>
      <c r="B19262" s="3">
        <v>43740</v>
      </c>
      <c r="C19262" s="3">
        <v>43753</v>
      </c>
      <c r="D19262" t="s">
        <v>131</v>
      </c>
      <c r="E19262" t="s">
        <v>185</v>
      </c>
      <c r="F19262" t="s">
        <v>133</v>
      </c>
    </row>
    <row r="19263" spans="1:6" x14ac:dyDescent="0.25">
      <c r="A19263">
        <v>3873</v>
      </c>
      <c r="B19263" s="3">
        <v>43754</v>
      </c>
      <c r="C19263" s="3">
        <v>43754</v>
      </c>
      <c r="D19263" t="s">
        <v>131</v>
      </c>
      <c r="E19263" t="s">
        <v>185</v>
      </c>
      <c r="F19263" t="s">
        <v>133</v>
      </c>
    </row>
    <row r="19264" spans="1:6" x14ac:dyDescent="0.25">
      <c r="A19264">
        <v>3873</v>
      </c>
      <c r="B19264" s="3">
        <v>43754</v>
      </c>
      <c r="C19264" s="3">
        <v>43768</v>
      </c>
      <c r="D19264" t="s">
        <v>131</v>
      </c>
      <c r="E19264" t="s">
        <v>185</v>
      </c>
      <c r="F19264" t="s">
        <v>133</v>
      </c>
    </row>
    <row r="19265" spans="1:6" x14ac:dyDescent="0.25">
      <c r="A19265">
        <v>3873</v>
      </c>
      <c r="B19265" s="3">
        <v>43769</v>
      </c>
      <c r="C19265" s="3">
        <v>43943</v>
      </c>
      <c r="D19265" t="s">
        <v>131</v>
      </c>
      <c r="E19265" t="s">
        <v>185</v>
      </c>
      <c r="F19265" t="s">
        <v>133</v>
      </c>
    </row>
    <row r="19266" spans="1:6" x14ac:dyDescent="0.25">
      <c r="A19266">
        <v>3873</v>
      </c>
      <c r="B19266" s="3">
        <v>43943</v>
      </c>
      <c r="C19266" s="3">
        <v>44040</v>
      </c>
      <c r="D19266" t="s">
        <v>131</v>
      </c>
      <c r="E19266" t="s">
        <v>185</v>
      </c>
      <c r="F19266" t="s">
        <v>133</v>
      </c>
    </row>
    <row r="19267" spans="1:6" x14ac:dyDescent="0.25">
      <c r="A19267">
        <v>3873</v>
      </c>
      <c r="B19267" s="3">
        <v>44041</v>
      </c>
      <c r="C19267" s="3">
        <v>44041</v>
      </c>
      <c r="D19267" t="s">
        <v>131</v>
      </c>
      <c r="E19267" t="s">
        <v>185</v>
      </c>
      <c r="F19267" t="s">
        <v>133</v>
      </c>
    </row>
    <row r="19268" spans="1:6" x14ac:dyDescent="0.25">
      <c r="A19268">
        <v>3873</v>
      </c>
      <c r="B19268" s="3">
        <v>44041</v>
      </c>
      <c r="C19268" s="3">
        <v>44085</v>
      </c>
      <c r="D19268" t="s">
        <v>131</v>
      </c>
      <c r="E19268" t="s">
        <v>185</v>
      </c>
      <c r="F19268" t="s">
        <v>133</v>
      </c>
    </row>
    <row r="19269" spans="1:6" x14ac:dyDescent="0.25">
      <c r="A19269">
        <v>3873</v>
      </c>
      <c r="B19269" s="3">
        <v>44086</v>
      </c>
      <c r="C19269" s="3"/>
      <c r="D19269" t="s">
        <v>131</v>
      </c>
      <c r="E19269" t="s">
        <v>185</v>
      </c>
      <c r="F19269" t="s">
        <v>133</v>
      </c>
    </row>
    <row r="19270" spans="1:6" x14ac:dyDescent="0.25">
      <c r="A19270">
        <v>3874</v>
      </c>
      <c r="B19270" s="3">
        <v>42767</v>
      </c>
      <c r="C19270" s="3">
        <v>43831</v>
      </c>
      <c r="D19270" t="s">
        <v>131</v>
      </c>
      <c r="E19270" t="s">
        <v>180</v>
      </c>
      <c r="F19270" t="s">
        <v>133</v>
      </c>
    </row>
    <row r="19271" spans="1:6" x14ac:dyDescent="0.25">
      <c r="A19271">
        <v>3874</v>
      </c>
      <c r="B19271" s="3">
        <v>43831</v>
      </c>
      <c r="C19271" s="3">
        <v>43831</v>
      </c>
      <c r="D19271" t="s">
        <v>131</v>
      </c>
      <c r="E19271" t="s">
        <v>180</v>
      </c>
      <c r="F19271" t="s">
        <v>133</v>
      </c>
    </row>
    <row r="19272" spans="1:6" x14ac:dyDescent="0.25">
      <c r="A19272">
        <v>3874</v>
      </c>
      <c r="B19272" s="3">
        <v>43831</v>
      </c>
      <c r="C19272" s="3"/>
      <c r="D19272" t="s">
        <v>131</v>
      </c>
      <c r="E19272" t="s">
        <v>169</v>
      </c>
      <c r="F19272" t="s">
        <v>133</v>
      </c>
    </row>
    <row r="19273" spans="1:6" x14ac:dyDescent="0.25">
      <c r="A19273">
        <v>3875</v>
      </c>
      <c r="B19273" s="3">
        <v>42776</v>
      </c>
      <c r="C19273" s="3">
        <v>43205</v>
      </c>
      <c r="D19273" t="s">
        <v>131</v>
      </c>
      <c r="E19273" t="s">
        <v>207</v>
      </c>
      <c r="F19273" t="s">
        <v>133</v>
      </c>
    </row>
    <row r="19274" spans="1:6" x14ac:dyDescent="0.25">
      <c r="A19274">
        <v>3875</v>
      </c>
      <c r="B19274" s="3">
        <v>43205</v>
      </c>
      <c r="C19274" s="3">
        <v>43206</v>
      </c>
      <c r="D19274" t="s">
        <v>131</v>
      </c>
      <c r="E19274" t="s">
        <v>207</v>
      </c>
      <c r="F19274" t="s">
        <v>133</v>
      </c>
    </row>
    <row r="19275" spans="1:6" x14ac:dyDescent="0.25">
      <c r="A19275">
        <v>3875</v>
      </c>
      <c r="B19275" s="3">
        <v>43206</v>
      </c>
      <c r="C19275" s="3">
        <v>44256</v>
      </c>
      <c r="D19275" t="s">
        <v>131</v>
      </c>
      <c r="E19275" t="s">
        <v>207</v>
      </c>
      <c r="F19275" t="s">
        <v>133</v>
      </c>
    </row>
    <row r="19276" spans="1:6" x14ac:dyDescent="0.25">
      <c r="A19276">
        <v>3875</v>
      </c>
      <c r="B19276" s="3">
        <v>44256</v>
      </c>
      <c r="C19276" s="3">
        <v>44256</v>
      </c>
      <c r="D19276" t="s">
        <v>131</v>
      </c>
      <c r="E19276" t="s">
        <v>207</v>
      </c>
      <c r="F19276" t="s">
        <v>133</v>
      </c>
    </row>
    <row r="19277" spans="1:6" x14ac:dyDescent="0.25">
      <c r="A19277">
        <v>3875</v>
      </c>
      <c r="B19277" s="3">
        <v>44256</v>
      </c>
      <c r="C19277" s="3">
        <v>44578</v>
      </c>
      <c r="D19277" t="s">
        <v>131</v>
      </c>
      <c r="E19277" t="s">
        <v>184</v>
      </c>
      <c r="F19277" t="s">
        <v>133</v>
      </c>
    </row>
    <row r="19278" spans="1:6" x14ac:dyDescent="0.25">
      <c r="A19278">
        <v>3875</v>
      </c>
      <c r="B19278" s="3">
        <v>44578</v>
      </c>
      <c r="C19278" s="3">
        <v>44580</v>
      </c>
      <c r="D19278" t="s">
        <v>131</v>
      </c>
      <c r="E19278" t="s">
        <v>184</v>
      </c>
      <c r="F19278" t="s">
        <v>133</v>
      </c>
    </row>
    <row r="19279" spans="1:6" x14ac:dyDescent="0.25">
      <c r="A19279">
        <v>3875</v>
      </c>
      <c r="B19279" s="3">
        <v>44581</v>
      </c>
      <c r="C19279" s="3">
        <v>44581</v>
      </c>
      <c r="D19279" t="s">
        <v>131</v>
      </c>
      <c r="E19279" t="s">
        <v>184</v>
      </c>
      <c r="F19279" t="s">
        <v>133</v>
      </c>
    </row>
    <row r="19280" spans="1:6" x14ac:dyDescent="0.25">
      <c r="A19280">
        <v>3875</v>
      </c>
      <c r="B19280" s="3">
        <v>44581</v>
      </c>
      <c r="C19280" s="3">
        <v>44581</v>
      </c>
      <c r="D19280" t="s">
        <v>131</v>
      </c>
      <c r="E19280" t="s">
        <v>184</v>
      </c>
      <c r="F19280" t="s">
        <v>133</v>
      </c>
    </row>
    <row r="19281" spans="1:6" x14ac:dyDescent="0.25">
      <c r="A19281">
        <v>3875</v>
      </c>
      <c r="B19281" s="3">
        <v>44582</v>
      </c>
      <c r="C19281" s="3">
        <v>44585</v>
      </c>
      <c r="D19281" t="s">
        <v>131</v>
      </c>
      <c r="E19281" t="s">
        <v>184</v>
      </c>
      <c r="F19281" t="s">
        <v>133</v>
      </c>
    </row>
    <row r="19282" spans="1:6" x14ac:dyDescent="0.25">
      <c r="A19282">
        <v>3875</v>
      </c>
      <c r="B19282" s="3">
        <v>44585</v>
      </c>
      <c r="C19282" s="3">
        <v>44594</v>
      </c>
      <c r="D19282" t="s">
        <v>131</v>
      </c>
      <c r="E19282" t="s">
        <v>184</v>
      </c>
      <c r="F19282" t="s">
        <v>133</v>
      </c>
    </row>
    <row r="19283" spans="1:6" x14ac:dyDescent="0.25">
      <c r="A19283">
        <v>3875</v>
      </c>
      <c r="B19283" s="3">
        <v>44595</v>
      </c>
      <c r="C19283" s="3"/>
      <c r="D19283" t="s">
        <v>131</v>
      </c>
      <c r="E19283" t="s">
        <v>184</v>
      </c>
      <c r="F19283" t="s">
        <v>133</v>
      </c>
    </row>
    <row r="19284" spans="1:6" x14ac:dyDescent="0.25">
      <c r="A19284">
        <v>3876</v>
      </c>
      <c r="B19284" s="3">
        <v>42808</v>
      </c>
      <c r="C19284" s="3">
        <v>43357</v>
      </c>
      <c r="D19284" t="s">
        <v>131</v>
      </c>
      <c r="E19284" t="s">
        <v>173</v>
      </c>
      <c r="F19284" t="s">
        <v>133</v>
      </c>
    </row>
    <row r="19285" spans="1:6" x14ac:dyDescent="0.25">
      <c r="A19285">
        <v>3876</v>
      </c>
      <c r="B19285" s="3">
        <v>43357</v>
      </c>
      <c r="C19285" s="3">
        <v>43830</v>
      </c>
      <c r="D19285" t="s">
        <v>131</v>
      </c>
      <c r="E19285" t="s">
        <v>173</v>
      </c>
      <c r="F19285" t="s">
        <v>133</v>
      </c>
    </row>
    <row r="19286" spans="1:6" x14ac:dyDescent="0.25">
      <c r="A19286">
        <v>3876</v>
      </c>
      <c r="B19286" s="3">
        <v>43830</v>
      </c>
      <c r="C19286" s="3">
        <v>44075</v>
      </c>
      <c r="D19286" t="s">
        <v>131</v>
      </c>
      <c r="E19286" t="s">
        <v>173</v>
      </c>
      <c r="F19286" t="s">
        <v>133</v>
      </c>
    </row>
    <row r="19287" spans="1:6" x14ac:dyDescent="0.25">
      <c r="A19287">
        <v>3877</v>
      </c>
      <c r="B19287" s="3">
        <v>42826</v>
      </c>
      <c r="C19287" s="3">
        <v>43811</v>
      </c>
      <c r="D19287" t="s">
        <v>131</v>
      </c>
      <c r="E19287" t="s">
        <v>167</v>
      </c>
      <c r="F19287" t="s">
        <v>133</v>
      </c>
    </row>
    <row r="19288" spans="1:6" x14ac:dyDescent="0.25">
      <c r="A19288">
        <v>3877</v>
      </c>
      <c r="B19288" s="3">
        <v>43811</v>
      </c>
      <c r="C19288" s="3">
        <v>43877</v>
      </c>
      <c r="D19288" t="s">
        <v>131</v>
      </c>
      <c r="E19288" t="s">
        <v>167</v>
      </c>
      <c r="F19288" t="s">
        <v>133</v>
      </c>
    </row>
    <row r="19289" spans="1:6" x14ac:dyDescent="0.25">
      <c r="A19289">
        <v>3877</v>
      </c>
      <c r="B19289" s="3">
        <v>43877</v>
      </c>
      <c r="C19289" s="3">
        <v>43877</v>
      </c>
      <c r="D19289" t="s">
        <v>131</v>
      </c>
      <c r="E19289" t="s">
        <v>270</v>
      </c>
      <c r="F19289" t="s">
        <v>133</v>
      </c>
    </row>
    <row r="19290" spans="1:6" x14ac:dyDescent="0.25">
      <c r="A19290">
        <v>3877</v>
      </c>
      <c r="B19290" s="3">
        <v>43877</v>
      </c>
      <c r="C19290" s="3">
        <v>44270</v>
      </c>
      <c r="D19290" t="s">
        <v>131</v>
      </c>
      <c r="E19290" t="s">
        <v>270</v>
      </c>
      <c r="F19290" t="s">
        <v>133</v>
      </c>
    </row>
    <row r="19291" spans="1:6" x14ac:dyDescent="0.25">
      <c r="A19291">
        <v>3877</v>
      </c>
      <c r="B19291" s="3">
        <v>44270</v>
      </c>
      <c r="C19291" s="3">
        <v>44271</v>
      </c>
      <c r="D19291" t="s">
        <v>131</v>
      </c>
      <c r="E19291" t="s">
        <v>167</v>
      </c>
      <c r="F19291" t="s">
        <v>133</v>
      </c>
    </row>
    <row r="19292" spans="1:6" x14ac:dyDescent="0.25">
      <c r="A19292">
        <v>3877</v>
      </c>
      <c r="B19292" s="3">
        <v>44271</v>
      </c>
      <c r="C19292" s="3">
        <v>44271</v>
      </c>
      <c r="D19292" t="s">
        <v>131</v>
      </c>
      <c r="E19292" t="s">
        <v>238</v>
      </c>
      <c r="F19292" t="s">
        <v>133</v>
      </c>
    </row>
    <row r="19293" spans="1:6" x14ac:dyDescent="0.25">
      <c r="A19293">
        <v>3877</v>
      </c>
      <c r="B19293" s="3">
        <v>44271</v>
      </c>
      <c r="C19293" s="3">
        <v>44302</v>
      </c>
      <c r="D19293" t="s">
        <v>131</v>
      </c>
      <c r="E19293" t="s">
        <v>238</v>
      </c>
      <c r="F19293" t="s">
        <v>133</v>
      </c>
    </row>
    <row r="19294" spans="1:6" x14ac:dyDescent="0.25">
      <c r="A19294">
        <v>3877</v>
      </c>
      <c r="B19294" s="3">
        <v>44271</v>
      </c>
      <c r="C19294" s="3">
        <v>44271</v>
      </c>
      <c r="D19294" t="s">
        <v>131</v>
      </c>
      <c r="E19294" t="s">
        <v>167</v>
      </c>
      <c r="F19294" t="s">
        <v>133</v>
      </c>
    </row>
    <row r="19295" spans="1:6" x14ac:dyDescent="0.25">
      <c r="A19295">
        <v>3877</v>
      </c>
      <c r="B19295" s="3">
        <v>44302</v>
      </c>
      <c r="C19295" s="3">
        <v>44302</v>
      </c>
      <c r="D19295" t="s">
        <v>131</v>
      </c>
      <c r="E19295" t="s">
        <v>167</v>
      </c>
      <c r="F19295" t="s">
        <v>133</v>
      </c>
    </row>
    <row r="19296" spans="1:6" x14ac:dyDescent="0.25">
      <c r="A19296">
        <v>3877</v>
      </c>
      <c r="B19296" s="3">
        <v>44302</v>
      </c>
      <c r="C19296" s="3">
        <v>44305</v>
      </c>
      <c r="D19296" t="s">
        <v>131</v>
      </c>
      <c r="E19296" t="s">
        <v>167</v>
      </c>
      <c r="F19296" t="s">
        <v>133</v>
      </c>
    </row>
    <row r="19297" spans="1:6" x14ac:dyDescent="0.25">
      <c r="A19297">
        <v>3877</v>
      </c>
      <c r="B19297" s="3">
        <v>44305</v>
      </c>
      <c r="C19297" s="3">
        <v>44305</v>
      </c>
      <c r="D19297" t="s">
        <v>131</v>
      </c>
      <c r="E19297" t="s">
        <v>270</v>
      </c>
      <c r="F19297" t="s">
        <v>133</v>
      </c>
    </row>
    <row r="19298" spans="1:6" x14ac:dyDescent="0.25">
      <c r="A19298">
        <v>3877</v>
      </c>
      <c r="B19298" s="3">
        <v>44305</v>
      </c>
      <c r="C19298" s="3">
        <v>44389</v>
      </c>
      <c r="D19298" t="s">
        <v>131</v>
      </c>
      <c r="E19298" t="s">
        <v>270</v>
      </c>
      <c r="F19298" t="s">
        <v>133</v>
      </c>
    </row>
    <row r="19299" spans="1:6" x14ac:dyDescent="0.25">
      <c r="A19299">
        <v>3877</v>
      </c>
      <c r="B19299" s="3">
        <v>44389</v>
      </c>
      <c r="C19299" s="3">
        <v>44395</v>
      </c>
      <c r="D19299" t="s">
        <v>131</v>
      </c>
      <c r="E19299" t="s">
        <v>270</v>
      </c>
      <c r="F19299" t="s">
        <v>133</v>
      </c>
    </row>
    <row r="19300" spans="1:6" x14ac:dyDescent="0.25">
      <c r="A19300">
        <v>3877</v>
      </c>
      <c r="B19300" s="3">
        <v>44389</v>
      </c>
      <c r="C19300" s="3">
        <v>44529</v>
      </c>
      <c r="D19300" t="s">
        <v>131</v>
      </c>
      <c r="E19300" t="s">
        <v>116</v>
      </c>
      <c r="F19300" t="s">
        <v>133</v>
      </c>
    </row>
    <row r="19301" spans="1:6" x14ac:dyDescent="0.25">
      <c r="A19301">
        <v>3877</v>
      </c>
      <c r="B19301" s="3">
        <v>44529</v>
      </c>
      <c r="C19301" s="3">
        <v>44626</v>
      </c>
      <c r="D19301" t="s">
        <v>131</v>
      </c>
      <c r="E19301" t="s">
        <v>116</v>
      </c>
      <c r="F19301" t="s">
        <v>133</v>
      </c>
    </row>
    <row r="19302" spans="1:6" x14ac:dyDescent="0.25">
      <c r="A19302">
        <v>3877</v>
      </c>
      <c r="B19302" s="3">
        <v>44627</v>
      </c>
      <c r="C19302" s="3"/>
      <c r="D19302" t="s">
        <v>131</v>
      </c>
      <c r="E19302" t="s">
        <v>116</v>
      </c>
      <c r="F19302" t="s">
        <v>133</v>
      </c>
    </row>
    <row r="19303" spans="1:6" x14ac:dyDescent="0.25">
      <c r="A19303">
        <v>3878</v>
      </c>
      <c r="B19303" s="3">
        <v>42814</v>
      </c>
      <c r="C19303" s="3">
        <v>43206</v>
      </c>
      <c r="D19303" t="s">
        <v>131</v>
      </c>
      <c r="E19303" t="s">
        <v>163</v>
      </c>
      <c r="F19303" t="s">
        <v>133</v>
      </c>
    </row>
    <row r="19304" spans="1:6" x14ac:dyDescent="0.25">
      <c r="A19304">
        <v>3878</v>
      </c>
      <c r="B19304" s="3">
        <v>43206</v>
      </c>
      <c r="C19304" s="3">
        <v>44572</v>
      </c>
      <c r="D19304" t="s">
        <v>131</v>
      </c>
      <c r="E19304" t="s">
        <v>163</v>
      </c>
      <c r="F19304" t="s">
        <v>133</v>
      </c>
    </row>
    <row r="19305" spans="1:6" x14ac:dyDescent="0.25">
      <c r="A19305">
        <v>3878</v>
      </c>
      <c r="B19305" s="3">
        <v>44572</v>
      </c>
      <c r="C19305" s="3">
        <v>44575</v>
      </c>
      <c r="D19305" t="s">
        <v>131</v>
      </c>
      <c r="E19305" t="s">
        <v>163</v>
      </c>
      <c r="F19305" t="s">
        <v>133</v>
      </c>
    </row>
    <row r="19306" spans="1:6" x14ac:dyDescent="0.25">
      <c r="A19306">
        <v>3878</v>
      </c>
      <c r="B19306" s="3">
        <v>44576</v>
      </c>
      <c r="C19306" s="3">
        <v>44576</v>
      </c>
      <c r="D19306" t="s">
        <v>131</v>
      </c>
      <c r="E19306" t="s">
        <v>163</v>
      </c>
      <c r="F19306" t="s">
        <v>133</v>
      </c>
    </row>
    <row r="19307" spans="1:6" x14ac:dyDescent="0.25">
      <c r="A19307">
        <v>3878</v>
      </c>
      <c r="B19307" s="3">
        <v>44576</v>
      </c>
      <c r="C19307" s="3">
        <v>44585</v>
      </c>
      <c r="D19307" t="s">
        <v>131</v>
      </c>
      <c r="E19307" t="s">
        <v>163</v>
      </c>
      <c r="F19307" t="s">
        <v>133</v>
      </c>
    </row>
    <row r="19308" spans="1:6" x14ac:dyDescent="0.25">
      <c r="A19308">
        <v>3878</v>
      </c>
      <c r="B19308" s="3">
        <v>44586</v>
      </c>
      <c r="C19308" s="3"/>
      <c r="D19308" t="s">
        <v>131</v>
      </c>
      <c r="E19308" t="s">
        <v>163</v>
      </c>
      <c r="F19308" t="s">
        <v>133</v>
      </c>
    </row>
    <row r="19309" spans="1:6" x14ac:dyDescent="0.25">
      <c r="A19309">
        <v>3879</v>
      </c>
      <c r="B19309" s="3">
        <v>42795</v>
      </c>
      <c r="C19309" s="3"/>
      <c r="D19309" t="s">
        <v>131</v>
      </c>
      <c r="E19309" t="s">
        <v>105</v>
      </c>
      <c r="F19309" t="s">
        <v>133</v>
      </c>
    </row>
    <row r="19310" spans="1:6" x14ac:dyDescent="0.25">
      <c r="A19310">
        <v>3880</v>
      </c>
      <c r="B19310" s="3">
        <v>42810</v>
      </c>
      <c r="C19310" s="3">
        <v>43907</v>
      </c>
      <c r="D19310" t="s">
        <v>131</v>
      </c>
      <c r="E19310" t="s">
        <v>118</v>
      </c>
      <c r="F19310" t="s">
        <v>133</v>
      </c>
    </row>
    <row r="19311" spans="1:6" x14ac:dyDescent="0.25">
      <c r="A19311">
        <v>3880</v>
      </c>
      <c r="B19311" s="3">
        <v>43907</v>
      </c>
      <c r="C19311" s="3">
        <v>44410</v>
      </c>
      <c r="D19311" t="s">
        <v>131</v>
      </c>
      <c r="E19311" t="s">
        <v>118</v>
      </c>
      <c r="F19311" t="s">
        <v>133</v>
      </c>
    </row>
    <row r="19312" spans="1:6" x14ac:dyDescent="0.25">
      <c r="A19312">
        <v>3880</v>
      </c>
      <c r="B19312" s="3">
        <v>44410</v>
      </c>
      <c r="C19312" s="3">
        <v>44449</v>
      </c>
      <c r="D19312" t="s">
        <v>131</v>
      </c>
      <c r="E19312" t="s">
        <v>118</v>
      </c>
      <c r="F19312" t="s">
        <v>133</v>
      </c>
    </row>
    <row r="19313" spans="1:6" x14ac:dyDescent="0.25">
      <c r="A19313">
        <v>3880</v>
      </c>
      <c r="B19313" s="3">
        <v>44449</v>
      </c>
      <c r="C19313" s="3">
        <v>44478</v>
      </c>
      <c r="D19313" t="s">
        <v>131</v>
      </c>
      <c r="E19313" t="s">
        <v>118</v>
      </c>
      <c r="F19313" t="s">
        <v>133</v>
      </c>
    </row>
    <row r="19314" spans="1:6" x14ac:dyDescent="0.25">
      <c r="A19314">
        <v>3880</v>
      </c>
      <c r="B19314" s="3">
        <v>44479</v>
      </c>
      <c r="C19314" s="3">
        <v>44479</v>
      </c>
      <c r="D19314" t="s">
        <v>131</v>
      </c>
      <c r="E19314" t="s">
        <v>118</v>
      </c>
      <c r="F19314" t="s">
        <v>133</v>
      </c>
    </row>
    <row r="19315" spans="1:6" x14ac:dyDescent="0.25">
      <c r="A19315">
        <v>3880</v>
      </c>
      <c r="B19315" s="3">
        <v>44479</v>
      </c>
      <c r="C19315" s="3">
        <v>44483</v>
      </c>
      <c r="D19315" t="s">
        <v>131</v>
      </c>
      <c r="E19315" t="s">
        <v>118</v>
      </c>
      <c r="F19315" t="s">
        <v>133</v>
      </c>
    </row>
    <row r="19316" spans="1:6" x14ac:dyDescent="0.25">
      <c r="A19316">
        <v>3881</v>
      </c>
      <c r="B19316" s="3">
        <v>42779</v>
      </c>
      <c r="C19316" s="3">
        <v>43328</v>
      </c>
      <c r="D19316" t="s">
        <v>131</v>
      </c>
      <c r="E19316" t="s">
        <v>124</v>
      </c>
      <c r="F19316" t="s">
        <v>133</v>
      </c>
    </row>
    <row r="19317" spans="1:6" x14ac:dyDescent="0.25">
      <c r="A19317">
        <v>3881</v>
      </c>
      <c r="B19317" s="3">
        <v>43328</v>
      </c>
      <c r="C19317" s="3">
        <v>43403</v>
      </c>
      <c r="D19317" t="s">
        <v>131</v>
      </c>
      <c r="E19317" t="s">
        <v>124</v>
      </c>
      <c r="F19317" t="s">
        <v>133</v>
      </c>
    </row>
    <row r="19318" spans="1:6" x14ac:dyDescent="0.25">
      <c r="A19318">
        <v>3881</v>
      </c>
      <c r="B19318" s="3">
        <v>43403</v>
      </c>
      <c r="C19318" s="3">
        <v>43403</v>
      </c>
      <c r="D19318" t="s">
        <v>131</v>
      </c>
      <c r="E19318" t="s">
        <v>124</v>
      </c>
      <c r="F19318" t="s">
        <v>133</v>
      </c>
    </row>
    <row r="19319" spans="1:6" x14ac:dyDescent="0.25">
      <c r="A19319">
        <v>3882</v>
      </c>
      <c r="B19319" s="3">
        <v>42767</v>
      </c>
      <c r="C19319" s="3">
        <v>43843</v>
      </c>
      <c r="D19319" t="s">
        <v>131</v>
      </c>
      <c r="E19319" t="s">
        <v>185</v>
      </c>
      <c r="F19319" t="s">
        <v>133</v>
      </c>
    </row>
    <row r="19320" spans="1:6" x14ac:dyDescent="0.25">
      <c r="A19320">
        <v>3882</v>
      </c>
      <c r="B19320" s="3">
        <v>43843</v>
      </c>
      <c r="C19320" s="3">
        <v>44217</v>
      </c>
      <c r="D19320" t="s">
        <v>131</v>
      </c>
      <c r="E19320" t="s">
        <v>185</v>
      </c>
      <c r="F19320" t="s">
        <v>133</v>
      </c>
    </row>
    <row r="19321" spans="1:6" x14ac:dyDescent="0.25">
      <c r="A19321">
        <v>3882</v>
      </c>
      <c r="B19321" s="3">
        <v>44217</v>
      </c>
      <c r="C19321" s="3">
        <v>44221</v>
      </c>
      <c r="D19321" t="s">
        <v>131</v>
      </c>
      <c r="E19321" t="s">
        <v>185</v>
      </c>
      <c r="F19321" t="s">
        <v>133</v>
      </c>
    </row>
    <row r="19322" spans="1:6" x14ac:dyDescent="0.25">
      <c r="A19322">
        <v>3882</v>
      </c>
      <c r="B19322" s="3">
        <v>44222</v>
      </c>
      <c r="C19322" s="3">
        <v>44421</v>
      </c>
      <c r="D19322" t="s">
        <v>131</v>
      </c>
      <c r="E19322" t="s">
        <v>185</v>
      </c>
      <c r="F19322" t="s">
        <v>133</v>
      </c>
    </row>
    <row r="19323" spans="1:6" x14ac:dyDescent="0.25">
      <c r="A19323">
        <v>3882</v>
      </c>
      <c r="B19323" s="3">
        <v>44421</v>
      </c>
      <c r="C19323" s="3">
        <v>44424</v>
      </c>
      <c r="D19323" t="s">
        <v>131</v>
      </c>
      <c r="E19323" t="s">
        <v>185</v>
      </c>
      <c r="F19323" t="s">
        <v>133</v>
      </c>
    </row>
    <row r="19324" spans="1:6" x14ac:dyDescent="0.25">
      <c r="A19324">
        <v>3882</v>
      </c>
      <c r="B19324" s="3">
        <v>44425</v>
      </c>
      <c r="C19324" s="3">
        <v>44456</v>
      </c>
      <c r="D19324" t="s">
        <v>131</v>
      </c>
      <c r="E19324" t="s">
        <v>185</v>
      </c>
      <c r="F19324" t="s">
        <v>133</v>
      </c>
    </row>
    <row r="19325" spans="1:6" x14ac:dyDescent="0.25">
      <c r="A19325">
        <v>3882</v>
      </c>
      <c r="B19325" s="3">
        <v>44456</v>
      </c>
      <c r="C19325" s="3">
        <v>44460</v>
      </c>
      <c r="D19325" t="s">
        <v>131</v>
      </c>
      <c r="E19325" t="s">
        <v>185</v>
      </c>
      <c r="F19325" t="s">
        <v>133</v>
      </c>
    </row>
    <row r="19326" spans="1:6" x14ac:dyDescent="0.25">
      <c r="A19326">
        <v>3882</v>
      </c>
      <c r="B19326" s="3">
        <v>44461</v>
      </c>
      <c r="C19326" s="3">
        <v>44461</v>
      </c>
      <c r="D19326" t="s">
        <v>131</v>
      </c>
      <c r="E19326" t="s">
        <v>185</v>
      </c>
      <c r="F19326" t="s">
        <v>133</v>
      </c>
    </row>
    <row r="19327" spans="1:6" x14ac:dyDescent="0.25">
      <c r="A19327">
        <v>3882</v>
      </c>
      <c r="B19327" s="3">
        <v>44461</v>
      </c>
      <c r="C19327" s="3">
        <v>44461</v>
      </c>
      <c r="D19327" t="s">
        <v>131</v>
      </c>
      <c r="E19327" t="s">
        <v>185</v>
      </c>
      <c r="F19327" t="s">
        <v>133</v>
      </c>
    </row>
    <row r="19328" spans="1:6" x14ac:dyDescent="0.25">
      <c r="A19328">
        <v>3884</v>
      </c>
      <c r="B19328" s="3">
        <v>42870</v>
      </c>
      <c r="C19328" s="3">
        <v>44302</v>
      </c>
      <c r="D19328" t="s">
        <v>131</v>
      </c>
      <c r="E19328" t="s">
        <v>116</v>
      </c>
      <c r="F19328" t="s">
        <v>133</v>
      </c>
    </row>
    <row r="19329" spans="1:6" x14ac:dyDescent="0.25">
      <c r="A19329">
        <v>3884</v>
      </c>
      <c r="B19329" s="3">
        <v>44302</v>
      </c>
      <c r="C19329" s="3">
        <v>44302</v>
      </c>
      <c r="D19329" t="s">
        <v>131</v>
      </c>
      <c r="E19329" t="s">
        <v>116</v>
      </c>
      <c r="F19329" t="s">
        <v>133</v>
      </c>
    </row>
    <row r="19330" spans="1:6" x14ac:dyDescent="0.25">
      <c r="A19330">
        <v>3884</v>
      </c>
      <c r="B19330" s="3">
        <v>44302</v>
      </c>
      <c r="C19330" s="3"/>
      <c r="D19330" t="s">
        <v>131</v>
      </c>
      <c r="E19330" t="s">
        <v>115</v>
      </c>
      <c r="F19330" t="s">
        <v>133</v>
      </c>
    </row>
    <row r="19331" spans="1:6" x14ac:dyDescent="0.25">
      <c r="A19331">
        <v>3885</v>
      </c>
      <c r="B19331" s="3">
        <v>42810</v>
      </c>
      <c r="C19331" s="3">
        <v>44149</v>
      </c>
      <c r="D19331" t="s">
        <v>131</v>
      </c>
      <c r="E19331" t="s">
        <v>163</v>
      </c>
      <c r="F19331" t="s">
        <v>133</v>
      </c>
    </row>
    <row r="19332" spans="1:6" x14ac:dyDescent="0.25">
      <c r="A19332">
        <v>3885</v>
      </c>
      <c r="B19332" s="3">
        <v>44149</v>
      </c>
      <c r="C19332" s="3">
        <v>44149</v>
      </c>
      <c r="D19332" t="s">
        <v>131</v>
      </c>
      <c r="E19332" t="s">
        <v>163</v>
      </c>
      <c r="F19332" t="s">
        <v>133</v>
      </c>
    </row>
    <row r="19333" spans="1:6" x14ac:dyDescent="0.25">
      <c r="A19333">
        <v>3886</v>
      </c>
      <c r="B19333" s="3">
        <v>42901</v>
      </c>
      <c r="C19333" s="3">
        <v>43159</v>
      </c>
      <c r="D19333" t="s">
        <v>131</v>
      </c>
      <c r="E19333" t="s">
        <v>107</v>
      </c>
      <c r="F19333" t="s">
        <v>132</v>
      </c>
    </row>
    <row r="19334" spans="1:6" x14ac:dyDescent="0.25">
      <c r="A19334">
        <v>3886</v>
      </c>
      <c r="B19334" s="3">
        <v>43159</v>
      </c>
      <c r="C19334" s="3">
        <v>43159</v>
      </c>
      <c r="D19334" t="s">
        <v>131</v>
      </c>
      <c r="E19334" t="s">
        <v>107</v>
      </c>
      <c r="F19334" t="s">
        <v>132</v>
      </c>
    </row>
    <row r="19335" spans="1:6" x14ac:dyDescent="0.25">
      <c r="A19335">
        <v>3887</v>
      </c>
      <c r="B19335" s="3">
        <v>42339</v>
      </c>
      <c r="C19335" s="3">
        <v>42794</v>
      </c>
      <c r="D19335" t="s">
        <v>131</v>
      </c>
      <c r="E19335" t="s">
        <v>134</v>
      </c>
      <c r="F19335" t="s">
        <v>133</v>
      </c>
    </row>
    <row r="19336" spans="1:6" x14ac:dyDescent="0.25">
      <c r="A19336">
        <v>3887</v>
      </c>
      <c r="B19336" s="3">
        <v>42795</v>
      </c>
      <c r="C19336" s="3">
        <v>43323</v>
      </c>
      <c r="D19336" t="s">
        <v>131</v>
      </c>
      <c r="E19336" t="s">
        <v>134</v>
      </c>
      <c r="F19336" t="s">
        <v>133</v>
      </c>
    </row>
    <row r="19337" spans="1:6" x14ac:dyDescent="0.25">
      <c r="A19337">
        <v>3887</v>
      </c>
      <c r="B19337" s="3">
        <v>43323</v>
      </c>
      <c r="C19337" s="3">
        <v>43333</v>
      </c>
      <c r="D19337" t="s">
        <v>131</v>
      </c>
      <c r="E19337" t="s">
        <v>134</v>
      </c>
      <c r="F19337" t="s">
        <v>133</v>
      </c>
    </row>
    <row r="19338" spans="1:6" x14ac:dyDescent="0.25">
      <c r="A19338">
        <v>3887</v>
      </c>
      <c r="B19338" s="3">
        <v>43333</v>
      </c>
      <c r="C19338" s="3">
        <v>43333</v>
      </c>
      <c r="D19338" t="s">
        <v>131</v>
      </c>
      <c r="E19338" t="s">
        <v>134</v>
      </c>
      <c r="F19338" t="s">
        <v>133</v>
      </c>
    </row>
    <row r="19339" spans="1:6" x14ac:dyDescent="0.25">
      <c r="A19339">
        <v>3887</v>
      </c>
      <c r="B19339" s="3">
        <v>43333</v>
      </c>
      <c r="C19339" s="3">
        <v>43340</v>
      </c>
      <c r="D19339" t="s">
        <v>131</v>
      </c>
      <c r="E19339" t="s">
        <v>134</v>
      </c>
      <c r="F19339" t="s">
        <v>133</v>
      </c>
    </row>
    <row r="19340" spans="1:6" x14ac:dyDescent="0.25">
      <c r="A19340">
        <v>3887</v>
      </c>
      <c r="B19340" s="3">
        <v>43340</v>
      </c>
      <c r="C19340" s="3">
        <v>43340</v>
      </c>
      <c r="D19340" t="s">
        <v>131</v>
      </c>
      <c r="E19340" t="s">
        <v>134</v>
      </c>
      <c r="F19340" t="s">
        <v>133</v>
      </c>
    </row>
    <row r="19341" spans="1:6" x14ac:dyDescent="0.25">
      <c r="A19341">
        <v>3887</v>
      </c>
      <c r="B19341" s="3">
        <v>43340</v>
      </c>
      <c r="C19341" s="3">
        <v>43370</v>
      </c>
      <c r="D19341" t="s">
        <v>131</v>
      </c>
      <c r="E19341" t="s">
        <v>134</v>
      </c>
      <c r="F19341" t="s">
        <v>133</v>
      </c>
    </row>
    <row r="19342" spans="1:6" x14ac:dyDescent="0.25">
      <c r="A19342">
        <v>3887</v>
      </c>
      <c r="B19342" s="3">
        <v>43370</v>
      </c>
      <c r="C19342" s="3">
        <v>43371</v>
      </c>
      <c r="D19342" t="s">
        <v>131</v>
      </c>
      <c r="E19342" t="s">
        <v>134</v>
      </c>
      <c r="F19342" t="s">
        <v>133</v>
      </c>
    </row>
    <row r="19343" spans="1:6" x14ac:dyDescent="0.25">
      <c r="A19343">
        <v>3887</v>
      </c>
      <c r="B19343" s="3">
        <v>43371</v>
      </c>
      <c r="C19343" s="3">
        <v>43400</v>
      </c>
      <c r="D19343" t="s">
        <v>131</v>
      </c>
      <c r="E19343" t="s">
        <v>134</v>
      </c>
      <c r="F19343" t="s">
        <v>133</v>
      </c>
    </row>
    <row r="19344" spans="1:6" x14ac:dyDescent="0.25">
      <c r="A19344">
        <v>3887</v>
      </c>
      <c r="B19344" s="3">
        <v>43401</v>
      </c>
      <c r="C19344" s="3">
        <v>43402</v>
      </c>
      <c r="D19344" t="s">
        <v>131</v>
      </c>
      <c r="E19344" t="s">
        <v>134</v>
      </c>
      <c r="F19344" t="s">
        <v>133</v>
      </c>
    </row>
    <row r="19345" spans="1:6" x14ac:dyDescent="0.25">
      <c r="A19345">
        <v>3887</v>
      </c>
      <c r="B19345" s="3">
        <v>43402</v>
      </c>
      <c r="C19345" s="3">
        <v>43408</v>
      </c>
      <c r="D19345" t="s">
        <v>131</v>
      </c>
      <c r="E19345" t="s">
        <v>134</v>
      </c>
      <c r="F19345" t="s">
        <v>133</v>
      </c>
    </row>
    <row r="19346" spans="1:6" x14ac:dyDescent="0.25">
      <c r="A19346">
        <v>3887</v>
      </c>
      <c r="B19346" s="3">
        <v>43409</v>
      </c>
      <c r="C19346" s="3">
        <v>43410</v>
      </c>
      <c r="D19346" t="s">
        <v>131</v>
      </c>
      <c r="E19346" t="s">
        <v>134</v>
      </c>
      <c r="F19346" t="s">
        <v>133</v>
      </c>
    </row>
    <row r="19347" spans="1:6" x14ac:dyDescent="0.25">
      <c r="A19347">
        <v>3887</v>
      </c>
      <c r="B19347" s="3">
        <v>43410</v>
      </c>
      <c r="C19347" s="3">
        <v>43439</v>
      </c>
      <c r="D19347" t="s">
        <v>131</v>
      </c>
      <c r="E19347" t="s">
        <v>134</v>
      </c>
      <c r="F19347" t="s">
        <v>133</v>
      </c>
    </row>
    <row r="19348" spans="1:6" x14ac:dyDescent="0.25">
      <c r="A19348">
        <v>3887</v>
      </c>
      <c r="B19348" s="3">
        <v>43440</v>
      </c>
      <c r="C19348" s="3">
        <v>43831</v>
      </c>
      <c r="D19348" t="s">
        <v>131</v>
      </c>
      <c r="E19348" t="s">
        <v>134</v>
      </c>
      <c r="F19348" t="s">
        <v>133</v>
      </c>
    </row>
    <row r="19349" spans="1:6" x14ac:dyDescent="0.25">
      <c r="A19349">
        <v>3887</v>
      </c>
      <c r="B19349" s="3">
        <v>43831</v>
      </c>
      <c r="C19349" s="3">
        <v>43983</v>
      </c>
      <c r="D19349" t="s">
        <v>131</v>
      </c>
      <c r="E19349" t="s">
        <v>134</v>
      </c>
      <c r="F19349" t="s">
        <v>133</v>
      </c>
    </row>
    <row r="19350" spans="1:6" x14ac:dyDescent="0.25">
      <c r="A19350">
        <v>3887</v>
      </c>
      <c r="B19350" s="3">
        <v>43831</v>
      </c>
      <c r="C19350" s="3">
        <v>43831</v>
      </c>
      <c r="D19350" t="s">
        <v>131</v>
      </c>
      <c r="E19350" t="s">
        <v>134</v>
      </c>
      <c r="F19350" t="s">
        <v>133</v>
      </c>
    </row>
    <row r="19351" spans="1:6" x14ac:dyDescent="0.25">
      <c r="A19351">
        <v>3887</v>
      </c>
      <c r="B19351" s="3">
        <v>43831</v>
      </c>
      <c r="C19351" s="3">
        <v>43892</v>
      </c>
      <c r="D19351" t="s">
        <v>131</v>
      </c>
      <c r="E19351" t="s">
        <v>134</v>
      </c>
      <c r="F19351" t="s">
        <v>133</v>
      </c>
    </row>
    <row r="19352" spans="1:6" x14ac:dyDescent="0.25">
      <c r="A19352">
        <v>3887</v>
      </c>
      <c r="B19352" s="3">
        <v>43892</v>
      </c>
      <c r="C19352" s="3">
        <v>43892</v>
      </c>
      <c r="D19352" t="s">
        <v>131</v>
      </c>
      <c r="E19352" t="s">
        <v>134</v>
      </c>
      <c r="F19352" t="s">
        <v>133</v>
      </c>
    </row>
    <row r="19353" spans="1:6" x14ac:dyDescent="0.25">
      <c r="A19353">
        <v>3887</v>
      </c>
      <c r="B19353" s="3">
        <v>43892</v>
      </c>
      <c r="C19353" s="3">
        <v>44602</v>
      </c>
      <c r="D19353" t="s">
        <v>131</v>
      </c>
      <c r="E19353" t="s">
        <v>134</v>
      </c>
      <c r="F19353" t="s">
        <v>133</v>
      </c>
    </row>
    <row r="19354" spans="1:6" x14ac:dyDescent="0.25">
      <c r="A19354">
        <v>3887</v>
      </c>
      <c r="B19354" s="3">
        <v>44597</v>
      </c>
      <c r="C19354" s="3">
        <v>44601</v>
      </c>
      <c r="D19354" t="s">
        <v>131</v>
      </c>
      <c r="E19354" t="s">
        <v>134</v>
      </c>
      <c r="F19354" t="s">
        <v>133</v>
      </c>
    </row>
    <row r="19355" spans="1:6" x14ac:dyDescent="0.25">
      <c r="A19355">
        <v>3887</v>
      </c>
      <c r="B19355" s="3">
        <v>44602</v>
      </c>
      <c r="C19355" s="3">
        <v>44603</v>
      </c>
      <c r="D19355" t="s">
        <v>131</v>
      </c>
      <c r="E19355" t="s">
        <v>134</v>
      </c>
      <c r="F19355" t="s">
        <v>133</v>
      </c>
    </row>
    <row r="19356" spans="1:6" x14ac:dyDescent="0.25">
      <c r="A19356">
        <v>3887</v>
      </c>
      <c r="B19356" s="3">
        <v>44604</v>
      </c>
      <c r="C19356" s="3">
        <v>44712</v>
      </c>
      <c r="D19356" t="s">
        <v>131</v>
      </c>
      <c r="E19356" t="s">
        <v>134</v>
      </c>
      <c r="F19356" t="s">
        <v>133</v>
      </c>
    </row>
    <row r="19357" spans="1:6" x14ac:dyDescent="0.25">
      <c r="A19357">
        <v>3887</v>
      </c>
      <c r="B19357" s="3">
        <v>44712</v>
      </c>
      <c r="C19357" s="3">
        <v>44713</v>
      </c>
      <c r="D19357" t="s">
        <v>131</v>
      </c>
      <c r="E19357" t="s">
        <v>134</v>
      </c>
      <c r="F19357" t="s">
        <v>133</v>
      </c>
    </row>
    <row r="19358" spans="1:6" x14ac:dyDescent="0.25">
      <c r="A19358">
        <v>3888</v>
      </c>
      <c r="B19358" s="3">
        <v>42863</v>
      </c>
      <c r="C19358" s="3">
        <v>43731</v>
      </c>
      <c r="D19358" t="s">
        <v>131</v>
      </c>
      <c r="E19358" t="s">
        <v>125</v>
      </c>
      <c r="F19358" t="s">
        <v>133</v>
      </c>
    </row>
    <row r="19359" spans="1:6" x14ac:dyDescent="0.25">
      <c r="A19359">
        <v>3888</v>
      </c>
      <c r="B19359" s="3">
        <v>43731</v>
      </c>
      <c r="C19359" s="3">
        <v>43731</v>
      </c>
      <c r="D19359" t="s">
        <v>131</v>
      </c>
      <c r="E19359" t="s">
        <v>125</v>
      </c>
      <c r="F19359" t="s">
        <v>133</v>
      </c>
    </row>
    <row r="19360" spans="1:6" x14ac:dyDescent="0.25">
      <c r="A19360">
        <v>3888</v>
      </c>
      <c r="B19360" s="3">
        <v>43732</v>
      </c>
      <c r="C19360" s="3">
        <v>43871</v>
      </c>
      <c r="D19360" t="s">
        <v>131</v>
      </c>
      <c r="E19360" t="s">
        <v>125</v>
      </c>
      <c r="F19360" t="s">
        <v>133</v>
      </c>
    </row>
    <row r="19361" spans="1:6" x14ac:dyDescent="0.25">
      <c r="A19361">
        <v>3888</v>
      </c>
      <c r="B19361" s="3">
        <v>43871</v>
      </c>
      <c r="C19361" s="3">
        <v>43871</v>
      </c>
      <c r="D19361" t="s">
        <v>131</v>
      </c>
      <c r="E19361" t="s">
        <v>125</v>
      </c>
      <c r="F19361" t="s">
        <v>133</v>
      </c>
    </row>
    <row r="19362" spans="1:6" x14ac:dyDescent="0.25">
      <c r="A19362">
        <v>3888</v>
      </c>
      <c r="B19362" s="3">
        <v>43871</v>
      </c>
      <c r="C19362" s="3">
        <v>44524</v>
      </c>
      <c r="D19362" t="s">
        <v>131</v>
      </c>
      <c r="E19362" t="s">
        <v>125</v>
      </c>
      <c r="F19362" t="s">
        <v>133</v>
      </c>
    </row>
    <row r="19363" spans="1:6" x14ac:dyDescent="0.25">
      <c r="A19363">
        <v>3888</v>
      </c>
      <c r="B19363" s="3">
        <v>44524</v>
      </c>
      <c r="C19363" s="3">
        <v>44545</v>
      </c>
      <c r="D19363" t="s">
        <v>131</v>
      </c>
      <c r="E19363" t="s">
        <v>125</v>
      </c>
      <c r="F19363" t="s">
        <v>133</v>
      </c>
    </row>
    <row r="19364" spans="1:6" x14ac:dyDescent="0.25">
      <c r="A19364">
        <v>3888</v>
      </c>
      <c r="B19364" s="3">
        <v>44545</v>
      </c>
      <c r="C19364" s="3">
        <v>44547</v>
      </c>
      <c r="D19364" t="s">
        <v>131</v>
      </c>
      <c r="E19364" t="s">
        <v>125</v>
      </c>
      <c r="F19364" t="s">
        <v>133</v>
      </c>
    </row>
    <row r="19365" spans="1:6" x14ac:dyDescent="0.25">
      <c r="A19365">
        <v>3888</v>
      </c>
      <c r="B19365" s="3">
        <v>44548</v>
      </c>
      <c r="C19365" s="3"/>
      <c r="D19365" t="s">
        <v>131</v>
      </c>
      <c r="E19365" t="s">
        <v>125</v>
      </c>
      <c r="F19365" t="s">
        <v>133</v>
      </c>
    </row>
    <row r="19366" spans="1:6" x14ac:dyDescent="0.25">
      <c r="A19366">
        <v>3889</v>
      </c>
      <c r="B19366" s="3">
        <v>42795</v>
      </c>
      <c r="C19366" s="3">
        <v>43466</v>
      </c>
      <c r="D19366" t="s">
        <v>131</v>
      </c>
      <c r="E19366" t="s">
        <v>168</v>
      </c>
      <c r="F19366" t="s">
        <v>133</v>
      </c>
    </row>
    <row r="19367" spans="1:6" x14ac:dyDescent="0.25">
      <c r="A19367">
        <v>3889</v>
      </c>
      <c r="B19367" s="3">
        <v>43466</v>
      </c>
      <c r="C19367" s="3">
        <v>43466</v>
      </c>
      <c r="D19367" t="s">
        <v>131</v>
      </c>
      <c r="E19367" t="s">
        <v>168</v>
      </c>
      <c r="F19367" t="s">
        <v>133</v>
      </c>
    </row>
    <row r="19368" spans="1:6" x14ac:dyDescent="0.25">
      <c r="A19368">
        <v>3889</v>
      </c>
      <c r="B19368" s="3">
        <v>43466</v>
      </c>
      <c r="C19368" s="3">
        <v>44123</v>
      </c>
      <c r="D19368" t="s">
        <v>131</v>
      </c>
      <c r="E19368" t="s">
        <v>135</v>
      </c>
      <c r="F19368" t="s">
        <v>133</v>
      </c>
    </row>
    <row r="19369" spans="1:6" x14ac:dyDescent="0.25">
      <c r="A19369">
        <v>3889</v>
      </c>
      <c r="B19369" s="3">
        <v>44123</v>
      </c>
      <c r="C19369" s="3">
        <v>44298</v>
      </c>
      <c r="D19369" t="s">
        <v>131</v>
      </c>
      <c r="E19369" t="s">
        <v>135</v>
      </c>
      <c r="F19369" t="s">
        <v>133</v>
      </c>
    </row>
    <row r="19370" spans="1:6" x14ac:dyDescent="0.25">
      <c r="A19370">
        <v>3889</v>
      </c>
      <c r="B19370" s="3">
        <v>44298</v>
      </c>
      <c r="C19370" s="3">
        <v>44395</v>
      </c>
      <c r="D19370" t="s">
        <v>131</v>
      </c>
      <c r="E19370" t="s">
        <v>135</v>
      </c>
      <c r="F19370" t="s">
        <v>133</v>
      </c>
    </row>
    <row r="19371" spans="1:6" x14ac:dyDescent="0.25">
      <c r="A19371">
        <v>3889</v>
      </c>
      <c r="B19371" s="3">
        <v>44396</v>
      </c>
      <c r="C19371" s="3"/>
      <c r="D19371" t="s">
        <v>131</v>
      </c>
      <c r="E19371" t="s">
        <v>135</v>
      </c>
      <c r="F19371" t="s">
        <v>133</v>
      </c>
    </row>
    <row r="19372" spans="1:6" x14ac:dyDescent="0.25">
      <c r="A19372">
        <v>3890</v>
      </c>
      <c r="B19372" s="3">
        <v>42871</v>
      </c>
      <c r="C19372" s="3">
        <v>43375</v>
      </c>
      <c r="D19372" t="s">
        <v>131</v>
      </c>
      <c r="E19372" t="s">
        <v>169</v>
      </c>
      <c r="F19372" t="s">
        <v>133</v>
      </c>
    </row>
    <row r="19373" spans="1:6" x14ac:dyDescent="0.25">
      <c r="A19373">
        <v>3890</v>
      </c>
      <c r="B19373" s="3">
        <v>43375</v>
      </c>
      <c r="C19373" s="3">
        <v>43466</v>
      </c>
      <c r="D19373" t="s">
        <v>131</v>
      </c>
      <c r="E19373" t="s">
        <v>169</v>
      </c>
      <c r="F19373" t="s">
        <v>133</v>
      </c>
    </row>
    <row r="19374" spans="1:6" x14ac:dyDescent="0.25">
      <c r="A19374">
        <v>3891</v>
      </c>
      <c r="B19374" s="3">
        <v>42902</v>
      </c>
      <c r="C19374" s="3">
        <v>43191</v>
      </c>
      <c r="D19374" t="s">
        <v>131</v>
      </c>
      <c r="E19374" t="s">
        <v>175</v>
      </c>
      <c r="F19374" t="s">
        <v>133</v>
      </c>
    </row>
    <row r="19375" spans="1:6" x14ac:dyDescent="0.25">
      <c r="A19375">
        <v>3891</v>
      </c>
      <c r="B19375" s="3">
        <v>43191</v>
      </c>
      <c r="C19375" s="3">
        <v>43222</v>
      </c>
      <c r="D19375" t="s">
        <v>131</v>
      </c>
      <c r="E19375" t="s">
        <v>175</v>
      </c>
      <c r="F19375" t="s">
        <v>133</v>
      </c>
    </row>
    <row r="19376" spans="1:6" x14ac:dyDescent="0.25">
      <c r="A19376">
        <v>3891</v>
      </c>
      <c r="B19376" s="3">
        <v>43191</v>
      </c>
      <c r="C19376" s="3">
        <v>43357</v>
      </c>
      <c r="D19376" t="s">
        <v>131</v>
      </c>
      <c r="E19376" t="s">
        <v>168</v>
      </c>
      <c r="F19376" t="s">
        <v>133</v>
      </c>
    </row>
    <row r="19377" spans="1:6" x14ac:dyDescent="0.25">
      <c r="A19377">
        <v>3891</v>
      </c>
      <c r="B19377" s="3">
        <v>43357</v>
      </c>
      <c r="C19377" s="3">
        <v>44641</v>
      </c>
      <c r="D19377" t="s">
        <v>131</v>
      </c>
      <c r="E19377" t="s">
        <v>168</v>
      </c>
      <c r="F19377" t="s">
        <v>133</v>
      </c>
    </row>
    <row r="19378" spans="1:6" x14ac:dyDescent="0.25">
      <c r="A19378">
        <v>3891</v>
      </c>
      <c r="B19378" s="3">
        <v>44641</v>
      </c>
      <c r="C19378" s="3">
        <v>44641</v>
      </c>
      <c r="D19378" t="s">
        <v>131</v>
      </c>
      <c r="E19378" t="s">
        <v>168</v>
      </c>
      <c r="F19378" t="s">
        <v>133</v>
      </c>
    </row>
    <row r="19379" spans="1:6" x14ac:dyDescent="0.25">
      <c r="A19379">
        <v>3891</v>
      </c>
      <c r="B19379" s="3">
        <v>44641</v>
      </c>
      <c r="C19379" s="3"/>
      <c r="D19379" t="s">
        <v>131</v>
      </c>
      <c r="E19379" t="s">
        <v>125</v>
      </c>
      <c r="F19379" t="s">
        <v>133</v>
      </c>
    </row>
    <row r="19380" spans="1:6" x14ac:dyDescent="0.25">
      <c r="A19380">
        <v>3892</v>
      </c>
      <c r="B19380" s="3">
        <v>42826</v>
      </c>
      <c r="C19380" s="3">
        <v>42826</v>
      </c>
      <c r="D19380" t="s">
        <v>131</v>
      </c>
      <c r="E19380" t="s">
        <v>125</v>
      </c>
      <c r="F19380" t="s">
        <v>133</v>
      </c>
    </row>
    <row r="19381" spans="1:6" x14ac:dyDescent="0.25">
      <c r="A19381">
        <v>3892</v>
      </c>
      <c r="B19381" s="3">
        <v>42826</v>
      </c>
      <c r="C19381" s="3">
        <v>42826</v>
      </c>
      <c r="D19381" t="s">
        <v>131</v>
      </c>
      <c r="E19381" t="s">
        <v>125</v>
      </c>
      <c r="F19381" t="s">
        <v>133</v>
      </c>
    </row>
    <row r="19382" spans="1:6" x14ac:dyDescent="0.25">
      <c r="A19382">
        <v>3892</v>
      </c>
      <c r="B19382" s="3">
        <v>42826</v>
      </c>
      <c r="C19382" s="3">
        <v>43267</v>
      </c>
      <c r="D19382" t="s">
        <v>131</v>
      </c>
      <c r="E19382" t="s">
        <v>125</v>
      </c>
      <c r="F19382" t="s">
        <v>133</v>
      </c>
    </row>
    <row r="19383" spans="1:6" x14ac:dyDescent="0.25">
      <c r="A19383">
        <v>3892</v>
      </c>
      <c r="B19383" s="3">
        <v>43267</v>
      </c>
      <c r="C19383" s="3">
        <v>43528</v>
      </c>
      <c r="D19383" t="s">
        <v>131</v>
      </c>
      <c r="E19383" t="s">
        <v>125</v>
      </c>
      <c r="F19383" t="s">
        <v>133</v>
      </c>
    </row>
    <row r="19384" spans="1:6" x14ac:dyDescent="0.25">
      <c r="A19384">
        <v>3892</v>
      </c>
      <c r="B19384" s="3">
        <v>43528</v>
      </c>
      <c r="C19384" s="3">
        <v>43739</v>
      </c>
      <c r="D19384" t="s">
        <v>131</v>
      </c>
      <c r="E19384" t="s">
        <v>125</v>
      </c>
      <c r="F19384" t="s">
        <v>133</v>
      </c>
    </row>
    <row r="19385" spans="1:6" x14ac:dyDescent="0.25">
      <c r="A19385">
        <v>3894</v>
      </c>
      <c r="B19385" s="3">
        <v>42887</v>
      </c>
      <c r="C19385" s="3">
        <v>43690</v>
      </c>
      <c r="D19385" t="s">
        <v>131</v>
      </c>
      <c r="E19385" t="s">
        <v>175</v>
      </c>
      <c r="F19385" t="s">
        <v>133</v>
      </c>
    </row>
    <row r="19386" spans="1:6" x14ac:dyDescent="0.25">
      <c r="A19386">
        <v>3894</v>
      </c>
      <c r="B19386" s="3">
        <v>43690</v>
      </c>
      <c r="C19386" s="3">
        <v>43690</v>
      </c>
      <c r="D19386" t="s">
        <v>131</v>
      </c>
      <c r="E19386" t="s">
        <v>175</v>
      </c>
      <c r="F19386" t="s">
        <v>133</v>
      </c>
    </row>
    <row r="19387" spans="1:6" x14ac:dyDescent="0.25">
      <c r="A19387">
        <v>3894</v>
      </c>
      <c r="B19387" s="3">
        <v>43691</v>
      </c>
      <c r="C19387" s="3">
        <v>43872</v>
      </c>
      <c r="D19387" t="s">
        <v>131</v>
      </c>
      <c r="E19387" t="s">
        <v>175</v>
      </c>
      <c r="F19387" t="s">
        <v>133</v>
      </c>
    </row>
    <row r="19388" spans="1:6" x14ac:dyDescent="0.25">
      <c r="A19388">
        <v>3894</v>
      </c>
      <c r="B19388" s="3">
        <v>43872</v>
      </c>
      <c r="C19388" s="3">
        <v>43872</v>
      </c>
      <c r="D19388" t="s">
        <v>131</v>
      </c>
      <c r="E19388" t="s">
        <v>175</v>
      </c>
      <c r="F19388" t="s">
        <v>133</v>
      </c>
    </row>
    <row r="19389" spans="1:6" x14ac:dyDescent="0.25">
      <c r="A19389">
        <v>3894</v>
      </c>
      <c r="B19389" s="3">
        <v>43873</v>
      </c>
      <c r="C19389" s="3">
        <v>43881</v>
      </c>
      <c r="D19389" t="s">
        <v>131</v>
      </c>
      <c r="E19389" t="s">
        <v>175</v>
      </c>
      <c r="F19389" t="s">
        <v>133</v>
      </c>
    </row>
    <row r="19390" spans="1:6" x14ac:dyDescent="0.25">
      <c r="A19390">
        <v>3894</v>
      </c>
      <c r="B19390" s="3">
        <v>43881</v>
      </c>
      <c r="C19390" s="3">
        <v>43881</v>
      </c>
      <c r="D19390" t="s">
        <v>131</v>
      </c>
      <c r="E19390" t="s">
        <v>175</v>
      </c>
      <c r="F19390" t="s">
        <v>133</v>
      </c>
    </row>
    <row r="19391" spans="1:6" x14ac:dyDescent="0.25">
      <c r="A19391">
        <v>3894</v>
      </c>
      <c r="B19391" s="3">
        <v>43882</v>
      </c>
      <c r="C19391" s="3">
        <v>44137</v>
      </c>
      <c r="D19391" t="s">
        <v>131</v>
      </c>
      <c r="E19391" t="s">
        <v>175</v>
      </c>
      <c r="F19391" t="s">
        <v>133</v>
      </c>
    </row>
    <row r="19392" spans="1:6" x14ac:dyDescent="0.25">
      <c r="A19392">
        <v>3894</v>
      </c>
      <c r="B19392" s="3">
        <v>44137</v>
      </c>
      <c r="C19392" s="3">
        <v>44139</v>
      </c>
      <c r="D19392" t="s">
        <v>131</v>
      </c>
      <c r="E19392" t="s">
        <v>175</v>
      </c>
      <c r="F19392" t="s">
        <v>133</v>
      </c>
    </row>
    <row r="19393" spans="1:6" x14ac:dyDescent="0.25">
      <c r="A19393">
        <v>3894</v>
      </c>
      <c r="B19393" s="3">
        <v>44140</v>
      </c>
      <c r="C19393" s="3">
        <v>44140</v>
      </c>
      <c r="D19393" t="s">
        <v>131</v>
      </c>
      <c r="E19393" t="s">
        <v>175</v>
      </c>
      <c r="F19393" t="s">
        <v>133</v>
      </c>
    </row>
    <row r="19394" spans="1:6" x14ac:dyDescent="0.25">
      <c r="A19394">
        <v>3894</v>
      </c>
      <c r="B19394" s="3">
        <v>44140</v>
      </c>
      <c r="C19394" s="3">
        <v>44157</v>
      </c>
      <c r="D19394" t="s">
        <v>131</v>
      </c>
      <c r="E19394" t="s">
        <v>175</v>
      </c>
      <c r="F19394" t="s">
        <v>133</v>
      </c>
    </row>
    <row r="19395" spans="1:6" x14ac:dyDescent="0.25">
      <c r="A19395">
        <v>3894</v>
      </c>
      <c r="B19395" s="3">
        <v>44158</v>
      </c>
      <c r="C19395" s="3">
        <v>44264</v>
      </c>
      <c r="D19395" t="s">
        <v>131</v>
      </c>
      <c r="E19395" t="s">
        <v>175</v>
      </c>
      <c r="F19395" t="s">
        <v>133</v>
      </c>
    </row>
    <row r="19396" spans="1:6" x14ac:dyDescent="0.25">
      <c r="A19396">
        <v>3894</v>
      </c>
      <c r="B19396" s="3">
        <v>44264</v>
      </c>
      <c r="C19396" s="3">
        <v>44266</v>
      </c>
      <c r="D19396" t="s">
        <v>131</v>
      </c>
      <c r="E19396" t="s">
        <v>175</v>
      </c>
      <c r="F19396" t="s">
        <v>133</v>
      </c>
    </row>
    <row r="19397" spans="1:6" x14ac:dyDescent="0.25">
      <c r="A19397">
        <v>3894</v>
      </c>
      <c r="B19397" s="3">
        <v>44267</v>
      </c>
      <c r="C19397" s="3">
        <v>44284</v>
      </c>
      <c r="D19397" t="s">
        <v>131</v>
      </c>
      <c r="E19397" t="s">
        <v>175</v>
      </c>
      <c r="F19397" t="s">
        <v>133</v>
      </c>
    </row>
    <row r="19398" spans="1:6" x14ac:dyDescent="0.25">
      <c r="A19398">
        <v>3894</v>
      </c>
      <c r="B19398" s="3">
        <v>44284</v>
      </c>
      <c r="C19398" s="3">
        <v>44286</v>
      </c>
      <c r="D19398" t="s">
        <v>131</v>
      </c>
      <c r="E19398" t="s">
        <v>175</v>
      </c>
      <c r="F19398" t="s">
        <v>133</v>
      </c>
    </row>
    <row r="19399" spans="1:6" x14ac:dyDescent="0.25">
      <c r="A19399">
        <v>3894</v>
      </c>
      <c r="B19399" s="3">
        <v>44287</v>
      </c>
      <c r="C19399" s="3">
        <v>44299</v>
      </c>
      <c r="D19399" t="s">
        <v>131</v>
      </c>
      <c r="E19399" t="s">
        <v>175</v>
      </c>
      <c r="F19399" t="s">
        <v>133</v>
      </c>
    </row>
    <row r="19400" spans="1:6" x14ac:dyDescent="0.25">
      <c r="A19400">
        <v>3894</v>
      </c>
      <c r="B19400" s="3">
        <v>44299</v>
      </c>
      <c r="C19400" s="3">
        <v>44299</v>
      </c>
      <c r="D19400" t="s">
        <v>131</v>
      </c>
      <c r="E19400" t="s">
        <v>175</v>
      </c>
      <c r="F19400" t="s">
        <v>133</v>
      </c>
    </row>
    <row r="19401" spans="1:6" x14ac:dyDescent="0.25">
      <c r="A19401">
        <v>3894</v>
      </c>
      <c r="B19401" s="3">
        <v>44300</v>
      </c>
      <c r="C19401" s="3">
        <v>44312</v>
      </c>
      <c r="D19401" t="s">
        <v>131</v>
      </c>
      <c r="E19401" t="s">
        <v>175</v>
      </c>
      <c r="F19401" t="s">
        <v>133</v>
      </c>
    </row>
    <row r="19402" spans="1:6" x14ac:dyDescent="0.25">
      <c r="A19402">
        <v>3894</v>
      </c>
      <c r="B19402" s="3">
        <v>44312</v>
      </c>
      <c r="C19402" s="3">
        <v>44316</v>
      </c>
      <c r="D19402" t="s">
        <v>131</v>
      </c>
      <c r="E19402" t="s">
        <v>175</v>
      </c>
      <c r="F19402" t="s">
        <v>133</v>
      </c>
    </row>
    <row r="19403" spans="1:6" x14ac:dyDescent="0.25">
      <c r="A19403">
        <v>3894</v>
      </c>
      <c r="B19403" s="3">
        <v>44317</v>
      </c>
      <c r="C19403" s="3">
        <v>44375</v>
      </c>
      <c r="D19403" t="s">
        <v>131</v>
      </c>
      <c r="E19403" t="s">
        <v>175</v>
      </c>
      <c r="F19403" t="s">
        <v>133</v>
      </c>
    </row>
    <row r="19404" spans="1:6" x14ac:dyDescent="0.25">
      <c r="A19404">
        <v>3894</v>
      </c>
      <c r="B19404" s="3">
        <v>44375</v>
      </c>
      <c r="C19404" s="3">
        <v>44377</v>
      </c>
      <c r="D19404" t="s">
        <v>131</v>
      </c>
      <c r="E19404" t="s">
        <v>175</v>
      </c>
      <c r="F19404" t="s">
        <v>133</v>
      </c>
    </row>
    <row r="19405" spans="1:6" x14ac:dyDescent="0.25">
      <c r="A19405">
        <v>3894</v>
      </c>
      <c r="B19405" s="3">
        <v>44378</v>
      </c>
      <c r="C19405" s="3">
        <v>44419</v>
      </c>
      <c r="D19405" t="s">
        <v>131</v>
      </c>
      <c r="E19405" t="s">
        <v>175</v>
      </c>
      <c r="F19405" t="s">
        <v>133</v>
      </c>
    </row>
    <row r="19406" spans="1:6" x14ac:dyDescent="0.25">
      <c r="A19406">
        <v>3894</v>
      </c>
      <c r="B19406" s="3">
        <v>44419</v>
      </c>
      <c r="C19406" s="3">
        <v>44421</v>
      </c>
      <c r="D19406" t="s">
        <v>131</v>
      </c>
      <c r="E19406" t="s">
        <v>175</v>
      </c>
      <c r="F19406" t="s">
        <v>133</v>
      </c>
    </row>
    <row r="19407" spans="1:6" x14ac:dyDescent="0.25">
      <c r="A19407">
        <v>3894</v>
      </c>
      <c r="B19407" s="3">
        <v>44422</v>
      </c>
      <c r="C19407" s="3">
        <v>44426</v>
      </c>
      <c r="D19407" t="s">
        <v>131</v>
      </c>
      <c r="E19407" t="s">
        <v>175</v>
      </c>
      <c r="F19407" t="s">
        <v>133</v>
      </c>
    </row>
    <row r="19408" spans="1:6" x14ac:dyDescent="0.25">
      <c r="A19408">
        <v>3894</v>
      </c>
      <c r="B19408" s="3">
        <v>44426</v>
      </c>
      <c r="C19408" s="3">
        <v>44433</v>
      </c>
      <c r="D19408" t="s">
        <v>131</v>
      </c>
      <c r="E19408" t="s">
        <v>175</v>
      </c>
      <c r="F19408" t="s">
        <v>133</v>
      </c>
    </row>
    <row r="19409" spans="1:6" x14ac:dyDescent="0.25">
      <c r="A19409">
        <v>3894</v>
      </c>
      <c r="B19409" s="3">
        <v>44431</v>
      </c>
      <c r="C19409" s="3">
        <v>44500</v>
      </c>
      <c r="D19409" t="s">
        <v>131</v>
      </c>
      <c r="E19409" t="s">
        <v>175</v>
      </c>
      <c r="F19409" t="s">
        <v>133</v>
      </c>
    </row>
    <row r="19410" spans="1:6" x14ac:dyDescent="0.25">
      <c r="A19410">
        <v>3894</v>
      </c>
      <c r="B19410" s="3">
        <v>44434</v>
      </c>
      <c r="C19410" s="3">
        <v>44501</v>
      </c>
      <c r="D19410" t="s">
        <v>131</v>
      </c>
      <c r="E19410" t="s">
        <v>175</v>
      </c>
      <c r="F19410" t="s">
        <v>133</v>
      </c>
    </row>
    <row r="19411" spans="1:6" x14ac:dyDescent="0.25">
      <c r="A19411">
        <v>3894</v>
      </c>
      <c r="B19411" s="3">
        <v>44501</v>
      </c>
      <c r="C19411" s="3">
        <v>44501</v>
      </c>
      <c r="D19411" t="s">
        <v>131</v>
      </c>
      <c r="E19411" t="s">
        <v>175</v>
      </c>
      <c r="F19411" t="s">
        <v>133</v>
      </c>
    </row>
    <row r="19412" spans="1:6" x14ac:dyDescent="0.25">
      <c r="A19412">
        <v>3894</v>
      </c>
      <c r="B19412" s="3">
        <v>44501</v>
      </c>
      <c r="C19412" s="3">
        <v>44501</v>
      </c>
      <c r="D19412" t="s">
        <v>131</v>
      </c>
      <c r="E19412" t="s">
        <v>175</v>
      </c>
      <c r="F19412" t="s">
        <v>133</v>
      </c>
    </row>
    <row r="19413" spans="1:6" x14ac:dyDescent="0.25">
      <c r="A19413">
        <v>3894</v>
      </c>
      <c r="B19413" s="3">
        <v>44621</v>
      </c>
      <c r="C19413" s="3">
        <v>44704</v>
      </c>
      <c r="D19413" t="s">
        <v>131</v>
      </c>
      <c r="E19413" t="s">
        <v>175</v>
      </c>
      <c r="F19413" t="s">
        <v>133</v>
      </c>
    </row>
    <row r="19414" spans="1:6" x14ac:dyDescent="0.25">
      <c r="A19414">
        <v>3894</v>
      </c>
      <c r="B19414" s="3">
        <v>44704</v>
      </c>
      <c r="C19414" s="3">
        <v>44706</v>
      </c>
      <c r="D19414" t="s">
        <v>131</v>
      </c>
      <c r="E19414" t="s">
        <v>175</v>
      </c>
      <c r="F19414" t="s">
        <v>133</v>
      </c>
    </row>
    <row r="19415" spans="1:6" x14ac:dyDescent="0.25">
      <c r="A19415">
        <v>3894</v>
      </c>
      <c r="B19415" s="3">
        <v>44707</v>
      </c>
      <c r="C19415" s="3">
        <v>44718</v>
      </c>
      <c r="D19415" t="s">
        <v>131</v>
      </c>
      <c r="E19415" t="s">
        <v>175</v>
      </c>
      <c r="F19415" t="s">
        <v>133</v>
      </c>
    </row>
    <row r="19416" spans="1:6" x14ac:dyDescent="0.25">
      <c r="A19416">
        <v>3894</v>
      </c>
      <c r="B19416" s="3">
        <v>44718</v>
      </c>
      <c r="C19416" s="3">
        <v>44718</v>
      </c>
      <c r="D19416" t="s">
        <v>131</v>
      </c>
      <c r="E19416" t="s">
        <v>175</v>
      </c>
      <c r="F19416" t="s">
        <v>133</v>
      </c>
    </row>
    <row r="19417" spans="1:6" x14ac:dyDescent="0.25">
      <c r="A19417">
        <v>3894</v>
      </c>
      <c r="B19417" s="3">
        <v>44719</v>
      </c>
      <c r="C19417" s="3">
        <v>44735</v>
      </c>
      <c r="D19417" t="s">
        <v>131</v>
      </c>
      <c r="E19417" t="s">
        <v>175</v>
      </c>
      <c r="F19417" t="s">
        <v>133</v>
      </c>
    </row>
    <row r="19418" spans="1:6" x14ac:dyDescent="0.25">
      <c r="A19418">
        <v>3894</v>
      </c>
      <c r="B19418" s="3">
        <v>44735</v>
      </c>
      <c r="C19418" s="3">
        <v>44735</v>
      </c>
      <c r="D19418" t="s">
        <v>131</v>
      </c>
      <c r="E19418" t="s">
        <v>175</v>
      </c>
      <c r="F19418" t="s">
        <v>133</v>
      </c>
    </row>
    <row r="19419" spans="1:6" x14ac:dyDescent="0.25">
      <c r="A19419">
        <v>3894</v>
      </c>
      <c r="B19419" s="3">
        <v>44736</v>
      </c>
      <c r="C19419" s="3"/>
      <c r="D19419" t="s">
        <v>131</v>
      </c>
      <c r="E19419" t="s">
        <v>175</v>
      </c>
      <c r="F19419" t="s">
        <v>133</v>
      </c>
    </row>
    <row r="19420" spans="1:6" x14ac:dyDescent="0.25">
      <c r="A19420">
        <v>3895</v>
      </c>
      <c r="B19420" s="3">
        <v>42902</v>
      </c>
      <c r="C19420" s="3"/>
      <c r="D19420" t="s">
        <v>131</v>
      </c>
      <c r="E19420" t="s">
        <v>97</v>
      </c>
      <c r="F19420" t="s">
        <v>132</v>
      </c>
    </row>
    <row r="19421" spans="1:6" x14ac:dyDescent="0.25">
      <c r="A19421">
        <v>3896</v>
      </c>
      <c r="B19421" s="3">
        <v>42809</v>
      </c>
      <c r="C19421" s="3">
        <v>43070</v>
      </c>
      <c r="D19421" t="s">
        <v>131</v>
      </c>
      <c r="E19421" t="s">
        <v>175</v>
      </c>
      <c r="F19421" t="s">
        <v>133</v>
      </c>
    </row>
    <row r="19422" spans="1:6" x14ac:dyDescent="0.25">
      <c r="A19422">
        <v>3896</v>
      </c>
      <c r="B19422" s="3">
        <v>43070</v>
      </c>
      <c r="C19422" s="3">
        <v>43070</v>
      </c>
      <c r="D19422" t="s">
        <v>131</v>
      </c>
      <c r="E19422" t="s">
        <v>243</v>
      </c>
      <c r="F19422" t="s">
        <v>133</v>
      </c>
    </row>
    <row r="19423" spans="1:6" x14ac:dyDescent="0.25">
      <c r="A19423">
        <v>3896</v>
      </c>
      <c r="B19423" s="3">
        <v>43070</v>
      </c>
      <c r="C19423" s="3">
        <v>44697</v>
      </c>
      <c r="D19423" t="s">
        <v>131</v>
      </c>
      <c r="E19423" t="s">
        <v>243</v>
      </c>
      <c r="F19423" t="s">
        <v>133</v>
      </c>
    </row>
    <row r="19424" spans="1:6" x14ac:dyDescent="0.25">
      <c r="A19424">
        <v>3896</v>
      </c>
      <c r="B19424" s="3">
        <v>44697</v>
      </c>
      <c r="C19424" s="3"/>
      <c r="D19424" t="s">
        <v>131</v>
      </c>
      <c r="E19424" t="s">
        <v>243</v>
      </c>
      <c r="F19424" t="s">
        <v>133</v>
      </c>
    </row>
    <row r="19425" spans="1:6" x14ac:dyDescent="0.25">
      <c r="A19425">
        <v>3897</v>
      </c>
      <c r="B19425" s="3">
        <v>42887</v>
      </c>
      <c r="C19425" s="3">
        <v>43656</v>
      </c>
      <c r="D19425" t="s">
        <v>131</v>
      </c>
      <c r="E19425" t="s">
        <v>163</v>
      </c>
      <c r="F19425" t="s">
        <v>132</v>
      </c>
    </row>
    <row r="19426" spans="1:6" x14ac:dyDescent="0.25">
      <c r="A19426">
        <v>3897</v>
      </c>
      <c r="B19426" s="3">
        <v>43656</v>
      </c>
      <c r="C19426" s="3">
        <v>44582</v>
      </c>
      <c r="D19426" t="s">
        <v>131</v>
      </c>
      <c r="E19426" t="s">
        <v>163</v>
      </c>
      <c r="F19426" t="s">
        <v>133</v>
      </c>
    </row>
    <row r="19427" spans="1:6" x14ac:dyDescent="0.25">
      <c r="A19427">
        <v>3897</v>
      </c>
      <c r="B19427" s="3">
        <v>44582</v>
      </c>
      <c r="C19427" s="3">
        <v>44588</v>
      </c>
      <c r="D19427" t="s">
        <v>131</v>
      </c>
      <c r="E19427" t="s">
        <v>163</v>
      </c>
      <c r="F19427" t="s">
        <v>133</v>
      </c>
    </row>
    <row r="19428" spans="1:6" x14ac:dyDescent="0.25">
      <c r="A19428">
        <v>3897</v>
      </c>
      <c r="B19428" s="3">
        <v>44589</v>
      </c>
      <c r="C19428" s="3">
        <v>44589</v>
      </c>
      <c r="D19428" t="s">
        <v>131</v>
      </c>
      <c r="E19428" t="s">
        <v>163</v>
      </c>
      <c r="F19428" t="s">
        <v>133</v>
      </c>
    </row>
    <row r="19429" spans="1:6" x14ac:dyDescent="0.25">
      <c r="A19429">
        <v>3897</v>
      </c>
      <c r="B19429" s="3">
        <v>44589</v>
      </c>
      <c r="C19429" s="3">
        <v>44595</v>
      </c>
      <c r="D19429" t="s">
        <v>131</v>
      </c>
      <c r="E19429" t="s">
        <v>163</v>
      </c>
      <c r="F19429" t="s">
        <v>133</v>
      </c>
    </row>
    <row r="19430" spans="1:6" x14ac:dyDescent="0.25">
      <c r="A19430">
        <v>3897</v>
      </c>
      <c r="B19430" s="3">
        <v>44596</v>
      </c>
      <c r="D19430" t="s">
        <v>131</v>
      </c>
      <c r="E19430" t="s">
        <v>163</v>
      </c>
      <c r="F19430" t="s">
        <v>133</v>
      </c>
    </row>
    <row r="19431" spans="1:6" x14ac:dyDescent="0.25">
      <c r="A19431">
        <v>3898</v>
      </c>
      <c r="B19431" s="3">
        <v>42917</v>
      </c>
      <c r="C19431" s="3">
        <v>42917</v>
      </c>
      <c r="D19431" t="s">
        <v>131</v>
      </c>
      <c r="E19431" t="s">
        <v>191</v>
      </c>
      <c r="F19431" t="s">
        <v>133</v>
      </c>
    </row>
    <row r="19432" spans="1:6" x14ac:dyDescent="0.25">
      <c r="A19432">
        <v>3898</v>
      </c>
      <c r="B19432" s="3">
        <v>42917</v>
      </c>
      <c r="C19432" s="3">
        <v>42918</v>
      </c>
      <c r="D19432" t="s">
        <v>131</v>
      </c>
      <c r="E19432" t="s">
        <v>191</v>
      </c>
      <c r="F19432" t="s">
        <v>132</v>
      </c>
    </row>
    <row r="19433" spans="1:6" x14ac:dyDescent="0.25">
      <c r="A19433">
        <v>3898</v>
      </c>
      <c r="B19433" s="3">
        <v>42918</v>
      </c>
      <c r="C19433" s="3">
        <v>44203</v>
      </c>
      <c r="D19433" t="s">
        <v>131</v>
      </c>
      <c r="E19433" t="s">
        <v>191</v>
      </c>
      <c r="F19433" t="s">
        <v>132</v>
      </c>
    </row>
    <row r="19434" spans="1:6" x14ac:dyDescent="0.25">
      <c r="A19434">
        <v>3898</v>
      </c>
      <c r="B19434" s="3">
        <v>44203</v>
      </c>
      <c r="C19434" s="3">
        <v>44211</v>
      </c>
      <c r="D19434" t="s">
        <v>131</v>
      </c>
      <c r="E19434" t="s">
        <v>191</v>
      </c>
      <c r="F19434" t="s">
        <v>132</v>
      </c>
    </row>
    <row r="19435" spans="1:6" x14ac:dyDescent="0.25">
      <c r="A19435">
        <v>3898</v>
      </c>
      <c r="B19435" s="3">
        <v>44212</v>
      </c>
      <c r="C19435" s="3">
        <v>44255</v>
      </c>
      <c r="D19435" t="s">
        <v>131</v>
      </c>
      <c r="E19435" t="s">
        <v>191</v>
      </c>
      <c r="F19435" t="s">
        <v>132</v>
      </c>
    </row>
    <row r="19436" spans="1:6" x14ac:dyDescent="0.25">
      <c r="A19436">
        <v>3898</v>
      </c>
      <c r="B19436" s="3">
        <v>44256</v>
      </c>
      <c r="C19436" s="3">
        <v>44256</v>
      </c>
      <c r="D19436" t="s">
        <v>131</v>
      </c>
      <c r="E19436" t="s">
        <v>191</v>
      </c>
      <c r="F19436" t="s">
        <v>132</v>
      </c>
    </row>
    <row r="19437" spans="1:6" x14ac:dyDescent="0.25">
      <c r="A19437">
        <v>3898</v>
      </c>
      <c r="B19437" s="3">
        <v>44256</v>
      </c>
      <c r="C19437" s="3"/>
      <c r="D19437" t="s">
        <v>131</v>
      </c>
      <c r="E19437" t="s">
        <v>191</v>
      </c>
      <c r="F19437" t="s">
        <v>132</v>
      </c>
    </row>
    <row r="19438" spans="1:6" x14ac:dyDescent="0.25">
      <c r="A19438">
        <v>3899</v>
      </c>
      <c r="B19438" s="3">
        <v>42840</v>
      </c>
      <c r="C19438" s="3">
        <v>44144</v>
      </c>
      <c r="D19438" t="s">
        <v>131</v>
      </c>
      <c r="E19438" t="s">
        <v>134</v>
      </c>
      <c r="F19438" t="s">
        <v>133</v>
      </c>
    </row>
    <row r="19439" spans="1:6" x14ac:dyDescent="0.25">
      <c r="A19439">
        <v>3899</v>
      </c>
      <c r="B19439" s="3">
        <v>44144</v>
      </c>
      <c r="C19439" s="3">
        <v>44144</v>
      </c>
      <c r="D19439" t="s">
        <v>131</v>
      </c>
      <c r="E19439" t="s">
        <v>278</v>
      </c>
      <c r="F19439" t="s">
        <v>133</v>
      </c>
    </row>
    <row r="19440" spans="1:6" x14ac:dyDescent="0.25">
      <c r="A19440">
        <v>3899</v>
      </c>
      <c r="B19440" s="3">
        <v>44144</v>
      </c>
      <c r="C19440" s="3">
        <v>44236</v>
      </c>
      <c r="D19440" t="s">
        <v>131</v>
      </c>
      <c r="E19440" t="s">
        <v>278</v>
      </c>
      <c r="F19440" t="s">
        <v>133</v>
      </c>
    </row>
    <row r="19441" spans="1:6" x14ac:dyDescent="0.25">
      <c r="A19441">
        <v>3899</v>
      </c>
      <c r="B19441" s="3">
        <v>44144</v>
      </c>
      <c r="C19441" s="3">
        <v>44144</v>
      </c>
      <c r="D19441" t="s">
        <v>131</v>
      </c>
      <c r="E19441" t="s">
        <v>134</v>
      </c>
      <c r="F19441" t="s">
        <v>133</v>
      </c>
    </row>
    <row r="19442" spans="1:6" x14ac:dyDescent="0.25">
      <c r="A19442">
        <v>3899</v>
      </c>
      <c r="B19442" s="3">
        <v>44236</v>
      </c>
      <c r="C19442" s="3">
        <v>44329</v>
      </c>
      <c r="D19442" t="s">
        <v>131</v>
      </c>
      <c r="E19442" t="s">
        <v>134</v>
      </c>
      <c r="F19442" t="s">
        <v>133</v>
      </c>
    </row>
    <row r="19443" spans="1:6" x14ac:dyDescent="0.25">
      <c r="A19443">
        <v>3899</v>
      </c>
      <c r="B19443" s="3">
        <v>44329</v>
      </c>
      <c r="C19443" s="3">
        <v>44378</v>
      </c>
      <c r="D19443" t="s">
        <v>131</v>
      </c>
      <c r="E19443" t="s">
        <v>134</v>
      </c>
      <c r="F19443" t="s">
        <v>133</v>
      </c>
    </row>
    <row r="19444" spans="1:6" x14ac:dyDescent="0.25">
      <c r="A19444">
        <v>3899</v>
      </c>
      <c r="B19444" s="3">
        <v>44378</v>
      </c>
      <c r="C19444" s="3">
        <v>44511</v>
      </c>
      <c r="D19444" t="s">
        <v>131</v>
      </c>
      <c r="E19444" t="s">
        <v>134</v>
      </c>
      <c r="F19444" t="s">
        <v>133</v>
      </c>
    </row>
    <row r="19445" spans="1:6" x14ac:dyDescent="0.25">
      <c r="A19445">
        <v>3899</v>
      </c>
      <c r="B19445" s="3">
        <v>44378</v>
      </c>
      <c r="C19445" s="3">
        <v>44629</v>
      </c>
      <c r="D19445" t="s">
        <v>131</v>
      </c>
      <c r="E19445" t="s">
        <v>136</v>
      </c>
      <c r="F19445" t="s">
        <v>133</v>
      </c>
    </row>
    <row r="19446" spans="1:6" x14ac:dyDescent="0.25">
      <c r="A19446">
        <v>3899</v>
      </c>
      <c r="B19446" s="3">
        <v>44629</v>
      </c>
      <c r="C19446" s="3">
        <v>44629</v>
      </c>
      <c r="D19446" t="s">
        <v>131</v>
      </c>
      <c r="E19446" t="s">
        <v>327</v>
      </c>
      <c r="F19446" t="s">
        <v>133</v>
      </c>
    </row>
    <row r="19447" spans="1:6" x14ac:dyDescent="0.25">
      <c r="A19447">
        <v>3899</v>
      </c>
      <c r="B19447" s="3">
        <v>44629</v>
      </c>
      <c r="C19447" s="3">
        <v>44697</v>
      </c>
      <c r="D19447" t="s">
        <v>131</v>
      </c>
      <c r="E19447" t="s">
        <v>327</v>
      </c>
      <c r="F19447" t="s">
        <v>133</v>
      </c>
    </row>
    <row r="19448" spans="1:6" x14ac:dyDescent="0.25">
      <c r="A19448">
        <v>3899</v>
      </c>
      <c r="B19448" s="3">
        <v>44697</v>
      </c>
      <c r="C19448" s="3">
        <v>44727</v>
      </c>
      <c r="D19448" t="s">
        <v>131</v>
      </c>
      <c r="E19448" t="s">
        <v>327</v>
      </c>
      <c r="F19448" t="s">
        <v>133</v>
      </c>
    </row>
    <row r="19449" spans="1:6" x14ac:dyDescent="0.25">
      <c r="A19449">
        <v>3899</v>
      </c>
      <c r="B19449" s="3">
        <v>44728</v>
      </c>
      <c r="C19449" s="3">
        <v>44728</v>
      </c>
      <c r="D19449" t="s">
        <v>131</v>
      </c>
      <c r="E19449" t="s">
        <v>327</v>
      </c>
      <c r="F19449" t="s">
        <v>133</v>
      </c>
    </row>
    <row r="19450" spans="1:6" x14ac:dyDescent="0.25">
      <c r="A19450">
        <v>3899</v>
      </c>
      <c r="B19450" s="3">
        <v>44728</v>
      </c>
      <c r="C19450" s="3">
        <v>44728</v>
      </c>
      <c r="D19450" t="s">
        <v>131</v>
      </c>
      <c r="E19450" t="s">
        <v>327</v>
      </c>
      <c r="F19450" t="s">
        <v>133</v>
      </c>
    </row>
    <row r="19451" spans="1:6" x14ac:dyDescent="0.25">
      <c r="A19451">
        <v>3900</v>
      </c>
      <c r="B19451" s="3">
        <v>42917</v>
      </c>
      <c r="C19451" s="3">
        <v>43608</v>
      </c>
      <c r="D19451" t="s">
        <v>131</v>
      </c>
      <c r="E19451" t="s">
        <v>174</v>
      </c>
      <c r="F19451" t="s">
        <v>133</v>
      </c>
    </row>
    <row r="19452" spans="1:6" x14ac:dyDescent="0.25">
      <c r="A19452">
        <v>3900</v>
      </c>
      <c r="B19452" s="3">
        <v>43608</v>
      </c>
      <c r="C19452" s="3">
        <v>43609</v>
      </c>
      <c r="D19452" t="s">
        <v>131</v>
      </c>
      <c r="E19452" t="s">
        <v>174</v>
      </c>
      <c r="F19452" t="s">
        <v>133</v>
      </c>
    </row>
    <row r="19453" spans="1:6" x14ac:dyDescent="0.25">
      <c r="A19453">
        <v>3900</v>
      </c>
      <c r="B19453" s="3">
        <v>43609</v>
      </c>
      <c r="C19453" s="3">
        <v>43853</v>
      </c>
      <c r="D19453" t="s">
        <v>131</v>
      </c>
      <c r="E19453" t="s">
        <v>174</v>
      </c>
      <c r="F19453" t="s">
        <v>133</v>
      </c>
    </row>
    <row r="19454" spans="1:6" x14ac:dyDescent="0.25">
      <c r="A19454">
        <v>3900</v>
      </c>
      <c r="B19454" s="3">
        <v>43853</v>
      </c>
      <c r="C19454" s="3">
        <v>43858</v>
      </c>
      <c r="D19454" t="s">
        <v>131</v>
      </c>
      <c r="E19454" t="s">
        <v>174</v>
      </c>
      <c r="F19454" t="s">
        <v>133</v>
      </c>
    </row>
    <row r="19455" spans="1:6" x14ac:dyDescent="0.25">
      <c r="A19455">
        <v>3900</v>
      </c>
      <c r="B19455" s="3">
        <v>43859</v>
      </c>
      <c r="C19455" s="3">
        <v>44034</v>
      </c>
      <c r="D19455" t="s">
        <v>131</v>
      </c>
      <c r="E19455" t="s">
        <v>174</v>
      </c>
      <c r="F19455" t="s">
        <v>133</v>
      </c>
    </row>
    <row r="19456" spans="1:6" x14ac:dyDescent="0.25">
      <c r="A19456">
        <v>3900</v>
      </c>
      <c r="B19456" s="3">
        <v>44034</v>
      </c>
      <c r="C19456" s="3">
        <v>44040</v>
      </c>
      <c r="D19456" t="s">
        <v>131</v>
      </c>
      <c r="E19456" t="s">
        <v>174</v>
      </c>
      <c r="F19456" t="s">
        <v>133</v>
      </c>
    </row>
    <row r="19457" spans="1:6" x14ac:dyDescent="0.25">
      <c r="A19457">
        <v>3900</v>
      </c>
      <c r="B19457" s="3">
        <v>44041</v>
      </c>
      <c r="C19457" s="3">
        <v>44041</v>
      </c>
      <c r="D19457" t="s">
        <v>131</v>
      </c>
      <c r="E19457" t="s">
        <v>174</v>
      </c>
      <c r="F19457" t="s">
        <v>133</v>
      </c>
    </row>
    <row r="19458" spans="1:6" x14ac:dyDescent="0.25">
      <c r="A19458">
        <v>3900</v>
      </c>
      <c r="B19458" s="3">
        <v>44041</v>
      </c>
      <c r="C19458" s="3">
        <v>44047</v>
      </c>
      <c r="D19458" t="s">
        <v>131</v>
      </c>
      <c r="E19458" t="s">
        <v>174</v>
      </c>
      <c r="F19458" t="s">
        <v>133</v>
      </c>
    </row>
    <row r="19459" spans="1:6" x14ac:dyDescent="0.25">
      <c r="A19459">
        <v>3900</v>
      </c>
      <c r="B19459" s="3">
        <v>44048</v>
      </c>
      <c r="C19459" s="3">
        <v>44048</v>
      </c>
      <c r="D19459" t="s">
        <v>131</v>
      </c>
      <c r="E19459" t="s">
        <v>174</v>
      </c>
      <c r="F19459" t="s">
        <v>133</v>
      </c>
    </row>
    <row r="19460" spans="1:6" x14ac:dyDescent="0.25">
      <c r="A19460">
        <v>3900</v>
      </c>
      <c r="B19460" s="3">
        <v>44048</v>
      </c>
      <c r="C19460" s="3">
        <v>44054</v>
      </c>
      <c r="D19460" t="s">
        <v>131</v>
      </c>
      <c r="E19460" t="s">
        <v>174</v>
      </c>
      <c r="F19460" t="s">
        <v>133</v>
      </c>
    </row>
    <row r="19461" spans="1:6" x14ac:dyDescent="0.25">
      <c r="A19461">
        <v>3900</v>
      </c>
      <c r="B19461" s="3">
        <v>44055</v>
      </c>
      <c r="C19461" s="3">
        <v>44055</v>
      </c>
      <c r="D19461" t="s">
        <v>131</v>
      </c>
      <c r="E19461" t="s">
        <v>174</v>
      </c>
      <c r="F19461" t="s">
        <v>133</v>
      </c>
    </row>
    <row r="19462" spans="1:6" x14ac:dyDescent="0.25">
      <c r="A19462">
        <v>3900</v>
      </c>
      <c r="B19462" s="3">
        <v>44055</v>
      </c>
      <c r="C19462" s="3">
        <v>44061</v>
      </c>
      <c r="D19462" t="s">
        <v>131</v>
      </c>
      <c r="E19462" t="s">
        <v>174</v>
      </c>
      <c r="F19462" t="s">
        <v>133</v>
      </c>
    </row>
    <row r="19463" spans="1:6" x14ac:dyDescent="0.25">
      <c r="A19463">
        <v>3900</v>
      </c>
      <c r="B19463" s="3">
        <v>44062</v>
      </c>
      <c r="C19463" s="3">
        <v>44062</v>
      </c>
      <c r="D19463" t="s">
        <v>131</v>
      </c>
      <c r="E19463" t="s">
        <v>174</v>
      </c>
      <c r="F19463" t="s">
        <v>133</v>
      </c>
    </row>
    <row r="19464" spans="1:6" x14ac:dyDescent="0.25">
      <c r="A19464">
        <v>3900</v>
      </c>
      <c r="B19464" s="3">
        <v>44062</v>
      </c>
      <c r="C19464" s="3">
        <v>44068</v>
      </c>
      <c r="D19464" t="s">
        <v>131</v>
      </c>
      <c r="E19464" t="s">
        <v>174</v>
      </c>
      <c r="F19464" t="s">
        <v>133</v>
      </c>
    </row>
    <row r="19465" spans="1:6" x14ac:dyDescent="0.25">
      <c r="A19465">
        <v>3900</v>
      </c>
      <c r="B19465" s="3">
        <v>44069</v>
      </c>
      <c r="C19465" s="3">
        <v>44069</v>
      </c>
      <c r="D19465" t="s">
        <v>131</v>
      </c>
      <c r="E19465" t="s">
        <v>174</v>
      </c>
      <c r="F19465" t="s">
        <v>133</v>
      </c>
    </row>
    <row r="19466" spans="1:6" x14ac:dyDescent="0.25">
      <c r="A19466">
        <v>3900</v>
      </c>
      <c r="B19466" s="3">
        <v>44069</v>
      </c>
      <c r="C19466" s="3">
        <v>44073</v>
      </c>
      <c r="D19466" t="s">
        <v>131</v>
      </c>
      <c r="E19466" t="s">
        <v>174</v>
      </c>
      <c r="F19466" t="s">
        <v>133</v>
      </c>
    </row>
    <row r="19467" spans="1:6" x14ac:dyDescent="0.25">
      <c r="A19467">
        <v>3900</v>
      </c>
      <c r="B19467" s="3">
        <v>44074</v>
      </c>
      <c r="C19467" s="3">
        <v>44595</v>
      </c>
      <c r="D19467" t="s">
        <v>131</v>
      </c>
      <c r="E19467" t="s">
        <v>174</v>
      </c>
      <c r="F19467" t="s">
        <v>133</v>
      </c>
    </row>
    <row r="19468" spans="1:6" x14ac:dyDescent="0.25">
      <c r="A19468">
        <v>3900</v>
      </c>
      <c r="B19468" s="3">
        <v>44595</v>
      </c>
      <c r="C19468" s="3">
        <v>44596</v>
      </c>
      <c r="D19468" t="s">
        <v>131</v>
      </c>
      <c r="E19468" t="s">
        <v>174</v>
      </c>
      <c r="F19468" t="s">
        <v>133</v>
      </c>
    </row>
    <row r="19469" spans="1:6" x14ac:dyDescent="0.25">
      <c r="A19469">
        <v>3900</v>
      </c>
      <c r="B19469" s="3">
        <v>44597</v>
      </c>
      <c r="C19469" s="3">
        <v>44634</v>
      </c>
      <c r="D19469" t="s">
        <v>131</v>
      </c>
      <c r="E19469" t="s">
        <v>174</v>
      </c>
      <c r="F19469" t="s">
        <v>133</v>
      </c>
    </row>
    <row r="19470" spans="1:6" x14ac:dyDescent="0.25">
      <c r="A19470">
        <v>3900</v>
      </c>
      <c r="B19470" s="3">
        <v>44634</v>
      </c>
      <c r="C19470" s="3">
        <v>44635</v>
      </c>
      <c r="D19470" t="s">
        <v>131</v>
      </c>
      <c r="E19470" t="s">
        <v>174</v>
      </c>
      <c r="F19470" t="s">
        <v>133</v>
      </c>
    </row>
    <row r="19471" spans="1:6" x14ac:dyDescent="0.25">
      <c r="A19471">
        <v>3900</v>
      </c>
      <c r="B19471" s="3">
        <v>44636</v>
      </c>
      <c r="C19471" s="3"/>
      <c r="D19471" t="s">
        <v>131</v>
      </c>
      <c r="E19471" t="s">
        <v>174</v>
      </c>
      <c r="F19471" t="s">
        <v>133</v>
      </c>
    </row>
    <row r="19472" spans="1:6" x14ac:dyDescent="0.25">
      <c r="A19472">
        <v>3901</v>
      </c>
      <c r="B19472" s="3">
        <v>42917</v>
      </c>
      <c r="C19472" s="3">
        <v>43808</v>
      </c>
      <c r="D19472" t="s">
        <v>131</v>
      </c>
      <c r="E19472" t="s">
        <v>134</v>
      </c>
      <c r="F19472" t="s">
        <v>132</v>
      </c>
    </row>
    <row r="19473" spans="1:6" x14ac:dyDescent="0.25">
      <c r="A19473">
        <v>3901</v>
      </c>
      <c r="B19473" s="3">
        <v>43808</v>
      </c>
      <c r="C19473" s="3">
        <v>43808</v>
      </c>
      <c r="D19473" t="s">
        <v>131</v>
      </c>
      <c r="E19473" t="s">
        <v>134</v>
      </c>
      <c r="F19473" t="s">
        <v>132</v>
      </c>
    </row>
    <row r="19474" spans="1:6" x14ac:dyDescent="0.25">
      <c r="A19474">
        <v>3901</v>
      </c>
      <c r="B19474" s="3">
        <v>43808</v>
      </c>
      <c r="C19474" s="3">
        <v>43901</v>
      </c>
      <c r="D19474" t="s">
        <v>131</v>
      </c>
      <c r="E19474" t="s">
        <v>116</v>
      </c>
      <c r="F19474" t="s">
        <v>133</v>
      </c>
    </row>
    <row r="19475" spans="1:6" x14ac:dyDescent="0.25">
      <c r="A19475">
        <v>3901</v>
      </c>
      <c r="B19475" s="3">
        <v>43901</v>
      </c>
      <c r="C19475" s="3">
        <v>43903</v>
      </c>
      <c r="D19475" t="s">
        <v>131</v>
      </c>
      <c r="E19475" t="s">
        <v>116</v>
      </c>
      <c r="F19475" t="s">
        <v>133</v>
      </c>
    </row>
    <row r="19476" spans="1:6" x14ac:dyDescent="0.25">
      <c r="A19476">
        <v>3901</v>
      </c>
      <c r="B19476" s="3">
        <v>43904</v>
      </c>
      <c r="C19476" s="3">
        <v>44562</v>
      </c>
      <c r="D19476" t="s">
        <v>131</v>
      </c>
      <c r="E19476" t="s">
        <v>116</v>
      </c>
      <c r="F19476" t="s">
        <v>133</v>
      </c>
    </row>
    <row r="19477" spans="1:6" x14ac:dyDescent="0.25">
      <c r="A19477">
        <v>3901</v>
      </c>
      <c r="B19477" s="3">
        <v>44562</v>
      </c>
      <c r="C19477" s="3">
        <v>44568</v>
      </c>
      <c r="D19477" t="s">
        <v>131</v>
      </c>
      <c r="E19477" t="s">
        <v>116</v>
      </c>
      <c r="F19477" t="s">
        <v>133</v>
      </c>
    </row>
    <row r="19478" spans="1:6" x14ac:dyDescent="0.25">
      <c r="A19478">
        <v>3901</v>
      </c>
      <c r="B19478" s="3">
        <v>44569</v>
      </c>
      <c r="C19478" s="3">
        <v>44569</v>
      </c>
      <c r="D19478" t="s">
        <v>131</v>
      </c>
      <c r="E19478" t="s">
        <v>116</v>
      </c>
      <c r="F19478" t="s">
        <v>133</v>
      </c>
    </row>
    <row r="19479" spans="1:6" x14ac:dyDescent="0.25">
      <c r="A19479">
        <v>3901</v>
      </c>
      <c r="B19479" s="3">
        <v>44569</v>
      </c>
      <c r="C19479" s="3">
        <v>44575</v>
      </c>
      <c r="D19479" t="s">
        <v>131</v>
      </c>
      <c r="E19479" t="s">
        <v>116</v>
      </c>
      <c r="F19479" t="s">
        <v>133</v>
      </c>
    </row>
    <row r="19480" spans="1:6" x14ac:dyDescent="0.25">
      <c r="A19480">
        <v>3901</v>
      </c>
      <c r="B19480" s="3">
        <v>44576</v>
      </c>
      <c r="C19480" s="3"/>
      <c r="D19480" t="s">
        <v>131</v>
      </c>
      <c r="E19480" t="s">
        <v>116</v>
      </c>
      <c r="F19480" t="s">
        <v>133</v>
      </c>
    </row>
    <row r="19481" spans="1:6" x14ac:dyDescent="0.25">
      <c r="A19481">
        <v>3902</v>
      </c>
      <c r="B19481" s="3">
        <v>42926</v>
      </c>
      <c r="C19481" s="3">
        <v>43840</v>
      </c>
      <c r="D19481" t="s">
        <v>131</v>
      </c>
      <c r="E19481" t="s">
        <v>167</v>
      </c>
      <c r="F19481" t="s">
        <v>133</v>
      </c>
    </row>
    <row r="19482" spans="1:6" x14ac:dyDescent="0.25">
      <c r="A19482">
        <v>3902</v>
      </c>
      <c r="B19482" s="3">
        <v>43840</v>
      </c>
      <c r="C19482" s="3">
        <v>43930</v>
      </c>
      <c r="D19482" t="s">
        <v>131</v>
      </c>
      <c r="E19482" t="s">
        <v>167</v>
      </c>
      <c r="F19482" t="s">
        <v>133</v>
      </c>
    </row>
    <row r="19483" spans="1:6" x14ac:dyDescent="0.25">
      <c r="A19483">
        <v>3902</v>
      </c>
      <c r="B19483" s="3">
        <v>43931</v>
      </c>
      <c r="C19483" s="3">
        <v>44085</v>
      </c>
      <c r="D19483" t="s">
        <v>131</v>
      </c>
      <c r="E19483" t="s">
        <v>167</v>
      </c>
      <c r="F19483" t="s">
        <v>133</v>
      </c>
    </row>
    <row r="19484" spans="1:6" x14ac:dyDescent="0.25">
      <c r="A19484">
        <v>3902</v>
      </c>
      <c r="B19484" s="3">
        <v>44085</v>
      </c>
      <c r="C19484" s="3">
        <v>44105</v>
      </c>
      <c r="D19484" t="s">
        <v>131</v>
      </c>
      <c r="E19484" t="s">
        <v>167</v>
      </c>
      <c r="F19484" t="s">
        <v>133</v>
      </c>
    </row>
    <row r="19485" spans="1:6" x14ac:dyDescent="0.25">
      <c r="A19485">
        <v>3903</v>
      </c>
      <c r="B19485" s="3">
        <v>42917</v>
      </c>
      <c r="C19485" s="3">
        <v>43117</v>
      </c>
      <c r="D19485" t="s">
        <v>131</v>
      </c>
      <c r="E19485" t="s">
        <v>173</v>
      </c>
      <c r="F19485" t="s">
        <v>133</v>
      </c>
    </row>
    <row r="19486" spans="1:6" x14ac:dyDescent="0.25">
      <c r="A19486">
        <v>3903</v>
      </c>
      <c r="B19486" s="3">
        <v>43117</v>
      </c>
      <c r="C19486" s="3">
        <v>43138</v>
      </c>
      <c r="D19486" t="s">
        <v>131</v>
      </c>
      <c r="E19486" t="s">
        <v>173</v>
      </c>
      <c r="F19486" t="s">
        <v>133</v>
      </c>
    </row>
    <row r="19487" spans="1:6" x14ac:dyDescent="0.25">
      <c r="A19487">
        <v>3903</v>
      </c>
      <c r="B19487" s="3">
        <v>43139</v>
      </c>
      <c r="C19487" s="3">
        <v>43138</v>
      </c>
      <c r="D19487" t="s">
        <v>131</v>
      </c>
      <c r="E19487" t="s">
        <v>173</v>
      </c>
      <c r="F19487" t="s">
        <v>133</v>
      </c>
    </row>
    <row r="19488" spans="1:6" x14ac:dyDescent="0.25">
      <c r="A19488">
        <v>3903</v>
      </c>
      <c r="B19488" s="3">
        <v>43139</v>
      </c>
      <c r="C19488" s="3">
        <v>43168</v>
      </c>
      <c r="D19488" t="s">
        <v>131</v>
      </c>
      <c r="E19488" t="s">
        <v>173</v>
      </c>
      <c r="F19488" t="s">
        <v>133</v>
      </c>
    </row>
    <row r="19489" spans="1:6" x14ac:dyDescent="0.25">
      <c r="A19489">
        <v>3903</v>
      </c>
      <c r="B19489" s="3">
        <v>43167</v>
      </c>
      <c r="C19489" s="3">
        <v>43194</v>
      </c>
      <c r="D19489" t="s">
        <v>131</v>
      </c>
      <c r="E19489" t="s">
        <v>173</v>
      </c>
      <c r="F19489" t="s">
        <v>133</v>
      </c>
    </row>
    <row r="19490" spans="1:6" x14ac:dyDescent="0.25">
      <c r="A19490">
        <v>3903</v>
      </c>
      <c r="B19490" s="3">
        <v>43169</v>
      </c>
      <c r="C19490" s="3">
        <v>43166</v>
      </c>
      <c r="D19490" t="s">
        <v>131</v>
      </c>
      <c r="E19490" t="s">
        <v>173</v>
      </c>
      <c r="F19490" t="s">
        <v>133</v>
      </c>
    </row>
    <row r="19491" spans="1:6" x14ac:dyDescent="0.25">
      <c r="A19491">
        <v>3903</v>
      </c>
      <c r="B19491" s="3">
        <v>43194</v>
      </c>
      <c r="C19491" s="3">
        <v>43590</v>
      </c>
      <c r="D19491" t="s">
        <v>131</v>
      </c>
      <c r="E19491" t="s">
        <v>173</v>
      </c>
      <c r="F19491" t="s">
        <v>133</v>
      </c>
    </row>
    <row r="19492" spans="1:6" x14ac:dyDescent="0.25">
      <c r="A19492">
        <v>3903</v>
      </c>
      <c r="B19492" s="3">
        <v>43195</v>
      </c>
      <c r="C19492" s="3">
        <v>43194</v>
      </c>
      <c r="D19492" t="s">
        <v>131</v>
      </c>
      <c r="E19492" t="s">
        <v>173</v>
      </c>
      <c r="F19492" t="s">
        <v>133</v>
      </c>
    </row>
    <row r="19493" spans="1:6" x14ac:dyDescent="0.25">
      <c r="A19493">
        <v>3904</v>
      </c>
      <c r="B19493" s="3">
        <v>42887</v>
      </c>
      <c r="C19493" s="3">
        <v>44578</v>
      </c>
      <c r="D19493" t="s">
        <v>131</v>
      </c>
      <c r="E19493" t="s">
        <v>116</v>
      </c>
      <c r="F19493" t="s">
        <v>133</v>
      </c>
    </row>
    <row r="19494" spans="1:6" x14ac:dyDescent="0.25">
      <c r="A19494">
        <v>3904</v>
      </c>
      <c r="B19494" s="3">
        <v>44578</v>
      </c>
      <c r="C19494" s="3">
        <v>44585</v>
      </c>
      <c r="D19494" t="s">
        <v>131</v>
      </c>
      <c r="E19494" t="s">
        <v>116</v>
      </c>
      <c r="F19494" t="s">
        <v>133</v>
      </c>
    </row>
    <row r="19495" spans="1:6" x14ac:dyDescent="0.25">
      <c r="A19495">
        <v>3904</v>
      </c>
      <c r="B19495" s="3">
        <v>44586</v>
      </c>
      <c r="C19495" s="3"/>
      <c r="D19495" t="s">
        <v>131</v>
      </c>
      <c r="E19495" t="s">
        <v>116</v>
      </c>
      <c r="F19495" t="s">
        <v>133</v>
      </c>
    </row>
    <row r="19496" spans="1:6" x14ac:dyDescent="0.25">
      <c r="A19496">
        <v>3905</v>
      </c>
      <c r="B19496" s="3">
        <v>42948</v>
      </c>
      <c r="C19496" s="3">
        <v>43147</v>
      </c>
      <c r="D19496" t="s">
        <v>131</v>
      </c>
      <c r="E19496" t="s">
        <v>167</v>
      </c>
      <c r="F19496" t="s">
        <v>133</v>
      </c>
    </row>
    <row r="19497" spans="1:6" x14ac:dyDescent="0.25">
      <c r="A19497">
        <v>3905</v>
      </c>
      <c r="B19497" s="3">
        <v>43147</v>
      </c>
      <c r="C19497" s="3">
        <v>44004</v>
      </c>
      <c r="D19497" t="s">
        <v>131</v>
      </c>
      <c r="E19497" t="s">
        <v>167</v>
      </c>
      <c r="F19497" t="s">
        <v>133</v>
      </c>
    </row>
    <row r="19498" spans="1:6" x14ac:dyDescent="0.25">
      <c r="A19498">
        <v>3905</v>
      </c>
      <c r="B19498" s="3">
        <v>44004</v>
      </c>
      <c r="C19498" s="3">
        <v>44017</v>
      </c>
      <c r="D19498" t="s">
        <v>131</v>
      </c>
      <c r="E19498" t="s">
        <v>167</v>
      </c>
      <c r="F19498" t="s">
        <v>133</v>
      </c>
    </row>
    <row r="19499" spans="1:6" x14ac:dyDescent="0.25">
      <c r="A19499">
        <v>3905</v>
      </c>
      <c r="B19499" s="3">
        <v>44018</v>
      </c>
      <c r="C19499" s="3">
        <v>44445</v>
      </c>
      <c r="D19499" t="s">
        <v>131</v>
      </c>
      <c r="E19499" t="s">
        <v>167</v>
      </c>
      <c r="F19499" t="s">
        <v>133</v>
      </c>
    </row>
    <row r="19500" spans="1:6" x14ac:dyDescent="0.25">
      <c r="A19500">
        <v>3905</v>
      </c>
      <c r="B19500" s="3">
        <v>44445</v>
      </c>
      <c r="C19500" s="3">
        <v>44460</v>
      </c>
      <c r="D19500" t="s">
        <v>131</v>
      </c>
      <c r="E19500" t="s">
        <v>167</v>
      </c>
      <c r="F19500" t="s">
        <v>133</v>
      </c>
    </row>
    <row r="19501" spans="1:6" x14ac:dyDescent="0.25">
      <c r="A19501">
        <v>3905</v>
      </c>
      <c r="B19501" s="3">
        <v>44461</v>
      </c>
      <c r="C19501" s="3">
        <v>44501</v>
      </c>
      <c r="D19501" t="s">
        <v>131</v>
      </c>
      <c r="E19501" t="s">
        <v>167</v>
      </c>
      <c r="F19501" t="s">
        <v>133</v>
      </c>
    </row>
    <row r="19502" spans="1:6" x14ac:dyDescent="0.25">
      <c r="A19502">
        <v>3905</v>
      </c>
      <c r="B19502" s="3">
        <v>44501</v>
      </c>
      <c r="C19502" s="3">
        <v>44501</v>
      </c>
      <c r="D19502" t="s">
        <v>131</v>
      </c>
      <c r="E19502" t="s">
        <v>167</v>
      </c>
      <c r="F19502" t="s">
        <v>133</v>
      </c>
    </row>
    <row r="19503" spans="1:6" x14ac:dyDescent="0.25">
      <c r="A19503">
        <v>3905</v>
      </c>
      <c r="B19503" s="3">
        <v>44501</v>
      </c>
      <c r="C19503" s="3">
        <v>44564</v>
      </c>
      <c r="D19503" t="s">
        <v>131</v>
      </c>
      <c r="E19503" t="s">
        <v>187</v>
      </c>
      <c r="F19503" t="s">
        <v>133</v>
      </c>
    </row>
    <row r="19504" spans="1:6" x14ac:dyDescent="0.25">
      <c r="A19504">
        <v>3905</v>
      </c>
      <c r="B19504" s="3">
        <v>44564</v>
      </c>
      <c r="C19504" s="3">
        <v>44564</v>
      </c>
      <c r="D19504" t="s">
        <v>131</v>
      </c>
      <c r="E19504" t="s">
        <v>187</v>
      </c>
      <c r="F19504" t="s">
        <v>133</v>
      </c>
    </row>
    <row r="19505" spans="1:6" x14ac:dyDescent="0.25">
      <c r="A19505">
        <v>3905</v>
      </c>
      <c r="B19505" s="3">
        <v>44564</v>
      </c>
      <c r="C19505" s="3"/>
      <c r="D19505" t="s">
        <v>131</v>
      </c>
      <c r="E19505" t="s">
        <v>116</v>
      </c>
      <c r="F19505" t="s">
        <v>133</v>
      </c>
    </row>
    <row r="19506" spans="1:6" x14ac:dyDescent="0.25">
      <c r="A19506">
        <v>3906</v>
      </c>
      <c r="B19506" s="3">
        <v>42948</v>
      </c>
      <c r="C19506" s="3">
        <v>43313</v>
      </c>
      <c r="D19506" t="s">
        <v>131</v>
      </c>
      <c r="E19506" t="s">
        <v>167</v>
      </c>
      <c r="F19506" t="s">
        <v>133</v>
      </c>
    </row>
    <row r="19507" spans="1:6" x14ac:dyDescent="0.25">
      <c r="A19507">
        <v>3906</v>
      </c>
      <c r="B19507" s="3">
        <v>43313</v>
      </c>
      <c r="C19507" s="3">
        <v>43405</v>
      </c>
      <c r="D19507" t="s">
        <v>131</v>
      </c>
      <c r="E19507" t="s">
        <v>167</v>
      </c>
      <c r="F19507" t="s">
        <v>133</v>
      </c>
    </row>
    <row r="19508" spans="1:6" x14ac:dyDescent="0.25">
      <c r="A19508">
        <v>3906</v>
      </c>
      <c r="B19508" s="3">
        <v>43313</v>
      </c>
      <c r="C19508" s="3">
        <v>43472</v>
      </c>
      <c r="D19508" t="s">
        <v>131</v>
      </c>
      <c r="E19508" t="s">
        <v>186</v>
      </c>
      <c r="F19508" t="s">
        <v>133</v>
      </c>
    </row>
    <row r="19509" spans="1:6" x14ac:dyDescent="0.25">
      <c r="A19509">
        <v>3906</v>
      </c>
      <c r="B19509" s="3">
        <v>43472</v>
      </c>
      <c r="C19509" s="3">
        <v>43483</v>
      </c>
      <c r="D19509" t="s">
        <v>131</v>
      </c>
      <c r="E19509" t="s">
        <v>186</v>
      </c>
      <c r="F19509" t="s">
        <v>133</v>
      </c>
    </row>
    <row r="19510" spans="1:6" x14ac:dyDescent="0.25">
      <c r="A19510">
        <v>3906</v>
      </c>
      <c r="B19510" s="3">
        <v>43484</v>
      </c>
      <c r="C19510" s="3">
        <v>44324</v>
      </c>
      <c r="D19510" t="s">
        <v>131</v>
      </c>
      <c r="E19510" t="s">
        <v>186</v>
      </c>
      <c r="F19510" t="s">
        <v>133</v>
      </c>
    </row>
    <row r="19511" spans="1:6" x14ac:dyDescent="0.25">
      <c r="A19511">
        <v>3906</v>
      </c>
      <c r="B19511" s="3">
        <v>44324</v>
      </c>
      <c r="C19511" s="3">
        <v>44421</v>
      </c>
      <c r="D19511" t="s">
        <v>131</v>
      </c>
      <c r="E19511" t="s">
        <v>186</v>
      </c>
      <c r="F19511" t="s">
        <v>133</v>
      </c>
    </row>
    <row r="19512" spans="1:6" x14ac:dyDescent="0.25">
      <c r="A19512">
        <v>3906</v>
      </c>
      <c r="B19512" s="3">
        <v>44422</v>
      </c>
      <c r="C19512" s="3">
        <v>44455</v>
      </c>
      <c r="D19512" t="s">
        <v>131</v>
      </c>
      <c r="E19512" t="s">
        <v>186</v>
      </c>
      <c r="F19512" t="s">
        <v>133</v>
      </c>
    </row>
    <row r="19513" spans="1:6" x14ac:dyDescent="0.25">
      <c r="A19513">
        <v>3906</v>
      </c>
      <c r="B19513" s="3">
        <v>44424</v>
      </c>
      <c r="C19513" s="3">
        <v>44435</v>
      </c>
      <c r="D19513" t="s">
        <v>131</v>
      </c>
      <c r="E19513" t="s">
        <v>186</v>
      </c>
      <c r="F19513" t="s">
        <v>133</v>
      </c>
    </row>
    <row r="19514" spans="1:6" x14ac:dyDescent="0.25">
      <c r="A19514">
        <v>3906</v>
      </c>
      <c r="B19514" s="3">
        <v>44436</v>
      </c>
      <c r="C19514" s="3">
        <v>44594</v>
      </c>
      <c r="D19514" t="s">
        <v>131</v>
      </c>
      <c r="E19514" t="s">
        <v>186</v>
      </c>
      <c r="F19514" t="s">
        <v>133</v>
      </c>
    </row>
    <row r="19515" spans="1:6" x14ac:dyDescent="0.25">
      <c r="A19515">
        <v>3906</v>
      </c>
      <c r="B19515" s="3">
        <v>44455</v>
      </c>
      <c r="C19515" s="3">
        <v>44468</v>
      </c>
      <c r="D19515" t="s">
        <v>131</v>
      </c>
      <c r="E19515" t="s">
        <v>186</v>
      </c>
      <c r="F19515" t="s">
        <v>133</v>
      </c>
    </row>
    <row r="19516" spans="1:6" x14ac:dyDescent="0.25">
      <c r="A19516">
        <v>3906</v>
      </c>
      <c r="B19516" s="3">
        <v>44469</v>
      </c>
      <c r="C19516" s="3">
        <v>44594</v>
      </c>
      <c r="D19516" t="s">
        <v>131</v>
      </c>
      <c r="E19516" t="s">
        <v>186</v>
      </c>
      <c r="F19516" t="s">
        <v>133</v>
      </c>
    </row>
    <row r="19517" spans="1:6" x14ac:dyDescent="0.25">
      <c r="A19517">
        <v>3906</v>
      </c>
      <c r="B19517" s="3">
        <v>44594</v>
      </c>
      <c r="C19517" s="3"/>
      <c r="D19517" t="s">
        <v>131</v>
      </c>
      <c r="E19517" t="s">
        <v>128</v>
      </c>
      <c r="F19517" t="s">
        <v>133</v>
      </c>
    </row>
    <row r="19518" spans="1:6" x14ac:dyDescent="0.25">
      <c r="A19518">
        <v>3906</v>
      </c>
      <c r="B19518" s="3">
        <v>44594</v>
      </c>
      <c r="C19518" s="3">
        <v>44594</v>
      </c>
      <c r="D19518" t="s">
        <v>131</v>
      </c>
      <c r="E19518" t="s">
        <v>186</v>
      </c>
      <c r="F19518" t="s">
        <v>133</v>
      </c>
    </row>
    <row r="19519" spans="1:6" x14ac:dyDescent="0.25">
      <c r="A19519">
        <v>3907</v>
      </c>
      <c r="B19519" s="3">
        <v>42917</v>
      </c>
      <c r="C19519" s="3">
        <v>43650</v>
      </c>
      <c r="D19519" t="s">
        <v>131</v>
      </c>
      <c r="E19519" t="s">
        <v>176</v>
      </c>
      <c r="F19519" t="s">
        <v>133</v>
      </c>
    </row>
    <row r="19520" spans="1:6" x14ac:dyDescent="0.25">
      <c r="A19520">
        <v>3907</v>
      </c>
      <c r="B19520" s="3">
        <v>43650</v>
      </c>
      <c r="C19520" s="3">
        <v>43679</v>
      </c>
      <c r="D19520" t="s">
        <v>131</v>
      </c>
      <c r="E19520" t="s">
        <v>176</v>
      </c>
      <c r="F19520" t="s">
        <v>133</v>
      </c>
    </row>
    <row r="19521" spans="1:6" x14ac:dyDescent="0.25">
      <c r="A19521">
        <v>3907</v>
      </c>
      <c r="B19521" s="3">
        <v>43680</v>
      </c>
      <c r="C19521" s="3">
        <v>43680</v>
      </c>
      <c r="D19521" t="s">
        <v>131</v>
      </c>
      <c r="E19521" t="s">
        <v>176</v>
      </c>
      <c r="F19521" t="s">
        <v>133</v>
      </c>
    </row>
    <row r="19522" spans="1:6" x14ac:dyDescent="0.25">
      <c r="A19522">
        <v>3907</v>
      </c>
      <c r="B19522" s="3">
        <v>43680</v>
      </c>
      <c r="C19522" s="3">
        <v>43739</v>
      </c>
      <c r="D19522" t="s">
        <v>131</v>
      </c>
      <c r="E19522" t="s">
        <v>176</v>
      </c>
      <c r="F19522" t="s">
        <v>133</v>
      </c>
    </row>
    <row r="19523" spans="1:6" x14ac:dyDescent="0.25">
      <c r="A19523">
        <v>3907</v>
      </c>
      <c r="B19523" s="3">
        <v>43740</v>
      </c>
      <c r="C19523" s="3">
        <v>43740</v>
      </c>
      <c r="D19523" t="s">
        <v>131</v>
      </c>
      <c r="E19523" t="s">
        <v>176</v>
      </c>
      <c r="F19523" t="s">
        <v>133</v>
      </c>
    </row>
    <row r="19524" spans="1:6" x14ac:dyDescent="0.25">
      <c r="A19524">
        <v>3907</v>
      </c>
      <c r="B19524" s="3">
        <v>43740</v>
      </c>
      <c r="C19524" s="3">
        <v>43753</v>
      </c>
      <c r="D19524" t="s">
        <v>131</v>
      </c>
      <c r="E19524" t="s">
        <v>176</v>
      </c>
      <c r="F19524" t="s">
        <v>133</v>
      </c>
    </row>
    <row r="19525" spans="1:6" x14ac:dyDescent="0.25">
      <c r="A19525">
        <v>3907</v>
      </c>
      <c r="B19525" s="3">
        <v>43754</v>
      </c>
      <c r="C19525" s="3">
        <v>44487</v>
      </c>
      <c r="D19525" t="s">
        <v>131</v>
      </c>
      <c r="E19525" t="s">
        <v>176</v>
      </c>
      <c r="F19525" t="s">
        <v>133</v>
      </c>
    </row>
    <row r="19526" spans="1:6" x14ac:dyDescent="0.25">
      <c r="A19526">
        <v>3907</v>
      </c>
      <c r="B19526" s="3">
        <v>44487</v>
      </c>
      <c r="C19526" s="3">
        <v>44501</v>
      </c>
      <c r="D19526" t="s">
        <v>131</v>
      </c>
      <c r="E19526" t="s">
        <v>176</v>
      </c>
      <c r="F19526" t="s">
        <v>133</v>
      </c>
    </row>
    <row r="19527" spans="1:6" x14ac:dyDescent="0.25">
      <c r="A19527">
        <v>3907</v>
      </c>
      <c r="B19527" s="3">
        <v>44502</v>
      </c>
      <c r="C19527" s="3">
        <v>44502</v>
      </c>
      <c r="D19527" t="s">
        <v>131</v>
      </c>
      <c r="E19527" t="s">
        <v>176</v>
      </c>
      <c r="F19527" t="s">
        <v>133</v>
      </c>
    </row>
    <row r="19528" spans="1:6" x14ac:dyDescent="0.25">
      <c r="A19528">
        <v>3907</v>
      </c>
      <c r="B19528" s="3">
        <v>44502</v>
      </c>
      <c r="C19528" s="3">
        <v>44508</v>
      </c>
      <c r="D19528" t="s">
        <v>131</v>
      </c>
      <c r="E19528" t="s">
        <v>176</v>
      </c>
      <c r="F19528" t="s">
        <v>133</v>
      </c>
    </row>
    <row r="19529" spans="1:6" x14ac:dyDescent="0.25">
      <c r="A19529">
        <v>3907</v>
      </c>
      <c r="B19529" s="3">
        <v>44509</v>
      </c>
      <c r="C19529" s="3">
        <v>44562</v>
      </c>
      <c r="D19529" t="s">
        <v>131</v>
      </c>
      <c r="E19529" t="s">
        <v>176</v>
      </c>
      <c r="F19529" t="s">
        <v>133</v>
      </c>
    </row>
    <row r="19530" spans="1:6" x14ac:dyDescent="0.25">
      <c r="A19530">
        <v>3907</v>
      </c>
      <c r="B19530" s="3">
        <v>44562</v>
      </c>
      <c r="C19530" s="3">
        <v>44562</v>
      </c>
      <c r="D19530" t="s">
        <v>131</v>
      </c>
      <c r="E19530" t="s">
        <v>328</v>
      </c>
      <c r="F19530" t="s">
        <v>133</v>
      </c>
    </row>
    <row r="19531" spans="1:6" x14ac:dyDescent="0.25">
      <c r="A19531">
        <v>3907</v>
      </c>
      <c r="B19531" s="3">
        <v>44562</v>
      </c>
      <c r="C19531" s="3">
        <v>44607</v>
      </c>
      <c r="D19531" t="s">
        <v>131</v>
      </c>
      <c r="E19531" t="s">
        <v>328</v>
      </c>
      <c r="F19531" t="s">
        <v>133</v>
      </c>
    </row>
    <row r="19532" spans="1:6" x14ac:dyDescent="0.25">
      <c r="A19532">
        <v>3907</v>
      </c>
      <c r="B19532" s="3">
        <v>44607</v>
      </c>
      <c r="C19532" s="3">
        <v>44608</v>
      </c>
      <c r="D19532" t="s">
        <v>131</v>
      </c>
      <c r="E19532" t="s">
        <v>176</v>
      </c>
      <c r="F19532" t="s">
        <v>133</v>
      </c>
    </row>
    <row r="19533" spans="1:6" x14ac:dyDescent="0.25">
      <c r="A19533">
        <v>3907</v>
      </c>
      <c r="B19533" s="3">
        <v>44608</v>
      </c>
      <c r="C19533" s="3">
        <v>44608</v>
      </c>
      <c r="D19533" t="s">
        <v>131</v>
      </c>
      <c r="E19533" t="s">
        <v>176</v>
      </c>
      <c r="F19533" t="s">
        <v>133</v>
      </c>
    </row>
    <row r="19534" spans="1:6" x14ac:dyDescent="0.25">
      <c r="A19534">
        <v>3907</v>
      </c>
      <c r="B19534" s="3">
        <v>44608</v>
      </c>
      <c r="C19534" s="3"/>
      <c r="D19534" t="s">
        <v>131</v>
      </c>
      <c r="E19534" t="s">
        <v>176</v>
      </c>
      <c r="F19534" t="s">
        <v>133</v>
      </c>
    </row>
    <row r="19535" spans="1:6" x14ac:dyDescent="0.25">
      <c r="A19535">
        <v>3908</v>
      </c>
      <c r="B19535" s="3">
        <v>42964</v>
      </c>
      <c r="C19535" s="3">
        <v>43488</v>
      </c>
      <c r="D19535" t="s">
        <v>131</v>
      </c>
      <c r="E19535" t="s">
        <v>185</v>
      </c>
      <c r="F19535" t="s">
        <v>133</v>
      </c>
    </row>
    <row r="19536" spans="1:6" x14ac:dyDescent="0.25">
      <c r="A19536">
        <v>3908</v>
      </c>
      <c r="B19536" s="3">
        <v>43488</v>
      </c>
      <c r="C19536" s="3">
        <v>43488</v>
      </c>
      <c r="D19536" t="s">
        <v>131</v>
      </c>
      <c r="E19536" t="s">
        <v>185</v>
      </c>
      <c r="F19536" t="s">
        <v>133</v>
      </c>
    </row>
    <row r="19537" spans="1:6" x14ac:dyDescent="0.25">
      <c r="A19537">
        <v>3908</v>
      </c>
      <c r="B19537" s="3">
        <v>43489</v>
      </c>
      <c r="C19537" s="3">
        <v>44103</v>
      </c>
      <c r="D19537" t="s">
        <v>131</v>
      </c>
      <c r="E19537" t="s">
        <v>185</v>
      </c>
      <c r="F19537" t="s">
        <v>133</v>
      </c>
    </row>
    <row r="19538" spans="1:6" x14ac:dyDescent="0.25">
      <c r="A19538">
        <v>3908</v>
      </c>
      <c r="B19538" s="3">
        <v>44103</v>
      </c>
      <c r="C19538" s="3">
        <v>44108</v>
      </c>
      <c r="D19538" t="s">
        <v>131</v>
      </c>
      <c r="E19538" t="s">
        <v>185</v>
      </c>
      <c r="F19538" t="s">
        <v>133</v>
      </c>
    </row>
    <row r="19539" spans="1:6" x14ac:dyDescent="0.25">
      <c r="A19539">
        <v>3908</v>
      </c>
      <c r="B19539" s="3">
        <v>44109</v>
      </c>
      <c r="C19539" s="3">
        <v>44235</v>
      </c>
      <c r="D19539" t="s">
        <v>131</v>
      </c>
      <c r="E19539" t="s">
        <v>185</v>
      </c>
      <c r="F19539" t="s">
        <v>133</v>
      </c>
    </row>
    <row r="19540" spans="1:6" x14ac:dyDescent="0.25">
      <c r="A19540">
        <v>3908</v>
      </c>
      <c r="B19540" s="3">
        <v>44235</v>
      </c>
      <c r="C19540" s="3">
        <v>44246</v>
      </c>
      <c r="D19540" t="s">
        <v>131</v>
      </c>
      <c r="E19540" t="s">
        <v>185</v>
      </c>
      <c r="F19540" t="s">
        <v>133</v>
      </c>
    </row>
    <row r="19541" spans="1:6" x14ac:dyDescent="0.25">
      <c r="A19541">
        <v>3908</v>
      </c>
      <c r="B19541" s="3">
        <v>44247</v>
      </c>
      <c r="C19541" s="3">
        <v>44249</v>
      </c>
      <c r="D19541" t="s">
        <v>131</v>
      </c>
      <c r="E19541" t="s">
        <v>185</v>
      </c>
      <c r="F19541" t="s">
        <v>133</v>
      </c>
    </row>
    <row r="19542" spans="1:6" x14ac:dyDescent="0.25">
      <c r="A19542">
        <v>3908</v>
      </c>
      <c r="B19542" s="3">
        <v>44249</v>
      </c>
      <c r="C19542" s="3">
        <v>44249</v>
      </c>
      <c r="D19542" t="s">
        <v>131</v>
      </c>
      <c r="E19542" t="s">
        <v>185</v>
      </c>
      <c r="F19542" t="s">
        <v>133</v>
      </c>
    </row>
    <row r="19543" spans="1:6" x14ac:dyDescent="0.25">
      <c r="A19543">
        <v>3908</v>
      </c>
      <c r="B19543" s="3">
        <v>44614</v>
      </c>
      <c r="C19543" s="3">
        <v>44614</v>
      </c>
      <c r="D19543" t="s">
        <v>131</v>
      </c>
      <c r="E19543" t="s">
        <v>185</v>
      </c>
      <c r="F19543" t="s">
        <v>133</v>
      </c>
    </row>
    <row r="19544" spans="1:6" x14ac:dyDescent="0.25">
      <c r="A19544">
        <v>3908</v>
      </c>
      <c r="B19544" s="3">
        <v>44614</v>
      </c>
      <c r="C19544" s="3">
        <v>44614</v>
      </c>
      <c r="D19544" t="s">
        <v>131</v>
      </c>
      <c r="E19544" t="s">
        <v>185</v>
      </c>
      <c r="F19544" t="s">
        <v>133</v>
      </c>
    </row>
    <row r="19545" spans="1:6" x14ac:dyDescent="0.25">
      <c r="A19545">
        <v>3909</v>
      </c>
      <c r="B19545" s="3">
        <v>42826</v>
      </c>
      <c r="C19545" s="3">
        <v>43321</v>
      </c>
      <c r="D19545" t="s">
        <v>131</v>
      </c>
      <c r="E19545" t="s">
        <v>169</v>
      </c>
      <c r="F19545" t="s">
        <v>133</v>
      </c>
    </row>
    <row r="19546" spans="1:6" x14ac:dyDescent="0.25">
      <c r="A19546">
        <v>3909</v>
      </c>
      <c r="B19546" s="3">
        <v>43321</v>
      </c>
      <c r="C19546" s="3">
        <v>43334</v>
      </c>
      <c r="D19546" t="s">
        <v>131</v>
      </c>
      <c r="E19546" t="s">
        <v>169</v>
      </c>
      <c r="F19546" t="s">
        <v>133</v>
      </c>
    </row>
    <row r="19547" spans="1:6" x14ac:dyDescent="0.25">
      <c r="A19547">
        <v>3909</v>
      </c>
      <c r="B19547" s="3">
        <v>43334</v>
      </c>
      <c r="C19547" s="3">
        <v>43642</v>
      </c>
      <c r="D19547" t="s">
        <v>131</v>
      </c>
      <c r="E19547" t="s">
        <v>169</v>
      </c>
      <c r="F19547" t="s">
        <v>133</v>
      </c>
    </row>
    <row r="19548" spans="1:6" x14ac:dyDescent="0.25">
      <c r="A19548">
        <v>3909</v>
      </c>
      <c r="B19548" s="3">
        <v>43642</v>
      </c>
      <c r="C19548" s="3">
        <v>43644</v>
      </c>
      <c r="D19548" t="s">
        <v>131</v>
      </c>
      <c r="E19548" t="s">
        <v>169</v>
      </c>
      <c r="F19548" t="s">
        <v>133</v>
      </c>
    </row>
    <row r="19549" spans="1:6" x14ac:dyDescent="0.25">
      <c r="A19549">
        <v>3909</v>
      </c>
      <c r="B19549" s="3">
        <v>43645</v>
      </c>
      <c r="C19549" s="3">
        <v>43973</v>
      </c>
      <c r="D19549" t="s">
        <v>131</v>
      </c>
      <c r="E19549" t="s">
        <v>169</v>
      </c>
      <c r="F19549" t="s">
        <v>133</v>
      </c>
    </row>
    <row r="19550" spans="1:6" x14ac:dyDescent="0.25">
      <c r="A19550">
        <v>3909</v>
      </c>
      <c r="B19550" s="3">
        <v>43973</v>
      </c>
      <c r="C19550" s="3">
        <v>44070</v>
      </c>
      <c r="D19550" t="s">
        <v>131</v>
      </c>
      <c r="E19550" t="s">
        <v>169</v>
      </c>
      <c r="F19550" t="s">
        <v>133</v>
      </c>
    </row>
    <row r="19551" spans="1:6" x14ac:dyDescent="0.25">
      <c r="A19551">
        <v>3909</v>
      </c>
      <c r="B19551" s="3">
        <v>44071</v>
      </c>
      <c r="D19551" t="s">
        <v>131</v>
      </c>
      <c r="E19551" t="s">
        <v>169</v>
      </c>
      <c r="F19551" t="s">
        <v>133</v>
      </c>
    </row>
    <row r="19552" spans="1:6" x14ac:dyDescent="0.25">
      <c r="A19552">
        <v>3910</v>
      </c>
      <c r="B19552" s="3">
        <v>42949</v>
      </c>
      <c r="C19552" s="3"/>
      <c r="D19552" t="s">
        <v>131</v>
      </c>
      <c r="E19552" t="s">
        <v>185</v>
      </c>
      <c r="F19552" t="s">
        <v>133</v>
      </c>
    </row>
    <row r="19553" spans="1:6" x14ac:dyDescent="0.25">
      <c r="A19553">
        <v>3911</v>
      </c>
      <c r="B19553" s="3">
        <v>42948</v>
      </c>
      <c r="C19553" s="3">
        <v>43392</v>
      </c>
      <c r="D19553" t="s">
        <v>131</v>
      </c>
      <c r="E19553" t="s">
        <v>173</v>
      </c>
      <c r="F19553" t="s">
        <v>133</v>
      </c>
    </row>
    <row r="19554" spans="1:6" x14ac:dyDescent="0.25">
      <c r="A19554">
        <v>3911</v>
      </c>
      <c r="B19554" s="3">
        <v>43392</v>
      </c>
      <c r="C19554" s="3">
        <v>43401</v>
      </c>
      <c r="D19554" t="s">
        <v>131</v>
      </c>
      <c r="E19554" t="s">
        <v>173</v>
      </c>
      <c r="F19554" t="s">
        <v>133</v>
      </c>
    </row>
    <row r="19555" spans="1:6" x14ac:dyDescent="0.25">
      <c r="A19555">
        <v>3911</v>
      </c>
      <c r="B19555" s="3">
        <v>43402</v>
      </c>
      <c r="C19555" s="3">
        <v>43739</v>
      </c>
      <c r="D19555" t="s">
        <v>131</v>
      </c>
      <c r="E19555" t="s">
        <v>173</v>
      </c>
      <c r="F19555" t="s">
        <v>133</v>
      </c>
    </row>
    <row r="19556" spans="1:6" x14ac:dyDescent="0.25">
      <c r="A19556">
        <v>3911</v>
      </c>
      <c r="B19556" s="3">
        <v>43739</v>
      </c>
      <c r="C19556" s="3">
        <v>43739</v>
      </c>
      <c r="D19556" t="s">
        <v>131</v>
      </c>
      <c r="E19556" t="s">
        <v>173</v>
      </c>
      <c r="F19556" t="s">
        <v>133</v>
      </c>
    </row>
    <row r="19557" spans="1:6" x14ac:dyDescent="0.25">
      <c r="A19557">
        <v>3911</v>
      </c>
      <c r="B19557" s="3">
        <v>43740</v>
      </c>
      <c r="C19557" s="3">
        <v>43802</v>
      </c>
      <c r="D19557" t="s">
        <v>131</v>
      </c>
      <c r="E19557" t="s">
        <v>173</v>
      </c>
      <c r="F19557" t="s">
        <v>133</v>
      </c>
    </row>
    <row r="19558" spans="1:6" x14ac:dyDescent="0.25">
      <c r="A19558">
        <v>3911</v>
      </c>
      <c r="B19558" s="3">
        <v>43802</v>
      </c>
      <c r="C19558" s="3">
        <v>43802</v>
      </c>
      <c r="D19558" t="s">
        <v>131</v>
      </c>
      <c r="E19558" t="s">
        <v>173</v>
      </c>
      <c r="F19558" t="s">
        <v>133</v>
      </c>
    </row>
    <row r="19559" spans="1:6" x14ac:dyDescent="0.25">
      <c r="A19559">
        <v>3911</v>
      </c>
      <c r="B19559" s="3">
        <v>43803</v>
      </c>
      <c r="C19559" s="3">
        <v>44202</v>
      </c>
      <c r="D19559" t="s">
        <v>131</v>
      </c>
      <c r="E19559" t="s">
        <v>173</v>
      </c>
      <c r="F19559" t="s">
        <v>133</v>
      </c>
    </row>
    <row r="19560" spans="1:6" x14ac:dyDescent="0.25">
      <c r="A19560">
        <v>3911</v>
      </c>
      <c r="B19560" s="3">
        <v>44202</v>
      </c>
      <c r="C19560" s="3">
        <v>44202</v>
      </c>
      <c r="D19560" t="s">
        <v>131</v>
      </c>
      <c r="E19560" t="s">
        <v>257</v>
      </c>
      <c r="F19560" t="s">
        <v>133</v>
      </c>
    </row>
    <row r="19561" spans="1:6" x14ac:dyDescent="0.25">
      <c r="A19561">
        <v>3911</v>
      </c>
      <c r="B19561" s="3">
        <v>44202</v>
      </c>
      <c r="C19561" s="3">
        <v>44341</v>
      </c>
      <c r="D19561" t="s">
        <v>131</v>
      </c>
      <c r="E19561" t="s">
        <v>257</v>
      </c>
      <c r="F19561" t="s">
        <v>133</v>
      </c>
    </row>
    <row r="19562" spans="1:6" x14ac:dyDescent="0.25">
      <c r="A19562">
        <v>3911</v>
      </c>
      <c r="B19562" s="3">
        <v>44341</v>
      </c>
      <c r="C19562" s="3">
        <v>44342</v>
      </c>
      <c r="D19562" t="s">
        <v>131</v>
      </c>
      <c r="E19562" t="s">
        <v>257</v>
      </c>
      <c r="F19562" t="s">
        <v>133</v>
      </c>
    </row>
    <row r="19563" spans="1:6" x14ac:dyDescent="0.25">
      <c r="A19563">
        <v>3911</v>
      </c>
      <c r="B19563" s="3">
        <v>44343</v>
      </c>
      <c r="C19563" s="3">
        <v>44343</v>
      </c>
      <c r="D19563" t="s">
        <v>131</v>
      </c>
      <c r="E19563" t="s">
        <v>257</v>
      </c>
      <c r="F19563" t="s">
        <v>133</v>
      </c>
    </row>
    <row r="19564" spans="1:6" x14ac:dyDescent="0.25">
      <c r="A19564">
        <v>3911</v>
      </c>
      <c r="B19564" s="3">
        <v>44343</v>
      </c>
      <c r="C19564" s="3">
        <v>44344</v>
      </c>
      <c r="D19564" t="s">
        <v>131</v>
      </c>
      <c r="E19564" t="s">
        <v>257</v>
      </c>
      <c r="F19564" t="s">
        <v>133</v>
      </c>
    </row>
    <row r="19565" spans="1:6" x14ac:dyDescent="0.25">
      <c r="A19565">
        <v>3911</v>
      </c>
      <c r="B19565" s="3">
        <v>44345</v>
      </c>
      <c r="C19565" s="3">
        <v>44377</v>
      </c>
      <c r="D19565" t="s">
        <v>131</v>
      </c>
      <c r="E19565" t="s">
        <v>257</v>
      </c>
      <c r="F19565" t="s">
        <v>133</v>
      </c>
    </row>
    <row r="19566" spans="1:6" x14ac:dyDescent="0.25">
      <c r="A19566">
        <v>3911</v>
      </c>
      <c r="B19566" s="3">
        <v>44377</v>
      </c>
      <c r="C19566" s="3">
        <v>44562</v>
      </c>
      <c r="D19566" t="s">
        <v>131</v>
      </c>
      <c r="E19566" t="s">
        <v>173</v>
      </c>
      <c r="F19566" t="s">
        <v>133</v>
      </c>
    </row>
    <row r="19567" spans="1:6" x14ac:dyDescent="0.25">
      <c r="A19567">
        <v>3911</v>
      </c>
      <c r="B19567" s="3">
        <v>44562</v>
      </c>
      <c r="C19567" s="3">
        <v>44562</v>
      </c>
      <c r="D19567" t="s">
        <v>131</v>
      </c>
      <c r="E19567" t="s">
        <v>257</v>
      </c>
      <c r="F19567" t="s">
        <v>133</v>
      </c>
    </row>
    <row r="19568" spans="1:6" x14ac:dyDescent="0.25">
      <c r="A19568">
        <v>3911</v>
      </c>
      <c r="B19568" s="3">
        <v>44562</v>
      </c>
      <c r="C19568" s="3"/>
      <c r="D19568" t="s">
        <v>131</v>
      </c>
      <c r="E19568" t="s">
        <v>257</v>
      </c>
      <c r="F19568" t="s">
        <v>133</v>
      </c>
    </row>
    <row r="19569" spans="1:6" x14ac:dyDescent="0.25">
      <c r="A19569">
        <v>3912</v>
      </c>
      <c r="B19569" s="3">
        <v>42948</v>
      </c>
      <c r="C19569" s="3">
        <v>43190</v>
      </c>
      <c r="D19569" t="s">
        <v>131</v>
      </c>
      <c r="E19569" t="s">
        <v>185</v>
      </c>
      <c r="F19569" t="s">
        <v>133</v>
      </c>
    </row>
    <row r="19570" spans="1:6" x14ac:dyDescent="0.25">
      <c r="A19570">
        <v>3912</v>
      </c>
      <c r="B19570" s="3">
        <v>43190</v>
      </c>
      <c r="C19570" s="3">
        <v>43191</v>
      </c>
      <c r="D19570" t="s">
        <v>131</v>
      </c>
      <c r="E19570" t="s">
        <v>185</v>
      </c>
      <c r="F19570" t="s">
        <v>133</v>
      </c>
    </row>
    <row r="19571" spans="1:6" x14ac:dyDescent="0.25">
      <c r="A19571">
        <v>3912</v>
      </c>
      <c r="B19571" s="3">
        <v>43191</v>
      </c>
      <c r="C19571" s="3">
        <v>44166</v>
      </c>
      <c r="D19571" t="s">
        <v>131</v>
      </c>
      <c r="E19571" t="s">
        <v>185</v>
      </c>
      <c r="F19571" t="s">
        <v>133</v>
      </c>
    </row>
    <row r="19572" spans="1:6" x14ac:dyDescent="0.25">
      <c r="A19572">
        <v>3912</v>
      </c>
      <c r="B19572" s="3">
        <v>44166</v>
      </c>
      <c r="C19572" s="3">
        <v>44174</v>
      </c>
      <c r="D19572" t="s">
        <v>131</v>
      </c>
      <c r="E19572" t="s">
        <v>185</v>
      </c>
      <c r="F19572" t="s">
        <v>133</v>
      </c>
    </row>
    <row r="19573" spans="1:6" x14ac:dyDescent="0.25">
      <c r="A19573">
        <v>3912</v>
      </c>
      <c r="B19573" s="3">
        <v>44175</v>
      </c>
      <c r="C19573" s="3">
        <v>44564</v>
      </c>
      <c r="D19573" t="s">
        <v>131</v>
      </c>
      <c r="E19573" t="s">
        <v>185</v>
      </c>
      <c r="F19573" t="s">
        <v>133</v>
      </c>
    </row>
    <row r="19574" spans="1:6" x14ac:dyDescent="0.25">
      <c r="A19574">
        <v>3912</v>
      </c>
      <c r="B19574" s="3">
        <v>44564</v>
      </c>
      <c r="C19574" s="3">
        <v>44564</v>
      </c>
      <c r="D19574" t="s">
        <v>131</v>
      </c>
      <c r="E19574" t="s">
        <v>185</v>
      </c>
      <c r="F19574" t="s">
        <v>133</v>
      </c>
    </row>
    <row r="19575" spans="1:6" x14ac:dyDescent="0.25">
      <c r="A19575">
        <v>3912</v>
      </c>
      <c r="B19575" s="3">
        <v>44564</v>
      </c>
      <c r="C19575" s="3"/>
      <c r="D19575" t="s">
        <v>131</v>
      </c>
      <c r="E19575" t="s">
        <v>134</v>
      </c>
      <c r="F19575" t="s">
        <v>133</v>
      </c>
    </row>
    <row r="19576" spans="1:6" x14ac:dyDescent="0.25">
      <c r="A19576">
        <v>3913</v>
      </c>
      <c r="B19576" s="3">
        <v>42948</v>
      </c>
      <c r="C19576" s="3">
        <v>44494</v>
      </c>
      <c r="D19576" t="s">
        <v>131</v>
      </c>
      <c r="E19576" t="s">
        <v>134</v>
      </c>
      <c r="F19576" t="s">
        <v>133</v>
      </c>
    </row>
    <row r="19577" spans="1:6" x14ac:dyDescent="0.25">
      <c r="A19577">
        <v>3913</v>
      </c>
      <c r="B19577" s="3">
        <v>44494</v>
      </c>
      <c r="C19577" s="3">
        <v>44571</v>
      </c>
      <c r="D19577" t="s">
        <v>131</v>
      </c>
      <c r="E19577" t="s">
        <v>134</v>
      </c>
      <c r="F19577" t="s">
        <v>133</v>
      </c>
    </row>
    <row r="19578" spans="1:6" x14ac:dyDescent="0.25">
      <c r="A19578">
        <v>3913</v>
      </c>
      <c r="B19578" s="3">
        <v>44564</v>
      </c>
      <c r="C19578" s="3">
        <v>44564</v>
      </c>
      <c r="D19578" t="s">
        <v>131</v>
      </c>
      <c r="E19578" t="s">
        <v>115</v>
      </c>
      <c r="F19578" t="s">
        <v>133</v>
      </c>
    </row>
    <row r="19579" spans="1:6" x14ac:dyDescent="0.25">
      <c r="A19579">
        <v>3913</v>
      </c>
      <c r="B19579" s="3">
        <v>44564</v>
      </c>
      <c r="C19579" s="3"/>
      <c r="D19579" t="s">
        <v>131</v>
      </c>
      <c r="E19579" t="s">
        <v>134</v>
      </c>
      <c r="F19579" t="s">
        <v>133</v>
      </c>
    </row>
    <row r="19580" spans="1:6" x14ac:dyDescent="0.25">
      <c r="A19580">
        <v>3913</v>
      </c>
      <c r="B19580" s="3">
        <v>44564</v>
      </c>
      <c r="C19580" s="3">
        <v>44676</v>
      </c>
      <c r="D19580" t="s">
        <v>131</v>
      </c>
      <c r="E19580" t="s">
        <v>115</v>
      </c>
      <c r="F19580" t="s">
        <v>133</v>
      </c>
    </row>
    <row r="19581" spans="1:6" x14ac:dyDescent="0.25">
      <c r="A19581">
        <v>3913</v>
      </c>
      <c r="B19581" s="3">
        <v>44571</v>
      </c>
      <c r="C19581" s="3">
        <v>44575</v>
      </c>
      <c r="D19581" t="s">
        <v>131</v>
      </c>
      <c r="E19581" t="s">
        <v>134</v>
      </c>
      <c r="F19581" t="s">
        <v>133</v>
      </c>
    </row>
    <row r="19582" spans="1:6" x14ac:dyDescent="0.25">
      <c r="A19582">
        <v>3913</v>
      </c>
      <c r="B19582" s="3">
        <v>44576</v>
      </c>
      <c r="C19582" s="3"/>
      <c r="D19582" t="s">
        <v>131</v>
      </c>
      <c r="E19582" t="s">
        <v>134</v>
      </c>
      <c r="F19582" t="s">
        <v>133</v>
      </c>
    </row>
    <row r="19583" spans="1:6" x14ac:dyDescent="0.25">
      <c r="A19583">
        <v>3913</v>
      </c>
      <c r="B19583" s="3">
        <v>44676</v>
      </c>
      <c r="C19583" s="3">
        <v>44687</v>
      </c>
      <c r="D19583" t="s">
        <v>131</v>
      </c>
      <c r="E19583" t="s">
        <v>115</v>
      </c>
      <c r="F19583" t="s">
        <v>133</v>
      </c>
    </row>
    <row r="19584" spans="1:6" x14ac:dyDescent="0.25">
      <c r="A19584">
        <v>3913</v>
      </c>
      <c r="B19584" s="3">
        <v>44688</v>
      </c>
      <c r="D19584" t="s">
        <v>131</v>
      </c>
      <c r="E19584" t="s">
        <v>115</v>
      </c>
      <c r="F19584" t="s">
        <v>133</v>
      </c>
    </row>
    <row r="19585" spans="1:6" x14ac:dyDescent="0.25">
      <c r="A19585">
        <v>3914</v>
      </c>
      <c r="B19585" s="3">
        <v>42887</v>
      </c>
      <c r="C19585" s="3">
        <v>43696</v>
      </c>
      <c r="D19585" t="s">
        <v>131</v>
      </c>
      <c r="E19585" t="s">
        <v>173</v>
      </c>
      <c r="F19585" t="s">
        <v>133</v>
      </c>
    </row>
    <row r="19586" spans="1:6" x14ac:dyDescent="0.25">
      <c r="A19586">
        <v>3914</v>
      </c>
      <c r="B19586" s="3">
        <v>43696</v>
      </c>
      <c r="C19586" s="3">
        <v>43707</v>
      </c>
      <c r="D19586" t="s">
        <v>131</v>
      </c>
      <c r="E19586" t="s">
        <v>173</v>
      </c>
      <c r="F19586" t="s">
        <v>133</v>
      </c>
    </row>
    <row r="19587" spans="1:6" x14ac:dyDescent="0.25">
      <c r="A19587">
        <v>3914</v>
      </c>
      <c r="B19587" s="3">
        <v>43708</v>
      </c>
      <c r="C19587" s="3">
        <v>43831</v>
      </c>
      <c r="D19587" t="s">
        <v>131</v>
      </c>
      <c r="E19587" t="s">
        <v>173</v>
      </c>
      <c r="F19587" t="s">
        <v>133</v>
      </c>
    </row>
    <row r="19588" spans="1:6" x14ac:dyDescent="0.25">
      <c r="A19588">
        <v>3914</v>
      </c>
      <c r="B19588" s="3">
        <v>43831</v>
      </c>
      <c r="C19588" s="3">
        <v>43831</v>
      </c>
      <c r="D19588" t="s">
        <v>131</v>
      </c>
      <c r="E19588" t="s">
        <v>173</v>
      </c>
      <c r="F19588" t="s">
        <v>133</v>
      </c>
    </row>
    <row r="19589" spans="1:6" x14ac:dyDescent="0.25">
      <c r="A19589">
        <v>3914</v>
      </c>
      <c r="B19589" s="3">
        <v>43831</v>
      </c>
      <c r="C19589" s="3"/>
      <c r="D19589" t="s">
        <v>131</v>
      </c>
      <c r="E19589" t="s">
        <v>175</v>
      </c>
      <c r="F19589" t="s">
        <v>133</v>
      </c>
    </row>
    <row r="19590" spans="1:6" x14ac:dyDescent="0.25">
      <c r="A19590">
        <v>3915</v>
      </c>
      <c r="B19590" s="3">
        <v>42948</v>
      </c>
      <c r="C19590" s="3">
        <v>43738</v>
      </c>
      <c r="D19590" t="s">
        <v>131</v>
      </c>
      <c r="E19590" t="s">
        <v>129</v>
      </c>
      <c r="F19590" t="s">
        <v>133</v>
      </c>
    </row>
    <row r="19591" spans="1:6" x14ac:dyDescent="0.25">
      <c r="A19591">
        <v>3915</v>
      </c>
      <c r="B19591" s="3">
        <v>43738</v>
      </c>
      <c r="C19591" s="3">
        <v>44582</v>
      </c>
      <c r="D19591" t="s">
        <v>131</v>
      </c>
      <c r="E19591" t="s">
        <v>129</v>
      </c>
      <c r="F19591" t="s">
        <v>133</v>
      </c>
    </row>
    <row r="19592" spans="1:6" x14ac:dyDescent="0.25">
      <c r="A19592">
        <v>3915</v>
      </c>
      <c r="B19592" s="3">
        <v>44580</v>
      </c>
      <c r="C19592" s="3">
        <v>44581</v>
      </c>
      <c r="D19592" t="s">
        <v>131</v>
      </c>
      <c r="E19592" t="s">
        <v>129</v>
      </c>
      <c r="F19592" t="s">
        <v>133</v>
      </c>
    </row>
    <row r="19593" spans="1:6" x14ac:dyDescent="0.25">
      <c r="A19593">
        <v>3915</v>
      </c>
      <c r="B19593" s="3">
        <v>44582</v>
      </c>
      <c r="C19593" s="3">
        <v>44582</v>
      </c>
      <c r="D19593" t="s">
        <v>131</v>
      </c>
      <c r="E19593" t="s">
        <v>129</v>
      </c>
      <c r="F19593" t="s">
        <v>133</v>
      </c>
    </row>
    <row r="19594" spans="1:6" x14ac:dyDescent="0.25">
      <c r="A19594">
        <v>3915</v>
      </c>
      <c r="B19594" s="3">
        <v>44583</v>
      </c>
      <c r="C19594" s="3"/>
      <c r="D19594" t="s">
        <v>131</v>
      </c>
      <c r="E19594" t="s">
        <v>129</v>
      </c>
      <c r="F19594" t="s">
        <v>133</v>
      </c>
    </row>
    <row r="19595" spans="1:6" x14ac:dyDescent="0.25">
      <c r="A19595">
        <v>3916</v>
      </c>
      <c r="B19595" s="3" t="s">
        <v>222</v>
      </c>
      <c r="C19595" s="3">
        <v>43121</v>
      </c>
      <c r="D19595" t="s">
        <v>131</v>
      </c>
      <c r="E19595" t="s">
        <v>110</v>
      </c>
      <c r="F19595" t="s">
        <v>132</v>
      </c>
    </row>
    <row r="19596" spans="1:6" x14ac:dyDescent="0.25">
      <c r="A19596">
        <v>3916</v>
      </c>
      <c r="B19596" s="3">
        <v>43121</v>
      </c>
      <c r="C19596" s="3">
        <v>43122</v>
      </c>
      <c r="D19596" t="s">
        <v>131</v>
      </c>
      <c r="E19596" t="s">
        <v>110</v>
      </c>
      <c r="F19596" t="s">
        <v>132</v>
      </c>
    </row>
    <row r="19597" spans="1:6" x14ac:dyDescent="0.25">
      <c r="A19597">
        <v>3916</v>
      </c>
      <c r="B19597" s="3">
        <v>43124</v>
      </c>
      <c r="C19597" s="3">
        <v>43123</v>
      </c>
      <c r="D19597" t="s">
        <v>131</v>
      </c>
      <c r="E19597" t="s">
        <v>211</v>
      </c>
      <c r="F19597" t="s">
        <v>132</v>
      </c>
    </row>
    <row r="19598" spans="1:6" x14ac:dyDescent="0.25">
      <c r="A19598">
        <v>3916</v>
      </c>
      <c r="B19598" s="3">
        <v>43124</v>
      </c>
      <c r="C19598" s="3">
        <v>43123</v>
      </c>
      <c r="D19598" t="s">
        <v>131</v>
      </c>
      <c r="E19598" t="s">
        <v>211</v>
      </c>
      <c r="F19598" t="s">
        <v>132</v>
      </c>
    </row>
    <row r="19599" spans="1:6" x14ac:dyDescent="0.25">
      <c r="A19599">
        <v>3916</v>
      </c>
      <c r="B19599" s="3">
        <v>43124</v>
      </c>
      <c r="C19599" s="3">
        <v>43123</v>
      </c>
      <c r="D19599" t="s">
        <v>131</v>
      </c>
      <c r="E19599" t="s">
        <v>163</v>
      </c>
      <c r="F19599" t="s">
        <v>132</v>
      </c>
    </row>
    <row r="19600" spans="1:6" x14ac:dyDescent="0.25">
      <c r="A19600">
        <v>3916</v>
      </c>
      <c r="B19600" s="3">
        <v>43124</v>
      </c>
      <c r="C19600" s="3">
        <v>43123</v>
      </c>
      <c r="D19600" t="s">
        <v>131</v>
      </c>
      <c r="E19600" t="s">
        <v>163</v>
      </c>
      <c r="F19600" t="s">
        <v>132</v>
      </c>
    </row>
    <row r="19601" spans="1:6" x14ac:dyDescent="0.25">
      <c r="A19601">
        <v>3916</v>
      </c>
      <c r="B19601" s="3">
        <v>43124</v>
      </c>
      <c r="C19601" s="3">
        <v>43123</v>
      </c>
      <c r="D19601" t="s">
        <v>131</v>
      </c>
      <c r="E19601" t="s">
        <v>211</v>
      </c>
      <c r="F19601" t="s">
        <v>132</v>
      </c>
    </row>
    <row r="19602" spans="1:6" x14ac:dyDescent="0.25">
      <c r="A19602">
        <v>3916</v>
      </c>
      <c r="B19602" s="3">
        <v>43124</v>
      </c>
      <c r="C19602" s="3">
        <v>43123</v>
      </c>
      <c r="D19602" t="s">
        <v>131</v>
      </c>
      <c r="E19602" t="s">
        <v>211</v>
      </c>
      <c r="F19602" t="s">
        <v>132</v>
      </c>
    </row>
    <row r="19603" spans="1:6" x14ac:dyDescent="0.25">
      <c r="A19603">
        <v>3916</v>
      </c>
      <c r="B19603" s="3">
        <v>43124</v>
      </c>
      <c r="C19603" s="3">
        <v>43123</v>
      </c>
      <c r="D19603" t="s">
        <v>131</v>
      </c>
      <c r="E19603" t="s">
        <v>163</v>
      </c>
      <c r="F19603" t="s">
        <v>132</v>
      </c>
    </row>
    <row r="19604" spans="1:6" x14ac:dyDescent="0.25">
      <c r="A19604">
        <v>3916</v>
      </c>
      <c r="B19604" s="3">
        <v>43124</v>
      </c>
      <c r="C19604" s="3">
        <v>43123</v>
      </c>
      <c r="D19604" t="s">
        <v>131</v>
      </c>
      <c r="E19604" t="s">
        <v>163</v>
      </c>
      <c r="F19604" t="s">
        <v>132</v>
      </c>
    </row>
    <row r="19605" spans="1:6" x14ac:dyDescent="0.25">
      <c r="A19605">
        <v>3916</v>
      </c>
      <c r="B19605" s="3">
        <v>43124</v>
      </c>
      <c r="C19605" s="3">
        <v>43140</v>
      </c>
      <c r="D19605" t="s">
        <v>131</v>
      </c>
      <c r="E19605" t="s">
        <v>211</v>
      </c>
      <c r="F19605" t="s">
        <v>132</v>
      </c>
    </row>
    <row r="19606" spans="1:6" x14ac:dyDescent="0.25">
      <c r="A19606">
        <v>3916</v>
      </c>
      <c r="B19606" s="3">
        <v>43140</v>
      </c>
      <c r="C19606" s="3">
        <v>43251</v>
      </c>
      <c r="D19606" t="s">
        <v>131</v>
      </c>
      <c r="E19606" t="s">
        <v>211</v>
      </c>
      <c r="F19606" t="s">
        <v>132</v>
      </c>
    </row>
    <row r="19607" spans="1:6" x14ac:dyDescent="0.25">
      <c r="A19607">
        <v>3916</v>
      </c>
      <c r="B19607" s="3">
        <v>43219</v>
      </c>
      <c r="C19607" s="3">
        <v>43340</v>
      </c>
      <c r="D19607" t="s">
        <v>131</v>
      </c>
      <c r="E19607" t="s">
        <v>171</v>
      </c>
      <c r="F19607" t="s">
        <v>132</v>
      </c>
    </row>
    <row r="19608" spans="1:6" x14ac:dyDescent="0.25">
      <c r="A19608">
        <v>3916</v>
      </c>
      <c r="B19608" s="3">
        <v>43220</v>
      </c>
      <c r="C19608" s="3">
        <v>43219</v>
      </c>
      <c r="D19608" t="s">
        <v>131</v>
      </c>
      <c r="E19608" t="s">
        <v>171</v>
      </c>
      <c r="F19608" t="s">
        <v>132</v>
      </c>
    </row>
    <row r="19609" spans="1:6" x14ac:dyDescent="0.25">
      <c r="A19609">
        <v>3916</v>
      </c>
      <c r="B19609" s="3">
        <v>43314</v>
      </c>
      <c r="C19609" s="3">
        <v>43435</v>
      </c>
      <c r="D19609" t="s">
        <v>131</v>
      </c>
      <c r="E19609" t="s">
        <v>279</v>
      </c>
      <c r="F19609" t="s">
        <v>132</v>
      </c>
    </row>
    <row r="19610" spans="1:6" x14ac:dyDescent="0.25">
      <c r="A19610">
        <v>3916</v>
      </c>
      <c r="B19610" s="3">
        <v>43435</v>
      </c>
      <c r="C19610" s="3">
        <v>43439</v>
      </c>
      <c r="D19610" t="s">
        <v>131</v>
      </c>
      <c r="E19610" t="s">
        <v>279</v>
      </c>
      <c r="F19610" t="s">
        <v>132</v>
      </c>
    </row>
    <row r="19611" spans="1:6" x14ac:dyDescent="0.25">
      <c r="A19611">
        <v>3916</v>
      </c>
      <c r="B19611" s="3">
        <v>43440</v>
      </c>
      <c r="C19611" s="3">
        <v>43478</v>
      </c>
      <c r="D19611" t="s">
        <v>131</v>
      </c>
      <c r="E19611" t="s">
        <v>279</v>
      </c>
      <c r="F19611" t="s">
        <v>132</v>
      </c>
    </row>
    <row r="19612" spans="1:6" x14ac:dyDescent="0.25">
      <c r="A19612">
        <v>3916</v>
      </c>
      <c r="B19612" s="3">
        <v>43479</v>
      </c>
      <c r="C19612" s="3">
        <v>43479</v>
      </c>
      <c r="D19612" t="s">
        <v>131</v>
      </c>
      <c r="E19612" t="s">
        <v>211</v>
      </c>
      <c r="F19612" t="s">
        <v>132</v>
      </c>
    </row>
    <row r="19613" spans="1:6" x14ac:dyDescent="0.25">
      <c r="A19613">
        <v>3916</v>
      </c>
      <c r="B19613" s="3">
        <v>43479</v>
      </c>
      <c r="C19613" s="3">
        <v>43480</v>
      </c>
      <c r="D19613" t="s">
        <v>131</v>
      </c>
      <c r="E19613" t="s">
        <v>211</v>
      </c>
      <c r="F19613" t="s">
        <v>132</v>
      </c>
    </row>
    <row r="19614" spans="1:6" x14ac:dyDescent="0.25">
      <c r="A19614">
        <v>3916</v>
      </c>
      <c r="B19614" s="3">
        <v>43480</v>
      </c>
      <c r="C19614" s="3"/>
      <c r="D19614" t="s">
        <v>131</v>
      </c>
      <c r="E19614" t="s">
        <v>211</v>
      </c>
      <c r="F19614" t="s">
        <v>132</v>
      </c>
    </row>
    <row r="19615" spans="1:6" x14ac:dyDescent="0.25">
      <c r="A19615">
        <v>3916</v>
      </c>
      <c r="B19615" s="3">
        <v>43503</v>
      </c>
      <c r="C19615" s="3">
        <v>43510</v>
      </c>
      <c r="D19615" t="s">
        <v>131</v>
      </c>
      <c r="E19615" t="s">
        <v>214</v>
      </c>
      <c r="F19615" t="s">
        <v>132</v>
      </c>
    </row>
    <row r="19616" spans="1:6" x14ac:dyDescent="0.25">
      <c r="A19616">
        <v>3916</v>
      </c>
      <c r="B19616" s="3">
        <v>43510</v>
      </c>
      <c r="C19616" s="3">
        <v>43723</v>
      </c>
      <c r="D19616" t="s">
        <v>131</v>
      </c>
      <c r="E19616" t="s">
        <v>214</v>
      </c>
      <c r="F19616" t="s">
        <v>132</v>
      </c>
    </row>
    <row r="19617" spans="1:6" x14ac:dyDescent="0.25">
      <c r="A19617">
        <v>3916</v>
      </c>
      <c r="B19617" s="3">
        <v>43723</v>
      </c>
      <c r="C19617" s="3">
        <v>44075</v>
      </c>
      <c r="D19617" t="s">
        <v>131</v>
      </c>
      <c r="E19617" t="s">
        <v>214</v>
      </c>
      <c r="F19617" t="s">
        <v>132</v>
      </c>
    </row>
    <row r="19618" spans="1:6" x14ac:dyDescent="0.25">
      <c r="A19618">
        <v>3917</v>
      </c>
      <c r="B19618" s="3">
        <v>43060</v>
      </c>
      <c r="C19618" s="3">
        <v>43724</v>
      </c>
      <c r="D19618" t="s">
        <v>131</v>
      </c>
      <c r="E19618" t="s">
        <v>116</v>
      </c>
      <c r="F19618" t="s">
        <v>133</v>
      </c>
    </row>
    <row r="19619" spans="1:6" x14ac:dyDescent="0.25">
      <c r="A19619">
        <v>3917</v>
      </c>
      <c r="B19619" s="3">
        <v>43060</v>
      </c>
      <c r="C19619" s="3">
        <v>43060</v>
      </c>
      <c r="D19619" t="s">
        <v>131</v>
      </c>
      <c r="E19619" t="s">
        <v>116</v>
      </c>
      <c r="F19619" t="s">
        <v>133</v>
      </c>
    </row>
    <row r="19620" spans="1:6" x14ac:dyDescent="0.25">
      <c r="A19620">
        <v>3917</v>
      </c>
      <c r="B19620" s="3">
        <v>43724</v>
      </c>
      <c r="C19620" s="3">
        <v>44167</v>
      </c>
      <c r="D19620" t="s">
        <v>131</v>
      </c>
      <c r="E19620" t="s">
        <v>116</v>
      </c>
      <c r="F19620" t="s">
        <v>133</v>
      </c>
    </row>
    <row r="19621" spans="1:6" x14ac:dyDescent="0.25">
      <c r="A19621">
        <v>3917</v>
      </c>
      <c r="B19621" s="3">
        <v>44167</v>
      </c>
      <c r="C19621" s="3">
        <v>44169</v>
      </c>
      <c r="D19621" t="s">
        <v>131</v>
      </c>
      <c r="E19621" t="s">
        <v>116</v>
      </c>
      <c r="F19621" t="s">
        <v>133</v>
      </c>
    </row>
    <row r="19622" spans="1:6" x14ac:dyDescent="0.25">
      <c r="A19622">
        <v>3917</v>
      </c>
      <c r="B19622" s="3">
        <v>44170</v>
      </c>
      <c r="C19622" s="3">
        <v>44197</v>
      </c>
      <c r="D19622" t="s">
        <v>131</v>
      </c>
      <c r="E19622" t="s">
        <v>116</v>
      </c>
      <c r="F19622" t="s">
        <v>133</v>
      </c>
    </row>
    <row r="19623" spans="1:6" x14ac:dyDescent="0.25">
      <c r="A19623">
        <v>3917</v>
      </c>
      <c r="B19623" s="3">
        <v>44197</v>
      </c>
      <c r="C19623" s="3">
        <v>44197</v>
      </c>
      <c r="D19623" t="s">
        <v>131</v>
      </c>
      <c r="E19623" t="s">
        <v>226</v>
      </c>
      <c r="F19623" t="s">
        <v>133</v>
      </c>
    </row>
    <row r="19624" spans="1:6" x14ac:dyDescent="0.25">
      <c r="A19624">
        <v>3917</v>
      </c>
      <c r="B19624" s="3">
        <v>44197</v>
      </c>
      <c r="C19624" s="3">
        <v>44300</v>
      </c>
      <c r="D19624" t="s">
        <v>131</v>
      </c>
      <c r="E19624" t="s">
        <v>226</v>
      </c>
      <c r="F19624" t="s">
        <v>133</v>
      </c>
    </row>
    <row r="19625" spans="1:6" x14ac:dyDescent="0.25">
      <c r="A19625">
        <v>3917</v>
      </c>
      <c r="B19625" s="3">
        <v>44300</v>
      </c>
      <c r="C19625" s="3">
        <v>44305</v>
      </c>
      <c r="D19625" t="s">
        <v>131</v>
      </c>
      <c r="E19625" t="s">
        <v>226</v>
      </c>
      <c r="F19625" t="s">
        <v>133</v>
      </c>
    </row>
    <row r="19626" spans="1:6" x14ac:dyDescent="0.25">
      <c r="A19626">
        <v>3917</v>
      </c>
      <c r="B19626" s="3">
        <v>44306</v>
      </c>
      <c r="C19626" s="3">
        <v>44306</v>
      </c>
      <c r="D19626" t="s">
        <v>131</v>
      </c>
      <c r="E19626" t="s">
        <v>226</v>
      </c>
      <c r="F19626" t="s">
        <v>133</v>
      </c>
    </row>
    <row r="19627" spans="1:6" x14ac:dyDescent="0.25">
      <c r="A19627">
        <v>3917</v>
      </c>
      <c r="B19627" s="3">
        <v>44306</v>
      </c>
      <c r="C19627" s="3">
        <v>44312</v>
      </c>
      <c r="D19627" t="s">
        <v>131</v>
      </c>
      <c r="E19627" t="s">
        <v>226</v>
      </c>
      <c r="F19627" t="s">
        <v>133</v>
      </c>
    </row>
    <row r="19628" spans="1:6" x14ac:dyDescent="0.25">
      <c r="A19628">
        <v>3917</v>
      </c>
      <c r="B19628" s="3">
        <v>44312</v>
      </c>
      <c r="C19628" s="3">
        <v>44316</v>
      </c>
      <c r="D19628" t="s">
        <v>131</v>
      </c>
      <c r="E19628" t="s">
        <v>226</v>
      </c>
      <c r="F19628" t="s">
        <v>133</v>
      </c>
    </row>
    <row r="19629" spans="1:6" x14ac:dyDescent="0.25">
      <c r="A19629">
        <v>3917</v>
      </c>
      <c r="B19629" s="3">
        <v>44313</v>
      </c>
      <c r="C19629" s="3">
        <v>44316</v>
      </c>
      <c r="D19629" t="s">
        <v>131</v>
      </c>
      <c r="E19629" t="s">
        <v>226</v>
      </c>
      <c r="F19629" t="s">
        <v>133</v>
      </c>
    </row>
    <row r="19630" spans="1:6" x14ac:dyDescent="0.25">
      <c r="A19630">
        <v>3917</v>
      </c>
      <c r="B19630" s="3">
        <v>44316</v>
      </c>
      <c r="C19630" s="3">
        <v>44320</v>
      </c>
      <c r="D19630" t="s">
        <v>131</v>
      </c>
      <c r="E19630" t="s">
        <v>226</v>
      </c>
      <c r="F19630" t="s">
        <v>133</v>
      </c>
    </row>
    <row r="19631" spans="1:6" x14ac:dyDescent="0.25">
      <c r="A19631">
        <v>3917</v>
      </c>
      <c r="B19631" s="3">
        <v>44321</v>
      </c>
      <c r="C19631" s="3">
        <v>44321</v>
      </c>
      <c r="D19631" t="s">
        <v>131</v>
      </c>
      <c r="E19631" t="s">
        <v>226</v>
      </c>
      <c r="F19631" t="s">
        <v>133</v>
      </c>
    </row>
    <row r="19632" spans="1:6" x14ac:dyDescent="0.25">
      <c r="A19632">
        <v>3917</v>
      </c>
      <c r="B19632" s="3">
        <v>44321</v>
      </c>
      <c r="C19632" s="3">
        <v>44323</v>
      </c>
      <c r="D19632" t="s">
        <v>131</v>
      </c>
      <c r="E19632" t="s">
        <v>226</v>
      </c>
      <c r="F19632" t="s">
        <v>133</v>
      </c>
    </row>
    <row r="19633" spans="1:6" x14ac:dyDescent="0.25">
      <c r="A19633">
        <v>3917</v>
      </c>
      <c r="B19633" s="3">
        <v>44324</v>
      </c>
      <c r="C19633" s="3"/>
      <c r="D19633" t="s">
        <v>131</v>
      </c>
      <c r="E19633" t="s">
        <v>226</v>
      </c>
      <c r="F19633" t="s">
        <v>133</v>
      </c>
    </row>
    <row r="19634" spans="1:6" x14ac:dyDescent="0.25">
      <c r="A19634">
        <v>3918</v>
      </c>
      <c r="B19634" s="3">
        <v>43123</v>
      </c>
      <c r="C19634" s="3"/>
      <c r="D19634" t="s">
        <v>131</v>
      </c>
      <c r="E19634" t="s">
        <v>163</v>
      </c>
      <c r="F19634" t="s">
        <v>132</v>
      </c>
    </row>
    <row r="19635" spans="1:6" x14ac:dyDescent="0.25">
      <c r="A19635">
        <v>3918</v>
      </c>
      <c r="B19635" s="3">
        <v>43124</v>
      </c>
      <c r="C19635" s="3">
        <v>43123</v>
      </c>
      <c r="D19635" t="s">
        <v>131</v>
      </c>
      <c r="E19635" t="s">
        <v>163</v>
      </c>
      <c r="F19635" t="s">
        <v>132</v>
      </c>
    </row>
    <row r="19636" spans="1:6" x14ac:dyDescent="0.25">
      <c r="A19636">
        <v>3919</v>
      </c>
      <c r="B19636" s="3">
        <v>43158</v>
      </c>
      <c r="C19636" s="3">
        <v>43206</v>
      </c>
      <c r="D19636" t="s">
        <v>131</v>
      </c>
      <c r="E19636" t="s">
        <v>174</v>
      </c>
      <c r="F19636" t="s">
        <v>133</v>
      </c>
    </row>
    <row r="19637" spans="1:6" x14ac:dyDescent="0.25">
      <c r="A19637">
        <v>3919</v>
      </c>
      <c r="B19637" s="3">
        <v>43206</v>
      </c>
      <c r="C19637" s="3">
        <v>43603</v>
      </c>
      <c r="D19637" t="s">
        <v>131</v>
      </c>
      <c r="E19637" t="s">
        <v>174</v>
      </c>
      <c r="F19637" t="s">
        <v>133</v>
      </c>
    </row>
    <row r="19638" spans="1:6" x14ac:dyDescent="0.25">
      <c r="A19638">
        <v>3919</v>
      </c>
      <c r="B19638" s="3">
        <v>43603</v>
      </c>
      <c r="C19638" s="3">
        <v>43603</v>
      </c>
      <c r="D19638" t="s">
        <v>131</v>
      </c>
      <c r="E19638" t="s">
        <v>174</v>
      </c>
      <c r="F19638" t="s">
        <v>133</v>
      </c>
    </row>
    <row r="19639" spans="1:6" x14ac:dyDescent="0.25">
      <c r="A19639">
        <v>3920</v>
      </c>
      <c r="B19639" s="3">
        <v>43603</v>
      </c>
      <c r="C19639" s="3">
        <v>43603</v>
      </c>
      <c r="D19639" t="s">
        <v>131</v>
      </c>
      <c r="E19639" t="s">
        <v>173</v>
      </c>
      <c r="F19639" t="s">
        <v>133</v>
      </c>
    </row>
    <row r="19640" spans="1:6" x14ac:dyDescent="0.25">
      <c r="A19640">
        <v>3920</v>
      </c>
      <c r="B19640" s="3">
        <v>43603</v>
      </c>
      <c r="C19640" s="3">
        <v>43603</v>
      </c>
      <c r="D19640" t="s">
        <v>131</v>
      </c>
      <c r="E19640" t="s">
        <v>280</v>
      </c>
      <c r="F19640" t="s">
        <v>133</v>
      </c>
    </row>
    <row r="19641" spans="1:6" x14ac:dyDescent="0.25">
      <c r="A19641">
        <v>3920</v>
      </c>
      <c r="B19641" s="3">
        <v>43603</v>
      </c>
      <c r="C19641" s="3">
        <v>43731</v>
      </c>
      <c r="D19641" t="s">
        <v>131</v>
      </c>
      <c r="E19641" t="s">
        <v>280</v>
      </c>
      <c r="F19641" t="s">
        <v>133</v>
      </c>
    </row>
    <row r="19642" spans="1:6" x14ac:dyDescent="0.25">
      <c r="A19642">
        <v>3920</v>
      </c>
      <c r="B19642" s="3">
        <v>43731</v>
      </c>
      <c r="C19642" s="3">
        <v>43752</v>
      </c>
      <c r="D19642" t="s">
        <v>131</v>
      </c>
      <c r="E19642" t="s">
        <v>280</v>
      </c>
      <c r="F19642" t="s">
        <v>133</v>
      </c>
    </row>
    <row r="19643" spans="1:6" x14ac:dyDescent="0.25">
      <c r="A19643">
        <v>3920</v>
      </c>
      <c r="B19643" s="3">
        <v>43752</v>
      </c>
      <c r="C19643" s="3">
        <v>43768</v>
      </c>
      <c r="D19643" t="s">
        <v>131</v>
      </c>
      <c r="E19643" t="s">
        <v>280</v>
      </c>
      <c r="F19643" t="s">
        <v>133</v>
      </c>
    </row>
    <row r="19644" spans="1:6" x14ac:dyDescent="0.25">
      <c r="A19644">
        <v>3920</v>
      </c>
      <c r="B19644" s="3">
        <v>43768</v>
      </c>
      <c r="C19644" s="3">
        <v>44198</v>
      </c>
      <c r="D19644" t="s">
        <v>131</v>
      </c>
      <c r="E19644" t="s">
        <v>280</v>
      </c>
      <c r="F19644" t="s">
        <v>133</v>
      </c>
    </row>
    <row r="19645" spans="1:6" x14ac:dyDescent="0.25">
      <c r="A19645">
        <v>3920</v>
      </c>
      <c r="B19645" s="3">
        <v>44198</v>
      </c>
      <c r="C19645" s="3">
        <v>44378</v>
      </c>
      <c r="D19645" t="s">
        <v>131</v>
      </c>
      <c r="E19645" t="s">
        <v>173</v>
      </c>
      <c r="F19645" t="s">
        <v>133</v>
      </c>
    </row>
    <row r="19646" spans="1:6" x14ac:dyDescent="0.25">
      <c r="A19646">
        <v>3920</v>
      </c>
      <c r="B19646" s="3">
        <v>44378</v>
      </c>
      <c r="C19646" s="3">
        <v>44378</v>
      </c>
      <c r="D19646" t="s">
        <v>131</v>
      </c>
      <c r="E19646" t="s">
        <v>173</v>
      </c>
      <c r="F19646" t="s">
        <v>133</v>
      </c>
    </row>
    <row r="19647" spans="1:6" x14ac:dyDescent="0.25">
      <c r="A19647">
        <v>3920</v>
      </c>
      <c r="B19647" s="3">
        <v>44378</v>
      </c>
      <c r="C19647" s="3">
        <v>44485</v>
      </c>
      <c r="D19647" t="s">
        <v>131</v>
      </c>
      <c r="E19647" t="s">
        <v>197</v>
      </c>
      <c r="F19647" t="s">
        <v>133</v>
      </c>
    </row>
    <row r="19648" spans="1:6" x14ac:dyDescent="0.25">
      <c r="A19648">
        <v>3920</v>
      </c>
      <c r="B19648" s="3">
        <v>44485</v>
      </c>
      <c r="C19648" s="3">
        <v>44562</v>
      </c>
      <c r="D19648" t="s">
        <v>131</v>
      </c>
      <c r="E19648" t="s">
        <v>197</v>
      </c>
      <c r="F19648" t="s">
        <v>133</v>
      </c>
    </row>
    <row r="19649" spans="1:6" x14ac:dyDescent="0.25">
      <c r="A19649">
        <v>3920</v>
      </c>
      <c r="B19649" s="3">
        <v>44485</v>
      </c>
      <c r="C19649" s="3">
        <v>44703</v>
      </c>
      <c r="D19649" t="s">
        <v>131</v>
      </c>
      <c r="E19649" t="s">
        <v>118</v>
      </c>
      <c r="F19649" t="s">
        <v>133</v>
      </c>
    </row>
    <row r="19650" spans="1:6" x14ac:dyDescent="0.25">
      <c r="A19650">
        <v>3920</v>
      </c>
      <c r="B19650" s="3">
        <v>44704</v>
      </c>
      <c r="C19650" s="3"/>
      <c r="D19650" t="s">
        <v>131</v>
      </c>
      <c r="E19650" t="s">
        <v>197</v>
      </c>
      <c r="F19650" t="s">
        <v>133</v>
      </c>
    </row>
    <row r="19651" spans="1:6" x14ac:dyDescent="0.25">
      <c r="A19651">
        <v>3923</v>
      </c>
      <c r="B19651" s="3">
        <v>43251</v>
      </c>
      <c r="C19651" s="3">
        <v>43524</v>
      </c>
      <c r="D19651" t="s">
        <v>131</v>
      </c>
      <c r="E19651" t="s">
        <v>215</v>
      </c>
      <c r="F19651" t="s">
        <v>132</v>
      </c>
    </row>
    <row r="19652" spans="1:6" x14ac:dyDescent="0.25">
      <c r="A19652">
        <v>3923</v>
      </c>
      <c r="B19652" s="3">
        <v>43524</v>
      </c>
      <c r="C19652" s="3">
        <v>43531</v>
      </c>
      <c r="D19652" t="s">
        <v>131</v>
      </c>
      <c r="E19652" t="s">
        <v>215</v>
      </c>
      <c r="F19652" t="s">
        <v>132</v>
      </c>
    </row>
    <row r="19653" spans="1:6" x14ac:dyDescent="0.25">
      <c r="A19653">
        <v>3923</v>
      </c>
      <c r="B19653" s="3">
        <v>43525</v>
      </c>
      <c r="C19653" s="3">
        <v>43616</v>
      </c>
      <c r="D19653" t="s">
        <v>131</v>
      </c>
      <c r="E19653" t="s">
        <v>170</v>
      </c>
      <c r="F19653" t="s">
        <v>132</v>
      </c>
    </row>
    <row r="19654" spans="1:6" x14ac:dyDescent="0.25">
      <c r="A19654">
        <v>3923</v>
      </c>
      <c r="B19654" s="3">
        <v>43617</v>
      </c>
      <c r="C19654" s="3">
        <v>43708</v>
      </c>
      <c r="D19654" t="s">
        <v>131</v>
      </c>
      <c r="E19654" t="s">
        <v>170</v>
      </c>
      <c r="F19654" t="s">
        <v>132</v>
      </c>
    </row>
    <row r="19655" spans="1:6" x14ac:dyDescent="0.25">
      <c r="A19655">
        <v>3923</v>
      </c>
      <c r="B19655" s="3">
        <v>43692</v>
      </c>
      <c r="D19655" t="s">
        <v>131</v>
      </c>
      <c r="E19655" t="s">
        <v>170</v>
      </c>
      <c r="F19655" t="s">
        <v>132</v>
      </c>
    </row>
    <row r="19656" spans="1:6" x14ac:dyDescent="0.25">
      <c r="A19656">
        <v>3923</v>
      </c>
      <c r="B19656" s="3">
        <v>43693</v>
      </c>
      <c r="C19656" s="3">
        <v>43784</v>
      </c>
      <c r="D19656" t="s">
        <v>131</v>
      </c>
      <c r="E19656" t="s">
        <v>175</v>
      </c>
      <c r="F19656" t="s">
        <v>132</v>
      </c>
    </row>
    <row r="19657" spans="1:6" x14ac:dyDescent="0.25">
      <c r="A19657">
        <v>3923</v>
      </c>
      <c r="B19657" s="3">
        <v>43784</v>
      </c>
      <c r="C19657" s="3">
        <v>43830</v>
      </c>
      <c r="D19657" t="s">
        <v>131</v>
      </c>
      <c r="E19657" t="s">
        <v>175</v>
      </c>
      <c r="F19657" t="s">
        <v>132</v>
      </c>
    </row>
    <row r="19658" spans="1:6" x14ac:dyDescent="0.25">
      <c r="A19658">
        <v>3923</v>
      </c>
      <c r="B19658" s="3">
        <v>43831</v>
      </c>
      <c r="C19658" s="3">
        <v>43921</v>
      </c>
      <c r="D19658" t="s">
        <v>131</v>
      </c>
      <c r="E19658" t="s">
        <v>175</v>
      </c>
      <c r="F19658" t="s">
        <v>132</v>
      </c>
    </row>
    <row r="19659" spans="1:6" x14ac:dyDescent="0.25">
      <c r="A19659">
        <v>3923</v>
      </c>
      <c r="B19659" s="3">
        <v>43922</v>
      </c>
      <c r="C19659" s="3">
        <v>44012</v>
      </c>
      <c r="D19659" t="s">
        <v>131</v>
      </c>
      <c r="E19659" t="s">
        <v>175</v>
      </c>
      <c r="F19659" t="s">
        <v>132</v>
      </c>
    </row>
    <row r="19660" spans="1:6" x14ac:dyDescent="0.25">
      <c r="A19660">
        <v>3923</v>
      </c>
      <c r="B19660" s="3">
        <v>44013</v>
      </c>
      <c r="C19660" s="3">
        <v>44074</v>
      </c>
      <c r="D19660" t="s">
        <v>131</v>
      </c>
      <c r="E19660" t="s">
        <v>175</v>
      </c>
      <c r="F19660" t="s">
        <v>132</v>
      </c>
    </row>
    <row r="19661" spans="1:6" x14ac:dyDescent="0.25">
      <c r="A19661">
        <v>3923</v>
      </c>
      <c r="B19661" s="3">
        <v>44075</v>
      </c>
      <c r="C19661" s="3">
        <v>44165</v>
      </c>
      <c r="D19661" t="s">
        <v>131</v>
      </c>
      <c r="E19661" t="s">
        <v>165</v>
      </c>
      <c r="F19661" t="s">
        <v>132</v>
      </c>
    </row>
    <row r="19662" spans="1:6" x14ac:dyDescent="0.25">
      <c r="A19662">
        <v>3923</v>
      </c>
      <c r="B19662" s="3">
        <v>44166</v>
      </c>
      <c r="C19662" s="3">
        <v>44196</v>
      </c>
      <c r="D19662" t="s">
        <v>131</v>
      </c>
      <c r="E19662" t="s">
        <v>165</v>
      </c>
      <c r="F19662" t="s">
        <v>132</v>
      </c>
    </row>
    <row r="19663" spans="1:6" x14ac:dyDescent="0.25">
      <c r="A19663">
        <v>3923</v>
      </c>
      <c r="B19663" s="3">
        <v>44197</v>
      </c>
      <c r="C19663" s="3">
        <v>44286</v>
      </c>
      <c r="D19663" t="s">
        <v>131</v>
      </c>
      <c r="E19663" t="s">
        <v>165</v>
      </c>
      <c r="F19663" t="s">
        <v>132</v>
      </c>
    </row>
    <row r="19664" spans="1:6" x14ac:dyDescent="0.25">
      <c r="A19664">
        <v>3923</v>
      </c>
      <c r="B19664" s="3">
        <v>44287</v>
      </c>
      <c r="C19664" s="3">
        <v>44377</v>
      </c>
      <c r="D19664" t="s">
        <v>131</v>
      </c>
      <c r="E19664" t="s">
        <v>165</v>
      </c>
      <c r="F19664" t="s">
        <v>132</v>
      </c>
    </row>
    <row r="19665" spans="1:6" x14ac:dyDescent="0.25">
      <c r="A19665">
        <v>3923</v>
      </c>
      <c r="B19665" s="3">
        <v>44378</v>
      </c>
      <c r="C19665" s="3">
        <v>44469</v>
      </c>
      <c r="D19665" t="s">
        <v>131</v>
      </c>
      <c r="E19665" t="s">
        <v>165</v>
      </c>
      <c r="F19665" t="s">
        <v>132</v>
      </c>
    </row>
    <row r="19666" spans="1:6" x14ac:dyDescent="0.25">
      <c r="A19666">
        <v>3923</v>
      </c>
      <c r="B19666" s="3">
        <v>44470</v>
      </c>
      <c r="C19666" s="3">
        <v>44561</v>
      </c>
      <c r="D19666" t="s">
        <v>131</v>
      </c>
      <c r="E19666" t="s">
        <v>165</v>
      </c>
      <c r="F19666" t="s">
        <v>132</v>
      </c>
    </row>
    <row r="19667" spans="1:6" x14ac:dyDescent="0.25">
      <c r="A19667">
        <v>3923</v>
      </c>
      <c r="B19667" s="3">
        <v>44593</v>
      </c>
      <c r="C19667" s="3">
        <v>44681</v>
      </c>
      <c r="D19667" t="s">
        <v>131</v>
      </c>
      <c r="E19667" t="s">
        <v>165</v>
      </c>
      <c r="F19667" t="s">
        <v>132</v>
      </c>
    </row>
    <row r="19668" spans="1:6" x14ac:dyDescent="0.25">
      <c r="A19668">
        <v>3923</v>
      </c>
      <c r="B19668" s="3">
        <v>44682</v>
      </c>
      <c r="C19668" s="3">
        <v>44773</v>
      </c>
      <c r="D19668" t="s">
        <v>131</v>
      </c>
      <c r="E19668" t="s">
        <v>165</v>
      </c>
      <c r="F19668" t="s">
        <v>132</v>
      </c>
    </row>
    <row r="19669" spans="1:6" x14ac:dyDescent="0.25">
      <c r="A19669">
        <v>3925</v>
      </c>
      <c r="B19669" s="3">
        <v>43803</v>
      </c>
      <c r="C19669" s="3">
        <v>44536</v>
      </c>
      <c r="D19669" t="s">
        <v>131</v>
      </c>
      <c r="E19669" t="s">
        <v>172</v>
      </c>
      <c r="F19669" t="s">
        <v>133</v>
      </c>
    </row>
    <row r="19670" spans="1:6" x14ac:dyDescent="0.25">
      <c r="A19670">
        <v>3925</v>
      </c>
      <c r="B19670" s="3">
        <v>44536</v>
      </c>
      <c r="C19670" s="3">
        <v>44728</v>
      </c>
      <c r="D19670" t="s">
        <v>131</v>
      </c>
      <c r="E19670" t="s">
        <v>172</v>
      </c>
      <c r="F19670" t="s">
        <v>133</v>
      </c>
    </row>
    <row r="19671" spans="1:6" x14ac:dyDescent="0.25">
      <c r="A19671">
        <v>3925</v>
      </c>
      <c r="B19671" s="3">
        <v>44728</v>
      </c>
      <c r="C19671" s="3"/>
      <c r="D19671" t="s">
        <v>131</v>
      </c>
      <c r="E19671" t="s">
        <v>172</v>
      </c>
      <c r="F19671" t="s">
        <v>133</v>
      </c>
    </row>
    <row r="19672" spans="1:6" x14ac:dyDescent="0.25">
      <c r="A19672">
        <v>3925</v>
      </c>
      <c r="B19672" s="3">
        <v>44728</v>
      </c>
      <c r="C19672" s="3"/>
      <c r="D19672" t="s">
        <v>131</v>
      </c>
      <c r="E19672" t="s">
        <v>118</v>
      </c>
      <c r="F19672" t="s">
        <v>133</v>
      </c>
    </row>
    <row r="19673" spans="1:6" x14ac:dyDescent="0.25">
      <c r="A19673">
        <v>3928</v>
      </c>
      <c r="B19673" s="3">
        <v>43580</v>
      </c>
      <c r="C19673" s="3">
        <v>43822</v>
      </c>
      <c r="D19673" t="s">
        <v>131</v>
      </c>
      <c r="E19673" t="s">
        <v>178</v>
      </c>
      <c r="F19673" t="s">
        <v>132</v>
      </c>
    </row>
    <row r="19674" spans="1:6" x14ac:dyDescent="0.25">
      <c r="A19674">
        <v>3928</v>
      </c>
      <c r="B19674" s="3">
        <v>43822</v>
      </c>
      <c r="C19674" s="3">
        <v>43837</v>
      </c>
      <c r="D19674" t="s">
        <v>131</v>
      </c>
      <c r="E19674" t="s">
        <v>178</v>
      </c>
      <c r="F19674" t="s">
        <v>132</v>
      </c>
    </row>
    <row r="19675" spans="1:6" x14ac:dyDescent="0.25">
      <c r="A19675">
        <v>3928</v>
      </c>
      <c r="B19675" s="3">
        <v>43838</v>
      </c>
      <c r="C19675" s="3">
        <v>43997</v>
      </c>
      <c r="D19675" t="s">
        <v>131</v>
      </c>
      <c r="E19675" t="s">
        <v>178</v>
      </c>
      <c r="F19675" t="s">
        <v>132</v>
      </c>
    </row>
    <row r="19676" spans="1:6" x14ac:dyDescent="0.25">
      <c r="A19676">
        <v>3928</v>
      </c>
      <c r="B19676" s="3">
        <v>43997</v>
      </c>
      <c r="C19676" s="3">
        <v>44011</v>
      </c>
      <c r="D19676" t="s">
        <v>131</v>
      </c>
      <c r="E19676" t="s">
        <v>178</v>
      </c>
      <c r="F19676" t="s">
        <v>132</v>
      </c>
    </row>
    <row r="19677" spans="1:6" x14ac:dyDescent="0.25">
      <c r="A19677">
        <v>3928</v>
      </c>
      <c r="B19677" s="3">
        <v>44012</v>
      </c>
      <c r="C19677" s="3">
        <v>44480</v>
      </c>
      <c r="D19677" t="s">
        <v>131</v>
      </c>
      <c r="E19677" t="s">
        <v>178</v>
      </c>
      <c r="F19677" t="s">
        <v>132</v>
      </c>
    </row>
    <row r="19678" spans="1:6" x14ac:dyDescent="0.25">
      <c r="A19678">
        <v>3928</v>
      </c>
      <c r="B19678" s="3">
        <v>44480</v>
      </c>
      <c r="C19678" s="3">
        <v>44480</v>
      </c>
      <c r="D19678" t="s">
        <v>131</v>
      </c>
      <c r="E19678" t="s">
        <v>178</v>
      </c>
      <c r="F19678" t="s">
        <v>133</v>
      </c>
    </row>
    <row r="19679" spans="1:6" x14ac:dyDescent="0.25">
      <c r="A19679">
        <v>3928</v>
      </c>
      <c r="B19679" s="3">
        <v>44480</v>
      </c>
      <c r="C19679" s="3">
        <v>44593</v>
      </c>
      <c r="D19679" t="s">
        <v>131</v>
      </c>
      <c r="E19679" t="s">
        <v>178</v>
      </c>
      <c r="F19679" t="s">
        <v>133</v>
      </c>
    </row>
    <row r="19680" spans="1:6" x14ac:dyDescent="0.25">
      <c r="A19680">
        <v>3928</v>
      </c>
      <c r="B19680" s="3">
        <v>44593</v>
      </c>
      <c r="C19680" s="3">
        <v>44593</v>
      </c>
      <c r="D19680" t="s">
        <v>131</v>
      </c>
      <c r="E19680" t="s">
        <v>178</v>
      </c>
      <c r="F19680" t="s">
        <v>133</v>
      </c>
    </row>
    <row r="19681" spans="1:6" x14ac:dyDescent="0.25">
      <c r="A19681">
        <v>3928</v>
      </c>
      <c r="B19681" s="3">
        <v>44593</v>
      </c>
      <c r="C19681" s="3">
        <v>44593</v>
      </c>
      <c r="D19681" t="s">
        <v>131</v>
      </c>
      <c r="E19681" t="s">
        <v>178</v>
      </c>
      <c r="F19681" t="s">
        <v>133</v>
      </c>
    </row>
    <row r="19682" spans="1:6" x14ac:dyDescent="0.25">
      <c r="A19682">
        <v>3928</v>
      </c>
      <c r="B19682" s="3">
        <v>44593</v>
      </c>
      <c r="C19682" s="3">
        <v>44758</v>
      </c>
      <c r="D19682" t="s">
        <v>131</v>
      </c>
      <c r="E19682" t="s">
        <v>185</v>
      </c>
      <c r="F19682" t="s">
        <v>133</v>
      </c>
    </row>
    <row r="19683" spans="1:6" x14ac:dyDescent="0.25">
      <c r="A19683">
        <v>3928</v>
      </c>
      <c r="B19683" s="3">
        <v>44758</v>
      </c>
      <c r="C19683" s="3">
        <v>44941</v>
      </c>
      <c r="D19683" t="s">
        <v>131</v>
      </c>
      <c r="E19683" t="s">
        <v>185</v>
      </c>
      <c r="F19683" t="s">
        <v>133</v>
      </c>
    </row>
    <row r="19684" spans="1:6" x14ac:dyDescent="0.25">
      <c r="A19684">
        <v>3928</v>
      </c>
      <c r="B19684" s="3">
        <v>44942</v>
      </c>
      <c r="C19684" s="3"/>
      <c r="D19684" t="s">
        <v>131</v>
      </c>
      <c r="E19684" t="s">
        <v>185</v>
      </c>
      <c r="F19684" t="s">
        <v>133</v>
      </c>
    </row>
    <row r="19685" spans="1:6" x14ac:dyDescent="0.25">
      <c r="A19685">
        <v>3930</v>
      </c>
      <c r="B19685" s="3">
        <v>43466</v>
      </c>
      <c r="C19685" s="3">
        <v>44105</v>
      </c>
      <c r="D19685" t="s">
        <v>131</v>
      </c>
      <c r="E19685" t="s">
        <v>175</v>
      </c>
      <c r="F19685" t="s">
        <v>133</v>
      </c>
    </row>
    <row r="19686" spans="1:6" x14ac:dyDescent="0.25">
      <c r="A19686">
        <v>3930</v>
      </c>
      <c r="B19686" s="3">
        <v>44091</v>
      </c>
      <c r="C19686" s="3">
        <v>44091</v>
      </c>
      <c r="D19686" t="s">
        <v>131</v>
      </c>
      <c r="E19686" t="s">
        <v>118</v>
      </c>
      <c r="F19686" t="s">
        <v>133</v>
      </c>
    </row>
    <row r="19687" spans="1:6" x14ac:dyDescent="0.25">
      <c r="A19687">
        <v>3930</v>
      </c>
      <c r="B19687" s="3">
        <v>44092</v>
      </c>
      <c r="C19687" s="3">
        <v>44092</v>
      </c>
      <c r="D19687" t="s">
        <v>131</v>
      </c>
      <c r="E19687" t="s">
        <v>118</v>
      </c>
      <c r="F19687" t="s">
        <v>133</v>
      </c>
    </row>
    <row r="19688" spans="1:6" x14ac:dyDescent="0.25">
      <c r="A19688">
        <v>3930</v>
      </c>
      <c r="B19688" s="3">
        <v>44092</v>
      </c>
      <c r="C19688" s="3">
        <v>44093</v>
      </c>
      <c r="D19688" t="s">
        <v>131</v>
      </c>
      <c r="E19688" t="s">
        <v>118</v>
      </c>
      <c r="F19688" t="s">
        <v>133</v>
      </c>
    </row>
    <row r="19689" spans="1:6" x14ac:dyDescent="0.25">
      <c r="A19689">
        <v>3930</v>
      </c>
      <c r="B19689" s="3">
        <v>44094</v>
      </c>
      <c r="C19689" s="3">
        <v>44104</v>
      </c>
      <c r="D19689" t="s">
        <v>131</v>
      </c>
      <c r="E19689" t="s">
        <v>118</v>
      </c>
      <c r="F19689" t="s">
        <v>133</v>
      </c>
    </row>
    <row r="19690" spans="1:6" x14ac:dyDescent="0.25">
      <c r="A19690">
        <v>3930</v>
      </c>
      <c r="B19690" s="3">
        <v>44105</v>
      </c>
      <c r="C19690" s="3">
        <v>44105</v>
      </c>
      <c r="D19690" t="s">
        <v>131</v>
      </c>
      <c r="E19690" t="s">
        <v>175</v>
      </c>
      <c r="F19690" t="s">
        <v>133</v>
      </c>
    </row>
    <row r="19691" spans="1:6" x14ac:dyDescent="0.25">
      <c r="A19691">
        <v>3930</v>
      </c>
      <c r="B19691" s="3">
        <v>44105</v>
      </c>
      <c r="C19691" s="3">
        <v>44600</v>
      </c>
      <c r="D19691" t="s">
        <v>131</v>
      </c>
      <c r="E19691" t="s">
        <v>118</v>
      </c>
      <c r="F19691" t="s">
        <v>133</v>
      </c>
    </row>
    <row r="19692" spans="1:6" x14ac:dyDescent="0.25">
      <c r="A19692">
        <v>3930</v>
      </c>
      <c r="B19692" s="3">
        <v>44600</v>
      </c>
      <c r="C19692" s="3">
        <v>44603</v>
      </c>
      <c r="D19692" t="s">
        <v>131</v>
      </c>
      <c r="E19692" t="s">
        <v>118</v>
      </c>
      <c r="F19692" t="s">
        <v>133</v>
      </c>
    </row>
    <row r="19693" spans="1:6" x14ac:dyDescent="0.25">
      <c r="A19693">
        <v>3930</v>
      </c>
      <c r="B19693" s="3">
        <v>44604</v>
      </c>
      <c r="C19693" s="3">
        <v>44691</v>
      </c>
      <c r="D19693" t="s">
        <v>131</v>
      </c>
      <c r="E19693" t="s">
        <v>118</v>
      </c>
      <c r="F19693" t="s">
        <v>133</v>
      </c>
    </row>
    <row r="19694" spans="1:6" x14ac:dyDescent="0.25">
      <c r="A19694">
        <v>3930</v>
      </c>
      <c r="B19694" s="3">
        <v>44691</v>
      </c>
      <c r="C19694" s="3"/>
      <c r="D19694" t="s">
        <v>131</v>
      </c>
      <c r="E19694" t="s">
        <v>118</v>
      </c>
      <c r="F19694" t="s">
        <v>133</v>
      </c>
    </row>
    <row r="19695" spans="1:6" x14ac:dyDescent="0.25">
      <c r="A19695">
        <v>3931</v>
      </c>
      <c r="B19695" s="3">
        <v>43206</v>
      </c>
      <c r="C19695" s="3">
        <v>43508</v>
      </c>
      <c r="D19695" t="s">
        <v>131</v>
      </c>
      <c r="E19695" t="s">
        <v>165</v>
      </c>
      <c r="F19695" t="s">
        <v>132</v>
      </c>
    </row>
    <row r="19696" spans="1:6" x14ac:dyDescent="0.25">
      <c r="A19696">
        <v>3931</v>
      </c>
      <c r="B19696" s="3">
        <v>43508</v>
      </c>
      <c r="C19696" s="3">
        <v>43509</v>
      </c>
      <c r="D19696" t="s">
        <v>131</v>
      </c>
      <c r="E19696" t="s">
        <v>165</v>
      </c>
      <c r="F19696" t="s">
        <v>132</v>
      </c>
    </row>
    <row r="19697" spans="1:6" x14ac:dyDescent="0.25">
      <c r="A19697">
        <v>3931</v>
      </c>
      <c r="B19697" s="3">
        <v>43510</v>
      </c>
      <c r="C19697" s="3">
        <v>43728</v>
      </c>
      <c r="D19697" t="s">
        <v>131</v>
      </c>
      <c r="E19697" t="s">
        <v>165</v>
      </c>
      <c r="F19697" t="s">
        <v>132</v>
      </c>
    </row>
    <row r="19698" spans="1:6" x14ac:dyDescent="0.25">
      <c r="A19698">
        <v>3931</v>
      </c>
      <c r="B19698" s="3">
        <v>43728</v>
      </c>
      <c r="C19698" s="3">
        <v>43728</v>
      </c>
      <c r="D19698" t="s">
        <v>131</v>
      </c>
      <c r="E19698" t="s">
        <v>165</v>
      </c>
      <c r="F19698" t="s">
        <v>132</v>
      </c>
    </row>
    <row r="19699" spans="1:6" x14ac:dyDescent="0.25">
      <c r="A19699">
        <v>3931</v>
      </c>
      <c r="B19699" s="3">
        <v>43729</v>
      </c>
      <c r="C19699" s="3">
        <v>44714</v>
      </c>
      <c r="D19699" t="s">
        <v>131</v>
      </c>
      <c r="E19699" t="s">
        <v>165</v>
      </c>
      <c r="F19699" t="s">
        <v>132</v>
      </c>
    </row>
    <row r="19700" spans="1:6" x14ac:dyDescent="0.25">
      <c r="A19700">
        <v>3931</v>
      </c>
      <c r="B19700" s="3">
        <v>44714</v>
      </c>
      <c r="C19700" s="3">
        <v>44715</v>
      </c>
      <c r="D19700" t="s">
        <v>131</v>
      </c>
      <c r="E19700" t="s">
        <v>165</v>
      </c>
      <c r="F19700" t="s">
        <v>132</v>
      </c>
    </row>
    <row r="19701" spans="1:6" x14ac:dyDescent="0.25">
      <c r="A19701">
        <v>3931</v>
      </c>
      <c r="B19701" s="3">
        <v>44716</v>
      </c>
      <c r="C19701" s="3"/>
      <c r="D19701" t="s">
        <v>131</v>
      </c>
      <c r="E19701" t="s">
        <v>165</v>
      </c>
      <c r="F19701" t="s">
        <v>132</v>
      </c>
    </row>
    <row r="19702" spans="1:6" x14ac:dyDescent="0.25">
      <c r="A19702">
        <v>3932</v>
      </c>
      <c r="B19702" s="3">
        <v>43587</v>
      </c>
      <c r="C19702" s="3">
        <v>44059</v>
      </c>
      <c r="D19702" t="s">
        <v>131</v>
      </c>
      <c r="E19702" t="s">
        <v>167</v>
      </c>
      <c r="F19702" t="s">
        <v>133</v>
      </c>
    </row>
    <row r="19703" spans="1:6" x14ac:dyDescent="0.25">
      <c r="A19703">
        <v>3932</v>
      </c>
      <c r="B19703" s="3">
        <v>44059</v>
      </c>
      <c r="C19703" s="3">
        <v>44090</v>
      </c>
      <c r="D19703" t="s">
        <v>131</v>
      </c>
      <c r="E19703" t="s">
        <v>167</v>
      </c>
      <c r="F19703" t="s">
        <v>133</v>
      </c>
    </row>
    <row r="19704" spans="1:6" x14ac:dyDescent="0.25">
      <c r="A19704">
        <v>3932</v>
      </c>
      <c r="B19704" s="3">
        <v>44090</v>
      </c>
      <c r="C19704" s="3">
        <v>44161</v>
      </c>
      <c r="D19704" t="s">
        <v>131</v>
      </c>
      <c r="E19704" t="s">
        <v>128</v>
      </c>
      <c r="F19704" t="s">
        <v>133</v>
      </c>
    </row>
    <row r="19705" spans="1:6" x14ac:dyDescent="0.25">
      <c r="A19705">
        <v>3932</v>
      </c>
      <c r="B19705" s="3">
        <v>44090</v>
      </c>
      <c r="C19705" s="3">
        <v>44090</v>
      </c>
      <c r="D19705" t="s">
        <v>131</v>
      </c>
      <c r="E19705" t="s">
        <v>128</v>
      </c>
      <c r="F19705" t="s">
        <v>133</v>
      </c>
    </row>
    <row r="19706" spans="1:6" x14ac:dyDescent="0.25">
      <c r="A19706">
        <v>3932</v>
      </c>
      <c r="B19706" s="3">
        <v>44161</v>
      </c>
      <c r="C19706" s="3">
        <v>44165</v>
      </c>
      <c r="D19706" t="s">
        <v>131</v>
      </c>
      <c r="E19706" t="s">
        <v>128</v>
      </c>
      <c r="F19706" t="s">
        <v>133</v>
      </c>
    </row>
    <row r="19707" spans="1:6" x14ac:dyDescent="0.25">
      <c r="A19707">
        <v>3932</v>
      </c>
      <c r="B19707" s="3">
        <v>44166</v>
      </c>
      <c r="C19707" s="3">
        <v>44441</v>
      </c>
      <c r="D19707" t="s">
        <v>131</v>
      </c>
      <c r="E19707" t="s">
        <v>128</v>
      </c>
      <c r="F19707" t="s">
        <v>133</v>
      </c>
    </row>
    <row r="19708" spans="1:6" x14ac:dyDescent="0.25">
      <c r="A19708">
        <v>3932</v>
      </c>
      <c r="B19708" s="3">
        <v>44441</v>
      </c>
      <c r="C19708" s="3">
        <v>44442</v>
      </c>
      <c r="D19708" t="s">
        <v>131</v>
      </c>
      <c r="E19708" t="s">
        <v>128</v>
      </c>
      <c r="F19708" t="s">
        <v>133</v>
      </c>
    </row>
    <row r="19709" spans="1:6" x14ac:dyDescent="0.25">
      <c r="A19709">
        <v>3932</v>
      </c>
      <c r="B19709" s="3">
        <v>44443</v>
      </c>
      <c r="C19709" s="3">
        <v>44564</v>
      </c>
      <c r="D19709" t="s">
        <v>131</v>
      </c>
      <c r="E19709" t="s">
        <v>128</v>
      </c>
      <c r="F19709" t="s">
        <v>133</v>
      </c>
    </row>
    <row r="19710" spans="1:6" x14ac:dyDescent="0.25">
      <c r="A19710">
        <v>3932</v>
      </c>
      <c r="B19710" s="3">
        <v>44564</v>
      </c>
      <c r="C19710" s="3">
        <v>44661</v>
      </c>
      <c r="D19710" t="s">
        <v>131</v>
      </c>
      <c r="E19710" t="s">
        <v>128</v>
      </c>
      <c r="F19710" t="s">
        <v>133</v>
      </c>
    </row>
    <row r="19711" spans="1:6" x14ac:dyDescent="0.25">
      <c r="A19711">
        <v>3932</v>
      </c>
      <c r="B19711" s="3">
        <v>44662</v>
      </c>
      <c r="C19711" s="3"/>
      <c r="D19711" t="s">
        <v>131</v>
      </c>
      <c r="E19711" t="s">
        <v>128</v>
      </c>
      <c r="F19711" t="s">
        <v>133</v>
      </c>
    </row>
    <row r="19712" spans="1:6" x14ac:dyDescent="0.25">
      <c r="A19712">
        <v>3933</v>
      </c>
      <c r="B19712" s="3">
        <v>44138</v>
      </c>
      <c r="C19712" s="3">
        <v>44196</v>
      </c>
      <c r="D19712" t="s">
        <v>131</v>
      </c>
      <c r="E19712" t="s">
        <v>194</v>
      </c>
      <c r="F19712" t="s">
        <v>133</v>
      </c>
    </row>
    <row r="19713" spans="1:6" x14ac:dyDescent="0.25">
      <c r="A19713">
        <v>3933</v>
      </c>
      <c r="B19713" s="3">
        <v>44197</v>
      </c>
      <c r="C19713" s="3">
        <v>44197</v>
      </c>
      <c r="D19713" t="s">
        <v>131</v>
      </c>
      <c r="E19713" t="s">
        <v>194</v>
      </c>
      <c r="F19713" t="s">
        <v>133</v>
      </c>
    </row>
    <row r="19714" spans="1:6" x14ac:dyDescent="0.25">
      <c r="A19714">
        <v>3933</v>
      </c>
      <c r="B19714" s="3">
        <v>44230</v>
      </c>
      <c r="C19714" s="3">
        <v>44318</v>
      </c>
      <c r="D19714" t="s">
        <v>131</v>
      </c>
      <c r="E19714" t="s">
        <v>112</v>
      </c>
      <c r="F19714" t="s">
        <v>133</v>
      </c>
    </row>
    <row r="19715" spans="1:6" x14ac:dyDescent="0.25">
      <c r="A19715">
        <v>3933</v>
      </c>
      <c r="B19715" s="3">
        <v>44302</v>
      </c>
      <c r="C19715" s="3">
        <v>44384</v>
      </c>
      <c r="D19715" t="s">
        <v>131</v>
      </c>
      <c r="E19715" t="s">
        <v>112</v>
      </c>
      <c r="F19715" t="s">
        <v>133</v>
      </c>
    </row>
    <row r="19716" spans="1:6" x14ac:dyDescent="0.25">
      <c r="A19716">
        <v>3933</v>
      </c>
      <c r="B19716" s="3">
        <v>44302</v>
      </c>
      <c r="C19716" s="3"/>
      <c r="D19716" t="s">
        <v>131</v>
      </c>
      <c r="E19716" t="s">
        <v>213</v>
      </c>
      <c r="F19716" t="s">
        <v>133</v>
      </c>
    </row>
    <row r="19717" spans="1:6" x14ac:dyDescent="0.25">
      <c r="A19717">
        <v>3933</v>
      </c>
      <c r="B19717" s="3">
        <v>44302</v>
      </c>
      <c r="C19717" s="3">
        <v>44302</v>
      </c>
      <c r="D19717" t="s">
        <v>131</v>
      </c>
      <c r="E19717" t="s">
        <v>213</v>
      </c>
      <c r="F19717" t="s">
        <v>133</v>
      </c>
    </row>
    <row r="19718" spans="1:6" x14ac:dyDescent="0.25">
      <c r="A19718">
        <v>3934</v>
      </c>
      <c r="B19718" s="3">
        <v>44202</v>
      </c>
      <c r="C19718" s="3">
        <v>44291</v>
      </c>
      <c r="D19718" t="s">
        <v>131</v>
      </c>
      <c r="E19718" t="s">
        <v>185</v>
      </c>
      <c r="F19718" t="s">
        <v>133</v>
      </c>
    </row>
    <row r="19719" spans="1:6" x14ac:dyDescent="0.25">
      <c r="A19719">
        <v>3934</v>
      </c>
      <c r="B19719" s="3">
        <v>44292</v>
      </c>
      <c r="C19719" s="3">
        <v>44352</v>
      </c>
      <c r="D19719" t="s">
        <v>131</v>
      </c>
      <c r="E19719" t="s">
        <v>185</v>
      </c>
      <c r="F19719" t="s">
        <v>133</v>
      </c>
    </row>
    <row r="19720" spans="1:6" x14ac:dyDescent="0.25">
      <c r="A19720">
        <v>3934</v>
      </c>
      <c r="B19720" s="3">
        <v>44562</v>
      </c>
      <c r="C19720" s="3">
        <v>44743</v>
      </c>
      <c r="D19720" t="s">
        <v>131</v>
      </c>
      <c r="E19720" t="s">
        <v>134</v>
      </c>
      <c r="F19720" t="s">
        <v>133</v>
      </c>
    </row>
    <row r="19721" spans="1:6" x14ac:dyDescent="0.25">
      <c r="A19721">
        <v>3934</v>
      </c>
      <c r="B19721" s="3">
        <v>44743</v>
      </c>
      <c r="C19721" s="3">
        <v>44743</v>
      </c>
      <c r="D19721" t="s">
        <v>131</v>
      </c>
      <c r="E19721" t="s">
        <v>134</v>
      </c>
      <c r="F19721" t="s">
        <v>133</v>
      </c>
    </row>
    <row r="19722" spans="1:6" x14ac:dyDescent="0.25">
      <c r="A19722">
        <v>3935</v>
      </c>
      <c r="B19722" s="3">
        <v>43191</v>
      </c>
      <c r="C19722" s="3"/>
      <c r="D19722" t="s">
        <v>131</v>
      </c>
      <c r="E19722" t="s">
        <v>169</v>
      </c>
      <c r="F19722" t="s">
        <v>133</v>
      </c>
    </row>
    <row r="19723" spans="1:6" x14ac:dyDescent="0.25">
      <c r="A19723">
        <v>3936</v>
      </c>
      <c r="B19723" s="3">
        <v>43150</v>
      </c>
      <c r="C19723" s="3">
        <v>43153</v>
      </c>
      <c r="D19723" t="s">
        <v>131</v>
      </c>
      <c r="E19723" t="s">
        <v>184</v>
      </c>
      <c r="F19723" t="s">
        <v>133</v>
      </c>
    </row>
    <row r="19724" spans="1:6" x14ac:dyDescent="0.25">
      <c r="A19724">
        <v>3936</v>
      </c>
      <c r="B19724" s="3">
        <v>43150</v>
      </c>
      <c r="C19724" s="3">
        <v>43153</v>
      </c>
      <c r="D19724" t="s">
        <v>131</v>
      </c>
      <c r="E19724" t="s">
        <v>184</v>
      </c>
      <c r="F19724" t="s">
        <v>133</v>
      </c>
    </row>
    <row r="19725" spans="1:6" x14ac:dyDescent="0.25">
      <c r="A19725">
        <v>3936</v>
      </c>
      <c r="B19725" s="3">
        <v>43153</v>
      </c>
      <c r="C19725" s="3">
        <v>44585</v>
      </c>
      <c r="D19725" t="s">
        <v>131</v>
      </c>
      <c r="E19725" t="s">
        <v>184</v>
      </c>
      <c r="F19725" t="s">
        <v>133</v>
      </c>
    </row>
    <row r="19726" spans="1:6" x14ac:dyDescent="0.25">
      <c r="A19726">
        <v>3936</v>
      </c>
      <c r="B19726" s="3">
        <v>43153</v>
      </c>
      <c r="C19726" s="3">
        <v>44585</v>
      </c>
      <c r="D19726" t="s">
        <v>131</v>
      </c>
      <c r="E19726" t="s">
        <v>184</v>
      </c>
      <c r="F19726" t="s">
        <v>133</v>
      </c>
    </row>
    <row r="19727" spans="1:6" x14ac:dyDescent="0.25">
      <c r="A19727">
        <v>3936</v>
      </c>
      <c r="B19727" s="3">
        <v>44585</v>
      </c>
      <c r="C19727" s="3">
        <v>44616</v>
      </c>
      <c r="D19727" t="s">
        <v>131</v>
      </c>
      <c r="E19727" t="s">
        <v>184</v>
      </c>
      <c r="F19727" t="s">
        <v>133</v>
      </c>
    </row>
    <row r="19728" spans="1:6" x14ac:dyDescent="0.25">
      <c r="A19728">
        <v>3936</v>
      </c>
      <c r="B19728" s="3">
        <v>44585</v>
      </c>
      <c r="C19728" s="3">
        <v>44616</v>
      </c>
      <c r="D19728" t="s">
        <v>131</v>
      </c>
      <c r="E19728" t="s">
        <v>184</v>
      </c>
      <c r="F19728" t="s">
        <v>133</v>
      </c>
    </row>
    <row r="19729" spans="1:6" x14ac:dyDescent="0.25">
      <c r="A19729">
        <v>3936</v>
      </c>
      <c r="B19729" s="3">
        <v>44616</v>
      </c>
      <c r="C19729" s="3">
        <v>44652</v>
      </c>
      <c r="D19729" t="s">
        <v>131</v>
      </c>
      <c r="E19729" t="s">
        <v>184</v>
      </c>
      <c r="F19729" t="s">
        <v>133</v>
      </c>
    </row>
    <row r="19730" spans="1:6" x14ac:dyDescent="0.25">
      <c r="A19730">
        <v>3936</v>
      </c>
      <c r="B19730" s="3">
        <v>44616</v>
      </c>
      <c r="C19730" s="3">
        <v>44652</v>
      </c>
      <c r="D19730" t="s">
        <v>131</v>
      </c>
      <c r="E19730" t="s">
        <v>184</v>
      </c>
      <c r="F19730" t="s">
        <v>133</v>
      </c>
    </row>
    <row r="19731" spans="1:6" x14ac:dyDescent="0.25">
      <c r="A19731">
        <v>3936</v>
      </c>
      <c r="B19731" s="3">
        <v>44652</v>
      </c>
      <c r="C19731" s="3">
        <v>44652</v>
      </c>
      <c r="D19731" t="s">
        <v>131</v>
      </c>
      <c r="E19731" t="s">
        <v>184</v>
      </c>
      <c r="F19731" t="s">
        <v>133</v>
      </c>
    </row>
    <row r="19732" spans="1:6" x14ac:dyDescent="0.25">
      <c r="A19732">
        <v>3936</v>
      </c>
      <c r="B19732" s="3">
        <v>44652</v>
      </c>
      <c r="C19732" s="3">
        <v>44652</v>
      </c>
      <c r="D19732" t="s">
        <v>131</v>
      </c>
      <c r="E19732" t="s">
        <v>184</v>
      </c>
      <c r="F19732" t="s">
        <v>133</v>
      </c>
    </row>
    <row r="19733" spans="1:6" x14ac:dyDescent="0.25">
      <c r="A19733">
        <v>3936</v>
      </c>
      <c r="B19733" s="3">
        <v>44652</v>
      </c>
      <c r="C19733" s="3">
        <v>44652</v>
      </c>
      <c r="D19733" t="s">
        <v>131</v>
      </c>
      <c r="E19733" t="s">
        <v>234</v>
      </c>
      <c r="F19733" t="s">
        <v>133</v>
      </c>
    </row>
    <row r="19734" spans="1:6" x14ac:dyDescent="0.25">
      <c r="A19734">
        <v>3936</v>
      </c>
      <c r="B19734" s="3">
        <v>44652</v>
      </c>
      <c r="C19734" s="3">
        <v>44652</v>
      </c>
      <c r="D19734" t="s">
        <v>131</v>
      </c>
      <c r="E19734" t="s">
        <v>234</v>
      </c>
      <c r="F19734" t="s">
        <v>133</v>
      </c>
    </row>
    <row r="19735" spans="1:6" x14ac:dyDescent="0.25">
      <c r="A19735">
        <v>3936</v>
      </c>
      <c r="B19735" s="3">
        <v>44652</v>
      </c>
      <c r="C19735" s="3">
        <v>44743</v>
      </c>
      <c r="D19735" t="s">
        <v>131</v>
      </c>
      <c r="E19735" t="s">
        <v>234</v>
      </c>
      <c r="F19735" t="s">
        <v>133</v>
      </c>
    </row>
    <row r="19736" spans="1:6" x14ac:dyDescent="0.25">
      <c r="A19736">
        <v>3936</v>
      </c>
      <c r="B19736" s="3">
        <v>44652</v>
      </c>
      <c r="C19736" s="3">
        <v>44743</v>
      </c>
      <c r="D19736" t="s">
        <v>131</v>
      </c>
      <c r="E19736" t="s">
        <v>234</v>
      </c>
      <c r="F19736" t="s">
        <v>133</v>
      </c>
    </row>
    <row r="19737" spans="1:6" x14ac:dyDescent="0.25">
      <c r="A19737">
        <v>3936</v>
      </c>
      <c r="B19737" s="3">
        <v>44737</v>
      </c>
      <c r="C19737" s="3">
        <v>44741</v>
      </c>
      <c r="D19737" t="s">
        <v>131</v>
      </c>
      <c r="E19737" t="s">
        <v>234</v>
      </c>
      <c r="F19737" t="s">
        <v>133</v>
      </c>
    </row>
    <row r="19738" spans="1:6" x14ac:dyDescent="0.25">
      <c r="A19738">
        <v>3936</v>
      </c>
      <c r="B19738" s="3">
        <v>44737</v>
      </c>
      <c r="C19738" s="3">
        <v>44741</v>
      </c>
      <c r="D19738" t="s">
        <v>131</v>
      </c>
      <c r="E19738" t="s">
        <v>234</v>
      </c>
      <c r="F19738" t="s">
        <v>133</v>
      </c>
    </row>
    <row r="19739" spans="1:6" x14ac:dyDescent="0.25">
      <c r="A19739">
        <v>3936</v>
      </c>
      <c r="B19739" s="3">
        <v>44742</v>
      </c>
      <c r="C19739" s="3"/>
      <c r="D19739" t="s">
        <v>131</v>
      </c>
      <c r="E19739" t="s">
        <v>234</v>
      </c>
      <c r="F19739" t="s">
        <v>133</v>
      </c>
    </row>
    <row r="19740" spans="1:6" x14ac:dyDescent="0.25">
      <c r="A19740">
        <v>3936</v>
      </c>
      <c r="B19740" s="3">
        <v>44742</v>
      </c>
      <c r="C19740" s="3"/>
      <c r="D19740" t="s">
        <v>131</v>
      </c>
      <c r="E19740" t="s">
        <v>234</v>
      </c>
      <c r="F19740" t="s">
        <v>133</v>
      </c>
    </row>
    <row r="19741" spans="1:6" x14ac:dyDescent="0.25">
      <c r="A19741">
        <v>3936</v>
      </c>
      <c r="B19741" s="3">
        <v>44743</v>
      </c>
      <c r="C19741" s="3">
        <v>44926</v>
      </c>
      <c r="D19741" t="s">
        <v>131</v>
      </c>
      <c r="E19741" t="s">
        <v>234</v>
      </c>
      <c r="F19741" t="s">
        <v>133</v>
      </c>
    </row>
    <row r="19742" spans="1:6" x14ac:dyDescent="0.25">
      <c r="A19742">
        <v>3936</v>
      </c>
      <c r="B19742" s="3">
        <v>44743</v>
      </c>
      <c r="C19742" s="3">
        <v>44926</v>
      </c>
      <c r="D19742" t="s">
        <v>131</v>
      </c>
      <c r="E19742" t="s">
        <v>234</v>
      </c>
      <c r="F19742" t="s">
        <v>133</v>
      </c>
    </row>
    <row r="19743" spans="1:6" x14ac:dyDescent="0.25">
      <c r="A19743">
        <v>3936</v>
      </c>
      <c r="B19743" s="3">
        <v>44927</v>
      </c>
      <c r="C19743" s="3"/>
      <c r="D19743" t="s">
        <v>131</v>
      </c>
      <c r="E19743" t="s">
        <v>234</v>
      </c>
      <c r="F19743" t="s">
        <v>133</v>
      </c>
    </row>
    <row r="19744" spans="1:6" x14ac:dyDescent="0.25">
      <c r="A19744">
        <v>3936</v>
      </c>
      <c r="B19744" s="3">
        <v>44927</v>
      </c>
      <c r="C19744" s="3"/>
      <c r="D19744" t="s">
        <v>131</v>
      </c>
      <c r="E19744" t="s">
        <v>234</v>
      </c>
      <c r="F19744" t="s">
        <v>133</v>
      </c>
    </row>
    <row r="19745" spans="1:6" x14ac:dyDescent="0.25">
      <c r="A19745">
        <v>3937</v>
      </c>
      <c r="B19745" s="3">
        <v>43206</v>
      </c>
      <c r="C19745" s="3">
        <v>43206</v>
      </c>
      <c r="D19745" t="s">
        <v>131</v>
      </c>
      <c r="E19745" t="s">
        <v>173</v>
      </c>
      <c r="F19745" t="s">
        <v>133</v>
      </c>
    </row>
    <row r="19746" spans="1:6" x14ac:dyDescent="0.25">
      <c r="A19746">
        <v>3937</v>
      </c>
      <c r="B19746" s="3">
        <v>43206</v>
      </c>
      <c r="C19746" s="3">
        <v>44120</v>
      </c>
      <c r="D19746" t="s">
        <v>131</v>
      </c>
      <c r="E19746" t="s">
        <v>173</v>
      </c>
      <c r="F19746" t="s">
        <v>132</v>
      </c>
    </row>
    <row r="19747" spans="1:6" x14ac:dyDescent="0.25">
      <c r="A19747">
        <v>3937</v>
      </c>
      <c r="B19747" s="3">
        <v>44120</v>
      </c>
      <c r="C19747" s="3">
        <v>44120</v>
      </c>
      <c r="D19747" t="s">
        <v>131</v>
      </c>
      <c r="E19747" t="s">
        <v>173</v>
      </c>
      <c r="F19747" t="s">
        <v>133</v>
      </c>
    </row>
    <row r="19748" spans="1:6" x14ac:dyDescent="0.25">
      <c r="A19748">
        <v>3937</v>
      </c>
      <c r="B19748" s="3">
        <v>44120</v>
      </c>
      <c r="C19748" s="3">
        <v>44120</v>
      </c>
      <c r="D19748" t="s">
        <v>131</v>
      </c>
      <c r="E19748" t="s">
        <v>173</v>
      </c>
      <c r="F19748" t="s">
        <v>133</v>
      </c>
    </row>
    <row r="19749" spans="1:6" x14ac:dyDescent="0.25">
      <c r="A19749">
        <v>3937</v>
      </c>
      <c r="B19749" s="3">
        <v>44120</v>
      </c>
      <c r="C19749" s="3">
        <v>44120</v>
      </c>
      <c r="D19749" t="s">
        <v>131</v>
      </c>
      <c r="E19749" t="s">
        <v>170</v>
      </c>
      <c r="F19749" t="s">
        <v>132</v>
      </c>
    </row>
    <row r="19750" spans="1:6" x14ac:dyDescent="0.25">
      <c r="A19750">
        <v>3937</v>
      </c>
      <c r="B19750" s="3">
        <v>44120</v>
      </c>
      <c r="C19750" s="3">
        <v>44635</v>
      </c>
      <c r="D19750" t="s">
        <v>131</v>
      </c>
      <c r="E19750" t="s">
        <v>170</v>
      </c>
      <c r="F19750" t="s">
        <v>132</v>
      </c>
    </row>
    <row r="19751" spans="1:6" x14ac:dyDescent="0.25">
      <c r="A19751">
        <v>3937</v>
      </c>
      <c r="B19751" s="3">
        <v>44635</v>
      </c>
      <c r="C19751" s="3">
        <v>44637</v>
      </c>
      <c r="D19751" t="s">
        <v>131</v>
      </c>
      <c r="E19751" t="s">
        <v>170</v>
      </c>
      <c r="F19751" t="s">
        <v>132</v>
      </c>
    </row>
    <row r="19752" spans="1:6" x14ac:dyDescent="0.25">
      <c r="A19752">
        <v>3937</v>
      </c>
      <c r="B19752" s="3">
        <v>44638</v>
      </c>
      <c r="C19752" s="3"/>
      <c r="D19752" t="s">
        <v>131</v>
      </c>
      <c r="E19752" t="s">
        <v>170</v>
      </c>
      <c r="F19752" t="s">
        <v>132</v>
      </c>
    </row>
    <row r="19753" spans="1:6" x14ac:dyDescent="0.25">
      <c r="A19753">
        <v>3940</v>
      </c>
      <c r="B19753" s="3">
        <v>43891</v>
      </c>
      <c r="C19753" s="3">
        <v>43982</v>
      </c>
      <c r="D19753" t="s">
        <v>131</v>
      </c>
      <c r="E19753" t="s">
        <v>167</v>
      </c>
      <c r="F19753" t="s">
        <v>133</v>
      </c>
    </row>
    <row r="19754" spans="1:6" x14ac:dyDescent="0.25">
      <c r="A19754">
        <v>3940</v>
      </c>
      <c r="B19754" s="3">
        <v>43983</v>
      </c>
      <c r="C19754" s="3">
        <v>44074</v>
      </c>
      <c r="D19754" t="s">
        <v>131</v>
      </c>
      <c r="E19754" t="s">
        <v>167</v>
      </c>
      <c r="F19754" t="s">
        <v>133</v>
      </c>
    </row>
    <row r="19755" spans="1:6" x14ac:dyDescent="0.25">
      <c r="A19755">
        <v>3940</v>
      </c>
      <c r="B19755" s="3">
        <v>44027</v>
      </c>
      <c r="C19755" s="3">
        <v>44361</v>
      </c>
      <c r="D19755" t="s">
        <v>131</v>
      </c>
      <c r="E19755" t="s">
        <v>167</v>
      </c>
      <c r="F19755" t="s">
        <v>133</v>
      </c>
    </row>
    <row r="19756" spans="1:6" x14ac:dyDescent="0.25">
      <c r="A19756">
        <v>3940</v>
      </c>
      <c r="B19756" s="3">
        <v>44028</v>
      </c>
      <c r="C19756" s="3">
        <v>44323</v>
      </c>
      <c r="D19756" t="s">
        <v>131</v>
      </c>
      <c r="E19756" t="s">
        <v>190</v>
      </c>
      <c r="F19756" t="s">
        <v>133</v>
      </c>
    </row>
    <row r="19757" spans="1:6" x14ac:dyDescent="0.25">
      <c r="A19757">
        <v>3940</v>
      </c>
      <c r="B19757" s="3">
        <v>44323</v>
      </c>
      <c r="C19757" s="3">
        <v>44346</v>
      </c>
      <c r="D19757" t="s">
        <v>131</v>
      </c>
      <c r="E19757" t="s">
        <v>190</v>
      </c>
      <c r="F19757" t="s">
        <v>133</v>
      </c>
    </row>
    <row r="19758" spans="1:6" x14ac:dyDescent="0.25">
      <c r="A19758">
        <v>3940</v>
      </c>
      <c r="B19758" s="3">
        <v>44347</v>
      </c>
      <c r="C19758" s="3">
        <v>44540</v>
      </c>
      <c r="D19758" t="s">
        <v>131</v>
      </c>
      <c r="E19758" t="s">
        <v>190</v>
      </c>
      <c r="F19758" t="s">
        <v>133</v>
      </c>
    </row>
    <row r="19759" spans="1:6" x14ac:dyDescent="0.25">
      <c r="A19759">
        <v>3940</v>
      </c>
      <c r="B19759" s="3">
        <v>44540</v>
      </c>
      <c r="C19759" s="3">
        <v>44547</v>
      </c>
      <c r="D19759" t="s">
        <v>131</v>
      </c>
      <c r="E19759" t="s">
        <v>190</v>
      </c>
      <c r="F19759" t="s">
        <v>133</v>
      </c>
    </row>
    <row r="19760" spans="1:6" x14ac:dyDescent="0.25">
      <c r="A19760">
        <v>3940</v>
      </c>
      <c r="B19760" s="3">
        <v>44548</v>
      </c>
      <c r="C19760" s="3">
        <v>44608</v>
      </c>
      <c r="D19760" t="s">
        <v>131</v>
      </c>
      <c r="E19760" t="s">
        <v>190</v>
      </c>
      <c r="F19760" t="s">
        <v>133</v>
      </c>
    </row>
    <row r="19761" spans="1:6" x14ac:dyDescent="0.25">
      <c r="A19761">
        <v>3940</v>
      </c>
      <c r="B19761" s="3">
        <v>44608</v>
      </c>
      <c r="C19761" s="3">
        <v>44667</v>
      </c>
      <c r="D19761" t="s">
        <v>131</v>
      </c>
      <c r="E19761" t="s">
        <v>190</v>
      </c>
      <c r="F19761" t="s">
        <v>133</v>
      </c>
    </row>
    <row r="19762" spans="1:6" x14ac:dyDescent="0.25">
      <c r="A19762">
        <v>3940</v>
      </c>
      <c r="B19762" s="3">
        <v>44668</v>
      </c>
      <c r="C19762" s="3"/>
      <c r="D19762" t="s">
        <v>131</v>
      </c>
      <c r="E19762" t="s">
        <v>190</v>
      </c>
      <c r="F19762" t="s">
        <v>133</v>
      </c>
    </row>
    <row r="19763" spans="1:6" x14ac:dyDescent="0.25">
      <c r="A19763">
        <v>3944</v>
      </c>
      <c r="B19763" s="3">
        <v>43137</v>
      </c>
      <c r="C19763" s="3">
        <v>44608</v>
      </c>
      <c r="D19763" t="s">
        <v>131</v>
      </c>
      <c r="E19763" t="s">
        <v>176</v>
      </c>
      <c r="F19763" t="s">
        <v>133</v>
      </c>
    </row>
    <row r="19764" spans="1:6" x14ac:dyDescent="0.25">
      <c r="A19764">
        <v>3944</v>
      </c>
      <c r="B19764" s="3">
        <v>44608</v>
      </c>
      <c r="C19764" s="3">
        <v>44636</v>
      </c>
      <c r="D19764" t="s">
        <v>131</v>
      </c>
      <c r="E19764" t="s">
        <v>176</v>
      </c>
      <c r="F19764" t="s">
        <v>133</v>
      </c>
    </row>
    <row r="19765" spans="1:6" x14ac:dyDescent="0.25">
      <c r="A19765">
        <v>3944</v>
      </c>
      <c r="B19765" s="3">
        <v>44608</v>
      </c>
      <c r="C19765" s="3"/>
      <c r="D19765" t="s">
        <v>131</v>
      </c>
      <c r="E19765" t="s">
        <v>167</v>
      </c>
      <c r="F19765" t="s">
        <v>133</v>
      </c>
    </row>
    <row r="19766" spans="1:6" x14ac:dyDescent="0.25">
      <c r="A19766">
        <v>3945</v>
      </c>
      <c r="B19766" s="3">
        <v>43473</v>
      </c>
      <c r="C19766" s="3"/>
      <c r="D19766" t="s">
        <v>131</v>
      </c>
      <c r="E19766" t="s">
        <v>176</v>
      </c>
      <c r="F19766" t="s">
        <v>133</v>
      </c>
    </row>
    <row r="19767" spans="1:6" x14ac:dyDescent="0.25">
      <c r="A19767">
        <v>3946</v>
      </c>
      <c r="B19767" s="3">
        <v>43221</v>
      </c>
      <c r="C19767" s="3">
        <v>43701</v>
      </c>
      <c r="D19767" t="s">
        <v>131</v>
      </c>
      <c r="E19767" t="s">
        <v>134</v>
      </c>
      <c r="F19767" t="s">
        <v>133</v>
      </c>
    </row>
    <row r="19768" spans="1:6" x14ac:dyDescent="0.25">
      <c r="A19768">
        <v>3946</v>
      </c>
      <c r="B19768" s="3">
        <v>43701</v>
      </c>
      <c r="C19768" s="3">
        <v>43798</v>
      </c>
      <c r="D19768" t="s">
        <v>131</v>
      </c>
      <c r="E19768" t="s">
        <v>134</v>
      </c>
      <c r="F19768" t="s">
        <v>133</v>
      </c>
    </row>
    <row r="19769" spans="1:6" x14ac:dyDescent="0.25">
      <c r="A19769">
        <v>3946</v>
      </c>
      <c r="B19769" s="3">
        <v>43799</v>
      </c>
      <c r="C19769" s="3">
        <v>44151</v>
      </c>
      <c r="D19769" t="s">
        <v>131</v>
      </c>
      <c r="E19769" t="s">
        <v>134</v>
      </c>
      <c r="F19769" t="s">
        <v>132</v>
      </c>
    </row>
    <row r="19770" spans="1:6" x14ac:dyDescent="0.25">
      <c r="A19770">
        <v>3946</v>
      </c>
      <c r="B19770" s="3">
        <v>43799</v>
      </c>
      <c r="C19770" s="3">
        <v>43799</v>
      </c>
      <c r="D19770" t="s">
        <v>131</v>
      </c>
      <c r="E19770" t="s">
        <v>134</v>
      </c>
      <c r="F19770" t="s">
        <v>133</v>
      </c>
    </row>
    <row r="19771" spans="1:6" x14ac:dyDescent="0.25">
      <c r="A19771">
        <v>3946</v>
      </c>
      <c r="B19771" s="3">
        <v>44151</v>
      </c>
      <c r="C19771" s="3">
        <v>44152</v>
      </c>
      <c r="D19771" t="s">
        <v>131</v>
      </c>
      <c r="E19771" t="s">
        <v>134</v>
      </c>
      <c r="F19771" t="s">
        <v>133</v>
      </c>
    </row>
    <row r="19772" spans="1:6" x14ac:dyDescent="0.25">
      <c r="A19772">
        <v>3946</v>
      </c>
      <c r="B19772" s="3">
        <v>44152</v>
      </c>
      <c r="C19772" s="3">
        <v>44166</v>
      </c>
      <c r="D19772" t="s">
        <v>131</v>
      </c>
      <c r="E19772" t="s">
        <v>134</v>
      </c>
      <c r="F19772" t="s">
        <v>133</v>
      </c>
    </row>
    <row r="19773" spans="1:6" x14ac:dyDescent="0.25">
      <c r="A19773">
        <v>3946</v>
      </c>
      <c r="B19773" s="3">
        <v>44166</v>
      </c>
      <c r="C19773" s="3">
        <v>44166</v>
      </c>
      <c r="D19773" t="s">
        <v>131</v>
      </c>
      <c r="E19773" t="s">
        <v>134</v>
      </c>
      <c r="F19773" t="s">
        <v>133</v>
      </c>
    </row>
    <row r="19774" spans="1:6" x14ac:dyDescent="0.25">
      <c r="A19774">
        <v>3946</v>
      </c>
      <c r="B19774" s="3">
        <v>44166</v>
      </c>
      <c r="C19774" s="3">
        <v>44166</v>
      </c>
      <c r="D19774" t="s">
        <v>131</v>
      </c>
      <c r="E19774" t="s">
        <v>180</v>
      </c>
      <c r="F19774" t="s">
        <v>133</v>
      </c>
    </row>
    <row r="19775" spans="1:6" x14ac:dyDescent="0.25">
      <c r="A19775">
        <v>3946</v>
      </c>
      <c r="B19775" s="3">
        <v>44166</v>
      </c>
      <c r="C19775" s="3">
        <v>44522</v>
      </c>
      <c r="D19775" t="s">
        <v>131</v>
      </c>
      <c r="E19775" t="s">
        <v>180</v>
      </c>
      <c r="F19775" t="s">
        <v>133</v>
      </c>
    </row>
    <row r="19776" spans="1:6" x14ac:dyDescent="0.25">
      <c r="A19776">
        <v>3946</v>
      </c>
      <c r="B19776" s="3">
        <v>44522</v>
      </c>
      <c r="C19776" s="3">
        <v>44523</v>
      </c>
      <c r="D19776" t="s">
        <v>131</v>
      </c>
      <c r="E19776" t="s">
        <v>180</v>
      </c>
      <c r="F19776" t="s">
        <v>133</v>
      </c>
    </row>
    <row r="19777" spans="1:6" x14ac:dyDescent="0.25">
      <c r="A19777">
        <v>3946</v>
      </c>
      <c r="B19777" s="3">
        <v>44524</v>
      </c>
      <c r="C19777" s="3">
        <v>44537</v>
      </c>
      <c r="D19777" t="s">
        <v>131</v>
      </c>
      <c r="E19777" t="s">
        <v>180</v>
      </c>
      <c r="F19777" t="s">
        <v>133</v>
      </c>
    </row>
    <row r="19778" spans="1:6" x14ac:dyDescent="0.25">
      <c r="A19778">
        <v>3946</v>
      </c>
      <c r="B19778" s="3">
        <v>44537</v>
      </c>
      <c r="C19778" s="3">
        <v>44537</v>
      </c>
      <c r="D19778" t="s">
        <v>131</v>
      </c>
      <c r="E19778" t="s">
        <v>180</v>
      </c>
      <c r="F19778" t="s">
        <v>133</v>
      </c>
    </row>
    <row r="19779" spans="1:6" x14ac:dyDescent="0.25">
      <c r="A19779">
        <v>3946</v>
      </c>
      <c r="B19779" s="3">
        <v>44538</v>
      </c>
      <c r="C19779" s="3">
        <v>44636</v>
      </c>
      <c r="D19779" t="s">
        <v>131</v>
      </c>
      <c r="E19779" t="s">
        <v>180</v>
      </c>
      <c r="F19779" t="s">
        <v>133</v>
      </c>
    </row>
    <row r="19780" spans="1:6" x14ac:dyDescent="0.25">
      <c r="A19780">
        <v>3946</v>
      </c>
      <c r="B19780" s="3">
        <v>44636</v>
      </c>
      <c r="C19780" s="3">
        <v>44637</v>
      </c>
      <c r="D19780" t="s">
        <v>131</v>
      </c>
      <c r="E19780" t="s">
        <v>180</v>
      </c>
      <c r="F19780" t="s">
        <v>133</v>
      </c>
    </row>
    <row r="19781" spans="1:6" x14ac:dyDescent="0.25">
      <c r="A19781">
        <v>3946</v>
      </c>
      <c r="B19781" s="3">
        <v>44638</v>
      </c>
      <c r="C19781" s="3">
        <v>44643</v>
      </c>
      <c r="D19781" t="s">
        <v>131</v>
      </c>
      <c r="E19781" t="s">
        <v>180</v>
      </c>
      <c r="F19781" t="s">
        <v>133</v>
      </c>
    </row>
    <row r="19782" spans="1:6" x14ac:dyDescent="0.25">
      <c r="A19782">
        <v>3946</v>
      </c>
      <c r="B19782" s="3">
        <v>44643</v>
      </c>
      <c r="C19782" s="3">
        <v>44644</v>
      </c>
      <c r="D19782" t="s">
        <v>131</v>
      </c>
      <c r="E19782" t="s">
        <v>180</v>
      </c>
      <c r="F19782" t="s">
        <v>133</v>
      </c>
    </row>
    <row r="19783" spans="1:6" x14ac:dyDescent="0.25">
      <c r="A19783">
        <v>3946</v>
      </c>
      <c r="B19783" s="3">
        <v>44645</v>
      </c>
      <c r="C19783" s="3"/>
      <c r="D19783" t="s">
        <v>131</v>
      </c>
      <c r="E19783" t="s">
        <v>180</v>
      </c>
      <c r="F19783" t="s">
        <v>133</v>
      </c>
    </row>
    <row r="19784" spans="1:6" x14ac:dyDescent="0.25">
      <c r="A19784">
        <v>3947</v>
      </c>
      <c r="B19784" s="3">
        <v>44332</v>
      </c>
      <c r="C19784" s="3">
        <v>44470</v>
      </c>
      <c r="D19784" t="s">
        <v>131</v>
      </c>
      <c r="E19784" t="s">
        <v>172</v>
      </c>
      <c r="F19784" t="s">
        <v>133</v>
      </c>
    </row>
    <row r="19785" spans="1:6" x14ac:dyDescent="0.25">
      <c r="A19785">
        <v>3947</v>
      </c>
      <c r="B19785" s="3">
        <v>44470</v>
      </c>
      <c r="C19785" s="3">
        <v>44470</v>
      </c>
      <c r="D19785" t="s">
        <v>131</v>
      </c>
      <c r="E19785" t="s">
        <v>172</v>
      </c>
      <c r="F19785" t="s">
        <v>133</v>
      </c>
    </row>
    <row r="19786" spans="1:6" x14ac:dyDescent="0.25">
      <c r="A19786">
        <v>3947</v>
      </c>
      <c r="B19786" s="3">
        <v>44470</v>
      </c>
      <c r="D19786" t="s">
        <v>131</v>
      </c>
      <c r="E19786" t="s">
        <v>173</v>
      </c>
      <c r="F19786" t="s">
        <v>133</v>
      </c>
    </row>
    <row r="19787" spans="1:6" x14ac:dyDescent="0.25">
      <c r="A19787">
        <v>3948</v>
      </c>
      <c r="B19787" s="3">
        <v>43252</v>
      </c>
      <c r="C19787" s="3">
        <v>43343</v>
      </c>
      <c r="D19787" t="s">
        <v>131</v>
      </c>
      <c r="E19787" t="s">
        <v>167</v>
      </c>
      <c r="F19787" t="s">
        <v>132</v>
      </c>
    </row>
    <row r="19788" spans="1:6" x14ac:dyDescent="0.25">
      <c r="A19788">
        <v>3948</v>
      </c>
      <c r="B19788" s="3">
        <v>43344</v>
      </c>
      <c r="C19788" s="3">
        <v>43373</v>
      </c>
      <c r="D19788" t="s">
        <v>131</v>
      </c>
      <c r="E19788" t="s">
        <v>167</v>
      </c>
      <c r="F19788" t="s">
        <v>132</v>
      </c>
    </row>
    <row r="19789" spans="1:6" x14ac:dyDescent="0.25">
      <c r="A19789">
        <v>3948</v>
      </c>
      <c r="B19789" s="3">
        <v>43374</v>
      </c>
      <c r="C19789" s="3">
        <v>43374</v>
      </c>
      <c r="D19789" t="s">
        <v>131</v>
      </c>
      <c r="E19789" t="s">
        <v>167</v>
      </c>
      <c r="F19789" t="s">
        <v>132</v>
      </c>
    </row>
    <row r="19790" spans="1:6" x14ac:dyDescent="0.25">
      <c r="A19790">
        <v>3948</v>
      </c>
      <c r="B19790" s="3">
        <v>43374</v>
      </c>
      <c r="C19790" s="3">
        <v>43374</v>
      </c>
      <c r="D19790" t="s">
        <v>131</v>
      </c>
      <c r="E19790" t="s">
        <v>167</v>
      </c>
      <c r="F19790" t="s">
        <v>133</v>
      </c>
    </row>
    <row r="19791" spans="1:6" x14ac:dyDescent="0.25">
      <c r="A19791">
        <v>3948</v>
      </c>
      <c r="B19791" s="3">
        <v>43374</v>
      </c>
      <c r="C19791" s="3">
        <v>43866</v>
      </c>
      <c r="D19791" t="s">
        <v>131</v>
      </c>
      <c r="E19791" t="s">
        <v>167</v>
      </c>
      <c r="F19791" t="s">
        <v>132</v>
      </c>
    </row>
    <row r="19792" spans="1:6" x14ac:dyDescent="0.25">
      <c r="A19792">
        <v>3948</v>
      </c>
      <c r="B19792" s="3">
        <v>43866</v>
      </c>
      <c r="C19792" s="3">
        <v>43868</v>
      </c>
      <c r="D19792" t="s">
        <v>131</v>
      </c>
      <c r="E19792" t="s">
        <v>167</v>
      </c>
      <c r="F19792" t="s">
        <v>132</v>
      </c>
    </row>
    <row r="19793" spans="1:6" x14ac:dyDescent="0.25">
      <c r="A19793">
        <v>3948</v>
      </c>
      <c r="B19793" s="3">
        <v>43869</v>
      </c>
      <c r="C19793" s="3">
        <v>44125</v>
      </c>
      <c r="D19793" t="s">
        <v>131</v>
      </c>
      <c r="E19793" t="s">
        <v>167</v>
      </c>
      <c r="F19793" t="s">
        <v>132</v>
      </c>
    </row>
    <row r="19794" spans="1:6" x14ac:dyDescent="0.25">
      <c r="A19794">
        <v>3948</v>
      </c>
      <c r="B19794" s="3">
        <v>44125</v>
      </c>
      <c r="C19794" s="3">
        <v>44127</v>
      </c>
      <c r="D19794" t="s">
        <v>131</v>
      </c>
      <c r="E19794" t="s">
        <v>167</v>
      </c>
      <c r="F19794" t="s">
        <v>132</v>
      </c>
    </row>
    <row r="19795" spans="1:6" x14ac:dyDescent="0.25">
      <c r="A19795">
        <v>3948</v>
      </c>
      <c r="B19795" s="3">
        <v>44128</v>
      </c>
      <c r="C19795" s="3">
        <v>44196</v>
      </c>
      <c r="D19795" t="s">
        <v>131</v>
      </c>
      <c r="E19795" t="s">
        <v>167</v>
      </c>
      <c r="F19795" t="s">
        <v>132</v>
      </c>
    </row>
    <row r="19796" spans="1:6" x14ac:dyDescent="0.25">
      <c r="A19796">
        <v>3948</v>
      </c>
      <c r="B19796" s="3">
        <v>44197</v>
      </c>
      <c r="C19796" s="3">
        <v>44197</v>
      </c>
      <c r="D19796" t="s">
        <v>131</v>
      </c>
      <c r="E19796" t="s">
        <v>167</v>
      </c>
      <c r="F19796" t="s">
        <v>133</v>
      </c>
    </row>
    <row r="19797" spans="1:6" x14ac:dyDescent="0.25">
      <c r="A19797">
        <v>3948</v>
      </c>
      <c r="B19797" s="3">
        <v>44197</v>
      </c>
      <c r="C19797" s="3">
        <v>44488</v>
      </c>
      <c r="D19797" t="s">
        <v>131</v>
      </c>
      <c r="E19797" t="s">
        <v>167</v>
      </c>
      <c r="F19797" t="s">
        <v>133</v>
      </c>
    </row>
    <row r="19798" spans="1:6" x14ac:dyDescent="0.25">
      <c r="A19798">
        <v>3948</v>
      </c>
      <c r="B19798" s="3">
        <v>44488</v>
      </c>
      <c r="C19798" s="3">
        <v>44488</v>
      </c>
      <c r="D19798" t="s">
        <v>131</v>
      </c>
      <c r="E19798" t="s">
        <v>167</v>
      </c>
      <c r="F19798" t="s">
        <v>133</v>
      </c>
    </row>
    <row r="19799" spans="1:6" x14ac:dyDescent="0.25">
      <c r="A19799">
        <v>3948</v>
      </c>
      <c r="B19799" s="3">
        <v>44489</v>
      </c>
      <c r="C19799" s="3">
        <v>44537</v>
      </c>
      <c r="D19799" t="s">
        <v>131</v>
      </c>
      <c r="E19799" t="s">
        <v>167</v>
      </c>
      <c r="F19799" t="s">
        <v>133</v>
      </c>
    </row>
    <row r="19800" spans="1:6" x14ac:dyDescent="0.25">
      <c r="A19800">
        <v>3948</v>
      </c>
      <c r="B19800" s="3">
        <v>44537</v>
      </c>
      <c r="C19800" s="3">
        <v>44541</v>
      </c>
      <c r="D19800" t="s">
        <v>131</v>
      </c>
      <c r="E19800" t="s">
        <v>167</v>
      </c>
      <c r="F19800" t="s">
        <v>133</v>
      </c>
    </row>
    <row r="19801" spans="1:6" x14ac:dyDescent="0.25">
      <c r="A19801">
        <v>3948</v>
      </c>
      <c r="B19801" s="3">
        <v>44542</v>
      </c>
      <c r="C19801" s="3">
        <v>44602</v>
      </c>
      <c r="D19801" t="s">
        <v>131</v>
      </c>
      <c r="E19801" t="s">
        <v>167</v>
      </c>
      <c r="F19801" t="s">
        <v>133</v>
      </c>
    </row>
    <row r="19802" spans="1:6" x14ac:dyDescent="0.25">
      <c r="A19802">
        <v>3948</v>
      </c>
      <c r="B19802" s="3">
        <v>44602</v>
      </c>
      <c r="C19802" s="3">
        <v>44606</v>
      </c>
      <c r="D19802" t="s">
        <v>131</v>
      </c>
      <c r="E19802" t="s">
        <v>167</v>
      </c>
      <c r="F19802" t="s">
        <v>133</v>
      </c>
    </row>
    <row r="19803" spans="1:6" x14ac:dyDescent="0.25">
      <c r="A19803">
        <v>3948</v>
      </c>
      <c r="B19803" s="3">
        <v>44606</v>
      </c>
      <c r="C19803" s="3">
        <v>44610</v>
      </c>
      <c r="D19803" t="s">
        <v>131</v>
      </c>
      <c r="E19803" t="s">
        <v>167</v>
      </c>
      <c r="F19803" t="s">
        <v>133</v>
      </c>
    </row>
    <row r="19804" spans="1:6" x14ac:dyDescent="0.25">
      <c r="A19804">
        <v>3948</v>
      </c>
      <c r="B19804" s="3">
        <v>44611</v>
      </c>
      <c r="C19804" s="3">
        <v>44706</v>
      </c>
      <c r="D19804" t="s">
        <v>131</v>
      </c>
      <c r="E19804" t="s">
        <v>167</v>
      </c>
      <c r="F19804" t="s">
        <v>133</v>
      </c>
    </row>
    <row r="19805" spans="1:6" x14ac:dyDescent="0.25">
      <c r="A19805">
        <v>3948</v>
      </c>
      <c r="B19805" s="3">
        <v>44706</v>
      </c>
      <c r="C19805" s="3">
        <v>44708</v>
      </c>
      <c r="D19805" t="s">
        <v>131</v>
      </c>
      <c r="E19805" t="s">
        <v>167</v>
      </c>
      <c r="F19805" t="s">
        <v>133</v>
      </c>
    </row>
    <row r="19806" spans="1:6" x14ac:dyDescent="0.25">
      <c r="A19806">
        <v>3948</v>
      </c>
      <c r="B19806" s="3">
        <v>44709</v>
      </c>
      <c r="C19806" s="3">
        <v>44749</v>
      </c>
      <c r="D19806" t="s">
        <v>131</v>
      </c>
      <c r="E19806" t="s">
        <v>167</v>
      </c>
      <c r="F19806" t="s">
        <v>133</v>
      </c>
    </row>
    <row r="19807" spans="1:6" x14ac:dyDescent="0.25">
      <c r="A19807">
        <v>3948</v>
      </c>
      <c r="B19807" s="3">
        <v>44749</v>
      </c>
      <c r="C19807" s="3">
        <v>44750</v>
      </c>
      <c r="D19807" t="s">
        <v>131</v>
      </c>
      <c r="E19807" t="s">
        <v>167</v>
      </c>
      <c r="F19807" t="s">
        <v>133</v>
      </c>
    </row>
    <row r="19808" spans="1:6" x14ac:dyDescent="0.25">
      <c r="A19808">
        <v>3948</v>
      </c>
      <c r="B19808" s="3">
        <v>44751</v>
      </c>
      <c r="C19808" s="3"/>
      <c r="D19808" t="s">
        <v>131</v>
      </c>
      <c r="E19808" t="s">
        <v>167</v>
      </c>
      <c r="F19808" t="s">
        <v>133</v>
      </c>
    </row>
    <row r="19809" spans="1:6" x14ac:dyDescent="0.25">
      <c r="A19809">
        <v>3950</v>
      </c>
      <c r="B19809" s="3">
        <v>43469</v>
      </c>
      <c r="C19809" s="3">
        <v>43651</v>
      </c>
      <c r="D19809" t="s">
        <v>131</v>
      </c>
      <c r="E19809" t="s">
        <v>128</v>
      </c>
      <c r="F19809" t="s">
        <v>133</v>
      </c>
    </row>
    <row r="19810" spans="1:6" x14ac:dyDescent="0.25">
      <c r="A19810">
        <v>3950</v>
      </c>
      <c r="B19810" s="3">
        <v>43651</v>
      </c>
      <c r="C19810" s="3">
        <v>43651</v>
      </c>
      <c r="D19810" t="s">
        <v>131</v>
      </c>
      <c r="E19810" t="s">
        <v>128</v>
      </c>
      <c r="F19810" t="s">
        <v>133</v>
      </c>
    </row>
    <row r="19811" spans="1:6" x14ac:dyDescent="0.25">
      <c r="A19811">
        <v>3950</v>
      </c>
      <c r="B19811" s="3">
        <v>43651</v>
      </c>
      <c r="C19811" s="3">
        <v>44105</v>
      </c>
      <c r="D19811" t="s">
        <v>131</v>
      </c>
      <c r="E19811" t="s">
        <v>115</v>
      </c>
      <c r="F19811" t="s">
        <v>133</v>
      </c>
    </row>
    <row r="19812" spans="1:6" x14ac:dyDescent="0.25">
      <c r="A19812">
        <v>3950</v>
      </c>
      <c r="B19812" s="3">
        <v>44593</v>
      </c>
      <c r="C19812" s="3">
        <v>44593</v>
      </c>
      <c r="D19812" t="s">
        <v>131</v>
      </c>
      <c r="E19812" t="s">
        <v>176</v>
      </c>
      <c r="F19812" t="s">
        <v>133</v>
      </c>
    </row>
    <row r="19813" spans="1:6" x14ac:dyDescent="0.25">
      <c r="A19813">
        <v>3950</v>
      </c>
      <c r="B19813" s="3">
        <v>44593</v>
      </c>
      <c r="C19813" s="3"/>
      <c r="D19813" t="s">
        <v>131</v>
      </c>
      <c r="E19813" t="s">
        <v>115</v>
      </c>
      <c r="F19813" t="s">
        <v>133</v>
      </c>
    </row>
    <row r="19814" spans="1:6" x14ac:dyDescent="0.25">
      <c r="A19814">
        <v>3951</v>
      </c>
      <c r="B19814" s="3">
        <v>43101</v>
      </c>
      <c r="C19814" s="3">
        <v>43404</v>
      </c>
      <c r="D19814" t="s">
        <v>131</v>
      </c>
      <c r="E19814" t="s">
        <v>169</v>
      </c>
      <c r="F19814" t="s">
        <v>132</v>
      </c>
    </row>
    <row r="19815" spans="1:6" x14ac:dyDescent="0.25">
      <c r="A19815">
        <v>3951</v>
      </c>
      <c r="B19815" s="3">
        <v>43404</v>
      </c>
      <c r="C19815" s="3">
        <v>43404</v>
      </c>
      <c r="D19815" t="s">
        <v>131</v>
      </c>
      <c r="E19815" t="s">
        <v>169</v>
      </c>
      <c r="F19815" t="s">
        <v>132</v>
      </c>
    </row>
    <row r="19816" spans="1:6" x14ac:dyDescent="0.25">
      <c r="A19816">
        <v>3951</v>
      </c>
      <c r="B19816" s="3">
        <v>43405</v>
      </c>
      <c r="C19816" s="3">
        <v>43480</v>
      </c>
      <c r="D19816" t="s">
        <v>131</v>
      </c>
      <c r="E19816" t="s">
        <v>169</v>
      </c>
      <c r="F19816" t="s">
        <v>132</v>
      </c>
    </row>
    <row r="19817" spans="1:6" x14ac:dyDescent="0.25">
      <c r="A19817">
        <v>3951</v>
      </c>
      <c r="B19817" s="3">
        <v>43480</v>
      </c>
      <c r="C19817" s="3">
        <v>43601</v>
      </c>
      <c r="D19817" t="s">
        <v>131</v>
      </c>
      <c r="E19817" t="s">
        <v>169</v>
      </c>
      <c r="F19817" t="s">
        <v>132</v>
      </c>
    </row>
    <row r="19818" spans="1:6" x14ac:dyDescent="0.25">
      <c r="A19818">
        <v>3951</v>
      </c>
      <c r="B19818" s="3">
        <v>43601</v>
      </c>
      <c r="C19818" s="3">
        <v>43602</v>
      </c>
      <c r="D19818" t="s">
        <v>131</v>
      </c>
      <c r="E19818" t="s">
        <v>169</v>
      </c>
      <c r="F19818" t="s">
        <v>132</v>
      </c>
    </row>
    <row r="19819" spans="1:6" x14ac:dyDescent="0.25">
      <c r="A19819">
        <v>3951</v>
      </c>
      <c r="B19819" s="3">
        <v>43603</v>
      </c>
      <c r="C19819" s="3">
        <v>43768</v>
      </c>
      <c r="D19819" t="s">
        <v>131</v>
      </c>
      <c r="E19819" t="s">
        <v>169</v>
      </c>
      <c r="F19819" t="s">
        <v>132</v>
      </c>
    </row>
    <row r="19820" spans="1:6" x14ac:dyDescent="0.25">
      <c r="A19820">
        <v>3951</v>
      </c>
      <c r="B19820" s="3">
        <v>43768</v>
      </c>
      <c r="C19820" s="3">
        <v>43768</v>
      </c>
      <c r="D19820" t="s">
        <v>131</v>
      </c>
      <c r="E19820" t="s">
        <v>169</v>
      </c>
      <c r="F19820" t="s">
        <v>132</v>
      </c>
    </row>
    <row r="19821" spans="1:6" x14ac:dyDescent="0.25">
      <c r="A19821">
        <v>3951</v>
      </c>
      <c r="B19821" s="3">
        <v>43769</v>
      </c>
      <c r="C19821" s="3">
        <v>43839</v>
      </c>
      <c r="D19821" t="s">
        <v>131</v>
      </c>
      <c r="E19821" t="s">
        <v>169</v>
      </c>
      <c r="F19821" t="s">
        <v>132</v>
      </c>
    </row>
    <row r="19822" spans="1:6" x14ac:dyDescent="0.25">
      <c r="A19822">
        <v>3951</v>
      </c>
      <c r="B19822" s="3">
        <v>43839</v>
      </c>
      <c r="C19822" s="3">
        <v>43843</v>
      </c>
      <c r="D19822" t="s">
        <v>131</v>
      </c>
      <c r="E19822" t="s">
        <v>169</v>
      </c>
      <c r="F19822" t="s">
        <v>132</v>
      </c>
    </row>
    <row r="19823" spans="1:6" x14ac:dyDescent="0.25">
      <c r="A19823">
        <v>3951</v>
      </c>
      <c r="B19823" s="3">
        <v>43844</v>
      </c>
      <c r="C19823" s="3">
        <v>43882</v>
      </c>
      <c r="D19823" t="s">
        <v>131</v>
      </c>
      <c r="E19823" t="s">
        <v>169</v>
      </c>
      <c r="F19823" t="s">
        <v>132</v>
      </c>
    </row>
    <row r="19824" spans="1:6" x14ac:dyDescent="0.25">
      <c r="A19824">
        <v>3951</v>
      </c>
      <c r="B19824" s="3">
        <v>43882</v>
      </c>
      <c r="C19824" s="3">
        <v>43882</v>
      </c>
      <c r="D19824" t="s">
        <v>131</v>
      </c>
      <c r="E19824" t="s">
        <v>169</v>
      </c>
      <c r="F19824" t="s">
        <v>132</v>
      </c>
    </row>
    <row r="19825" spans="1:6" x14ac:dyDescent="0.25">
      <c r="A19825">
        <v>3951</v>
      </c>
      <c r="B19825" s="3">
        <v>43883</v>
      </c>
      <c r="C19825" s="3">
        <v>44074</v>
      </c>
      <c r="D19825" t="s">
        <v>131</v>
      </c>
      <c r="E19825" t="s">
        <v>169</v>
      </c>
      <c r="F19825" t="s">
        <v>132</v>
      </c>
    </row>
    <row r="19826" spans="1:6" x14ac:dyDescent="0.25">
      <c r="A19826">
        <v>3951</v>
      </c>
      <c r="B19826" s="3">
        <v>44075</v>
      </c>
      <c r="C19826" s="3">
        <v>44075</v>
      </c>
      <c r="D19826" t="s">
        <v>131</v>
      </c>
      <c r="E19826" t="s">
        <v>134</v>
      </c>
      <c r="F19826" t="s">
        <v>132</v>
      </c>
    </row>
    <row r="19827" spans="1:6" x14ac:dyDescent="0.25">
      <c r="A19827">
        <v>3951</v>
      </c>
      <c r="B19827" s="3">
        <v>44075</v>
      </c>
      <c r="C19827" s="3">
        <v>44419</v>
      </c>
      <c r="D19827" t="s">
        <v>131</v>
      </c>
      <c r="E19827" t="s">
        <v>134</v>
      </c>
      <c r="F19827" t="s">
        <v>132</v>
      </c>
    </row>
    <row r="19828" spans="1:6" x14ac:dyDescent="0.25">
      <c r="A19828">
        <v>3951</v>
      </c>
      <c r="B19828" s="3">
        <v>44419</v>
      </c>
      <c r="C19828" s="3">
        <v>44432</v>
      </c>
      <c r="D19828" t="s">
        <v>131</v>
      </c>
      <c r="E19828" t="s">
        <v>134</v>
      </c>
      <c r="F19828" t="s">
        <v>132</v>
      </c>
    </row>
    <row r="19829" spans="1:6" x14ac:dyDescent="0.25">
      <c r="A19829">
        <v>3951</v>
      </c>
      <c r="B19829" s="3">
        <v>44433</v>
      </c>
      <c r="C19829" s="3">
        <v>44433</v>
      </c>
      <c r="D19829" t="s">
        <v>131</v>
      </c>
      <c r="E19829" t="s">
        <v>134</v>
      </c>
      <c r="F19829" t="s">
        <v>132</v>
      </c>
    </row>
    <row r="19830" spans="1:6" x14ac:dyDescent="0.25">
      <c r="A19830">
        <v>3951</v>
      </c>
      <c r="B19830" s="3">
        <v>44433</v>
      </c>
      <c r="C19830" s="3">
        <v>44446</v>
      </c>
      <c r="D19830" t="s">
        <v>131</v>
      </c>
      <c r="E19830" t="s">
        <v>134</v>
      </c>
      <c r="F19830" t="s">
        <v>132</v>
      </c>
    </row>
    <row r="19831" spans="1:6" x14ac:dyDescent="0.25">
      <c r="A19831">
        <v>3951</v>
      </c>
      <c r="B19831" s="3">
        <v>44447</v>
      </c>
      <c r="C19831" s="3">
        <v>44578</v>
      </c>
      <c r="D19831" t="s">
        <v>131</v>
      </c>
      <c r="E19831" t="s">
        <v>134</v>
      </c>
      <c r="F19831" t="s">
        <v>132</v>
      </c>
    </row>
    <row r="19832" spans="1:6" x14ac:dyDescent="0.25">
      <c r="A19832">
        <v>3951</v>
      </c>
      <c r="B19832" s="3">
        <v>44578</v>
      </c>
      <c r="C19832" s="3">
        <v>44586</v>
      </c>
      <c r="D19832" t="s">
        <v>131</v>
      </c>
      <c r="E19832" t="s">
        <v>134</v>
      </c>
      <c r="F19832" t="s">
        <v>132</v>
      </c>
    </row>
    <row r="19833" spans="1:6" x14ac:dyDescent="0.25">
      <c r="A19833">
        <v>3951</v>
      </c>
      <c r="B19833" s="3">
        <v>44587</v>
      </c>
      <c r="C19833" s="3">
        <v>44648</v>
      </c>
      <c r="D19833" t="s">
        <v>131</v>
      </c>
      <c r="E19833" t="s">
        <v>134</v>
      </c>
      <c r="F19833" t="s">
        <v>132</v>
      </c>
    </row>
    <row r="19834" spans="1:6" x14ac:dyDescent="0.25">
      <c r="A19834">
        <v>3951</v>
      </c>
      <c r="B19834" s="3">
        <v>44648</v>
      </c>
      <c r="C19834" s="3">
        <v>44649</v>
      </c>
      <c r="D19834" t="s">
        <v>131</v>
      </c>
      <c r="E19834" t="s">
        <v>134</v>
      </c>
      <c r="F19834" t="s">
        <v>132</v>
      </c>
    </row>
    <row r="19835" spans="1:6" x14ac:dyDescent="0.25">
      <c r="A19835">
        <v>3951</v>
      </c>
      <c r="B19835" s="3">
        <v>44650</v>
      </c>
      <c r="D19835" t="s">
        <v>131</v>
      </c>
      <c r="E19835" t="s">
        <v>134</v>
      </c>
      <c r="F19835" t="s">
        <v>132</v>
      </c>
    </row>
    <row r="19836" spans="1:6" x14ac:dyDescent="0.25">
      <c r="A19836">
        <v>3952</v>
      </c>
      <c r="B19836" s="3">
        <v>43584</v>
      </c>
      <c r="C19836" s="3">
        <v>44153</v>
      </c>
      <c r="D19836" t="s">
        <v>131</v>
      </c>
      <c r="E19836" t="s">
        <v>185</v>
      </c>
      <c r="F19836" t="s">
        <v>133</v>
      </c>
    </row>
    <row r="19837" spans="1:6" x14ac:dyDescent="0.25">
      <c r="A19837">
        <v>3952</v>
      </c>
      <c r="B19837" s="3">
        <v>44153</v>
      </c>
      <c r="C19837" s="3">
        <v>44154</v>
      </c>
      <c r="D19837" t="s">
        <v>131</v>
      </c>
      <c r="E19837" t="s">
        <v>185</v>
      </c>
      <c r="F19837" t="s">
        <v>133</v>
      </c>
    </row>
    <row r="19838" spans="1:6" x14ac:dyDescent="0.25">
      <c r="A19838">
        <v>3952</v>
      </c>
      <c r="B19838" s="3">
        <v>44155</v>
      </c>
      <c r="C19838" s="3">
        <v>44322</v>
      </c>
      <c r="D19838" t="s">
        <v>131</v>
      </c>
      <c r="E19838" t="s">
        <v>185</v>
      </c>
      <c r="F19838" t="s">
        <v>133</v>
      </c>
    </row>
    <row r="19839" spans="1:6" x14ac:dyDescent="0.25">
      <c r="A19839">
        <v>3952</v>
      </c>
      <c r="B19839" s="3">
        <v>44322</v>
      </c>
      <c r="C19839" s="3">
        <v>44322</v>
      </c>
      <c r="D19839" t="s">
        <v>131</v>
      </c>
      <c r="E19839" t="s">
        <v>249</v>
      </c>
      <c r="F19839" t="s">
        <v>133</v>
      </c>
    </row>
    <row r="19840" spans="1:6" x14ac:dyDescent="0.25">
      <c r="A19840">
        <v>3952</v>
      </c>
      <c r="B19840" s="3">
        <v>44322</v>
      </c>
      <c r="C19840" s="3">
        <v>44340</v>
      </c>
      <c r="D19840" t="s">
        <v>131</v>
      </c>
      <c r="E19840" t="s">
        <v>249</v>
      </c>
      <c r="F19840" t="s">
        <v>133</v>
      </c>
    </row>
    <row r="19841" spans="1:6" x14ac:dyDescent="0.25">
      <c r="A19841">
        <v>3952</v>
      </c>
      <c r="B19841" s="3">
        <v>44340</v>
      </c>
      <c r="C19841" s="3">
        <v>44341</v>
      </c>
      <c r="D19841" t="s">
        <v>131</v>
      </c>
      <c r="E19841" t="s">
        <v>249</v>
      </c>
      <c r="F19841" t="s">
        <v>133</v>
      </c>
    </row>
    <row r="19842" spans="1:6" x14ac:dyDescent="0.25">
      <c r="A19842">
        <v>3952</v>
      </c>
      <c r="B19842" s="3">
        <v>44342</v>
      </c>
      <c r="C19842" s="3">
        <v>44378</v>
      </c>
      <c r="D19842" t="s">
        <v>131</v>
      </c>
      <c r="E19842" t="s">
        <v>249</v>
      </c>
      <c r="F19842" t="s">
        <v>133</v>
      </c>
    </row>
    <row r="19843" spans="1:6" x14ac:dyDescent="0.25">
      <c r="A19843">
        <v>3952</v>
      </c>
      <c r="B19843" s="3">
        <v>44378</v>
      </c>
      <c r="C19843" s="3">
        <v>44606</v>
      </c>
      <c r="D19843" t="s">
        <v>131</v>
      </c>
      <c r="E19843" t="s">
        <v>185</v>
      </c>
      <c r="F19843" t="s">
        <v>133</v>
      </c>
    </row>
    <row r="19844" spans="1:6" x14ac:dyDescent="0.25">
      <c r="A19844">
        <v>3952</v>
      </c>
      <c r="B19844" s="3">
        <v>44562</v>
      </c>
      <c r="C19844" s="3">
        <v>44562</v>
      </c>
      <c r="D19844" t="s">
        <v>131</v>
      </c>
      <c r="E19844" t="s">
        <v>329</v>
      </c>
      <c r="F19844" t="s">
        <v>133</v>
      </c>
    </row>
    <row r="19845" spans="1:6" x14ac:dyDescent="0.25">
      <c r="A19845">
        <v>3952</v>
      </c>
      <c r="B19845" s="3">
        <v>44562</v>
      </c>
      <c r="C19845" s="3">
        <v>44605</v>
      </c>
      <c r="D19845" t="s">
        <v>131</v>
      </c>
      <c r="E19845" t="s">
        <v>329</v>
      </c>
      <c r="F19845" t="s">
        <v>133</v>
      </c>
    </row>
    <row r="19846" spans="1:6" x14ac:dyDescent="0.25">
      <c r="A19846">
        <v>3952</v>
      </c>
      <c r="B19846" s="3">
        <v>44606</v>
      </c>
      <c r="C19846" s="3">
        <v>44610</v>
      </c>
      <c r="D19846" t="s">
        <v>131</v>
      </c>
      <c r="E19846" t="s">
        <v>185</v>
      </c>
      <c r="F19846" t="s">
        <v>133</v>
      </c>
    </row>
    <row r="19847" spans="1:6" x14ac:dyDescent="0.25">
      <c r="A19847">
        <v>3952</v>
      </c>
      <c r="B19847" s="3">
        <v>44611</v>
      </c>
      <c r="C19847" s="3"/>
      <c r="D19847" t="s">
        <v>131</v>
      </c>
      <c r="E19847" t="s">
        <v>185</v>
      </c>
      <c r="F19847" t="s">
        <v>133</v>
      </c>
    </row>
    <row r="19848" spans="1:6" x14ac:dyDescent="0.25">
      <c r="A19848">
        <v>3953</v>
      </c>
      <c r="B19848" s="3">
        <v>43199</v>
      </c>
      <c r="C19848" s="3">
        <v>43710</v>
      </c>
      <c r="D19848" t="s">
        <v>131</v>
      </c>
      <c r="E19848" t="s">
        <v>176</v>
      </c>
      <c r="F19848" t="s">
        <v>133</v>
      </c>
    </row>
    <row r="19849" spans="1:6" x14ac:dyDescent="0.25">
      <c r="A19849">
        <v>3953</v>
      </c>
      <c r="B19849" s="3">
        <v>43710</v>
      </c>
      <c r="C19849" s="3">
        <v>44075</v>
      </c>
      <c r="D19849" t="s">
        <v>131</v>
      </c>
      <c r="E19849" t="s">
        <v>176</v>
      </c>
      <c r="F19849" t="s">
        <v>133</v>
      </c>
    </row>
    <row r="19850" spans="1:6" x14ac:dyDescent="0.25">
      <c r="A19850">
        <v>3953</v>
      </c>
      <c r="B19850" s="3">
        <v>44075</v>
      </c>
      <c r="C19850" s="3">
        <v>44076</v>
      </c>
      <c r="D19850" t="s">
        <v>131</v>
      </c>
      <c r="E19850" t="s">
        <v>176</v>
      </c>
      <c r="F19850" t="s">
        <v>133</v>
      </c>
    </row>
    <row r="19851" spans="1:6" x14ac:dyDescent="0.25">
      <c r="A19851">
        <v>3953</v>
      </c>
      <c r="B19851" s="3">
        <v>44077</v>
      </c>
      <c r="C19851" s="3">
        <v>44127</v>
      </c>
      <c r="D19851" t="s">
        <v>131</v>
      </c>
      <c r="E19851" t="s">
        <v>176</v>
      </c>
      <c r="F19851" t="s">
        <v>133</v>
      </c>
    </row>
    <row r="19852" spans="1:6" x14ac:dyDescent="0.25">
      <c r="A19852">
        <v>3953</v>
      </c>
      <c r="B19852" s="3">
        <v>44127</v>
      </c>
      <c r="C19852" s="3">
        <v>44127</v>
      </c>
      <c r="D19852" t="s">
        <v>131</v>
      </c>
      <c r="E19852" t="s">
        <v>176</v>
      </c>
      <c r="F19852" t="s">
        <v>133</v>
      </c>
    </row>
    <row r="19853" spans="1:6" x14ac:dyDescent="0.25">
      <c r="A19853">
        <v>3953</v>
      </c>
      <c r="B19853" s="3">
        <v>44128</v>
      </c>
      <c r="C19853" s="3">
        <v>44130</v>
      </c>
      <c r="D19853" t="s">
        <v>131</v>
      </c>
      <c r="E19853" t="s">
        <v>176</v>
      </c>
      <c r="F19853" t="s">
        <v>133</v>
      </c>
    </row>
    <row r="19854" spans="1:6" x14ac:dyDescent="0.25">
      <c r="A19854">
        <v>3953</v>
      </c>
      <c r="B19854" s="3">
        <v>44130</v>
      </c>
      <c r="C19854" s="3">
        <v>44131</v>
      </c>
      <c r="D19854" t="s">
        <v>131</v>
      </c>
      <c r="E19854" t="s">
        <v>176</v>
      </c>
      <c r="F19854" t="s">
        <v>133</v>
      </c>
    </row>
    <row r="19855" spans="1:6" x14ac:dyDescent="0.25">
      <c r="A19855">
        <v>3953</v>
      </c>
      <c r="B19855" s="3">
        <v>44132</v>
      </c>
      <c r="C19855" s="3">
        <v>44291</v>
      </c>
      <c r="D19855" t="s">
        <v>131</v>
      </c>
      <c r="E19855" t="s">
        <v>176</v>
      </c>
      <c r="F19855" t="s">
        <v>133</v>
      </c>
    </row>
    <row r="19856" spans="1:6" x14ac:dyDescent="0.25">
      <c r="A19856">
        <v>3953</v>
      </c>
      <c r="B19856" s="3">
        <v>44291</v>
      </c>
      <c r="C19856" s="3">
        <v>44581</v>
      </c>
      <c r="D19856" t="s">
        <v>131</v>
      </c>
      <c r="E19856" t="s">
        <v>176</v>
      </c>
      <c r="F19856" t="s">
        <v>133</v>
      </c>
    </row>
    <row r="19857" spans="1:6" x14ac:dyDescent="0.25">
      <c r="A19857">
        <v>3953</v>
      </c>
      <c r="B19857" s="3">
        <v>44581</v>
      </c>
      <c r="C19857" s="3">
        <v>44581</v>
      </c>
      <c r="D19857" t="s">
        <v>131</v>
      </c>
      <c r="E19857" t="s">
        <v>176</v>
      </c>
      <c r="F19857" t="s">
        <v>133</v>
      </c>
    </row>
    <row r="19858" spans="1:6" x14ac:dyDescent="0.25">
      <c r="A19858">
        <v>3953</v>
      </c>
      <c r="B19858" s="3">
        <v>44582</v>
      </c>
      <c r="C19858" s="3"/>
      <c r="D19858" t="s">
        <v>131</v>
      </c>
      <c r="E19858" t="s">
        <v>176</v>
      </c>
      <c r="F19858" t="s">
        <v>133</v>
      </c>
    </row>
    <row r="19859" spans="1:6" x14ac:dyDescent="0.25">
      <c r="A19859">
        <v>3954</v>
      </c>
      <c r="B19859" s="3">
        <v>43101</v>
      </c>
      <c r="C19859" s="3">
        <v>43373</v>
      </c>
      <c r="D19859" t="s">
        <v>131</v>
      </c>
      <c r="E19859" t="s">
        <v>127</v>
      </c>
      <c r="F19859" t="s">
        <v>133</v>
      </c>
    </row>
    <row r="19860" spans="1:6" x14ac:dyDescent="0.25">
      <c r="A19860">
        <v>3954</v>
      </c>
      <c r="B19860" s="3">
        <v>43374</v>
      </c>
      <c r="C19860" s="3">
        <v>43465</v>
      </c>
      <c r="D19860" t="s">
        <v>131</v>
      </c>
      <c r="E19860" t="s">
        <v>127</v>
      </c>
      <c r="F19860" t="s">
        <v>133</v>
      </c>
    </row>
    <row r="19861" spans="1:6" x14ac:dyDescent="0.25">
      <c r="A19861">
        <v>3954</v>
      </c>
      <c r="B19861" s="3">
        <v>43466</v>
      </c>
      <c r="C19861" s="3">
        <v>43555</v>
      </c>
      <c r="D19861" t="s">
        <v>131</v>
      </c>
      <c r="E19861" t="s">
        <v>127</v>
      </c>
      <c r="F19861" t="s">
        <v>133</v>
      </c>
    </row>
    <row r="19862" spans="1:6" x14ac:dyDescent="0.25">
      <c r="A19862">
        <v>3954</v>
      </c>
      <c r="B19862" s="3">
        <v>43556</v>
      </c>
      <c r="C19862" s="3">
        <v>43646</v>
      </c>
      <c r="D19862" t="s">
        <v>131</v>
      </c>
      <c r="E19862" t="s">
        <v>127</v>
      </c>
      <c r="F19862" t="s">
        <v>133</v>
      </c>
    </row>
    <row r="19863" spans="1:6" x14ac:dyDescent="0.25">
      <c r="A19863">
        <v>3954</v>
      </c>
      <c r="B19863" s="3">
        <v>43647</v>
      </c>
      <c r="C19863" s="3">
        <v>43738</v>
      </c>
      <c r="D19863" t="s">
        <v>131</v>
      </c>
      <c r="E19863" t="s">
        <v>127</v>
      </c>
      <c r="F19863" t="s">
        <v>133</v>
      </c>
    </row>
    <row r="19864" spans="1:6" x14ac:dyDescent="0.25">
      <c r="A19864">
        <v>3954</v>
      </c>
      <c r="B19864" s="3">
        <v>43739</v>
      </c>
      <c r="C19864" s="3">
        <v>43830</v>
      </c>
      <c r="D19864" t="s">
        <v>131</v>
      </c>
      <c r="E19864" t="s">
        <v>127</v>
      </c>
      <c r="F19864" t="s">
        <v>133</v>
      </c>
    </row>
    <row r="19865" spans="1:6" x14ac:dyDescent="0.25">
      <c r="A19865">
        <v>3954</v>
      </c>
      <c r="B19865" s="3">
        <v>43831</v>
      </c>
      <c r="C19865" s="3">
        <v>43921</v>
      </c>
      <c r="D19865" t="s">
        <v>131</v>
      </c>
      <c r="E19865" t="s">
        <v>127</v>
      </c>
      <c r="F19865" t="s">
        <v>133</v>
      </c>
    </row>
    <row r="19866" spans="1:6" x14ac:dyDescent="0.25">
      <c r="A19866">
        <v>3954</v>
      </c>
      <c r="B19866" s="3">
        <v>43922</v>
      </c>
      <c r="C19866" s="3">
        <v>44012</v>
      </c>
      <c r="D19866" t="s">
        <v>131</v>
      </c>
      <c r="E19866" t="s">
        <v>127</v>
      </c>
      <c r="F19866" t="s">
        <v>133</v>
      </c>
    </row>
    <row r="19867" spans="1:6" x14ac:dyDescent="0.25">
      <c r="A19867">
        <v>3954</v>
      </c>
      <c r="B19867" s="3">
        <v>44013</v>
      </c>
      <c r="C19867" s="3">
        <v>44104</v>
      </c>
      <c r="D19867" t="s">
        <v>131</v>
      </c>
      <c r="E19867" t="s">
        <v>127</v>
      </c>
      <c r="F19867" t="s">
        <v>133</v>
      </c>
    </row>
    <row r="19868" spans="1:6" x14ac:dyDescent="0.25">
      <c r="A19868">
        <v>3954</v>
      </c>
      <c r="B19868" s="3">
        <v>44089</v>
      </c>
      <c r="C19868" s="3">
        <v>44090</v>
      </c>
      <c r="D19868" t="s">
        <v>131</v>
      </c>
      <c r="E19868" t="s">
        <v>127</v>
      </c>
      <c r="F19868" t="s">
        <v>133</v>
      </c>
    </row>
    <row r="19869" spans="1:6" x14ac:dyDescent="0.25">
      <c r="A19869">
        <v>3954</v>
      </c>
      <c r="B19869" s="3">
        <v>44090</v>
      </c>
      <c r="C19869" s="3">
        <v>44431</v>
      </c>
      <c r="D19869" t="s">
        <v>131</v>
      </c>
      <c r="E19869" t="s">
        <v>115</v>
      </c>
      <c r="F19869" t="s">
        <v>133</v>
      </c>
    </row>
    <row r="19870" spans="1:6" x14ac:dyDescent="0.25">
      <c r="A19870">
        <v>3954</v>
      </c>
      <c r="B19870" s="3">
        <v>44090</v>
      </c>
      <c r="C19870" s="3">
        <v>44090</v>
      </c>
      <c r="D19870" t="s">
        <v>131</v>
      </c>
      <c r="E19870" t="s">
        <v>115</v>
      </c>
      <c r="F19870" t="s">
        <v>133</v>
      </c>
    </row>
    <row r="19871" spans="1:6" x14ac:dyDescent="0.25">
      <c r="A19871">
        <v>3954</v>
      </c>
      <c r="B19871" s="3">
        <v>44431</v>
      </c>
      <c r="C19871" s="3">
        <v>44433</v>
      </c>
      <c r="D19871" t="s">
        <v>131</v>
      </c>
      <c r="E19871" t="s">
        <v>115</v>
      </c>
      <c r="F19871" t="s">
        <v>133</v>
      </c>
    </row>
    <row r="19872" spans="1:6" x14ac:dyDescent="0.25">
      <c r="A19872">
        <v>3954</v>
      </c>
      <c r="B19872" s="3">
        <v>44434</v>
      </c>
      <c r="C19872" s="3">
        <v>44453</v>
      </c>
      <c r="D19872" t="s">
        <v>131</v>
      </c>
      <c r="E19872" t="s">
        <v>115</v>
      </c>
      <c r="F19872" t="s">
        <v>133</v>
      </c>
    </row>
    <row r="19873" spans="1:6" x14ac:dyDescent="0.25">
      <c r="A19873">
        <v>3954</v>
      </c>
      <c r="B19873" s="3">
        <v>44453</v>
      </c>
      <c r="C19873" s="3">
        <v>44456</v>
      </c>
      <c r="D19873" t="s">
        <v>131</v>
      </c>
      <c r="E19873" t="s">
        <v>115</v>
      </c>
      <c r="F19873" t="s">
        <v>133</v>
      </c>
    </row>
    <row r="19874" spans="1:6" x14ac:dyDescent="0.25">
      <c r="A19874">
        <v>3954</v>
      </c>
      <c r="B19874" s="3">
        <v>44457</v>
      </c>
      <c r="C19874" s="3">
        <v>44563</v>
      </c>
      <c r="D19874" t="s">
        <v>131</v>
      </c>
      <c r="E19874" t="s">
        <v>115</v>
      </c>
      <c r="F19874" t="s">
        <v>133</v>
      </c>
    </row>
    <row r="19875" spans="1:6" x14ac:dyDescent="0.25">
      <c r="A19875">
        <v>3954</v>
      </c>
      <c r="B19875" s="3">
        <v>44563</v>
      </c>
      <c r="C19875" s="3">
        <v>44564</v>
      </c>
      <c r="D19875" t="s">
        <v>131</v>
      </c>
      <c r="E19875" t="s">
        <v>115</v>
      </c>
      <c r="F19875" t="s">
        <v>133</v>
      </c>
    </row>
    <row r="19876" spans="1:6" x14ac:dyDescent="0.25">
      <c r="A19876">
        <v>3954</v>
      </c>
      <c r="B19876" s="3">
        <v>44564</v>
      </c>
      <c r="C19876" s="3"/>
      <c r="D19876" t="s">
        <v>131</v>
      </c>
      <c r="E19876" t="s">
        <v>115</v>
      </c>
      <c r="F19876" t="s">
        <v>133</v>
      </c>
    </row>
    <row r="19877" spans="1:6" x14ac:dyDescent="0.25">
      <c r="A19877">
        <v>3955</v>
      </c>
      <c r="B19877" s="3">
        <v>43070</v>
      </c>
      <c r="C19877" s="3">
        <v>43756</v>
      </c>
      <c r="D19877" t="s">
        <v>131</v>
      </c>
      <c r="E19877" t="s">
        <v>176</v>
      </c>
      <c r="F19877" t="s">
        <v>133</v>
      </c>
    </row>
    <row r="19878" spans="1:6" x14ac:dyDescent="0.25">
      <c r="A19878">
        <v>3955</v>
      </c>
      <c r="B19878" s="3">
        <v>43756</v>
      </c>
      <c r="C19878" s="3">
        <v>43756</v>
      </c>
      <c r="D19878" t="s">
        <v>131</v>
      </c>
      <c r="E19878" t="s">
        <v>176</v>
      </c>
      <c r="F19878" t="s">
        <v>133</v>
      </c>
    </row>
    <row r="19879" spans="1:6" x14ac:dyDescent="0.25">
      <c r="A19879">
        <v>3955</v>
      </c>
      <c r="B19879" s="3">
        <v>43757</v>
      </c>
      <c r="C19879" s="3">
        <v>44317</v>
      </c>
      <c r="D19879" t="s">
        <v>131</v>
      </c>
      <c r="E19879" t="s">
        <v>176</v>
      </c>
      <c r="F19879" t="s">
        <v>133</v>
      </c>
    </row>
    <row r="19880" spans="1:6" x14ac:dyDescent="0.25">
      <c r="A19880">
        <v>3955</v>
      </c>
      <c r="B19880" s="3">
        <v>44317</v>
      </c>
      <c r="C19880" s="3">
        <v>44317</v>
      </c>
      <c r="D19880" t="s">
        <v>131</v>
      </c>
      <c r="E19880" t="s">
        <v>176</v>
      </c>
      <c r="F19880" t="s">
        <v>133</v>
      </c>
    </row>
    <row r="19881" spans="1:6" x14ac:dyDescent="0.25">
      <c r="A19881">
        <v>3955</v>
      </c>
      <c r="B19881" s="3">
        <v>44317</v>
      </c>
      <c r="C19881" s="3"/>
      <c r="D19881" t="s">
        <v>131</v>
      </c>
      <c r="E19881" t="s">
        <v>115</v>
      </c>
      <c r="F19881" t="s">
        <v>133</v>
      </c>
    </row>
    <row r="19882" spans="1:6" x14ac:dyDescent="0.25">
      <c r="A19882">
        <v>3957</v>
      </c>
      <c r="B19882" s="3">
        <v>43265</v>
      </c>
      <c r="C19882" s="3">
        <v>43427</v>
      </c>
      <c r="D19882" t="s">
        <v>131</v>
      </c>
      <c r="E19882" t="s">
        <v>169</v>
      </c>
      <c r="F19882" t="s">
        <v>133</v>
      </c>
    </row>
    <row r="19883" spans="1:6" x14ac:dyDescent="0.25">
      <c r="A19883">
        <v>3957</v>
      </c>
      <c r="B19883" s="3">
        <v>43427</v>
      </c>
      <c r="C19883" s="3">
        <v>43466</v>
      </c>
      <c r="D19883" t="s">
        <v>131</v>
      </c>
      <c r="E19883" t="s">
        <v>169</v>
      </c>
      <c r="F19883" t="s">
        <v>133</v>
      </c>
    </row>
    <row r="19884" spans="1:6" x14ac:dyDescent="0.25">
      <c r="A19884">
        <v>3957</v>
      </c>
      <c r="B19884" s="3">
        <v>43466</v>
      </c>
      <c r="C19884" s="3">
        <v>43466</v>
      </c>
      <c r="D19884" t="s">
        <v>131</v>
      </c>
      <c r="E19884" t="s">
        <v>169</v>
      </c>
      <c r="F19884" t="s">
        <v>133</v>
      </c>
    </row>
    <row r="19885" spans="1:6" x14ac:dyDescent="0.25">
      <c r="A19885">
        <v>3957</v>
      </c>
      <c r="B19885" s="3">
        <v>43466</v>
      </c>
      <c r="C19885" s="3">
        <v>43519</v>
      </c>
      <c r="D19885" t="s">
        <v>131</v>
      </c>
      <c r="E19885" t="s">
        <v>168</v>
      </c>
      <c r="F19885" t="s">
        <v>133</v>
      </c>
    </row>
    <row r="19886" spans="1:6" x14ac:dyDescent="0.25">
      <c r="A19886">
        <v>3957</v>
      </c>
      <c r="B19886" s="3">
        <v>43519</v>
      </c>
      <c r="C19886" s="3">
        <v>43519</v>
      </c>
      <c r="D19886" t="s">
        <v>131</v>
      </c>
      <c r="E19886" t="s">
        <v>168</v>
      </c>
      <c r="F19886" t="s">
        <v>133</v>
      </c>
    </row>
    <row r="19887" spans="1:6" x14ac:dyDescent="0.25">
      <c r="A19887">
        <v>3957</v>
      </c>
      <c r="B19887" s="3">
        <v>43519</v>
      </c>
      <c r="C19887" s="3">
        <v>44355</v>
      </c>
      <c r="D19887" t="s">
        <v>131</v>
      </c>
      <c r="E19887" t="s">
        <v>134</v>
      </c>
      <c r="F19887" t="s">
        <v>133</v>
      </c>
    </row>
    <row r="19888" spans="1:6" x14ac:dyDescent="0.25">
      <c r="A19888">
        <v>3957</v>
      </c>
      <c r="B19888" s="3">
        <v>44355</v>
      </c>
      <c r="C19888" s="3"/>
      <c r="D19888" t="s">
        <v>131</v>
      </c>
      <c r="E19888" t="s">
        <v>134</v>
      </c>
      <c r="F19888" t="s">
        <v>133</v>
      </c>
    </row>
    <row r="19889" spans="1:6" x14ac:dyDescent="0.25">
      <c r="A19889">
        <v>3959</v>
      </c>
      <c r="B19889" s="3">
        <v>43747</v>
      </c>
      <c r="C19889" s="3">
        <v>43830</v>
      </c>
      <c r="D19889" t="s">
        <v>131</v>
      </c>
      <c r="E19889" t="s">
        <v>169</v>
      </c>
      <c r="F19889" t="s">
        <v>133</v>
      </c>
    </row>
    <row r="19890" spans="1:6" x14ac:dyDescent="0.25">
      <c r="A19890">
        <v>3959</v>
      </c>
      <c r="B19890" s="3">
        <v>43831</v>
      </c>
      <c r="C19890" s="3">
        <v>43921</v>
      </c>
      <c r="D19890" t="s">
        <v>131</v>
      </c>
      <c r="E19890" t="s">
        <v>169</v>
      </c>
      <c r="F19890" t="s">
        <v>133</v>
      </c>
    </row>
    <row r="19891" spans="1:6" x14ac:dyDescent="0.25">
      <c r="A19891">
        <v>3959</v>
      </c>
      <c r="B19891" s="3">
        <v>43922</v>
      </c>
      <c r="C19891" s="3">
        <v>44012</v>
      </c>
      <c r="D19891" t="s">
        <v>131</v>
      </c>
      <c r="E19891" t="s">
        <v>169</v>
      </c>
      <c r="F19891" t="s">
        <v>133</v>
      </c>
    </row>
    <row r="19892" spans="1:6" x14ac:dyDescent="0.25">
      <c r="A19892">
        <v>3959</v>
      </c>
      <c r="B19892" s="3">
        <v>44013</v>
      </c>
      <c r="C19892" s="3">
        <v>44104</v>
      </c>
      <c r="D19892" t="s">
        <v>131</v>
      </c>
      <c r="E19892" t="s">
        <v>169</v>
      </c>
      <c r="F19892" t="s">
        <v>133</v>
      </c>
    </row>
    <row r="19893" spans="1:6" x14ac:dyDescent="0.25">
      <c r="A19893">
        <v>3959</v>
      </c>
      <c r="B19893" s="3">
        <v>44105</v>
      </c>
      <c r="C19893" s="3">
        <v>44196</v>
      </c>
      <c r="D19893" t="s">
        <v>131</v>
      </c>
      <c r="E19893" t="s">
        <v>169</v>
      </c>
      <c r="F19893" t="s">
        <v>133</v>
      </c>
    </row>
    <row r="19894" spans="1:6" x14ac:dyDescent="0.25">
      <c r="A19894">
        <v>3959</v>
      </c>
      <c r="B19894" s="3">
        <v>44197</v>
      </c>
      <c r="C19894" s="3">
        <v>44286</v>
      </c>
      <c r="D19894" t="s">
        <v>131</v>
      </c>
      <c r="E19894" t="s">
        <v>169</v>
      </c>
      <c r="F19894" t="s">
        <v>133</v>
      </c>
    </row>
    <row r="19895" spans="1:6" x14ac:dyDescent="0.25">
      <c r="A19895">
        <v>3959</v>
      </c>
      <c r="B19895" s="3">
        <v>44287</v>
      </c>
      <c r="C19895" s="3">
        <v>44377</v>
      </c>
      <c r="D19895" t="s">
        <v>131</v>
      </c>
      <c r="E19895" t="s">
        <v>169</v>
      </c>
      <c r="F19895" t="s">
        <v>133</v>
      </c>
    </row>
    <row r="19896" spans="1:6" x14ac:dyDescent="0.25">
      <c r="A19896">
        <v>3959</v>
      </c>
      <c r="B19896" s="3">
        <v>44378</v>
      </c>
      <c r="C19896" s="3">
        <v>44469</v>
      </c>
      <c r="D19896" t="s">
        <v>131</v>
      </c>
      <c r="E19896" t="s">
        <v>169</v>
      </c>
      <c r="F19896" t="s">
        <v>133</v>
      </c>
    </row>
    <row r="19897" spans="1:6" x14ac:dyDescent="0.25">
      <c r="A19897">
        <v>3959</v>
      </c>
      <c r="B19897" s="3">
        <v>44470</v>
      </c>
      <c r="C19897" s="3"/>
      <c r="D19897" t="s">
        <v>131</v>
      </c>
      <c r="E19897" t="s">
        <v>167</v>
      </c>
      <c r="F19897" t="s">
        <v>133</v>
      </c>
    </row>
    <row r="19898" spans="1:6" x14ac:dyDescent="0.25">
      <c r="A19898">
        <v>3959</v>
      </c>
      <c r="B19898" s="3">
        <v>44470</v>
      </c>
      <c r="C19898" s="3">
        <v>44470</v>
      </c>
      <c r="D19898" t="s">
        <v>131</v>
      </c>
      <c r="E19898" t="s">
        <v>167</v>
      </c>
      <c r="F19898" t="s">
        <v>133</v>
      </c>
    </row>
    <row r="19899" spans="1:6" x14ac:dyDescent="0.25">
      <c r="A19899">
        <v>3959</v>
      </c>
      <c r="B19899" s="3">
        <v>44470</v>
      </c>
      <c r="C19899" s="3">
        <v>44561</v>
      </c>
      <c r="D19899" t="s">
        <v>131</v>
      </c>
      <c r="E19899" t="s">
        <v>169</v>
      </c>
      <c r="F19899" t="s">
        <v>133</v>
      </c>
    </row>
    <row r="19900" spans="1:6" x14ac:dyDescent="0.25">
      <c r="A19900">
        <v>3959</v>
      </c>
      <c r="B19900" s="3">
        <v>44470</v>
      </c>
      <c r="D19900" t="s">
        <v>131</v>
      </c>
      <c r="E19900" t="s">
        <v>169</v>
      </c>
      <c r="F19900" t="s">
        <v>133</v>
      </c>
    </row>
    <row r="19901" spans="1:6" x14ac:dyDescent="0.25">
      <c r="A19901">
        <v>3960</v>
      </c>
      <c r="B19901" s="3">
        <v>43647</v>
      </c>
      <c r="C19901" s="3">
        <v>44083</v>
      </c>
      <c r="D19901" t="s">
        <v>131</v>
      </c>
      <c r="E19901" t="s">
        <v>190</v>
      </c>
      <c r="F19901" t="s">
        <v>133</v>
      </c>
    </row>
    <row r="19902" spans="1:6" x14ac:dyDescent="0.25">
      <c r="A19902">
        <v>3960</v>
      </c>
      <c r="B19902" s="3">
        <v>44075</v>
      </c>
      <c r="C19902" s="3">
        <v>44197</v>
      </c>
      <c r="D19902" t="s">
        <v>131</v>
      </c>
      <c r="E19902" t="s">
        <v>190</v>
      </c>
      <c r="F19902" t="s">
        <v>133</v>
      </c>
    </row>
    <row r="19903" spans="1:6" x14ac:dyDescent="0.25">
      <c r="A19903">
        <v>3960</v>
      </c>
      <c r="B19903" s="3">
        <v>44075</v>
      </c>
      <c r="C19903" s="3">
        <v>44075</v>
      </c>
      <c r="D19903" t="s">
        <v>131</v>
      </c>
      <c r="E19903" t="s">
        <v>125</v>
      </c>
      <c r="F19903" t="s">
        <v>133</v>
      </c>
    </row>
    <row r="19904" spans="1:6" x14ac:dyDescent="0.25">
      <c r="A19904">
        <v>3960</v>
      </c>
      <c r="B19904" s="3">
        <v>44075</v>
      </c>
      <c r="C19904" s="3">
        <v>44677</v>
      </c>
      <c r="D19904" t="s">
        <v>131</v>
      </c>
      <c r="E19904" t="s">
        <v>125</v>
      </c>
      <c r="F19904" t="s">
        <v>133</v>
      </c>
    </row>
    <row r="19905" spans="1:6" x14ac:dyDescent="0.25">
      <c r="A19905">
        <v>3960</v>
      </c>
      <c r="B19905" s="3">
        <v>44075</v>
      </c>
      <c r="C19905" s="3">
        <v>44075</v>
      </c>
      <c r="D19905" t="s">
        <v>131</v>
      </c>
      <c r="E19905" t="s">
        <v>125</v>
      </c>
      <c r="F19905" t="s">
        <v>133</v>
      </c>
    </row>
    <row r="19906" spans="1:6" x14ac:dyDescent="0.25">
      <c r="A19906">
        <v>3960</v>
      </c>
      <c r="B19906" s="3">
        <v>44083</v>
      </c>
      <c r="C19906" s="3">
        <v>44197</v>
      </c>
      <c r="D19906" t="s">
        <v>131</v>
      </c>
      <c r="E19906" t="s">
        <v>190</v>
      </c>
      <c r="F19906" t="s">
        <v>133</v>
      </c>
    </row>
    <row r="19907" spans="1:6" x14ac:dyDescent="0.25">
      <c r="A19907">
        <v>3960</v>
      </c>
      <c r="B19907" s="3">
        <v>44083</v>
      </c>
      <c r="C19907" s="3">
        <v>44083</v>
      </c>
      <c r="D19907" t="s">
        <v>131</v>
      </c>
      <c r="E19907" t="s">
        <v>190</v>
      </c>
      <c r="F19907" t="s">
        <v>133</v>
      </c>
    </row>
    <row r="19908" spans="1:6" x14ac:dyDescent="0.25">
      <c r="A19908">
        <v>3960</v>
      </c>
      <c r="B19908" s="3">
        <v>44677</v>
      </c>
      <c r="C19908" s="3">
        <v>44679</v>
      </c>
      <c r="D19908" t="s">
        <v>131</v>
      </c>
      <c r="E19908" t="s">
        <v>125</v>
      </c>
      <c r="F19908" t="s">
        <v>133</v>
      </c>
    </row>
    <row r="19909" spans="1:6" x14ac:dyDescent="0.25">
      <c r="A19909">
        <v>3960</v>
      </c>
      <c r="B19909" s="3">
        <v>44680</v>
      </c>
      <c r="C19909" s="3">
        <v>44681</v>
      </c>
      <c r="D19909" t="s">
        <v>131</v>
      </c>
      <c r="E19909" t="s">
        <v>125</v>
      </c>
      <c r="F19909" t="s">
        <v>133</v>
      </c>
    </row>
    <row r="19910" spans="1:6" x14ac:dyDescent="0.25">
      <c r="A19910">
        <v>3960</v>
      </c>
      <c r="B19910" s="3">
        <v>44681</v>
      </c>
      <c r="C19910" s="3">
        <v>44701</v>
      </c>
      <c r="D19910" t="s">
        <v>131</v>
      </c>
      <c r="E19910" t="s">
        <v>125</v>
      </c>
      <c r="F19910" t="s">
        <v>133</v>
      </c>
    </row>
    <row r="19911" spans="1:6" x14ac:dyDescent="0.25">
      <c r="A19911">
        <v>3960</v>
      </c>
      <c r="B19911" s="3">
        <v>44702</v>
      </c>
      <c r="C19911" s="3"/>
      <c r="D19911" t="s">
        <v>131</v>
      </c>
      <c r="E19911" t="s">
        <v>125</v>
      </c>
      <c r="F19911" t="s">
        <v>133</v>
      </c>
    </row>
    <row r="19912" spans="1:6" x14ac:dyDescent="0.25">
      <c r="A19912">
        <v>3961</v>
      </c>
      <c r="B19912" s="3">
        <v>43070</v>
      </c>
      <c r="C19912" s="3">
        <v>44166</v>
      </c>
      <c r="D19912" t="s">
        <v>131</v>
      </c>
      <c r="E19912" t="s">
        <v>177</v>
      </c>
      <c r="F19912" t="s">
        <v>133</v>
      </c>
    </row>
    <row r="19913" spans="1:6" x14ac:dyDescent="0.25">
      <c r="A19913">
        <v>3961</v>
      </c>
      <c r="B19913" s="3">
        <v>44166</v>
      </c>
      <c r="C19913" s="3"/>
      <c r="D19913" t="s">
        <v>131</v>
      </c>
      <c r="E19913" t="s">
        <v>177</v>
      </c>
      <c r="F19913" t="s">
        <v>133</v>
      </c>
    </row>
    <row r="19914" spans="1:6" x14ac:dyDescent="0.25">
      <c r="A19914">
        <v>3962</v>
      </c>
      <c r="B19914" s="3">
        <v>43466</v>
      </c>
      <c r="C19914" s="3">
        <v>43555</v>
      </c>
      <c r="D19914" t="s">
        <v>131</v>
      </c>
      <c r="E19914" t="s">
        <v>167</v>
      </c>
      <c r="F19914" t="s">
        <v>133</v>
      </c>
    </row>
    <row r="19915" spans="1:6" x14ac:dyDescent="0.25">
      <c r="A19915">
        <v>3962</v>
      </c>
      <c r="B19915" s="3">
        <v>43556</v>
      </c>
      <c r="C19915" s="3">
        <v>43646</v>
      </c>
      <c r="D19915" t="s">
        <v>131</v>
      </c>
      <c r="E19915" t="s">
        <v>167</v>
      </c>
      <c r="F19915" t="s">
        <v>133</v>
      </c>
    </row>
    <row r="19916" spans="1:6" x14ac:dyDescent="0.25">
      <c r="A19916">
        <v>3962</v>
      </c>
      <c r="B19916" s="3">
        <v>43647</v>
      </c>
      <c r="C19916" s="3">
        <v>43738</v>
      </c>
      <c r="D19916" t="s">
        <v>131</v>
      </c>
      <c r="E19916" t="s">
        <v>167</v>
      </c>
      <c r="F19916" t="s">
        <v>133</v>
      </c>
    </row>
    <row r="19917" spans="1:6" x14ac:dyDescent="0.25">
      <c r="A19917">
        <v>3962</v>
      </c>
      <c r="B19917" s="3">
        <v>43739</v>
      </c>
      <c r="C19917" s="3">
        <v>43830</v>
      </c>
      <c r="D19917" t="s">
        <v>131</v>
      </c>
      <c r="E19917" t="s">
        <v>167</v>
      </c>
      <c r="F19917" t="s">
        <v>133</v>
      </c>
    </row>
    <row r="19918" spans="1:6" x14ac:dyDescent="0.25">
      <c r="A19918">
        <v>3962</v>
      </c>
      <c r="B19918" s="3">
        <v>43831</v>
      </c>
      <c r="C19918" s="3">
        <v>43921</v>
      </c>
      <c r="D19918" t="s">
        <v>131</v>
      </c>
      <c r="E19918" t="s">
        <v>167</v>
      </c>
      <c r="F19918" t="s">
        <v>133</v>
      </c>
    </row>
    <row r="19919" spans="1:6" x14ac:dyDescent="0.25">
      <c r="A19919">
        <v>3962</v>
      </c>
      <c r="B19919" s="3">
        <v>43922</v>
      </c>
      <c r="C19919" s="3">
        <v>44012</v>
      </c>
      <c r="D19919" t="s">
        <v>131</v>
      </c>
      <c r="E19919" t="s">
        <v>167</v>
      </c>
      <c r="F19919" t="s">
        <v>133</v>
      </c>
    </row>
    <row r="19920" spans="1:6" x14ac:dyDescent="0.25">
      <c r="A19920">
        <v>3962</v>
      </c>
      <c r="B19920" s="3">
        <v>44013</v>
      </c>
      <c r="C19920" s="3">
        <v>44104</v>
      </c>
      <c r="D19920" t="s">
        <v>131</v>
      </c>
      <c r="E19920" t="s">
        <v>167</v>
      </c>
      <c r="F19920" t="s">
        <v>133</v>
      </c>
    </row>
    <row r="19921" spans="1:6" x14ac:dyDescent="0.25">
      <c r="A19921">
        <v>3962</v>
      </c>
      <c r="B19921" s="3">
        <v>44104</v>
      </c>
      <c r="C19921" s="3">
        <v>44105</v>
      </c>
      <c r="D19921" t="s">
        <v>131</v>
      </c>
      <c r="E19921" t="s">
        <v>167</v>
      </c>
      <c r="F19921" t="s">
        <v>133</v>
      </c>
    </row>
    <row r="19922" spans="1:6" x14ac:dyDescent="0.25">
      <c r="A19922">
        <v>3962</v>
      </c>
      <c r="B19922" s="3">
        <v>44105</v>
      </c>
      <c r="D19922" t="s">
        <v>131</v>
      </c>
      <c r="E19922" t="s">
        <v>185</v>
      </c>
      <c r="F19922" t="s">
        <v>133</v>
      </c>
    </row>
    <row r="19923" spans="1:6" x14ac:dyDescent="0.25">
      <c r="A19923">
        <v>3964</v>
      </c>
      <c r="B19923" s="3">
        <v>43150</v>
      </c>
      <c r="C19923" s="3">
        <v>43330</v>
      </c>
      <c r="D19923" t="s">
        <v>131</v>
      </c>
      <c r="E19923" t="s">
        <v>98</v>
      </c>
      <c r="F19923" t="s">
        <v>132</v>
      </c>
    </row>
    <row r="19924" spans="1:6" x14ac:dyDescent="0.25">
      <c r="A19924">
        <v>3964</v>
      </c>
      <c r="B19924" s="3">
        <v>43331</v>
      </c>
      <c r="C19924" s="3">
        <v>43422</v>
      </c>
      <c r="D19924" t="s">
        <v>131</v>
      </c>
      <c r="E19924" t="s">
        <v>98</v>
      </c>
      <c r="F19924" t="s">
        <v>132</v>
      </c>
    </row>
    <row r="19925" spans="1:6" x14ac:dyDescent="0.25">
      <c r="A19925">
        <v>3964</v>
      </c>
      <c r="B19925" s="3">
        <v>43423</v>
      </c>
      <c r="C19925" s="3">
        <v>43465</v>
      </c>
      <c r="D19925" t="s">
        <v>131</v>
      </c>
      <c r="E19925" t="s">
        <v>98</v>
      </c>
      <c r="F19925" t="s">
        <v>132</v>
      </c>
    </row>
    <row r="19926" spans="1:6" x14ac:dyDescent="0.25">
      <c r="A19926">
        <v>3964</v>
      </c>
      <c r="B19926" s="3">
        <v>43423</v>
      </c>
      <c r="C19926" s="3">
        <v>43465</v>
      </c>
      <c r="D19926" t="s">
        <v>131</v>
      </c>
      <c r="E19926" t="s">
        <v>98</v>
      </c>
      <c r="F19926" t="s">
        <v>132</v>
      </c>
    </row>
    <row r="19927" spans="1:6" x14ac:dyDescent="0.25">
      <c r="A19927">
        <v>3964</v>
      </c>
      <c r="B19927" s="3">
        <v>43466</v>
      </c>
      <c r="C19927" s="3">
        <v>43555</v>
      </c>
      <c r="D19927" t="s">
        <v>131</v>
      </c>
      <c r="E19927" t="s">
        <v>98</v>
      </c>
      <c r="F19927" t="s">
        <v>132</v>
      </c>
    </row>
    <row r="19928" spans="1:6" x14ac:dyDescent="0.25">
      <c r="A19928">
        <v>3964</v>
      </c>
      <c r="B19928" s="3">
        <v>43556</v>
      </c>
      <c r="C19928" s="3">
        <v>43646</v>
      </c>
      <c r="D19928" t="s">
        <v>131</v>
      </c>
      <c r="E19928" t="s">
        <v>98</v>
      </c>
      <c r="F19928" t="s">
        <v>132</v>
      </c>
    </row>
    <row r="19929" spans="1:6" x14ac:dyDescent="0.25">
      <c r="A19929">
        <v>3964</v>
      </c>
      <c r="B19929" s="3">
        <v>43647</v>
      </c>
      <c r="C19929" s="3">
        <v>43738</v>
      </c>
      <c r="D19929" t="s">
        <v>131</v>
      </c>
      <c r="E19929" t="s">
        <v>98</v>
      </c>
      <c r="F19929" t="s">
        <v>132</v>
      </c>
    </row>
    <row r="19930" spans="1:6" x14ac:dyDescent="0.25">
      <c r="A19930">
        <v>3964</v>
      </c>
      <c r="B19930" s="3">
        <v>43739</v>
      </c>
      <c r="C19930" s="3">
        <v>43830</v>
      </c>
      <c r="D19930" t="s">
        <v>131</v>
      </c>
      <c r="E19930" t="s">
        <v>98</v>
      </c>
      <c r="F19930" t="s">
        <v>132</v>
      </c>
    </row>
    <row r="19931" spans="1:6" x14ac:dyDescent="0.25">
      <c r="A19931">
        <v>3964</v>
      </c>
      <c r="B19931" s="3">
        <v>43831</v>
      </c>
      <c r="C19931" s="3">
        <v>43921</v>
      </c>
      <c r="D19931" t="s">
        <v>131</v>
      </c>
      <c r="E19931" t="s">
        <v>98</v>
      </c>
      <c r="F19931" t="s">
        <v>132</v>
      </c>
    </row>
    <row r="19932" spans="1:6" x14ac:dyDescent="0.25">
      <c r="A19932">
        <v>3964</v>
      </c>
      <c r="B19932" s="3">
        <v>43922</v>
      </c>
      <c r="C19932" s="3">
        <v>44012</v>
      </c>
      <c r="D19932" t="s">
        <v>131</v>
      </c>
      <c r="E19932" t="s">
        <v>98</v>
      </c>
      <c r="F19932" t="s">
        <v>132</v>
      </c>
    </row>
    <row r="19933" spans="1:6" x14ac:dyDescent="0.25">
      <c r="A19933">
        <v>3964</v>
      </c>
      <c r="B19933" s="3">
        <v>44013</v>
      </c>
      <c r="C19933" s="3">
        <v>44104</v>
      </c>
      <c r="D19933" t="s">
        <v>131</v>
      </c>
      <c r="E19933" t="s">
        <v>98</v>
      </c>
      <c r="F19933" t="s">
        <v>132</v>
      </c>
    </row>
    <row r="19934" spans="1:6" x14ac:dyDescent="0.25">
      <c r="A19934">
        <v>3964</v>
      </c>
      <c r="B19934" s="3">
        <v>44105</v>
      </c>
      <c r="C19934" s="3">
        <v>44196</v>
      </c>
      <c r="D19934" t="s">
        <v>131</v>
      </c>
      <c r="E19934" t="s">
        <v>98</v>
      </c>
      <c r="F19934" t="s">
        <v>132</v>
      </c>
    </row>
    <row r="19935" spans="1:6" x14ac:dyDescent="0.25">
      <c r="A19935">
        <v>3964</v>
      </c>
      <c r="B19935" s="3">
        <v>44197</v>
      </c>
      <c r="C19935" s="3">
        <v>44286</v>
      </c>
      <c r="D19935" t="s">
        <v>131</v>
      </c>
      <c r="E19935" t="s">
        <v>98</v>
      </c>
      <c r="F19935" t="s">
        <v>132</v>
      </c>
    </row>
    <row r="19936" spans="1:6" x14ac:dyDescent="0.25">
      <c r="A19936">
        <v>3964</v>
      </c>
      <c r="B19936" s="3">
        <v>44287</v>
      </c>
      <c r="C19936" s="3">
        <v>44377</v>
      </c>
      <c r="D19936" t="s">
        <v>131</v>
      </c>
      <c r="E19936" t="s">
        <v>98</v>
      </c>
      <c r="F19936" t="s">
        <v>132</v>
      </c>
    </row>
    <row r="19937" spans="1:6" x14ac:dyDescent="0.25">
      <c r="A19937">
        <v>3964</v>
      </c>
      <c r="B19937" s="3">
        <v>44378</v>
      </c>
      <c r="C19937" s="3">
        <v>44469</v>
      </c>
      <c r="D19937" t="s">
        <v>131</v>
      </c>
      <c r="E19937" t="s">
        <v>98</v>
      </c>
      <c r="F19937" t="s">
        <v>132</v>
      </c>
    </row>
    <row r="19938" spans="1:6" x14ac:dyDescent="0.25">
      <c r="A19938">
        <v>3964</v>
      </c>
      <c r="B19938" s="3">
        <v>44470</v>
      </c>
      <c r="C19938" s="3">
        <v>44561</v>
      </c>
      <c r="D19938" t="s">
        <v>131</v>
      </c>
      <c r="E19938" t="s">
        <v>98</v>
      </c>
      <c r="F19938" t="s">
        <v>132</v>
      </c>
    </row>
    <row r="19939" spans="1:6" x14ac:dyDescent="0.25">
      <c r="A19939">
        <v>3964</v>
      </c>
      <c r="B19939" s="3">
        <v>44562</v>
      </c>
      <c r="C19939" s="3">
        <v>44651</v>
      </c>
      <c r="D19939" t="s">
        <v>131</v>
      </c>
      <c r="E19939" t="s">
        <v>98</v>
      </c>
      <c r="F19939" t="s">
        <v>132</v>
      </c>
    </row>
    <row r="19940" spans="1:6" x14ac:dyDescent="0.25">
      <c r="A19940">
        <v>3964</v>
      </c>
      <c r="B19940" s="3">
        <v>44652</v>
      </c>
      <c r="C19940" s="3">
        <v>44742</v>
      </c>
      <c r="D19940" t="s">
        <v>131</v>
      </c>
      <c r="E19940" t="s">
        <v>98</v>
      </c>
      <c r="F19940" t="s">
        <v>132</v>
      </c>
    </row>
    <row r="19941" spans="1:6" x14ac:dyDescent="0.25">
      <c r="A19941">
        <v>3964</v>
      </c>
      <c r="B19941" s="3">
        <v>44743</v>
      </c>
      <c r="C19941" s="3">
        <v>44834</v>
      </c>
      <c r="D19941" t="s">
        <v>131</v>
      </c>
      <c r="E19941" t="s">
        <v>98</v>
      </c>
      <c r="F19941" t="s">
        <v>132</v>
      </c>
    </row>
    <row r="19942" spans="1:6" x14ac:dyDescent="0.25">
      <c r="A19942">
        <v>3966</v>
      </c>
      <c r="B19942" s="3">
        <v>43374</v>
      </c>
      <c r="C19942" s="3">
        <v>43374</v>
      </c>
      <c r="D19942" t="s">
        <v>131</v>
      </c>
      <c r="E19942" t="s">
        <v>181</v>
      </c>
      <c r="F19942" t="s">
        <v>133</v>
      </c>
    </row>
    <row r="19943" spans="1:6" x14ac:dyDescent="0.25">
      <c r="A19943">
        <v>3966</v>
      </c>
      <c r="B19943" s="3">
        <v>43374</v>
      </c>
      <c r="C19943" s="3">
        <v>43647</v>
      </c>
      <c r="D19943" t="s">
        <v>131</v>
      </c>
      <c r="E19943" t="s">
        <v>181</v>
      </c>
      <c r="F19943" t="s">
        <v>133</v>
      </c>
    </row>
    <row r="19944" spans="1:6" x14ac:dyDescent="0.25">
      <c r="A19944">
        <v>3966</v>
      </c>
      <c r="B19944" s="3">
        <v>43647</v>
      </c>
      <c r="C19944" s="3">
        <v>43647</v>
      </c>
      <c r="D19944" t="s">
        <v>131</v>
      </c>
      <c r="E19944" t="s">
        <v>181</v>
      </c>
      <c r="F19944" t="s">
        <v>133</v>
      </c>
    </row>
    <row r="19945" spans="1:6" x14ac:dyDescent="0.25">
      <c r="A19945">
        <v>3966</v>
      </c>
      <c r="B19945" s="3">
        <v>43647</v>
      </c>
      <c r="C19945" s="3">
        <v>43738</v>
      </c>
      <c r="D19945" t="s">
        <v>131</v>
      </c>
      <c r="E19945" t="s">
        <v>121</v>
      </c>
      <c r="F19945" t="s">
        <v>133</v>
      </c>
    </row>
    <row r="19946" spans="1:6" x14ac:dyDescent="0.25">
      <c r="A19946">
        <v>3966</v>
      </c>
      <c r="B19946" s="3">
        <v>43738</v>
      </c>
      <c r="C19946" s="3">
        <v>44491</v>
      </c>
      <c r="D19946" t="s">
        <v>131</v>
      </c>
      <c r="E19946" t="s">
        <v>121</v>
      </c>
      <c r="F19946" t="s">
        <v>133</v>
      </c>
    </row>
    <row r="19947" spans="1:6" x14ac:dyDescent="0.25">
      <c r="A19947">
        <v>3966</v>
      </c>
      <c r="B19947" s="3">
        <v>44486</v>
      </c>
      <c r="C19947" s="3">
        <v>44490</v>
      </c>
      <c r="D19947" t="s">
        <v>131</v>
      </c>
      <c r="E19947" t="s">
        <v>121</v>
      </c>
      <c r="F19947" t="s">
        <v>133</v>
      </c>
    </row>
    <row r="19948" spans="1:6" x14ac:dyDescent="0.25">
      <c r="A19948">
        <v>3966</v>
      </c>
      <c r="B19948" s="3">
        <v>44491</v>
      </c>
      <c r="C19948" s="3">
        <v>44491</v>
      </c>
      <c r="D19948" t="s">
        <v>131</v>
      </c>
      <c r="E19948" t="s">
        <v>121</v>
      </c>
      <c r="F19948" t="s">
        <v>133</v>
      </c>
    </row>
    <row r="19949" spans="1:6" x14ac:dyDescent="0.25">
      <c r="A19949">
        <v>3966</v>
      </c>
      <c r="B19949" s="3">
        <v>44492</v>
      </c>
      <c r="C19949" s="3">
        <v>44537</v>
      </c>
      <c r="D19949" t="s">
        <v>131</v>
      </c>
      <c r="E19949" t="s">
        <v>121</v>
      </c>
      <c r="F19949" t="s">
        <v>133</v>
      </c>
    </row>
    <row r="19950" spans="1:6" x14ac:dyDescent="0.25">
      <c r="A19950">
        <v>3966</v>
      </c>
      <c r="B19950" s="3">
        <v>44538</v>
      </c>
      <c r="C19950" s="3">
        <v>44541</v>
      </c>
      <c r="D19950" t="s">
        <v>131</v>
      </c>
      <c r="E19950" t="s">
        <v>121</v>
      </c>
      <c r="F19950" t="s">
        <v>133</v>
      </c>
    </row>
    <row r="19951" spans="1:6" x14ac:dyDescent="0.25">
      <c r="A19951">
        <v>3966</v>
      </c>
      <c r="B19951" s="3">
        <v>44542</v>
      </c>
      <c r="C19951" s="3">
        <v>44542</v>
      </c>
      <c r="D19951" t="s">
        <v>131</v>
      </c>
      <c r="E19951" t="s">
        <v>121</v>
      </c>
      <c r="F19951" t="s">
        <v>133</v>
      </c>
    </row>
    <row r="19952" spans="1:6" x14ac:dyDescent="0.25">
      <c r="A19952">
        <v>3966</v>
      </c>
      <c r="B19952" s="3">
        <v>44543</v>
      </c>
      <c r="C19952" s="3">
        <v>44545</v>
      </c>
      <c r="D19952" t="s">
        <v>131</v>
      </c>
      <c r="E19952" t="s">
        <v>121</v>
      </c>
      <c r="F19952" t="s">
        <v>133</v>
      </c>
    </row>
    <row r="19953" spans="1:6" x14ac:dyDescent="0.25">
      <c r="A19953">
        <v>3966</v>
      </c>
      <c r="B19953" s="3">
        <v>44546</v>
      </c>
      <c r="C19953" s="3">
        <v>44606</v>
      </c>
      <c r="D19953" t="s">
        <v>131</v>
      </c>
      <c r="E19953" t="s">
        <v>121</v>
      </c>
      <c r="F19953" t="s">
        <v>133</v>
      </c>
    </row>
    <row r="19954" spans="1:6" x14ac:dyDescent="0.25">
      <c r="A19954">
        <v>3966</v>
      </c>
      <c r="B19954" s="3">
        <v>44607</v>
      </c>
      <c r="C19954" s="3">
        <v>44610</v>
      </c>
      <c r="D19954" t="s">
        <v>131</v>
      </c>
      <c r="E19954" t="s">
        <v>121</v>
      </c>
      <c r="F19954" t="s">
        <v>133</v>
      </c>
    </row>
    <row r="19955" spans="1:6" x14ac:dyDescent="0.25">
      <c r="A19955">
        <v>3966</v>
      </c>
      <c r="B19955" s="3">
        <v>44611</v>
      </c>
      <c r="C19955" s="3">
        <v>44612</v>
      </c>
      <c r="D19955" t="s">
        <v>131</v>
      </c>
      <c r="E19955" t="s">
        <v>121</v>
      </c>
      <c r="F19955" t="s">
        <v>133</v>
      </c>
    </row>
    <row r="19956" spans="1:6" x14ac:dyDescent="0.25">
      <c r="A19956">
        <v>3966</v>
      </c>
      <c r="B19956" s="3">
        <v>44613</v>
      </c>
      <c r="C19956" s="3">
        <v>44614</v>
      </c>
      <c r="D19956" t="s">
        <v>131</v>
      </c>
      <c r="E19956" t="s">
        <v>121</v>
      </c>
      <c r="F19956" t="s">
        <v>133</v>
      </c>
    </row>
    <row r="19957" spans="1:6" x14ac:dyDescent="0.25">
      <c r="A19957">
        <v>3966</v>
      </c>
      <c r="B19957" s="3">
        <v>44615</v>
      </c>
      <c r="C19957" s="3">
        <v>44617</v>
      </c>
      <c r="D19957" t="s">
        <v>131</v>
      </c>
      <c r="E19957" t="s">
        <v>121</v>
      </c>
      <c r="F19957" t="s">
        <v>133</v>
      </c>
    </row>
    <row r="19958" spans="1:6" x14ac:dyDescent="0.25">
      <c r="A19958">
        <v>3966</v>
      </c>
      <c r="B19958" s="3">
        <v>44618</v>
      </c>
      <c r="C19958" s="3"/>
      <c r="D19958" t="s">
        <v>131</v>
      </c>
      <c r="E19958" t="s">
        <v>121</v>
      </c>
      <c r="F19958" t="s">
        <v>133</v>
      </c>
    </row>
    <row r="19959" spans="1:6" x14ac:dyDescent="0.25">
      <c r="A19959">
        <v>3967</v>
      </c>
      <c r="B19959" s="3">
        <v>43160</v>
      </c>
      <c r="C19959" s="3">
        <v>43368</v>
      </c>
      <c r="D19959" t="s">
        <v>131</v>
      </c>
      <c r="E19959" t="s">
        <v>173</v>
      </c>
      <c r="F19959" t="s">
        <v>133</v>
      </c>
    </row>
    <row r="19960" spans="1:6" x14ac:dyDescent="0.25">
      <c r="A19960">
        <v>3967</v>
      </c>
      <c r="B19960" s="3">
        <v>43368</v>
      </c>
      <c r="C19960" s="3">
        <v>43377</v>
      </c>
      <c r="D19960" t="s">
        <v>131</v>
      </c>
      <c r="E19960" t="s">
        <v>173</v>
      </c>
      <c r="F19960" t="s">
        <v>133</v>
      </c>
    </row>
    <row r="19961" spans="1:6" x14ac:dyDescent="0.25">
      <c r="A19961">
        <v>3967</v>
      </c>
      <c r="B19961" s="3">
        <v>43378</v>
      </c>
      <c r="C19961" s="3">
        <v>43605</v>
      </c>
      <c r="D19961" t="s">
        <v>131</v>
      </c>
      <c r="E19961" t="s">
        <v>173</v>
      </c>
      <c r="F19961" t="s">
        <v>133</v>
      </c>
    </row>
    <row r="19962" spans="1:6" x14ac:dyDescent="0.25">
      <c r="A19962">
        <v>3967</v>
      </c>
      <c r="B19962" s="3">
        <v>43605</v>
      </c>
      <c r="C19962" s="3">
        <v>43605</v>
      </c>
      <c r="D19962" t="s">
        <v>131</v>
      </c>
      <c r="E19962" t="s">
        <v>173</v>
      </c>
      <c r="F19962" t="s">
        <v>133</v>
      </c>
    </row>
    <row r="19963" spans="1:6" x14ac:dyDescent="0.25">
      <c r="A19963">
        <v>3967</v>
      </c>
      <c r="B19963" s="3">
        <v>43606</v>
      </c>
      <c r="C19963" s="3">
        <v>43607</v>
      </c>
      <c r="D19963" t="s">
        <v>131</v>
      </c>
      <c r="E19963" t="s">
        <v>173</v>
      </c>
      <c r="F19963" t="s">
        <v>133</v>
      </c>
    </row>
    <row r="19964" spans="1:6" x14ac:dyDescent="0.25">
      <c r="A19964">
        <v>3967</v>
      </c>
      <c r="B19964" s="3">
        <v>43607</v>
      </c>
      <c r="C19964" s="3">
        <v>43693</v>
      </c>
      <c r="D19964" t="s">
        <v>131</v>
      </c>
      <c r="E19964" t="s">
        <v>173</v>
      </c>
      <c r="F19964" t="s">
        <v>132</v>
      </c>
    </row>
    <row r="19965" spans="1:6" x14ac:dyDescent="0.25">
      <c r="A19965">
        <v>3967</v>
      </c>
      <c r="B19965" s="3">
        <v>43675</v>
      </c>
      <c r="C19965" s="3">
        <v>43679</v>
      </c>
      <c r="D19965" t="s">
        <v>131</v>
      </c>
      <c r="E19965" t="s">
        <v>171</v>
      </c>
      <c r="F19965" t="s">
        <v>132</v>
      </c>
    </row>
    <row r="19966" spans="1:6" x14ac:dyDescent="0.25">
      <c r="A19966">
        <v>3967</v>
      </c>
      <c r="B19966" s="3">
        <v>43680</v>
      </c>
      <c r="C19966" s="3">
        <v>44511</v>
      </c>
      <c r="D19966" t="s">
        <v>131</v>
      </c>
      <c r="E19966" t="s">
        <v>171</v>
      </c>
      <c r="F19966" t="s">
        <v>132</v>
      </c>
    </row>
    <row r="19967" spans="1:6" x14ac:dyDescent="0.25">
      <c r="A19967">
        <v>3967</v>
      </c>
      <c r="B19967" s="3">
        <v>43693</v>
      </c>
      <c r="C19967" s="3">
        <v>43693</v>
      </c>
      <c r="D19967" t="s">
        <v>131</v>
      </c>
      <c r="E19967" t="s">
        <v>173</v>
      </c>
      <c r="F19967" t="s">
        <v>133</v>
      </c>
    </row>
    <row r="19968" spans="1:6" x14ac:dyDescent="0.25">
      <c r="A19968">
        <v>3967</v>
      </c>
      <c r="B19968" s="3">
        <v>43693</v>
      </c>
      <c r="C19968" s="3">
        <v>43693</v>
      </c>
      <c r="D19968" t="s">
        <v>131</v>
      </c>
      <c r="E19968" t="s">
        <v>173</v>
      </c>
      <c r="F19968" t="s">
        <v>133</v>
      </c>
    </row>
    <row r="19969" spans="1:6" x14ac:dyDescent="0.25">
      <c r="A19969">
        <v>3967</v>
      </c>
      <c r="B19969" s="3">
        <v>43693</v>
      </c>
      <c r="C19969" s="3">
        <v>43693</v>
      </c>
      <c r="D19969" t="s">
        <v>131</v>
      </c>
      <c r="E19969" t="s">
        <v>171</v>
      </c>
      <c r="F19969" t="s">
        <v>133</v>
      </c>
    </row>
    <row r="19970" spans="1:6" x14ac:dyDescent="0.25">
      <c r="A19970">
        <v>3967</v>
      </c>
      <c r="B19970" s="3">
        <v>43693</v>
      </c>
      <c r="C19970" s="3">
        <v>43693</v>
      </c>
      <c r="D19970" t="s">
        <v>131</v>
      </c>
      <c r="E19970" t="s">
        <v>171</v>
      </c>
      <c r="F19970" t="s">
        <v>132</v>
      </c>
    </row>
    <row r="19971" spans="1:6" x14ac:dyDescent="0.25">
      <c r="A19971">
        <v>3967</v>
      </c>
      <c r="B19971" s="3">
        <v>44511</v>
      </c>
      <c r="C19971" s="3">
        <v>44513</v>
      </c>
      <c r="D19971" t="s">
        <v>131</v>
      </c>
      <c r="E19971" t="s">
        <v>171</v>
      </c>
      <c r="F19971" t="s">
        <v>132</v>
      </c>
    </row>
    <row r="19972" spans="1:6" x14ac:dyDescent="0.25">
      <c r="A19972">
        <v>3967</v>
      </c>
      <c r="B19972" s="3">
        <v>44514</v>
      </c>
      <c r="C19972" s="3">
        <v>44516</v>
      </c>
      <c r="D19972" t="s">
        <v>131</v>
      </c>
      <c r="E19972" t="s">
        <v>171</v>
      </c>
      <c r="F19972" t="s">
        <v>132</v>
      </c>
    </row>
    <row r="19973" spans="1:6" x14ac:dyDescent="0.25">
      <c r="A19973">
        <v>3967</v>
      </c>
      <c r="B19973" s="3">
        <v>44516</v>
      </c>
      <c r="C19973" s="3">
        <v>44522</v>
      </c>
      <c r="D19973" t="s">
        <v>131</v>
      </c>
      <c r="E19973" t="s">
        <v>171</v>
      </c>
      <c r="F19973" t="s">
        <v>132</v>
      </c>
    </row>
    <row r="19974" spans="1:6" x14ac:dyDescent="0.25">
      <c r="A19974">
        <v>3967</v>
      </c>
      <c r="B19974" s="3">
        <v>44523</v>
      </c>
      <c r="C19974" s="3">
        <v>44524</v>
      </c>
      <c r="D19974" t="s">
        <v>131</v>
      </c>
      <c r="E19974" t="s">
        <v>171</v>
      </c>
      <c r="F19974" t="s">
        <v>132</v>
      </c>
    </row>
    <row r="19975" spans="1:6" x14ac:dyDescent="0.25">
      <c r="A19975">
        <v>3967</v>
      </c>
      <c r="B19975" s="3">
        <v>44524</v>
      </c>
      <c r="C19975" s="3">
        <v>44530</v>
      </c>
      <c r="D19975" t="s">
        <v>131</v>
      </c>
      <c r="E19975" t="s">
        <v>171</v>
      </c>
      <c r="F19975" t="s">
        <v>132</v>
      </c>
    </row>
    <row r="19976" spans="1:6" x14ac:dyDescent="0.25">
      <c r="A19976">
        <v>3967</v>
      </c>
      <c r="B19976" s="3">
        <v>44531</v>
      </c>
      <c r="C19976" s="3">
        <v>44531</v>
      </c>
      <c r="D19976" t="s">
        <v>131</v>
      </c>
      <c r="E19976" t="s">
        <v>171</v>
      </c>
      <c r="F19976" t="s">
        <v>132</v>
      </c>
    </row>
    <row r="19977" spans="1:6" x14ac:dyDescent="0.25">
      <c r="A19977">
        <v>3967</v>
      </c>
      <c r="B19977" s="3">
        <v>44531</v>
      </c>
      <c r="C19977" s="3">
        <v>44533</v>
      </c>
      <c r="D19977" t="s">
        <v>131</v>
      </c>
      <c r="E19977" t="s">
        <v>171</v>
      </c>
      <c r="F19977" t="s">
        <v>132</v>
      </c>
    </row>
    <row r="19978" spans="1:6" x14ac:dyDescent="0.25">
      <c r="A19978">
        <v>3967</v>
      </c>
      <c r="B19978" s="3">
        <v>44534</v>
      </c>
      <c r="C19978" s="3"/>
      <c r="D19978" t="s">
        <v>131</v>
      </c>
      <c r="E19978" t="s">
        <v>171</v>
      </c>
      <c r="F19978" t="s">
        <v>132</v>
      </c>
    </row>
    <row r="19979" spans="1:6" x14ac:dyDescent="0.25">
      <c r="A19979">
        <v>3968</v>
      </c>
      <c r="B19979" s="3">
        <v>43160</v>
      </c>
      <c r="C19979" s="3">
        <v>43420</v>
      </c>
      <c r="D19979" t="s">
        <v>131</v>
      </c>
      <c r="E19979" t="s">
        <v>173</v>
      </c>
      <c r="F19979" t="s">
        <v>133</v>
      </c>
    </row>
    <row r="19980" spans="1:6" x14ac:dyDescent="0.25">
      <c r="A19980">
        <v>3968</v>
      </c>
      <c r="B19980" s="3">
        <v>43420</v>
      </c>
      <c r="C19980" s="3">
        <v>43420</v>
      </c>
      <c r="D19980" t="s">
        <v>131</v>
      </c>
      <c r="E19980" t="s">
        <v>173</v>
      </c>
      <c r="F19980" t="s">
        <v>133</v>
      </c>
    </row>
    <row r="19981" spans="1:6" x14ac:dyDescent="0.25">
      <c r="A19981">
        <v>3968</v>
      </c>
      <c r="B19981" s="3">
        <v>43420</v>
      </c>
      <c r="C19981" s="3">
        <v>43420</v>
      </c>
      <c r="D19981" t="s">
        <v>131</v>
      </c>
      <c r="E19981" t="s">
        <v>171</v>
      </c>
      <c r="F19981" t="s">
        <v>133</v>
      </c>
    </row>
    <row r="19982" spans="1:6" x14ac:dyDescent="0.25">
      <c r="A19982">
        <v>3968</v>
      </c>
      <c r="B19982" s="3">
        <v>43420</v>
      </c>
      <c r="C19982" s="3">
        <v>43693</v>
      </c>
      <c r="D19982" t="s">
        <v>131</v>
      </c>
      <c r="E19982" t="s">
        <v>171</v>
      </c>
      <c r="F19982" t="s">
        <v>132</v>
      </c>
    </row>
    <row r="19983" spans="1:6" x14ac:dyDescent="0.25">
      <c r="A19983">
        <v>3968</v>
      </c>
      <c r="B19983" s="3">
        <v>43693</v>
      </c>
      <c r="C19983" s="3">
        <v>43693</v>
      </c>
      <c r="D19983" t="s">
        <v>131</v>
      </c>
      <c r="E19983" t="s">
        <v>171</v>
      </c>
      <c r="F19983" t="s">
        <v>133</v>
      </c>
    </row>
    <row r="19984" spans="1:6" x14ac:dyDescent="0.25">
      <c r="A19984">
        <v>3968</v>
      </c>
      <c r="B19984" s="3">
        <v>43693</v>
      </c>
      <c r="C19984" s="3">
        <v>43693</v>
      </c>
      <c r="D19984" t="s">
        <v>131</v>
      </c>
      <c r="E19984" t="s">
        <v>171</v>
      </c>
      <c r="F19984" t="s">
        <v>133</v>
      </c>
    </row>
    <row r="19985" spans="1:6" x14ac:dyDescent="0.25">
      <c r="A19985">
        <v>3968</v>
      </c>
      <c r="B19985" s="3">
        <v>43693</v>
      </c>
      <c r="C19985" s="3">
        <v>43776</v>
      </c>
      <c r="D19985" t="s">
        <v>131</v>
      </c>
      <c r="E19985" t="s">
        <v>124</v>
      </c>
      <c r="F19985" t="s">
        <v>132</v>
      </c>
    </row>
    <row r="19986" spans="1:6" x14ac:dyDescent="0.25">
      <c r="A19986">
        <v>3968</v>
      </c>
      <c r="B19986" s="3">
        <v>43776</v>
      </c>
      <c r="C19986" s="3">
        <v>43776</v>
      </c>
      <c r="D19986" t="s">
        <v>131</v>
      </c>
      <c r="E19986" t="s">
        <v>124</v>
      </c>
      <c r="F19986" t="s">
        <v>132</v>
      </c>
    </row>
    <row r="19987" spans="1:6" x14ac:dyDescent="0.25">
      <c r="A19987">
        <v>3968</v>
      </c>
      <c r="B19987" s="3">
        <v>43777</v>
      </c>
      <c r="C19987" s="3">
        <v>44138</v>
      </c>
      <c r="D19987" t="s">
        <v>131</v>
      </c>
      <c r="E19987" t="s">
        <v>124</v>
      </c>
      <c r="F19987" t="s">
        <v>132</v>
      </c>
    </row>
    <row r="19988" spans="1:6" x14ac:dyDescent="0.25">
      <c r="A19988">
        <v>3968</v>
      </c>
      <c r="B19988" s="3">
        <v>44138</v>
      </c>
      <c r="C19988" s="3">
        <v>44138</v>
      </c>
      <c r="D19988" t="s">
        <v>131</v>
      </c>
      <c r="E19988" t="s">
        <v>124</v>
      </c>
      <c r="F19988" t="s">
        <v>132</v>
      </c>
    </row>
    <row r="19989" spans="1:6" x14ac:dyDescent="0.25">
      <c r="A19989">
        <v>3968</v>
      </c>
      <c r="B19989" s="3">
        <v>44139</v>
      </c>
      <c r="C19989" s="3">
        <v>44712</v>
      </c>
      <c r="D19989" t="s">
        <v>131</v>
      </c>
      <c r="E19989" t="s">
        <v>124</v>
      </c>
      <c r="F19989" t="s">
        <v>132</v>
      </c>
    </row>
    <row r="19990" spans="1:6" x14ac:dyDescent="0.25">
      <c r="A19990">
        <v>3968</v>
      </c>
      <c r="B19990" s="3">
        <v>44712</v>
      </c>
      <c r="C19990" s="3">
        <v>44713</v>
      </c>
      <c r="D19990" t="s">
        <v>131</v>
      </c>
      <c r="E19990" t="s">
        <v>124</v>
      </c>
      <c r="F19990" t="s">
        <v>132</v>
      </c>
    </row>
    <row r="19991" spans="1:6" x14ac:dyDescent="0.25">
      <c r="A19991">
        <v>3968</v>
      </c>
      <c r="B19991" s="3">
        <v>44714</v>
      </c>
      <c r="D19991" t="s">
        <v>131</v>
      </c>
      <c r="E19991" t="s">
        <v>124</v>
      </c>
      <c r="F19991" t="s">
        <v>132</v>
      </c>
    </row>
    <row r="19992" spans="1:6" x14ac:dyDescent="0.25">
      <c r="A19992">
        <v>3970</v>
      </c>
      <c r="B19992" s="3">
        <v>43289</v>
      </c>
      <c r="C19992" s="3">
        <v>43319</v>
      </c>
      <c r="D19992" t="s">
        <v>131</v>
      </c>
      <c r="E19992" t="s">
        <v>167</v>
      </c>
      <c r="F19992" t="s">
        <v>133</v>
      </c>
    </row>
    <row r="19993" spans="1:6" x14ac:dyDescent="0.25">
      <c r="A19993">
        <v>3970</v>
      </c>
      <c r="B19993" s="3">
        <v>43684</v>
      </c>
      <c r="C19993" s="3"/>
      <c r="D19993" t="s">
        <v>131</v>
      </c>
      <c r="E19993" t="s">
        <v>167</v>
      </c>
      <c r="F19993" t="s">
        <v>133</v>
      </c>
    </row>
    <row r="19994" spans="1:6" x14ac:dyDescent="0.25">
      <c r="A19994">
        <v>3970</v>
      </c>
      <c r="B19994" s="3">
        <v>44562</v>
      </c>
      <c r="C19994" s="3"/>
      <c r="D19994" t="s">
        <v>131</v>
      </c>
      <c r="E19994" t="s">
        <v>168</v>
      </c>
      <c r="F19994" t="s">
        <v>133</v>
      </c>
    </row>
    <row r="19995" spans="1:6" x14ac:dyDescent="0.25">
      <c r="A19995">
        <v>3971</v>
      </c>
      <c r="B19995" s="3">
        <v>43831</v>
      </c>
      <c r="C19995" s="3">
        <v>43861</v>
      </c>
      <c r="D19995" t="s">
        <v>131</v>
      </c>
      <c r="E19995" t="s">
        <v>167</v>
      </c>
      <c r="F19995" t="s">
        <v>133</v>
      </c>
    </row>
    <row r="19996" spans="1:6" x14ac:dyDescent="0.25">
      <c r="A19996">
        <v>3973</v>
      </c>
      <c r="B19996" s="3">
        <v>43206</v>
      </c>
      <c r="C19996" s="3">
        <v>43490</v>
      </c>
      <c r="D19996" t="s">
        <v>131</v>
      </c>
      <c r="E19996" t="s">
        <v>185</v>
      </c>
      <c r="F19996" t="s">
        <v>133</v>
      </c>
    </row>
    <row r="19997" spans="1:6" x14ac:dyDescent="0.25">
      <c r="A19997">
        <v>3973</v>
      </c>
      <c r="B19997" s="3">
        <v>43490</v>
      </c>
      <c r="C19997" s="3">
        <v>43492</v>
      </c>
      <c r="D19997" t="s">
        <v>131</v>
      </c>
      <c r="E19997" t="s">
        <v>185</v>
      </c>
      <c r="F19997" t="s">
        <v>133</v>
      </c>
    </row>
    <row r="19998" spans="1:6" x14ac:dyDescent="0.25">
      <c r="A19998">
        <v>3973</v>
      </c>
      <c r="B19998" s="3">
        <v>43493</v>
      </c>
      <c r="C19998" s="3">
        <v>43564</v>
      </c>
      <c r="D19998" t="s">
        <v>131</v>
      </c>
      <c r="E19998" t="s">
        <v>185</v>
      </c>
      <c r="F19998" t="s">
        <v>133</v>
      </c>
    </row>
    <row r="19999" spans="1:6" x14ac:dyDescent="0.25">
      <c r="A19999">
        <v>3973</v>
      </c>
      <c r="B19999" s="3">
        <v>43564</v>
      </c>
      <c r="C19999" s="3">
        <v>43661</v>
      </c>
      <c r="D19999" t="s">
        <v>131</v>
      </c>
      <c r="E19999" t="s">
        <v>185</v>
      </c>
      <c r="F19999" t="s">
        <v>133</v>
      </c>
    </row>
    <row r="20000" spans="1:6" x14ac:dyDescent="0.25">
      <c r="A20000">
        <v>3973</v>
      </c>
      <c r="B20000" s="3">
        <v>43662</v>
      </c>
      <c r="D20000" t="s">
        <v>131</v>
      </c>
      <c r="E20000" t="s">
        <v>185</v>
      </c>
      <c r="F20000" t="s">
        <v>133</v>
      </c>
    </row>
    <row r="20001" spans="1:6" x14ac:dyDescent="0.25">
      <c r="A20001">
        <v>3975</v>
      </c>
      <c r="B20001" s="3">
        <v>43497</v>
      </c>
      <c r="C20001" s="3">
        <v>43844</v>
      </c>
      <c r="D20001" t="s">
        <v>131</v>
      </c>
      <c r="E20001" t="s">
        <v>173</v>
      </c>
      <c r="F20001" t="s">
        <v>133</v>
      </c>
    </row>
    <row r="20002" spans="1:6" x14ac:dyDescent="0.25">
      <c r="A20002">
        <v>3975</v>
      </c>
      <c r="B20002" s="3">
        <v>43844</v>
      </c>
      <c r="C20002" s="3">
        <v>43844</v>
      </c>
      <c r="D20002" t="s">
        <v>131</v>
      </c>
      <c r="E20002" t="s">
        <v>173</v>
      </c>
      <c r="F20002" t="s">
        <v>133</v>
      </c>
    </row>
    <row r="20003" spans="1:6" x14ac:dyDescent="0.25">
      <c r="A20003">
        <v>3975</v>
      </c>
      <c r="B20003" s="3">
        <v>43844</v>
      </c>
      <c r="C20003" s="3">
        <v>44089</v>
      </c>
      <c r="D20003" t="s">
        <v>131</v>
      </c>
      <c r="E20003" t="s">
        <v>177</v>
      </c>
      <c r="F20003" t="s">
        <v>133</v>
      </c>
    </row>
    <row r="20004" spans="1:6" x14ac:dyDescent="0.25">
      <c r="A20004">
        <v>3975</v>
      </c>
      <c r="B20004" s="3">
        <v>44089</v>
      </c>
      <c r="C20004" s="3">
        <v>44453</v>
      </c>
      <c r="D20004" t="s">
        <v>131</v>
      </c>
      <c r="E20004" t="s">
        <v>177</v>
      </c>
      <c r="F20004" t="s">
        <v>133</v>
      </c>
    </row>
    <row r="20005" spans="1:6" x14ac:dyDescent="0.25">
      <c r="A20005">
        <v>3975</v>
      </c>
      <c r="B20005" s="3">
        <v>44454</v>
      </c>
      <c r="C20005" s="3">
        <v>44578</v>
      </c>
      <c r="D20005" t="s">
        <v>131</v>
      </c>
      <c r="E20005" t="s">
        <v>177</v>
      </c>
      <c r="F20005" t="s">
        <v>133</v>
      </c>
    </row>
    <row r="20006" spans="1:6" x14ac:dyDescent="0.25">
      <c r="A20006">
        <v>3975</v>
      </c>
      <c r="B20006" s="3">
        <v>44578</v>
      </c>
      <c r="C20006" s="3">
        <v>44578</v>
      </c>
      <c r="D20006" t="s">
        <v>131</v>
      </c>
      <c r="E20006" t="s">
        <v>177</v>
      </c>
      <c r="F20006" t="s">
        <v>133</v>
      </c>
    </row>
    <row r="20007" spans="1:6" x14ac:dyDescent="0.25">
      <c r="A20007">
        <v>3975</v>
      </c>
      <c r="B20007" s="3">
        <v>44578</v>
      </c>
      <c r="C20007" s="3">
        <v>44743</v>
      </c>
      <c r="D20007" t="s">
        <v>131</v>
      </c>
      <c r="E20007" t="s">
        <v>118</v>
      </c>
      <c r="F20007" t="s">
        <v>133</v>
      </c>
    </row>
    <row r="20008" spans="1:6" x14ac:dyDescent="0.25">
      <c r="A20008">
        <v>3975</v>
      </c>
      <c r="B20008" s="3">
        <v>44743</v>
      </c>
      <c r="C20008" s="3">
        <v>44743</v>
      </c>
      <c r="D20008" t="s">
        <v>131</v>
      </c>
      <c r="E20008" t="s">
        <v>177</v>
      </c>
      <c r="F20008" t="s">
        <v>133</v>
      </c>
    </row>
    <row r="20009" spans="1:6" x14ac:dyDescent="0.25">
      <c r="A20009">
        <v>3975</v>
      </c>
      <c r="B20009" s="3">
        <v>44743</v>
      </c>
      <c r="C20009" s="3"/>
      <c r="D20009" t="s">
        <v>131</v>
      </c>
      <c r="E20009" t="s">
        <v>177</v>
      </c>
      <c r="F20009" t="s">
        <v>133</v>
      </c>
    </row>
    <row r="20010" spans="1:6" x14ac:dyDescent="0.25">
      <c r="A20010">
        <v>3975</v>
      </c>
      <c r="B20010" s="3">
        <v>44743</v>
      </c>
      <c r="D20010" t="s">
        <v>131</v>
      </c>
      <c r="E20010" t="s">
        <v>118</v>
      </c>
      <c r="F20010" t="s">
        <v>133</v>
      </c>
    </row>
    <row r="20011" spans="1:6" x14ac:dyDescent="0.25">
      <c r="A20011">
        <v>3975</v>
      </c>
      <c r="B20011" s="3">
        <v>44743</v>
      </c>
      <c r="C20011" s="3"/>
      <c r="D20011" t="s">
        <v>131</v>
      </c>
      <c r="E20011" t="s">
        <v>118</v>
      </c>
      <c r="F20011" t="s">
        <v>133</v>
      </c>
    </row>
    <row r="20012" spans="1:6" x14ac:dyDescent="0.25">
      <c r="A20012">
        <v>3976</v>
      </c>
      <c r="B20012" s="3">
        <v>44393</v>
      </c>
      <c r="C20012" s="3">
        <v>44484</v>
      </c>
      <c r="D20012" t="s">
        <v>131</v>
      </c>
      <c r="E20012" t="s">
        <v>177</v>
      </c>
      <c r="F20012" t="s">
        <v>133</v>
      </c>
    </row>
    <row r="20013" spans="1:6" x14ac:dyDescent="0.25">
      <c r="A20013">
        <v>3976</v>
      </c>
      <c r="B20013" s="3">
        <v>44485</v>
      </c>
      <c r="C20013" s="3">
        <v>44561</v>
      </c>
      <c r="D20013" t="s">
        <v>131</v>
      </c>
      <c r="E20013" t="s">
        <v>177</v>
      </c>
      <c r="F20013" t="s">
        <v>133</v>
      </c>
    </row>
    <row r="20014" spans="1:6" x14ac:dyDescent="0.25">
      <c r="A20014">
        <v>3976</v>
      </c>
      <c r="B20014" s="3">
        <v>44578</v>
      </c>
      <c r="C20014" s="3">
        <v>44651</v>
      </c>
      <c r="D20014" t="s">
        <v>131</v>
      </c>
      <c r="E20014" t="s">
        <v>177</v>
      </c>
      <c r="F20014" t="s">
        <v>133</v>
      </c>
    </row>
    <row r="20015" spans="1:6" x14ac:dyDescent="0.25">
      <c r="A20015">
        <v>3976</v>
      </c>
      <c r="B20015" s="3">
        <v>44652</v>
      </c>
      <c r="C20015" s="3">
        <v>44742</v>
      </c>
      <c r="D20015" t="s">
        <v>131</v>
      </c>
      <c r="E20015" t="s">
        <v>177</v>
      </c>
      <c r="F20015" t="s">
        <v>133</v>
      </c>
    </row>
    <row r="20016" spans="1:6" x14ac:dyDescent="0.25">
      <c r="A20016">
        <v>3976</v>
      </c>
      <c r="B20016" s="3">
        <v>44743</v>
      </c>
      <c r="C20016" s="3">
        <v>44834</v>
      </c>
      <c r="D20016" t="s">
        <v>131</v>
      </c>
      <c r="E20016" t="s">
        <v>177</v>
      </c>
      <c r="F20016" t="s">
        <v>133</v>
      </c>
    </row>
    <row r="20017" spans="1:6" x14ac:dyDescent="0.25">
      <c r="A20017">
        <v>3977</v>
      </c>
      <c r="B20017" s="3">
        <v>43348</v>
      </c>
      <c r="C20017" s="3">
        <v>44298</v>
      </c>
      <c r="D20017" t="s">
        <v>131</v>
      </c>
      <c r="E20017" t="s">
        <v>180</v>
      </c>
      <c r="F20017" t="s">
        <v>133</v>
      </c>
    </row>
    <row r="20018" spans="1:6" x14ac:dyDescent="0.25">
      <c r="A20018">
        <v>3977</v>
      </c>
      <c r="B20018" s="3">
        <v>44298</v>
      </c>
      <c r="C20018" s="3">
        <v>44298</v>
      </c>
      <c r="D20018" t="s">
        <v>131</v>
      </c>
      <c r="E20018" t="s">
        <v>180</v>
      </c>
      <c r="F20018" t="s">
        <v>133</v>
      </c>
    </row>
    <row r="20019" spans="1:6" x14ac:dyDescent="0.25">
      <c r="A20019">
        <v>3977</v>
      </c>
      <c r="B20019" s="3">
        <v>44298</v>
      </c>
      <c r="C20019" s="3">
        <v>44298</v>
      </c>
      <c r="D20019" t="s">
        <v>131</v>
      </c>
      <c r="E20019" t="s">
        <v>116</v>
      </c>
      <c r="F20019" t="s">
        <v>133</v>
      </c>
    </row>
    <row r="20020" spans="1:6" x14ac:dyDescent="0.25">
      <c r="A20020">
        <v>3977</v>
      </c>
      <c r="B20020" s="3">
        <v>44298</v>
      </c>
      <c r="D20020" t="s">
        <v>131</v>
      </c>
      <c r="E20020" t="s">
        <v>116</v>
      </c>
      <c r="F20020" t="s">
        <v>133</v>
      </c>
    </row>
    <row r="20021" spans="1:6" x14ac:dyDescent="0.25">
      <c r="A20021">
        <v>3978</v>
      </c>
      <c r="B20021" s="3">
        <v>43348</v>
      </c>
      <c r="C20021" s="3">
        <v>43405</v>
      </c>
      <c r="D20021" t="s">
        <v>131</v>
      </c>
      <c r="E20021" t="s">
        <v>211</v>
      </c>
      <c r="F20021" t="s">
        <v>133</v>
      </c>
    </row>
    <row r="20022" spans="1:6" x14ac:dyDescent="0.25">
      <c r="A20022">
        <v>3978</v>
      </c>
      <c r="B20022" s="3">
        <v>43405</v>
      </c>
      <c r="C20022" s="3">
        <v>44562</v>
      </c>
      <c r="D20022" t="s">
        <v>131</v>
      </c>
      <c r="E20022" t="s">
        <v>211</v>
      </c>
      <c r="F20022" t="s">
        <v>133</v>
      </c>
    </row>
    <row r="20023" spans="1:6" x14ac:dyDescent="0.25">
      <c r="A20023">
        <v>3978</v>
      </c>
      <c r="B20023" s="3">
        <v>44562</v>
      </c>
      <c r="C20023" s="3">
        <v>44562</v>
      </c>
      <c r="D20023" t="s">
        <v>131</v>
      </c>
      <c r="E20023" t="s">
        <v>330</v>
      </c>
      <c r="F20023" t="s">
        <v>133</v>
      </c>
    </row>
    <row r="20024" spans="1:6" x14ac:dyDescent="0.25">
      <c r="A20024">
        <v>3978</v>
      </c>
      <c r="B20024" s="3">
        <v>44562</v>
      </c>
      <c r="C20024" s="3">
        <v>44711</v>
      </c>
      <c r="D20024" t="s">
        <v>131</v>
      </c>
      <c r="E20024" t="s">
        <v>330</v>
      </c>
      <c r="F20024" t="s">
        <v>133</v>
      </c>
    </row>
    <row r="20025" spans="1:6" x14ac:dyDescent="0.25">
      <c r="A20025">
        <v>3978</v>
      </c>
      <c r="B20025" s="3">
        <v>44711</v>
      </c>
      <c r="C20025" s="3">
        <v>44713</v>
      </c>
      <c r="D20025" t="s">
        <v>131</v>
      </c>
      <c r="E20025" t="s">
        <v>330</v>
      </c>
      <c r="F20025" t="s">
        <v>133</v>
      </c>
    </row>
    <row r="20026" spans="1:6" x14ac:dyDescent="0.25">
      <c r="A20026">
        <v>3978</v>
      </c>
      <c r="B20026" s="3">
        <v>44714</v>
      </c>
      <c r="D20026" t="s">
        <v>131</v>
      </c>
      <c r="E20026" t="s">
        <v>330</v>
      </c>
      <c r="F20026" t="s">
        <v>133</v>
      </c>
    </row>
    <row r="20027" spans="1:6" x14ac:dyDescent="0.25">
      <c r="A20027">
        <v>3979</v>
      </c>
      <c r="B20027" s="3">
        <v>43739</v>
      </c>
      <c r="C20027" s="3">
        <v>44239</v>
      </c>
      <c r="D20027" t="s">
        <v>131</v>
      </c>
      <c r="E20027" t="s">
        <v>167</v>
      </c>
      <c r="F20027" t="s">
        <v>133</v>
      </c>
    </row>
    <row r="20028" spans="1:6" x14ac:dyDescent="0.25">
      <c r="A20028">
        <v>3979</v>
      </c>
      <c r="B20028" s="3">
        <v>43739</v>
      </c>
      <c r="C20028" s="3">
        <v>43739</v>
      </c>
      <c r="D20028" t="s">
        <v>131</v>
      </c>
      <c r="E20028" t="s">
        <v>167</v>
      </c>
      <c r="F20028" t="s">
        <v>132</v>
      </c>
    </row>
    <row r="20029" spans="1:6" x14ac:dyDescent="0.25">
      <c r="A20029">
        <v>3979</v>
      </c>
      <c r="B20029" s="3">
        <v>44239</v>
      </c>
      <c r="D20029" t="s">
        <v>131</v>
      </c>
      <c r="E20029" t="s">
        <v>115</v>
      </c>
      <c r="F20029" t="s">
        <v>133</v>
      </c>
    </row>
    <row r="20030" spans="1:6" x14ac:dyDescent="0.25">
      <c r="A20030">
        <v>3979</v>
      </c>
      <c r="B20030" s="3">
        <v>44239</v>
      </c>
      <c r="C20030" s="3">
        <v>44239</v>
      </c>
      <c r="D20030" t="s">
        <v>131</v>
      </c>
      <c r="E20030" t="s">
        <v>167</v>
      </c>
      <c r="F20030" t="s">
        <v>132</v>
      </c>
    </row>
    <row r="20031" spans="1:6" x14ac:dyDescent="0.25">
      <c r="A20031">
        <v>3979</v>
      </c>
      <c r="B20031" s="3">
        <v>44239</v>
      </c>
      <c r="C20031" s="3">
        <v>44239</v>
      </c>
      <c r="D20031" t="s">
        <v>131</v>
      </c>
      <c r="E20031" t="s">
        <v>167</v>
      </c>
      <c r="F20031" t="s">
        <v>132</v>
      </c>
    </row>
    <row r="20032" spans="1:6" x14ac:dyDescent="0.25">
      <c r="A20032">
        <v>3980</v>
      </c>
      <c r="B20032" s="3">
        <v>43419</v>
      </c>
      <c r="C20032" s="3">
        <v>43465</v>
      </c>
      <c r="D20032" t="s">
        <v>131</v>
      </c>
      <c r="E20032" t="s">
        <v>175</v>
      </c>
      <c r="F20032" t="s">
        <v>133</v>
      </c>
    </row>
    <row r="20033" spans="1:6" x14ac:dyDescent="0.25">
      <c r="A20033">
        <v>3980</v>
      </c>
      <c r="B20033" s="3">
        <v>43466</v>
      </c>
      <c r="C20033" s="3">
        <v>43555</v>
      </c>
      <c r="D20033" t="s">
        <v>131</v>
      </c>
      <c r="E20033" t="s">
        <v>175</v>
      </c>
      <c r="F20033" t="s">
        <v>133</v>
      </c>
    </row>
    <row r="20034" spans="1:6" x14ac:dyDescent="0.25">
      <c r="A20034">
        <v>3980</v>
      </c>
      <c r="B20034" s="3">
        <v>43556</v>
      </c>
      <c r="C20034" s="3">
        <v>43646</v>
      </c>
      <c r="D20034" t="s">
        <v>131</v>
      </c>
      <c r="E20034" t="s">
        <v>175</v>
      </c>
      <c r="F20034" t="s">
        <v>133</v>
      </c>
    </row>
    <row r="20035" spans="1:6" x14ac:dyDescent="0.25">
      <c r="A20035">
        <v>3980</v>
      </c>
      <c r="B20035" s="3">
        <v>43647</v>
      </c>
      <c r="C20035" s="3">
        <v>43738</v>
      </c>
      <c r="D20035" t="s">
        <v>131</v>
      </c>
      <c r="E20035" t="s">
        <v>175</v>
      </c>
      <c r="F20035" t="s">
        <v>133</v>
      </c>
    </row>
    <row r="20036" spans="1:6" x14ac:dyDescent="0.25">
      <c r="A20036">
        <v>3980</v>
      </c>
      <c r="B20036" s="3">
        <v>43739</v>
      </c>
      <c r="C20036" s="3">
        <v>43784</v>
      </c>
      <c r="D20036" t="s">
        <v>131</v>
      </c>
      <c r="E20036" t="s">
        <v>175</v>
      </c>
      <c r="F20036" t="s">
        <v>133</v>
      </c>
    </row>
    <row r="20037" spans="1:6" x14ac:dyDescent="0.25">
      <c r="A20037">
        <v>3980</v>
      </c>
      <c r="B20037" s="3">
        <v>43785</v>
      </c>
      <c r="C20037" s="3">
        <v>44482</v>
      </c>
      <c r="D20037" t="s">
        <v>131</v>
      </c>
      <c r="E20037" t="s">
        <v>175</v>
      </c>
      <c r="F20037" t="s">
        <v>133</v>
      </c>
    </row>
    <row r="20038" spans="1:6" x14ac:dyDescent="0.25">
      <c r="A20038">
        <v>3981</v>
      </c>
      <c r="B20038" s="3">
        <v>43338</v>
      </c>
      <c r="C20038" s="3">
        <v>43429</v>
      </c>
      <c r="D20038" t="s">
        <v>131</v>
      </c>
      <c r="E20038" t="s">
        <v>165</v>
      </c>
      <c r="F20038" t="s">
        <v>132</v>
      </c>
    </row>
    <row r="20039" spans="1:6" x14ac:dyDescent="0.25">
      <c r="A20039">
        <v>3981</v>
      </c>
      <c r="B20039" s="3">
        <v>43338</v>
      </c>
      <c r="C20039" s="3">
        <v>43338</v>
      </c>
      <c r="D20039" t="s">
        <v>131</v>
      </c>
      <c r="E20039" t="s">
        <v>165</v>
      </c>
      <c r="F20039" t="s">
        <v>132</v>
      </c>
    </row>
    <row r="20040" spans="1:6" x14ac:dyDescent="0.25">
      <c r="A20040">
        <v>3981</v>
      </c>
      <c r="B20040" s="3">
        <v>43430</v>
      </c>
      <c r="C20040" s="3">
        <v>43465</v>
      </c>
      <c r="D20040" t="s">
        <v>131</v>
      </c>
      <c r="E20040" t="s">
        <v>165</v>
      </c>
      <c r="F20040" t="s">
        <v>132</v>
      </c>
    </row>
    <row r="20041" spans="1:6" x14ac:dyDescent="0.25">
      <c r="A20041">
        <v>3981</v>
      </c>
      <c r="B20041" s="3">
        <v>43466</v>
      </c>
      <c r="C20041" s="3">
        <v>43555</v>
      </c>
      <c r="D20041" t="s">
        <v>131</v>
      </c>
      <c r="E20041" t="s">
        <v>165</v>
      </c>
      <c r="F20041" t="s">
        <v>132</v>
      </c>
    </row>
    <row r="20042" spans="1:6" x14ac:dyDescent="0.25">
      <c r="A20042">
        <v>3981</v>
      </c>
      <c r="B20042" s="3">
        <v>43556</v>
      </c>
      <c r="C20042" s="3">
        <v>43646</v>
      </c>
      <c r="D20042" t="s">
        <v>131</v>
      </c>
      <c r="E20042" t="s">
        <v>165</v>
      </c>
      <c r="F20042" t="s">
        <v>132</v>
      </c>
    </row>
    <row r="20043" spans="1:6" x14ac:dyDescent="0.25">
      <c r="A20043">
        <v>3981</v>
      </c>
      <c r="B20043" s="3">
        <v>43647</v>
      </c>
      <c r="C20043" s="3">
        <v>43738</v>
      </c>
      <c r="D20043" t="s">
        <v>131</v>
      </c>
      <c r="E20043" t="s">
        <v>165</v>
      </c>
      <c r="F20043" t="s">
        <v>132</v>
      </c>
    </row>
    <row r="20044" spans="1:6" x14ac:dyDescent="0.25">
      <c r="A20044">
        <v>3981</v>
      </c>
      <c r="B20044" s="3">
        <v>43739</v>
      </c>
      <c r="C20044" s="3">
        <v>43830</v>
      </c>
      <c r="D20044" t="s">
        <v>131</v>
      </c>
      <c r="E20044" t="s">
        <v>165</v>
      </c>
      <c r="F20044" t="s">
        <v>132</v>
      </c>
    </row>
    <row r="20045" spans="1:6" x14ac:dyDescent="0.25">
      <c r="A20045">
        <v>3981</v>
      </c>
      <c r="B20045" s="3">
        <v>43831</v>
      </c>
      <c r="C20045" s="3">
        <v>43921</v>
      </c>
      <c r="D20045" t="s">
        <v>131</v>
      </c>
      <c r="E20045" t="s">
        <v>165</v>
      </c>
      <c r="F20045" t="s">
        <v>132</v>
      </c>
    </row>
    <row r="20046" spans="1:6" x14ac:dyDescent="0.25">
      <c r="A20046">
        <v>3981</v>
      </c>
      <c r="B20046" s="3">
        <v>43922</v>
      </c>
      <c r="C20046" s="3">
        <v>44012</v>
      </c>
      <c r="D20046" t="s">
        <v>131</v>
      </c>
      <c r="E20046" t="s">
        <v>165</v>
      </c>
      <c r="F20046" t="s">
        <v>132</v>
      </c>
    </row>
    <row r="20047" spans="1:6" x14ac:dyDescent="0.25">
      <c r="A20047">
        <v>3981</v>
      </c>
      <c r="B20047" s="3">
        <v>44013</v>
      </c>
      <c r="C20047" s="3">
        <v>44074</v>
      </c>
      <c r="D20047" t="s">
        <v>131</v>
      </c>
      <c r="E20047" t="s">
        <v>165</v>
      </c>
      <c r="F20047" t="s">
        <v>132</v>
      </c>
    </row>
    <row r="20048" spans="1:6" x14ac:dyDescent="0.25">
      <c r="A20048">
        <v>3981</v>
      </c>
      <c r="B20048" s="3">
        <v>44074</v>
      </c>
      <c r="C20048" s="3">
        <v>44136</v>
      </c>
      <c r="D20048" t="s">
        <v>131</v>
      </c>
      <c r="E20048" t="s">
        <v>165</v>
      </c>
      <c r="F20048" t="s">
        <v>132</v>
      </c>
    </row>
    <row r="20049" spans="1:6" x14ac:dyDescent="0.25">
      <c r="A20049">
        <v>3981</v>
      </c>
      <c r="B20049" s="3">
        <v>44075</v>
      </c>
      <c r="C20049" s="3">
        <v>44165</v>
      </c>
      <c r="D20049" t="s">
        <v>131</v>
      </c>
      <c r="E20049" t="s">
        <v>112</v>
      </c>
      <c r="F20049" t="s">
        <v>132</v>
      </c>
    </row>
    <row r="20050" spans="1:6" x14ac:dyDescent="0.25">
      <c r="A20050">
        <v>3981</v>
      </c>
      <c r="B20050" s="3">
        <v>44166</v>
      </c>
      <c r="C20050" s="3">
        <v>44196</v>
      </c>
      <c r="D20050" t="s">
        <v>131</v>
      </c>
      <c r="E20050" t="s">
        <v>112</v>
      </c>
      <c r="F20050" t="s">
        <v>132</v>
      </c>
    </row>
    <row r="20051" spans="1:6" x14ac:dyDescent="0.25">
      <c r="A20051">
        <v>3981</v>
      </c>
      <c r="B20051" s="3">
        <v>44197</v>
      </c>
      <c r="C20051" s="3">
        <v>44286</v>
      </c>
      <c r="D20051" t="s">
        <v>131</v>
      </c>
      <c r="E20051" t="s">
        <v>112</v>
      </c>
      <c r="F20051" t="s">
        <v>132</v>
      </c>
    </row>
    <row r="20052" spans="1:6" x14ac:dyDescent="0.25">
      <c r="A20052">
        <v>3981</v>
      </c>
      <c r="B20052" s="3">
        <v>44287</v>
      </c>
      <c r="C20052" s="3">
        <v>44377</v>
      </c>
      <c r="D20052" t="s">
        <v>131</v>
      </c>
      <c r="E20052" t="s">
        <v>112</v>
      </c>
      <c r="F20052" t="s">
        <v>132</v>
      </c>
    </row>
    <row r="20053" spans="1:6" x14ac:dyDescent="0.25">
      <c r="A20053">
        <v>3981</v>
      </c>
      <c r="B20053" s="3">
        <v>44307</v>
      </c>
      <c r="C20053" s="3">
        <v>44307</v>
      </c>
      <c r="D20053" t="s">
        <v>131</v>
      </c>
      <c r="E20053" t="s">
        <v>112</v>
      </c>
      <c r="F20053" t="s">
        <v>132</v>
      </c>
    </row>
    <row r="20054" spans="1:6" x14ac:dyDescent="0.25">
      <c r="A20054">
        <v>3981</v>
      </c>
      <c r="B20054" s="3">
        <v>44378</v>
      </c>
      <c r="C20054" s="3">
        <v>44469</v>
      </c>
      <c r="D20054" t="s">
        <v>131</v>
      </c>
      <c r="E20054" t="s">
        <v>112</v>
      </c>
      <c r="F20054" t="s">
        <v>132</v>
      </c>
    </row>
    <row r="20055" spans="1:6" x14ac:dyDescent="0.25">
      <c r="A20055">
        <v>3981</v>
      </c>
      <c r="B20055" s="3">
        <v>44470</v>
      </c>
      <c r="C20055" s="3">
        <v>44500</v>
      </c>
      <c r="D20055" t="s">
        <v>131</v>
      </c>
      <c r="E20055" t="s">
        <v>112</v>
      </c>
      <c r="F20055" t="s">
        <v>132</v>
      </c>
    </row>
    <row r="20056" spans="1:6" x14ac:dyDescent="0.25">
      <c r="A20056">
        <v>3981</v>
      </c>
      <c r="B20056" s="3">
        <v>44501</v>
      </c>
      <c r="C20056" s="3">
        <v>44561</v>
      </c>
      <c r="D20056" t="s">
        <v>131</v>
      </c>
      <c r="E20056" t="s">
        <v>112</v>
      </c>
      <c r="F20056" t="s">
        <v>132</v>
      </c>
    </row>
    <row r="20057" spans="1:6" x14ac:dyDescent="0.25">
      <c r="A20057">
        <v>3981</v>
      </c>
      <c r="B20057" s="3">
        <v>44501</v>
      </c>
      <c r="C20057" s="3">
        <v>44561</v>
      </c>
      <c r="D20057" t="s">
        <v>131</v>
      </c>
      <c r="E20057" t="s">
        <v>112</v>
      </c>
      <c r="F20057" t="s">
        <v>132</v>
      </c>
    </row>
    <row r="20058" spans="1:6" x14ac:dyDescent="0.25">
      <c r="A20058">
        <v>3981</v>
      </c>
      <c r="B20058" s="3">
        <v>44578</v>
      </c>
      <c r="C20058" s="3">
        <v>44651</v>
      </c>
      <c r="D20058" t="s">
        <v>131</v>
      </c>
      <c r="E20058" t="s">
        <v>112</v>
      </c>
      <c r="F20058" t="s">
        <v>132</v>
      </c>
    </row>
    <row r="20059" spans="1:6" x14ac:dyDescent="0.25">
      <c r="A20059">
        <v>3981</v>
      </c>
      <c r="B20059" s="3">
        <v>44667</v>
      </c>
      <c r="C20059" s="3">
        <v>44742</v>
      </c>
      <c r="D20059" t="s">
        <v>131</v>
      </c>
      <c r="E20059" t="s">
        <v>112</v>
      </c>
      <c r="F20059" t="s">
        <v>132</v>
      </c>
    </row>
    <row r="20060" spans="1:6" x14ac:dyDescent="0.25">
      <c r="A20060">
        <v>3981</v>
      </c>
      <c r="B20060" s="3">
        <v>44743</v>
      </c>
      <c r="C20060" s="3">
        <v>44834</v>
      </c>
      <c r="D20060" t="s">
        <v>131</v>
      </c>
      <c r="E20060" t="s">
        <v>112</v>
      </c>
      <c r="F20060" t="s">
        <v>132</v>
      </c>
    </row>
    <row r="20061" spans="1:6" x14ac:dyDescent="0.25">
      <c r="A20061">
        <v>3982</v>
      </c>
      <c r="B20061" s="3">
        <v>43198</v>
      </c>
      <c r="C20061" s="3">
        <v>43708</v>
      </c>
      <c r="D20061" t="s">
        <v>131</v>
      </c>
      <c r="E20061" t="s">
        <v>191</v>
      </c>
      <c r="F20061" t="s">
        <v>133</v>
      </c>
    </row>
    <row r="20062" spans="1:6" x14ac:dyDescent="0.25">
      <c r="A20062">
        <v>3982</v>
      </c>
      <c r="B20062" s="3">
        <v>43556</v>
      </c>
      <c r="C20062" s="3">
        <v>43646</v>
      </c>
      <c r="D20062" t="s">
        <v>131</v>
      </c>
      <c r="E20062" t="s">
        <v>191</v>
      </c>
      <c r="F20062" t="s">
        <v>133</v>
      </c>
    </row>
    <row r="20063" spans="1:6" x14ac:dyDescent="0.25">
      <c r="A20063">
        <v>3982</v>
      </c>
      <c r="B20063" s="3">
        <v>43647</v>
      </c>
      <c r="C20063" s="3">
        <v>43738</v>
      </c>
      <c r="D20063" t="s">
        <v>131</v>
      </c>
      <c r="E20063" t="s">
        <v>191</v>
      </c>
      <c r="F20063" t="s">
        <v>133</v>
      </c>
    </row>
    <row r="20064" spans="1:6" x14ac:dyDescent="0.25">
      <c r="A20064">
        <v>3982</v>
      </c>
      <c r="B20064" s="3">
        <v>43708</v>
      </c>
      <c r="C20064" s="3">
        <v>43738</v>
      </c>
      <c r="D20064" t="s">
        <v>131</v>
      </c>
      <c r="E20064" t="s">
        <v>191</v>
      </c>
      <c r="F20064" t="s">
        <v>133</v>
      </c>
    </row>
    <row r="20065" spans="1:6" x14ac:dyDescent="0.25">
      <c r="A20065">
        <v>3982</v>
      </c>
      <c r="B20065" s="3">
        <v>43738</v>
      </c>
      <c r="C20065" s="3">
        <v>43738</v>
      </c>
      <c r="D20065" t="s">
        <v>131</v>
      </c>
      <c r="E20065" t="s">
        <v>191</v>
      </c>
      <c r="F20065" t="s">
        <v>133</v>
      </c>
    </row>
    <row r="20066" spans="1:6" x14ac:dyDescent="0.25">
      <c r="A20066">
        <v>3982</v>
      </c>
      <c r="B20066" s="3">
        <v>43739</v>
      </c>
      <c r="C20066" s="3">
        <v>43830</v>
      </c>
      <c r="D20066" t="s">
        <v>131</v>
      </c>
      <c r="E20066" t="s">
        <v>134</v>
      </c>
      <c r="F20066" t="s">
        <v>133</v>
      </c>
    </row>
    <row r="20067" spans="1:6" x14ac:dyDescent="0.25">
      <c r="A20067">
        <v>3982</v>
      </c>
      <c r="B20067" s="3">
        <v>43831</v>
      </c>
      <c r="C20067" s="3">
        <v>43921</v>
      </c>
      <c r="D20067" t="s">
        <v>131</v>
      </c>
      <c r="E20067" t="s">
        <v>134</v>
      </c>
      <c r="F20067" t="s">
        <v>133</v>
      </c>
    </row>
    <row r="20068" spans="1:6" x14ac:dyDescent="0.25">
      <c r="A20068">
        <v>3982</v>
      </c>
      <c r="B20068" s="3">
        <v>43922</v>
      </c>
      <c r="C20068" s="3">
        <v>44012</v>
      </c>
      <c r="D20068" t="s">
        <v>131</v>
      </c>
      <c r="E20068" t="s">
        <v>134</v>
      </c>
      <c r="F20068" t="s">
        <v>133</v>
      </c>
    </row>
    <row r="20069" spans="1:6" x14ac:dyDescent="0.25">
      <c r="A20069">
        <v>3982</v>
      </c>
      <c r="B20069" s="3">
        <v>44013</v>
      </c>
      <c r="C20069" s="3">
        <v>44104</v>
      </c>
      <c r="D20069" t="s">
        <v>131</v>
      </c>
      <c r="E20069" t="s">
        <v>134</v>
      </c>
      <c r="F20069" t="s">
        <v>133</v>
      </c>
    </row>
    <row r="20070" spans="1:6" x14ac:dyDescent="0.25">
      <c r="A20070">
        <v>3982</v>
      </c>
      <c r="B20070" s="3">
        <v>44105</v>
      </c>
      <c r="C20070" s="3">
        <v>44105</v>
      </c>
      <c r="D20070" t="s">
        <v>131</v>
      </c>
      <c r="E20070" t="s">
        <v>134</v>
      </c>
      <c r="F20070" t="s">
        <v>133</v>
      </c>
    </row>
    <row r="20071" spans="1:6" x14ac:dyDescent="0.25">
      <c r="A20071">
        <v>3982</v>
      </c>
      <c r="B20071" s="3">
        <v>44105</v>
      </c>
      <c r="C20071" s="3">
        <v>44105</v>
      </c>
      <c r="D20071" t="s">
        <v>131</v>
      </c>
      <c r="E20071" t="s">
        <v>134</v>
      </c>
      <c r="F20071" t="s">
        <v>133</v>
      </c>
    </row>
    <row r="20072" spans="1:6" x14ac:dyDescent="0.25">
      <c r="A20072">
        <v>3982</v>
      </c>
      <c r="B20072" s="3">
        <v>44105</v>
      </c>
      <c r="C20072" s="3">
        <v>44483</v>
      </c>
      <c r="D20072" t="s">
        <v>131</v>
      </c>
      <c r="E20072" t="s">
        <v>169</v>
      </c>
      <c r="F20072" t="s">
        <v>133</v>
      </c>
    </row>
    <row r="20073" spans="1:6" x14ac:dyDescent="0.25">
      <c r="A20073">
        <v>3982</v>
      </c>
      <c r="B20073" s="3">
        <v>44483</v>
      </c>
      <c r="C20073" s="3">
        <v>44483</v>
      </c>
      <c r="D20073" t="s">
        <v>131</v>
      </c>
      <c r="E20073" t="s">
        <v>169</v>
      </c>
      <c r="F20073" t="s">
        <v>133</v>
      </c>
    </row>
    <row r="20074" spans="1:6" x14ac:dyDescent="0.25">
      <c r="A20074">
        <v>3982</v>
      </c>
      <c r="B20074" s="3">
        <v>44483</v>
      </c>
      <c r="D20074" t="s">
        <v>131</v>
      </c>
      <c r="E20074" t="s">
        <v>134</v>
      </c>
      <c r="F20074" t="s">
        <v>133</v>
      </c>
    </row>
    <row r="20075" spans="1:6" x14ac:dyDescent="0.25">
      <c r="A20075">
        <v>3983</v>
      </c>
      <c r="B20075" s="3">
        <v>43512</v>
      </c>
      <c r="C20075" s="3">
        <v>44382</v>
      </c>
      <c r="D20075" t="s">
        <v>131</v>
      </c>
      <c r="E20075" t="s">
        <v>167</v>
      </c>
      <c r="F20075" t="s">
        <v>133</v>
      </c>
    </row>
    <row r="20076" spans="1:6" x14ac:dyDescent="0.25">
      <c r="A20076">
        <v>3983</v>
      </c>
      <c r="B20076" s="3">
        <v>44382</v>
      </c>
      <c r="C20076" s="3">
        <v>44388</v>
      </c>
      <c r="D20076" t="s">
        <v>131</v>
      </c>
      <c r="E20076" t="s">
        <v>167</v>
      </c>
      <c r="F20076" t="s">
        <v>133</v>
      </c>
    </row>
    <row r="20077" spans="1:6" x14ac:dyDescent="0.25">
      <c r="A20077">
        <v>3983</v>
      </c>
      <c r="B20077" s="3">
        <v>44389</v>
      </c>
      <c r="C20077" s="3">
        <v>44389</v>
      </c>
      <c r="D20077" t="s">
        <v>131</v>
      </c>
      <c r="E20077" t="s">
        <v>167</v>
      </c>
      <c r="F20077" t="s">
        <v>133</v>
      </c>
    </row>
    <row r="20078" spans="1:6" x14ac:dyDescent="0.25">
      <c r="A20078">
        <v>3983</v>
      </c>
      <c r="B20078" s="3">
        <v>44389</v>
      </c>
      <c r="C20078" s="3">
        <v>44403</v>
      </c>
      <c r="D20078" t="s">
        <v>131</v>
      </c>
      <c r="E20078" t="s">
        <v>167</v>
      </c>
      <c r="F20078" t="s">
        <v>133</v>
      </c>
    </row>
    <row r="20079" spans="1:6" x14ac:dyDescent="0.25">
      <c r="A20079">
        <v>3983</v>
      </c>
      <c r="B20079" s="3">
        <v>44404</v>
      </c>
      <c r="C20079" s="3">
        <v>44404</v>
      </c>
      <c r="D20079" t="s">
        <v>131</v>
      </c>
      <c r="E20079" t="s">
        <v>167</v>
      </c>
      <c r="F20079" t="s">
        <v>133</v>
      </c>
    </row>
    <row r="20080" spans="1:6" x14ac:dyDescent="0.25">
      <c r="A20080">
        <v>3983</v>
      </c>
      <c r="B20080" s="3">
        <v>44404</v>
      </c>
      <c r="C20080" s="3">
        <v>44418</v>
      </c>
      <c r="D20080" t="s">
        <v>131</v>
      </c>
      <c r="E20080" t="s">
        <v>167</v>
      </c>
      <c r="F20080" t="s">
        <v>133</v>
      </c>
    </row>
    <row r="20081" spans="1:6" x14ac:dyDescent="0.25">
      <c r="A20081">
        <v>3983</v>
      </c>
      <c r="B20081" s="3">
        <v>44419</v>
      </c>
      <c r="C20081" s="3">
        <v>44419</v>
      </c>
      <c r="D20081" t="s">
        <v>131</v>
      </c>
      <c r="E20081" t="s">
        <v>167</v>
      </c>
      <c r="F20081" t="s">
        <v>133</v>
      </c>
    </row>
    <row r="20082" spans="1:6" x14ac:dyDescent="0.25">
      <c r="A20082">
        <v>3983</v>
      </c>
      <c r="B20082" s="3">
        <v>44419</v>
      </c>
      <c r="C20082" s="3">
        <v>44433</v>
      </c>
      <c r="D20082" t="s">
        <v>131</v>
      </c>
      <c r="E20082" t="s">
        <v>167</v>
      </c>
      <c r="F20082" t="s">
        <v>133</v>
      </c>
    </row>
    <row r="20083" spans="1:6" x14ac:dyDescent="0.25">
      <c r="A20083">
        <v>3983</v>
      </c>
      <c r="B20083" s="3">
        <v>44434</v>
      </c>
      <c r="C20083" s="3">
        <v>44434</v>
      </c>
      <c r="D20083" t="s">
        <v>131</v>
      </c>
      <c r="E20083" t="s">
        <v>167</v>
      </c>
      <c r="F20083" t="s">
        <v>133</v>
      </c>
    </row>
    <row r="20084" spans="1:6" x14ac:dyDescent="0.25">
      <c r="A20084">
        <v>3983</v>
      </c>
      <c r="B20084" s="3">
        <v>44434</v>
      </c>
      <c r="C20084" s="3">
        <v>44446</v>
      </c>
      <c r="D20084" t="s">
        <v>131</v>
      </c>
      <c r="E20084" t="s">
        <v>167</v>
      </c>
      <c r="F20084" t="s">
        <v>133</v>
      </c>
    </row>
    <row r="20085" spans="1:6" x14ac:dyDescent="0.25">
      <c r="A20085">
        <v>3983</v>
      </c>
      <c r="B20085" s="3">
        <v>44446</v>
      </c>
      <c r="C20085" s="3">
        <v>44460</v>
      </c>
      <c r="D20085" t="s">
        <v>131</v>
      </c>
      <c r="E20085" t="s">
        <v>167</v>
      </c>
      <c r="F20085" t="s">
        <v>133</v>
      </c>
    </row>
    <row r="20086" spans="1:6" x14ac:dyDescent="0.25">
      <c r="A20086">
        <v>3983</v>
      </c>
      <c r="B20086" s="3">
        <v>44447</v>
      </c>
      <c r="C20086" s="3">
        <v>44447</v>
      </c>
      <c r="D20086" t="s">
        <v>131</v>
      </c>
      <c r="E20086" t="s">
        <v>167</v>
      </c>
      <c r="F20086" t="s">
        <v>133</v>
      </c>
    </row>
    <row r="20087" spans="1:6" x14ac:dyDescent="0.25">
      <c r="A20087">
        <v>3983</v>
      </c>
      <c r="B20087" s="3">
        <v>44447</v>
      </c>
      <c r="C20087" s="3">
        <v>44447</v>
      </c>
      <c r="D20087" t="s">
        <v>131</v>
      </c>
      <c r="E20087" t="s">
        <v>167</v>
      </c>
      <c r="F20087" t="s">
        <v>133</v>
      </c>
    </row>
    <row r="20088" spans="1:6" x14ac:dyDescent="0.25">
      <c r="A20088">
        <v>3983</v>
      </c>
      <c r="B20088" s="3">
        <v>44461</v>
      </c>
      <c r="C20088" s="3">
        <v>44461</v>
      </c>
      <c r="D20088" t="s">
        <v>131</v>
      </c>
      <c r="E20088" t="s">
        <v>167</v>
      </c>
      <c r="F20088" t="s">
        <v>133</v>
      </c>
    </row>
    <row r="20089" spans="1:6" x14ac:dyDescent="0.25">
      <c r="A20089">
        <v>3983</v>
      </c>
      <c r="B20089" s="3">
        <v>44461</v>
      </c>
      <c r="C20089" s="3">
        <v>44490</v>
      </c>
      <c r="D20089" t="s">
        <v>131</v>
      </c>
      <c r="E20089" t="s">
        <v>167</v>
      </c>
      <c r="F20089" t="s">
        <v>133</v>
      </c>
    </row>
    <row r="20090" spans="1:6" x14ac:dyDescent="0.25">
      <c r="A20090">
        <v>3983</v>
      </c>
      <c r="B20090" s="3">
        <v>44491</v>
      </c>
      <c r="C20090" s="3">
        <v>44491</v>
      </c>
      <c r="D20090" t="s">
        <v>131</v>
      </c>
      <c r="E20090" t="s">
        <v>167</v>
      </c>
      <c r="F20090" t="s">
        <v>133</v>
      </c>
    </row>
    <row r="20091" spans="1:6" x14ac:dyDescent="0.25">
      <c r="A20091">
        <v>3983</v>
      </c>
      <c r="B20091" s="3">
        <v>44491</v>
      </c>
      <c r="C20091" s="3">
        <v>44520</v>
      </c>
      <c r="D20091" t="s">
        <v>131</v>
      </c>
      <c r="E20091" t="s">
        <v>167</v>
      </c>
      <c r="F20091" t="s">
        <v>133</v>
      </c>
    </row>
    <row r="20092" spans="1:6" x14ac:dyDescent="0.25">
      <c r="A20092">
        <v>3983</v>
      </c>
      <c r="B20092" s="3">
        <v>44521</v>
      </c>
      <c r="C20092" s="3">
        <v>44521</v>
      </c>
      <c r="D20092" t="s">
        <v>131</v>
      </c>
      <c r="E20092" t="s">
        <v>167</v>
      </c>
      <c r="F20092" t="s">
        <v>133</v>
      </c>
    </row>
    <row r="20093" spans="1:6" x14ac:dyDescent="0.25">
      <c r="A20093">
        <v>3983</v>
      </c>
      <c r="B20093" s="3">
        <v>44521</v>
      </c>
      <c r="C20093" s="3">
        <v>44535</v>
      </c>
      <c r="D20093" t="s">
        <v>131</v>
      </c>
      <c r="E20093" t="s">
        <v>167</v>
      </c>
      <c r="F20093" t="s">
        <v>133</v>
      </c>
    </row>
    <row r="20094" spans="1:6" x14ac:dyDescent="0.25">
      <c r="A20094">
        <v>3983</v>
      </c>
      <c r="B20094" s="3">
        <v>44536</v>
      </c>
      <c r="C20094" s="3">
        <v>44536</v>
      </c>
      <c r="D20094" t="s">
        <v>131</v>
      </c>
      <c r="E20094" t="s">
        <v>167</v>
      </c>
      <c r="F20094" t="s">
        <v>133</v>
      </c>
    </row>
    <row r="20095" spans="1:6" x14ac:dyDescent="0.25">
      <c r="A20095">
        <v>3983</v>
      </c>
      <c r="B20095" s="3">
        <v>44536</v>
      </c>
      <c r="C20095" s="3">
        <v>44621</v>
      </c>
      <c r="D20095" t="s">
        <v>131</v>
      </c>
      <c r="E20095" t="s">
        <v>167</v>
      </c>
      <c r="F20095" t="s">
        <v>133</v>
      </c>
    </row>
    <row r="20096" spans="1:6" x14ac:dyDescent="0.25">
      <c r="A20096">
        <v>3983</v>
      </c>
      <c r="B20096" s="3">
        <v>44622</v>
      </c>
      <c r="C20096" s="3">
        <v>44622</v>
      </c>
      <c r="D20096" t="s">
        <v>131</v>
      </c>
      <c r="E20096" t="s">
        <v>167</v>
      </c>
      <c r="F20096" t="s">
        <v>133</v>
      </c>
    </row>
    <row r="20097" spans="1:6" x14ac:dyDescent="0.25">
      <c r="A20097">
        <v>3983</v>
      </c>
      <c r="B20097" s="3">
        <v>44622</v>
      </c>
      <c r="C20097" s="3">
        <v>44622</v>
      </c>
      <c r="D20097" t="s">
        <v>131</v>
      </c>
      <c r="E20097" t="s">
        <v>167</v>
      </c>
      <c r="F20097" t="s">
        <v>133</v>
      </c>
    </row>
    <row r="20098" spans="1:6" x14ac:dyDescent="0.25">
      <c r="A20098">
        <v>3983</v>
      </c>
      <c r="B20098" s="3">
        <v>44622</v>
      </c>
      <c r="C20098" s="3">
        <v>44622</v>
      </c>
      <c r="D20098" t="s">
        <v>131</v>
      </c>
      <c r="E20098" t="s">
        <v>167</v>
      </c>
      <c r="F20098" t="s">
        <v>133</v>
      </c>
    </row>
    <row r="20099" spans="1:6" x14ac:dyDescent="0.25">
      <c r="A20099">
        <v>3983</v>
      </c>
      <c r="B20099" s="3">
        <v>44622</v>
      </c>
      <c r="C20099" s="3">
        <v>44636</v>
      </c>
      <c r="D20099" t="s">
        <v>131</v>
      </c>
      <c r="E20099" t="s">
        <v>167</v>
      </c>
      <c r="F20099" t="s">
        <v>133</v>
      </c>
    </row>
    <row r="20100" spans="1:6" x14ac:dyDescent="0.25">
      <c r="A20100">
        <v>3986</v>
      </c>
      <c r="B20100" s="3">
        <v>43357</v>
      </c>
      <c r="C20100" s="3">
        <v>43358</v>
      </c>
      <c r="D20100" t="s">
        <v>131</v>
      </c>
      <c r="E20100" t="s">
        <v>171</v>
      </c>
      <c r="F20100" t="s">
        <v>133</v>
      </c>
    </row>
    <row r="20101" spans="1:6" x14ac:dyDescent="0.25">
      <c r="A20101">
        <v>3986</v>
      </c>
      <c r="B20101" s="3">
        <v>43358</v>
      </c>
      <c r="C20101" s="3">
        <v>43738</v>
      </c>
      <c r="D20101" t="s">
        <v>131</v>
      </c>
      <c r="E20101" t="s">
        <v>171</v>
      </c>
      <c r="F20101" t="s">
        <v>133</v>
      </c>
    </row>
    <row r="20102" spans="1:6" x14ac:dyDescent="0.25">
      <c r="A20102">
        <v>3986</v>
      </c>
      <c r="B20102" s="3">
        <v>43738</v>
      </c>
      <c r="C20102" s="3">
        <v>43739</v>
      </c>
      <c r="D20102" t="s">
        <v>131</v>
      </c>
      <c r="E20102" t="s">
        <v>171</v>
      </c>
      <c r="F20102" t="s">
        <v>133</v>
      </c>
    </row>
    <row r="20103" spans="1:6" x14ac:dyDescent="0.25">
      <c r="A20103">
        <v>3986</v>
      </c>
      <c r="B20103" s="3">
        <v>43740</v>
      </c>
      <c r="C20103" s="3">
        <v>43741</v>
      </c>
      <c r="D20103" t="s">
        <v>131</v>
      </c>
      <c r="E20103" t="s">
        <v>171</v>
      </c>
      <c r="F20103" t="s">
        <v>133</v>
      </c>
    </row>
    <row r="20104" spans="1:6" x14ac:dyDescent="0.25">
      <c r="A20104">
        <v>3986</v>
      </c>
      <c r="B20104" s="3">
        <v>43741</v>
      </c>
      <c r="C20104" s="3">
        <v>43742</v>
      </c>
      <c r="D20104" t="s">
        <v>131</v>
      </c>
      <c r="E20104" t="s">
        <v>171</v>
      </c>
      <c r="F20104" t="s">
        <v>133</v>
      </c>
    </row>
    <row r="20105" spans="1:6" x14ac:dyDescent="0.25">
      <c r="A20105">
        <v>3986</v>
      </c>
      <c r="B20105" s="3">
        <v>43743</v>
      </c>
      <c r="C20105" s="3">
        <v>43831</v>
      </c>
      <c r="D20105" t="s">
        <v>131</v>
      </c>
      <c r="E20105" t="s">
        <v>118</v>
      </c>
      <c r="F20105" t="s">
        <v>133</v>
      </c>
    </row>
    <row r="20106" spans="1:6" x14ac:dyDescent="0.25">
      <c r="A20106">
        <v>3986</v>
      </c>
      <c r="B20106" s="3">
        <v>43831</v>
      </c>
      <c r="C20106" s="3">
        <v>43843</v>
      </c>
      <c r="D20106" t="s">
        <v>131</v>
      </c>
      <c r="E20106" t="s">
        <v>118</v>
      </c>
      <c r="F20106" t="s">
        <v>133</v>
      </c>
    </row>
    <row r="20107" spans="1:6" x14ac:dyDescent="0.25">
      <c r="A20107">
        <v>3986</v>
      </c>
      <c r="B20107" s="3">
        <v>43843</v>
      </c>
      <c r="C20107" s="3">
        <v>43849</v>
      </c>
      <c r="D20107" t="s">
        <v>131</v>
      </c>
      <c r="E20107" t="s">
        <v>118</v>
      </c>
      <c r="F20107" t="s">
        <v>133</v>
      </c>
    </row>
    <row r="20108" spans="1:6" x14ac:dyDescent="0.25">
      <c r="A20108">
        <v>3986</v>
      </c>
      <c r="B20108" s="3">
        <v>43850</v>
      </c>
      <c r="C20108" s="3">
        <v>43850</v>
      </c>
      <c r="D20108" t="s">
        <v>131</v>
      </c>
      <c r="E20108" t="s">
        <v>118</v>
      </c>
      <c r="F20108" t="s">
        <v>133</v>
      </c>
    </row>
    <row r="20109" spans="1:6" x14ac:dyDescent="0.25">
      <c r="A20109">
        <v>3986</v>
      </c>
      <c r="B20109" s="3">
        <v>43850</v>
      </c>
      <c r="C20109" s="3">
        <v>43863</v>
      </c>
      <c r="D20109" t="s">
        <v>131</v>
      </c>
      <c r="E20109" t="s">
        <v>118</v>
      </c>
      <c r="F20109" t="s">
        <v>133</v>
      </c>
    </row>
    <row r="20110" spans="1:6" x14ac:dyDescent="0.25">
      <c r="A20110">
        <v>3986</v>
      </c>
      <c r="B20110" s="3">
        <v>43864</v>
      </c>
      <c r="C20110" s="3">
        <v>43864</v>
      </c>
      <c r="D20110" t="s">
        <v>131</v>
      </c>
      <c r="E20110" t="s">
        <v>118</v>
      </c>
      <c r="F20110" t="s">
        <v>133</v>
      </c>
    </row>
    <row r="20111" spans="1:6" x14ac:dyDescent="0.25">
      <c r="A20111">
        <v>3986</v>
      </c>
      <c r="B20111" s="3">
        <v>43864</v>
      </c>
      <c r="C20111" s="3">
        <v>43873</v>
      </c>
      <c r="D20111" t="s">
        <v>131</v>
      </c>
      <c r="E20111" t="s">
        <v>118</v>
      </c>
      <c r="F20111" t="s">
        <v>133</v>
      </c>
    </row>
    <row r="20112" spans="1:6" x14ac:dyDescent="0.25">
      <c r="A20112">
        <v>3986</v>
      </c>
      <c r="B20112" s="3">
        <v>43874</v>
      </c>
      <c r="C20112" s="3">
        <v>43880</v>
      </c>
      <c r="D20112" t="s">
        <v>131</v>
      </c>
      <c r="E20112" t="s">
        <v>118</v>
      </c>
      <c r="F20112" t="s">
        <v>133</v>
      </c>
    </row>
    <row r="20113" spans="1:6" x14ac:dyDescent="0.25">
      <c r="A20113">
        <v>3986</v>
      </c>
      <c r="B20113" s="3">
        <v>43880</v>
      </c>
      <c r="C20113" s="3">
        <v>43881</v>
      </c>
      <c r="D20113" t="s">
        <v>131</v>
      </c>
      <c r="E20113" t="s">
        <v>118</v>
      </c>
      <c r="F20113" t="s">
        <v>133</v>
      </c>
    </row>
    <row r="20114" spans="1:6" x14ac:dyDescent="0.25">
      <c r="A20114">
        <v>3986</v>
      </c>
      <c r="B20114" s="3">
        <v>43880</v>
      </c>
      <c r="C20114" s="3">
        <v>43881</v>
      </c>
      <c r="D20114" t="s">
        <v>131</v>
      </c>
      <c r="E20114" t="s">
        <v>118</v>
      </c>
      <c r="F20114" t="s">
        <v>133</v>
      </c>
    </row>
    <row r="20115" spans="1:6" x14ac:dyDescent="0.25">
      <c r="A20115">
        <v>3986</v>
      </c>
      <c r="B20115" s="3">
        <v>43882</v>
      </c>
      <c r="C20115" s="3">
        <v>43882</v>
      </c>
      <c r="D20115" t="s">
        <v>131</v>
      </c>
      <c r="E20115" t="s">
        <v>118</v>
      </c>
      <c r="F20115" t="s">
        <v>133</v>
      </c>
    </row>
    <row r="20116" spans="1:6" x14ac:dyDescent="0.25">
      <c r="A20116">
        <v>3986</v>
      </c>
      <c r="B20116" s="3">
        <v>43882</v>
      </c>
      <c r="C20116" s="3">
        <v>44046</v>
      </c>
      <c r="D20116" t="s">
        <v>131</v>
      </c>
      <c r="E20116" t="s">
        <v>118</v>
      </c>
      <c r="F20116" t="s">
        <v>133</v>
      </c>
    </row>
    <row r="20117" spans="1:6" x14ac:dyDescent="0.25">
      <c r="A20117">
        <v>3986</v>
      </c>
      <c r="B20117" s="3">
        <v>44046</v>
      </c>
      <c r="C20117" s="3">
        <v>44048</v>
      </c>
      <c r="D20117" t="s">
        <v>131</v>
      </c>
      <c r="E20117" t="s">
        <v>118</v>
      </c>
      <c r="F20117" t="s">
        <v>133</v>
      </c>
    </row>
    <row r="20118" spans="1:6" x14ac:dyDescent="0.25">
      <c r="A20118">
        <v>3986</v>
      </c>
      <c r="B20118" s="3">
        <v>44049</v>
      </c>
      <c r="C20118" s="3">
        <v>44049</v>
      </c>
      <c r="D20118" t="s">
        <v>131</v>
      </c>
      <c r="E20118" t="s">
        <v>118</v>
      </c>
      <c r="F20118" t="s">
        <v>133</v>
      </c>
    </row>
    <row r="20119" spans="1:6" x14ac:dyDescent="0.25">
      <c r="A20119">
        <v>3986</v>
      </c>
      <c r="B20119" s="3">
        <v>44049</v>
      </c>
      <c r="C20119" s="3">
        <v>44055</v>
      </c>
      <c r="D20119" t="s">
        <v>131</v>
      </c>
      <c r="E20119" t="s">
        <v>118</v>
      </c>
      <c r="F20119" t="s">
        <v>133</v>
      </c>
    </row>
    <row r="20120" spans="1:6" x14ac:dyDescent="0.25">
      <c r="A20120">
        <v>3986</v>
      </c>
      <c r="B20120" s="3">
        <v>44056</v>
      </c>
      <c r="C20120" s="3">
        <v>44130</v>
      </c>
      <c r="D20120" t="s">
        <v>131</v>
      </c>
      <c r="E20120" t="s">
        <v>118</v>
      </c>
      <c r="F20120" t="s">
        <v>133</v>
      </c>
    </row>
    <row r="20121" spans="1:6" x14ac:dyDescent="0.25">
      <c r="A20121">
        <v>3986</v>
      </c>
      <c r="B20121" s="3">
        <v>44130</v>
      </c>
      <c r="C20121" s="3">
        <v>44145</v>
      </c>
      <c r="D20121" t="s">
        <v>131</v>
      </c>
      <c r="E20121" t="s">
        <v>118</v>
      </c>
      <c r="F20121" t="s">
        <v>133</v>
      </c>
    </row>
    <row r="20122" spans="1:6" x14ac:dyDescent="0.25">
      <c r="A20122">
        <v>3986</v>
      </c>
      <c r="B20122" s="3">
        <v>44146</v>
      </c>
      <c r="C20122" s="3">
        <v>44149</v>
      </c>
      <c r="D20122" t="s">
        <v>131</v>
      </c>
      <c r="E20122" t="s">
        <v>118</v>
      </c>
      <c r="F20122" t="s">
        <v>133</v>
      </c>
    </row>
    <row r="20123" spans="1:6" x14ac:dyDescent="0.25">
      <c r="A20123">
        <v>3986</v>
      </c>
      <c r="B20123" s="3">
        <v>44146</v>
      </c>
      <c r="C20123" s="3">
        <v>44148</v>
      </c>
      <c r="D20123" t="s">
        <v>131</v>
      </c>
      <c r="E20123" t="s">
        <v>118</v>
      </c>
      <c r="F20123" t="s">
        <v>133</v>
      </c>
    </row>
    <row r="20124" spans="1:6" x14ac:dyDescent="0.25">
      <c r="A20124">
        <v>3986</v>
      </c>
      <c r="B20124" s="3">
        <v>44149</v>
      </c>
      <c r="C20124" s="3">
        <v>44169</v>
      </c>
      <c r="D20124" t="s">
        <v>131</v>
      </c>
      <c r="E20124" t="s">
        <v>118</v>
      </c>
      <c r="F20124" t="s">
        <v>133</v>
      </c>
    </row>
    <row r="20125" spans="1:6" x14ac:dyDescent="0.25">
      <c r="A20125">
        <v>3986</v>
      </c>
      <c r="B20125" s="3">
        <v>44149</v>
      </c>
      <c r="C20125" s="3">
        <v>44346</v>
      </c>
      <c r="D20125" t="s">
        <v>131</v>
      </c>
      <c r="E20125" t="s">
        <v>118</v>
      </c>
      <c r="F20125" t="s">
        <v>133</v>
      </c>
    </row>
    <row r="20126" spans="1:6" x14ac:dyDescent="0.25">
      <c r="A20126">
        <v>3986</v>
      </c>
      <c r="B20126" s="3">
        <v>44170</v>
      </c>
      <c r="C20126" s="3">
        <v>44347</v>
      </c>
      <c r="D20126" t="s">
        <v>131</v>
      </c>
      <c r="E20126" t="s">
        <v>118</v>
      </c>
      <c r="F20126" t="s">
        <v>133</v>
      </c>
    </row>
    <row r="20127" spans="1:6" x14ac:dyDescent="0.25">
      <c r="A20127">
        <v>3986</v>
      </c>
      <c r="B20127" s="3">
        <v>44347</v>
      </c>
      <c r="C20127" s="3">
        <v>44358</v>
      </c>
      <c r="D20127" t="s">
        <v>131</v>
      </c>
      <c r="E20127" t="s">
        <v>118</v>
      </c>
      <c r="F20127" t="s">
        <v>133</v>
      </c>
    </row>
    <row r="20128" spans="1:6" x14ac:dyDescent="0.25">
      <c r="A20128">
        <v>3986</v>
      </c>
      <c r="B20128" s="3">
        <v>44359</v>
      </c>
      <c r="C20128" s="3">
        <v>44510</v>
      </c>
      <c r="D20128" t="s">
        <v>131</v>
      </c>
      <c r="E20128" t="s">
        <v>118</v>
      </c>
      <c r="F20128" t="s">
        <v>133</v>
      </c>
    </row>
    <row r="20129" spans="1:6" x14ac:dyDescent="0.25">
      <c r="A20129">
        <v>3986</v>
      </c>
      <c r="B20129" s="3">
        <v>44510</v>
      </c>
      <c r="C20129" s="3">
        <v>44511</v>
      </c>
      <c r="D20129" t="s">
        <v>131</v>
      </c>
      <c r="E20129" t="s">
        <v>118</v>
      </c>
      <c r="F20129" t="s">
        <v>133</v>
      </c>
    </row>
    <row r="20130" spans="1:6" x14ac:dyDescent="0.25">
      <c r="A20130">
        <v>3986</v>
      </c>
      <c r="B20130" s="3">
        <v>44512</v>
      </c>
      <c r="C20130" s="3">
        <v>44516</v>
      </c>
      <c r="D20130" t="s">
        <v>131</v>
      </c>
      <c r="E20130" t="s">
        <v>118</v>
      </c>
      <c r="F20130" t="s">
        <v>133</v>
      </c>
    </row>
    <row r="20131" spans="1:6" x14ac:dyDescent="0.25">
      <c r="A20131">
        <v>3986</v>
      </c>
      <c r="B20131" s="3">
        <v>44516</v>
      </c>
      <c r="C20131" s="3">
        <v>44517</v>
      </c>
      <c r="D20131" t="s">
        <v>131</v>
      </c>
      <c r="E20131" t="s">
        <v>118</v>
      </c>
      <c r="F20131" t="s">
        <v>133</v>
      </c>
    </row>
    <row r="20132" spans="1:6" x14ac:dyDescent="0.25">
      <c r="A20132">
        <v>3986</v>
      </c>
      <c r="B20132" s="3">
        <v>44518</v>
      </c>
      <c r="C20132" s="3">
        <v>44518</v>
      </c>
      <c r="D20132" t="s">
        <v>131</v>
      </c>
      <c r="E20132" t="s">
        <v>118</v>
      </c>
      <c r="F20132" t="s">
        <v>133</v>
      </c>
    </row>
    <row r="20133" spans="1:6" x14ac:dyDescent="0.25">
      <c r="A20133">
        <v>3986</v>
      </c>
      <c r="B20133" s="3">
        <v>44518</v>
      </c>
      <c r="C20133" s="3">
        <v>44519</v>
      </c>
      <c r="D20133" t="s">
        <v>131</v>
      </c>
      <c r="E20133" t="s">
        <v>118</v>
      </c>
      <c r="F20133" t="s">
        <v>133</v>
      </c>
    </row>
    <row r="20134" spans="1:6" x14ac:dyDescent="0.25">
      <c r="A20134">
        <v>3986</v>
      </c>
      <c r="B20134" s="3">
        <v>44520</v>
      </c>
      <c r="C20134" s="3">
        <v>44522</v>
      </c>
      <c r="D20134" t="s">
        <v>131</v>
      </c>
      <c r="E20134" t="s">
        <v>118</v>
      </c>
      <c r="F20134" t="s">
        <v>133</v>
      </c>
    </row>
    <row r="20135" spans="1:6" x14ac:dyDescent="0.25">
      <c r="A20135">
        <v>3986</v>
      </c>
      <c r="B20135" s="3">
        <v>44522</v>
      </c>
      <c r="C20135" s="3">
        <v>44523</v>
      </c>
      <c r="D20135" t="s">
        <v>131</v>
      </c>
      <c r="E20135" t="s">
        <v>118</v>
      </c>
      <c r="F20135" t="s">
        <v>133</v>
      </c>
    </row>
    <row r="20136" spans="1:6" x14ac:dyDescent="0.25">
      <c r="A20136">
        <v>3986</v>
      </c>
      <c r="B20136" s="3">
        <v>44524</v>
      </c>
      <c r="C20136" s="3">
        <v>44571</v>
      </c>
      <c r="D20136" t="s">
        <v>131</v>
      </c>
      <c r="E20136" t="s">
        <v>118</v>
      </c>
      <c r="F20136" t="s">
        <v>133</v>
      </c>
    </row>
    <row r="20137" spans="1:6" x14ac:dyDescent="0.25">
      <c r="A20137">
        <v>3986</v>
      </c>
      <c r="B20137" s="3">
        <v>44571</v>
      </c>
      <c r="C20137" s="3">
        <v>44577</v>
      </c>
      <c r="D20137" t="s">
        <v>131</v>
      </c>
      <c r="E20137" t="s">
        <v>118</v>
      </c>
      <c r="F20137" t="s">
        <v>133</v>
      </c>
    </row>
    <row r="20138" spans="1:6" x14ac:dyDescent="0.25">
      <c r="A20138">
        <v>3986</v>
      </c>
      <c r="B20138" s="3">
        <v>44578</v>
      </c>
      <c r="C20138" s="3">
        <v>44578</v>
      </c>
      <c r="D20138" t="s">
        <v>131</v>
      </c>
      <c r="E20138" t="s">
        <v>118</v>
      </c>
      <c r="F20138" t="s">
        <v>133</v>
      </c>
    </row>
    <row r="20139" spans="1:6" x14ac:dyDescent="0.25">
      <c r="A20139">
        <v>3986</v>
      </c>
      <c r="B20139" s="3">
        <v>44578</v>
      </c>
      <c r="C20139" s="3">
        <v>44592</v>
      </c>
      <c r="D20139" t="s">
        <v>131</v>
      </c>
      <c r="E20139" t="s">
        <v>118</v>
      </c>
      <c r="F20139" t="s">
        <v>133</v>
      </c>
    </row>
    <row r="20140" spans="1:6" x14ac:dyDescent="0.25">
      <c r="A20140">
        <v>3986</v>
      </c>
      <c r="B20140" s="3">
        <v>44593</v>
      </c>
      <c r="C20140" s="3">
        <v>44593</v>
      </c>
      <c r="D20140" t="s">
        <v>131</v>
      </c>
      <c r="E20140" t="s">
        <v>118</v>
      </c>
      <c r="F20140" t="s">
        <v>133</v>
      </c>
    </row>
    <row r="20141" spans="1:6" x14ac:dyDescent="0.25">
      <c r="A20141">
        <v>3986</v>
      </c>
      <c r="B20141" s="3">
        <v>44593</v>
      </c>
      <c r="C20141" s="3">
        <v>44621</v>
      </c>
      <c r="D20141" t="s">
        <v>131</v>
      </c>
      <c r="E20141" t="s">
        <v>118</v>
      </c>
      <c r="F20141" t="s">
        <v>133</v>
      </c>
    </row>
    <row r="20142" spans="1:6" x14ac:dyDescent="0.25">
      <c r="A20142">
        <v>3986</v>
      </c>
      <c r="B20142" s="3">
        <v>44622</v>
      </c>
      <c r="C20142" s="3">
        <v>44648</v>
      </c>
      <c r="D20142" t="s">
        <v>131</v>
      </c>
      <c r="E20142" t="s">
        <v>118</v>
      </c>
      <c r="F20142" t="s">
        <v>133</v>
      </c>
    </row>
    <row r="20143" spans="1:6" x14ac:dyDescent="0.25">
      <c r="A20143">
        <v>3986</v>
      </c>
      <c r="B20143" s="3">
        <v>44648</v>
      </c>
      <c r="C20143" s="3">
        <v>44648</v>
      </c>
      <c r="D20143" t="s">
        <v>131</v>
      </c>
      <c r="E20143" t="s">
        <v>118</v>
      </c>
      <c r="F20143" t="s">
        <v>133</v>
      </c>
    </row>
    <row r="20144" spans="1:6" x14ac:dyDescent="0.25">
      <c r="A20144">
        <v>3986</v>
      </c>
      <c r="B20144" s="3">
        <v>44649</v>
      </c>
      <c r="C20144" s="3">
        <v>44649</v>
      </c>
      <c r="D20144" t="s">
        <v>131</v>
      </c>
      <c r="E20144" t="s">
        <v>118</v>
      </c>
      <c r="F20144" t="s">
        <v>133</v>
      </c>
    </row>
    <row r="20145" spans="1:6" x14ac:dyDescent="0.25">
      <c r="A20145">
        <v>3986</v>
      </c>
      <c r="B20145" s="3">
        <v>44649</v>
      </c>
      <c r="C20145" s="3">
        <v>44650</v>
      </c>
      <c r="D20145" t="s">
        <v>131</v>
      </c>
      <c r="E20145" t="s">
        <v>118</v>
      </c>
      <c r="F20145" t="s">
        <v>133</v>
      </c>
    </row>
    <row r="20146" spans="1:6" x14ac:dyDescent="0.25">
      <c r="A20146">
        <v>3986</v>
      </c>
      <c r="B20146" s="3">
        <v>44651</v>
      </c>
      <c r="D20146" t="s">
        <v>131</v>
      </c>
      <c r="E20146" t="s">
        <v>118</v>
      </c>
      <c r="F20146" t="s">
        <v>133</v>
      </c>
    </row>
    <row r="20147" spans="1:6" x14ac:dyDescent="0.25">
      <c r="A20147">
        <v>3990</v>
      </c>
      <c r="B20147" s="3">
        <v>43191</v>
      </c>
      <c r="C20147" s="3">
        <v>43588</v>
      </c>
      <c r="D20147" t="s">
        <v>131</v>
      </c>
      <c r="E20147" t="s">
        <v>118</v>
      </c>
      <c r="F20147" t="s">
        <v>133</v>
      </c>
    </row>
    <row r="20148" spans="1:6" x14ac:dyDescent="0.25">
      <c r="A20148">
        <v>3990</v>
      </c>
      <c r="B20148" s="3">
        <v>43588</v>
      </c>
      <c r="C20148" s="3">
        <v>43588</v>
      </c>
      <c r="D20148" t="s">
        <v>131</v>
      </c>
      <c r="E20148" t="s">
        <v>118</v>
      </c>
      <c r="F20148" t="s">
        <v>133</v>
      </c>
    </row>
    <row r="20149" spans="1:6" x14ac:dyDescent="0.25">
      <c r="A20149">
        <v>3990</v>
      </c>
      <c r="B20149" s="3">
        <v>43588</v>
      </c>
      <c r="C20149" s="3">
        <v>43597</v>
      </c>
      <c r="D20149" t="s">
        <v>131</v>
      </c>
      <c r="E20149" t="s">
        <v>118</v>
      </c>
      <c r="F20149" t="s">
        <v>133</v>
      </c>
    </row>
    <row r="20150" spans="1:6" x14ac:dyDescent="0.25">
      <c r="A20150">
        <v>3990</v>
      </c>
      <c r="B20150" s="3">
        <v>43597</v>
      </c>
      <c r="C20150" s="3">
        <v>43624</v>
      </c>
      <c r="D20150" t="s">
        <v>131</v>
      </c>
      <c r="E20150" t="s">
        <v>118</v>
      </c>
      <c r="F20150" t="s">
        <v>133</v>
      </c>
    </row>
    <row r="20151" spans="1:6" x14ac:dyDescent="0.25">
      <c r="A20151">
        <v>3990</v>
      </c>
      <c r="B20151" s="3">
        <v>43597</v>
      </c>
      <c r="C20151" s="3">
        <v>43597</v>
      </c>
      <c r="D20151" t="s">
        <v>131</v>
      </c>
      <c r="E20151" t="s">
        <v>118</v>
      </c>
      <c r="F20151" t="s">
        <v>133</v>
      </c>
    </row>
    <row r="20152" spans="1:6" x14ac:dyDescent="0.25">
      <c r="A20152">
        <v>3990</v>
      </c>
      <c r="B20152" s="3">
        <v>43625</v>
      </c>
      <c r="C20152" s="3">
        <v>43802</v>
      </c>
      <c r="D20152" t="s">
        <v>131</v>
      </c>
      <c r="E20152" t="s">
        <v>118</v>
      </c>
      <c r="F20152" t="s">
        <v>133</v>
      </c>
    </row>
    <row r="20153" spans="1:6" x14ac:dyDescent="0.25">
      <c r="A20153">
        <v>3990</v>
      </c>
      <c r="B20153" s="3">
        <v>43802</v>
      </c>
      <c r="C20153" s="3">
        <v>43803</v>
      </c>
      <c r="D20153" t="s">
        <v>131</v>
      </c>
      <c r="E20153" t="s">
        <v>118</v>
      </c>
      <c r="F20153" t="s">
        <v>133</v>
      </c>
    </row>
    <row r="20154" spans="1:6" x14ac:dyDescent="0.25">
      <c r="A20154">
        <v>3990</v>
      </c>
      <c r="B20154" s="3">
        <v>43803</v>
      </c>
      <c r="C20154" s="3">
        <v>43899</v>
      </c>
      <c r="D20154" t="s">
        <v>131</v>
      </c>
      <c r="E20154" t="s">
        <v>118</v>
      </c>
      <c r="F20154" t="s">
        <v>133</v>
      </c>
    </row>
    <row r="20155" spans="1:6" x14ac:dyDescent="0.25">
      <c r="A20155">
        <v>3990</v>
      </c>
      <c r="B20155" s="3">
        <v>43899</v>
      </c>
      <c r="C20155" s="3">
        <v>44579</v>
      </c>
      <c r="D20155" t="s">
        <v>131</v>
      </c>
      <c r="E20155" t="s">
        <v>118</v>
      </c>
      <c r="F20155" t="s">
        <v>133</v>
      </c>
    </row>
    <row r="20156" spans="1:6" x14ac:dyDescent="0.25">
      <c r="A20156">
        <v>3990</v>
      </c>
      <c r="B20156" s="3">
        <v>43899</v>
      </c>
      <c r="C20156" s="3">
        <v>43899</v>
      </c>
      <c r="D20156" t="s">
        <v>131</v>
      </c>
      <c r="E20156" t="s">
        <v>118</v>
      </c>
      <c r="F20156" t="s">
        <v>133</v>
      </c>
    </row>
    <row r="20157" spans="1:6" x14ac:dyDescent="0.25">
      <c r="A20157">
        <v>3990</v>
      </c>
      <c r="B20157" s="3">
        <v>44579</v>
      </c>
      <c r="C20157" s="3">
        <v>44582</v>
      </c>
      <c r="D20157" t="s">
        <v>131</v>
      </c>
      <c r="E20157" t="s">
        <v>118</v>
      </c>
      <c r="F20157" t="s">
        <v>133</v>
      </c>
    </row>
    <row r="20158" spans="1:6" x14ac:dyDescent="0.25">
      <c r="A20158">
        <v>3990</v>
      </c>
      <c r="B20158" s="3">
        <v>44583</v>
      </c>
      <c r="C20158" s="3">
        <v>44583</v>
      </c>
      <c r="D20158" t="s">
        <v>131</v>
      </c>
      <c r="E20158" t="s">
        <v>118</v>
      </c>
      <c r="F20158" t="s">
        <v>133</v>
      </c>
    </row>
    <row r="20159" spans="1:6" x14ac:dyDescent="0.25">
      <c r="A20159">
        <v>3990</v>
      </c>
      <c r="B20159" s="3">
        <v>44583</v>
      </c>
      <c r="C20159" s="3">
        <v>44589</v>
      </c>
      <c r="D20159" t="s">
        <v>131</v>
      </c>
      <c r="E20159" t="s">
        <v>118</v>
      </c>
      <c r="F20159" t="s">
        <v>133</v>
      </c>
    </row>
    <row r="20160" spans="1:6" x14ac:dyDescent="0.25">
      <c r="A20160">
        <v>3990</v>
      </c>
      <c r="B20160" s="3">
        <v>44590</v>
      </c>
      <c r="C20160" s="3">
        <v>44592</v>
      </c>
      <c r="D20160" t="s">
        <v>131</v>
      </c>
      <c r="E20160" t="s">
        <v>118</v>
      </c>
      <c r="F20160" t="s">
        <v>133</v>
      </c>
    </row>
    <row r="20161" spans="1:6" x14ac:dyDescent="0.25">
      <c r="A20161">
        <v>3990</v>
      </c>
      <c r="B20161" s="3">
        <v>44592</v>
      </c>
      <c r="C20161" s="3">
        <v>44597</v>
      </c>
      <c r="D20161" t="s">
        <v>131</v>
      </c>
      <c r="E20161" t="s">
        <v>118</v>
      </c>
      <c r="F20161" t="s">
        <v>133</v>
      </c>
    </row>
    <row r="20162" spans="1:6" x14ac:dyDescent="0.25">
      <c r="A20162">
        <v>3990</v>
      </c>
      <c r="B20162" s="3">
        <v>44598</v>
      </c>
      <c r="D20162" t="s">
        <v>131</v>
      </c>
      <c r="E20162" t="s">
        <v>118</v>
      </c>
      <c r="F20162" t="s">
        <v>133</v>
      </c>
    </row>
    <row r="20163" spans="1:6" x14ac:dyDescent="0.25">
      <c r="A20163">
        <v>3991</v>
      </c>
      <c r="B20163" s="3">
        <v>44032</v>
      </c>
      <c r="C20163" s="3">
        <v>44100</v>
      </c>
      <c r="D20163" t="s">
        <v>131</v>
      </c>
      <c r="E20163" t="s">
        <v>173</v>
      </c>
      <c r="F20163" t="s">
        <v>132</v>
      </c>
    </row>
    <row r="20164" spans="1:6" x14ac:dyDescent="0.25">
      <c r="A20164">
        <v>3991</v>
      </c>
      <c r="B20164" s="3">
        <v>44197</v>
      </c>
      <c r="C20164" s="3">
        <v>44286</v>
      </c>
      <c r="D20164" t="s">
        <v>131</v>
      </c>
      <c r="E20164" t="s">
        <v>173</v>
      </c>
      <c r="F20164" t="s">
        <v>132</v>
      </c>
    </row>
    <row r="20165" spans="1:6" x14ac:dyDescent="0.25">
      <c r="A20165">
        <v>3991</v>
      </c>
      <c r="B20165" s="3">
        <v>44287</v>
      </c>
      <c r="C20165" s="3">
        <v>44377</v>
      </c>
      <c r="D20165" t="s">
        <v>131</v>
      </c>
      <c r="E20165" t="s">
        <v>173</v>
      </c>
      <c r="F20165" t="s">
        <v>132</v>
      </c>
    </row>
    <row r="20166" spans="1:6" x14ac:dyDescent="0.25">
      <c r="A20166">
        <v>3991</v>
      </c>
      <c r="B20166" s="3">
        <v>44378</v>
      </c>
      <c r="C20166" s="3">
        <v>44469</v>
      </c>
      <c r="D20166" t="s">
        <v>131</v>
      </c>
      <c r="E20166" t="s">
        <v>173</v>
      </c>
      <c r="F20166" t="s">
        <v>132</v>
      </c>
    </row>
    <row r="20167" spans="1:6" x14ac:dyDescent="0.25">
      <c r="A20167">
        <v>3991</v>
      </c>
      <c r="B20167" s="3">
        <v>44470</v>
      </c>
      <c r="C20167" s="3">
        <v>44561</v>
      </c>
      <c r="D20167" t="s">
        <v>131</v>
      </c>
      <c r="E20167" t="s">
        <v>173</v>
      </c>
      <c r="F20167" t="s">
        <v>132</v>
      </c>
    </row>
    <row r="20168" spans="1:6" x14ac:dyDescent="0.25">
      <c r="A20168">
        <v>3991</v>
      </c>
      <c r="B20168" s="3">
        <v>44564</v>
      </c>
      <c r="C20168" s="3">
        <v>44651</v>
      </c>
      <c r="D20168" t="s">
        <v>131</v>
      </c>
      <c r="E20168" t="s">
        <v>173</v>
      </c>
      <c r="F20168" t="s">
        <v>132</v>
      </c>
    </row>
    <row r="20169" spans="1:6" x14ac:dyDescent="0.25">
      <c r="A20169">
        <v>3991</v>
      </c>
      <c r="B20169" s="3">
        <v>44652</v>
      </c>
      <c r="C20169" s="3">
        <v>44742</v>
      </c>
      <c r="D20169" t="s">
        <v>131</v>
      </c>
      <c r="E20169" t="s">
        <v>173</v>
      </c>
      <c r="F20169" t="s">
        <v>132</v>
      </c>
    </row>
    <row r="20170" spans="1:6" x14ac:dyDescent="0.25">
      <c r="A20170">
        <v>3993</v>
      </c>
      <c r="B20170" s="3">
        <v>43588</v>
      </c>
      <c r="C20170" s="3">
        <v>43588</v>
      </c>
      <c r="D20170" t="s">
        <v>131</v>
      </c>
      <c r="E20170" t="s">
        <v>115</v>
      </c>
      <c r="F20170" t="s">
        <v>133</v>
      </c>
    </row>
    <row r="20171" spans="1:6" x14ac:dyDescent="0.25">
      <c r="A20171">
        <v>3993</v>
      </c>
      <c r="B20171" s="3">
        <v>43588</v>
      </c>
      <c r="C20171" s="3">
        <v>43877</v>
      </c>
      <c r="D20171" t="s">
        <v>131</v>
      </c>
      <c r="E20171" t="s">
        <v>115</v>
      </c>
      <c r="F20171" t="s">
        <v>133</v>
      </c>
    </row>
    <row r="20172" spans="1:6" x14ac:dyDescent="0.25">
      <c r="A20172">
        <v>3993</v>
      </c>
      <c r="B20172" s="3">
        <v>43877</v>
      </c>
      <c r="C20172" s="3">
        <v>43878</v>
      </c>
      <c r="D20172" t="s">
        <v>131</v>
      </c>
      <c r="E20172" t="s">
        <v>115</v>
      </c>
      <c r="F20172" t="s">
        <v>133</v>
      </c>
    </row>
    <row r="20173" spans="1:6" x14ac:dyDescent="0.25">
      <c r="A20173">
        <v>3993</v>
      </c>
      <c r="B20173" s="3">
        <v>43878</v>
      </c>
      <c r="C20173" s="3">
        <v>44279</v>
      </c>
      <c r="D20173" t="s">
        <v>131</v>
      </c>
      <c r="E20173" t="s">
        <v>115</v>
      </c>
      <c r="F20173" t="s">
        <v>132</v>
      </c>
    </row>
    <row r="20174" spans="1:6" x14ac:dyDescent="0.25">
      <c r="A20174">
        <v>3993</v>
      </c>
      <c r="B20174" s="3">
        <v>44279</v>
      </c>
      <c r="C20174" s="3">
        <v>44376</v>
      </c>
      <c r="D20174" t="s">
        <v>131</v>
      </c>
      <c r="E20174" t="s">
        <v>115</v>
      </c>
      <c r="F20174" t="s">
        <v>132</v>
      </c>
    </row>
    <row r="20175" spans="1:6" x14ac:dyDescent="0.25">
      <c r="A20175">
        <v>3993</v>
      </c>
      <c r="B20175" s="3">
        <v>44377</v>
      </c>
      <c r="D20175" t="s">
        <v>131</v>
      </c>
      <c r="E20175" t="s">
        <v>115</v>
      </c>
      <c r="F20175" t="s">
        <v>132</v>
      </c>
    </row>
    <row r="20176" spans="1:6" x14ac:dyDescent="0.25">
      <c r="A20176">
        <v>3996</v>
      </c>
      <c r="B20176" s="3">
        <v>44032</v>
      </c>
      <c r="C20176" s="3">
        <v>44123</v>
      </c>
      <c r="D20176" t="s">
        <v>131</v>
      </c>
      <c r="E20176" t="s">
        <v>176</v>
      </c>
      <c r="F20176" t="s">
        <v>133</v>
      </c>
    </row>
    <row r="20177" spans="1:6" x14ac:dyDescent="0.25">
      <c r="A20177">
        <v>3996</v>
      </c>
      <c r="B20177" s="3">
        <v>44124</v>
      </c>
      <c r="C20177" s="3">
        <v>44196</v>
      </c>
      <c r="D20177" t="s">
        <v>131</v>
      </c>
      <c r="E20177" t="s">
        <v>176</v>
      </c>
      <c r="F20177" t="s">
        <v>133</v>
      </c>
    </row>
    <row r="20178" spans="1:6" x14ac:dyDescent="0.25">
      <c r="A20178">
        <v>3996</v>
      </c>
      <c r="B20178" s="3">
        <v>44197</v>
      </c>
      <c r="C20178" s="3">
        <v>44286</v>
      </c>
      <c r="D20178" t="s">
        <v>131</v>
      </c>
      <c r="E20178" t="s">
        <v>176</v>
      </c>
      <c r="F20178" t="s">
        <v>133</v>
      </c>
    </row>
    <row r="20179" spans="1:6" x14ac:dyDescent="0.25">
      <c r="A20179">
        <v>3996</v>
      </c>
      <c r="B20179" s="3">
        <v>44287</v>
      </c>
      <c r="C20179" s="3">
        <v>44377</v>
      </c>
      <c r="D20179" t="s">
        <v>131</v>
      </c>
      <c r="E20179" t="s">
        <v>176</v>
      </c>
      <c r="F20179" t="s">
        <v>133</v>
      </c>
    </row>
    <row r="20180" spans="1:6" x14ac:dyDescent="0.25">
      <c r="A20180">
        <v>3996</v>
      </c>
      <c r="B20180" s="3">
        <v>44378</v>
      </c>
      <c r="C20180" s="3">
        <v>44469</v>
      </c>
      <c r="D20180" t="s">
        <v>131</v>
      </c>
      <c r="E20180" t="s">
        <v>176</v>
      </c>
      <c r="F20180" t="s">
        <v>133</v>
      </c>
    </row>
    <row r="20181" spans="1:6" x14ac:dyDescent="0.25">
      <c r="A20181">
        <v>3996</v>
      </c>
      <c r="B20181" s="3">
        <v>44470</v>
      </c>
      <c r="C20181" s="3">
        <v>44561</v>
      </c>
      <c r="D20181" t="s">
        <v>131</v>
      </c>
      <c r="E20181" t="s">
        <v>176</v>
      </c>
      <c r="F20181" t="s">
        <v>133</v>
      </c>
    </row>
    <row r="20182" spans="1:6" x14ac:dyDescent="0.25">
      <c r="A20182">
        <v>3996</v>
      </c>
      <c r="B20182" s="3">
        <v>44593</v>
      </c>
      <c r="C20182" s="3">
        <v>44681</v>
      </c>
      <c r="D20182" t="s">
        <v>131</v>
      </c>
      <c r="E20182" t="s">
        <v>176</v>
      </c>
      <c r="F20182" t="s">
        <v>133</v>
      </c>
    </row>
    <row r="20183" spans="1:6" x14ac:dyDescent="0.25">
      <c r="A20183">
        <v>3996</v>
      </c>
      <c r="B20183" s="3">
        <v>44682</v>
      </c>
      <c r="C20183" s="3">
        <v>44773</v>
      </c>
      <c r="D20183" t="s">
        <v>131</v>
      </c>
      <c r="E20183" t="s">
        <v>176</v>
      </c>
      <c r="F20183" t="s">
        <v>133</v>
      </c>
    </row>
    <row r="20184" spans="1:6" x14ac:dyDescent="0.25">
      <c r="A20184">
        <v>3997</v>
      </c>
      <c r="B20184" s="3">
        <v>43191</v>
      </c>
      <c r="C20184" s="3">
        <v>43257</v>
      </c>
      <c r="D20184" t="s">
        <v>131</v>
      </c>
      <c r="E20184" t="s">
        <v>192</v>
      </c>
      <c r="F20184" t="s">
        <v>133</v>
      </c>
    </row>
    <row r="20185" spans="1:6" x14ac:dyDescent="0.25">
      <c r="A20185">
        <v>3997</v>
      </c>
      <c r="B20185" s="3">
        <v>43257</v>
      </c>
      <c r="C20185" s="3">
        <v>44424</v>
      </c>
      <c r="D20185" t="s">
        <v>131</v>
      </c>
      <c r="E20185" t="s">
        <v>192</v>
      </c>
      <c r="F20185" t="s">
        <v>132</v>
      </c>
    </row>
    <row r="20186" spans="1:6" x14ac:dyDescent="0.25">
      <c r="A20186">
        <v>3997</v>
      </c>
      <c r="B20186" s="3">
        <v>44424</v>
      </c>
      <c r="C20186" s="3">
        <v>44424</v>
      </c>
      <c r="D20186" t="s">
        <v>131</v>
      </c>
      <c r="E20186" t="s">
        <v>281</v>
      </c>
      <c r="F20186" t="s">
        <v>133</v>
      </c>
    </row>
    <row r="20187" spans="1:6" x14ac:dyDescent="0.25">
      <c r="A20187">
        <v>3997</v>
      </c>
      <c r="B20187" s="3">
        <v>44424</v>
      </c>
      <c r="D20187" t="s">
        <v>131</v>
      </c>
      <c r="E20187" t="s">
        <v>281</v>
      </c>
      <c r="F20187" t="s">
        <v>133</v>
      </c>
    </row>
    <row r="20188" spans="1:6" x14ac:dyDescent="0.25">
      <c r="A20188">
        <v>3999</v>
      </c>
      <c r="B20188" s="3">
        <v>43206</v>
      </c>
      <c r="C20188" s="3">
        <v>43281</v>
      </c>
      <c r="D20188" t="s">
        <v>131</v>
      </c>
      <c r="E20188" t="s">
        <v>175</v>
      </c>
      <c r="F20188" t="s">
        <v>132</v>
      </c>
    </row>
    <row r="20189" spans="1:6" x14ac:dyDescent="0.25">
      <c r="A20189">
        <v>3999</v>
      </c>
      <c r="B20189" s="3">
        <v>43282</v>
      </c>
      <c r="C20189" s="3">
        <v>43373</v>
      </c>
      <c r="D20189" t="s">
        <v>131</v>
      </c>
      <c r="E20189" t="s">
        <v>175</v>
      </c>
      <c r="F20189" t="s">
        <v>132</v>
      </c>
    </row>
    <row r="20190" spans="1:6" x14ac:dyDescent="0.25">
      <c r="A20190">
        <v>3999</v>
      </c>
      <c r="B20190" s="3">
        <v>43374</v>
      </c>
      <c r="C20190" s="3">
        <v>43465</v>
      </c>
      <c r="D20190" t="s">
        <v>131</v>
      </c>
      <c r="E20190" t="s">
        <v>175</v>
      </c>
      <c r="F20190" t="s">
        <v>132</v>
      </c>
    </row>
    <row r="20191" spans="1:6" x14ac:dyDescent="0.25">
      <c r="A20191">
        <v>3999</v>
      </c>
      <c r="B20191" s="3">
        <v>43466</v>
      </c>
      <c r="C20191" s="3">
        <v>43555</v>
      </c>
      <c r="D20191" t="s">
        <v>131</v>
      </c>
      <c r="E20191" t="s">
        <v>175</v>
      </c>
      <c r="F20191" t="s">
        <v>132</v>
      </c>
    </row>
    <row r="20192" spans="1:6" x14ac:dyDescent="0.25">
      <c r="A20192">
        <v>3999</v>
      </c>
      <c r="B20192" s="3">
        <v>43556</v>
      </c>
      <c r="C20192" s="3">
        <v>43646</v>
      </c>
      <c r="D20192" t="s">
        <v>131</v>
      </c>
      <c r="E20192" t="s">
        <v>175</v>
      </c>
      <c r="F20192" t="s">
        <v>132</v>
      </c>
    </row>
    <row r="20193" spans="1:6" x14ac:dyDescent="0.25">
      <c r="A20193">
        <v>3999</v>
      </c>
      <c r="B20193" s="3">
        <v>43647</v>
      </c>
      <c r="C20193" s="3">
        <v>43738</v>
      </c>
      <c r="D20193" t="s">
        <v>131</v>
      </c>
      <c r="E20193" t="s">
        <v>175</v>
      </c>
      <c r="F20193" t="s">
        <v>132</v>
      </c>
    </row>
    <row r="20194" spans="1:6" x14ac:dyDescent="0.25">
      <c r="A20194">
        <v>3999</v>
      </c>
      <c r="B20194" s="3">
        <v>43739</v>
      </c>
      <c r="C20194" s="3">
        <v>43830</v>
      </c>
      <c r="D20194" t="s">
        <v>131</v>
      </c>
      <c r="E20194" t="s">
        <v>175</v>
      </c>
      <c r="F20194" t="s">
        <v>132</v>
      </c>
    </row>
    <row r="20195" spans="1:6" x14ac:dyDescent="0.25">
      <c r="A20195">
        <v>3999</v>
      </c>
      <c r="B20195" s="3">
        <v>43831</v>
      </c>
      <c r="C20195" s="3">
        <v>43921</v>
      </c>
      <c r="D20195" t="s">
        <v>131</v>
      </c>
      <c r="E20195" t="s">
        <v>175</v>
      </c>
      <c r="F20195" t="s">
        <v>132</v>
      </c>
    </row>
    <row r="20196" spans="1:6" x14ac:dyDescent="0.25">
      <c r="A20196">
        <v>3999</v>
      </c>
      <c r="B20196" s="3">
        <v>43922</v>
      </c>
      <c r="C20196" s="3">
        <v>44012</v>
      </c>
      <c r="D20196" t="s">
        <v>131</v>
      </c>
      <c r="E20196" t="s">
        <v>175</v>
      </c>
      <c r="F20196" t="s">
        <v>132</v>
      </c>
    </row>
    <row r="20197" spans="1:6" x14ac:dyDescent="0.25">
      <c r="A20197">
        <v>3999</v>
      </c>
      <c r="B20197" s="3">
        <v>44013</v>
      </c>
      <c r="C20197" s="3">
        <v>44074</v>
      </c>
      <c r="D20197" t="s">
        <v>131</v>
      </c>
      <c r="E20197" t="s">
        <v>175</v>
      </c>
      <c r="F20197" t="s">
        <v>132</v>
      </c>
    </row>
    <row r="20198" spans="1:6" x14ac:dyDescent="0.25">
      <c r="A20198">
        <v>3999</v>
      </c>
      <c r="B20198" s="3">
        <v>44075</v>
      </c>
      <c r="C20198" s="3">
        <v>44165</v>
      </c>
      <c r="D20198" t="s">
        <v>131</v>
      </c>
      <c r="E20198" t="s">
        <v>163</v>
      </c>
      <c r="F20198" t="s">
        <v>132</v>
      </c>
    </row>
    <row r="20199" spans="1:6" x14ac:dyDescent="0.25">
      <c r="A20199">
        <v>3999</v>
      </c>
      <c r="B20199" s="3">
        <v>44119</v>
      </c>
      <c r="D20199" t="s">
        <v>131</v>
      </c>
      <c r="E20199" t="s">
        <v>163</v>
      </c>
      <c r="F20199" t="s">
        <v>132</v>
      </c>
    </row>
    <row r="20200" spans="1:6" x14ac:dyDescent="0.25">
      <c r="A20200">
        <v>3999</v>
      </c>
      <c r="B20200" s="3">
        <v>44197</v>
      </c>
      <c r="C20200" s="3">
        <v>44562</v>
      </c>
      <c r="D20200" t="s">
        <v>131</v>
      </c>
      <c r="E20200" t="s">
        <v>175</v>
      </c>
      <c r="F20200" t="s">
        <v>132</v>
      </c>
    </row>
    <row r="20201" spans="1:6" x14ac:dyDescent="0.25">
      <c r="A20201">
        <v>3999</v>
      </c>
      <c r="B20201" s="3">
        <v>44197</v>
      </c>
      <c r="C20201" s="3">
        <v>44197</v>
      </c>
      <c r="D20201" t="s">
        <v>131</v>
      </c>
      <c r="E20201" t="s">
        <v>175</v>
      </c>
      <c r="F20201" t="s">
        <v>132</v>
      </c>
    </row>
    <row r="20202" spans="1:6" x14ac:dyDescent="0.25">
      <c r="A20202">
        <v>3999</v>
      </c>
      <c r="B20202" s="3">
        <v>44562</v>
      </c>
      <c r="C20202" s="3">
        <v>44562</v>
      </c>
      <c r="D20202" t="s">
        <v>131</v>
      </c>
      <c r="E20202" t="s">
        <v>331</v>
      </c>
      <c r="F20202" t="s">
        <v>132</v>
      </c>
    </row>
    <row r="20203" spans="1:6" x14ac:dyDescent="0.25">
      <c r="A20203">
        <v>3999</v>
      </c>
      <c r="B20203" s="3">
        <v>44562</v>
      </c>
      <c r="D20203" t="s">
        <v>131</v>
      </c>
      <c r="E20203" t="s">
        <v>331</v>
      </c>
      <c r="F20203" t="s">
        <v>132</v>
      </c>
    </row>
    <row r="20204" spans="1:6" x14ac:dyDescent="0.25">
      <c r="A20204">
        <v>4000</v>
      </c>
      <c r="B20204" s="3">
        <v>44197</v>
      </c>
      <c r="C20204" s="3">
        <v>44286</v>
      </c>
      <c r="D20204" t="s">
        <v>131</v>
      </c>
      <c r="E20204" t="s">
        <v>167</v>
      </c>
      <c r="F20204" t="s">
        <v>133</v>
      </c>
    </row>
    <row r="20205" spans="1:6" x14ac:dyDescent="0.25">
      <c r="A20205">
        <v>4000</v>
      </c>
      <c r="B20205" s="3">
        <v>44287</v>
      </c>
      <c r="C20205" s="3">
        <v>44377</v>
      </c>
      <c r="D20205" t="s">
        <v>131</v>
      </c>
      <c r="E20205" t="s">
        <v>167</v>
      </c>
      <c r="F20205" t="s">
        <v>133</v>
      </c>
    </row>
    <row r="20206" spans="1:6" x14ac:dyDescent="0.25">
      <c r="A20206">
        <v>4000</v>
      </c>
      <c r="B20206" s="3">
        <v>44287</v>
      </c>
      <c r="D20206" t="s">
        <v>131</v>
      </c>
      <c r="E20206" t="s">
        <v>167</v>
      </c>
      <c r="F20206" t="s">
        <v>133</v>
      </c>
    </row>
    <row r="20207" spans="1:6" x14ac:dyDescent="0.25">
      <c r="A20207">
        <v>4000</v>
      </c>
      <c r="B20207" s="3">
        <v>44593</v>
      </c>
      <c r="D20207" t="s">
        <v>131</v>
      </c>
      <c r="E20207" t="s">
        <v>187</v>
      </c>
      <c r="F20207" t="s">
        <v>133</v>
      </c>
    </row>
    <row r="20208" spans="1:6" x14ac:dyDescent="0.25">
      <c r="A20208">
        <v>4001</v>
      </c>
      <c r="B20208" s="3">
        <v>43374</v>
      </c>
      <c r="C20208" s="3">
        <v>43374</v>
      </c>
      <c r="D20208" t="s">
        <v>131</v>
      </c>
      <c r="E20208" t="s">
        <v>175</v>
      </c>
      <c r="F20208" t="s">
        <v>133</v>
      </c>
    </row>
    <row r="20209" spans="1:6" x14ac:dyDescent="0.25">
      <c r="A20209">
        <v>4001</v>
      </c>
      <c r="B20209" s="3">
        <v>43374</v>
      </c>
      <c r="C20209" s="3">
        <v>43374</v>
      </c>
      <c r="D20209" t="s">
        <v>131</v>
      </c>
      <c r="E20209" t="s">
        <v>243</v>
      </c>
      <c r="F20209" t="s">
        <v>133</v>
      </c>
    </row>
    <row r="20210" spans="1:6" x14ac:dyDescent="0.25">
      <c r="A20210">
        <v>4001</v>
      </c>
      <c r="B20210" s="3">
        <v>43374</v>
      </c>
      <c r="C20210" s="3">
        <v>44074</v>
      </c>
      <c r="D20210" t="s">
        <v>131</v>
      </c>
      <c r="E20210" t="s">
        <v>243</v>
      </c>
      <c r="F20210" t="s">
        <v>133</v>
      </c>
    </row>
    <row r="20211" spans="1:6" x14ac:dyDescent="0.25">
      <c r="A20211">
        <v>4001</v>
      </c>
      <c r="B20211" s="3">
        <v>44074</v>
      </c>
      <c r="C20211" s="3">
        <v>44074</v>
      </c>
      <c r="D20211" t="s">
        <v>131</v>
      </c>
      <c r="E20211" t="s">
        <v>175</v>
      </c>
      <c r="F20211" t="s">
        <v>133</v>
      </c>
    </row>
    <row r="20212" spans="1:6" x14ac:dyDescent="0.25">
      <c r="A20212">
        <v>4001</v>
      </c>
      <c r="B20212" s="3">
        <v>44075</v>
      </c>
      <c r="C20212" s="3">
        <v>44075</v>
      </c>
      <c r="D20212" t="s">
        <v>131</v>
      </c>
      <c r="E20212" t="s">
        <v>165</v>
      </c>
      <c r="F20212" t="s">
        <v>133</v>
      </c>
    </row>
    <row r="20213" spans="1:6" x14ac:dyDescent="0.25">
      <c r="A20213">
        <v>4001</v>
      </c>
      <c r="B20213" s="3">
        <v>44075</v>
      </c>
      <c r="D20213" t="s">
        <v>131</v>
      </c>
      <c r="E20213" t="s">
        <v>165</v>
      </c>
      <c r="F20213" t="s">
        <v>133</v>
      </c>
    </row>
    <row r="20214" spans="1:6" x14ac:dyDescent="0.25">
      <c r="A20214">
        <v>4002</v>
      </c>
      <c r="B20214" s="3">
        <v>43481</v>
      </c>
      <c r="C20214" s="3">
        <v>43481</v>
      </c>
      <c r="D20214" t="s">
        <v>131</v>
      </c>
      <c r="E20214" t="s">
        <v>173</v>
      </c>
      <c r="F20214" t="s">
        <v>133</v>
      </c>
    </row>
    <row r="20215" spans="1:6" x14ac:dyDescent="0.25">
      <c r="A20215">
        <v>4002</v>
      </c>
      <c r="B20215" s="3">
        <v>43481</v>
      </c>
      <c r="C20215" s="3">
        <v>43633</v>
      </c>
      <c r="D20215" t="s">
        <v>131</v>
      </c>
      <c r="E20215" t="s">
        <v>173</v>
      </c>
      <c r="F20215" t="s">
        <v>133</v>
      </c>
    </row>
    <row r="20216" spans="1:6" x14ac:dyDescent="0.25">
      <c r="A20216">
        <v>4002</v>
      </c>
      <c r="B20216" s="3">
        <v>43633</v>
      </c>
      <c r="C20216" s="3">
        <v>43878</v>
      </c>
      <c r="D20216" t="s">
        <v>131</v>
      </c>
      <c r="E20216" t="s">
        <v>173</v>
      </c>
      <c r="F20216" t="s">
        <v>133</v>
      </c>
    </row>
    <row r="20217" spans="1:6" x14ac:dyDescent="0.25">
      <c r="A20217">
        <v>4002</v>
      </c>
      <c r="B20217" s="3">
        <v>43878</v>
      </c>
      <c r="C20217" s="3">
        <v>44029</v>
      </c>
      <c r="D20217" t="s">
        <v>131</v>
      </c>
      <c r="E20217" t="s">
        <v>173</v>
      </c>
      <c r="F20217" t="s">
        <v>133</v>
      </c>
    </row>
    <row r="20218" spans="1:6" x14ac:dyDescent="0.25">
      <c r="A20218">
        <v>4002</v>
      </c>
      <c r="B20218" s="3">
        <v>44029</v>
      </c>
      <c r="C20218" s="3">
        <v>44243</v>
      </c>
      <c r="D20218" t="s">
        <v>131</v>
      </c>
      <c r="E20218" t="s">
        <v>173</v>
      </c>
      <c r="F20218" t="s">
        <v>133</v>
      </c>
    </row>
    <row r="20219" spans="1:6" x14ac:dyDescent="0.25">
      <c r="A20219">
        <v>4002</v>
      </c>
      <c r="B20219" s="3">
        <v>44243</v>
      </c>
      <c r="C20219" s="3">
        <v>44332</v>
      </c>
      <c r="D20219" t="s">
        <v>131</v>
      </c>
      <c r="E20219" t="s">
        <v>173</v>
      </c>
      <c r="F20219" t="s">
        <v>133</v>
      </c>
    </row>
    <row r="20220" spans="1:6" x14ac:dyDescent="0.25">
      <c r="A20220">
        <v>4002</v>
      </c>
      <c r="B20220" s="3">
        <v>44332</v>
      </c>
      <c r="C20220" s="3">
        <v>44424</v>
      </c>
      <c r="D20220" t="s">
        <v>131</v>
      </c>
      <c r="E20220" t="s">
        <v>173</v>
      </c>
      <c r="F20220" t="s">
        <v>133</v>
      </c>
    </row>
    <row r="20221" spans="1:6" x14ac:dyDescent="0.25">
      <c r="A20221">
        <v>4002</v>
      </c>
      <c r="B20221" s="3">
        <v>44332</v>
      </c>
      <c r="C20221" s="3">
        <v>44749</v>
      </c>
      <c r="D20221" t="s">
        <v>131</v>
      </c>
      <c r="E20221" t="s">
        <v>197</v>
      </c>
      <c r="F20221" t="s">
        <v>133</v>
      </c>
    </row>
    <row r="20222" spans="1:6" x14ac:dyDescent="0.25">
      <c r="A20222">
        <v>4002</v>
      </c>
      <c r="B20222" s="3">
        <v>44749</v>
      </c>
      <c r="C20222" s="3">
        <v>44750</v>
      </c>
      <c r="D20222" t="s">
        <v>131</v>
      </c>
      <c r="E20222" t="s">
        <v>197</v>
      </c>
      <c r="F20222" t="s">
        <v>133</v>
      </c>
    </row>
    <row r="20223" spans="1:6" x14ac:dyDescent="0.25">
      <c r="A20223">
        <v>4002</v>
      </c>
      <c r="B20223" s="3">
        <v>44751</v>
      </c>
      <c r="D20223" t="s">
        <v>131</v>
      </c>
      <c r="E20223" t="s">
        <v>197</v>
      </c>
      <c r="F20223" t="s">
        <v>133</v>
      </c>
    </row>
    <row r="20224" spans="1:6" x14ac:dyDescent="0.25">
      <c r="A20224">
        <v>4003</v>
      </c>
      <c r="B20224" s="3">
        <v>43405</v>
      </c>
      <c r="C20224" s="3">
        <v>43465</v>
      </c>
      <c r="D20224" t="s">
        <v>131</v>
      </c>
      <c r="E20224" t="s">
        <v>169</v>
      </c>
      <c r="F20224" t="s">
        <v>133</v>
      </c>
    </row>
    <row r="20225" spans="1:6" x14ac:dyDescent="0.25">
      <c r="A20225">
        <v>4003</v>
      </c>
      <c r="B20225" s="3">
        <v>43466</v>
      </c>
      <c r="C20225" s="3">
        <v>43555</v>
      </c>
      <c r="D20225" t="s">
        <v>131</v>
      </c>
      <c r="E20225" t="s">
        <v>169</v>
      </c>
      <c r="F20225" t="s">
        <v>133</v>
      </c>
    </row>
    <row r="20226" spans="1:6" x14ac:dyDescent="0.25">
      <c r="A20226">
        <v>4003</v>
      </c>
      <c r="B20226" s="3">
        <v>43556</v>
      </c>
      <c r="C20226" s="3">
        <v>43563</v>
      </c>
      <c r="D20226" t="s">
        <v>131</v>
      </c>
      <c r="E20226" t="s">
        <v>169</v>
      </c>
      <c r="F20226" t="s">
        <v>133</v>
      </c>
    </row>
    <row r="20227" spans="1:6" x14ac:dyDescent="0.25">
      <c r="A20227">
        <v>4003</v>
      </c>
      <c r="B20227" s="3">
        <v>43563</v>
      </c>
      <c r="D20227" t="s">
        <v>131</v>
      </c>
      <c r="E20227" t="s">
        <v>169</v>
      </c>
      <c r="F20227" t="s">
        <v>133</v>
      </c>
    </row>
    <row r="20228" spans="1:6" x14ac:dyDescent="0.25">
      <c r="A20228">
        <v>4003</v>
      </c>
      <c r="B20228" s="3">
        <v>43800</v>
      </c>
      <c r="C20228" s="3">
        <v>44105</v>
      </c>
      <c r="D20228" t="s">
        <v>131</v>
      </c>
      <c r="E20228" t="s">
        <v>185</v>
      </c>
      <c r="F20228" t="s">
        <v>133</v>
      </c>
    </row>
    <row r="20229" spans="1:6" x14ac:dyDescent="0.25">
      <c r="A20229">
        <v>4003</v>
      </c>
      <c r="B20229" s="3">
        <v>44105</v>
      </c>
      <c r="C20229" s="3">
        <v>44470</v>
      </c>
      <c r="D20229" t="s">
        <v>131</v>
      </c>
      <c r="E20229" t="s">
        <v>185</v>
      </c>
      <c r="F20229" t="s">
        <v>133</v>
      </c>
    </row>
    <row r="20230" spans="1:6" x14ac:dyDescent="0.25">
      <c r="A20230">
        <v>4003</v>
      </c>
      <c r="B20230" s="3">
        <v>44470</v>
      </c>
      <c r="D20230" t="s">
        <v>131</v>
      </c>
      <c r="E20230" t="s">
        <v>185</v>
      </c>
      <c r="F20230" t="s">
        <v>133</v>
      </c>
    </row>
    <row r="20231" spans="1:6" x14ac:dyDescent="0.25">
      <c r="A20231">
        <v>4005</v>
      </c>
      <c r="B20231" s="3">
        <v>43195</v>
      </c>
      <c r="C20231" s="3">
        <v>43635</v>
      </c>
      <c r="D20231" t="s">
        <v>131</v>
      </c>
      <c r="E20231" t="s">
        <v>167</v>
      </c>
      <c r="F20231" t="s">
        <v>132</v>
      </c>
    </row>
    <row r="20232" spans="1:6" x14ac:dyDescent="0.25">
      <c r="A20232">
        <v>4005</v>
      </c>
      <c r="B20232" s="3">
        <v>43635</v>
      </c>
      <c r="C20232" s="3">
        <v>43635</v>
      </c>
      <c r="D20232" t="s">
        <v>131</v>
      </c>
      <c r="E20232" t="s">
        <v>167</v>
      </c>
      <c r="F20232" t="s">
        <v>132</v>
      </c>
    </row>
    <row r="20233" spans="1:6" x14ac:dyDescent="0.25">
      <c r="A20233">
        <v>4005</v>
      </c>
      <c r="B20233" s="3">
        <v>43636</v>
      </c>
      <c r="C20233" s="3">
        <v>43637</v>
      </c>
      <c r="D20233" t="s">
        <v>131</v>
      </c>
      <c r="E20233" t="s">
        <v>167</v>
      </c>
      <c r="F20233" t="s">
        <v>132</v>
      </c>
    </row>
    <row r="20234" spans="1:6" x14ac:dyDescent="0.25">
      <c r="A20234">
        <v>4005</v>
      </c>
      <c r="B20234" s="3">
        <v>43637</v>
      </c>
      <c r="C20234" s="3">
        <v>44074</v>
      </c>
      <c r="D20234" t="s">
        <v>131</v>
      </c>
      <c r="E20234" t="s">
        <v>167</v>
      </c>
      <c r="F20234" t="s">
        <v>132</v>
      </c>
    </row>
    <row r="20235" spans="1:6" x14ac:dyDescent="0.25">
      <c r="A20235">
        <v>4005</v>
      </c>
      <c r="B20235" s="3">
        <v>44075</v>
      </c>
      <c r="C20235" s="3">
        <v>44075</v>
      </c>
      <c r="D20235" t="s">
        <v>131</v>
      </c>
      <c r="E20235" t="s">
        <v>167</v>
      </c>
      <c r="F20235" t="s">
        <v>132</v>
      </c>
    </row>
    <row r="20236" spans="1:6" x14ac:dyDescent="0.25">
      <c r="A20236">
        <v>4005</v>
      </c>
      <c r="B20236" s="3">
        <v>44075</v>
      </c>
      <c r="D20236" t="s">
        <v>131</v>
      </c>
      <c r="E20236" t="s">
        <v>167</v>
      </c>
      <c r="F20236" t="s">
        <v>132</v>
      </c>
    </row>
    <row r="20237" spans="1:6" x14ac:dyDescent="0.25">
      <c r="A20237">
        <v>4009</v>
      </c>
      <c r="B20237" s="3">
        <v>43282</v>
      </c>
      <c r="C20237" s="3">
        <v>43373</v>
      </c>
      <c r="D20237" t="s">
        <v>131</v>
      </c>
      <c r="E20237" t="s">
        <v>212</v>
      </c>
      <c r="F20237" t="s">
        <v>132</v>
      </c>
    </row>
    <row r="20238" spans="1:6" x14ac:dyDescent="0.25">
      <c r="A20238">
        <v>4009</v>
      </c>
      <c r="B20238" s="3">
        <v>43374</v>
      </c>
      <c r="C20238" s="3">
        <v>43465</v>
      </c>
      <c r="D20238" t="s">
        <v>131</v>
      </c>
      <c r="E20238" t="s">
        <v>212</v>
      </c>
      <c r="F20238" t="s">
        <v>132</v>
      </c>
    </row>
    <row r="20239" spans="1:6" x14ac:dyDescent="0.25">
      <c r="A20239">
        <v>4009</v>
      </c>
      <c r="B20239" s="3">
        <v>43466</v>
      </c>
      <c r="C20239" s="3">
        <v>43555</v>
      </c>
      <c r="D20239" t="s">
        <v>131</v>
      </c>
      <c r="E20239" t="s">
        <v>212</v>
      </c>
      <c r="F20239" t="s">
        <v>132</v>
      </c>
    </row>
    <row r="20240" spans="1:6" x14ac:dyDescent="0.25">
      <c r="A20240">
        <v>4009</v>
      </c>
      <c r="B20240" s="3">
        <v>43556</v>
      </c>
      <c r="C20240" s="3">
        <v>43646</v>
      </c>
      <c r="D20240" t="s">
        <v>131</v>
      </c>
      <c r="E20240" t="s">
        <v>212</v>
      </c>
      <c r="F20240" t="s">
        <v>132</v>
      </c>
    </row>
    <row r="20241" spans="1:6" x14ac:dyDescent="0.25">
      <c r="A20241">
        <v>4009</v>
      </c>
      <c r="B20241" s="3">
        <v>43586</v>
      </c>
      <c r="D20241" t="s">
        <v>131</v>
      </c>
      <c r="E20241" t="s">
        <v>212</v>
      </c>
      <c r="F20241" t="s">
        <v>132</v>
      </c>
    </row>
    <row r="20242" spans="1:6" x14ac:dyDescent="0.25">
      <c r="A20242">
        <v>4009</v>
      </c>
      <c r="B20242" s="3">
        <v>44120</v>
      </c>
      <c r="C20242" s="3">
        <v>44120</v>
      </c>
      <c r="D20242" t="s">
        <v>131</v>
      </c>
      <c r="E20242" t="s">
        <v>173</v>
      </c>
      <c r="F20242" t="s">
        <v>133</v>
      </c>
    </row>
    <row r="20243" spans="1:6" x14ac:dyDescent="0.25">
      <c r="A20243">
        <v>4009</v>
      </c>
      <c r="B20243" s="3">
        <v>44120</v>
      </c>
      <c r="C20243" s="3">
        <v>44120</v>
      </c>
      <c r="D20243" t="s">
        <v>131</v>
      </c>
      <c r="E20243" t="s">
        <v>173</v>
      </c>
      <c r="F20243" t="s">
        <v>133</v>
      </c>
    </row>
    <row r="20244" spans="1:6" x14ac:dyDescent="0.25">
      <c r="A20244">
        <v>4009</v>
      </c>
      <c r="B20244" s="3">
        <v>44120</v>
      </c>
      <c r="C20244" s="3">
        <v>44120</v>
      </c>
      <c r="D20244" t="s">
        <v>131</v>
      </c>
      <c r="E20244" t="s">
        <v>173</v>
      </c>
      <c r="F20244" t="s">
        <v>132</v>
      </c>
    </row>
    <row r="20245" spans="1:6" x14ac:dyDescent="0.25">
      <c r="A20245">
        <v>4010</v>
      </c>
      <c r="B20245" s="3">
        <v>43846</v>
      </c>
      <c r="C20245" s="3">
        <v>43936</v>
      </c>
      <c r="D20245" t="s">
        <v>131</v>
      </c>
      <c r="E20245" t="s">
        <v>187</v>
      </c>
      <c r="F20245" t="s">
        <v>133</v>
      </c>
    </row>
    <row r="20246" spans="1:6" x14ac:dyDescent="0.25">
      <c r="A20246">
        <v>4010</v>
      </c>
      <c r="B20246" s="3">
        <v>43937</v>
      </c>
      <c r="C20246" s="3">
        <v>44027</v>
      </c>
      <c r="D20246" t="s">
        <v>131</v>
      </c>
      <c r="E20246" t="s">
        <v>187</v>
      </c>
      <c r="F20246" t="s">
        <v>133</v>
      </c>
    </row>
    <row r="20247" spans="1:6" x14ac:dyDescent="0.25">
      <c r="A20247">
        <v>4010</v>
      </c>
      <c r="B20247" s="3">
        <v>44028</v>
      </c>
      <c r="C20247" s="3">
        <v>44119</v>
      </c>
      <c r="D20247" t="s">
        <v>131</v>
      </c>
      <c r="E20247" t="s">
        <v>187</v>
      </c>
      <c r="F20247" t="s">
        <v>133</v>
      </c>
    </row>
    <row r="20248" spans="1:6" x14ac:dyDescent="0.25">
      <c r="A20248">
        <v>4010</v>
      </c>
      <c r="B20248" s="3">
        <v>44074</v>
      </c>
      <c r="D20248" t="s">
        <v>131</v>
      </c>
      <c r="E20248" t="s">
        <v>187</v>
      </c>
      <c r="F20248" t="s">
        <v>133</v>
      </c>
    </row>
    <row r="20249" spans="1:6" x14ac:dyDescent="0.25">
      <c r="A20249">
        <v>4010</v>
      </c>
      <c r="B20249" s="3">
        <v>44075</v>
      </c>
      <c r="D20249" t="s">
        <v>131</v>
      </c>
      <c r="E20249" t="s">
        <v>187</v>
      </c>
      <c r="F20249" t="s">
        <v>133</v>
      </c>
    </row>
    <row r="20250" spans="1:6" x14ac:dyDescent="0.25">
      <c r="A20250">
        <v>4011</v>
      </c>
      <c r="B20250" s="3">
        <v>43206</v>
      </c>
      <c r="C20250" s="3">
        <v>43206</v>
      </c>
      <c r="D20250" t="s">
        <v>131</v>
      </c>
      <c r="E20250" t="s">
        <v>173</v>
      </c>
      <c r="F20250" t="s">
        <v>132</v>
      </c>
    </row>
    <row r="20251" spans="1:6" x14ac:dyDescent="0.25">
      <c r="A20251">
        <v>4011</v>
      </c>
      <c r="B20251" s="3">
        <v>43206</v>
      </c>
      <c r="C20251" s="3">
        <v>43691</v>
      </c>
      <c r="D20251" t="s">
        <v>131</v>
      </c>
      <c r="E20251" t="s">
        <v>173</v>
      </c>
      <c r="F20251" t="s">
        <v>132</v>
      </c>
    </row>
    <row r="20252" spans="1:6" x14ac:dyDescent="0.25">
      <c r="A20252">
        <v>4011</v>
      </c>
      <c r="B20252" s="3">
        <v>43691</v>
      </c>
      <c r="C20252" s="3">
        <v>43693</v>
      </c>
      <c r="D20252" t="s">
        <v>131</v>
      </c>
      <c r="E20252" t="s">
        <v>173</v>
      </c>
      <c r="F20252" t="s">
        <v>132</v>
      </c>
    </row>
    <row r="20253" spans="1:6" x14ac:dyDescent="0.25">
      <c r="A20253">
        <v>4011</v>
      </c>
      <c r="B20253" s="3">
        <v>43694</v>
      </c>
      <c r="C20253" s="3">
        <v>44588</v>
      </c>
      <c r="D20253" t="s">
        <v>131</v>
      </c>
      <c r="E20253" t="s">
        <v>173</v>
      </c>
      <c r="F20253" t="s">
        <v>132</v>
      </c>
    </row>
    <row r="20254" spans="1:6" x14ac:dyDescent="0.25">
      <c r="A20254">
        <v>4011</v>
      </c>
      <c r="B20254" s="3">
        <v>44588</v>
      </c>
      <c r="C20254" s="3">
        <v>44592</v>
      </c>
      <c r="D20254" t="s">
        <v>131</v>
      </c>
      <c r="E20254" t="s">
        <v>173</v>
      </c>
      <c r="F20254" t="s">
        <v>132</v>
      </c>
    </row>
    <row r="20255" spans="1:6" x14ac:dyDescent="0.25">
      <c r="A20255">
        <v>4011</v>
      </c>
      <c r="B20255" s="3">
        <v>44593</v>
      </c>
      <c r="D20255" t="s">
        <v>131</v>
      </c>
      <c r="E20255" t="s">
        <v>173</v>
      </c>
      <c r="F20255" t="s">
        <v>132</v>
      </c>
    </row>
    <row r="20256" spans="1:6" x14ac:dyDescent="0.25">
      <c r="A20256">
        <v>4014</v>
      </c>
      <c r="B20256" s="3">
        <v>43282</v>
      </c>
      <c r="C20256" s="3">
        <v>43282</v>
      </c>
      <c r="D20256" t="s">
        <v>131</v>
      </c>
      <c r="E20256" t="s">
        <v>211</v>
      </c>
      <c r="F20256" t="s">
        <v>133</v>
      </c>
    </row>
    <row r="20257" spans="1:6" x14ac:dyDescent="0.25">
      <c r="A20257">
        <v>4014</v>
      </c>
      <c r="B20257" s="3">
        <v>43282</v>
      </c>
      <c r="C20257" s="3">
        <v>44746</v>
      </c>
      <c r="D20257" t="s">
        <v>131</v>
      </c>
      <c r="E20257" t="s">
        <v>211</v>
      </c>
      <c r="F20257" t="s">
        <v>133</v>
      </c>
    </row>
    <row r="20258" spans="1:6" x14ac:dyDescent="0.25">
      <c r="A20258">
        <v>4014</v>
      </c>
      <c r="B20258" s="3">
        <v>44746</v>
      </c>
      <c r="C20258" s="3">
        <v>44747</v>
      </c>
      <c r="D20258" t="s">
        <v>131</v>
      </c>
      <c r="E20258" t="s">
        <v>211</v>
      </c>
      <c r="F20258" t="s">
        <v>133</v>
      </c>
    </row>
    <row r="20259" spans="1:6" x14ac:dyDescent="0.25">
      <c r="A20259">
        <v>4014</v>
      </c>
      <c r="B20259" s="3">
        <v>44748</v>
      </c>
      <c r="C20259" s="3">
        <v>44748</v>
      </c>
      <c r="D20259" t="s">
        <v>131</v>
      </c>
      <c r="E20259" t="s">
        <v>211</v>
      </c>
      <c r="F20259" t="s">
        <v>133</v>
      </c>
    </row>
    <row r="20260" spans="1:6" x14ac:dyDescent="0.25">
      <c r="A20260">
        <v>4014</v>
      </c>
      <c r="B20260" s="3">
        <v>44748</v>
      </c>
      <c r="C20260" s="3">
        <v>44751</v>
      </c>
      <c r="D20260" t="s">
        <v>131</v>
      </c>
      <c r="E20260" t="s">
        <v>211</v>
      </c>
      <c r="F20260" t="s">
        <v>133</v>
      </c>
    </row>
    <row r="20261" spans="1:6" x14ac:dyDescent="0.25">
      <c r="A20261">
        <v>4014</v>
      </c>
      <c r="B20261" s="3">
        <v>44752</v>
      </c>
      <c r="D20261" t="s">
        <v>131</v>
      </c>
      <c r="E20261" t="s">
        <v>211</v>
      </c>
      <c r="F20261" t="s">
        <v>133</v>
      </c>
    </row>
    <row r="20262" spans="1:6" x14ac:dyDescent="0.25">
      <c r="A20262">
        <v>4015</v>
      </c>
      <c r="B20262" s="3">
        <v>43297</v>
      </c>
      <c r="C20262" s="3">
        <v>43388</v>
      </c>
      <c r="D20262" t="s">
        <v>131</v>
      </c>
      <c r="E20262" t="s">
        <v>173</v>
      </c>
      <c r="F20262" t="s">
        <v>133</v>
      </c>
    </row>
    <row r="20263" spans="1:6" x14ac:dyDescent="0.25">
      <c r="A20263">
        <v>4015</v>
      </c>
      <c r="B20263" s="3">
        <v>43297</v>
      </c>
      <c r="C20263" s="3">
        <v>43465</v>
      </c>
      <c r="D20263" t="s">
        <v>131</v>
      </c>
      <c r="E20263" t="s">
        <v>173</v>
      </c>
      <c r="F20263" t="s">
        <v>133</v>
      </c>
    </row>
    <row r="20264" spans="1:6" x14ac:dyDescent="0.25">
      <c r="A20264">
        <v>4015</v>
      </c>
      <c r="B20264" s="3">
        <v>43389</v>
      </c>
      <c r="C20264" s="3">
        <v>43465</v>
      </c>
      <c r="D20264" t="s">
        <v>131</v>
      </c>
      <c r="E20264" t="s">
        <v>173</v>
      </c>
      <c r="F20264" t="s">
        <v>133</v>
      </c>
    </row>
    <row r="20265" spans="1:6" x14ac:dyDescent="0.25">
      <c r="A20265">
        <v>4015</v>
      </c>
      <c r="B20265" s="3">
        <v>43466</v>
      </c>
      <c r="C20265" s="3">
        <v>43555</v>
      </c>
      <c r="D20265" t="s">
        <v>131</v>
      </c>
      <c r="E20265" t="s">
        <v>173</v>
      </c>
      <c r="F20265" t="s">
        <v>133</v>
      </c>
    </row>
    <row r="20266" spans="1:6" x14ac:dyDescent="0.25">
      <c r="A20266">
        <v>4015</v>
      </c>
      <c r="B20266" s="3">
        <v>43556</v>
      </c>
      <c r="C20266" s="3">
        <v>43646</v>
      </c>
      <c r="D20266" t="s">
        <v>131</v>
      </c>
      <c r="E20266" t="s">
        <v>173</v>
      </c>
      <c r="F20266" t="s">
        <v>133</v>
      </c>
    </row>
    <row r="20267" spans="1:6" x14ac:dyDescent="0.25">
      <c r="A20267">
        <v>4015</v>
      </c>
      <c r="B20267" s="3">
        <v>43662</v>
      </c>
      <c r="C20267" s="3">
        <v>43753</v>
      </c>
      <c r="D20267" t="s">
        <v>131</v>
      </c>
      <c r="E20267" t="s">
        <v>173</v>
      </c>
      <c r="F20267" t="s">
        <v>133</v>
      </c>
    </row>
    <row r="20268" spans="1:6" x14ac:dyDescent="0.25">
      <c r="A20268">
        <v>4015</v>
      </c>
      <c r="B20268" s="3">
        <v>43753</v>
      </c>
      <c r="C20268" s="3">
        <v>43753</v>
      </c>
      <c r="D20268" t="s">
        <v>131</v>
      </c>
      <c r="E20268" t="s">
        <v>173</v>
      </c>
      <c r="F20268" t="s">
        <v>133</v>
      </c>
    </row>
    <row r="20269" spans="1:6" x14ac:dyDescent="0.25">
      <c r="A20269">
        <v>4015</v>
      </c>
      <c r="B20269" s="3">
        <v>43754</v>
      </c>
      <c r="C20269" s="3">
        <v>43830</v>
      </c>
      <c r="D20269" t="s">
        <v>131</v>
      </c>
      <c r="E20269" t="s">
        <v>173</v>
      </c>
      <c r="F20269" t="s">
        <v>133</v>
      </c>
    </row>
    <row r="20270" spans="1:6" x14ac:dyDescent="0.25">
      <c r="A20270">
        <v>4015</v>
      </c>
      <c r="B20270" s="3">
        <v>43785</v>
      </c>
      <c r="C20270" s="3">
        <v>43843</v>
      </c>
      <c r="D20270" t="s">
        <v>131</v>
      </c>
      <c r="E20270" t="s">
        <v>124</v>
      </c>
      <c r="F20270" t="s">
        <v>133</v>
      </c>
    </row>
    <row r="20271" spans="1:6" x14ac:dyDescent="0.25">
      <c r="A20271">
        <v>4015</v>
      </c>
      <c r="B20271" s="3">
        <v>43785</v>
      </c>
      <c r="C20271" s="3">
        <v>43785</v>
      </c>
      <c r="D20271" t="s">
        <v>131</v>
      </c>
      <c r="E20271" t="s">
        <v>173</v>
      </c>
      <c r="F20271" t="s">
        <v>133</v>
      </c>
    </row>
    <row r="20272" spans="1:6" x14ac:dyDescent="0.25">
      <c r="A20272">
        <v>4015</v>
      </c>
      <c r="B20272" s="3">
        <v>43843</v>
      </c>
      <c r="C20272" s="3">
        <v>44118</v>
      </c>
      <c r="D20272" t="s">
        <v>131</v>
      </c>
      <c r="E20272" t="s">
        <v>124</v>
      </c>
      <c r="F20272" t="s">
        <v>133</v>
      </c>
    </row>
    <row r="20273" spans="1:6" x14ac:dyDescent="0.25">
      <c r="A20273">
        <v>4015</v>
      </c>
      <c r="B20273" s="3">
        <v>44118</v>
      </c>
      <c r="C20273" s="3">
        <v>44295</v>
      </c>
      <c r="D20273" t="s">
        <v>131</v>
      </c>
      <c r="E20273" t="s">
        <v>124</v>
      </c>
      <c r="F20273" t="s">
        <v>132</v>
      </c>
    </row>
    <row r="20274" spans="1:6" x14ac:dyDescent="0.25">
      <c r="A20274">
        <v>4015</v>
      </c>
      <c r="B20274" s="3">
        <v>44295</v>
      </c>
      <c r="C20274" s="3">
        <v>44302</v>
      </c>
      <c r="D20274" t="s">
        <v>131</v>
      </c>
      <c r="E20274" t="s">
        <v>124</v>
      </c>
      <c r="F20274" t="s">
        <v>132</v>
      </c>
    </row>
    <row r="20275" spans="1:6" x14ac:dyDescent="0.25">
      <c r="A20275">
        <v>4015</v>
      </c>
      <c r="B20275" s="3">
        <v>44303</v>
      </c>
      <c r="D20275" t="s">
        <v>131</v>
      </c>
      <c r="E20275" t="s">
        <v>124</v>
      </c>
      <c r="F20275" t="s">
        <v>132</v>
      </c>
    </row>
    <row r="20276" spans="1:6" x14ac:dyDescent="0.25">
      <c r="A20276">
        <v>4016</v>
      </c>
      <c r="B20276" s="3">
        <v>43227</v>
      </c>
      <c r="C20276" s="3">
        <v>43555</v>
      </c>
      <c r="D20276" t="s">
        <v>131</v>
      </c>
      <c r="E20276" t="s">
        <v>186</v>
      </c>
      <c r="F20276" t="s">
        <v>132</v>
      </c>
    </row>
    <row r="20277" spans="1:6" x14ac:dyDescent="0.25">
      <c r="A20277">
        <v>4016</v>
      </c>
      <c r="B20277" s="3">
        <v>43556</v>
      </c>
      <c r="C20277" s="3">
        <v>43556</v>
      </c>
      <c r="D20277" t="s">
        <v>131</v>
      </c>
      <c r="E20277" t="s">
        <v>169</v>
      </c>
      <c r="F20277" t="s">
        <v>132</v>
      </c>
    </row>
    <row r="20278" spans="1:6" x14ac:dyDescent="0.25">
      <c r="A20278">
        <v>4016</v>
      </c>
      <c r="B20278" s="3">
        <v>43556</v>
      </c>
      <c r="C20278" s="3">
        <v>43594</v>
      </c>
      <c r="D20278" t="s">
        <v>131</v>
      </c>
      <c r="E20278" t="s">
        <v>169</v>
      </c>
      <c r="F20278" t="s">
        <v>132</v>
      </c>
    </row>
    <row r="20279" spans="1:6" x14ac:dyDescent="0.25">
      <c r="A20279">
        <v>4016</v>
      </c>
      <c r="B20279" s="3">
        <v>43594</v>
      </c>
      <c r="C20279" s="3">
        <v>43594</v>
      </c>
      <c r="D20279" t="s">
        <v>131</v>
      </c>
      <c r="E20279" t="s">
        <v>169</v>
      </c>
      <c r="F20279" t="s">
        <v>132</v>
      </c>
    </row>
    <row r="20280" spans="1:6" x14ac:dyDescent="0.25">
      <c r="A20280">
        <v>4016</v>
      </c>
      <c r="B20280" s="3">
        <v>43595</v>
      </c>
      <c r="C20280" s="3">
        <v>43656</v>
      </c>
      <c r="D20280" t="s">
        <v>131</v>
      </c>
      <c r="E20280" t="s">
        <v>169</v>
      </c>
      <c r="F20280" t="s">
        <v>132</v>
      </c>
    </row>
    <row r="20281" spans="1:6" x14ac:dyDescent="0.25">
      <c r="A20281">
        <v>4016</v>
      </c>
      <c r="B20281" s="3">
        <v>43656</v>
      </c>
      <c r="C20281" s="3">
        <v>43846</v>
      </c>
      <c r="D20281" t="s">
        <v>131</v>
      </c>
      <c r="E20281" t="s">
        <v>169</v>
      </c>
      <c r="F20281" t="s">
        <v>132</v>
      </c>
    </row>
    <row r="20282" spans="1:6" x14ac:dyDescent="0.25">
      <c r="A20282">
        <v>4016</v>
      </c>
      <c r="B20282" s="3">
        <v>43846</v>
      </c>
      <c r="C20282" s="3">
        <v>43847</v>
      </c>
      <c r="D20282" t="s">
        <v>131</v>
      </c>
      <c r="E20282" t="s">
        <v>169</v>
      </c>
      <c r="F20282" t="s">
        <v>132</v>
      </c>
    </row>
    <row r="20283" spans="1:6" x14ac:dyDescent="0.25">
      <c r="A20283">
        <v>4016</v>
      </c>
      <c r="B20283" s="3">
        <v>43848</v>
      </c>
      <c r="C20283" s="3">
        <v>43871</v>
      </c>
      <c r="D20283" t="s">
        <v>131</v>
      </c>
      <c r="E20283" t="s">
        <v>169</v>
      </c>
      <c r="F20283" t="s">
        <v>132</v>
      </c>
    </row>
    <row r="20284" spans="1:6" x14ac:dyDescent="0.25">
      <c r="A20284">
        <v>4016</v>
      </c>
      <c r="B20284" s="3">
        <v>43871</v>
      </c>
      <c r="C20284" s="3">
        <v>43871</v>
      </c>
      <c r="D20284" t="s">
        <v>131</v>
      </c>
      <c r="E20284" t="s">
        <v>169</v>
      </c>
      <c r="F20284" t="s">
        <v>132</v>
      </c>
    </row>
    <row r="20285" spans="1:6" x14ac:dyDescent="0.25">
      <c r="A20285">
        <v>4016</v>
      </c>
      <c r="B20285" s="3">
        <v>43872</v>
      </c>
      <c r="C20285" s="3">
        <v>43893</v>
      </c>
      <c r="D20285" t="s">
        <v>131</v>
      </c>
      <c r="E20285" t="s">
        <v>169</v>
      </c>
      <c r="F20285" t="s">
        <v>132</v>
      </c>
    </row>
    <row r="20286" spans="1:6" x14ac:dyDescent="0.25">
      <c r="A20286">
        <v>4016</v>
      </c>
      <c r="B20286" s="3">
        <v>43893</v>
      </c>
      <c r="C20286" s="3">
        <v>43893</v>
      </c>
      <c r="D20286" t="s">
        <v>131</v>
      </c>
      <c r="E20286" t="s">
        <v>169</v>
      </c>
      <c r="F20286" t="s">
        <v>132</v>
      </c>
    </row>
    <row r="20287" spans="1:6" x14ac:dyDescent="0.25">
      <c r="A20287">
        <v>4016</v>
      </c>
      <c r="B20287" s="3">
        <v>43894</v>
      </c>
      <c r="C20287" s="3">
        <v>44074</v>
      </c>
      <c r="D20287" t="s">
        <v>131</v>
      </c>
      <c r="E20287" t="s">
        <v>169</v>
      </c>
      <c r="F20287" t="s">
        <v>132</v>
      </c>
    </row>
    <row r="20288" spans="1:6" x14ac:dyDescent="0.25">
      <c r="A20288">
        <v>4016</v>
      </c>
      <c r="B20288" s="3">
        <v>44075</v>
      </c>
      <c r="C20288" s="3">
        <v>44075</v>
      </c>
      <c r="D20288" t="s">
        <v>131</v>
      </c>
      <c r="E20288" t="s">
        <v>134</v>
      </c>
      <c r="F20288" t="s">
        <v>132</v>
      </c>
    </row>
    <row r="20289" spans="1:6" x14ac:dyDescent="0.25">
      <c r="A20289">
        <v>4016</v>
      </c>
      <c r="B20289" s="3">
        <v>44075</v>
      </c>
      <c r="D20289" t="s">
        <v>131</v>
      </c>
      <c r="E20289" t="s">
        <v>134</v>
      </c>
      <c r="F20289" t="s">
        <v>132</v>
      </c>
    </row>
    <row r="20290" spans="1:6" x14ac:dyDescent="0.25">
      <c r="A20290">
        <v>4018</v>
      </c>
      <c r="B20290" s="3">
        <v>44197</v>
      </c>
      <c r="C20290" s="3">
        <v>44286</v>
      </c>
      <c r="D20290" t="s">
        <v>131</v>
      </c>
      <c r="E20290" t="s">
        <v>167</v>
      </c>
      <c r="F20290" t="s">
        <v>133</v>
      </c>
    </row>
    <row r="20291" spans="1:6" x14ac:dyDescent="0.25">
      <c r="A20291">
        <v>4018</v>
      </c>
      <c r="B20291" s="3">
        <v>44287</v>
      </c>
      <c r="D20291" t="s">
        <v>131</v>
      </c>
      <c r="E20291" t="s">
        <v>167</v>
      </c>
      <c r="F20291" t="s">
        <v>133</v>
      </c>
    </row>
    <row r="20292" spans="1:6" x14ac:dyDescent="0.25">
      <c r="A20292">
        <v>4018</v>
      </c>
      <c r="B20292" s="3">
        <v>44501</v>
      </c>
      <c r="C20292" s="3">
        <v>44593</v>
      </c>
      <c r="D20292" t="s">
        <v>131</v>
      </c>
      <c r="E20292" t="s">
        <v>191</v>
      </c>
      <c r="F20292" t="s">
        <v>133</v>
      </c>
    </row>
    <row r="20293" spans="1:6" x14ac:dyDescent="0.25">
      <c r="A20293">
        <v>4018</v>
      </c>
      <c r="B20293" s="3">
        <v>44593</v>
      </c>
      <c r="C20293" s="3">
        <v>44593</v>
      </c>
      <c r="D20293" t="s">
        <v>131</v>
      </c>
      <c r="E20293" t="s">
        <v>191</v>
      </c>
      <c r="F20293" t="s">
        <v>133</v>
      </c>
    </row>
    <row r="20294" spans="1:6" x14ac:dyDescent="0.25">
      <c r="A20294">
        <v>4018</v>
      </c>
      <c r="B20294" s="3">
        <v>44593</v>
      </c>
      <c r="D20294" t="s">
        <v>131</v>
      </c>
      <c r="E20294" t="s">
        <v>185</v>
      </c>
      <c r="F20294" t="s">
        <v>133</v>
      </c>
    </row>
    <row r="20295" spans="1:6" x14ac:dyDescent="0.25">
      <c r="A20295">
        <v>4020</v>
      </c>
      <c r="B20295" s="3">
        <v>44044</v>
      </c>
      <c r="C20295" s="3">
        <v>44151</v>
      </c>
      <c r="D20295" t="s">
        <v>131</v>
      </c>
      <c r="E20295" t="s">
        <v>190</v>
      </c>
      <c r="F20295" t="s">
        <v>133</v>
      </c>
    </row>
    <row r="20296" spans="1:6" x14ac:dyDescent="0.25">
      <c r="A20296">
        <v>4020</v>
      </c>
      <c r="B20296" s="3">
        <v>44151</v>
      </c>
      <c r="C20296" s="3">
        <v>44151</v>
      </c>
      <c r="D20296" t="s">
        <v>131</v>
      </c>
      <c r="E20296" t="s">
        <v>190</v>
      </c>
      <c r="F20296" t="s">
        <v>133</v>
      </c>
    </row>
    <row r="20297" spans="1:6" x14ac:dyDescent="0.25">
      <c r="A20297">
        <v>4020</v>
      </c>
      <c r="B20297" s="3">
        <v>44151</v>
      </c>
      <c r="C20297" s="3">
        <v>44287</v>
      </c>
      <c r="D20297" t="s">
        <v>131</v>
      </c>
      <c r="E20297" t="s">
        <v>186</v>
      </c>
      <c r="F20297" t="s">
        <v>133</v>
      </c>
    </row>
    <row r="20298" spans="1:6" x14ac:dyDescent="0.25">
      <c r="A20298">
        <v>4020</v>
      </c>
      <c r="B20298" s="3">
        <v>44287</v>
      </c>
      <c r="C20298" s="3">
        <v>44287</v>
      </c>
      <c r="D20298" t="s">
        <v>131</v>
      </c>
      <c r="E20298" t="s">
        <v>282</v>
      </c>
      <c r="F20298" t="s">
        <v>133</v>
      </c>
    </row>
    <row r="20299" spans="1:6" x14ac:dyDescent="0.25">
      <c r="A20299">
        <v>4020</v>
      </c>
      <c r="B20299" s="3">
        <v>44287</v>
      </c>
      <c r="C20299" s="3">
        <v>44298</v>
      </c>
      <c r="D20299" t="s">
        <v>131</v>
      </c>
      <c r="E20299" t="s">
        <v>282</v>
      </c>
      <c r="F20299" t="s">
        <v>133</v>
      </c>
    </row>
    <row r="20300" spans="1:6" x14ac:dyDescent="0.25">
      <c r="A20300">
        <v>4020</v>
      </c>
      <c r="B20300" s="3">
        <v>44298</v>
      </c>
      <c r="C20300" s="3">
        <v>44593</v>
      </c>
      <c r="D20300" t="s">
        <v>131</v>
      </c>
      <c r="E20300" t="s">
        <v>186</v>
      </c>
      <c r="F20300" t="s">
        <v>133</v>
      </c>
    </row>
    <row r="20301" spans="1:6" x14ac:dyDescent="0.25">
      <c r="A20301">
        <v>4020</v>
      </c>
      <c r="B20301" s="3">
        <v>44593</v>
      </c>
      <c r="C20301" s="3">
        <v>44593</v>
      </c>
      <c r="D20301" t="s">
        <v>131</v>
      </c>
      <c r="E20301" t="s">
        <v>332</v>
      </c>
      <c r="F20301" t="s">
        <v>133</v>
      </c>
    </row>
    <row r="20302" spans="1:6" x14ac:dyDescent="0.25">
      <c r="A20302">
        <v>4020</v>
      </c>
      <c r="B20302" s="3">
        <v>44593</v>
      </c>
      <c r="C20302" s="3">
        <v>44671</v>
      </c>
      <c r="D20302" t="s">
        <v>131</v>
      </c>
      <c r="E20302" t="s">
        <v>332</v>
      </c>
      <c r="F20302" t="s">
        <v>133</v>
      </c>
    </row>
    <row r="20303" spans="1:6" x14ac:dyDescent="0.25">
      <c r="A20303">
        <v>4020</v>
      </c>
      <c r="B20303" s="3">
        <v>44671</v>
      </c>
      <c r="D20303" t="s">
        <v>131</v>
      </c>
      <c r="E20303" t="s">
        <v>186</v>
      </c>
      <c r="F20303" t="s">
        <v>133</v>
      </c>
    </row>
    <row r="20304" spans="1:6" x14ac:dyDescent="0.25">
      <c r="A20304">
        <v>4021</v>
      </c>
      <c r="B20304" s="3">
        <v>44075</v>
      </c>
      <c r="C20304" s="3">
        <v>44135</v>
      </c>
      <c r="D20304" t="s">
        <v>131</v>
      </c>
      <c r="E20304" t="s">
        <v>180</v>
      </c>
      <c r="F20304" t="s">
        <v>133</v>
      </c>
    </row>
    <row r="20305" spans="1:6" x14ac:dyDescent="0.25">
      <c r="A20305">
        <v>4021</v>
      </c>
      <c r="B20305" s="3">
        <v>44136</v>
      </c>
      <c r="C20305" s="3">
        <v>44412</v>
      </c>
      <c r="D20305" t="s">
        <v>131</v>
      </c>
      <c r="E20305" t="s">
        <v>180</v>
      </c>
      <c r="F20305" t="s">
        <v>133</v>
      </c>
    </row>
    <row r="20306" spans="1:6" x14ac:dyDescent="0.25">
      <c r="A20306">
        <v>4021</v>
      </c>
      <c r="B20306" s="3">
        <v>44228</v>
      </c>
      <c r="C20306" s="3">
        <v>44316</v>
      </c>
      <c r="D20306" t="s">
        <v>131</v>
      </c>
      <c r="E20306" t="s">
        <v>167</v>
      </c>
      <c r="F20306" t="s">
        <v>133</v>
      </c>
    </row>
    <row r="20307" spans="1:6" x14ac:dyDescent="0.25">
      <c r="A20307">
        <v>4021</v>
      </c>
      <c r="B20307" s="3">
        <v>44317</v>
      </c>
      <c r="C20307" s="3">
        <v>44408</v>
      </c>
      <c r="D20307" t="s">
        <v>131</v>
      </c>
      <c r="E20307" t="s">
        <v>167</v>
      </c>
      <c r="F20307" t="s">
        <v>133</v>
      </c>
    </row>
    <row r="20308" spans="1:6" x14ac:dyDescent="0.25">
      <c r="A20308">
        <v>4021</v>
      </c>
      <c r="B20308" s="3">
        <v>44409</v>
      </c>
      <c r="C20308" s="3">
        <v>44409</v>
      </c>
      <c r="D20308" t="s">
        <v>131</v>
      </c>
      <c r="E20308" t="s">
        <v>167</v>
      </c>
      <c r="F20308" t="s">
        <v>133</v>
      </c>
    </row>
    <row r="20309" spans="1:6" x14ac:dyDescent="0.25">
      <c r="A20309">
        <v>4021</v>
      </c>
      <c r="B20309" s="3">
        <v>44410</v>
      </c>
      <c r="C20309" s="3">
        <v>44447</v>
      </c>
      <c r="D20309" t="s">
        <v>131</v>
      </c>
      <c r="E20309" t="s">
        <v>167</v>
      </c>
      <c r="F20309" t="s">
        <v>133</v>
      </c>
    </row>
    <row r="20310" spans="1:6" x14ac:dyDescent="0.25">
      <c r="A20310">
        <v>4022</v>
      </c>
      <c r="B20310" s="3">
        <v>44044</v>
      </c>
      <c r="C20310" s="3">
        <v>44728</v>
      </c>
      <c r="D20310" t="s">
        <v>131</v>
      </c>
      <c r="E20310" t="s">
        <v>210</v>
      </c>
      <c r="F20310" t="s">
        <v>133</v>
      </c>
    </row>
    <row r="20311" spans="1:6" x14ac:dyDescent="0.25">
      <c r="A20311">
        <v>4022</v>
      </c>
      <c r="B20311" s="3">
        <v>44728</v>
      </c>
      <c r="C20311" s="3">
        <v>44728</v>
      </c>
      <c r="D20311" t="s">
        <v>131</v>
      </c>
      <c r="E20311" t="s">
        <v>210</v>
      </c>
      <c r="F20311" t="s">
        <v>133</v>
      </c>
    </row>
    <row r="20312" spans="1:6" x14ac:dyDescent="0.25">
      <c r="A20312">
        <v>4022</v>
      </c>
      <c r="B20312" s="3">
        <v>44728</v>
      </c>
      <c r="D20312" t="s">
        <v>131</v>
      </c>
      <c r="E20312" t="s">
        <v>177</v>
      </c>
      <c r="F20312" t="s">
        <v>133</v>
      </c>
    </row>
    <row r="20313" spans="1:6" x14ac:dyDescent="0.25">
      <c r="A20313">
        <v>4023</v>
      </c>
      <c r="B20313" s="3">
        <v>44075</v>
      </c>
      <c r="C20313" s="3">
        <v>44075</v>
      </c>
      <c r="D20313" t="s">
        <v>131</v>
      </c>
      <c r="E20313" t="s">
        <v>214</v>
      </c>
      <c r="F20313" t="s">
        <v>132</v>
      </c>
    </row>
    <row r="20314" spans="1:6" x14ac:dyDescent="0.25">
      <c r="A20314">
        <v>4023</v>
      </c>
      <c r="B20314" s="3">
        <v>44076</v>
      </c>
      <c r="C20314" s="3">
        <v>44076</v>
      </c>
      <c r="D20314" t="s">
        <v>131</v>
      </c>
      <c r="E20314" t="s">
        <v>97</v>
      </c>
      <c r="F20314" t="s">
        <v>132</v>
      </c>
    </row>
    <row r="20315" spans="1:6" x14ac:dyDescent="0.25">
      <c r="A20315">
        <v>4023</v>
      </c>
      <c r="B20315" s="3">
        <v>44076</v>
      </c>
      <c r="D20315" t="s">
        <v>131</v>
      </c>
      <c r="E20315" t="s">
        <v>97</v>
      </c>
      <c r="F20315" t="s">
        <v>132</v>
      </c>
    </row>
    <row r="20316" spans="1:6" x14ac:dyDescent="0.25">
      <c r="A20316">
        <v>4024</v>
      </c>
      <c r="B20316" s="3">
        <v>43405</v>
      </c>
      <c r="C20316" s="3">
        <v>44396</v>
      </c>
      <c r="D20316" t="s">
        <v>131</v>
      </c>
      <c r="E20316" t="s">
        <v>167</v>
      </c>
      <c r="F20316" t="s">
        <v>133</v>
      </c>
    </row>
    <row r="20317" spans="1:6" x14ac:dyDescent="0.25">
      <c r="A20317">
        <v>4024</v>
      </c>
      <c r="B20317" s="3">
        <v>44396</v>
      </c>
      <c r="C20317" s="3">
        <v>44662</v>
      </c>
      <c r="D20317" t="s">
        <v>131</v>
      </c>
      <c r="E20317" t="s">
        <v>168</v>
      </c>
      <c r="F20317" t="s">
        <v>133</v>
      </c>
    </row>
    <row r="20318" spans="1:6" x14ac:dyDescent="0.25">
      <c r="A20318">
        <v>4024</v>
      </c>
      <c r="B20318" s="3">
        <v>44396</v>
      </c>
      <c r="C20318" s="3">
        <v>44440</v>
      </c>
      <c r="D20318" t="s">
        <v>131</v>
      </c>
      <c r="E20318" t="s">
        <v>167</v>
      </c>
      <c r="F20318" t="s">
        <v>133</v>
      </c>
    </row>
    <row r="20319" spans="1:6" x14ac:dyDescent="0.25">
      <c r="A20319">
        <v>4024</v>
      </c>
      <c r="B20319" s="3">
        <v>44662</v>
      </c>
      <c r="C20319" s="3">
        <v>44669</v>
      </c>
      <c r="D20319" t="s">
        <v>131</v>
      </c>
      <c r="E20319" t="s">
        <v>168</v>
      </c>
      <c r="F20319" t="s">
        <v>133</v>
      </c>
    </row>
    <row r="20320" spans="1:6" x14ac:dyDescent="0.25">
      <c r="A20320">
        <v>4024</v>
      </c>
      <c r="B20320" s="3">
        <v>44662</v>
      </c>
      <c r="C20320" s="3">
        <v>44662</v>
      </c>
      <c r="D20320" t="s">
        <v>131</v>
      </c>
      <c r="E20320" t="s">
        <v>115</v>
      </c>
      <c r="F20320" t="s">
        <v>133</v>
      </c>
    </row>
    <row r="20321" spans="1:6" x14ac:dyDescent="0.25">
      <c r="A20321">
        <v>4024</v>
      </c>
      <c r="B20321" s="3">
        <v>44662</v>
      </c>
      <c r="D20321" t="s">
        <v>131</v>
      </c>
      <c r="E20321" t="s">
        <v>115</v>
      </c>
      <c r="F20321" t="s">
        <v>133</v>
      </c>
    </row>
    <row r="20322" spans="1:6" x14ac:dyDescent="0.25">
      <c r="A20322">
        <v>4025</v>
      </c>
      <c r="B20322" s="3">
        <v>44578</v>
      </c>
      <c r="C20322" s="3">
        <v>44651</v>
      </c>
      <c r="D20322" t="s">
        <v>131</v>
      </c>
      <c r="E20322" t="s">
        <v>167</v>
      </c>
      <c r="F20322" t="s">
        <v>133</v>
      </c>
    </row>
    <row r="20323" spans="1:6" x14ac:dyDescent="0.25">
      <c r="A20323">
        <v>4025</v>
      </c>
      <c r="B20323" s="3">
        <v>44636</v>
      </c>
      <c r="C20323" s="3">
        <v>44750</v>
      </c>
      <c r="D20323" t="s">
        <v>131</v>
      </c>
      <c r="E20323" t="s">
        <v>167</v>
      </c>
      <c r="F20323" t="s">
        <v>133</v>
      </c>
    </row>
    <row r="20324" spans="1:6" x14ac:dyDescent="0.25">
      <c r="A20324">
        <v>4025</v>
      </c>
      <c r="B20324" s="3">
        <v>44652</v>
      </c>
      <c r="D20324" t="s">
        <v>131</v>
      </c>
      <c r="E20324" t="s">
        <v>185</v>
      </c>
      <c r="F20324" t="s">
        <v>133</v>
      </c>
    </row>
    <row r="20325" spans="1:6" x14ac:dyDescent="0.25">
      <c r="A20325">
        <v>4027</v>
      </c>
      <c r="B20325" s="3">
        <v>44097</v>
      </c>
      <c r="C20325" s="3">
        <v>44196</v>
      </c>
      <c r="D20325" t="s">
        <v>131</v>
      </c>
      <c r="E20325" t="s">
        <v>184</v>
      </c>
      <c r="F20325" t="s">
        <v>133</v>
      </c>
    </row>
    <row r="20326" spans="1:6" x14ac:dyDescent="0.25">
      <c r="A20326">
        <v>4027</v>
      </c>
      <c r="B20326" s="3">
        <v>44197</v>
      </c>
      <c r="C20326" s="3">
        <v>44286</v>
      </c>
      <c r="D20326" t="s">
        <v>131</v>
      </c>
      <c r="E20326" t="s">
        <v>184</v>
      </c>
      <c r="F20326" t="s">
        <v>133</v>
      </c>
    </row>
    <row r="20327" spans="1:6" x14ac:dyDescent="0.25">
      <c r="A20327">
        <v>4027</v>
      </c>
      <c r="B20327" s="3">
        <v>44287</v>
      </c>
      <c r="C20327" s="3">
        <v>44377</v>
      </c>
      <c r="D20327" t="s">
        <v>131</v>
      </c>
      <c r="E20327" t="s">
        <v>184</v>
      </c>
      <c r="F20327" t="s">
        <v>133</v>
      </c>
    </row>
    <row r="20328" spans="1:6" x14ac:dyDescent="0.25">
      <c r="A20328">
        <v>4027</v>
      </c>
      <c r="B20328" s="3">
        <v>44317</v>
      </c>
      <c r="C20328" s="3">
        <v>44317</v>
      </c>
      <c r="D20328" t="s">
        <v>131</v>
      </c>
      <c r="E20328" t="s">
        <v>184</v>
      </c>
      <c r="F20328" t="s">
        <v>133</v>
      </c>
    </row>
    <row r="20329" spans="1:6" x14ac:dyDescent="0.25">
      <c r="A20329">
        <v>4027</v>
      </c>
      <c r="B20329" s="3">
        <v>44317</v>
      </c>
      <c r="C20329" s="3">
        <v>44317</v>
      </c>
      <c r="D20329" t="s">
        <v>131</v>
      </c>
      <c r="E20329" t="s">
        <v>254</v>
      </c>
      <c r="F20329" t="s">
        <v>133</v>
      </c>
    </row>
    <row r="20330" spans="1:6" x14ac:dyDescent="0.25">
      <c r="A20330">
        <v>4027</v>
      </c>
      <c r="B20330" s="3">
        <v>44317</v>
      </c>
      <c r="D20330" t="s">
        <v>131</v>
      </c>
      <c r="E20330" t="s">
        <v>184</v>
      </c>
      <c r="F20330" t="s">
        <v>133</v>
      </c>
    </row>
    <row r="20331" spans="1:6" x14ac:dyDescent="0.25">
      <c r="A20331">
        <v>4028</v>
      </c>
      <c r="B20331" s="3">
        <v>43160</v>
      </c>
      <c r="C20331" s="3">
        <v>43160</v>
      </c>
      <c r="D20331" t="s">
        <v>131</v>
      </c>
      <c r="E20331" t="s">
        <v>184</v>
      </c>
      <c r="F20331" t="s">
        <v>133</v>
      </c>
    </row>
    <row r="20332" spans="1:6" x14ac:dyDescent="0.25">
      <c r="A20332">
        <v>4028</v>
      </c>
      <c r="B20332" s="3">
        <v>43160</v>
      </c>
      <c r="D20332" t="s">
        <v>131</v>
      </c>
      <c r="E20332" t="s">
        <v>184</v>
      </c>
      <c r="F20332" t="s">
        <v>132</v>
      </c>
    </row>
    <row r="20333" spans="1:6" x14ac:dyDescent="0.25">
      <c r="A20333">
        <v>4030</v>
      </c>
      <c r="B20333" s="3">
        <v>43865</v>
      </c>
      <c r="C20333" s="3">
        <v>43954</v>
      </c>
      <c r="D20333" t="s">
        <v>131</v>
      </c>
      <c r="E20333" t="s">
        <v>180</v>
      </c>
      <c r="F20333" t="s">
        <v>133</v>
      </c>
    </row>
    <row r="20334" spans="1:6" x14ac:dyDescent="0.25">
      <c r="A20334">
        <v>4030</v>
      </c>
      <c r="B20334" s="3">
        <v>43955</v>
      </c>
      <c r="C20334" s="3">
        <v>43982</v>
      </c>
      <c r="D20334" t="s">
        <v>131</v>
      </c>
      <c r="E20334" t="s">
        <v>180</v>
      </c>
      <c r="F20334" t="s">
        <v>133</v>
      </c>
    </row>
    <row r="20335" spans="1:6" x14ac:dyDescent="0.25">
      <c r="A20335">
        <v>4030</v>
      </c>
      <c r="B20335" s="3">
        <v>43982</v>
      </c>
      <c r="C20335" s="3">
        <v>44362</v>
      </c>
      <c r="D20335" t="s">
        <v>131</v>
      </c>
      <c r="E20335" t="s">
        <v>180</v>
      </c>
      <c r="F20335" t="s">
        <v>133</v>
      </c>
    </row>
    <row r="20336" spans="1:6" x14ac:dyDescent="0.25">
      <c r="A20336">
        <v>4030</v>
      </c>
      <c r="B20336" s="3">
        <v>44074</v>
      </c>
      <c r="C20336" s="3">
        <v>44440</v>
      </c>
      <c r="D20336" t="s">
        <v>131</v>
      </c>
      <c r="E20336" t="s">
        <v>184</v>
      </c>
      <c r="F20336" t="s">
        <v>133</v>
      </c>
    </row>
    <row r="20337" spans="1:6" x14ac:dyDescent="0.25">
      <c r="A20337">
        <v>4030</v>
      </c>
      <c r="B20337" s="3">
        <v>44440</v>
      </c>
      <c r="C20337" s="3">
        <v>44440</v>
      </c>
      <c r="D20337" t="s">
        <v>131</v>
      </c>
      <c r="E20337" t="s">
        <v>184</v>
      </c>
      <c r="F20337" t="s">
        <v>133</v>
      </c>
    </row>
    <row r="20338" spans="1:6" x14ac:dyDescent="0.25">
      <c r="A20338">
        <v>4030</v>
      </c>
      <c r="B20338" s="3">
        <v>44440</v>
      </c>
      <c r="D20338" t="s">
        <v>131</v>
      </c>
      <c r="E20338" t="s">
        <v>174</v>
      </c>
      <c r="F20338" t="s">
        <v>133</v>
      </c>
    </row>
    <row r="20339" spans="1:6" x14ac:dyDescent="0.25">
      <c r="A20339">
        <v>4031</v>
      </c>
      <c r="B20339" s="3">
        <v>43252</v>
      </c>
      <c r="D20339" t="s">
        <v>131</v>
      </c>
      <c r="E20339" t="s">
        <v>128</v>
      </c>
      <c r="F20339" t="s">
        <v>133</v>
      </c>
    </row>
    <row r="20340" spans="1:6" x14ac:dyDescent="0.25">
      <c r="A20340">
        <v>4035</v>
      </c>
      <c r="B20340" s="3">
        <v>43252</v>
      </c>
      <c r="C20340" s="3">
        <v>43343</v>
      </c>
      <c r="D20340" t="s">
        <v>131</v>
      </c>
      <c r="E20340" t="s">
        <v>167</v>
      </c>
      <c r="F20340" t="s">
        <v>132</v>
      </c>
    </row>
    <row r="20341" spans="1:6" x14ac:dyDescent="0.25">
      <c r="A20341">
        <v>4035</v>
      </c>
      <c r="B20341" s="3">
        <v>43344</v>
      </c>
      <c r="C20341" s="3">
        <v>43434</v>
      </c>
      <c r="D20341" t="s">
        <v>131</v>
      </c>
      <c r="E20341" t="s">
        <v>167</v>
      </c>
      <c r="F20341" t="s">
        <v>132</v>
      </c>
    </row>
    <row r="20342" spans="1:6" x14ac:dyDescent="0.25">
      <c r="A20342">
        <v>4035</v>
      </c>
      <c r="B20342" s="3">
        <v>43435</v>
      </c>
      <c r="C20342" s="3">
        <v>43465</v>
      </c>
      <c r="D20342" t="s">
        <v>131</v>
      </c>
      <c r="E20342" t="s">
        <v>167</v>
      </c>
      <c r="F20342" t="s">
        <v>132</v>
      </c>
    </row>
    <row r="20343" spans="1:6" x14ac:dyDescent="0.25">
      <c r="A20343">
        <v>4035</v>
      </c>
      <c r="B20343" s="3">
        <v>43465</v>
      </c>
      <c r="D20343" t="s">
        <v>131</v>
      </c>
      <c r="E20343" t="s">
        <v>167</v>
      </c>
      <c r="F20343" t="s">
        <v>132</v>
      </c>
    </row>
    <row r="20344" spans="1:6" x14ac:dyDescent="0.25">
      <c r="A20344">
        <v>4036</v>
      </c>
      <c r="B20344" s="3">
        <v>43234</v>
      </c>
      <c r="C20344" s="3">
        <v>43325</v>
      </c>
      <c r="D20344" t="s">
        <v>131</v>
      </c>
      <c r="E20344" t="s">
        <v>176</v>
      </c>
      <c r="F20344" t="s">
        <v>133</v>
      </c>
    </row>
    <row r="20345" spans="1:6" x14ac:dyDescent="0.25">
      <c r="A20345">
        <v>4036</v>
      </c>
      <c r="B20345" s="3">
        <v>43326</v>
      </c>
      <c r="C20345" s="3">
        <v>43417</v>
      </c>
      <c r="D20345" t="s">
        <v>131</v>
      </c>
      <c r="E20345" t="s">
        <v>176</v>
      </c>
      <c r="F20345" t="s">
        <v>133</v>
      </c>
    </row>
    <row r="20346" spans="1:6" x14ac:dyDescent="0.25">
      <c r="A20346">
        <v>4036</v>
      </c>
      <c r="B20346" s="3">
        <v>43418</v>
      </c>
      <c r="C20346" s="3">
        <v>43465</v>
      </c>
      <c r="D20346" t="s">
        <v>131</v>
      </c>
      <c r="E20346" t="s">
        <v>176</v>
      </c>
      <c r="F20346" t="s">
        <v>133</v>
      </c>
    </row>
    <row r="20347" spans="1:6" x14ac:dyDescent="0.25">
      <c r="A20347">
        <v>4036</v>
      </c>
      <c r="B20347" s="3">
        <v>43466</v>
      </c>
      <c r="D20347" t="s">
        <v>131</v>
      </c>
      <c r="E20347" t="s">
        <v>176</v>
      </c>
      <c r="F20347" t="s">
        <v>133</v>
      </c>
    </row>
    <row r="20348" spans="1:6" x14ac:dyDescent="0.25">
      <c r="A20348">
        <v>4040</v>
      </c>
      <c r="B20348" s="3">
        <v>43983</v>
      </c>
      <c r="C20348" s="3">
        <v>44661</v>
      </c>
      <c r="D20348" t="s">
        <v>131</v>
      </c>
      <c r="E20348" t="s">
        <v>167</v>
      </c>
      <c r="F20348" t="s">
        <v>133</v>
      </c>
    </row>
    <row r="20349" spans="1:6" x14ac:dyDescent="0.25">
      <c r="A20349">
        <v>4040</v>
      </c>
      <c r="B20349" s="3">
        <v>44661</v>
      </c>
      <c r="D20349" t="s">
        <v>131</v>
      </c>
      <c r="E20349" t="s">
        <v>333</v>
      </c>
      <c r="F20349" t="s">
        <v>133</v>
      </c>
    </row>
    <row r="20350" spans="1:6" x14ac:dyDescent="0.25">
      <c r="A20350">
        <v>4040</v>
      </c>
      <c r="B20350" s="3">
        <v>44661</v>
      </c>
      <c r="C20350" s="3">
        <v>44661</v>
      </c>
      <c r="D20350" t="s">
        <v>131</v>
      </c>
      <c r="E20350" t="s">
        <v>333</v>
      </c>
      <c r="F20350" t="s">
        <v>133</v>
      </c>
    </row>
    <row r="20351" spans="1:6" x14ac:dyDescent="0.25">
      <c r="A20351">
        <v>4040</v>
      </c>
      <c r="B20351" s="3">
        <v>44661</v>
      </c>
      <c r="C20351" s="3">
        <v>44661</v>
      </c>
      <c r="D20351" t="s">
        <v>131</v>
      </c>
      <c r="E20351" t="s">
        <v>333</v>
      </c>
      <c r="F20351" t="s">
        <v>133</v>
      </c>
    </row>
    <row r="20352" spans="1:6" x14ac:dyDescent="0.25">
      <c r="A20352">
        <v>4041</v>
      </c>
      <c r="B20352" s="3">
        <v>43381</v>
      </c>
      <c r="C20352" s="3">
        <v>43466</v>
      </c>
      <c r="D20352" t="s">
        <v>131</v>
      </c>
      <c r="E20352" t="s">
        <v>116</v>
      </c>
      <c r="F20352" t="s">
        <v>133</v>
      </c>
    </row>
    <row r="20353" spans="1:6" x14ac:dyDescent="0.25">
      <c r="A20353">
        <v>4041</v>
      </c>
      <c r="B20353" s="3">
        <v>43466</v>
      </c>
      <c r="C20353" s="3">
        <v>44564</v>
      </c>
      <c r="D20353" t="s">
        <v>131</v>
      </c>
      <c r="E20353" t="s">
        <v>115</v>
      </c>
      <c r="F20353" t="s">
        <v>133</v>
      </c>
    </row>
    <row r="20354" spans="1:6" x14ac:dyDescent="0.25">
      <c r="A20354">
        <v>4041</v>
      </c>
      <c r="B20354" s="3">
        <v>43466</v>
      </c>
      <c r="C20354" s="3">
        <v>44564</v>
      </c>
      <c r="D20354" t="s">
        <v>131</v>
      </c>
      <c r="E20354" t="s">
        <v>115</v>
      </c>
      <c r="F20354" t="s">
        <v>133</v>
      </c>
    </row>
    <row r="20355" spans="1:6" x14ac:dyDescent="0.25">
      <c r="A20355">
        <v>4041</v>
      </c>
      <c r="B20355" s="3">
        <v>43466</v>
      </c>
      <c r="C20355" s="3">
        <v>43466</v>
      </c>
      <c r="D20355" t="s">
        <v>131</v>
      </c>
      <c r="E20355" t="s">
        <v>116</v>
      </c>
      <c r="F20355" t="s">
        <v>133</v>
      </c>
    </row>
    <row r="20356" spans="1:6" x14ac:dyDescent="0.25">
      <c r="A20356">
        <v>4041</v>
      </c>
      <c r="B20356" s="3">
        <v>44564</v>
      </c>
      <c r="C20356" s="3">
        <v>44743</v>
      </c>
      <c r="D20356" t="s">
        <v>131</v>
      </c>
      <c r="E20356" t="s">
        <v>115</v>
      </c>
      <c r="F20356" t="s">
        <v>133</v>
      </c>
    </row>
    <row r="20357" spans="1:6" x14ac:dyDescent="0.25">
      <c r="A20357">
        <v>4041</v>
      </c>
      <c r="B20357" s="3">
        <v>44564</v>
      </c>
      <c r="C20357" s="3">
        <v>44743</v>
      </c>
      <c r="D20357" t="s">
        <v>131</v>
      </c>
      <c r="E20357" t="s">
        <v>115</v>
      </c>
      <c r="F20357" t="s">
        <v>133</v>
      </c>
    </row>
    <row r="20358" spans="1:6" x14ac:dyDescent="0.25">
      <c r="A20358">
        <v>4041</v>
      </c>
      <c r="B20358" s="3">
        <v>44742</v>
      </c>
      <c r="C20358" s="3">
        <v>44742</v>
      </c>
      <c r="D20358" t="s">
        <v>131</v>
      </c>
      <c r="E20358" t="s">
        <v>115</v>
      </c>
      <c r="F20358" t="s">
        <v>133</v>
      </c>
    </row>
    <row r="20359" spans="1:6" x14ac:dyDescent="0.25">
      <c r="A20359">
        <v>4041</v>
      </c>
      <c r="B20359" s="3">
        <v>44742</v>
      </c>
      <c r="C20359" s="3">
        <v>44742</v>
      </c>
      <c r="D20359" t="s">
        <v>131</v>
      </c>
      <c r="E20359" t="s">
        <v>115</v>
      </c>
      <c r="F20359" t="s">
        <v>133</v>
      </c>
    </row>
    <row r="20360" spans="1:6" x14ac:dyDescent="0.25">
      <c r="A20360">
        <v>4041</v>
      </c>
      <c r="B20360" s="3">
        <v>44743</v>
      </c>
      <c r="C20360" s="3">
        <v>44744</v>
      </c>
      <c r="D20360" t="s">
        <v>131</v>
      </c>
      <c r="E20360" t="s">
        <v>115</v>
      </c>
      <c r="F20360" t="s">
        <v>133</v>
      </c>
    </row>
    <row r="20361" spans="1:6" x14ac:dyDescent="0.25">
      <c r="A20361">
        <v>4041</v>
      </c>
      <c r="B20361" s="3">
        <v>44743</v>
      </c>
      <c r="C20361" s="3">
        <v>44744</v>
      </c>
      <c r="D20361" t="s">
        <v>131</v>
      </c>
      <c r="E20361" t="s">
        <v>115</v>
      </c>
      <c r="F20361" t="s">
        <v>133</v>
      </c>
    </row>
    <row r="20362" spans="1:6" x14ac:dyDescent="0.25">
      <c r="A20362">
        <v>4041</v>
      </c>
      <c r="B20362" s="3">
        <v>44743</v>
      </c>
      <c r="D20362" t="s">
        <v>131</v>
      </c>
      <c r="E20362" t="s">
        <v>115</v>
      </c>
      <c r="F20362" t="s">
        <v>133</v>
      </c>
    </row>
    <row r="20363" spans="1:6" x14ac:dyDescent="0.25">
      <c r="A20363">
        <v>4041</v>
      </c>
      <c r="B20363" s="3">
        <v>44743</v>
      </c>
      <c r="D20363" t="s">
        <v>131</v>
      </c>
      <c r="E20363" t="s">
        <v>115</v>
      </c>
      <c r="F20363" t="s">
        <v>133</v>
      </c>
    </row>
    <row r="20364" spans="1:6" x14ac:dyDescent="0.25">
      <c r="A20364">
        <v>4041</v>
      </c>
      <c r="B20364" s="3">
        <v>44745</v>
      </c>
      <c r="D20364" t="s">
        <v>131</v>
      </c>
      <c r="E20364" t="s">
        <v>115</v>
      </c>
      <c r="F20364" t="s">
        <v>133</v>
      </c>
    </row>
    <row r="20365" spans="1:6" x14ac:dyDescent="0.25">
      <c r="A20365">
        <v>4041</v>
      </c>
      <c r="B20365" s="3">
        <v>44745</v>
      </c>
      <c r="D20365" t="s">
        <v>131</v>
      </c>
      <c r="E20365" t="s">
        <v>115</v>
      </c>
      <c r="F20365" t="s">
        <v>133</v>
      </c>
    </row>
    <row r="20366" spans="1:6" x14ac:dyDescent="0.25">
      <c r="A20366">
        <v>4042</v>
      </c>
      <c r="B20366" s="3">
        <v>43831</v>
      </c>
      <c r="C20366" s="3">
        <v>44287</v>
      </c>
      <c r="D20366" t="s">
        <v>131</v>
      </c>
      <c r="E20366" t="s">
        <v>167</v>
      </c>
      <c r="F20366" t="s">
        <v>133</v>
      </c>
    </row>
    <row r="20367" spans="1:6" x14ac:dyDescent="0.25">
      <c r="A20367">
        <v>4042</v>
      </c>
      <c r="B20367" s="3">
        <v>44287</v>
      </c>
      <c r="D20367" t="s">
        <v>131</v>
      </c>
      <c r="E20367" t="s">
        <v>116</v>
      </c>
      <c r="F20367" t="s">
        <v>133</v>
      </c>
    </row>
    <row r="20368" spans="1:6" x14ac:dyDescent="0.25">
      <c r="A20368">
        <v>4042</v>
      </c>
      <c r="B20368" s="3">
        <v>44287</v>
      </c>
      <c r="C20368" s="3">
        <v>44287</v>
      </c>
      <c r="D20368" t="s">
        <v>131</v>
      </c>
      <c r="E20368" t="s">
        <v>167</v>
      </c>
      <c r="F20368" t="s">
        <v>133</v>
      </c>
    </row>
    <row r="20369" spans="1:6" x14ac:dyDescent="0.25">
      <c r="A20369">
        <v>4045</v>
      </c>
      <c r="B20369" s="3">
        <v>43222</v>
      </c>
      <c r="C20369" s="3">
        <v>43405</v>
      </c>
      <c r="D20369" t="s">
        <v>131</v>
      </c>
      <c r="E20369" t="s">
        <v>169</v>
      </c>
      <c r="F20369" t="s">
        <v>133</v>
      </c>
    </row>
    <row r="20370" spans="1:6" x14ac:dyDescent="0.25">
      <c r="A20370">
        <v>4045</v>
      </c>
      <c r="B20370" s="3">
        <v>43405</v>
      </c>
      <c r="C20370" s="3">
        <v>43405</v>
      </c>
      <c r="D20370" t="s">
        <v>131</v>
      </c>
      <c r="E20370" t="s">
        <v>169</v>
      </c>
      <c r="F20370" t="s">
        <v>133</v>
      </c>
    </row>
    <row r="20371" spans="1:6" x14ac:dyDescent="0.25">
      <c r="A20371">
        <v>4045</v>
      </c>
      <c r="B20371" s="3">
        <v>43405</v>
      </c>
      <c r="C20371" s="3">
        <v>44301</v>
      </c>
      <c r="D20371" t="s">
        <v>131</v>
      </c>
      <c r="E20371" t="s">
        <v>134</v>
      </c>
      <c r="F20371" t="s">
        <v>133</v>
      </c>
    </row>
    <row r="20372" spans="1:6" x14ac:dyDescent="0.25">
      <c r="A20372">
        <v>4045</v>
      </c>
      <c r="B20372" s="3">
        <v>44301</v>
      </c>
      <c r="C20372" s="3">
        <v>44301</v>
      </c>
      <c r="D20372" t="s">
        <v>131</v>
      </c>
      <c r="E20372" t="s">
        <v>134</v>
      </c>
      <c r="F20372" t="s">
        <v>133</v>
      </c>
    </row>
    <row r="20373" spans="1:6" x14ac:dyDescent="0.25">
      <c r="A20373">
        <v>4045</v>
      </c>
      <c r="B20373" s="3">
        <v>44301</v>
      </c>
      <c r="D20373" t="s">
        <v>131</v>
      </c>
      <c r="E20373" t="s">
        <v>134</v>
      </c>
      <c r="F20373" t="s">
        <v>133</v>
      </c>
    </row>
    <row r="20374" spans="1:6" x14ac:dyDescent="0.25">
      <c r="A20374">
        <v>4047</v>
      </c>
      <c r="B20374" s="3">
        <v>43386</v>
      </c>
      <c r="C20374" s="3">
        <v>43537</v>
      </c>
      <c r="D20374" t="s">
        <v>131</v>
      </c>
      <c r="E20374" t="s">
        <v>185</v>
      </c>
      <c r="F20374" t="s">
        <v>133</v>
      </c>
    </row>
    <row r="20375" spans="1:6" x14ac:dyDescent="0.25">
      <c r="A20375">
        <v>4047</v>
      </c>
      <c r="B20375" s="3">
        <v>43537</v>
      </c>
      <c r="C20375" s="3">
        <v>44034</v>
      </c>
      <c r="D20375" t="s">
        <v>131</v>
      </c>
      <c r="E20375" t="s">
        <v>185</v>
      </c>
      <c r="F20375" t="s">
        <v>133</v>
      </c>
    </row>
    <row r="20376" spans="1:6" x14ac:dyDescent="0.25">
      <c r="A20376">
        <v>4047</v>
      </c>
      <c r="B20376" s="3">
        <v>44034</v>
      </c>
      <c r="C20376" s="3">
        <v>44036</v>
      </c>
      <c r="D20376" t="s">
        <v>131</v>
      </c>
      <c r="E20376" t="s">
        <v>185</v>
      </c>
      <c r="F20376" t="s">
        <v>133</v>
      </c>
    </row>
    <row r="20377" spans="1:6" x14ac:dyDescent="0.25">
      <c r="A20377">
        <v>4047</v>
      </c>
      <c r="B20377" s="3">
        <v>44037</v>
      </c>
      <c r="C20377" s="3">
        <v>44054</v>
      </c>
      <c r="D20377" t="s">
        <v>131</v>
      </c>
      <c r="E20377" t="s">
        <v>185</v>
      </c>
      <c r="F20377" t="s">
        <v>133</v>
      </c>
    </row>
    <row r="20378" spans="1:6" x14ac:dyDescent="0.25">
      <c r="A20378">
        <v>4047</v>
      </c>
      <c r="B20378" s="3">
        <v>44054</v>
      </c>
      <c r="C20378" s="3">
        <v>44058</v>
      </c>
      <c r="D20378" t="s">
        <v>131</v>
      </c>
      <c r="E20378" t="s">
        <v>185</v>
      </c>
      <c r="F20378" t="s">
        <v>133</v>
      </c>
    </row>
    <row r="20379" spans="1:6" x14ac:dyDescent="0.25">
      <c r="A20379">
        <v>4047</v>
      </c>
      <c r="B20379" s="3">
        <v>44059</v>
      </c>
      <c r="D20379" t="s">
        <v>131</v>
      </c>
      <c r="E20379" t="s">
        <v>185</v>
      </c>
      <c r="F20379" t="s">
        <v>133</v>
      </c>
    </row>
    <row r="20380" spans="1:6" x14ac:dyDescent="0.25">
      <c r="A20380">
        <v>4048</v>
      </c>
      <c r="B20380" s="3">
        <v>44287</v>
      </c>
      <c r="D20380" t="s">
        <v>131</v>
      </c>
      <c r="E20380" t="s">
        <v>173</v>
      </c>
      <c r="F20380" t="s">
        <v>133</v>
      </c>
    </row>
    <row r="20381" spans="1:6" x14ac:dyDescent="0.25">
      <c r="A20381">
        <v>4049</v>
      </c>
      <c r="B20381" s="3">
        <v>44044</v>
      </c>
      <c r="D20381" t="s">
        <v>131</v>
      </c>
      <c r="E20381" t="s">
        <v>173</v>
      </c>
      <c r="F20381" t="s">
        <v>133</v>
      </c>
    </row>
    <row r="20382" spans="1:6" x14ac:dyDescent="0.25">
      <c r="A20382">
        <v>4050</v>
      </c>
      <c r="B20382" s="3">
        <v>43512</v>
      </c>
      <c r="C20382" s="3">
        <v>43790</v>
      </c>
      <c r="D20382" t="s">
        <v>131</v>
      </c>
      <c r="E20382" t="s">
        <v>173</v>
      </c>
      <c r="F20382" t="s">
        <v>133</v>
      </c>
    </row>
    <row r="20383" spans="1:6" x14ac:dyDescent="0.25">
      <c r="A20383">
        <v>4050</v>
      </c>
      <c r="B20383" s="3">
        <v>43790</v>
      </c>
      <c r="C20383" s="3">
        <v>43791</v>
      </c>
      <c r="D20383" t="s">
        <v>131</v>
      </c>
      <c r="E20383" t="s">
        <v>173</v>
      </c>
      <c r="F20383" t="s">
        <v>133</v>
      </c>
    </row>
    <row r="20384" spans="1:6" x14ac:dyDescent="0.25">
      <c r="A20384">
        <v>4050</v>
      </c>
      <c r="B20384" s="3">
        <v>43792</v>
      </c>
      <c r="C20384" s="3">
        <v>43853</v>
      </c>
      <c r="D20384" t="s">
        <v>131</v>
      </c>
      <c r="E20384" t="s">
        <v>173</v>
      </c>
      <c r="F20384" t="s">
        <v>133</v>
      </c>
    </row>
    <row r="20385" spans="1:6" x14ac:dyDescent="0.25">
      <c r="A20385">
        <v>4050</v>
      </c>
      <c r="B20385" s="3">
        <v>43853</v>
      </c>
      <c r="C20385" s="3">
        <v>43854</v>
      </c>
      <c r="D20385" t="s">
        <v>131</v>
      </c>
      <c r="E20385" t="s">
        <v>173</v>
      </c>
      <c r="F20385" t="s">
        <v>133</v>
      </c>
    </row>
    <row r="20386" spans="1:6" x14ac:dyDescent="0.25">
      <c r="A20386">
        <v>4050</v>
      </c>
      <c r="B20386" s="3">
        <v>43855</v>
      </c>
      <c r="C20386" s="3">
        <v>44136</v>
      </c>
      <c r="D20386" t="s">
        <v>131</v>
      </c>
      <c r="E20386" t="s">
        <v>173</v>
      </c>
      <c r="F20386" t="s">
        <v>133</v>
      </c>
    </row>
    <row r="20387" spans="1:6" x14ac:dyDescent="0.25">
      <c r="A20387">
        <v>4050</v>
      </c>
      <c r="B20387" s="3">
        <v>44136</v>
      </c>
      <c r="C20387" s="3">
        <v>44136</v>
      </c>
      <c r="D20387" t="s">
        <v>131</v>
      </c>
      <c r="E20387" t="s">
        <v>283</v>
      </c>
      <c r="F20387" t="s">
        <v>133</v>
      </c>
    </row>
    <row r="20388" spans="1:6" x14ac:dyDescent="0.25">
      <c r="A20388">
        <v>4050</v>
      </c>
      <c r="B20388" s="3">
        <v>44136</v>
      </c>
      <c r="C20388" s="3">
        <v>44179</v>
      </c>
      <c r="D20388" t="s">
        <v>131</v>
      </c>
      <c r="E20388" t="s">
        <v>283</v>
      </c>
      <c r="F20388" t="s">
        <v>133</v>
      </c>
    </row>
    <row r="20389" spans="1:6" x14ac:dyDescent="0.25">
      <c r="A20389">
        <v>4050</v>
      </c>
      <c r="B20389" s="3">
        <v>44179</v>
      </c>
      <c r="C20389" s="3">
        <v>44183</v>
      </c>
      <c r="D20389" t="s">
        <v>131</v>
      </c>
      <c r="E20389" t="s">
        <v>283</v>
      </c>
      <c r="F20389" t="s">
        <v>133</v>
      </c>
    </row>
    <row r="20390" spans="1:6" x14ac:dyDescent="0.25">
      <c r="A20390">
        <v>4050</v>
      </c>
      <c r="B20390" s="3">
        <v>44184</v>
      </c>
      <c r="C20390" s="3">
        <v>44202</v>
      </c>
      <c r="D20390" t="s">
        <v>131</v>
      </c>
      <c r="E20390" t="s">
        <v>283</v>
      </c>
      <c r="F20390" t="s">
        <v>133</v>
      </c>
    </row>
    <row r="20391" spans="1:6" x14ac:dyDescent="0.25">
      <c r="A20391">
        <v>4050</v>
      </c>
      <c r="B20391" s="3">
        <v>44202</v>
      </c>
      <c r="C20391" s="3">
        <v>44208</v>
      </c>
      <c r="D20391" t="s">
        <v>131</v>
      </c>
      <c r="E20391" t="s">
        <v>283</v>
      </c>
      <c r="F20391" t="s">
        <v>133</v>
      </c>
    </row>
    <row r="20392" spans="1:6" x14ac:dyDescent="0.25">
      <c r="A20392">
        <v>4050</v>
      </c>
      <c r="B20392" s="3">
        <v>44209</v>
      </c>
      <c r="C20392" s="3">
        <v>44211</v>
      </c>
      <c r="D20392" t="s">
        <v>131</v>
      </c>
      <c r="E20392" t="s">
        <v>283</v>
      </c>
      <c r="F20392" t="s">
        <v>133</v>
      </c>
    </row>
    <row r="20393" spans="1:6" x14ac:dyDescent="0.25">
      <c r="A20393">
        <v>4050</v>
      </c>
      <c r="B20393" s="3">
        <v>44211</v>
      </c>
      <c r="C20393" s="3">
        <v>44212</v>
      </c>
      <c r="D20393" t="s">
        <v>131</v>
      </c>
      <c r="E20393" t="s">
        <v>173</v>
      </c>
      <c r="F20393" t="s">
        <v>133</v>
      </c>
    </row>
    <row r="20394" spans="1:6" x14ac:dyDescent="0.25">
      <c r="A20394">
        <v>4050</v>
      </c>
      <c r="B20394" s="3">
        <v>44212</v>
      </c>
      <c r="C20394" s="3">
        <v>44212</v>
      </c>
      <c r="D20394" t="s">
        <v>131</v>
      </c>
      <c r="E20394" t="s">
        <v>265</v>
      </c>
      <c r="F20394" t="s">
        <v>133</v>
      </c>
    </row>
    <row r="20395" spans="1:6" x14ac:dyDescent="0.25">
      <c r="A20395">
        <v>4050</v>
      </c>
      <c r="B20395" s="3">
        <v>44212</v>
      </c>
      <c r="C20395" s="3">
        <v>44242</v>
      </c>
      <c r="D20395" t="s">
        <v>131</v>
      </c>
      <c r="E20395" t="s">
        <v>265</v>
      </c>
      <c r="F20395" t="s">
        <v>133</v>
      </c>
    </row>
    <row r="20396" spans="1:6" x14ac:dyDescent="0.25">
      <c r="A20396">
        <v>4050</v>
      </c>
      <c r="B20396" s="3">
        <v>44242</v>
      </c>
      <c r="C20396" s="3">
        <v>44256</v>
      </c>
      <c r="D20396" t="s">
        <v>131</v>
      </c>
      <c r="E20396" t="s">
        <v>173</v>
      </c>
      <c r="F20396" t="s">
        <v>133</v>
      </c>
    </row>
    <row r="20397" spans="1:6" x14ac:dyDescent="0.25">
      <c r="A20397">
        <v>4050</v>
      </c>
      <c r="B20397" s="3">
        <v>44256</v>
      </c>
      <c r="C20397" s="3">
        <v>44440</v>
      </c>
      <c r="D20397" t="s">
        <v>131</v>
      </c>
      <c r="E20397" t="s">
        <v>173</v>
      </c>
      <c r="F20397" t="s">
        <v>133</v>
      </c>
    </row>
    <row r="20398" spans="1:6" x14ac:dyDescent="0.25">
      <c r="A20398">
        <v>4050</v>
      </c>
      <c r="B20398" s="3">
        <v>44256</v>
      </c>
      <c r="C20398" s="3">
        <v>44365</v>
      </c>
      <c r="D20398" t="s">
        <v>131</v>
      </c>
      <c r="E20398" t="s">
        <v>175</v>
      </c>
      <c r="F20398" t="s">
        <v>133</v>
      </c>
    </row>
    <row r="20399" spans="1:6" x14ac:dyDescent="0.25">
      <c r="A20399">
        <v>4050</v>
      </c>
      <c r="B20399" s="3">
        <v>44365</v>
      </c>
      <c r="C20399" s="3">
        <v>44365</v>
      </c>
      <c r="D20399" t="s">
        <v>131</v>
      </c>
      <c r="E20399" t="s">
        <v>175</v>
      </c>
      <c r="F20399" t="s">
        <v>133</v>
      </c>
    </row>
    <row r="20400" spans="1:6" x14ac:dyDescent="0.25">
      <c r="A20400">
        <v>4050</v>
      </c>
      <c r="B20400" s="3">
        <v>44366</v>
      </c>
      <c r="C20400" s="3">
        <v>44609</v>
      </c>
      <c r="D20400" t="s">
        <v>131</v>
      </c>
      <c r="E20400" t="s">
        <v>175</v>
      </c>
      <c r="F20400" t="s">
        <v>133</v>
      </c>
    </row>
    <row r="20401" spans="1:6" x14ac:dyDescent="0.25">
      <c r="A20401">
        <v>4050</v>
      </c>
      <c r="B20401" s="3">
        <v>44609</v>
      </c>
      <c r="C20401" s="3">
        <v>44609</v>
      </c>
      <c r="D20401" t="s">
        <v>131</v>
      </c>
      <c r="E20401" t="s">
        <v>334</v>
      </c>
      <c r="F20401" t="s">
        <v>133</v>
      </c>
    </row>
    <row r="20402" spans="1:6" x14ac:dyDescent="0.25">
      <c r="A20402">
        <v>4050</v>
      </c>
      <c r="B20402" s="3">
        <v>44609</v>
      </c>
      <c r="D20402" t="s">
        <v>131</v>
      </c>
      <c r="E20402" t="s">
        <v>334</v>
      </c>
      <c r="F20402" t="s">
        <v>133</v>
      </c>
    </row>
    <row r="20403" spans="1:6" x14ac:dyDescent="0.25">
      <c r="A20403">
        <v>4051</v>
      </c>
      <c r="B20403" s="3">
        <v>43497</v>
      </c>
      <c r="C20403" s="3">
        <v>44588</v>
      </c>
      <c r="D20403" t="s">
        <v>131</v>
      </c>
      <c r="E20403" t="s">
        <v>167</v>
      </c>
      <c r="F20403" t="s">
        <v>133</v>
      </c>
    </row>
    <row r="20404" spans="1:6" x14ac:dyDescent="0.25">
      <c r="A20404">
        <v>4051</v>
      </c>
      <c r="B20404" s="3">
        <v>44585</v>
      </c>
      <c r="C20404" s="3">
        <v>44585</v>
      </c>
      <c r="D20404" t="s">
        <v>131</v>
      </c>
      <c r="E20404" t="s">
        <v>167</v>
      </c>
      <c r="F20404" t="s">
        <v>133</v>
      </c>
    </row>
    <row r="20405" spans="1:6" x14ac:dyDescent="0.25">
      <c r="A20405">
        <v>4051</v>
      </c>
      <c r="B20405" s="3">
        <v>44586</v>
      </c>
      <c r="C20405" s="3">
        <v>44587</v>
      </c>
      <c r="D20405" t="s">
        <v>131</v>
      </c>
      <c r="E20405" t="s">
        <v>167</v>
      </c>
      <c r="F20405" t="s">
        <v>133</v>
      </c>
    </row>
    <row r="20406" spans="1:6" x14ac:dyDescent="0.25">
      <c r="A20406">
        <v>4051</v>
      </c>
      <c r="B20406" s="3">
        <v>44588</v>
      </c>
      <c r="C20406" s="3">
        <v>44588</v>
      </c>
      <c r="D20406" t="s">
        <v>131</v>
      </c>
      <c r="E20406" t="s">
        <v>167</v>
      </c>
      <c r="F20406" t="s">
        <v>133</v>
      </c>
    </row>
    <row r="20407" spans="1:6" x14ac:dyDescent="0.25">
      <c r="A20407">
        <v>4051</v>
      </c>
      <c r="B20407" s="3">
        <v>44589</v>
      </c>
      <c r="D20407" t="s">
        <v>131</v>
      </c>
      <c r="E20407" t="s">
        <v>167</v>
      </c>
      <c r="F20407" t="s">
        <v>133</v>
      </c>
    </row>
    <row r="20408" spans="1:6" x14ac:dyDescent="0.25">
      <c r="A20408">
        <v>4052</v>
      </c>
      <c r="B20408" s="3">
        <v>43252</v>
      </c>
      <c r="C20408" s="3">
        <v>43252</v>
      </c>
      <c r="D20408" t="s">
        <v>131</v>
      </c>
      <c r="E20408" t="s">
        <v>176</v>
      </c>
      <c r="F20408" t="s">
        <v>133</v>
      </c>
    </row>
    <row r="20409" spans="1:6" x14ac:dyDescent="0.25">
      <c r="A20409">
        <v>4052</v>
      </c>
      <c r="B20409" s="3">
        <v>43252</v>
      </c>
      <c r="C20409" s="3">
        <v>43643</v>
      </c>
      <c r="D20409" t="s">
        <v>131</v>
      </c>
      <c r="E20409" t="s">
        <v>176</v>
      </c>
      <c r="F20409" t="s">
        <v>132</v>
      </c>
    </row>
    <row r="20410" spans="1:6" x14ac:dyDescent="0.25">
      <c r="A20410">
        <v>4052</v>
      </c>
      <c r="B20410" s="3">
        <v>43643</v>
      </c>
      <c r="C20410" s="3">
        <v>43644</v>
      </c>
      <c r="D20410" t="s">
        <v>131</v>
      </c>
      <c r="E20410" t="s">
        <v>176</v>
      </c>
      <c r="F20410" t="s">
        <v>132</v>
      </c>
    </row>
    <row r="20411" spans="1:6" x14ac:dyDescent="0.25">
      <c r="A20411">
        <v>4052</v>
      </c>
      <c r="B20411" s="3">
        <v>43645</v>
      </c>
      <c r="C20411" s="3">
        <v>43697</v>
      </c>
      <c r="D20411" t="s">
        <v>131</v>
      </c>
      <c r="E20411" t="s">
        <v>176</v>
      </c>
      <c r="F20411" t="s">
        <v>132</v>
      </c>
    </row>
    <row r="20412" spans="1:6" x14ac:dyDescent="0.25">
      <c r="A20412">
        <v>4052</v>
      </c>
      <c r="B20412" s="3">
        <v>43697</v>
      </c>
      <c r="C20412" s="3">
        <v>43698</v>
      </c>
      <c r="D20412" t="s">
        <v>131</v>
      </c>
      <c r="E20412" t="s">
        <v>176</v>
      </c>
      <c r="F20412" t="s">
        <v>132</v>
      </c>
    </row>
    <row r="20413" spans="1:6" x14ac:dyDescent="0.25">
      <c r="A20413">
        <v>4052</v>
      </c>
      <c r="B20413" s="3">
        <v>43699</v>
      </c>
      <c r="C20413" s="3">
        <v>43886</v>
      </c>
      <c r="D20413" t="s">
        <v>131</v>
      </c>
      <c r="E20413" t="s">
        <v>176</v>
      </c>
      <c r="F20413" t="s">
        <v>132</v>
      </c>
    </row>
    <row r="20414" spans="1:6" x14ac:dyDescent="0.25">
      <c r="A20414">
        <v>4052</v>
      </c>
      <c r="B20414" s="3">
        <v>43886</v>
      </c>
      <c r="C20414" s="3">
        <v>43887</v>
      </c>
      <c r="D20414" t="s">
        <v>131</v>
      </c>
      <c r="E20414" t="s">
        <v>176</v>
      </c>
      <c r="F20414" t="s">
        <v>132</v>
      </c>
    </row>
    <row r="20415" spans="1:6" x14ac:dyDescent="0.25">
      <c r="A20415">
        <v>4052</v>
      </c>
      <c r="B20415" s="3">
        <v>43888</v>
      </c>
      <c r="C20415" s="3">
        <v>44498</v>
      </c>
      <c r="D20415" t="s">
        <v>131</v>
      </c>
      <c r="E20415" t="s">
        <v>176</v>
      </c>
      <c r="F20415" t="s">
        <v>132</v>
      </c>
    </row>
    <row r="20416" spans="1:6" x14ac:dyDescent="0.25">
      <c r="A20416">
        <v>4052</v>
      </c>
      <c r="B20416" s="3">
        <v>44498</v>
      </c>
      <c r="C20416" s="3">
        <v>44498</v>
      </c>
      <c r="D20416" t="s">
        <v>131</v>
      </c>
      <c r="E20416" t="s">
        <v>176</v>
      </c>
      <c r="F20416" t="s">
        <v>132</v>
      </c>
    </row>
    <row r="20417" spans="1:6" x14ac:dyDescent="0.25">
      <c r="A20417">
        <v>4052</v>
      </c>
      <c r="B20417" s="3">
        <v>44499</v>
      </c>
      <c r="C20417" s="3">
        <v>44685</v>
      </c>
      <c r="D20417" t="s">
        <v>131</v>
      </c>
      <c r="E20417" t="s">
        <v>176</v>
      </c>
      <c r="F20417" t="s">
        <v>132</v>
      </c>
    </row>
    <row r="20418" spans="1:6" x14ac:dyDescent="0.25">
      <c r="A20418">
        <v>4052</v>
      </c>
      <c r="B20418" s="3">
        <v>44685</v>
      </c>
      <c r="C20418" s="3">
        <v>44685</v>
      </c>
      <c r="D20418" t="s">
        <v>131</v>
      </c>
      <c r="E20418" t="s">
        <v>176</v>
      </c>
      <c r="F20418" t="s">
        <v>132</v>
      </c>
    </row>
    <row r="20419" spans="1:6" x14ac:dyDescent="0.25">
      <c r="A20419">
        <v>4052</v>
      </c>
      <c r="B20419" s="3">
        <v>44686</v>
      </c>
      <c r="D20419" t="s">
        <v>131</v>
      </c>
      <c r="E20419" t="s">
        <v>176</v>
      </c>
      <c r="F20419" t="s">
        <v>132</v>
      </c>
    </row>
    <row r="20420" spans="1:6" x14ac:dyDescent="0.25">
      <c r="A20420">
        <v>4053</v>
      </c>
      <c r="B20420" s="3">
        <v>44075</v>
      </c>
      <c r="C20420" s="3">
        <v>44479</v>
      </c>
      <c r="D20420" t="s">
        <v>131</v>
      </c>
      <c r="E20420" t="s">
        <v>165</v>
      </c>
      <c r="F20420" t="s">
        <v>133</v>
      </c>
    </row>
    <row r="20421" spans="1:6" x14ac:dyDescent="0.25">
      <c r="A20421">
        <v>4053</v>
      </c>
      <c r="B20421" s="3">
        <v>44479</v>
      </c>
      <c r="C20421" s="3">
        <v>44480</v>
      </c>
      <c r="D20421" t="s">
        <v>131</v>
      </c>
      <c r="E20421" t="s">
        <v>165</v>
      </c>
      <c r="F20421" t="s">
        <v>133</v>
      </c>
    </row>
    <row r="20422" spans="1:6" x14ac:dyDescent="0.25">
      <c r="A20422">
        <v>4053</v>
      </c>
      <c r="B20422" s="3">
        <v>44480</v>
      </c>
      <c r="D20422" t="s">
        <v>131</v>
      </c>
      <c r="E20422" t="s">
        <v>165</v>
      </c>
      <c r="F20422" t="s">
        <v>133</v>
      </c>
    </row>
    <row r="20423" spans="1:6" x14ac:dyDescent="0.25">
      <c r="A20423">
        <v>4054</v>
      </c>
      <c r="B20423" s="3">
        <v>43283</v>
      </c>
      <c r="C20423" s="3">
        <v>44051</v>
      </c>
      <c r="D20423" t="s">
        <v>131</v>
      </c>
      <c r="E20423" t="s">
        <v>184</v>
      </c>
      <c r="F20423" t="s">
        <v>133</v>
      </c>
    </row>
    <row r="20424" spans="1:6" x14ac:dyDescent="0.25">
      <c r="A20424">
        <v>4054</v>
      </c>
      <c r="B20424" s="3">
        <v>44051</v>
      </c>
      <c r="C20424" s="3">
        <v>44256</v>
      </c>
      <c r="D20424" t="s">
        <v>131</v>
      </c>
      <c r="E20424" t="s">
        <v>184</v>
      </c>
      <c r="F20424" t="s">
        <v>133</v>
      </c>
    </row>
    <row r="20425" spans="1:6" x14ac:dyDescent="0.25">
      <c r="A20425">
        <v>4054</v>
      </c>
      <c r="B20425" s="3">
        <v>44256</v>
      </c>
      <c r="C20425" s="3">
        <v>44256</v>
      </c>
      <c r="D20425" t="s">
        <v>131</v>
      </c>
      <c r="E20425" t="s">
        <v>184</v>
      </c>
      <c r="F20425" t="s">
        <v>133</v>
      </c>
    </row>
    <row r="20426" spans="1:6" x14ac:dyDescent="0.25">
      <c r="A20426">
        <v>4054</v>
      </c>
      <c r="B20426" s="3">
        <v>44256</v>
      </c>
      <c r="C20426" s="3">
        <v>44256</v>
      </c>
      <c r="D20426" t="s">
        <v>131</v>
      </c>
      <c r="E20426" t="s">
        <v>184</v>
      </c>
      <c r="F20426" t="s">
        <v>133</v>
      </c>
    </row>
    <row r="20427" spans="1:6" x14ac:dyDescent="0.25">
      <c r="A20427">
        <v>4054</v>
      </c>
      <c r="B20427" s="3">
        <v>44256</v>
      </c>
      <c r="C20427" s="3">
        <v>44622</v>
      </c>
      <c r="D20427" t="s">
        <v>131</v>
      </c>
      <c r="E20427" t="s">
        <v>174</v>
      </c>
      <c r="F20427" t="s">
        <v>133</v>
      </c>
    </row>
    <row r="20428" spans="1:6" x14ac:dyDescent="0.25">
      <c r="A20428">
        <v>4054</v>
      </c>
      <c r="B20428" s="3">
        <v>44622</v>
      </c>
      <c r="C20428" s="3">
        <v>44624</v>
      </c>
      <c r="D20428" t="s">
        <v>131</v>
      </c>
      <c r="E20428" t="s">
        <v>174</v>
      </c>
      <c r="F20428" t="s">
        <v>133</v>
      </c>
    </row>
    <row r="20429" spans="1:6" x14ac:dyDescent="0.25">
      <c r="A20429">
        <v>4054</v>
      </c>
      <c r="B20429" s="3">
        <v>44625</v>
      </c>
      <c r="C20429" s="3">
        <v>44663</v>
      </c>
      <c r="D20429" t="s">
        <v>131</v>
      </c>
      <c r="E20429" t="s">
        <v>174</v>
      </c>
      <c r="F20429" t="s">
        <v>133</v>
      </c>
    </row>
    <row r="20430" spans="1:6" x14ac:dyDescent="0.25">
      <c r="A20430">
        <v>4054</v>
      </c>
      <c r="B20430" s="3">
        <v>44663</v>
      </c>
      <c r="C20430" s="3">
        <v>44665</v>
      </c>
      <c r="D20430" t="s">
        <v>131</v>
      </c>
      <c r="E20430" t="s">
        <v>174</v>
      </c>
      <c r="F20430" t="s">
        <v>133</v>
      </c>
    </row>
    <row r="20431" spans="1:6" x14ac:dyDescent="0.25">
      <c r="A20431">
        <v>4054</v>
      </c>
      <c r="B20431" s="3">
        <v>44666</v>
      </c>
      <c r="D20431" t="s">
        <v>131</v>
      </c>
      <c r="E20431" t="s">
        <v>174</v>
      </c>
      <c r="F20431" t="s">
        <v>133</v>
      </c>
    </row>
    <row r="20432" spans="1:6" x14ac:dyDescent="0.25">
      <c r="A20432">
        <v>4055</v>
      </c>
      <c r="B20432" s="3">
        <v>44301</v>
      </c>
      <c r="C20432" s="3">
        <v>44301</v>
      </c>
      <c r="D20432" t="s">
        <v>131</v>
      </c>
      <c r="E20432" t="s">
        <v>173</v>
      </c>
      <c r="F20432" t="s">
        <v>133</v>
      </c>
    </row>
    <row r="20433" spans="1:6" x14ac:dyDescent="0.25">
      <c r="A20433">
        <v>4055</v>
      </c>
      <c r="B20433" s="3">
        <v>44301</v>
      </c>
      <c r="C20433" s="3">
        <v>44332</v>
      </c>
      <c r="D20433" t="s">
        <v>131</v>
      </c>
      <c r="E20433" t="s">
        <v>173</v>
      </c>
      <c r="F20433" t="s">
        <v>133</v>
      </c>
    </row>
    <row r="20434" spans="1:6" x14ac:dyDescent="0.25">
      <c r="A20434">
        <v>4055</v>
      </c>
      <c r="B20434" s="3">
        <v>44332</v>
      </c>
      <c r="C20434" s="3">
        <v>44332</v>
      </c>
      <c r="D20434" t="s">
        <v>131</v>
      </c>
      <c r="E20434" t="s">
        <v>177</v>
      </c>
      <c r="F20434" t="s">
        <v>133</v>
      </c>
    </row>
    <row r="20435" spans="1:6" x14ac:dyDescent="0.25">
      <c r="A20435">
        <v>4055</v>
      </c>
      <c r="B20435" s="3">
        <v>44332</v>
      </c>
      <c r="C20435" s="3">
        <v>44377</v>
      </c>
      <c r="D20435" t="s">
        <v>131</v>
      </c>
      <c r="E20435" t="s">
        <v>177</v>
      </c>
      <c r="F20435" t="s">
        <v>133</v>
      </c>
    </row>
    <row r="20436" spans="1:6" x14ac:dyDescent="0.25">
      <c r="A20436">
        <v>4055</v>
      </c>
      <c r="B20436" s="3">
        <v>44378</v>
      </c>
      <c r="C20436" s="3">
        <v>44378</v>
      </c>
      <c r="D20436" t="s">
        <v>131</v>
      </c>
      <c r="E20436" t="s">
        <v>163</v>
      </c>
      <c r="F20436" t="s">
        <v>133</v>
      </c>
    </row>
    <row r="20437" spans="1:6" x14ac:dyDescent="0.25">
      <c r="A20437">
        <v>4055</v>
      </c>
      <c r="B20437" s="3">
        <v>44378</v>
      </c>
      <c r="C20437" s="3">
        <v>44470</v>
      </c>
      <c r="D20437" t="s">
        <v>131</v>
      </c>
      <c r="E20437" t="s">
        <v>163</v>
      </c>
      <c r="F20437" t="s">
        <v>133</v>
      </c>
    </row>
    <row r="20438" spans="1:6" x14ac:dyDescent="0.25">
      <c r="A20438">
        <v>4055</v>
      </c>
      <c r="B20438" s="3">
        <v>44378</v>
      </c>
      <c r="D20438" t="s">
        <v>131</v>
      </c>
      <c r="E20438" t="s">
        <v>177</v>
      </c>
      <c r="F20438" t="s">
        <v>133</v>
      </c>
    </row>
    <row r="20439" spans="1:6" x14ac:dyDescent="0.25">
      <c r="A20439">
        <v>4056</v>
      </c>
      <c r="B20439" s="3">
        <v>43409</v>
      </c>
      <c r="C20439" s="3">
        <v>44493</v>
      </c>
      <c r="D20439" t="s">
        <v>131</v>
      </c>
      <c r="E20439" t="s">
        <v>98</v>
      </c>
      <c r="F20439" t="s">
        <v>132</v>
      </c>
    </row>
    <row r="20440" spans="1:6" x14ac:dyDescent="0.25">
      <c r="A20440">
        <v>4056</v>
      </c>
      <c r="B20440" s="3">
        <v>43409</v>
      </c>
      <c r="C20440" s="3">
        <v>43409</v>
      </c>
      <c r="D20440" t="s">
        <v>131</v>
      </c>
      <c r="E20440" t="s">
        <v>98</v>
      </c>
      <c r="F20440" t="s">
        <v>133</v>
      </c>
    </row>
    <row r="20441" spans="1:6" x14ac:dyDescent="0.25">
      <c r="A20441">
        <v>4056</v>
      </c>
      <c r="B20441" s="3">
        <v>44493</v>
      </c>
      <c r="C20441" s="3">
        <v>44494</v>
      </c>
      <c r="D20441" t="s">
        <v>131</v>
      </c>
      <c r="E20441" t="s">
        <v>98</v>
      </c>
      <c r="F20441" t="s">
        <v>133</v>
      </c>
    </row>
    <row r="20442" spans="1:6" x14ac:dyDescent="0.25">
      <c r="A20442">
        <v>4056</v>
      </c>
      <c r="B20442" s="3">
        <v>44494</v>
      </c>
      <c r="C20442" s="3">
        <v>44712</v>
      </c>
      <c r="D20442" t="s">
        <v>131</v>
      </c>
      <c r="E20442" t="s">
        <v>98</v>
      </c>
      <c r="F20442" t="s">
        <v>132</v>
      </c>
    </row>
    <row r="20443" spans="1:6" x14ac:dyDescent="0.25">
      <c r="A20443">
        <v>4056</v>
      </c>
      <c r="B20443" s="3">
        <v>44712</v>
      </c>
      <c r="C20443" s="3">
        <v>44713</v>
      </c>
      <c r="D20443" t="s">
        <v>131</v>
      </c>
      <c r="E20443" t="s">
        <v>98</v>
      </c>
      <c r="F20443" t="s">
        <v>133</v>
      </c>
    </row>
    <row r="20444" spans="1:6" x14ac:dyDescent="0.25">
      <c r="A20444">
        <v>4056</v>
      </c>
      <c r="B20444" s="3">
        <v>44713</v>
      </c>
      <c r="C20444" s="3">
        <v>44758</v>
      </c>
      <c r="D20444" t="s">
        <v>131</v>
      </c>
      <c r="E20444" t="s">
        <v>98</v>
      </c>
      <c r="F20444" t="s">
        <v>132</v>
      </c>
    </row>
    <row r="20445" spans="1:6" x14ac:dyDescent="0.25">
      <c r="A20445">
        <v>4056</v>
      </c>
      <c r="B20445" s="3">
        <v>44758</v>
      </c>
      <c r="D20445" t="s">
        <v>131</v>
      </c>
      <c r="E20445" t="s">
        <v>90</v>
      </c>
      <c r="F20445" t="s">
        <v>132</v>
      </c>
    </row>
    <row r="20446" spans="1:6" x14ac:dyDescent="0.25">
      <c r="A20446">
        <v>4056</v>
      </c>
      <c r="B20446" s="3">
        <v>44758</v>
      </c>
      <c r="C20446" s="3">
        <v>44758</v>
      </c>
      <c r="D20446" t="s">
        <v>131</v>
      </c>
      <c r="E20446" t="s">
        <v>98</v>
      </c>
      <c r="F20446" t="s">
        <v>133</v>
      </c>
    </row>
    <row r="20447" spans="1:6" x14ac:dyDescent="0.25">
      <c r="A20447">
        <v>4056</v>
      </c>
      <c r="B20447" s="3">
        <v>44758</v>
      </c>
      <c r="C20447" s="3">
        <v>44758</v>
      </c>
      <c r="D20447" t="s">
        <v>131</v>
      </c>
      <c r="E20447" t="s">
        <v>98</v>
      </c>
      <c r="F20447" t="s">
        <v>133</v>
      </c>
    </row>
    <row r="20448" spans="1:6" x14ac:dyDescent="0.25">
      <c r="A20448">
        <v>4057</v>
      </c>
      <c r="B20448" s="3">
        <v>43739</v>
      </c>
      <c r="C20448" s="3">
        <v>43739</v>
      </c>
      <c r="D20448" t="s">
        <v>131</v>
      </c>
      <c r="E20448" t="s">
        <v>185</v>
      </c>
      <c r="F20448" t="s">
        <v>133</v>
      </c>
    </row>
    <row r="20449" spans="1:6" x14ac:dyDescent="0.25">
      <c r="A20449">
        <v>4057</v>
      </c>
      <c r="B20449" s="3">
        <v>43739</v>
      </c>
      <c r="C20449" s="3">
        <v>44161</v>
      </c>
      <c r="D20449" t="s">
        <v>131</v>
      </c>
      <c r="E20449" t="s">
        <v>185</v>
      </c>
      <c r="F20449" t="s">
        <v>133</v>
      </c>
    </row>
    <row r="20450" spans="1:6" x14ac:dyDescent="0.25">
      <c r="A20450">
        <v>4057</v>
      </c>
      <c r="B20450" s="3">
        <v>44154</v>
      </c>
      <c r="C20450" s="3">
        <v>44160</v>
      </c>
      <c r="D20450" t="s">
        <v>131</v>
      </c>
      <c r="E20450" t="s">
        <v>185</v>
      </c>
      <c r="F20450" t="s">
        <v>133</v>
      </c>
    </row>
    <row r="20451" spans="1:6" x14ac:dyDescent="0.25">
      <c r="A20451">
        <v>4057</v>
      </c>
      <c r="B20451" s="3">
        <v>44161</v>
      </c>
      <c r="C20451" s="3">
        <v>44167</v>
      </c>
      <c r="D20451" t="s">
        <v>131</v>
      </c>
      <c r="E20451" t="s">
        <v>185</v>
      </c>
      <c r="F20451" t="s">
        <v>133</v>
      </c>
    </row>
    <row r="20452" spans="1:6" x14ac:dyDescent="0.25">
      <c r="A20452">
        <v>4057</v>
      </c>
      <c r="B20452" s="3">
        <v>44161</v>
      </c>
      <c r="C20452" s="3">
        <v>44161</v>
      </c>
      <c r="D20452" t="s">
        <v>131</v>
      </c>
      <c r="E20452" t="s">
        <v>185</v>
      </c>
      <c r="F20452" t="s">
        <v>133</v>
      </c>
    </row>
    <row r="20453" spans="1:6" x14ac:dyDescent="0.25">
      <c r="A20453">
        <v>4057</v>
      </c>
      <c r="B20453" s="3">
        <v>44168</v>
      </c>
      <c r="C20453" s="3">
        <v>44300</v>
      </c>
      <c r="D20453" t="s">
        <v>131</v>
      </c>
      <c r="E20453" t="s">
        <v>185</v>
      </c>
      <c r="F20453" t="s">
        <v>133</v>
      </c>
    </row>
    <row r="20454" spans="1:6" x14ac:dyDescent="0.25">
      <c r="A20454">
        <v>4057</v>
      </c>
      <c r="B20454" s="3">
        <v>44300</v>
      </c>
      <c r="C20454" s="3">
        <v>44301</v>
      </c>
      <c r="D20454" t="s">
        <v>131</v>
      </c>
      <c r="E20454" t="s">
        <v>185</v>
      </c>
      <c r="F20454" t="s">
        <v>133</v>
      </c>
    </row>
    <row r="20455" spans="1:6" x14ac:dyDescent="0.25">
      <c r="A20455">
        <v>4057</v>
      </c>
      <c r="B20455" s="3">
        <v>44301</v>
      </c>
      <c r="C20455" s="3">
        <v>44301</v>
      </c>
      <c r="D20455" t="s">
        <v>131</v>
      </c>
      <c r="E20455" t="s">
        <v>185</v>
      </c>
      <c r="F20455" t="s">
        <v>133</v>
      </c>
    </row>
    <row r="20456" spans="1:6" x14ac:dyDescent="0.25">
      <c r="A20456">
        <v>4057</v>
      </c>
      <c r="B20456" s="3">
        <v>44301</v>
      </c>
      <c r="C20456" s="3">
        <v>44301</v>
      </c>
      <c r="D20456" t="s">
        <v>131</v>
      </c>
      <c r="E20456" t="s">
        <v>284</v>
      </c>
      <c r="F20456" t="s">
        <v>133</v>
      </c>
    </row>
    <row r="20457" spans="1:6" x14ac:dyDescent="0.25">
      <c r="A20457">
        <v>4057</v>
      </c>
      <c r="B20457" s="3">
        <v>44301</v>
      </c>
      <c r="C20457" s="3">
        <v>44331</v>
      </c>
      <c r="D20457" t="s">
        <v>131</v>
      </c>
      <c r="E20457" t="s">
        <v>284</v>
      </c>
      <c r="F20457" t="s">
        <v>133</v>
      </c>
    </row>
    <row r="20458" spans="1:6" x14ac:dyDescent="0.25">
      <c r="A20458">
        <v>4057</v>
      </c>
      <c r="B20458" s="3">
        <v>44331</v>
      </c>
      <c r="C20458" s="3">
        <v>44332</v>
      </c>
      <c r="D20458" t="s">
        <v>131</v>
      </c>
      <c r="E20458" t="s">
        <v>185</v>
      </c>
      <c r="F20458" t="s">
        <v>133</v>
      </c>
    </row>
    <row r="20459" spans="1:6" x14ac:dyDescent="0.25">
      <c r="A20459">
        <v>4057</v>
      </c>
      <c r="B20459" s="3">
        <v>44331</v>
      </c>
      <c r="C20459" s="3">
        <v>44332</v>
      </c>
      <c r="D20459" t="s">
        <v>131</v>
      </c>
      <c r="E20459" t="s">
        <v>174</v>
      </c>
      <c r="F20459" t="s">
        <v>133</v>
      </c>
    </row>
    <row r="20460" spans="1:6" x14ac:dyDescent="0.25">
      <c r="A20460">
        <v>4057</v>
      </c>
      <c r="B20460" s="3">
        <v>44331</v>
      </c>
      <c r="C20460" s="3">
        <v>44331</v>
      </c>
      <c r="D20460" t="s">
        <v>131</v>
      </c>
      <c r="E20460" t="s">
        <v>185</v>
      </c>
      <c r="F20460" t="s">
        <v>133</v>
      </c>
    </row>
    <row r="20461" spans="1:6" x14ac:dyDescent="0.25">
      <c r="A20461">
        <v>4057</v>
      </c>
      <c r="B20461" s="3">
        <v>44331</v>
      </c>
      <c r="C20461" s="3">
        <v>44332</v>
      </c>
      <c r="D20461" t="s">
        <v>131</v>
      </c>
      <c r="E20461" t="s">
        <v>185</v>
      </c>
      <c r="F20461" t="s">
        <v>133</v>
      </c>
    </row>
    <row r="20462" spans="1:6" x14ac:dyDescent="0.25">
      <c r="A20462">
        <v>4057</v>
      </c>
      <c r="B20462" s="3">
        <v>44332</v>
      </c>
      <c r="C20462" s="3">
        <v>44332</v>
      </c>
      <c r="D20462" t="s">
        <v>131</v>
      </c>
      <c r="E20462" t="s">
        <v>185</v>
      </c>
      <c r="F20462" t="s">
        <v>133</v>
      </c>
    </row>
    <row r="20463" spans="1:6" x14ac:dyDescent="0.25">
      <c r="A20463">
        <v>4057</v>
      </c>
      <c r="B20463" s="3">
        <v>44332</v>
      </c>
      <c r="C20463" s="3">
        <v>44378</v>
      </c>
      <c r="D20463" t="s">
        <v>131</v>
      </c>
      <c r="E20463" t="s">
        <v>174</v>
      </c>
      <c r="F20463" t="s">
        <v>133</v>
      </c>
    </row>
    <row r="20464" spans="1:6" x14ac:dyDescent="0.25">
      <c r="A20464">
        <v>4057</v>
      </c>
      <c r="B20464" s="3">
        <v>44378</v>
      </c>
      <c r="C20464" s="3">
        <v>44378</v>
      </c>
      <c r="D20464" t="s">
        <v>131</v>
      </c>
      <c r="E20464" t="s">
        <v>174</v>
      </c>
      <c r="F20464" t="s">
        <v>133</v>
      </c>
    </row>
    <row r="20465" spans="1:6" x14ac:dyDescent="0.25">
      <c r="A20465">
        <v>4057</v>
      </c>
      <c r="B20465" s="3">
        <v>44378</v>
      </c>
      <c r="C20465" s="3">
        <v>44378</v>
      </c>
      <c r="D20465" t="s">
        <v>131</v>
      </c>
      <c r="E20465" t="s">
        <v>174</v>
      </c>
      <c r="F20465" t="s">
        <v>133</v>
      </c>
    </row>
    <row r="20466" spans="1:6" x14ac:dyDescent="0.25">
      <c r="A20466">
        <v>4057</v>
      </c>
      <c r="B20466" s="3">
        <v>44378</v>
      </c>
      <c r="C20466" s="3">
        <v>44608</v>
      </c>
      <c r="D20466" t="s">
        <v>131</v>
      </c>
      <c r="E20466" t="s">
        <v>196</v>
      </c>
      <c r="F20466" t="s">
        <v>133</v>
      </c>
    </row>
    <row r="20467" spans="1:6" x14ac:dyDescent="0.25">
      <c r="A20467">
        <v>4057</v>
      </c>
      <c r="B20467" s="3">
        <v>44608</v>
      </c>
      <c r="C20467" s="3">
        <v>44620</v>
      </c>
      <c r="D20467" t="s">
        <v>131</v>
      </c>
      <c r="E20467" t="s">
        <v>335</v>
      </c>
      <c r="F20467" t="s">
        <v>133</v>
      </c>
    </row>
    <row r="20468" spans="1:6" x14ac:dyDescent="0.25">
      <c r="A20468">
        <v>4057</v>
      </c>
      <c r="B20468" s="3">
        <v>44620</v>
      </c>
      <c r="C20468" s="3">
        <v>44622</v>
      </c>
      <c r="D20468" t="s">
        <v>131</v>
      </c>
      <c r="E20468" t="s">
        <v>335</v>
      </c>
      <c r="F20468" t="s">
        <v>133</v>
      </c>
    </row>
    <row r="20469" spans="1:6" x14ac:dyDescent="0.25">
      <c r="A20469">
        <v>4057</v>
      </c>
      <c r="B20469" s="3">
        <v>44623</v>
      </c>
      <c r="D20469" t="s">
        <v>131</v>
      </c>
      <c r="E20469" t="s">
        <v>335</v>
      </c>
      <c r="F20469" t="s">
        <v>133</v>
      </c>
    </row>
    <row r="20470" spans="1:6" x14ac:dyDescent="0.25">
      <c r="A20470">
        <v>4058</v>
      </c>
      <c r="B20470" s="3">
        <v>43267</v>
      </c>
      <c r="C20470" s="3">
        <v>44242</v>
      </c>
      <c r="D20470" t="s">
        <v>131</v>
      </c>
      <c r="E20470" t="s">
        <v>176</v>
      </c>
      <c r="F20470" t="s">
        <v>133</v>
      </c>
    </row>
    <row r="20471" spans="1:6" x14ac:dyDescent="0.25">
      <c r="A20471">
        <v>4058</v>
      </c>
      <c r="B20471" s="3">
        <v>44242</v>
      </c>
      <c r="C20471" s="3">
        <v>44363</v>
      </c>
      <c r="D20471" t="s">
        <v>131</v>
      </c>
      <c r="E20471" t="s">
        <v>176</v>
      </c>
      <c r="F20471" t="s">
        <v>133</v>
      </c>
    </row>
    <row r="20472" spans="1:6" x14ac:dyDescent="0.25">
      <c r="A20472">
        <v>4058</v>
      </c>
      <c r="B20472" s="3">
        <v>44364</v>
      </c>
      <c r="C20472" s="3">
        <v>44378</v>
      </c>
      <c r="D20472" t="s">
        <v>131</v>
      </c>
      <c r="E20472" t="s">
        <v>176</v>
      </c>
      <c r="F20472" t="s">
        <v>133</v>
      </c>
    </row>
    <row r="20473" spans="1:6" x14ac:dyDescent="0.25">
      <c r="A20473">
        <v>4058</v>
      </c>
      <c r="B20473" s="3">
        <v>44378</v>
      </c>
      <c r="C20473" s="3">
        <v>44378</v>
      </c>
      <c r="D20473" t="s">
        <v>131</v>
      </c>
      <c r="E20473" t="s">
        <v>176</v>
      </c>
      <c r="F20473" t="s">
        <v>133</v>
      </c>
    </row>
    <row r="20474" spans="1:6" x14ac:dyDescent="0.25">
      <c r="A20474">
        <v>4058</v>
      </c>
      <c r="B20474" s="3">
        <v>44378</v>
      </c>
      <c r="C20474" s="3">
        <v>44585</v>
      </c>
      <c r="D20474" t="s">
        <v>131</v>
      </c>
      <c r="E20474" t="s">
        <v>135</v>
      </c>
      <c r="F20474" t="s">
        <v>133</v>
      </c>
    </row>
    <row r="20475" spans="1:6" x14ac:dyDescent="0.25">
      <c r="A20475">
        <v>4058</v>
      </c>
      <c r="B20475" s="3">
        <v>44585</v>
      </c>
      <c r="C20475" s="3">
        <v>44586</v>
      </c>
      <c r="D20475" t="s">
        <v>131</v>
      </c>
      <c r="E20475" t="s">
        <v>135</v>
      </c>
      <c r="F20475" t="s">
        <v>133</v>
      </c>
    </row>
    <row r="20476" spans="1:6" x14ac:dyDescent="0.25">
      <c r="A20476">
        <v>4058</v>
      </c>
      <c r="B20476" s="3">
        <v>44587</v>
      </c>
      <c r="C20476" s="3">
        <v>44728</v>
      </c>
      <c r="D20476" t="s">
        <v>131</v>
      </c>
      <c r="E20476" t="s">
        <v>135</v>
      </c>
      <c r="F20476" t="s">
        <v>133</v>
      </c>
    </row>
    <row r="20477" spans="1:6" x14ac:dyDescent="0.25">
      <c r="A20477">
        <v>4058</v>
      </c>
      <c r="B20477" s="3">
        <v>44728</v>
      </c>
      <c r="C20477" s="3">
        <v>44910</v>
      </c>
      <c r="D20477" t="s">
        <v>131</v>
      </c>
      <c r="E20477" t="s">
        <v>135</v>
      </c>
      <c r="F20477" t="s">
        <v>133</v>
      </c>
    </row>
    <row r="20478" spans="1:6" x14ac:dyDescent="0.25">
      <c r="A20478">
        <v>4058</v>
      </c>
      <c r="B20478" s="3">
        <v>44911</v>
      </c>
      <c r="D20478" t="s">
        <v>131</v>
      </c>
      <c r="E20478" t="s">
        <v>135</v>
      </c>
      <c r="F20478" t="s">
        <v>133</v>
      </c>
    </row>
    <row r="20479" spans="1:6" x14ac:dyDescent="0.25">
      <c r="A20479">
        <v>4060</v>
      </c>
      <c r="B20479" s="3">
        <v>43525</v>
      </c>
      <c r="D20479" t="s">
        <v>131</v>
      </c>
      <c r="E20479" t="s">
        <v>185</v>
      </c>
      <c r="F20479" t="s">
        <v>133</v>
      </c>
    </row>
    <row r="20480" spans="1:6" x14ac:dyDescent="0.25">
      <c r="A20480">
        <v>4062</v>
      </c>
      <c r="B20480" s="3">
        <v>43252</v>
      </c>
      <c r="C20480" s="3">
        <v>43375</v>
      </c>
      <c r="D20480" t="s">
        <v>131</v>
      </c>
      <c r="E20480" t="s">
        <v>176</v>
      </c>
      <c r="F20480" t="s">
        <v>133</v>
      </c>
    </row>
    <row r="20481" spans="1:6" x14ac:dyDescent="0.25">
      <c r="A20481">
        <v>4062</v>
      </c>
      <c r="B20481" s="3">
        <v>43252</v>
      </c>
      <c r="C20481" s="3">
        <v>43252</v>
      </c>
      <c r="D20481" t="s">
        <v>131</v>
      </c>
      <c r="E20481" t="s">
        <v>176</v>
      </c>
      <c r="F20481" t="s">
        <v>133</v>
      </c>
    </row>
    <row r="20482" spans="1:6" x14ac:dyDescent="0.25">
      <c r="A20482">
        <v>4062</v>
      </c>
      <c r="B20482" s="3">
        <v>43375</v>
      </c>
      <c r="C20482" s="3">
        <v>43404</v>
      </c>
      <c r="D20482" t="s">
        <v>131</v>
      </c>
      <c r="E20482" t="s">
        <v>176</v>
      </c>
      <c r="F20482" t="s">
        <v>133</v>
      </c>
    </row>
    <row r="20483" spans="1:6" x14ac:dyDescent="0.25">
      <c r="A20483">
        <v>4062</v>
      </c>
      <c r="B20483" s="3">
        <v>43405</v>
      </c>
      <c r="C20483" s="3">
        <v>43405</v>
      </c>
      <c r="D20483" t="s">
        <v>131</v>
      </c>
      <c r="E20483" t="s">
        <v>176</v>
      </c>
      <c r="F20483" t="s">
        <v>133</v>
      </c>
    </row>
    <row r="20484" spans="1:6" x14ac:dyDescent="0.25">
      <c r="A20484">
        <v>4062</v>
      </c>
      <c r="B20484" s="3">
        <v>43405</v>
      </c>
      <c r="C20484" s="3">
        <v>43473</v>
      </c>
      <c r="D20484" t="s">
        <v>131</v>
      </c>
      <c r="E20484" t="s">
        <v>176</v>
      </c>
      <c r="F20484" t="s">
        <v>133</v>
      </c>
    </row>
    <row r="20485" spans="1:6" x14ac:dyDescent="0.25">
      <c r="A20485">
        <v>4062</v>
      </c>
      <c r="B20485" s="3">
        <v>43405</v>
      </c>
      <c r="C20485" s="3">
        <v>43472</v>
      </c>
      <c r="D20485" t="s">
        <v>131</v>
      </c>
      <c r="E20485" t="s">
        <v>176</v>
      </c>
      <c r="F20485" t="s">
        <v>133</v>
      </c>
    </row>
    <row r="20486" spans="1:6" x14ac:dyDescent="0.25">
      <c r="A20486">
        <v>4062</v>
      </c>
      <c r="B20486" s="3">
        <v>43473</v>
      </c>
      <c r="C20486" s="3">
        <v>43473</v>
      </c>
      <c r="D20486" t="s">
        <v>131</v>
      </c>
      <c r="E20486" t="s">
        <v>176</v>
      </c>
      <c r="F20486" t="s">
        <v>133</v>
      </c>
    </row>
    <row r="20487" spans="1:6" x14ac:dyDescent="0.25">
      <c r="A20487">
        <v>4062</v>
      </c>
      <c r="B20487" s="3">
        <v>43473</v>
      </c>
      <c r="C20487" s="3">
        <v>43479</v>
      </c>
      <c r="D20487" t="s">
        <v>131</v>
      </c>
      <c r="E20487" t="s">
        <v>176</v>
      </c>
      <c r="F20487" t="s">
        <v>133</v>
      </c>
    </row>
    <row r="20488" spans="1:6" x14ac:dyDescent="0.25">
      <c r="A20488">
        <v>4062</v>
      </c>
      <c r="B20488" s="3">
        <v>43474</v>
      </c>
      <c r="C20488" s="3">
        <v>43474</v>
      </c>
      <c r="D20488" t="s">
        <v>131</v>
      </c>
      <c r="E20488" t="s">
        <v>176</v>
      </c>
      <c r="F20488" t="s">
        <v>133</v>
      </c>
    </row>
    <row r="20489" spans="1:6" x14ac:dyDescent="0.25">
      <c r="A20489">
        <v>4062</v>
      </c>
      <c r="B20489" s="3">
        <v>43480</v>
      </c>
      <c r="C20489" s="3">
        <v>43560</v>
      </c>
      <c r="D20489" t="s">
        <v>131</v>
      </c>
      <c r="E20489" t="s">
        <v>176</v>
      </c>
      <c r="F20489" t="s">
        <v>133</v>
      </c>
    </row>
    <row r="20490" spans="1:6" x14ac:dyDescent="0.25">
      <c r="A20490">
        <v>4062</v>
      </c>
      <c r="B20490" s="3">
        <v>43560</v>
      </c>
      <c r="C20490" s="3">
        <v>43560</v>
      </c>
      <c r="D20490" t="s">
        <v>131</v>
      </c>
      <c r="E20490" t="s">
        <v>176</v>
      </c>
      <c r="F20490" t="s">
        <v>133</v>
      </c>
    </row>
    <row r="20491" spans="1:6" x14ac:dyDescent="0.25">
      <c r="A20491">
        <v>4062</v>
      </c>
      <c r="B20491" s="3">
        <v>43561</v>
      </c>
      <c r="C20491" s="3">
        <v>43794</v>
      </c>
      <c r="D20491" t="s">
        <v>131</v>
      </c>
      <c r="E20491" t="s">
        <v>176</v>
      </c>
      <c r="F20491" t="s">
        <v>133</v>
      </c>
    </row>
    <row r="20492" spans="1:6" x14ac:dyDescent="0.25">
      <c r="A20492">
        <v>4062</v>
      </c>
      <c r="B20492" s="3">
        <v>43794</v>
      </c>
      <c r="C20492" s="3">
        <v>43796</v>
      </c>
      <c r="D20492" t="s">
        <v>131</v>
      </c>
      <c r="E20492" t="s">
        <v>176</v>
      </c>
      <c r="F20492" t="s">
        <v>133</v>
      </c>
    </row>
    <row r="20493" spans="1:6" x14ac:dyDescent="0.25">
      <c r="A20493">
        <v>4062</v>
      </c>
      <c r="B20493" s="3">
        <v>43797</v>
      </c>
      <c r="D20493" t="s">
        <v>131</v>
      </c>
      <c r="E20493" t="s">
        <v>176</v>
      </c>
      <c r="F20493" t="s">
        <v>133</v>
      </c>
    </row>
    <row r="20494" spans="1:6" x14ac:dyDescent="0.25">
      <c r="A20494">
        <v>4063</v>
      </c>
      <c r="B20494" s="3">
        <v>44064</v>
      </c>
      <c r="C20494" s="3">
        <v>44196</v>
      </c>
      <c r="D20494" t="s">
        <v>131</v>
      </c>
      <c r="E20494" t="s">
        <v>170</v>
      </c>
      <c r="F20494" t="s">
        <v>133</v>
      </c>
    </row>
    <row r="20495" spans="1:6" x14ac:dyDescent="0.25">
      <c r="A20495">
        <v>4063</v>
      </c>
      <c r="B20495" s="3">
        <v>44197</v>
      </c>
      <c r="C20495" s="3">
        <v>44286</v>
      </c>
      <c r="D20495" t="s">
        <v>131</v>
      </c>
      <c r="E20495" t="s">
        <v>170</v>
      </c>
      <c r="F20495" t="s">
        <v>133</v>
      </c>
    </row>
    <row r="20496" spans="1:6" x14ac:dyDescent="0.25">
      <c r="A20496">
        <v>4063</v>
      </c>
      <c r="B20496" s="3">
        <v>44287</v>
      </c>
      <c r="C20496" s="3">
        <v>44377</v>
      </c>
      <c r="D20496" t="s">
        <v>131</v>
      </c>
      <c r="E20496" t="s">
        <v>170</v>
      </c>
      <c r="F20496" t="s">
        <v>133</v>
      </c>
    </row>
    <row r="20497" spans="1:6" x14ac:dyDescent="0.25">
      <c r="A20497">
        <v>4063</v>
      </c>
      <c r="B20497" s="3">
        <v>44317</v>
      </c>
      <c r="D20497" t="s">
        <v>131</v>
      </c>
      <c r="E20497" t="s">
        <v>170</v>
      </c>
      <c r="F20497" t="s">
        <v>133</v>
      </c>
    </row>
    <row r="20498" spans="1:6" x14ac:dyDescent="0.25">
      <c r="A20498">
        <v>4063</v>
      </c>
      <c r="B20498" s="3">
        <v>44317</v>
      </c>
      <c r="C20498" s="3">
        <v>44613</v>
      </c>
      <c r="D20498" t="s">
        <v>131</v>
      </c>
      <c r="E20498" t="s">
        <v>171</v>
      </c>
      <c r="F20498" t="s">
        <v>133</v>
      </c>
    </row>
    <row r="20499" spans="1:6" x14ac:dyDescent="0.25">
      <c r="A20499">
        <v>4063</v>
      </c>
      <c r="B20499" s="3">
        <v>44613</v>
      </c>
      <c r="D20499" t="s">
        <v>131</v>
      </c>
      <c r="E20499" t="s">
        <v>171</v>
      </c>
      <c r="F20499" t="s">
        <v>133</v>
      </c>
    </row>
    <row r="20500" spans="1:6" x14ac:dyDescent="0.25">
      <c r="A20500">
        <v>4065</v>
      </c>
      <c r="B20500" s="3">
        <v>43374</v>
      </c>
      <c r="C20500" s="3">
        <v>43831</v>
      </c>
      <c r="D20500" t="s">
        <v>131</v>
      </c>
      <c r="E20500" t="s">
        <v>111</v>
      </c>
      <c r="F20500" t="s">
        <v>133</v>
      </c>
    </row>
    <row r="20501" spans="1:6" x14ac:dyDescent="0.25">
      <c r="A20501">
        <v>4065</v>
      </c>
      <c r="B20501" s="3">
        <v>43831</v>
      </c>
      <c r="C20501" s="3">
        <v>43831</v>
      </c>
      <c r="D20501" t="s">
        <v>131</v>
      </c>
      <c r="E20501" t="s">
        <v>143</v>
      </c>
      <c r="F20501" t="s">
        <v>133</v>
      </c>
    </row>
    <row r="20502" spans="1:6" x14ac:dyDescent="0.25">
      <c r="A20502">
        <v>4065</v>
      </c>
      <c r="B20502" s="3">
        <v>43831</v>
      </c>
      <c r="C20502" s="3">
        <v>44058</v>
      </c>
      <c r="D20502" t="s">
        <v>131</v>
      </c>
      <c r="E20502" t="s">
        <v>143</v>
      </c>
      <c r="F20502" t="s">
        <v>133</v>
      </c>
    </row>
    <row r="20503" spans="1:6" x14ac:dyDescent="0.25">
      <c r="A20503">
        <v>4065</v>
      </c>
      <c r="B20503" s="3">
        <v>44059</v>
      </c>
      <c r="C20503" s="3">
        <v>44059</v>
      </c>
      <c r="D20503" t="s">
        <v>131</v>
      </c>
      <c r="E20503" t="s">
        <v>149</v>
      </c>
      <c r="F20503" t="s">
        <v>133</v>
      </c>
    </row>
    <row r="20504" spans="1:6" x14ac:dyDescent="0.25">
      <c r="A20504">
        <v>4065</v>
      </c>
      <c r="B20504" s="3">
        <v>44059</v>
      </c>
      <c r="D20504" t="s">
        <v>131</v>
      </c>
      <c r="E20504" t="s">
        <v>149</v>
      </c>
      <c r="F20504" t="s">
        <v>133</v>
      </c>
    </row>
    <row r="20505" spans="1:6" x14ac:dyDescent="0.25">
      <c r="A20505">
        <v>4066</v>
      </c>
      <c r="B20505" s="3">
        <v>43271</v>
      </c>
      <c r="C20505" s="3">
        <v>43362</v>
      </c>
      <c r="D20505" t="s">
        <v>131</v>
      </c>
      <c r="E20505" t="s">
        <v>167</v>
      </c>
      <c r="F20505" t="s">
        <v>132</v>
      </c>
    </row>
    <row r="20506" spans="1:6" x14ac:dyDescent="0.25">
      <c r="A20506">
        <v>4066</v>
      </c>
      <c r="B20506" s="3">
        <v>43363</v>
      </c>
      <c r="C20506" s="3">
        <v>43465</v>
      </c>
      <c r="D20506" t="s">
        <v>131</v>
      </c>
      <c r="E20506" t="s">
        <v>167</v>
      </c>
      <c r="F20506" t="s">
        <v>132</v>
      </c>
    </row>
    <row r="20507" spans="1:6" x14ac:dyDescent="0.25">
      <c r="A20507">
        <v>4066</v>
      </c>
      <c r="B20507" s="3">
        <v>43466</v>
      </c>
      <c r="C20507" s="3">
        <v>43555</v>
      </c>
      <c r="D20507" t="s">
        <v>131</v>
      </c>
      <c r="E20507" t="s">
        <v>167</v>
      </c>
      <c r="F20507" t="s">
        <v>132</v>
      </c>
    </row>
    <row r="20508" spans="1:6" x14ac:dyDescent="0.25">
      <c r="A20508">
        <v>4066</v>
      </c>
      <c r="B20508" s="3">
        <v>43556</v>
      </c>
      <c r="C20508" s="3">
        <v>43646</v>
      </c>
      <c r="D20508" t="s">
        <v>131</v>
      </c>
      <c r="E20508" t="s">
        <v>167</v>
      </c>
      <c r="F20508" t="s">
        <v>132</v>
      </c>
    </row>
    <row r="20509" spans="1:6" x14ac:dyDescent="0.25">
      <c r="A20509">
        <v>4066</v>
      </c>
      <c r="B20509" s="3">
        <v>43647</v>
      </c>
      <c r="C20509" s="3">
        <v>43738</v>
      </c>
      <c r="D20509" t="s">
        <v>131</v>
      </c>
      <c r="E20509" t="s">
        <v>167</v>
      </c>
      <c r="F20509" t="s">
        <v>132</v>
      </c>
    </row>
    <row r="20510" spans="1:6" x14ac:dyDescent="0.25">
      <c r="A20510">
        <v>4066</v>
      </c>
      <c r="B20510" s="3">
        <v>43739</v>
      </c>
      <c r="C20510" s="3">
        <v>43830</v>
      </c>
      <c r="D20510" t="s">
        <v>131</v>
      </c>
      <c r="E20510" t="s">
        <v>167</v>
      </c>
      <c r="F20510" t="s">
        <v>132</v>
      </c>
    </row>
    <row r="20511" spans="1:6" x14ac:dyDescent="0.25">
      <c r="A20511">
        <v>4066</v>
      </c>
      <c r="B20511" s="3">
        <v>43831</v>
      </c>
      <c r="C20511" s="3">
        <v>43921</v>
      </c>
      <c r="D20511" t="s">
        <v>131</v>
      </c>
      <c r="E20511" t="s">
        <v>167</v>
      </c>
      <c r="F20511" t="s">
        <v>132</v>
      </c>
    </row>
    <row r="20512" spans="1:6" x14ac:dyDescent="0.25">
      <c r="A20512">
        <v>4066</v>
      </c>
      <c r="B20512" s="3">
        <v>43922</v>
      </c>
      <c r="C20512" s="3">
        <v>44012</v>
      </c>
      <c r="D20512" t="s">
        <v>131</v>
      </c>
      <c r="E20512" t="s">
        <v>167</v>
      </c>
      <c r="F20512" t="s">
        <v>132</v>
      </c>
    </row>
    <row r="20513" spans="1:6" x14ac:dyDescent="0.25">
      <c r="A20513">
        <v>4066</v>
      </c>
      <c r="B20513" s="3">
        <v>44013</v>
      </c>
      <c r="C20513" s="3">
        <v>44104</v>
      </c>
      <c r="D20513" t="s">
        <v>131</v>
      </c>
      <c r="E20513" t="s">
        <v>167</v>
      </c>
      <c r="F20513" t="s">
        <v>132</v>
      </c>
    </row>
    <row r="20514" spans="1:6" x14ac:dyDescent="0.25">
      <c r="A20514">
        <v>4066</v>
      </c>
      <c r="B20514" s="3">
        <v>44105</v>
      </c>
      <c r="C20514" s="3">
        <v>44196</v>
      </c>
      <c r="D20514" t="s">
        <v>131</v>
      </c>
      <c r="E20514" t="s">
        <v>167</v>
      </c>
      <c r="F20514" t="s">
        <v>132</v>
      </c>
    </row>
    <row r="20515" spans="1:6" x14ac:dyDescent="0.25">
      <c r="A20515">
        <v>4066</v>
      </c>
      <c r="B20515" s="3">
        <v>44135</v>
      </c>
      <c r="C20515" s="3">
        <v>44136</v>
      </c>
      <c r="D20515" t="s">
        <v>131</v>
      </c>
      <c r="E20515" t="s">
        <v>167</v>
      </c>
      <c r="F20515" t="s">
        <v>132</v>
      </c>
    </row>
    <row r="20516" spans="1:6" x14ac:dyDescent="0.25">
      <c r="A20516">
        <v>4066</v>
      </c>
      <c r="B20516" s="3">
        <v>44136</v>
      </c>
      <c r="C20516" s="3">
        <v>44543</v>
      </c>
      <c r="D20516" t="s">
        <v>131</v>
      </c>
      <c r="E20516" t="s">
        <v>167</v>
      </c>
      <c r="F20516" t="s">
        <v>132</v>
      </c>
    </row>
    <row r="20517" spans="1:6" x14ac:dyDescent="0.25">
      <c r="A20517">
        <v>4066</v>
      </c>
      <c r="B20517" s="3">
        <v>44537</v>
      </c>
      <c r="C20517" s="3">
        <v>44538</v>
      </c>
      <c r="D20517" t="s">
        <v>131</v>
      </c>
      <c r="E20517" t="s">
        <v>167</v>
      </c>
      <c r="F20517" t="s">
        <v>132</v>
      </c>
    </row>
    <row r="20518" spans="1:6" x14ac:dyDescent="0.25">
      <c r="A20518">
        <v>4066</v>
      </c>
      <c r="B20518" s="3">
        <v>44539</v>
      </c>
      <c r="C20518" s="3">
        <v>44539</v>
      </c>
      <c r="D20518" t="s">
        <v>131</v>
      </c>
      <c r="E20518" t="s">
        <v>167</v>
      </c>
      <c r="F20518" t="s">
        <v>132</v>
      </c>
    </row>
    <row r="20519" spans="1:6" x14ac:dyDescent="0.25">
      <c r="A20519">
        <v>4066</v>
      </c>
      <c r="B20519" s="3">
        <v>44539</v>
      </c>
      <c r="C20519" s="3">
        <v>44540</v>
      </c>
      <c r="D20519" t="s">
        <v>131</v>
      </c>
      <c r="E20519" t="s">
        <v>167</v>
      </c>
      <c r="F20519" t="s">
        <v>132</v>
      </c>
    </row>
    <row r="20520" spans="1:6" x14ac:dyDescent="0.25">
      <c r="A20520">
        <v>4066</v>
      </c>
      <c r="B20520" s="3">
        <v>44541</v>
      </c>
      <c r="C20520" s="3">
        <v>44546</v>
      </c>
      <c r="D20520" t="s">
        <v>131</v>
      </c>
      <c r="E20520" t="s">
        <v>167</v>
      </c>
      <c r="F20520" t="s">
        <v>132</v>
      </c>
    </row>
    <row r="20521" spans="1:6" x14ac:dyDescent="0.25">
      <c r="A20521">
        <v>4066</v>
      </c>
      <c r="B20521" s="3">
        <v>44543</v>
      </c>
      <c r="C20521" s="3">
        <v>44544</v>
      </c>
      <c r="D20521" t="s">
        <v>131</v>
      </c>
      <c r="E20521" t="s">
        <v>167</v>
      </c>
      <c r="F20521" t="s">
        <v>132</v>
      </c>
    </row>
    <row r="20522" spans="1:6" x14ac:dyDescent="0.25">
      <c r="A20522">
        <v>4066</v>
      </c>
      <c r="B20522" s="3">
        <v>44545</v>
      </c>
      <c r="C20522" s="3">
        <v>44545</v>
      </c>
      <c r="D20522" t="s">
        <v>131</v>
      </c>
      <c r="E20522" t="s">
        <v>167</v>
      </c>
      <c r="F20522" t="s">
        <v>132</v>
      </c>
    </row>
    <row r="20523" spans="1:6" x14ac:dyDescent="0.25">
      <c r="A20523">
        <v>4066</v>
      </c>
      <c r="B20523" s="3">
        <v>44546</v>
      </c>
      <c r="C20523" s="3">
        <v>44547</v>
      </c>
      <c r="D20523" t="s">
        <v>131</v>
      </c>
      <c r="E20523" t="s">
        <v>167</v>
      </c>
      <c r="F20523" t="s">
        <v>132</v>
      </c>
    </row>
    <row r="20524" spans="1:6" x14ac:dyDescent="0.25">
      <c r="A20524">
        <v>4066</v>
      </c>
      <c r="B20524" s="3">
        <v>44548</v>
      </c>
      <c r="C20524" s="3">
        <v>44571</v>
      </c>
      <c r="D20524" t="s">
        <v>131</v>
      </c>
      <c r="E20524" t="s">
        <v>167</v>
      </c>
      <c r="F20524" t="s">
        <v>132</v>
      </c>
    </row>
    <row r="20525" spans="1:6" x14ac:dyDescent="0.25">
      <c r="A20525">
        <v>4066</v>
      </c>
      <c r="B20525" s="3">
        <v>44571</v>
      </c>
      <c r="C20525" s="3">
        <v>44580</v>
      </c>
      <c r="D20525" t="s">
        <v>131</v>
      </c>
      <c r="E20525" t="s">
        <v>167</v>
      </c>
      <c r="F20525" t="s">
        <v>132</v>
      </c>
    </row>
    <row r="20526" spans="1:6" x14ac:dyDescent="0.25">
      <c r="A20526">
        <v>4066</v>
      </c>
      <c r="B20526" s="3">
        <v>44581</v>
      </c>
      <c r="C20526" s="3">
        <v>44631</v>
      </c>
      <c r="D20526" t="s">
        <v>131</v>
      </c>
      <c r="E20526" t="s">
        <v>167</v>
      </c>
      <c r="F20526" t="s">
        <v>132</v>
      </c>
    </row>
    <row r="20527" spans="1:6" x14ac:dyDescent="0.25">
      <c r="A20527">
        <v>4066</v>
      </c>
      <c r="B20527" s="3">
        <v>44631</v>
      </c>
      <c r="C20527" s="3">
        <v>44631</v>
      </c>
      <c r="D20527" t="s">
        <v>131</v>
      </c>
      <c r="E20527" t="s">
        <v>167</v>
      </c>
      <c r="F20527" t="s">
        <v>132</v>
      </c>
    </row>
    <row r="20528" spans="1:6" x14ac:dyDescent="0.25">
      <c r="A20528">
        <v>4066</v>
      </c>
      <c r="B20528" s="3">
        <v>44632</v>
      </c>
      <c r="C20528" s="3">
        <v>44634</v>
      </c>
      <c r="D20528" t="s">
        <v>131</v>
      </c>
      <c r="E20528" t="s">
        <v>167</v>
      </c>
      <c r="F20528" t="s">
        <v>132</v>
      </c>
    </row>
    <row r="20529" spans="1:6" x14ac:dyDescent="0.25">
      <c r="A20529">
        <v>4066</v>
      </c>
      <c r="B20529" s="3">
        <v>44634</v>
      </c>
      <c r="C20529" s="3">
        <v>44635</v>
      </c>
      <c r="D20529" t="s">
        <v>131</v>
      </c>
      <c r="E20529" t="s">
        <v>167</v>
      </c>
      <c r="F20529" t="s">
        <v>132</v>
      </c>
    </row>
    <row r="20530" spans="1:6" x14ac:dyDescent="0.25">
      <c r="A20530">
        <v>4066</v>
      </c>
      <c r="B20530" s="3">
        <v>44636</v>
      </c>
      <c r="C20530" s="3">
        <v>44636</v>
      </c>
      <c r="D20530" t="s">
        <v>131</v>
      </c>
      <c r="E20530" t="s">
        <v>167</v>
      </c>
      <c r="F20530" t="s">
        <v>132</v>
      </c>
    </row>
    <row r="20531" spans="1:6" x14ac:dyDescent="0.25">
      <c r="A20531">
        <v>4066</v>
      </c>
      <c r="B20531" s="3">
        <v>44636</v>
      </c>
      <c r="C20531" s="3">
        <v>44637</v>
      </c>
      <c r="D20531" t="s">
        <v>131</v>
      </c>
      <c r="E20531" t="s">
        <v>167</v>
      </c>
      <c r="F20531" t="s">
        <v>132</v>
      </c>
    </row>
    <row r="20532" spans="1:6" x14ac:dyDescent="0.25">
      <c r="A20532">
        <v>4066</v>
      </c>
      <c r="B20532" s="3">
        <v>44638</v>
      </c>
      <c r="C20532" s="3">
        <v>44638</v>
      </c>
      <c r="D20532" t="s">
        <v>131</v>
      </c>
      <c r="E20532" t="s">
        <v>167</v>
      </c>
      <c r="F20532" t="s">
        <v>132</v>
      </c>
    </row>
    <row r="20533" spans="1:6" x14ac:dyDescent="0.25">
      <c r="A20533">
        <v>4066</v>
      </c>
      <c r="B20533" s="3">
        <v>44638</v>
      </c>
      <c r="C20533" s="3">
        <v>44638</v>
      </c>
      <c r="D20533" t="s">
        <v>131</v>
      </c>
      <c r="E20533" t="s">
        <v>167</v>
      </c>
      <c r="F20533" t="s">
        <v>132</v>
      </c>
    </row>
    <row r="20534" spans="1:6" x14ac:dyDescent="0.25">
      <c r="A20534">
        <v>4066</v>
      </c>
      <c r="B20534" s="3">
        <v>44639</v>
      </c>
      <c r="C20534" s="3">
        <v>44652</v>
      </c>
      <c r="D20534" t="s">
        <v>131</v>
      </c>
      <c r="E20534" t="s">
        <v>167</v>
      </c>
      <c r="F20534" t="s">
        <v>132</v>
      </c>
    </row>
    <row r="20535" spans="1:6" x14ac:dyDescent="0.25">
      <c r="A20535">
        <v>4066</v>
      </c>
      <c r="B20535" s="3">
        <v>44652</v>
      </c>
      <c r="C20535" s="3">
        <v>44652</v>
      </c>
      <c r="D20535" t="s">
        <v>131</v>
      </c>
      <c r="E20535" t="s">
        <v>167</v>
      </c>
      <c r="F20535" t="s">
        <v>132</v>
      </c>
    </row>
    <row r="20536" spans="1:6" x14ac:dyDescent="0.25">
      <c r="A20536">
        <v>4066</v>
      </c>
      <c r="B20536" s="3">
        <v>44653</v>
      </c>
      <c r="C20536" s="3">
        <v>44684</v>
      </c>
      <c r="D20536" t="s">
        <v>131</v>
      </c>
      <c r="E20536" t="s">
        <v>167</v>
      </c>
      <c r="F20536" t="s">
        <v>132</v>
      </c>
    </row>
    <row r="20537" spans="1:6" x14ac:dyDescent="0.25">
      <c r="A20537">
        <v>4066</v>
      </c>
      <c r="B20537" s="3">
        <v>44684</v>
      </c>
      <c r="C20537" s="3">
        <v>44684</v>
      </c>
      <c r="D20537" t="s">
        <v>131</v>
      </c>
      <c r="E20537" t="s">
        <v>167</v>
      </c>
      <c r="F20537" t="s">
        <v>132</v>
      </c>
    </row>
    <row r="20538" spans="1:6" x14ac:dyDescent="0.25">
      <c r="A20538">
        <v>4066</v>
      </c>
      <c r="B20538" s="3">
        <v>44685</v>
      </c>
      <c r="C20538" s="3">
        <v>44685</v>
      </c>
      <c r="D20538" t="s">
        <v>131</v>
      </c>
      <c r="E20538" t="s">
        <v>167</v>
      </c>
      <c r="F20538" t="s">
        <v>132</v>
      </c>
    </row>
    <row r="20539" spans="1:6" x14ac:dyDescent="0.25">
      <c r="A20539">
        <v>4066</v>
      </c>
      <c r="B20539" s="3">
        <v>44685</v>
      </c>
      <c r="C20539" s="3">
        <v>44685</v>
      </c>
      <c r="D20539" t="s">
        <v>131</v>
      </c>
      <c r="E20539" t="s">
        <v>167</v>
      </c>
      <c r="F20539" t="s">
        <v>132</v>
      </c>
    </row>
    <row r="20540" spans="1:6" x14ac:dyDescent="0.25">
      <c r="A20540">
        <v>4066</v>
      </c>
      <c r="B20540" s="3">
        <v>44686</v>
      </c>
      <c r="C20540" s="3">
        <v>44686</v>
      </c>
      <c r="D20540" t="s">
        <v>131</v>
      </c>
      <c r="E20540" t="s">
        <v>167</v>
      </c>
      <c r="F20540" t="s">
        <v>132</v>
      </c>
    </row>
    <row r="20541" spans="1:6" x14ac:dyDescent="0.25">
      <c r="A20541">
        <v>4066</v>
      </c>
      <c r="B20541" s="3">
        <v>44686</v>
      </c>
      <c r="C20541" s="3">
        <v>44747</v>
      </c>
      <c r="D20541" t="s">
        <v>131</v>
      </c>
      <c r="E20541" t="s">
        <v>167</v>
      </c>
      <c r="F20541" t="s">
        <v>132</v>
      </c>
    </row>
    <row r="20542" spans="1:6" x14ac:dyDescent="0.25">
      <c r="A20542">
        <v>4066</v>
      </c>
      <c r="B20542" s="3">
        <v>44747</v>
      </c>
      <c r="C20542" s="3">
        <v>44747</v>
      </c>
      <c r="D20542" t="s">
        <v>131</v>
      </c>
      <c r="E20542" t="s">
        <v>167</v>
      </c>
      <c r="F20542" t="s">
        <v>132</v>
      </c>
    </row>
    <row r="20543" spans="1:6" x14ac:dyDescent="0.25">
      <c r="A20543">
        <v>4066</v>
      </c>
      <c r="B20543" s="3">
        <v>44748</v>
      </c>
      <c r="D20543" t="s">
        <v>131</v>
      </c>
      <c r="E20543" t="s">
        <v>167</v>
      </c>
      <c r="F20543" t="s">
        <v>132</v>
      </c>
    </row>
    <row r="20544" spans="1:6" x14ac:dyDescent="0.25">
      <c r="A20544">
        <v>4067</v>
      </c>
      <c r="B20544" s="3">
        <v>43340</v>
      </c>
      <c r="C20544" s="3">
        <v>44102</v>
      </c>
      <c r="D20544" t="s">
        <v>131</v>
      </c>
      <c r="E20544" t="s">
        <v>176</v>
      </c>
      <c r="F20544" t="s">
        <v>133</v>
      </c>
    </row>
    <row r="20545" spans="1:6" x14ac:dyDescent="0.25">
      <c r="A20545">
        <v>4067</v>
      </c>
      <c r="B20545" s="3">
        <v>43340</v>
      </c>
      <c r="C20545" s="3">
        <v>43340</v>
      </c>
      <c r="D20545" t="s">
        <v>131</v>
      </c>
      <c r="E20545" t="s">
        <v>176</v>
      </c>
      <c r="F20545" t="s">
        <v>132</v>
      </c>
    </row>
    <row r="20546" spans="1:6" x14ac:dyDescent="0.25">
      <c r="A20546">
        <v>4067</v>
      </c>
      <c r="B20546" s="3">
        <v>44102</v>
      </c>
      <c r="C20546" s="3">
        <v>44136</v>
      </c>
      <c r="D20546" t="s">
        <v>131</v>
      </c>
      <c r="E20546" t="s">
        <v>176</v>
      </c>
      <c r="F20546" t="s">
        <v>133</v>
      </c>
    </row>
    <row r="20547" spans="1:6" x14ac:dyDescent="0.25">
      <c r="A20547">
        <v>4067</v>
      </c>
      <c r="B20547" s="3">
        <v>44136</v>
      </c>
      <c r="C20547" s="3">
        <v>44136</v>
      </c>
      <c r="D20547" t="s">
        <v>131</v>
      </c>
      <c r="E20547" t="s">
        <v>176</v>
      </c>
      <c r="F20547" t="s">
        <v>133</v>
      </c>
    </row>
    <row r="20548" spans="1:6" x14ac:dyDescent="0.25">
      <c r="A20548">
        <v>4067</v>
      </c>
      <c r="B20548" s="3">
        <v>44136</v>
      </c>
      <c r="C20548" s="3">
        <v>44136</v>
      </c>
      <c r="D20548" t="s">
        <v>131</v>
      </c>
      <c r="E20548" t="s">
        <v>176</v>
      </c>
      <c r="F20548" t="s">
        <v>133</v>
      </c>
    </row>
    <row r="20549" spans="1:6" x14ac:dyDescent="0.25">
      <c r="A20549">
        <v>4067</v>
      </c>
      <c r="B20549" s="3">
        <v>44136</v>
      </c>
      <c r="C20549" s="3">
        <v>44165</v>
      </c>
      <c r="D20549" t="s">
        <v>131</v>
      </c>
      <c r="E20549" t="s">
        <v>116</v>
      </c>
      <c r="F20549" t="s">
        <v>133</v>
      </c>
    </row>
    <row r="20550" spans="1:6" x14ac:dyDescent="0.25">
      <c r="A20550">
        <v>4067</v>
      </c>
      <c r="B20550" s="3">
        <v>44165</v>
      </c>
      <c r="C20550" s="3">
        <v>44169</v>
      </c>
      <c r="D20550" t="s">
        <v>131</v>
      </c>
      <c r="E20550" t="s">
        <v>116</v>
      </c>
      <c r="F20550" t="s">
        <v>133</v>
      </c>
    </row>
    <row r="20551" spans="1:6" x14ac:dyDescent="0.25">
      <c r="A20551">
        <v>4067</v>
      </c>
      <c r="B20551" s="3">
        <v>44170</v>
      </c>
      <c r="C20551" s="3">
        <v>44355</v>
      </c>
      <c r="D20551" t="s">
        <v>131</v>
      </c>
      <c r="E20551" t="s">
        <v>116</v>
      </c>
      <c r="F20551" t="s">
        <v>133</v>
      </c>
    </row>
    <row r="20552" spans="1:6" x14ac:dyDescent="0.25">
      <c r="A20552">
        <v>4067</v>
      </c>
      <c r="B20552" s="3">
        <v>44355</v>
      </c>
      <c r="D20552" t="s">
        <v>131</v>
      </c>
      <c r="E20552" t="s">
        <v>116</v>
      </c>
      <c r="F20552" t="s">
        <v>133</v>
      </c>
    </row>
    <row r="20553" spans="1:6" x14ac:dyDescent="0.25">
      <c r="A20553">
        <v>4067</v>
      </c>
      <c r="B20553" s="3">
        <v>44355</v>
      </c>
      <c r="C20553" s="3">
        <v>44355</v>
      </c>
      <c r="D20553" t="s">
        <v>131</v>
      </c>
      <c r="E20553" t="s">
        <v>116</v>
      </c>
      <c r="F20553" t="s">
        <v>133</v>
      </c>
    </row>
    <row r="20554" spans="1:6" x14ac:dyDescent="0.25">
      <c r="A20554">
        <v>4067</v>
      </c>
      <c r="B20554" s="3">
        <v>44355</v>
      </c>
      <c r="C20554" s="3">
        <v>44355</v>
      </c>
      <c r="D20554" t="s">
        <v>131</v>
      </c>
      <c r="E20554" t="s">
        <v>116</v>
      </c>
      <c r="F20554" t="s">
        <v>133</v>
      </c>
    </row>
    <row r="20555" spans="1:6" x14ac:dyDescent="0.25">
      <c r="A20555">
        <v>4069</v>
      </c>
      <c r="B20555" s="3">
        <v>44044</v>
      </c>
      <c r="C20555" s="3">
        <v>44135</v>
      </c>
      <c r="D20555" t="s">
        <v>131</v>
      </c>
      <c r="E20555" t="s">
        <v>194</v>
      </c>
      <c r="F20555" t="s">
        <v>133</v>
      </c>
    </row>
    <row r="20556" spans="1:6" x14ac:dyDescent="0.25">
      <c r="A20556">
        <v>4069</v>
      </c>
      <c r="B20556" s="3">
        <v>44136</v>
      </c>
      <c r="C20556" s="3">
        <v>44136</v>
      </c>
      <c r="D20556" t="s">
        <v>131</v>
      </c>
      <c r="E20556" t="s">
        <v>194</v>
      </c>
      <c r="F20556" t="s">
        <v>133</v>
      </c>
    </row>
    <row r="20557" spans="1:6" x14ac:dyDescent="0.25">
      <c r="A20557">
        <v>4069</v>
      </c>
      <c r="B20557" s="3">
        <v>44294</v>
      </c>
      <c r="D20557" t="s">
        <v>131</v>
      </c>
      <c r="E20557" t="s">
        <v>125</v>
      </c>
      <c r="F20557" t="s">
        <v>133</v>
      </c>
    </row>
    <row r="20558" spans="1:6" x14ac:dyDescent="0.25">
      <c r="A20558">
        <v>4071</v>
      </c>
      <c r="B20558" s="3">
        <v>44150</v>
      </c>
      <c r="C20558" s="3">
        <v>44196</v>
      </c>
      <c r="D20558" t="s">
        <v>131</v>
      </c>
      <c r="E20558" t="s">
        <v>176</v>
      </c>
      <c r="F20558" t="s">
        <v>132</v>
      </c>
    </row>
    <row r="20559" spans="1:6" x14ac:dyDescent="0.25">
      <c r="A20559">
        <v>4071</v>
      </c>
      <c r="B20559" s="3">
        <v>44197</v>
      </c>
      <c r="C20559" s="3">
        <v>44286</v>
      </c>
      <c r="D20559" t="s">
        <v>131</v>
      </c>
      <c r="E20559" t="s">
        <v>176</v>
      </c>
      <c r="F20559" t="s">
        <v>132</v>
      </c>
    </row>
    <row r="20560" spans="1:6" x14ac:dyDescent="0.25">
      <c r="A20560">
        <v>4071</v>
      </c>
      <c r="B20560" s="3">
        <v>44287</v>
      </c>
      <c r="C20560" s="3">
        <v>44377</v>
      </c>
      <c r="D20560" t="s">
        <v>131</v>
      </c>
      <c r="E20560" t="s">
        <v>176</v>
      </c>
      <c r="F20560" t="s">
        <v>132</v>
      </c>
    </row>
    <row r="20561" spans="1:6" x14ac:dyDescent="0.25">
      <c r="A20561">
        <v>4071</v>
      </c>
      <c r="B20561" s="3">
        <v>44378</v>
      </c>
      <c r="C20561" s="3">
        <v>44469</v>
      </c>
      <c r="D20561" t="s">
        <v>131</v>
      </c>
      <c r="E20561" t="s">
        <v>176</v>
      </c>
      <c r="F20561" t="s">
        <v>132</v>
      </c>
    </row>
    <row r="20562" spans="1:6" x14ac:dyDescent="0.25">
      <c r="A20562">
        <v>4071</v>
      </c>
      <c r="B20562" s="3">
        <v>44470</v>
      </c>
      <c r="D20562" t="s">
        <v>131</v>
      </c>
      <c r="E20562" t="s">
        <v>167</v>
      </c>
      <c r="F20562" t="s">
        <v>133</v>
      </c>
    </row>
    <row r="20563" spans="1:6" x14ac:dyDescent="0.25">
      <c r="A20563">
        <v>4071</v>
      </c>
      <c r="B20563" s="3">
        <v>44470</v>
      </c>
      <c r="C20563" s="3">
        <v>44561</v>
      </c>
      <c r="D20563" t="s">
        <v>131</v>
      </c>
      <c r="E20563" t="s">
        <v>176</v>
      </c>
      <c r="F20563" t="s">
        <v>132</v>
      </c>
    </row>
    <row r="20564" spans="1:6" x14ac:dyDescent="0.25">
      <c r="A20564">
        <v>4071</v>
      </c>
      <c r="B20564" s="3">
        <v>44470</v>
      </c>
      <c r="D20564" t="s">
        <v>131</v>
      </c>
      <c r="E20564" t="s">
        <v>176</v>
      </c>
      <c r="F20564" t="s">
        <v>132</v>
      </c>
    </row>
    <row r="20565" spans="1:6" x14ac:dyDescent="0.25">
      <c r="A20565">
        <v>4072</v>
      </c>
      <c r="B20565" s="3">
        <v>43420</v>
      </c>
      <c r="C20565" s="3">
        <v>44118</v>
      </c>
      <c r="D20565" t="s">
        <v>131</v>
      </c>
      <c r="E20565" t="s">
        <v>212</v>
      </c>
      <c r="F20565" t="s">
        <v>132</v>
      </c>
    </row>
    <row r="20566" spans="1:6" x14ac:dyDescent="0.25">
      <c r="A20566">
        <v>4072</v>
      </c>
      <c r="B20566" s="3">
        <v>44118</v>
      </c>
      <c r="C20566" s="3">
        <v>44118</v>
      </c>
      <c r="D20566" t="s">
        <v>131</v>
      </c>
      <c r="E20566" t="s">
        <v>212</v>
      </c>
      <c r="F20566" t="s">
        <v>133</v>
      </c>
    </row>
    <row r="20567" spans="1:6" x14ac:dyDescent="0.25">
      <c r="A20567">
        <v>4072</v>
      </c>
      <c r="B20567" s="3">
        <v>44118</v>
      </c>
      <c r="C20567" s="3">
        <v>44118</v>
      </c>
      <c r="D20567" t="s">
        <v>131</v>
      </c>
      <c r="E20567" t="s">
        <v>285</v>
      </c>
      <c r="F20567" t="s">
        <v>133</v>
      </c>
    </row>
    <row r="20568" spans="1:6" x14ac:dyDescent="0.25">
      <c r="A20568">
        <v>4072</v>
      </c>
      <c r="B20568" s="3">
        <v>44118</v>
      </c>
      <c r="C20568" s="3">
        <v>44196</v>
      </c>
      <c r="D20568" t="s">
        <v>131</v>
      </c>
      <c r="E20568" t="s">
        <v>285</v>
      </c>
      <c r="F20568" t="s">
        <v>133</v>
      </c>
    </row>
    <row r="20569" spans="1:6" x14ac:dyDescent="0.25">
      <c r="A20569">
        <v>4072</v>
      </c>
      <c r="B20569" s="3">
        <v>44196</v>
      </c>
      <c r="C20569" s="3">
        <v>44197</v>
      </c>
      <c r="D20569" t="s">
        <v>131</v>
      </c>
      <c r="E20569" t="s">
        <v>212</v>
      </c>
      <c r="F20569" t="s">
        <v>133</v>
      </c>
    </row>
    <row r="20570" spans="1:6" x14ac:dyDescent="0.25">
      <c r="A20570">
        <v>4072</v>
      </c>
      <c r="B20570" s="3">
        <v>44197</v>
      </c>
      <c r="C20570" s="3">
        <v>44197</v>
      </c>
      <c r="D20570" t="s">
        <v>131</v>
      </c>
      <c r="E20570" t="s">
        <v>212</v>
      </c>
      <c r="F20570" t="s">
        <v>133</v>
      </c>
    </row>
    <row r="20571" spans="1:6" x14ac:dyDescent="0.25">
      <c r="A20571">
        <v>4072</v>
      </c>
      <c r="B20571" s="3">
        <v>44197</v>
      </c>
      <c r="C20571" s="3">
        <v>44385</v>
      </c>
      <c r="D20571" t="s">
        <v>131</v>
      </c>
      <c r="E20571" t="s">
        <v>125</v>
      </c>
      <c r="F20571" t="s">
        <v>133</v>
      </c>
    </row>
    <row r="20572" spans="1:6" x14ac:dyDescent="0.25">
      <c r="A20572">
        <v>4072</v>
      </c>
      <c r="B20572" s="3">
        <v>44385</v>
      </c>
      <c r="C20572" s="3">
        <v>44394</v>
      </c>
      <c r="D20572" t="s">
        <v>131</v>
      </c>
      <c r="E20572" t="s">
        <v>125</v>
      </c>
      <c r="F20572" t="s">
        <v>133</v>
      </c>
    </row>
    <row r="20573" spans="1:6" x14ac:dyDescent="0.25">
      <c r="A20573">
        <v>4072</v>
      </c>
      <c r="B20573" s="3">
        <v>44395</v>
      </c>
      <c r="D20573" t="s">
        <v>131</v>
      </c>
      <c r="E20573" t="s">
        <v>125</v>
      </c>
      <c r="F20573" t="s">
        <v>133</v>
      </c>
    </row>
    <row r="20574" spans="1:6" x14ac:dyDescent="0.25">
      <c r="A20574">
        <v>4074</v>
      </c>
      <c r="B20574" s="3">
        <v>43313</v>
      </c>
      <c r="C20574" s="3">
        <v>43404</v>
      </c>
      <c r="D20574" t="s">
        <v>131</v>
      </c>
      <c r="E20574" t="s">
        <v>163</v>
      </c>
      <c r="F20574" t="s">
        <v>132</v>
      </c>
    </row>
    <row r="20575" spans="1:6" x14ac:dyDescent="0.25">
      <c r="A20575">
        <v>4074</v>
      </c>
      <c r="B20575" s="3">
        <v>43405</v>
      </c>
      <c r="C20575" s="3">
        <v>43405</v>
      </c>
      <c r="D20575" t="s">
        <v>131</v>
      </c>
      <c r="E20575" t="s">
        <v>163</v>
      </c>
      <c r="F20575" t="s">
        <v>132</v>
      </c>
    </row>
    <row r="20576" spans="1:6" x14ac:dyDescent="0.25">
      <c r="A20576">
        <v>4074</v>
      </c>
      <c r="B20576" s="3">
        <v>43405</v>
      </c>
      <c r="C20576" s="3">
        <v>43434</v>
      </c>
      <c r="D20576" t="s">
        <v>131</v>
      </c>
      <c r="E20576" t="s">
        <v>163</v>
      </c>
      <c r="F20576" t="s">
        <v>132</v>
      </c>
    </row>
    <row r="20577" spans="1:6" x14ac:dyDescent="0.25">
      <c r="A20577">
        <v>4074</v>
      </c>
      <c r="B20577" s="3">
        <v>43435</v>
      </c>
      <c r="C20577" s="3">
        <v>43693</v>
      </c>
      <c r="D20577" t="s">
        <v>131</v>
      </c>
      <c r="E20577" t="s">
        <v>110</v>
      </c>
      <c r="F20577" t="s">
        <v>132</v>
      </c>
    </row>
    <row r="20578" spans="1:6" x14ac:dyDescent="0.25">
      <c r="A20578">
        <v>4074</v>
      </c>
      <c r="B20578" s="3">
        <v>43693</v>
      </c>
      <c r="C20578" s="3">
        <v>43693</v>
      </c>
      <c r="D20578" t="s">
        <v>131</v>
      </c>
      <c r="E20578" t="s">
        <v>110</v>
      </c>
      <c r="F20578" t="s">
        <v>132</v>
      </c>
    </row>
    <row r="20579" spans="1:6" x14ac:dyDescent="0.25">
      <c r="A20579">
        <v>4074</v>
      </c>
      <c r="B20579" s="3">
        <v>43693</v>
      </c>
      <c r="C20579" s="3">
        <v>43693</v>
      </c>
      <c r="D20579" t="s">
        <v>131</v>
      </c>
      <c r="E20579" t="s">
        <v>110</v>
      </c>
      <c r="F20579" t="s">
        <v>132</v>
      </c>
    </row>
    <row r="20580" spans="1:6" x14ac:dyDescent="0.25">
      <c r="A20580">
        <v>4074</v>
      </c>
      <c r="B20580" s="3">
        <v>43693</v>
      </c>
      <c r="D20580" t="s">
        <v>131</v>
      </c>
      <c r="E20580" t="s">
        <v>110</v>
      </c>
      <c r="F20580" t="s">
        <v>132</v>
      </c>
    </row>
    <row r="20581" spans="1:6" x14ac:dyDescent="0.25">
      <c r="A20581">
        <v>4076</v>
      </c>
      <c r="B20581" s="3">
        <v>43359</v>
      </c>
      <c r="C20581" s="3">
        <v>43359</v>
      </c>
      <c r="D20581" t="s">
        <v>131</v>
      </c>
      <c r="E20581" t="s">
        <v>165</v>
      </c>
      <c r="F20581" t="s">
        <v>133</v>
      </c>
    </row>
    <row r="20582" spans="1:6" x14ac:dyDescent="0.25">
      <c r="A20582">
        <v>4076</v>
      </c>
      <c r="B20582" s="3">
        <v>43359</v>
      </c>
      <c r="C20582" s="3">
        <v>43539</v>
      </c>
      <c r="D20582" t="s">
        <v>131</v>
      </c>
      <c r="E20582" t="s">
        <v>165</v>
      </c>
      <c r="F20582" t="s">
        <v>132</v>
      </c>
    </row>
    <row r="20583" spans="1:6" x14ac:dyDescent="0.25">
      <c r="A20583">
        <v>4076</v>
      </c>
      <c r="B20583" s="3">
        <v>43540</v>
      </c>
      <c r="C20583" s="3">
        <v>43540</v>
      </c>
      <c r="D20583" t="s">
        <v>131</v>
      </c>
      <c r="E20583" t="s">
        <v>112</v>
      </c>
      <c r="F20583" t="s">
        <v>133</v>
      </c>
    </row>
    <row r="20584" spans="1:6" x14ac:dyDescent="0.25">
      <c r="A20584">
        <v>4076</v>
      </c>
      <c r="B20584" s="3">
        <v>43540</v>
      </c>
      <c r="C20584" s="3">
        <v>44701</v>
      </c>
      <c r="D20584" t="s">
        <v>131</v>
      </c>
      <c r="E20584" t="s">
        <v>112</v>
      </c>
      <c r="F20584" t="s">
        <v>133</v>
      </c>
    </row>
    <row r="20585" spans="1:6" x14ac:dyDescent="0.25">
      <c r="A20585">
        <v>4076</v>
      </c>
      <c r="B20585" s="3">
        <v>44701</v>
      </c>
      <c r="C20585" s="3">
        <v>44701</v>
      </c>
      <c r="D20585" t="s">
        <v>131</v>
      </c>
      <c r="E20585" t="s">
        <v>112</v>
      </c>
      <c r="F20585" t="s">
        <v>133</v>
      </c>
    </row>
    <row r="20586" spans="1:6" x14ac:dyDescent="0.25">
      <c r="A20586">
        <v>4076</v>
      </c>
      <c r="B20586" s="3">
        <v>44702</v>
      </c>
      <c r="C20586" s="3">
        <v>44747</v>
      </c>
      <c r="D20586" t="s">
        <v>131</v>
      </c>
      <c r="E20586" t="s">
        <v>112</v>
      </c>
      <c r="F20586" t="s">
        <v>133</v>
      </c>
    </row>
    <row r="20587" spans="1:6" x14ac:dyDescent="0.25">
      <c r="A20587">
        <v>4076</v>
      </c>
      <c r="B20587" s="3">
        <v>44747</v>
      </c>
      <c r="C20587" s="3">
        <v>44748</v>
      </c>
      <c r="D20587" t="s">
        <v>131</v>
      </c>
      <c r="E20587" t="s">
        <v>112</v>
      </c>
      <c r="F20587" t="s">
        <v>133</v>
      </c>
    </row>
    <row r="20588" spans="1:6" x14ac:dyDescent="0.25">
      <c r="A20588">
        <v>4076</v>
      </c>
      <c r="B20588" s="3">
        <v>44749</v>
      </c>
      <c r="D20588" t="s">
        <v>131</v>
      </c>
      <c r="E20588" t="s">
        <v>112</v>
      </c>
      <c r="F20588" t="s">
        <v>133</v>
      </c>
    </row>
    <row r="20589" spans="1:6" x14ac:dyDescent="0.25">
      <c r="A20589">
        <v>4077</v>
      </c>
      <c r="B20589" s="3">
        <v>43299</v>
      </c>
      <c r="C20589" s="3">
        <v>43390</v>
      </c>
      <c r="D20589" t="s">
        <v>131</v>
      </c>
      <c r="E20589" t="s">
        <v>167</v>
      </c>
      <c r="F20589" t="s">
        <v>132</v>
      </c>
    </row>
    <row r="20590" spans="1:6" x14ac:dyDescent="0.25">
      <c r="A20590">
        <v>4077</v>
      </c>
      <c r="B20590" s="3">
        <v>43388</v>
      </c>
      <c r="C20590" s="3">
        <v>43465</v>
      </c>
      <c r="D20590" t="s">
        <v>131</v>
      </c>
      <c r="E20590" t="s">
        <v>167</v>
      </c>
      <c r="F20590" t="s">
        <v>132</v>
      </c>
    </row>
    <row r="20591" spans="1:6" x14ac:dyDescent="0.25">
      <c r="A20591">
        <v>4077</v>
      </c>
      <c r="B20591" s="3">
        <v>43466</v>
      </c>
      <c r="C20591" s="3">
        <v>43555</v>
      </c>
      <c r="D20591" t="s">
        <v>131</v>
      </c>
      <c r="E20591" t="s">
        <v>167</v>
      </c>
      <c r="F20591" t="s">
        <v>132</v>
      </c>
    </row>
    <row r="20592" spans="1:6" x14ac:dyDescent="0.25">
      <c r="A20592">
        <v>4077</v>
      </c>
      <c r="B20592" s="3">
        <v>43524</v>
      </c>
      <c r="C20592" s="3">
        <v>43525</v>
      </c>
      <c r="D20592" t="s">
        <v>131</v>
      </c>
      <c r="E20592" t="s">
        <v>167</v>
      </c>
      <c r="F20592" t="s">
        <v>132</v>
      </c>
    </row>
    <row r="20593" spans="1:6" x14ac:dyDescent="0.25">
      <c r="A20593">
        <v>4077</v>
      </c>
      <c r="B20593" s="3">
        <v>43525</v>
      </c>
      <c r="C20593" s="3">
        <v>43539</v>
      </c>
      <c r="D20593" t="s">
        <v>131</v>
      </c>
      <c r="E20593" t="s">
        <v>176</v>
      </c>
      <c r="F20593" t="s">
        <v>132</v>
      </c>
    </row>
    <row r="20594" spans="1:6" x14ac:dyDescent="0.25">
      <c r="A20594">
        <v>4077</v>
      </c>
      <c r="B20594" s="3">
        <v>43540</v>
      </c>
      <c r="C20594" s="3">
        <v>43540</v>
      </c>
      <c r="D20594" t="s">
        <v>131</v>
      </c>
      <c r="E20594" t="s">
        <v>176</v>
      </c>
      <c r="F20594" t="s">
        <v>132</v>
      </c>
    </row>
    <row r="20595" spans="1:6" x14ac:dyDescent="0.25">
      <c r="A20595">
        <v>4077</v>
      </c>
      <c r="B20595" s="3">
        <v>43540</v>
      </c>
      <c r="C20595" s="3">
        <v>44074</v>
      </c>
      <c r="D20595" t="s">
        <v>131</v>
      </c>
      <c r="E20595" t="s">
        <v>176</v>
      </c>
      <c r="F20595" t="s">
        <v>132</v>
      </c>
    </row>
    <row r="20596" spans="1:6" x14ac:dyDescent="0.25">
      <c r="A20596">
        <v>4077</v>
      </c>
      <c r="B20596" s="3">
        <v>44075</v>
      </c>
      <c r="C20596" s="3">
        <v>44075</v>
      </c>
      <c r="D20596" t="s">
        <v>131</v>
      </c>
      <c r="E20596" t="s">
        <v>185</v>
      </c>
      <c r="F20596" t="s">
        <v>132</v>
      </c>
    </row>
    <row r="20597" spans="1:6" x14ac:dyDescent="0.25">
      <c r="A20597">
        <v>4077</v>
      </c>
      <c r="B20597" s="3">
        <v>44075</v>
      </c>
      <c r="C20597" s="3">
        <v>44166</v>
      </c>
      <c r="D20597" t="s">
        <v>131</v>
      </c>
      <c r="E20597" t="s">
        <v>185</v>
      </c>
      <c r="F20597" t="s">
        <v>132</v>
      </c>
    </row>
    <row r="20598" spans="1:6" x14ac:dyDescent="0.25">
      <c r="A20598">
        <v>4077</v>
      </c>
      <c r="B20598" s="3">
        <v>44166</v>
      </c>
      <c r="C20598" s="3">
        <v>44170</v>
      </c>
      <c r="D20598" t="s">
        <v>131</v>
      </c>
      <c r="E20598" t="s">
        <v>185</v>
      </c>
      <c r="F20598" t="s">
        <v>132</v>
      </c>
    </row>
    <row r="20599" spans="1:6" x14ac:dyDescent="0.25">
      <c r="A20599">
        <v>4077</v>
      </c>
      <c r="B20599" s="3">
        <v>44171</v>
      </c>
      <c r="C20599" s="3">
        <v>44516</v>
      </c>
      <c r="D20599" t="s">
        <v>131</v>
      </c>
      <c r="E20599" t="s">
        <v>185</v>
      </c>
      <c r="F20599" t="s">
        <v>132</v>
      </c>
    </row>
    <row r="20600" spans="1:6" x14ac:dyDescent="0.25">
      <c r="A20600">
        <v>4077</v>
      </c>
      <c r="B20600" s="3">
        <v>44516</v>
      </c>
      <c r="C20600" s="3">
        <v>44518</v>
      </c>
      <c r="D20600" t="s">
        <v>131</v>
      </c>
      <c r="E20600" t="s">
        <v>185</v>
      </c>
      <c r="F20600" t="s">
        <v>132</v>
      </c>
    </row>
    <row r="20601" spans="1:6" x14ac:dyDescent="0.25">
      <c r="A20601">
        <v>4077</v>
      </c>
      <c r="B20601" s="3">
        <v>44519</v>
      </c>
      <c r="C20601" s="3">
        <v>44643</v>
      </c>
      <c r="D20601" t="s">
        <v>131</v>
      </c>
      <c r="E20601" t="s">
        <v>185</v>
      </c>
      <c r="F20601" t="s">
        <v>132</v>
      </c>
    </row>
    <row r="20602" spans="1:6" x14ac:dyDescent="0.25">
      <c r="A20602">
        <v>4077</v>
      </c>
      <c r="B20602" s="3">
        <v>44643</v>
      </c>
      <c r="C20602" s="3">
        <v>44643</v>
      </c>
      <c r="D20602" t="s">
        <v>131</v>
      </c>
      <c r="E20602" t="s">
        <v>185</v>
      </c>
      <c r="F20602" t="s">
        <v>132</v>
      </c>
    </row>
    <row r="20603" spans="1:6" x14ac:dyDescent="0.25">
      <c r="A20603">
        <v>4077</v>
      </c>
      <c r="B20603" s="3">
        <v>44644</v>
      </c>
      <c r="C20603" s="3">
        <v>44655</v>
      </c>
      <c r="D20603" t="s">
        <v>131</v>
      </c>
      <c r="E20603" t="s">
        <v>185</v>
      </c>
      <c r="F20603" t="s">
        <v>132</v>
      </c>
    </row>
    <row r="20604" spans="1:6" x14ac:dyDescent="0.25">
      <c r="A20604">
        <v>4077</v>
      </c>
      <c r="B20604" s="3">
        <v>44655</v>
      </c>
      <c r="C20604" s="3">
        <v>44711</v>
      </c>
      <c r="D20604" t="s">
        <v>131</v>
      </c>
      <c r="E20604" t="s">
        <v>185</v>
      </c>
      <c r="F20604" t="s">
        <v>132</v>
      </c>
    </row>
    <row r="20605" spans="1:6" x14ac:dyDescent="0.25">
      <c r="A20605">
        <v>4077</v>
      </c>
      <c r="B20605" s="3">
        <v>44712</v>
      </c>
      <c r="C20605" s="3">
        <v>44712</v>
      </c>
      <c r="D20605" t="s">
        <v>131</v>
      </c>
      <c r="E20605" t="s">
        <v>185</v>
      </c>
      <c r="F20605" t="s">
        <v>132</v>
      </c>
    </row>
    <row r="20606" spans="1:6" x14ac:dyDescent="0.25">
      <c r="A20606">
        <v>4077</v>
      </c>
      <c r="B20606" s="3">
        <v>44746</v>
      </c>
      <c r="D20606" t="s">
        <v>131</v>
      </c>
      <c r="E20606" t="s">
        <v>185</v>
      </c>
      <c r="F20606" t="s">
        <v>132</v>
      </c>
    </row>
    <row r="20607" spans="1:6" x14ac:dyDescent="0.25">
      <c r="A20607">
        <v>4078</v>
      </c>
      <c r="B20607" s="3">
        <v>44166</v>
      </c>
      <c r="C20607" s="3">
        <v>44196</v>
      </c>
      <c r="D20607" t="s">
        <v>131</v>
      </c>
      <c r="E20607" t="s">
        <v>128</v>
      </c>
      <c r="F20607" t="s">
        <v>133</v>
      </c>
    </row>
    <row r="20608" spans="1:6" x14ac:dyDescent="0.25">
      <c r="A20608">
        <v>4078</v>
      </c>
      <c r="B20608" s="3">
        <v>44197</v>
      </c>
      <c r="C20608" s="3">
        <v>44227</v>
      </c>
      <c r="D20608" t="s">
        <v>131</v>
      </c>
      <c r="E20608" t="s">
        <v>128</v>
      </c>
      <c r="F20608" t="s">
        <v>133</v>
      </c>
    </row>
    <row r="20609" spans="1:6" x14ac:dyDescent="0.25">
      <c r="A20609">
        <v>4078</v>
      </c>
      <c r="B20609" s="3">
        <v>44228</v>
      </c>
      <c r="C20609" s="3">
        <v>44228</v>
      </c>
      <c r="D20609" t="s">
        <v>131</v>
      </c>
      <c r="E20609" t="s">
        <v>128</v>
      </c>
      <c r="F20609" t="s">
        <v>133</v>
      </c>
    </row>
    <row r="20610" spans="1:6" x14ac:dyDescent="0.25">
      <c r="A20610">
        <v>4078</v>
      </c>
      <c r="B20610" s="3">
        <v>44228</v>
      </c>
      <c r="C20610" s="3">
        <v>44255</v>
      </c>
      <c r="D20610" t="s">
        <v>131</v>
      </c>
      <c r="E20610" t="s">
        <v>128</v>
      </c>
      <c r="F20610" t="s">
        <v>133</v>
      </c>
    </row>
    <row r="20611" spans="1:6" x14ac:dyDescent="0.25">
      <c r="A20611">
        <v>4078</v>
      </c>
      <c r="B20611" s="3">
        <v>44256</v>
      </c>
      <c r="C20611" s="3">
        <v>44256</v>
      </c>
      <c r="D20611" t="s">
        <v>131</v>
      </c>
      <c r="E20611" t="s">
        <v>128</v>
      </c>
      <c r="F20611" t="s">
        <v>133</v>
      </c>
    </row>
    <row r="20612" spans="1:6" x14ac:dyDescent="0.25">
      <c r="A20612">
        <v>4078</v>
      </c>
      <c r="B20612" s="3">
        <v>44383</v>
      </c>
      <c r="C20612" s="3">
        <v>44383</v>
      </c>
      <c r="D20612" t="s">
        <v>131</v>
      </c>
      <c r="E20612" t="s">
        <v>116</v>
      </c>
      <c r="F20612" t="s">
        <v>133</v>
      </c>
    </row>
    <row r="20613" spans="1:6" x14ac:dyDescent="0.25">
      <c r="A20613">
        <v>4078</v>
      </c>
      <c r="B20613" s="3">
        <v>44383</v>
      </c>
      <c r="C20613" s="3">
        <v>44529</v>
      </c>
      <c r="D20613" t="s">
        <v>131</v>
      </c>
      <c r="E20613" t="s">
        <v>116</v>
      </c>
      <c r="F20613" t="s">
        <v>133</v>
      </c>
    </row>
    <row r="20614" spans="1:6" x14ac:dyDescent="0.25">
      <c r="A20614">
        <v>4078</v>
      </c>
      <c r="B20614" s="3">
        <v>44529</v>
      </c>
      <c r="C20614" s="3">
        <v>44626</v>
      </c>
      <c r="D20614" t="s">
        <v>131</v>
      </c>
      <c r="E20614" t="s">
        <v>116</v>
      </c>
      <c r="F20614" t="s">
        <v>133</v>
      </c>
    </row>
    <row r="20615" spans="1:6" x14ac:dyDescent="0.25">
      <c r="A20615">
        <v>4078</v>
      </c>
      <c r="B20615" s="3">
        <v>44627</v>
      </c>
      <c r="C20615" s="3">
        <v>44699</v>
      </c>
      <c r="D20615" t="s">
        <v>131</v>
      </c>
      <c r="E20615" t="s">
        <v>116</v>
      </c>
      <c r="F20615" t="s">
        <v>133</v>
      </c>
    </row>
    <row r="20616" spans="1:6" x14ac:dyDescent="0.25">
      <c r="A20616">
        <v>4078</v>
      </c>
      <c r="B20616" s="3">
        <v>44699</v>
      </c>
      <c r="C20616" s="3">
        <v>44699</v>
      </c>
      <c r="D20616" t="s">
        <v>131</v>
      </c>
      <c r="E20616" t="s">
        <v>116</v>
      </c>
      <c r="F20616" t="s">
        <v>133</v>
      </c>
    </row>
    <row r="20617" spans="1:6" x14ac:dyDescent="0.25">
      <c r="A20617">
        <v>4078</v>
      </c>
      <c r="B20617" s="3">
        <v>44700</v>
      </c>
      <c r="D20617" t="s">
        <v>131</v>
      </c>
      <c r="E20617" t="s">
        <v>116</v>
      </c>
      <c r="F20617" t="s">
        <v>133</v>
      </c>
    </row>
    <row r="20618" spans="1:6" x14ac:dyDescent="0.25">
      <c r="A20618">
        <v>4079</v>
      </c>
      <c r="B20618" s="3">
        <v>44040</v>
      </c>
      <c r="C20618" s="3">
        <v>44079</v>
      </c>
      <c r="D20618" t="s">
        <v>131</v>
      </c>
      <c r="E20618" t="s">
        <v>175</v>
      </c>
      <c r="F20618" t="s">
        <v>133</v>
      </c>
    </row>
    <row r="20619" spans="1:6" x14ac:dyDescent="0.25">
      <c r="A20619">
        <v>4079</v>
      </c>
      <c r="B20619" s="3">
        <v>44040</v>
      </c>
      <c r="C20619" s="3">
        <v>44079</v>
      </c>
      <c r="D20619" t="s">
        <v>131</v>
      </c>
      <c r="E20619" t="s">
        <v>175</v>
      </c>
      <c r="F20619" t="s">
        <v>133</v>
      </c>
    </row>
    <row r="20620" spans="1:6" x14ac:dyDescent="0.25">
      <c r="A20620">
        <v>4079</v>
      </c>
      <c r="B20620" s="3">
        <v>44116</v>
      </c>
      <c r="C20620" s="3">
        <v>44196</v>
      </c>
      <c r="D20620" t="s">
        <v>131</v>
      </c>
      <c r="E20620" t="s">
        <v>165</v>
      </c>
      <c r="F20620" t="s">
        <v>133</v>
      </c>
    </row>
    <row r="20621" spans="1:6" x14ac:dyDescent="0.25">
      <c r="A20621">
        <v>4079</v>
      </c>
      <c r="B20621" s="3">
        <v>44197</v>
      </c>
      <c r="D20621" t="s">
        <v>131</v>
      </c>
      <c r="E20621" t="s">
        <v>165</v>
      </c>
      <c r="F20621" t="s">
        <v>133</v>
      </c>
    </row>
    <row r="20622" spans="1:6" x14ac:dyDescent="0.25">
      <c r="A20622">
        <v>4079</v>
      </c>
      <c r="B20622" s="3">
        <v>44287</v>
      </c>
      <c r="D20622" t="s">
        <v>131</v>
      </c>
      <c r="E20622" t="s">
        <v>170</v>
      </c>
      <c r="F20622" t="s">
        <v>133</v>
      </c>
    </row>
    <row r="20623" spans="1:6" x14ac:dyDescent="0.25">
      <c r="A20623">
        <v>4080</v>
      </c>
      <c r="B20623" s="3">
        <v>43812</v>
      </c>
      <c r="C20623" s="3">
        <v>43895</v>
      </c>
      <c r="D20623" t="s">
        <v>131</v>
      </c>
      <c r="E20623" t="s">
        <v>176</v>
      </c>
      <c r="F20623" t="s">
        <v>133</v>
      </c>
    </row>
    <row r="20624" spans="1:6" x14ac:dyDescent="0.25">
      <c r="A20624">
        <v>4080</v>
      </c>
      <c r="B20624" s="3">
        <v>43895</v>
      </c>
      <c r="C20624" s="3">
        <v>43895</v>
      </c>
      <c r="D20624" t="s">
        <v>131</v>
      </c>
      <c r="E20624" t="s">
        <v>176</v>
      </c>
      <c r="F20624" t="s">
        <v>133</v>
      </c>
    </row>
    <row r="20625" spans="1:6" x14ac:dyDescent="0.25">
      <c r="A20625">
        <v>4080</v>
      </c>
      <c r="B20625" s="3">
        <v>44593</v>
      </c>
      <c r="C20625" s="3">
        <v>44681</v>
      </c>
      <c r="D20625" t="s">
        <v>131</v>
      </c>
      <c r="E20625" t="s">
        <v>128</v>
      </c>
      <c r="F20625" t="s">
        <v>133</v>
      </c>
    </row>
    <row r="20626" spans="1:6" x14ac:dyDescent="0.25">
      <c r="A20626">
        <v>4080</v>
      </c>
      <c r="B20626" s="3">
        <v>44682</v>
      </c>
      <c r="C20626" s="3">
        <v>44773</v>
      </c>
      <c r="D20626" t="s">
        <v>131</v>
      </c>
      <c r="E20626" t="s">
        <v>128</v>
      </c>
      <c r="F20626" t="s">
        <v>133</v>
      </c>
    </row>
    <row r="20627" spans="1:6" x14ac:dyDescent="0.25">
      <c r="A20627">
        <v>4081</v>
      </c>
      <c r="B20627" s="3">
        <v>43468</v>
      </c>
      <c r="C20627" s="3">
        <v>43603</v>
      </c>
      <c r="D20627" t="s">
        <v>131</v>
      </c>
      <c r="E20627" t="s">
        <v>176</v>
      </c>
      <c r="F20627" t="s">
        <v>133</v>
      </c>
    </row>
    <row r="20628" spans="1:6" x14ac:dyDescent="0.25">
      <c r="A20628">
        <v>4081</v>
      </c>
      <c r="B20628" s="3">
        <v>43603</v>
      </c>
      <c r="C20628" s="3">
        <v>43603</v>
      </c>
      <c r="D20628" t="s">
        <v>131</v>
      </c>
      <c r="E20628" t="s">
        <v>176</v>
      </c>
      <c r="F20628" t="s">
        <v>133</v>
      </c>
    </row>
    <row r="20629" spans="1:6" x14ac:dyDescent="0.25">
      <c r="A20629">
        <v>4081</v>
      </c>
      <c r="B20629" s="3">
        <v>43603</v>
      </c>
      <c r="C20629" s="3">
        <v>43867</v>
      </c>
      <c r="D20629" t="s">
        <v>131</v>
      </c>
      <c r="E20629" t="s">
        <v>174</v>
      </c>
      <c r="F20629" t="s">
        <v>133</v>
      </c>
    </row>
    <row r="20630" spans="1:6" x14ac:dyDescent="0.25">
      <c r="A20630">
        <v>4081</v>
      </c>
      <c r="B20630" s="3">
        <v>43867</v>
      </c>
      <c r="C20630" s="3">
        <v>43867</v>
      </c>
      <c r="D20630" t="s">
        <v>131</v>
      </c>
      <c r="E20630" t="s">
        <v>174</v>
      </c>
      <c r="F20630" t="s">
        <v>133</v>
      </c>
    </row>
    <row r="20631" spans="1:6" x14ac:dyDescent="0.25">
      <c r="A20631">
        <v>4081</v>
      </c>
      <c r="B20631" s="3">
        <v>43868</v>
      </c>
      <c r="C20631" s="3">
        <v>43981</v>
      </c>
      <c r="D20631" t="s">
        <v>131</v>
      </c>
      <c r="E20631" t="s">
        <v>174</v>
      </c>
      <c r="F20631" t="s">
        <v>133</v>
      </c>
    </row>
    <row r="20632" spans="1:6" x14ac:dyDescent="0.25">
      <c r="A20632">
        <v>4081</v>
      </c>
      <c r="B20632" s="3">
        <v>43981</v>
      </c>
      <c r="C20632" s="3">
        <v>43985</v>
      </c>
      <c r="D20632" t="s">
        <v>131</v>
      </c>
      <c r="E20632" t="s">
        <v>174</v>
      </c>
      <c r="F20632" t="s">
        <v>133</v>
      </c>
    </row>
    <row r="20633" spans="1:6" x14ac:dyDescent="0.25">
      <c r="A20633">
        <v>4081</v>
      </c>
      <c r="B20633" s="3">
        <v>43986</v>
      </c>
      <c r="C20633" s="3">
        <v>43989</v>
      </c>
      <c r="D20633" t="s">
        <v>131</v>
      </c>
      <c r="E20633" t="s">
        <v>174</v>
      </c>
      <c r="F20633" t="s">
        <v>133</v>
      </c>
    </row>
    <row r="20634" spans="1:6" x14ac:dyDescent="0.25">
      <c r="A20634">
        <v>4081</v>
      </c>
      <c r="B20634" s="3">
        <v>43989</v>
      </c>
      <c r="C20634" s="3">
        <v>43994</v>
      </c>
      <c r="D20634" t="s">
        <v>131</v>
      </c>
      <c r="E20634" t="s">
        <v>174</v>
      </c>
      <c r="F20634" t="s">
        <v>133</v>
      </c>
    </row>
    <row r="20635" spans="1:6" x14ac:dyDescent="0.25">
      <c r="A20635">
        <v>4081</v>
      </c>
      <c r="B20635" s="3">
        <v>43995</v>
      </c>
      <c r="C20635" s="3">
        <v>44011</v>
      </c>
      <c r="D20635" t="s">
        <v>131</v>
      </c>
      <c r="E20635" t="s">
        <v>174</v>
      </c>
      <c r="F20635" t="s">
        <v>133</v>
      </c>
    </row>
    <row r="20636" spans="1:6" x14ac:dyDescent="0.25">
      <c r="A20636">
        <v>4081</v>
      </c>
      <c r="B20636" s="3">
        <v>44011</v>
      </c>
      <c r="C20636" s="3">
        <v>44020</v>
      </c>
      <c r="D20636" t="s">
        <v>131</v>
      </c>
      <c r="E20636" t="s">
        <v>174</v>
      </c>
      <c r="F20636" t="s">
        <v>133</v>
      </c>
    </row>
    <row r="20637" spans="1:6" x14ac:dyDescent="0.25">
      <c r="A20637">
        <v>4081</v>
      </c>
      <c r="B20637" s="3">
        <v>44021</v>
      </c>
      <c r="C20637" s="3">
        <v>44039</v>
      </c>
      <c r="D20637" t="s">
        <v>131</v>
      </c>
      <c r="E20637" t="s">
        <v>174</v>
      </c>
      <c r="F20637" t="s">
        <v>133</v>
      </c>
    </row>
    <row r="20638" spans="1:6" x14ac:dyDescent="0.25">
      <c r="A20638">
        <v>4081</v>
      </c>
      <c r="B20638" s="3">
        <v>44039</v>
      </c>
      <c r="C20638" s="3">
        <v>44045</v>
      </c>
      <c r="D20638" t="s">
        <v>131</v>
      </c>
      <c r="E20638" t="s">
        <v>174</v>
      </c>
      <c r="F20638" t="s">
        <v>133</v>
      </c>
    </row>
    <row r="20639" spans="1:6" x14ac:dyDescent="0.25">
      <c r="A20639">
        <v>4081</v>
      </c>
      <c r="B20639" s="3">
        <v>44046</v>
      </c>
      <c r="C20639" s="3">
        <v>44046</v>
      </c>
      <c r="D20639" t="s">
        <v>131</v>
      </c>
      <c r="E20639" t="s">
        <v>174</v>
      </c>
      <c r="F20639" t="s">
        <v>133</v>
      </c>
    </row>
    <row r="20640" spans="1:6" x14ac:dyDescent="0.25">
      <c r="A20640">
        <v>4081</v>
      </c>
      <c r="B20640" s="3">
        <v>44046</v>
      </c>
      <c r="C20640" s="3">
        <v>44052</v>
      </c>
      <c r="D20640" t="s">
        <v>131</v>
      </c>
      <c r="E20640" t="s">
        <v>174</v>
      </c>
      <c r="F20640" t="s">
        <v>133</v>
      </c>
    </row>
    <row r="20641" spans="1:6" x14ac:dyDescent="0.25">
      <c r="A20641">
        <v>4081</v>
      </c>
      <c r="B20641" s="3">
        <v>44053</v>
      </c>
      <c r="C20641" s="3">
        <v>44053</v>
      </c>
      <c r="D20641" t="s">
        <v>131</v>
      </c>
      <c r="E20641" t="s">
        <v>174</v>
      </c>
      <c r="F20641" t="s">
        <v>133</v>
      </c>
    </row>
    <row r="20642" spans="1:6" x14ac:dyDescent="0.25">
      <c r="A20642">
        <v>4081</v>
      </c>
      <c r="B20642" s="3">
        <v>44053</v>
      </c>
      <c r="C20642" s="3">
        <v>44059</v>
      </c>
      <c r="D20642" t="s">
        <v>131</v>
      </c>
      <c r="E20642" t="s">
        <v>174</v>
      </c>
      <c r="F20642" t="s">
        <v>133</v>
      </c>
    </row>
    <row r="20643" spans="1:6" x14ac:dyDescent="0.25">
      <c r="A20643">
        <v>4081</v>
      </c>
      <c r="B20643" s="3">
        <v>44060</v>
      </c>
      <c r="C20643" s="3">
        <v>44302</v>
      </c>
      <c r="D20643" t="s">
        <v>131</v>
      </c>
      <c r="E20643" t="s">
        <v>174</v>
      </c>
      <c r="F20643" t="s">
        <v>133</v>
      </c>
    </row>
    <row r="20644" spans="1:6" x14ac:dyDescent="0.25">
      <c r="A20644">
        <v>4081</v>
      </c>
      <c r="B20644" s="3">
        <v>44302</v>
      </c>
      <c r="C20644" s="3">
        <v>44302</v>
      </c>
      <c r="D20644" t="s">
        <v>131</v>
      </c>
      <c r="E20644" t="s">
        <v>174</v>
      </c>
      <c r="F20644" t="s">
        <v>133</v>
      </c>
    </row>
    <row r="20645" spans="1:6" x14ac:dyDescent="0.25">
      <c r="A20645">
        <v>4081</v>
      </c>
      <c r="B20645" s="3">
        <v>44302</v>
      </c>
      <c r="C20645" s="3">
        <v>44410</v>
      </c>
      <c r="D20645" t="s">
        <v>131</v>
      </c>
      <c r="E20645" t="s">
        <v>115</v>
      </c>
      <c r="F20645" t="s">
        <v>133</v>
      </c>
    </row>
    <row r="20646" spans="1:6" x14ac:dyDescent="0.25">
      <c r="A20646">
        <v>4081</v>
      </c>
      <c r="B20646" s="3">
        <v>44410</v>
      </c>
      <c r="C20646" s="3">
        <v>44484</v>
      </c>
      <c r="D20646" t="s">
        <v>131</v>
      </c>
      <c r="E20646" t="s">
        <v>115</v>
      </c>
      <c r="F20646" t="s">
        <v>133</v>
      </c>
    </row>
    <row r="20647" spans="1:6" x14ac:dyDescent="0.25">
      <c r="A20647">
        <v>4081</v>
      </c>
      <c r="B20647" s="3">
        <v>44485</v>
      </c>
      <c r="C20647" s="3">
        <v>44485</v>
      </c>
      <c r="D20647" t="s">
        <v>131</v>
      </c>
      <c r="E20647" t="s">
        <v>115</v>
      </c>
      <c r="F20647" t="s">
        <v>133</v>
      </c>
    </row>
    <row r="20648" spans="1:6" x14ac:dyDescent="0.25">
      <c r="A20648">
        <v>4081</v>
      </c>
      <c r="B20648" s="3">
        <v>44485</v>
      </c>
      <c r="C20648" s="3">
        <v>44485</v>
      </c>
      <c r="D20648" t="s">
        <v>131</v>
      </c>
      <c r="E20648" t="s">
        <v>115</v>
      </c>
      <c r="F20648" t="s">
        <v>133</v>
      </c>
    </row>
    <row r="20649" spans="1:6" x14ac:dyDescent="0.25">
      <c r="A20649">
        <v>4081</v>
      </c>
      <c r="B20649" s="3">
        <v>44704</v>
      </c>
      <c r="D20649" t="s">
        <v>131</v>
      </c>
      <c r="E20649" t="s">
        <v>115</v>
      </c>
      <c r="F20649" t="s">
        <v>133</v>
      </c>
    </row>
    <row r="20650" spans="1:6" x14ac:dyDescent="0.25">
      <c r="A20650">
        <v>4083</v>
      </c>
      <c r="B20650" s="3">
        <v>44271</v>
      </c>
      <c r="C20650" s="3">
        <v>44362</v>
      </c>
      <c r="D20650" t="s">
        <v>131</v>
      </c>
      <c r="E20650" t="s">
        <v>176</v>
      </c>
      <c r="F20650" t="s">
        <v>133</v>
      </c>
    </row>
    <row r="20651" spans="1:6" x14ac:dyDescent="0.25">
      <c r="A20651">
        <v>4083</v>
      </c>
      <c r="B20651" s="3">
        <v>44317</v>
      </c>
      <c r="C20651" s="3">
        <v>44446</v>
      </c>
      <c r="D20651" t="s">
        <v>131</v>
      </c>
      <c r="E20651" t="s">
        <v>176</v>
      </c>
      <c r="F20651" t="s">
        <v>133</v>
      </c>
    </row>
    <row r="20652" spans="1:6" x14ac:dyDescent="0.25">
      <c r="A20652">
        <v>4083</v>
      </c>
      <c r="B20652" s="3">
        <v>44501</v>
      </c>
      <c r="D20652" t="s">
        <v>131</v>
      </c>
      <c r="E20652" t="s">
        <v>185</v>
      </c>
      <c r="F20652" t="s">
        <v>133</v>
      </c>
    </row>
    <row r="20653" spans="1:6" x14ac:dyDescent="0.25">
      <c r="A20653">
        <v>4086</v>
      </c>
      <c r="B20653" s="3">
        <v>43327</v>
      </c>
      <c r="C20653" s="3">
        <v>43418</v>
      </c>
      <c r="D20653" t="s">
        <v>131</v>
      </c>
      <c r="E20653" t="s">
        <v>167</v>
      </c>
      <c r="F20653" t="s">
        <v>132</v>
      </c>
    </row>
    <row r="20654" spans="1:6" x14ac:dyDescent="0.25">
      <c r="A20654">
        <v>4086</v>
      </c>
      <c r="B20654" s="3">
        <v>43419</v>
      </c>
      <c r="C20654" s="3">
        <v>43465</v>
      </c>
      <c r="D20654" t="s">
        <v>131</v>
      </c>
      <c r="E20654" t="s">
        <v>167</v>
      </c>
      <c r="F20654" t="s">
        <v>132</v>
      </c>
    </row>
    <row r="20655" spans="1:6" x14ac:dyDescent="0.25">
      <c r="A20655">
        <v>4086</v>
      </c>
      <c r="B20655" s="3">
        <v>43466</v>
      </c>
      <c r="C20655" s="3">
        <v>43555</v>
      </c>
      <c r="D20655" t="s">
        <v>131</v>
      </c>
      <c r="E20655" t="s">
        <v>167</v>
      </c>
      <c r="F20655" t="s">
        <v>132</v>
      </c>
    </row>
    <row r="20656" spans="1:6" x14ac:dyDescent="0.25">
      <c r="A20656">
        <v>4086</v>
      </c>
      <c r="B20656" s="3">
        <v>43556</v>
      </c>
      <c r="C20656" s="3">
        <v>43646</v>
      </c>
      <c r="D20656" t="s">
        <v>131</v>
      </c>
      <c r="E20656" t="s">
        <v>167</v>
      </c>
      <c r="F20656" t="s">
        <v>132</v>
      </c>
    </row>
    <row r="20657" spans="1:6" x14ac:dyDescent="0.25">
      <c r="A20657">
        <v>4086</v>
      </c>
      <c r="B20657" s="3">
        <v>43647</v>
      </c>
      <c r="C20657" s="3">
        <v>43738</v>
      </c>
      <c r="D20657" t="s">
        <v>131</v>
      </c>
      <c r="E20657" t="s">
        <v>167</v>
      </c>
      <c r="F20657" t="s">
        <v>132</v>
      </c>
    </row>
    <row r="20658" spans="1:6" x14ac:dyDescent="0.25">
      <c r="A20658">
        <v>4086</v>
      </c>
      <c r="B20658" s="3">
        <v>43693</v>
      </c>
      <c r="C20658" s="3">
        <v>43693</v>
      </c>
      <c r="D20658" t="s">
        <v>131</v>
      </c>
      <c r="E20658" t="s">
        <v>167</v>
      </c>
      <c r="F20658" t="s">
        <v>133</v>
      </c>
    </row>
    <row r="20659" spans="1:6" x14ac:dyDescent="0.25">
      <c r="A20659">
        <v>4086</v>
      </c>
      <c r="B20659" s="3">
        <v>43693</v>
      </c>
      <c r="C20659" s="3">
        <v>43707</v>
      </c>
      <c r="D20659" t="s">
        <v>131</v>
      </c>
      <c r="E20659" t="s">
        <v>167</v>
      </c>
      <c r="F20659" t="s">
        <v>132</v>
      </c>
    </row>
    <row r="20660" spans="1:6" x14ac:dyDescent="0.25">
      <c r="A20660">
        <v>4086</v>
      </c>
      <c r="B20660" s="3">
        <v>43693</v>
      </c>
      <c r="C20660" s="3">
        <v>44389</v>
      </c>
      <c r="D20660" t="s">
        <v>131</v>
      </c>
      <c r="E20660" t="s">
        <v>167</v>
      </c>
      <c r="F20660" t="s">
        <v>132</v>
      </c>
    </row>
    <row r="20661" spans="1:6" x14ac:dyDescent="0.25">
      <c r="A20661">
        <v>4086</v>
      </c>
      <c r="B20661" s="3">
        <v>44389</v>
      </c>
      <c r="C20661" s="3">
        <v>44393</v>
      </c>
      <c r="D20661" t="s">
        <v>131</v>
      </c>
      <c r="E20661" t="s">
        <v>167</v>
      </c>
      <c r="F20661" t="s">
        <v>132</v>
      </c>
    </row>
    <row r="20662" spans="1:6" x14ac:dyDescent="0.25">
      <c r="A20662">
        <v>4086</v>
      </c>
      <c r="B20662" s="3">
        <v>44394</v>
      </c>
      <c r="C20662" s="3">
        <v>44426</v>
      </c>
      <c r="D20662" t="s">
        <v>131</v>
      </c>
      <c r="E20662" t="s">
        <v>167</v>
      </c>
      <c r="F20662" t="s">
        <v>132</v>
      </c>
    </row>
    <row r="20663" spans="1:6" x14ac:dyDescent="0.25">
      <c r="A20663">
        <v>4086</v>
      </c>
      <c r="B20663" s="3">
        <v>44426</v>
      </c>
      <c r="C20663" s="3">
        <v>44426</v>
      </c>
      <c r="D20663" t="s">
        <v>131</v>
      </c>
      <c r="E20663" t="s">
        <v>167</v>
      </c>
      <c r="F20663" t="s">
        <v>132</v>
      </c>
    </row>
    <row r="20664" spans="1:6" x14ac:dyDescent="0.25">
      <c r="A20664">
        <v>4086</v>
      </c>
      <c r="B20664" s="3">
        <v>44427</v>
      </c>
      <c r="C20664" s="3">
        <v>44439</v>
      </c>
      <c r="D20664" t="s">
        <v>131</v>
      </c>
      <c r="E20664" t="s">
        <v>167</v>
      </c>
      <c r="F20664" t="s">
        <v>132</v>
      </c>
    </row>
    <row r="20665" spans="1:6" x14ac:dyDescent="0.25">
      <c r="A20665">
        <v>4086</v>
      </c>
      <c r="B20665" s="3">
        <v>44439</v>
      </c>
      <c r="C20665" s="3">
        <v>44439</v>
      </c>
      <c r="D20665" t="s">
        <v>131</v>
      </c>
      <c r="E20665" t="s">
        <v>167</v>
      </c>
      <c r="F20665" t="s">
        <v>132</v>
      </c>
    </row>
    <row r="20666" spans="1:6" x14ac:dyDescent="0.25">
      <c r="A20666">
        <v>4086</v>
      </c>
      <c r="B20666" s="3">
        <v>44440</v>
      </c>
      <c r="C20666" s="3">
        <v>44445</v>
      </c>
      <c r="D20666" t="s">
        <v>131</v>
      </c>
      <c r="E20666" t="s">
        <v>167</v>
      </c>
      <c r="F20666" t="s">
        <v>132</v>
      </c>
    </row>
    <row r="20667" spans="1:6" x14ac:dyDescent="0.25">
      <c r="A20667">
        <v>4086</v>
      </c>
      <c r="B20667" s="3">
        <v>44445</v>
      </c>
      <c r="C20667" s="3">
        <v>44484</v>
      </c>
      <c r="D20667" t="s">
        <v>131</v>
      </c>
      <c r="E20667" t="s">
        <v>167</v>
      </c>
      <c r="F20667" t="s">
        <v>133</v>
      </c>
    </row>
    <row r="20668" spans="1:6" x14ac:dyDescent="0.25">
      <c r="A20668">
        <v>4089</v>
      </c>
      <c r="B20668" s="3">
        <v>43327</v>
      </c>
      <c r="C20668" s="3">
        <v>43418</v>
      </c>
      <c r="D20668" t="s">
        <v>131</v>
      </c>
      <c r="E20668" t="s">
        <v>167</v>
      </c>
      <c r="F20668" t="s">
        <v>132</v>
      </c>
    </row>
    <row r="20669" spans="1:6" x14ac:dyDescent="0.25">
      <c r="A20669">
        <v>4089</v>
      </c>
      <c r="B20669" s="3">
        <v>43419</v>
      </c>
      <c r="C20669" s="3">
        <v>43465</v>
      </c>
      <c r="D20669" t="s">
        <v>131</v>
      </c>
      <c r="E20669" t="s">
        <v>167</v>
      </c>
      <c r="F20669" t="s">
        <v>132</v>
      </c>
    </row>
    <row r="20670" spans="1:6" x14ac:dyDescent="0.25">
      <c r="A20670">
        <v>4089</v>
      </c>
      <c r="B20670" s="3">
        <v>43466</v>
      </c>
      <c r="C20670" s="3">
        <v>43524</v>
      </c>
      <c r="D20670" t="s">
        <v>131</v>
      </c>
      <c r="E20670" t="s">
        <v>167</v>
      </c>
      <c r="F20670" t="s">
        <v>132</v>
      </c>
    </row>
    <row r="20671" spans="1:6" x14ac:dyDescent="0.25">
      <c r="A20671">
        <v>4089</v>
      </c>
      <c r="B20671" s="3">
        <v>43525</v>
      </c>
      <c r="C20671" s="3">
        <v>43707</v>
      </c>
      <c r="D20671" t="s">
        <v>131</v>
      </c>
      <c r="E20671" t="s">
        <v>167</v>
      </c>
      <c r="F20671" t="s">
        <v>132</v>
      </c>
    </row>
    <row r="20672" spans="1:6" x14ac:dyDescent="0.25">
      <c r="A20672">
        <v>4090</v>
      </c>
      <c r="B20672" s="3">
        <v>44028</v>
      </c>
      <c r="C20672" s="3">
        <v>44733</v>
      </c>
      <c r="D20672" t="s">
        <v>131</v>
      </c>
      <c r="E20672" t="s">
        <v>177</v>
      </c>
      <c r="F20672" t="s">
        <v>133</v>
      </c>
    </row>
    <row r="20673" spans="1:6" x14ac:dyDescent="0.25">
      <c r="A20673">
        <v>4090</v>
      </c>
      <c r="B20673" s="3">
        <v>44733</v>
      </c>
      <c r="C20673" s="3">
        <v>44734</v>
      </c>
      <c r="D20673" t="s">
        <v>131</v>
      </c>
      <c r="E20673" t="s">
        <v>177</v>
      </c>
      <c r="F20673" t="s">
        <v>133</v>
      </c>
    </row>
    <row r="20674" spans="1:6" x14ac:dyDescent="0.25">
      <c r="A20674">
        <v>4090</v>
      </c>
      <c r="B20674" s="3">
        <v>44735</v>
      </c>
      <c r="C20674" s="3">
        <v>44747</v>
      </c>
      <c r="D20674" t="s">
        <v>131</v>
      </c>
      <c r="E20674" t="s">
        <v>177</v>
      </c>
      <c r="F20674" t="s">
        <v>133</v>
      </c>
    </row>
    <row r="20675" spans="1:6" x14ac:dyDescent="0.25">
      <c r="A20675">
        <v>4090</v>
      </c>
      <c r="B20675" s="3">
        <v>44747</v>
      </c>
      <c r="C20675" s="3">
        <v>44748</v>
      </c>
      <c r="D20675" t="s">
        <v>131</v>
      </c>
      <c r="E20675" t="s">
        <v>177</v>
      </c>
      <c r="F20675" t="s">
        <v>133</v>
      </c>
    </row>
    <row r="20676" spans="1:6" x14ac:dyDescent="0.25">
      <c r="A20676">
        <v>4090</v>
      </c>
      <c r="B20676" s="3">
        <v>44749</v>
      </c>
      <c r="D20676" t="s">
        <v>131</v>
      </c>
      <c r="E20676" t="s">
        <v>177</v>
      </c>
      <c r="F20676" t="s">
        <v>133</v>
      </c>
    </row>
    <row r="20677" spans="1:6" x14ac:dyDescent="0.25">
      <c r="A20677">
        <v>4091</v>
      </c>
      <c r="B20677" s="3">
        <v>43647</v>
      </c>
      <c r="C20677" s="3">
        <v>43738</v>
      </c>
      <c r="D20677" t="s">
        <v>131</v>
      </c>
      <c r="E20677" t="s">
        <v>167</v>
      </c>
      <c r="F20677" t="s">
        <v>133</v>
      </c>
    </row>
    <row r="20678" spans="1:6" x14ac:dyDescent="0.25">
      <c r="A20678">
        <v>4091</v>
      </c>
      <c r="B20678" s="3">
        <v>43739</v>
      </c>
      <c r="C20678" s="3">
        <v>43830</v>
      </c>
      <c r="D20678" t="s">
        <v>131</v>
      </c>
      <c r="E20678" t="s">
        <v>167</v>
      </c>
      <c r="F20678" t="s">
        <v>133</v>
      </c>
    </row>
    <row r="20679" spans="1:6" x14ac:dyDescent="0.25">
      <c r="A20679">
        <v>4091</v>
      </c>
      <c r="B20679" s="3">
        <v>43831</v>
      </c>
      <c r="C20679" s="3">
        <v>43921</v>
      </c>
      <c r="D20679" t="s">
        <v>131</v>
      </c>
      <c r="E20679" t="s">
        <v>167</v>
      </c>
      <c r="F20679" t="s">
        <v>133</v>
      </c>
    </row>
    <row r="20680" spans="1:6" x14ac:dyDescent="0.25">
      <c r="A20680">
        <v>4091</v>
      </c>
      <c r="B20680" s="3">
        <v>43922</v>
      </c>
      <c r="C20680" s="3">
        <v>44012</v>
      </c>
      <c r="D20680" t="s">
        <v>131</v>
      </c>
      <c r="E20680" t="s">
        <v>167</v>
      </c>
      <c r="F20680" t="s">
        <v>133</v>
      </c>
    </row>
    <row r="20681" spans="1:6" x14ac:dyDescent="0.25">
      <c r="A20681">
        <v>4091</v>
      </c>
      <c r="B20681" s="3">
        <v>44013</v>
      </c>
      <c r="C20681" s="3">
        <v>44104</v>
      </c>
      <c r="D20681" t="s">
        <v>131</v>
      </c>
      <c r="E20681" t="s">
        <v>167</v>
      </c>
      <c r="F20681" t="s">
        <v>133</v>
      </c>
    </row>
    <row r="20682" spans="1:6" x14ac:dyDescent="0.25">
      <c r="A20682">
        <v>4091</v>
      </c>
      <c r="B20682" s="3">
        <v>44105</v>
      </c>
      <c r="C20682" s="3">
        <v>44196</v>
      </c>
      <c r="D20682" t="s">
        <v>131</v>
      </c>
      <c r="E20682" t="s">
        <v>167</v>
      </c>
      <c r="F20682" t="s">
        <v>133</v>
      </c>
    </row>
    <row r="20683" spans="1:6" x14ac:dyDescent="0.25">
      <c r="A20683">
        <v>4091</v>
      </c>
      <c r="B20683" s="3">
        <v>44197</v>
      </c>
      <c r="C20683" s="3">
        <v>44197</v>
      </c>
      <c r="D20683" t="s">
        <v>131</v>
      </c>
      <c r="E20683" t="s">
        <v>167</v>
      </c>
      <c r="F20683" t="s">
        <v>133</v>
      </c>
    </row>
    <row r="20684" spans="1:6" x14ac:dyDescent="0.25">
      <c r="A20684">
        <v>4091</v>
      </c>
      <c r="B20684" s="3">
        <v>44197</v>
      </c>
      <c r="C20684" s="3">
        <v>44227</v>
      </c>
      <c r="D20684" t="s">
        <v>131</v>
      </c>
      <c r="E20684" t="s">
        <v>167</v>
      </c>
      <c r="F20684" t="s">
        <v>133</v>
      </c>
    </row>
    <row r="20685" spans="1:6" x14ac:dyDescent="0.25">
      <c r="A20685">
        <v>4091</v>
      </c>
      <c r="B20685" s="3">
        <v>44197</v>
      </c>
      <c r="C20685" s="3">
        <v>44197</v>
      </c>
      <c r="D20685" t="s">
        <v>131</v>
      </c>
      <c r="E20685" t="s">
        <v>167</v>
      </c>
      <c r="F20685" t="s">
        <v>133</v>
      </c>
    </row>
    <row r="20686" spans="1:6" x14ac:dyDescent="0.25">
      <c r="A20686">
        <v>4091</v>
      </c>
      <c r="B20686" s="3">
        <v>44256</v>
      </c>
      <c r="C20686" s="3">
        <v>44440</v>
      </c>
      <c r="D20686" t="s">
        <v>131</v>
      </c>
      <c r="E20686" t="s">
        <v>185</v>
      </c>
      <c r="F20686" t="s">
        <v>133</v>
      </c>
    </row>
    <row r="20687" spans="1:6" x14ac:dyDescent="0.25">
      <c r="A20687">
        <v>4091</v>
      </c>
      <c r="B20687" s="3">
        <v>44440</v>
      </c>
      <c r="C20687" s="3">
        <v>44470</v>
      </c>
      <c r="D20687" t="s">
        <v>131</v>
      </c>
      <c r="E20687" t="s">
        <v>185</v>
      </c>
      <c r="F20687" t="s">
        <v>133</v>
      </c>
    </row>
    <row r="20688" spans="1:6" x14ac:dyDescent="0.25">
      <c r="A20688">
        <v>4091</v>
      </c>
      <c r="B20688" s="3">
        <v>44440</v>
      </c>
      <c r="D20688" t="s">
        <v>131</v>
      </c>
      <c r="E20688" t="s">
        <v>167</v>
      </c>
      <c r="F20688" t="s">
        <v>133</v>
      </c>
    </row>
    <row r="20689" spans="1:6" x14ac:dyDescent="0.25">
      <c r="A20689">
        <v>4091</v>
      </c>
      <c r="B20689" s="3">
        <v>44440</v>
      </c>
      <c r="C20689" s="3">
        <v>44440</v>
      </c>
      <c r="D20689" t="s">
        <v>131</v>
      </c>
      <c r="E20689" t="s">
        <v>167</v>
      </c>
      <c r="F20689" t="s">
        <v>132</v>
      </c>
    </row>
    <row r="20690" spans="1:6" x14ac:dyDescent="0.25">
      <c r="A20690">
        <v>4099</v>
      </c>
      <c r="B20690" s="3">
        <v>43328</v>
      </c>
      <c r="C20690" s="3">
        <v>44579</v>
      </c>
      <c r="D20690" t="s">
        <v>131</v>
      </c>
      <c r="E20690" t="s">
        <v>125</v>
      </c>
      <c r="F20690" t="s">
        <v>133</v>
      </c>
    </row>
    <row r="20691" spans="1:6" x14ac:dyDescent="0.25">
      <c r="A20691">
        <v>4099</v>
      </c>
      <c r="B20691" s="3">
        <v>44579</v>
      </c>
      <c r="C20691" s="3">
        <v>44585</v>
      </c>
      <c r="D20691" t="s">
        <v>131</v>
      </c>
      <c r="E20691" t="s">
        <v>125</v>
      </c>
      <c r="F20691" t="s">
        <v>133</v>
      </c>
    </row>
    <row r="20692" spans="1:6" x14ac:dyDescent="0.25">
      <c r="A20692">
        <v>4099</v>
      </c>
      <c r="B20692" s="3">
        <v>44586</v>
      </c>
      <c r="D20692" t="s">
        <v>131</v>
      </c>
      <c r="E20692" t="s">
        <v>125</v>
      </c>
      <c r="F20692" t="s">
        <v>133</v>
      </c>
    </row>
    <row r="20693" spans="1:6" x14ac:dyDescent="0.25">
      <c r="A20693">
        <v>4101</v>
      </c>
      <c r="B20693" s="3">
        <v>43844</v>
      </c>
      <c r="D20693" t="s">
        <v>131</v>
      </c>
      <c r="E20693" t="s">
        <v>173</v>
      </c>
      <c r="F20693" t="s">
        <v>133</v>
      </c>
    </row>
    <row r="20694" spans="1:6" x14ac:dyDescent="0.25">
      <c r="A20694">
        <v>4102</v>
      </c>
      <c r="B20694" s="3">
        <v>43284</v>
      </c>
      <c r="C20694" s="3">
        <v>43284</v>
      </c>
      <c r="D20694" t="s">
        <v>131</v>
      </c>
      <c r="E20694" t="s">
        <v>169</v>
      </c>
      <c r="F20694" t="s">
        <v>132</v>
      </c>
    </row>
    <row r="20695" spans="1:6" x14ac:dyDescent="0.25">
      <c r="A20695">
        <v>4102</v>
      </c>
      <c r="B20695" s="3">
        <v>43284</v>
      </c>
      <c r="C20695" s="3">
        <v>43644</v>
      </c>
      <c r="D20695" t="s">
        <v>131</v>
      </c>
      <c r="E20695" t="s">
        <v>169</v>
      </c>
      <c r="F20695" t="s">
        <v>132</v>
      </c>
    </row>
    <row r="20696" spans="1:6" x14ac:dyDescent="0.25">
      <c r="A20696">
        <v>4102</v>
      </c>
      <c r="B20696" s="3">
        <v>43644</v>
      </c>
      <c r="C20696" s="3">
        <v>43646</v>
      </c>
      <c r="D20696" t="s">
        <v>131</v>
      </c>
      <c r="E20696" t="s">
        <v>169</v>
      </c>
      <c r="F20696" t="s">
        <v>132</v>
      </c>
    </row>
    <row r="20697" spans="1:6" x14ac:dyDescent="0.25">
      <c r="A20697">
        <v>4102</v>
      </c>
      <c r="B20697" s="3">
        <v>43647</v>
      </c>
      <c r="C20697" s="3">
        <v>43648</v>
      </c>
      <c r="D20697" t="s">
        <v>131</v>
      </c>
      <c r="E20697" t="s">
        <v>169</v>
      </c>
      <c r="F20697" t="s">
        <v>132</v>
      </c>
    </row>
    <row r="20698" spans="1:6" x14ac:dyDescent="0.25">
      <c r="A20698">
        <v>4102</v>
      </c>
      <c r="B20698" s="3">
        <v>43648</v>
      </c>
      <c r="C20698" s="3">
        <v>43651</v>
      </c>
      <c r="D20698" t="s">
        <v>131</v>
      </c>
      <c r="E20698" t="s">
        <v>169</v>
      </c>
      <c r="F20698" t="s">
        <v>132</v>
      </c>
    </row>
    <row r="20699" spans="1:6" x14ac:dyDescent="0.25">
      <c r="A20699">
        <v>4102</v>
      </c>
      <c r="B20699" s="3">
        <v>43652</v>
      </c>
      <c r="C20699" s="3">
        <v>43652</v>
      </c>
      <c r="D20699" t="s">
        <v>131</v>
      </c>
      <c r="E20699" t="s">
        <v>169</v>
      </c>
      <c r="F20699" t="s">
        <v>132</v>
      </c>
    </row>
    <row r="20700" spans="1:6" x14ac:dyDescent="0.25">
      <c r="A20700">
        <v>4102</v>
      </c>
      <c r="B20700" s="3">
        <v>43652</v>
      </c>
      <c r="C20700" s="3">
        <v>43660</v>
      </c>
      <c r="D20700" t="s">
        <v>131</v>
      </c>
      <c r="E20700" t="s">
        <v>169</v>
      </c>
      <c r="F20700" t="s">
        <v>132</v>
      </c>
    </row>
    <row r="20701" spans="1:6" x14ac:dyDescent="0.25">
      <c r="A20701">
        <v>4102</v>
      </c>
      <c r="B20701" s="3">
        <v>43661</v>
      </c>
      <c r="C20701" s="3">
        <v>44165</v>
      </c>
      <c r="D20701" t="s">
        <v>131</v>
      </c>
      <c r="E20701" t="s">
        <v>169</v>
      </c>
      <c r="F20701" t="s">
        <v>132</v>
      </c>
    </row>
    <row r="20702" spans="1:6" x14ac:dyDescent="0.25">
      <c r="A20702">
        <v>4102</v>
      </c>
      <c r="B20702" s="3">
        <v>44075</v>
      </c>
      <c r="C20702" s="3">
        <v>44075</v>
      </c>
      <c r="D20702" t="s">
        <v>131</v>
      </c>
      <c r="E20702" t="s">
        <v>286</v>
      </c>
      <c r="F20702" t="s">
        <v>132</v>
      </c>
    </row>
    <row r="20703" spans="1:6" x14ac:dyDescent="0.25">
      <c r="A20703">
        <v>4102</v>
      </c>
      <c r="B20703" s="3">
        <v>44075</v>
      </c>
      <c r="C20703" s="3">
        <v>44165</v>
      </c>
      <c r="D20703" t="s">
        <v>131</v>
      </c>
      <c r="E20703" t="s">
        <v>286</v>
      </c>
      <c r="F20703" t="s">
        <v>132</v>
      </c>
    </row>
    <row r="20704" spans="1:6" x14ac:dyDescent="0.25">
      <c r="A20704">
        <v>4102</v>
      </c>
      <c r="B20704" s="3">
        <v>44166</v>
      </c>
      <c r="C20704" s="3">
        <v>44166</v>
      </c>
      <c r="D20704" t="s">
        <v>131</v>
      </c>
      <c r="E20704" t="s">
        <v>199</v>
      </c>
      <c r="F20704" t="s">
        <v>132</v>
      </c>
    </row>
    <row r="20705" spans="1:6" x14ac:dyDescent="0.25">
      <c r="A20705">
        <v>4102</v>
      </c>
      <c r="B20705" s="3">
        <v>44166</v>
      </c>
      <c r="C20705" s="3">
        <v>44739</v>
      </c>
      <c r="D20705" t="s">
        <v>131</v>
      </c>
      <c r="E20705" t="s">
        <v>199</v>
      </c>
      <c r="F20705" t="s">
        <v>132</v>
      </c>
    </row>
    <row r="20706" spans="1:6" x14ac:dyDescent="0.25">
      <c r="A20706">
        <v>4102</v>
      </c>
      <c r="B20706" s="3">
        <v>44739</v>
      </c>
      <c r="C20706" s="3">
        <v>44742</v>
      </c>
      <c r="D20706" t="s">
        <v>131</v>
      </c>
      <c r="E20706" t="s">
        <v>286</v>
      </c>
      <c r="F20706" t="s">
        <v>132</v>
      </c>
    </row>
    <row r="20707" spans="1:6" x14ac:dyDescent="0.25">
      <c r="A20707">
        <v>4102</v>
      </c>
      <c r="B20707" s="3">
        <v>44743</v>
      </c>
      <c r="D20707" t="s">
        <v>131</v>
      </c>
      <c r="E20707" t="s">
        <v>286</v>
      </c>
      <c r="F20707" t="s">
        <v>132</v>
      </c>
    </row>
    <row r="20708" spans="1:6" x14ac:dyDescent="0.25">
      <c r="A20708">
        <v>4103</v>
      </c>
      <c r="B20708" s="3">
        <v>43525</v>
      </c>
      <c r="C20708" s="3">
        <v>44197</v>
      </c>
      <c r="D20708" t="s">
        <v>131</v>
      </c>
      <c r="E20708" t="s">
        <v>171</v>
      </c>
      <c r="F20708" t="s">
        <v>133</v>
      </c>
    </row>
    <row r="20709" spans="1:6" x14ac:dyDescent="0.25">
      <c r="A20709">
        <v>4103</v>
      </c>
      <c r="B20709" s="3">
        <v>44197</v>
      </c>
      <c r="C20709" s="3">
        <v>44197</v>
      </c>
      <c r="D20709" t="s">
        <v>131</v>
      </c>
      <c r="E20709" t="s">
        <v>125</v>
      </c>
      <c r="F20709" t="s">
        <v>133</v>
      </c>
    </row>
    <row r="20710" spans="1:6" x14ac:dyDescent="0.25">
      <c r="A20710">
        <v>4103</v>
      </c>
      <c r="B20710" s="3">
        <v>44197</v>
      </c>
      <c r="C20710" s="3">
        <v>44197</v>
      </c>
      <c r="D20710" t="s">
        <v>131</v>
      </c>
      <c r="E20710" t="s">
        <v>171</v>
      </c>
      <c r="F20710" t="s">
        <v>133</v>
      </c>
    </row>
    <row r="20711" spans="1:6" x14ac:dyDescent="0.25">
      <c r="A20711">
        <v>4103</v>
      </c>
      <c r="B20711" s="3">
        <v>44197</v>
      </c>
      <c r="C20711" s="3">
        <v>44712</v>
      </c>
      <c r="D20711" t="s">
        <v>131</v>
      </c>
      <c r="E20711" t="s">
        <v>125</v>
      </c>
      <c r="F20711" t="s">
        <v>133</v>
      </c>
    </row>
    <row r="20712" spans="1:6" x14ac:dyDescent="0.25">
      <c r="A20712">
        <v>4103</v>
      </c>
      <c r="B20712" s="3">
        <v>44712</v>
      </c>
      <c r="C20712" s="3">
        <v>44713</v>
      </c>
      <c r="D20712" t="s">
        <v>131</v>
      </c>
      <c r="E20712" t="s">
        <v>125</v>
      </c>
      <c r="F20712" t="s">
        <v>133</v>
      </c>
    </row>
    <row r="20713" spans="1:6" x14ac:dyDescent="0.25">
      <c r="A20713">
        <v>4103</v>
      </c>
      <c r="B20713" s="3">
        <v>44713</v>
      </c>
      <c r="D20713" t="s">
        <v>131</v>
      </c>
      <c r="E20713" t="s">
        <v>125</v>
      </c>
      <c r="F20713" t="s">
        <v>133</v>
      </c>
    </row>
    <row r="20714" spans="1:6" x14ac:dyDescent="0.25">
      <c r="A20714">
        <v>4104</v>
      </c>
      <c r="B20714" s="3">
        <v>43983</v>
      </c>
      <c r="C20714" s="3">
        <v>44501</v>
      </c>
      <c r="D20714" t="s">
        <v>131</v>
      </c>
      <c r="E20714" t="s">
        <v>212</v>
      </c>
      <c r="F20714" t="s">
        <v>133</v>
      </c>
    </row>
    <row r="20715" spans="1:6" x14ac:dyDescent="0.25">
      <c r="A20715">
        <v>4104</v>
      </c>
      <c r="B20715" s="3">
        <v>44501</v>
      </c>
      <c r="C20715" s="3">
        <v>44501</v>
      </c>
      <c r="D20715" t="s">
        <v>131</v>
      </c>
      <c r="E20715" t="s">
        <v>212</v>
      </c>
      <c r="F20715" t="s">
        <v>133</v>
      </c>
    </row>
    <row r="20716" spans="1:6" x14ac:dyDescent="0.25">
      <c r="A20716">
        <v>4104</v>
      </c>
      <c r="B20716" s="3">
        <v>44501</v>
      </c>
      <c r="C20716" s="3">
        <v>44593</v>
      </c>
      <c r="D20716" t="s">
        <v>131</v>
      </c>
      <c r="E20716" t="s">
        <v>173</v>
      </c>
      <c r="F20716" t="s">
        <v>133</v>
      </c>
    </row>
    <row r="20717" spans="1:6" x14ac:dyDescent="0.25">
      <c r="A20717">
        <v>4104</v>
      </c>
      <c r="B20717" s="3">
        <v>44593</v>
      </c>
      <c r="C20717" s="3">
        <v>44593</v>
      </c>
      <c r="D20717" t="s">
        <v>131</v>
      </c>
      <c r="E20717" t="s">
        <v>173</v>
      </c>
      <c r="F20717" t="s">
        <v>133</v>
      </c>
    </row>
    <row r="20718" spans="1:6" x14ac:dyDescent="0.25">
      <c r="A20718">
        <v>4104</v>
      </c>
      <c r="B20718" s="3">
        <v>44593</v>
      </c>
      <c r="C20718" s="3">
        <v>44636</v>
      </c>
      <c r="D20718" t="s">
        <v>131</v>
      </c>
      <c r="E20718" t="s">
        <v>212</v>
      </c>
      <c r="F20718" t="s">
        <v>133</v>
      </c>
    </row>
    <row r="20719" spans="1:6" x14ac:dyDescent="0.25">
      <c r="A20719">
        <v>4104</v>
      </c>
      <c r="B20719" s="3">
        <v>44636</v>
      </c>
      <c r="D20719" t="s">
        <v>131</v>
      </c>
      <c r="E20719" t="s">
        <v>212</v>
      </c>
      <c r="F20719" t="s">
        <v>133</v>
      </c>
    </row>
    <row r="20720" spans="1:6" x14ac:dyDescent="0.25">
      <c r="A20720">
        <v>4104</v>
      </c>
      <c r="B20720" s="3">
        <v>44636</v>
      </c>
      <c r="D20720" t="s">
        <v>131</v>
      </c>
      <c r="E20720" t="s">
        <v>173</v>
      </c>
      <c r="F20720" t="s">
        <v>133</v>
      </c>
    </row>
    <row r="20721" spans="1:6" x14ac:dyDescent="0.25">
      <c r="A20721">
        <v>4105</v>
      </c>
      <c r="B20721" s="3">
        <v>44260</v>
      </c>
      <c r="C20721" s="3">
        <v>44697</v>
      </c>
      <c r="D20721" t="s">
        <v>131</v>
      </c>
      <c r="E20721" t="s">
        <v>134</v>
      </c>
      <c r="F20721" t="s">
        <v>133</v>
      </c>
    </row>
    <row r="20722" spans="1:6" x14ac:dyDescent="0.25">
      <c r="A20722">
        <v>4105</v>
      </c>
      <c r="B20722" s="3">
        <v>44697</v>
      </c>
      <c r="D20722" t="s">
        <v>131</v>
      </c>
      <c r="E20722" t="s">
        <v>134</v>
      </c>
      <c r="F20722" t="s">
        <v>133</v>
      </c>
    </row>
    <row r="20723" spans="1:6" x14ac:dyDescent="0.25">
      <c r="A20723">
        <v>4107</v>
      </c>
      <c r="B20723" s="3">
        <v>44230</v>
      </c>
      <c r="C20723" s="3">
        <v>44278</v>
      </c>
      <c r="D20723" t="s">
        <v>131</v>
      </c>
      <c r="E20723" t="s">
        <v>167</v>
      </c>
      <c r="F20723" t="s">
        <v>133</v>
      </c>
    </row>
    <row r="20724" spans="1:6" x14ac:dyDescent="0.25">
      <c r="A20724">
        <v>4107</v>
      </c>
      <c r="B20724" s="3">
        <v>44279</v>
      </c>
      <c r="C20724" s="3">
        <v>44327</v>
      </c>
      <c r="D20724" t="s">
        <v>131</v>
      </c>
      <c r="E20724" t="s">
        <v>167</v>
      </c>
      <c r="F20724" t="s">
        <v>133</v>
      </c>
    </row>
    <row r="20725" spans="1:6" x14ac:dyDescent="0.25">
      <c r="A20725">
        <v>4107</v>
      </c>
      <c r="B20725" s="3">
        <v>44328</v>
      </c>
      <c r="D20725" t="s">
        <v>131</v>
      </c>
      <c r="E20725" t="s">
        <v>167</v>
      </c>
      <c r="F20725" t="s">
        <v>133</v>
      </c>
    </row>
    <row r="20726" spans="1:6" x14ac:dyDescent="0.25">
      <c r="A20726">
        <v>4107</v>
      </c>
      <c r="B20726" s="3">
        <v>44501</v>
      </c>
      <c r="C20726" s="3">
        <v>44725</v>
      </c>
      <c r="D20726" t="s">
        <v>131</v>
      </c>
      <c r="E20726" t="s">
        <v>176</v>
      </c>
      <c r="F20726" t="s">
        <v>133</v>
      </c>
    </row>
    <row r="20727" spans="1:6" x14ac:dyDescent="0.25">
      <c r="A20727">
        <v>4107</v>
      </c>
      <c r="B20727" s="3">
        <v>44725</v>
      </c>
      <c r="D20727" t="s">
        <v>131</v>
      </c>
      <c r="E20727" t="s">
        <v>176</v>
      </c>
      <c r="F20727" t="s">
        <v>133</v>
      </c>
    </row>
    <row r="20728" spans="1:6" x14ac:dyDescent="0.25">
      <c r="A20728">
        <v>4108</v>
      </c>
      <c r="B20728" s="3">
        <v>44136</v>
      </c>
      <c r="C20728" s="3">
        <v>44323</v>
      </c>
      <c r="D20728" t="s">
        <v>131</v>
      </c>
      <c r="E20728" t="s">
        <v>171</v>
      </c>
      <c r="F20728" t="s">
        <v>133</v>
      </c>
    </row>
    <row r="20729" spans="1:6" x14ac:dyDescent="0.25">
      <c r="A20729">
        <v>4108</v>
      </c>
      <c r="B20729" s="3">
        <v>44323</v>
      </c>
      <c r="C20729" s="3">
        <v>44347</v>
      </c>
      <c r="D20729" t="s">
        <v>131</v>
      </c>
      <c r="E20729" t="s">
        <v>171</v>
      </c>
      <c r="F20729" t="s">
        <v>133</v>
      </c>
    </row>
    <row r="20730" spans="1:6" x14ac:dyDescent="0.25">
      <c r="A20730">
        <v>4108</v>
      </c>
      <c r="B20730" s="3">
        <v>44347</v>
      </c>
      <c r="C20730" s="3">
        <v>44593</v>
      </c>
      <c r="D20730" t="s">
        <v>131</v>
      </c>
      <c r="E20730" t="s">
        <v>118</v>
      </c>
      <c r="F20730" t="s">
        <v>133</v>
      </c>
    </row>
    <row r="20731" spans="1:6" x14ac:dyDescent="0.25">
      <c r="A20731">
        <v>4108</v>
      </c>
      <c r="B20731" s="3">
        <v>44347</v>
      </c>
      <c r="C20731" s="3">
        <v>44347</v>
      </c>
      <c r="D20731" t="s">
        <v>131</v>
      </c>
      <c r="E20731" t="s">
        <v>171</v>
      </c>
      <c r="F20731" t="s">
        <v>133</v>
      </c>
    </row>
    <row r="20732" spans="1:6" x14ac:dyDescent="0.25">
      <c r="A20732">
        <v>4108</v>
      </c>
      <c r="B20732" s="3">
        <v>44347</v>
      </c>
      <c r="C20732" s="3">
        <v>44347</v>
      </c>
      <c r="D20732" t="s">
        <v>131</v>
      </c>
      <c r="E20732" t="s">
        <v>171</v>
      </c>
      <c r="F20732" t="s">
        <v>133</v>
      </c>
    </row>
    <row r="20733" spans="1:6" x14ac:dyDescent="0.25">
      <c r="A20733">
        <v>4108</v>
      </c>
      <c r="B20733" s="3">
        <v>44593</v>
      </c>
      <c r="C20733" s="3">
        <v>44593</v>
      </c>
      <c r="D20733" t="s">
        <v>131</v>
      </c>
      <c r="E20733" t="s">
        <v>118</v>
      </c>
      <c r="F20733" t="s">
        <v>133</v>
      </c>
    </row>
    <row r="20734" spans="1:6" x14ac:dyDescent="0.25">
      <c r="A20734">
        <v>4110</v>
      </c>
      <c r="B20734" s="3">
        <v>43344</v>
      </c>
      <c r="D20734" t="s">
        <v>131</v>
      </c>
      <c r="E20734" t="s">
        <v>97</v>
      </c>
      <c r="F20734" t="s">
        <v>133</v>
      </c>
    </row>
    <row r="20735" spans="1:6" x14ac:dyDescent="0.25">
      <c r="A20735">
        <v>4113</v>
      </c>
      <c r="B20735" s="3">
        <v>43334</v>
      </c>
      <c r="C20735" s="3">
        <v>43425</v>
      </c>
      <c r="D20735" t="s">
        <v>131</v>
      </c>
      <c r="E20735" t="s">
        <v>171</v>
      </c>
      <c r="F20735" t="s">
        <v>132</v>
      </c>
    </row>
    <row r="20736" spans="1:6" x14ac:dyDescent="0.25">
      <c r="A20736">
        <v>4113</v>
      </c>
      <c r="B20736" s="3">
        <v>43426</v>
      </c>
      <c r="C20736" s="3">
        <v>43465</v>
      </c>
      <c r="D20736" t="s">
        <v>131</v>
      </c>
      <c r="E20736" t="s">
        <v>171</v>
      </c>
      <c r="F20736" t="s">
        <v>132</v>
      </c>
    </row>
    <row r="20737" spans="1:6" x14ac:dyDescent="0.25">
      <c r="A20737">
        <v>4113</v>
      </c>
      <c r="B20737" s="3">
        <v>43465</v>
      </c>
      <c r="C20737" s="3">
        <v>43711</v>
      </c>
      <c r="D20737" t="s">
        <v>131</v>
      </c>
      <c r="E20737" t="s">
        <v>171</v>
      </c>
      <c r="F20737" t="s">
        <v>132</v>
      </c>
    </row>
    <row r="20738" spans="1:6" x14ac:dyDescent="0.25">
      <c r="A20738">
        <v>4113</v>
      </c>
      <c r="B20738" s="3">
        <v>43745</v>
      </c>
      <c r="C20738" s="3">
        <v>44166</v>
      </c>
      <c r="D20738" t="s">
        <v>131</v>
      </c>
      <c r="E20738" t="s">
        <v>172</v>
      </c>
      <c r="F20738" t="s">
        <v>133</v>
      </c>
    </row>
    <row r="20739" spans="1:6" x14ac:dyDescent="0.25">
      <c r="A20739">
        <v>4113</v>
      </c>
      <c r="B20739" s="3">
        <v>43745</v>
      </c>
      <c r="C20739" s="3">
        <v>43745</v>
      </c>
      <c r="D20739" t="s">
        <v>131</v>
      </c>
      <c r="E20739" t="s">
        <v>172</v>
      </c>
      <c r="F20739" t="s">
        <v>132</v>
      </c>
    </row>
    <row r="20740" spans="1:6" x14ac:dyDescent="0.25">
      <c r="A20740">
        <v>4113</v>
      </c>
      <c r="B20740" s="3">
        <v>44166</v>
      </c>
      <c r="C20740" s="3">
        <v>44170</v>
      </c>
      <c r="D20740" t="s">
        <v>131</v>
      </c>
      <c r="E20740" t="s">
        <v>172</v>
      </c>
      <c r="F20740" t="s">
        <v>133</v>
      </c>
    </row>
    <row r="20741" spans="1:6" x14ac:dyDescent="0.25">
      <c r="A20741">
        <v>4113</v>
      </c>
      <c r="B20741" s="3">
        <v>44171</v>
      </c>
      <c r="C20741" s="3">
        <v>44171</v>
      </c>
      <c r="D20741" t="s">
        <v>131</v>
      </c>
      <c r="E20741" t="s">
        <v>172</v>
      </c>
      <c r="F20741" t="s">
        <v>133</v>
      </c>
    </row>
    <row r="20742" spans="1:6" x14ac:dyDescent="0.25">
      <c r="A20742">
        <v>4113</v>
      </c>
      <c r="B20742" s="3">
        <v>44171</v>
      </c>
      <c r="C20742" s="3">
        <v>44175</v>
      </c>
      <c r="D20742" t="s">
        <v>131</v>
      </c>
      <c r="E20742" t="s">
        <v>172</v>
      </c>
      <c r="F20742" t="s">
        <v>133</v>
      </c>
    </row>
    <row r="20743" spans="1:6" x14ac:dyDescent="0.25">
      <c r="A20743">
        <v>4113</v>
      </c>
      <c r="B20743" s="3">
        <v>44176</v>
      </c>
      <c r="D20743" t="s">
        <v>131</v>
      </c>
      <c r="E20743" t="s">
        <v>172</v>
      </c>
      <c r="F20743" t="s">
        <v>133</v>
      </c>
    </row>
    <row r="20744" spans="1:6" x14ac:dyDescent="0.25">
      <c r="A20744">
        <v>4114</v>
      </c>
      <c r="B20744" s="3">
        <v>44136</v>
      </c>
      <c r="C20744" s="3">
        <v>44165</v>
      </c>
      <c r="D20744" t="s">
        <v>131</v>
      </c>
      <c r="E20744" t="s">
        <v>167</v>
      </c>
      <c r="F20744" t="s">
        <v>133</v>
      </c>
    </row>
    <row r="20745" spans="1:6" x14ac:dyDescent="0.25">
      <c r="A20745">
        <v>4114</v>
      </c>
      <c r="B20745" s="3">
        <v>44165</v>
      </c>
      <c r="D20745" t="s">
        <v>131</v>
      </c>
      <c r="E20745" t="s">
        <v>167</v>
      </c>
      <c r="F20745" t="s">
        <v>133</v>
      </c>
    </row>
    <row r="20746" spans="1:6" x14ac:dyDescent="0.25">
      <c r="A20746">
        <v>4114</v>
      </c>
      <c r="B20746" s="3">
        <v>44497</v>
      </c>
      <c r="D20746" t="s">
        <v>131</v>
      </c>
      <c r="E20746" t="s">
        <v>167</v>
      </c>
      <c r="F20746" t="s">
        <v>133</v>
      </c>
    </row>
    <row r="20747" spans="1:6" x14ac:dyDescent="0.25">
      <c r="A20747">
        <v>4119</v>
      </c>
      <c r="B20747" s="3">
        <v>43374</v>
      </c>
      <c r="C20747" s="3">
        <v>43497</v>
      </c>
      <c r="D20747" t="s">
        <v>131</v>
      </c>
      <c r="E20747" t="s">
        <v>190</v>
      </c>
      <c r="F20747" t="s">
        <v>133</v>
      </c>
    </row>
    <row r="20748" spans="1:6" x14ac:dyDescent="0.25">
      <c r="A20748">
        <v>4119</v>
      </c>
      <c r="B20748" s="3">
        <v>43497</v>
      </c>
      <c r="C20748" s="3">
        <v>43497</v>
      </c>
      <c r="D20748" t="s">
        <v>131</v>
      </c>
      <c r="E20748" t="s">
        <v>190</v>
      </c>
      <c r="F20748" t="s">
        <v>133</v>
      </c>
    </row>
    <row r="20749" spans="1:6" x14ac:dyDescent="0.25">
      <c r="A20749">
        <v>4119</v>
      </c>
      <c r="B20749" s="3">
        <v>43497</v>
      </c>
      <c r="C20749" s="3">
        <v>44582</v>
      </c>
      <c r="D20749" t="s">
        <v>131</v>
      </c>
      <c r="E20749" t="s">
        <v>167</v>
      </c>
      <c r="F20749" t="s">
        <v>133</v>
      </c>
    </row>
    <row r="20750" spans="1:6" x14ac:dyDescent="0.25">
      <c r="A20750">
        <v>4119</v>
      </c>
      <c r="B20750" s="3">
        <v>44582</v>
      </c>
      <c r="C20750" s="3">
        <v>44586</v>
      </c>
      <c r="D20750" t="s">
        <v>131</v>
      </c>
      <c r="E20750" t="s">
        <v>167</v>
      </c>
      <c r="F20750" t="s">
        <v>133</v>
      </c>
    </row>
    <row r="20751" spans="1:6" x14ac:dyDescent="0.25">
      <c r="A20751">
        <v>4119</v>
      </c>
      <c r="B20751" s="3">
        <v>44587</v>
      </c>
      <c r="D20751" t="s">
        <v>131</v>
      </c>
      <c r="E20751" t="s">
        <v>167</v>
      </c>
      <c r="F20751" t="s">
        <v>133</v>
      </c>
    </row>
    <row r="20752" spans="1:6" x14ac:dyDescent="0.25">
      <c r="A20752">
        <v>4120</v>
      </c>
      <c r="B20752" s="3">
        <v>44501</v>
      </c>
      <c r="C20752" s="3">
        <v>44561</v>
      </c>
      <c r="D20752" t="s">
        <v>131</v>
      </c>
      <c r="E20752" t="s">
        <v>173</v>
      </c>
      <c r="F20752" t="s">
        <v>133</v>
      </c>
    </row>
    <row r="20753" spans="1:6" x14ac:dyDescent="0.25">
      <c r="A20753">
        <v>4120</v>
      </c>
      <c r="B20753" s="3">
        <v>44578</v>
      </c>
      <c r="C20753" s="3">
        <v>44651</v>
      </c>
      <c r="D20753" t="s">
        <v>131</v>
      </c>
      <c r="E20753" t="s">
        <v>173</v>
      </c>
      <c r="F20753" t="s">
        <v>133</v>
      </c>
    </row>
    <row r="20754" spans="1:6" x14ac:dyDescent="0.25">
      <c r="A20754">
        <v>4120</v>
      </c>
      <c r="B20754" s="3">
        <v>44652</v>
      </c>
      <c r="C20754" s="3">
        <v>44681</v>
      </c>
      <c r="D20754" t="s">
        <v>131</v>
      </c>
      <c r="E20754" t="s">
        <v>173</v>
      </c>
      <c r="F20754" t="s">
        <v>133</v>
      </c>
    </row>
    <row r="20755" spans="1:6" x14ac:dyDescent="0.25">
      <c r="A20755">
        <v>4120</v>
      </c>
      <c r="B20755" s="3">
        <v>44682</v>
      </c>
      <c r="C20755" s="3">
        <v>44727</v>
      </c>
      <c r="D20755" t="s">
        <v>131</v>
      </c>
      <c r="E20755" t="s">
        <v>173</v>
      </c>
      <c r="F20755" t="s">
        <v>133</v>
      </c>
    </row>
    <row r="20756" spans="1:6" x14ac:dyDescent="0.25">
      <c r="A20756">
        <v>4122</v>
      </c>
      <c r="B20756" s="3">
        <v>44136</v>
      </c>
      <c r="C20756" s="3">
        <v>44196</v>
      </c>
      <c r="D20756" t="s">
        <v>131</v>
      </c>
      <c r="E20756" t="s">
        <v>177</v>
      </c>
      <c r="F20756" t="s">
        <v>133</v>
      </c>
    </row>
    <row r="20757" spans="1:6" x14ac:dyDescent="0.25">
      <c r="A20757">
        <v>4122</v>
      </c>
      <c r="B20757" s="3">
        <v>44197</v>
      </c>
      <c r="D20757" t="s">
        <v>131</v>
      </c>
      <c r="E20757" t="s">
        <v>177</v>
      </c>
      <c r="F20757" t="s">
        <v>133</v>
      </c>
    </row>
    <row r="20758" spans="1:6" x14ac:dyDescent="0.25">
      <c r="A20758">
        <v>4123</v>
      </c>
      <c r="B20758" s="3">
        <v>44125</v>
      </c>
      <c r="C20758" s="3">
        <v>44149</v>
      </c>
      <c r="D20758" t="s">
        <v>131</v>
      </c>
      <c r="E20758" t="s">
        <v>167</v>
      </c>
      <c r="F20758" t="s">
        <v>133</v>
      </c>
    </row>
    <row r="20759" spans="1:6" x14ac:dyDescent="0.25">
      <c r="A20759">
        <v>4123</v>
      </c>
      <c r="B20759" s="3">
        <v>44150</v>
      </c>
      <c r="C20759" s="3">
        <v>44196</v>
      </c>
      <c r="D20759" t="s">
        <v>131</v>
      </c>
      <c r="E20759" t="s">
        <v>167</v>
      </c>
      <c r="F20759" t="s">
        <v>133</v>
      </c>
    </row>
    <row r="20760" spans="1:6" x14ac:dyDescent="0.25">
      <c r="A20760">
        <v>4123</v>
      </c>
      <c r="B20760" s="3">
        <v>44196</v>
      </c>
      <c r="C20760" s="3">
        <v>44196</v>
      </c>
      <c r="D20760" t="s">
        <v>131</v>
      </c>
      <c r="E20760" t="s">
        <v>167</v>
      </c>
      <c r="F20760" t="s">
        <v>133</v>
      </c>
    </row>
    <row r="20761" spans="1:6" x14ac:dyDescent="0.25">
      <c r="A20761">
        <v>4123</v>
      </c>
      <c r="B20761" s="3">
        <v>44197</v>
      </c>
      <c r="C20761" s="3">
        <v>44197</v>
      </c>
      <c r="D20761" t="s">
        <v>131</v>
      </c>
      <c r="E20761" t="s">
        <v>191</v>
      </c>
      <c r="F20761" t="s">
        <v>133</v>
      </c>
    </row>
    <row r="20762" spans="1:6" x14ac:dyDescent="0.25">
      <c r="A20762">
        <v>4123</v>
      </c>
      <c r="B20762" s="3">
        <v>44197</v>
      </c>
      <c r="C20762" s="3">
        <v>44197</v>
      </c>
      <c r="D20762" t="s">
        <v>131</v>
      </c>
      <c r="E20762" t="s">
        <v>287</v>
      </c>
      <c r="F20762" t="s">
        <v>133</v>
      </c>
    </row>
    <row r="20763" spans="1:6" x14ac:dyDescent="0.25">
      <c r="A20763">
        <v>4123</v>
      </c>
      <c r="B20763" s="3">
        <v>44197</v>
      </c>
      <c r="C20763" s="3">
        <v>44375</v>
      </c>
      <c r="D20763" t="s">
        <v>131</v>
      </c>
      <c r="E20763" t="s">
        <v>287</v>
      </c>
      <c r="F20763" t="s">
        <v>133</v>
      </c>
    </row>
    <row r="20764" spans="1:6" x14ac:dyDescent="0.25">
      <c r="A20764">
        <v>4123</v>
      </c>
      <c r="B20764" s="3">
        <v>44375</v>
      </c>
      <c r="C20764" s="3">
        <v>44384</v>
      </c>
      <c r="D20764" t="s">
        <v>131</v>
      </c>
      <c r="E20764" t="s">
        <v>287</v>
      </c>
      <c r="F20764" t="s">
        <v>133</v>
      </c>
    </row>
    <row r="20765" spans="1:6" x14ac:dyDescent="0.25">
      <c r="A20765">
        <v>4123</v>
      </c>
      <c r="B20765" s="3">
        <v>44385</v>
      </c>
      <c r="C20765" s="3">
        <v>44390</v>
      </c>
      <c r="D20765" t="s">
        <v>131</v>
      </c>
      <c r="E20765" t="s">
        <v>287</v>
      </c>
      <c r="F20765" t="s">
        <v>133</v>
      </c>
    </row>
    <row r="20766" spans="1:6" x14ac:dyDescent="0.25">
      <c r="A20766">
        <v>4123</v>
      </c>
      <c r="B20766" s="3">
        <v>44391</v>
      </c>
      <c r="C20766" s="3">
        <v>44393</v>
      </c>
      <c r="D20766" t="s">
        <v>131</v>
      </c>
      <c r="E20766" t="s">
        <v>287</v>
      </c>
      <c r="F20766" t="s">
        <v>133</v>
      </c>
    </row>
    <row r="20767" spans="1:6" x14ac:dyDescent="0.25">
      <c r="A20767">
        <v>4123</v>
      </c>
      <c r="B20767" s="3">
        <v>44394</v>
      </c>
      <c r="C20767" s="3">
        <v>44739</v>
      </c>
      <c r="D20767" t="s">
        <v>131</v>
      </c>
      <c r="E20767" t="s">
        <v>287</v>
      </c>
      <c r="F20767" t="s">
        <v>133</v>
      </c>
    </row>
    <row r="20768" spans="1:6" x14ac:dyDescent="0.25">
      <c r="A20768">
        <v>4123</v>
      </c>
      <c r="B20768" s="3">
        <v>44739</v>
      </c>
      <c r="C20768" s="3">
        <v>44740</v>
      </c>
      <c r="D20768" t="s">
        <v>131</v>
      </c>
      <c r="E20768" t="s">
        <v>287</v>
      </c>
      <c r="F20768" t="s">
        <v>133</v>
      </c>
    </row>
    <row r="20769" spans="1:6" x14ac:dyDescent="0.25">
      <c r="A20769">
        <v>4123</v>
      </c>
      <c r="B20769" s="3">
        <v>44741</v>
      </c>
      <c r="D20769" t="s">
        <v>131</v>
      </c>
      <c r="E20769" t="s">
        <v>287</v>
      </c>
      <c r="F20769" t="s">
        <v>133</v>
      </c>
    </row>
    <row r="20770" spans="1:6" x14ac:dyDescent="0.25">
      <c r="A20770">
        <v>4124</v>
      </c>
      <c r="B20770" s="3">
        <v>43359</v>
      </c>
      <c r="C20770" s="3">
        <v>43466</v>
      </c>
      <c r="D20770" t="s">
        <v>131</v>
      </c>
      <c r="E20770" t="s">
        <v>190</v>
      </c>
      <c r="F20770" t="s">
        <v>133</v>
      </c>
    </row>
    <row r="20771" spans="1:6" x14ac:dyDescent="0.25">
      <c r="A20771">
        <v>4124</v>
      </c>
      <c r="B20771" s="3">
        <v>43466</v>
      </c>
      <c r="C20771" s="3">
        <v>43647</v>
      </c>
      <c r="D20771" t="s">
        <v>131</v>
      </c>
      <c r="E20771" t="s">
        <v>190</v>
      </c>
      <c r="F20771" t="s">
        <v>133</v>
      </c>
    </row>
    <row r="20772" spans="1:6" x14ac:dyDescent="0.25">
      <c r="A20772">
        <v>4124</v>
      </c>
      <c r="B20772" s="3">
        <v>43466</v>
      </c>
      <c r="C20772" s="3">
        <v>44075</v>
      </c>
      <c r="D20772" t="s">
        <v>131</v>
      </c>
      <c r="E20772" t="s">
        <v>129</v>
      </c>
      <c r="F20772" t="s">
        <v>133</v>
      </c>
    </row>
    <row r="20773" spans="1:6" x14ac:dyDescent="0.25">
      <c r="A20773">
        <v>4124</v>
      </c>
      <c r="B20773" s="3">
        <v>44075</v>
      </c>
      <c r="C20773" s="3">
        <v>44075</v>
      </c>
      <c r="D20773" t="s">
        <v>131</v>
      </c>
      <c r="E20773" t="s">
        <v>129</v>
      </c>
      <c r="F20773" t="s">
        <v>133</v>
      </c>
    </row>
    <row r="20774" spans="1:6" x14ac:dyDescent="0.25">
      <c r="A20774">
        <v>4124</v>
      </c>
      <c r="B20774" s="3">
        <v>44075</v>
      </c>
      <c r="C20774" s="3">
        <v>44291</v>
      </c>
      <c r="D20774" t="s">
        <v>131</v>
      </c>
      <c r="E20774" t="s">
        <v>118</v>
      </c>
      <c r="F20774" t="s">
        <v>133</v>
      </c>
    </row>
    <row r="20775" spans="1:6" x14ac:dyDescent="0.25">
      <c r="A20775">
        <v>4124</v>
      </c>
      <c r="B20775" s="3">
        <v>44075</v>
      </c>
      <c r="C20775" s="3">
        <v>44075</v>
      </c>
      <c r="D20775" t="s">
        <v>131</v>
      </c>
      <c r="E20775" t="s">
        <v>118</v>
      </c>
      <c r="F20775" t="s">
        <v>133</v>
      </c>
    </row>
    <row r="20776" spans="1:6" x14ac:dyDescent="0.25">
      <c r="A20776">
        <v>4124</v>
      </c>
      <c r="B20776" s="3">
        <v>44291</v>
      </c>
      <c r="C20776" s="3">
        <v>44350</v>
      </c>
      <c r="D20776" t="s">
        <v>131</v>
      </c>
      <c r="E20776" t="s">
        <v>118</v>
      </c>
      <c r="F20776" t="s">
        <v>133</v>
      </c>
    </row>
    <row r="20777" spans="1:6" x14ac:dyDescent="0.25">
      <c r="A20777">
        <v>4124</v>
      </c>
      <c r="B20777" s="3">
        <v>44351</v>
      </c>
      <c r="C20777" s="3">
        <v>44354</v>
      </c>
      <c r="D20777" t="s">
        <v>131</v>
      </c>
      <c r="E20777" t="s">
        <v>118</v>
      </c>
      <c r="F20777" t="s">
        <v>133</v>
      </c>
    </row>
    <row r="20778" spans="1:6" x14ac:dyDescent="0.25">
      <c r="A20778">
        <v>4124</v>
      </c>
      <c r="B20778" s="3">
        <v>44354</v>
      </c>
      <c r="C20778" s="3">
        <v>44358</v>
      </c>
      <c r="D20778" t="s">
        <v>131</v>
      </c>
      <c r="E20778" t="s">
        <v>118</v>
      </c>
      <c r="F20778" t="s">
        <v>133</v>
      </c>
    </row>
    <row r="20779" spans="1:6" x14ac:dyDescent="0.25">
      <c r="A20779">
        <v>4124</v>
      </c>
      <c r="B20779" s="3">
        <v>44359</v>
      </c>
      <c r="C20779" s="3">
        <v>44576</v>
      </c>
      <c r="D20779" t="s">
        <v>131</v>
      </c>
      <c r="E20779" t="s">
        <v>118</v>
      </c>
      <c r="F20779" t="s">
        <v>133</v>
      </c>
    </row>
    <row r="20780" spans="1:6" x14ac:dyDescent="0.25">
      <c r="A20780">
        <v>4124</v>
      </c>
      <c r="B20780" s="3">
        <v>44576</v>
      </c>
      <c r="C20780" s="3">
        <v>44582</v>
      </c>
      <c r="D20780" t="s">
        <v>131</v>
      </c>
      <c r="E20780" t="s">
        <v>118</v>
      </c>
      <c r="F20780" t="s">
        <v>133</v>
      </c>
    </row>
    <row r="20781" spans="1:6" x14ac:dyDescent="0.25">
      <c r="A20781">
        <v>4124</v>
      </c>
      <c r="B20781" s="3">
        <v>44583</v>
      </c>
      <c r="D20781" t="s">
        <v>131</v>
      </c>
      <c r="E20781" t="s">
        <v>118</v>
      </c>
      <c r="F20781" t="s">
        <v>133</v>
      </c>
    </row>
    <row r="20782" spans="1:6" x14ac:dyDescent="0.25">
      <c r="A20782">
        <v>4125</v>
      </c>
      <c r="B20782" s="3">
        <v>43348</v>
      </c>
      <c r="C20782" s="3">
        <v>43348</v>
      </c>
      <c r="D20782" t="s">
        <v>131</v>
      </c>
      <c r="E20782" t="s">
        <v>134</v>
      </c>
      <c r="F20782" t="s">
        <v>132</v>
      </c>
    </row>
    <row r="20783" spans="1:6" x14ac:dyDescent="0.25">
      <c r="A20783">
        <v>4125</v>
      </c>
      <c r="B20783" s="3">
        <v>43348</v>
      </c>
      <c r="C20783" s="3">
        <v>44724</v>
      </c>
      <c r="D20783" t="s">
        <v>131</v>
      </c>
      <c r="E20783" t="s">
        <v>134</v>
      </c>
      <c r="F20783" t="s">
        <v>133</v>
      </c>
    </row>
    <row r="20784" spans="1:6" x14ac:dyDescent="0.25">
      <c r="A20784">
        <v>4125</v>
      </c>
      <c r="B20784" s="3">
        <v>44724</v>
      </c>
      <c r="C20784" s="3">
        <v>44725</v>
      </c>
      <c r="D20784" t="s">
        <v>131</v>
      </c>
      <c r="E20784" t="s">
        <v>134</v>
      </c>
      <c r="F20784" t="s">
        <v>132</v>
      </c>
    </row>
    <row r="20785" spans="1:6" x14ac:dyDescent="0.25">
      <c r="A20785">
        <v>4125</v>
      </c>
      <c r="B20785" s="3">
        <v>44725</v>
      </c>
      <c r="D20785" t="s">
        <v>131</v>
      </c>
      <c r="E20785" t="s">
        <v>134</v>
      </c>
      <c r="F20785" t="s">
        <v>133</v>
      </c>
    </row>
    <row r="20786" spans="1:6" x14ac:dyDescent="0.25">
      <c r="A20786">
        <v>4126</v>
      </c>
      <c r="B20786" s="3">
        <v>44118</v>
      </c>
      <c r="C20786" s="3">
        <v>44196</v>
      </c>
      <c r="D20786" t="s">
        <v>131</v>
      </c>
      <c r="E20786" t="s">
        <v>128</v>
      </c>
      <c r="F20786" t="s">
        <v>133</v>
      </c>
    </row>
    <row r="20787" spans="1:6" x14ac:dyDescent="0.25">
      <c r="A20787">
        <v>4126</v>
      </c>
      <c r="B20787" s="3">
        <v>44196</v>
      </c>
      <c r="D20787" t="s">
        <v>131</v>
      </c>
      <c r="E20787" t="s">
        <v>128</v>
      </c>
      <c r="F20787" t="s">
        <v>133</v>
      </c>
    </row>
    <row r="20788" spans="1:6" x14ac:dyDescent="0.25">
      <c r="A20788">
        <v>4126</v>
      </c>
      <c r="B20788" s="3">
        <v>44202</v>
      </c>
      <c r="C20788" s="3">
        <v>44292</v>
      </c>
      <c r="D20788" t="s">
        <v>131</v>
      </c>
      <c r="E20788" t="s">
        <v>167</v>
      </c>
      <c r="F20788" t="s">
        <v>133</v>
      </c>
    </row>
    <row r="20789" spans="1:6" x14ac:dyDescent="0.25">
      <c r="A20789">
        <v>4126</v>
      </c>
      <c r="B20789" s="3">
        <v>44293</v>
      </c>
      <c r="C20789" s="3">
        <v>44383</v>
      </c>
      <c r="D20789" t="s">
        <v>131</v>
      </c>
      <c r="E20789" t="s">
        <v>167</v>
      </c>
      <c r="F20789" t="s">
        <v>133</v>
      </c>
    </row>
    <row r="20790" spans="1:6" x14ac:dyDescent="0.25">
      <c r="A20790">
        <v>4126</v>
      </c>
      <c r="B20790" s="3">
        <v>44384</v>
      </c>
      <c r="C20790" s="3">
        <v>44475</v>
      </c>
      <c r="D20790" t="s">
        <v>131</v>
      </c>
      <c r="E20790" t="s">
        <v>167</v>
      </c>
      <c r="F20790" t="s">
        <v>133</v>
      </c>
    </row>
    <row r="20791" spans="1:6" x14ac:dyDescent="0.25">
      <c r="A20791">
        <v>4126</v>
      </c>
      <c r="B20791" s="3">
        <v>44476</v>
      </c>
      <c r="C20791" s="3">
        <v>44561</v>
      </c>
      <c r="D20791" t="s">
        <v>131</v>
      </c>
      <c r="E20791" t="s">
        <v>167</v>
      </c>
      <c r="F20791" t="s">
        <v>133</v>
      </c>
    </row>
    <row r="20792" spans="1:6" x14ac:dyDescent="0.25">
      <c r="A20792">
        <v>4126</v>
      </c>
      <c r="B20792" s="3">
        <v>44578</v>
      </c>
      <c r="C20792" s="3">
        <v>44651</v>
      </c>
      <c r="D20792" t="s">
        <v>131</v>
      </c>
      <c r="E20792" t="s">
        <v>167</v>
      </c>
      <c r="F20792" t="s">
        <v>133</v>
      </c>
    </row>
    <row r="20793" spans="1:6" x14ac:dyDescent="0.25">
      <c r="A20793">
        <v>4126</v>
      </c>
      <c r="B20793" s="3">
        <v>44652</v>
      </c>
      <c r="C20793" s="3">
        <v>44742</v>
      </c>
      <c r="D20793" t="s">
        <v>131</v>
      </c>
      <c r="E20793" t="s">
        <v>167</v>
      </c>
      <c r="F20793" t="s">
        <v>133</v>
      </c>
    </row>
    <row r="20794" spans="1:6" x14ac:dyDescent="0.25">
      <c r="A20794">
        <v>4129</v>
      </c>
      <c r="B20794" s="3">
        <v>43405</v>
      </c>
      <c r="C20794" s="3">
        <v>43405</v>
      </c>
      <c r="D20794" t="s">
        <v>131</v>
      </c>
      <c r="E20794" t="s">
        <v>97</v>
      </c>
      <c r="F20794" t="s">
        <v>132</v>
      </c>
    </row>
    <row r="20795" spans="1:6" x14ac:dyDescent="0.25">
      <c r="A20795">
        <v>4129</v>
      </c>
      <c r="B20795" s="3">
        <v>43405</v>
      </c>
      <c r="D20795" t="s">
        <v>131</v>
      </c>
      <c r="E20795" t="s">
        <v>97</v>
      </c>
      <c r="F20795" t="s">
        <v>132</v>
      </c>
    </row>
    <row r="20796" spans="1:6" x14ac:dyDescent="0.25">
      <c r="A20796">
        <v>4130</v>
      </c>
      <c r="B20796" s="3">
        <v>44409</v>
      </c>
      <c r="D20796" t="s">
        <v>131</v>
      </c>
      <c r="E20796" t="s">
        <v>185</v>
      </c>
      <c r="F20796" t="s">
        <v>133</v>
      </c>
    </row>
    <row r="20797" spans="1:6" x14ac:dyDescent="0.25">
      <c r="A20797">
        <v>4132</v>
      </c>
      <c r="B20797" s="3">
        <v>43364</v>
      </c>
      <c r="C20797" s="3">
        <v>43514</v>
      </c>
      <c r="D20797" t="s">
        <v>131</v>
      </c>
      <c r="E20797" t="s">
        <v>172</v>
      </c>
      <c r="F20797" t="s">
        <v>132</v>
      </c>
    </row>
    <row r="20798" spans="1:6" x14ac:dyDescent="0.25">
      <c r="A20798">
        <v>4132</v>
      </c>
      <c r="B20798" s="3">
        <v>43514</v>
      </c>
      <c r="C20798" s="3">
        <v>43515</v>
      </c>
      <c r="D20798" t="s">
        <v>131</v>
      </c>
      <c r="E20798" t="s">
        <v>172</v>
      </c>
      <c r="F20798" t="s">
        <v>132</v>
      </c>
    </row>
    <row r="20799" spans="1:6" x14ac:dyDescent="0.25">
      <c r="A20799">
        <v>4132</v>
      </c>
      <c r="B20799" s="3">
        <v>43516</v>
      </c>
      <c r="C20799" s="3">
        <v>43524</v>
      </c>
      <c r="D20799" t="s">
        <v>131</v>
      </c>
      <c r="E20799" t="s">
        <v>172</v>
      </c>
      <c r="F20799" t="s">
        <v>132</v>
      </c>
    </row>
    <row r="20800" spans="1:6" x14ac:dyDescent="0.25">
      <c r="A20800">
        <v>4132</v>
      </c>
      <c r="B20800" s="3">
        <v>43524</v>
      </c>
      <c r="C20800" s="3">
        <v>43570</v>
      </c>
      <c r="D20800" t="s">
        <v>131</v>
      </c>
      <c r="E20800" t="s">
        <v>172</v>
      </c>
      <c r="F20800" t="s">
        <v>132</v>
      </c>
    </row>
    <row r="20801" spans="1:6" x14ac:dyDescent="0.25">
      <c r="A20801">
        <v>4133</v>
      </c>
      <c r="B20801" s="3">
        <v>43528</v>
      </c>
      <c r="C20801" s="3">
        <v>44503</v>
      </c>
      <c r="D20801" t="s">
        <v>131</v>
      </c>
      <c r="E20801" t="s">
        <v>173</v>
      </c>
      <c r="F20801" t="s">
        <v>133</v>
      </c>
    </row>
    <row r="20802" spans="1:6" x14ac:dyDescent="0.25">
      <c r="A20802">
        <v>4133</v>
      </c>
      <c r="B20802" s="3">
        <v>44503</v>
      </c>
      <c r="C20802" s="3">
        <v>44516</v>
      </c>
      <c r="D20802" t="s">
        <v>131</v>
      </c>
      <c r="E20802" t="s">
        <v>173</v>
      </c>
      <c r="F20802" t="s">
        <v>133</v>
      </c>
    </row>
    <row r="20803" spans="1:6" x14ac:dyDescent="0.25">
      <c r="A20803">
        <v>4133</v>
      </c>
      <c r="B20803" s="3">
        <v>44503</v>
      </c>
      <c r="D20803" t="s">
        <v>131</v>
      </c>
      <c r="E20803" t="s">
        <v>173</v>
      </c>
      <c r="F20803" t="s">
        <v>133</v>
      </c>
    </row>
    <row r="20804" spans="1:6" x14ac:dyDescent="0.25">
      <c r="A20804">
        <v>4136</v>
      </c>
      <c r="B20804" s="3">
        <v>43497</v>
      </c>
      <c r="C20804" s="3">
        <v>44229</v>
      </c>
      <c r="D20804" t="s">
        <v>131</v>
      </c>
      <c r="E20804" t="s">
        <v>191</v>
      </c>
      <c r="F20804" t="s">
        <v>133</v>
      </c>
    </row>
    <row r="20805" spans="1:6" x14ac:dyDescent="0.25">
      <c r="A20805">
        <v>4136</v>
      </c>
      <c r="B20805" s="3">
        <v>44229</v>
      </c>
      <c r="C20805" s="3">
        <v>44229</v>
      </c>
      <c r="D20805" t="s">
        <v>131</v>
      </c>
      <c r="E20805" t="s">
        <v>191</v>
      </c>
      <c r="F20805" t="s">
        <v>133</v>
      </c>
    </row>
    <row r="20806" spans="1:6" x14ac:dyDescent="0.25">
      <c r="A20806">
        <v>4136</v>
      </c>
      <c r="B20806" s="3">
        <v>44229</v>
      </c>
      <c r="C20806" s="3">
        <v>44594</v>
      </c>
      <c r="D20806" t="s">
        <v>131</v>
      </c>
      <c r="E20806" t="s">
        <v>185</v>
      </c>
      <c r="F20806" t="s">
        <v>133</v>
      </c>
    </row>
    <row r="20807" spans="1:6" x14ac:dyDescent="0.25">
      <c r="A20807">
        <v>4136</v>
      </c>
      <c r="B20807" s="3">
        <v>44594</v>
      </c>
      <c r="C20807" s="3">
        <v>44594</v>
      </c>
      <c r="D20807" t="s">
        <v>131</v>
      </c>
      <c r="E20807" t="s">
        <v>185</v>
      </c>
      <c r="F20807" t="s">
        <v>133</v>
      </c>
    </row>
    <row r="20808" spans="1:6" x14ac:dyDescent="0.25">
      <c r="A20808">
        <v>4136</v>
      </c>
      <c r="B20808" s="3">
        <v>44594</v>
      </c>
      <c r="D20808" t="s">
        <v>131</v>
      </c>
      <c r="E20808" t="s">
        <v>191</v>
      </c>
      <c r="F20808" t="s">
        <v>133</v>
      </c>
    </row>
    <row r="20809" spans="1:6" x14ac:dyDescent="0.25">
      <c r="A20809">
        <v>4137</v>
      </c>
      <c r="B20809" s="3">
        <v>43497</v>
      </c>
      <c r="C20809" s="3">
        <v>44058</v>
      </c>
      <c r="D20809" t="s">
        <v>131</v>
      </c>
      <c r="E20809" t="s">
        <v>125</v>
      </c>
      <c r="F20809" t="s">
        <v>133</v>
      </c>
    </row>
    <row r="20810" spans="1:6" x14ac:dyDescent="0.25">
      <c r="A20810">
        <v>4137</v>
      </c>
      <c r="B20810" s="3">
        <v>44059</v>
      </c>
      <c r="C20810" s="3">
        <v>44059</v>
      </c>
      <c r="D20810" t="s">
        <v>131</v>
      </c>
      <c r="E20810" t="s">
        <v>126</v>
      </c>
      <c r="F20810" t="s">
        <v>133</v>
      </c>
    </row>
    <row r="20811" spans="1:6" x14ac:dyDescent="0.25">
      <c r="A20811">
        <v>4137</v>
      </c>
      <c r="B20811" s="3">
        <v>44059</v>
      </c>
      <c r="C20811" s="3">
        <v>44242</v>
      </c>
      <c r="D20811" t="s">
        <v>131</v>
      </c>
      <c r="E20811" t="s">
        <v>126</v>
      </c>
      <c r="F20811" t="s">
        <v>133</v>
      </c>
    </row>
    <row r="20812" spans="1:6" x14ac:dyDescent="0.25">
      <c r="A20812">
        <v>4137</v>
      </c>
      <c r="B20812" s="3">
        <v>44242</v>
      </c>
      <c r="C20812" s="3">
        <v>44246</v>
      </c>
      <c r="D20812" t="s">
        <v>131</v>
      </c>
      <c r="E20812" t="s">
        <v>126</v>
      </c>
      <c r="F20812" t="s">
        <v>133</v>
      </c>
    </row>
    <row r="20813" spans="1:6" x14ac:dyDescent="0.25">
      <c r="A20813">
        <v>4137</v>
      </c>
      <c r="B20813" s="3">
        <v>44247</v>
      </c>
      <c r="C20813" s="3">
        <v>44249</v>
      </c>
      <c r="D20813" t="s">
        <v>131</v>
      </c>
      <c r="E20813" t="s">
        <v>126</v>
      </c>
      <c r="F20813" t="s">
        <v>133</v>
      </c>
    </row>
    <row r="20814" spans="1:6" x14ac:dyDescent="0.25">
      <c r="A20814">
        <v>4137</v>
      </c>
      <c r="B20814" s="3">
        <v>44249</v>
      </c>
      <c r="C20814" s="3">
        <v>44251</v>
      </c>
      <c r="D20814" t="s">
        <v>131</v>
      </c>
      <c r="E20814" t="s">
        <v>126</v>
      </c>
      <c r="F20814" t="s">
        <v>133</v>
      </c>
    </row>
    <row r="20815" spans="1:6" x14ac:dyDescent="0.25">
      <c r="A20815">
        <v>4137</v>
      </c>
      <c r="B20815" s="3">
        <v>44252</v>
      </c>
      <c r="C20815" s="3">
        <v>44252</v>
      </c>
      <c r="D20815" t="s">
        <v>131</v>
      </c>
      <c r="E20815" t="s">
        <v>126</v>
      </c>
      <c r="F20815" t="s">
        <v>133</v>
      </c>
    </row>
    <row r="20816" spans="1:6" x14ac:dyDescent="0.25">
      <c r="A20816">
        <v>4137</v>
      </c>
      <c r="B20816" s="3">
        <v>44252</v>
      </c>
      <c r="C20816" s="3">
        <v>44255</v>
      </c>
      <c r="D20816" t="s">
        <v>131</v>
      </c>
      <c r="E20816" t="s">
        <v>126</v>
      </c>
      <c r="F20816" t="s">
        <v>133</v>
      </c>
    </row>
    <row r="20817" spans="1:6" x14ac:dyDescent="0.25">
      <c r="A20817">
        <v>4137</v>
      </c>
      <c r="B20817" s="3">
        <v>44256</v>
      </c>
      <c r="C20817" s="3">
        <v>44713</v>
      </c>
      <c r="D20817" t="s">
        <v>131</v>
      </c>
      <c r="E20817" t="s">
        <v>126</v>
      </c>
      <c r="F20817" t="s">
        <v>133</v>
      </c>
    </row>
    <row r="20818" spans="1:6" x14ac:dyDescent="0.25">
      <c r="A20818">
        <v>4137</v>
      </c>
      <c r="B20818" s="3">
        <v>44713</v>
      </c>
      <c r="D20818" t="s">
        <v>131</v>
      </c>
      <c r="E20818" t="s">
        <v>126</v>
      </c>
      <c r="F20818" t="s">
        <v>133</v>
      </c>
    </row>
    <row r="20819" spans="1:6" x14ac:dyDescent="0.25">
      <c r="A20819">
        <v>4139</v>
      </c>
      <c r="B20819" s="3">
        <v>44322</v>
      </c>
      <c r="C20819" s="3">
        <v>44413</v>
      </c>
      <c r="D20819" t="s">
        <v>131</v>
      </c>
      <c r="E20819" t="s">
        <v>185</v>
      </c>
      <c r="F20819" t="s">
        <v>133</v>
      </c>
    </row>
    <row r="20820" spans="1:6" x14ac:dyDescent="0.25">
      <c r="A20820">
        <v>4139</v>
      </c>
      <c r="B20820" s="3">
        <v>44322</v>
      </c>
      <c r="C20820" s="3">
        <v>44413</v>
      </c>
      <c r="D20820" t="s">
        <v>131</v>
      </c>
      <c r="E20820" t="s">
        <v>185</v>
      </c>
      <c r="F20820" t="s">
        <v>133</v>
      </c>
    </row>
    <row r="20821" spans="1:6" x14ac:dyDescent="0.25">
      <c r="A20821">
        <v>4139</v>
      </c>
      <c r="B20821" s="3">
        <v>44322</v>
      </c>
      <c r="C20821" s="3">
        <v>44322</v>
      </c>
      <c r="D20821" t="s">
        <v>131</v>
      </c>
      <c r="E20821" t="s">
        <v>185</v>
      </c>
      <c r="F20821" t="s">
        <v>133</v>
      </c>
    </row>
    <row r="20822" spans="1:6" x14ac:dyDescent="0.25">
      <c r="A20822">
        <v>4139</v>
      </c>
      <c r="B20822" s="3">
        <v>44413</v>
      </c>
      <c r="D20822" t="s">
        <v>131</v>
      </c>
      <c r="E20822" t="s">
        <v>185</v>
      </c>
      <c r="F20822" t="s">
        <v>133</v>
      </c>
    </row>
    <row r="20823" spans="1:6" x14ac:dyDescent="0.25">
      <c r="A20823">
        <v>4140</v>
      </c>
      <c r="B20823" s="3">
        <v>43770</v>
      </c>
      <c r="C20823" s="3">
        <v>43830</v>
      </c>
      <c r="D20823" t="s">
        <v>131</v>
      </c>
      <c r="E20823" t="s">
        <v>180</v>
      </c>
      <c r="F20823" t="s">
        <v>133</v>
      </c>
    </row>
    <row r="20824" spans="1:6" x14ac:dyDescent="0.25">
      <c r="A20824">
        <v>4140</v>
      </c>
      <c r="B20824" s="3">
        <v>43831</v>
      </c>
      <c r="C20824" s="3">
        <v>43921</v>
      </c>
      <c r="D20824" t="s">
        <v>131</v>
      </c>
      <c r="E20824" t="s">
        <v>180</v>
      </c>
      <c r="F20824" t="s">
        <v>133</v>
      </c>
    </row>
    <row r="20825" spans="1:6" x14ac:dyDescent="0.25">
      <c r="A20825">
        <v>4140</v>
      </c>
      <c r="B20825" s="3">
        <v>43922</v>
      </c>
      <c r="C20825" s="3">
        <v>44012</v>
      </c>
      <c r="D20825" t="s">
        <v>131</v>
      </c>
      <c r="E20825" t="s">
        <v>180</v>
      </c>
      <c r="F20825" t="s">
        <v>133</v>
      </c>
    </row>
    <row r="20826" spans="1:6" x14ac:dyDescent="0.25">
      <c r="A20826">
        <v>4140</v>
      </c>
      <c r="B20826" s="3">
        <v>44013</v>
      </c>
      <c r="C20826" s="3">
        <v>44104</v>
      </c>
      <c r="D20826" t="s">
        <v>131</v>
      </c>
      <c r="E20826" t="s">
        <v>180</v>
      </c>
      <c r="F20826" t="s">
        <v>133</v>
      </c>
    </row>
    <row r="20827" spans="1:6" x14ac:dyDescent="0.25">
      <c r="A20827">
        <v>4140</v>
      </c>
      <c r="B20827" s="3">
        <v>44105</v>
      </c>
      <c r="C20827" s="3">
        <v>44196</v>
      </c>
      <c r="D20827" t="s">
        <v>131</v>
      </c>
      <c r="E20827" t="s">
        <v>180</v>
      </c>
      <c r="F20827" t="s">
        <v>133</v>
      </c>
    </row>
    <row r="20828" spans="1:6" x14ac:dyDescent="0.25">
      <c r="A20828">
        <v>4140</v>
      </c>
      <c r="B20828" s="3">
        <v>44197</v>
      </c>
      <c r="C20828" s="3">
        <v>44286</v>
      </c>
      <c r="D20828" t="s">
        <v>131</v>
      </c>
      <c r="E20828" t="s">
        <v>180</v>
      </c>
      <c r="F20828" t="s">
        <v>133</v>
      </c>
    </row>
    <row r="20829" spans="1:6" x14ac:dyDescent="0.25">
      <c r="A20829">
        <v>4140</v>
      </c>
      <c r="B20829" s="3">
        <v>44287</v>
      </c>
      <c r="C20829" s="3">
        <v>44377</v>
      </c>
      <c r="D20829" t="s">
        <v>131</v>
      </c>
      <c r="E20829" t="s">
        <v>180</v>
      </c>
      <c r="F20829" t="s">
        <v>133</v>
      </c>
    </row>
    <row r="20830" spans="1:6" x14ac:dyDescent="0.25">
      <c r="A20830">
        <v>4140</v>
      </c>
      <c r="B20830" s="3">
        <v>44378</v>
      </c>
      <c r="C20830" s="3">
        <v>44469</v>
      </c>
      <c r="D20830" t="s">
        <v>131</v>
      </c>
      <c r="E20830" t="s">
        <v>180</v>
      </c>
      <c r="F20830" t="s">
        <v>133</v>
      </c>
    </row>
    <row r="20831" spans="1:6" x14ac:dyDescent="0.25">
      <c r="A20831">
        <v>4140</v>
      </c>
      <c r="B20831" s="3">
        <v>44470</v>
      </c>
      <c r="C20831" s="3">
        <v>44561</v>
      </c>
      <c r="D20831" t="s">
        <v>131</v>
      </c>
      <c r="E20831" t="s">
        <v>180</v>
      </c>
      <c r="F20831" t="s">
        <v>133</v>
      </c>
    </row>
    <row r="20832" spans="1:6" x14ac:dyDescent="0.25">
      <c r="A20832">
        <v>4140</v>
      </c>
      <c r="B20832" s="3">
        <v>44578</v>
      </c>
      <c r="C20832" s="3">
        <v>44651</v>
      </c>
      <c r="D20832" t="s">
        <v>131</v>
      </c>
      <c r="E20832" t="s">
        <v>180</v>
      </c>
      <c r="F20832" t="s">
        <v>133</v>
      </c>
    </row>
    <row r="20833" spans="1:6" x14ac:dyDescent="0.25">
      <c r="A20833">
        <v>4140</v>
      </c>
      <c r="B20833" s="3">
        <v>44652</v>
      </c>
      <c r="C20833" s="3">
        <v>44742</v>
      </c>
      <c r="D20833" t="s">
        <v>131</v>
      </c>
      <c r="E20833" t="s">
        <v>180</v>
      </c>
      <c r="F20833" t="s">
        <v>133</v>
      </c>
    </row>
    <row r="20834" spans="1:6" x14ac:dyDescent="0.25">
      <c r="A20834">
        <v>4141</v>
      </c>
      <c r="B20834" s="3">
        <v>43543</v>
      </c>
      <c r="C20834" s="3">
        <v>43634</v>
      </c>
      <c r="D20834" t="s">
        <v>131</v>
      </c>
      <c r="E20834" t="s">
        <v>185</v>
      </c>
      <c r="F20834" t="s">
        <v>133</v>
      </c>
    </row>
    <row r="20835" spans="1:6" x14ac:dyDescent="0.25">
      <c r="A20835">
        <v>4141</v>
      </c>
      <c r="B20835" s="3">
        <v>43635</v>
      </c>
      <c r="C20835" s="3">
        <v>43726</v>
      </c>
      <c r="D20835" t="s">
        <v>131</v>
      </c>
      <c r="E20835" t="s">
        <v>185</v>
      </c>
      <c r="F20835" t="s">
        <v>133</v>
      </c>
    </row>
    <row r="20836" spans="1:6" x14ac:dyDescent="0.25">
      <c r="A20836">
        <v>4141</v>
      </c>
      <c r="B20836" s="3">
        <v>43727</v>
      </c>
      <c r="C20836" s="3">
        <v>43830</v>
      </c>
      <c r="D20836" t="s">
        <v>131</v>
      </c>
      <c r="E20836" t="s">
        <v>185</v>
      </c>
      <c r="F20836" t="s">
        <v>133</v>
      </c>
    </row>
    <row r="20837" spans="1:6" x14ac:dyDescent="0.25">
      <c r="A20837">
        <v>4141</v>
      </c>
      <c r="B20837" s="3">
        <v>43831</v>
      </c>
      <c r="C20837" s="3">
        <v>43921</v>
      </c>
      <c r="D20837" t="s">
        <v>131</v>
      </c>
      <c r="E20837" t="s">
        <v>185</v>
      </c>
      <c r="F20837" t="s">
        <v>133</v>
      </c>
    </row>
    <row r="20838" spans="1:6" x14ac:dyDescent="0.25">
      <c r="A20838">
        <v>4141</v>
      </c>
      <c r="B20838" s="3">
        <v>43922</v>
      </c>
      <c r="C20838" s="3">
        <v>44012</v>
      </c>
      <c r="D20838" t="s">
        <v>131</v>
      </c>
      <c r="E20838" t="s">
        <v>185</v>
      </c>
      <c r="F20838" t="s">
        <v>133</v>
      </c>
    </row>
    <row r="20839" spans="1:6" x14ac:dyDescent="0.25">
      <c r="A20839">
        <v>4141</v>
      </c>
      <c r="B20839" s="3">
        <v>44013</v>
      </c>
      <c r="C20839" s="3">
        <v>44104</v>
      </c>
      <c r="D20839" t="s">
        <v>131</v>
      </c>
      <c r="E20839" t="s">
        <v>185</v>
      </c>
      <c r="F20839" t="s">
        <v>133</v>
      </c>
    </row>
    <row r="20840" spans="1:6" x14ac:dyDescent="0.25">
      <c r="A20840">
        <v>4141</v>
      </c>
      <c r="B20840" s="3">
        <v>44105</v>
      </c>
      <c r="C20840" s="3">
        <v>44196</v>
      </c>
      <c r="D20840" t="s">
        <v>131</v>
      </c>
      <c r="E20840" t="s">
        <v>185</v>
      </c>
      <c r="F20840" t="s">
        <v>133</v>
      </c>
    </row>
    <row r="20841" spans="1:6" x14ac:dyDescent="0.25">
      <c r="A20841">
        <v>4141</v>
      </c>
      <c r="B20841" s="3">
        <v>44197</v>
      </c>
      <c r="C20841" s="3">
        <v>44286</v>
      </c>
      <c r="D20841" t="s">
        <v>131</v>
      </c>
      <c r="E20841" t="s">
        <v>185</v>
      </c>
      <c r="F20841" t="s">
        <v>133</v>
      </c>
    </row>
    <row r="20842" spans="1:6" x14ac:dyDescent="0.25">
      <c r="A20842">
        <v>4141</v>
      </c>
      <c r="B20842" s="3">
        <v>44287</v>
      </c>
      <c r="C20842" s="3">
        <v>44316</v>
      </c>
      <c r="D20842" t="s">
        <v>131</v>
      </c>
      <c r="E20842" t="s">
        <v>185</v>
      </c>
      <c r="F20842" t="s">
        <v>133</v>
      </c>
    </row>
    <row r="20843" spans="1:6" x14ac:dyDescent="0.25">
      <c r="A20843">
        <v>4141</v>
      </c>
      <c r="B20843" s="3">
        <v>44317</v>
      </c>
      <c r="C20843" s="3">
        <v>44377</v>
      </c>
      <c r="D20843" t="s">
        <v>131</v>
      </c>
      <c r="E20843" t="s">
        <v>185</v>
      </c>
      <c r="F20843" t="s">
        <v>133</v>
      </c>
    </row>
    <row r="20844" spans="1:6" x14ac:dyDescent="0.25">
      <c r="A20844">
        <v>4141</v>
      </c>
      <c r="B20844" s="3">
        <v>44378</v>
      </c>
      <c r="C20844" s="3">
        <v>44439</v>
      </c>
      <c r="D20844" t="s">
        <v>131</v>
      </c>
      <c r="E20844" t="s">
        <v>185</v>
      </c>
      <c r="F20844" t="s">
        <v>133</v>
      </c>
    </row>
    <row r="20845" spans="1:6" x14ac:dyDescent="0.25">
      <c r="A20845">
        <v>4141</v>
      </c>
      <c r="B20845" s="3">
        <v>44439</v>
      </c>
      <c r="D20845" t="s">
        <v>131</v>
      </c>
      <c r="E20845" t="s">
        <v>185</v>
      </c>
      <c r="F20845" t="s">
        <v>133</v>
      </c>
    </row>
    <row r="20846" spans="1:6" x14ac:dyDescent="0.25">
      <c r="A20846">
        <v>4141</v>
      </c>
      <c r="B20846" s="3">
        <v>44440</v>
      </c>
      <c r="C20846" s="3">
        <v>44594</v>
      </c>
      <c r="D20846" t="s">
        <v>131</v>
      </c>
      <c r="E20846" t="s">
        <v>167</v>
      </c>
      <c r="F20846" t="s">
        <v>133</v>
      </c>
    </row>
    <row r="20847" spans="1:6" x14ac:dyDescent="0.25">
      <c r="A20847">
        <v>4141</v>
      </c>
      <c r="B20847" s="3">
        <v>44594</v>
      </c>
      <c r="C20847" s="3">
        <v>44594</v>
      </c>
      <c r="D20847" t="s">
        <v>131</v>
      </c>
      <c r="E20847" t="s">
        <v>167</v>
      </c>
      <c r="F20847" t="s">
        <v>133</v>
      </c>
    </row>
    <row r="20848" spans="1:6" x14ac:dyDescent="0.25">
      <c r="A20848">
        <v>4141</v>
      </c>
      <c r="B20848" s="3">
        <v>44594</v>
      </c>
      <c r="D20848" t="s">
        <v>131</v>
      </c>
      <c r="E20848" t="s">
        <v>186</v>
      </c>
      <c r="F20848" t="s">
        <v>133</v>
      </c>
    </row>
    <row r="20849" spans="1:6" x14ac:dyDescent="0.25">
      <c r="A20849">
        <v>4142</v>
      </c>
      <c r="B20849" s="3">
        <v>44298</v>
      </c>
      <c r="C20849" s="3">
        <v>44564</v>
      </c>
      <c r="D20849" t="s">
        <v>131</v>
      </c>
      <c r="E20849" t="s">
        <v>180</v>
      </c>
      <c r="F20849" t="s">
        <v>133</v>
      </c>
    </row>
    <row r="20850" spans="1:6" x14ac:dyDescent="0.25">
      <c r="A20850">
        <v>4142</v>
      </c>
      <c r="B20850" s="3">
        <v>44564</v>
      </c>
      <c r="C20850" s="3">
        <v>44593</v>
      </c>
      <c r="D20850" t="s">
        <v>131</v>
      </c>
      <c r="E20850" t="s">
        <v>180</v>
      </c>
      <c r="F20850" t="s">
        <v>133</v>
      </c>
    </row>
    <row r="20851" spans="1:6" x14ac:dyDescent="0.25">
      <c r="A20851">
        <v>4142</v>
      </c>
      <c r="B20851" s="3">
        <v>44564</v>
      </c>
      <c r="D20851" t="s">
        <v>131</v>
      </c>
      <c r="E20851" t="s">
        <v>135</v>
      </c>
      <c r="F20851" t="s">
        <v>133</v>
      </c>
    </row>
    <row r="20852" spans="1:6" x14ac:dyDescent="0.25">
      <c r="A20852">
        <v>4143</v>
      </c>
      <c r="B20852" s="3">
        <v>43497</v>
      </c>
      <c r="C20852" s="3">
        <v>44349</v>
      </c>
      <c r="D20852" t="s">
        <v>131</v>
      </c>
      <c r="E20852" t="s">
        <v>167</v>
      </c>
      <c r="F20852" t="s">
        <v>133</v>
      </c>
    </row>
    <row r="20853" spans="1:6" x14ac:dyDescent="0.25">
      <c r="A20853">
        <v>4143</v>
      </c>
      <c r="B20853" s="3">
        <v>44349</v>
      </c>
      <c r="C20853" s="3">
        <v>44351</v>
      </c>
      <c r="D20853" t="s">
        <v>131</v>
      </c>
      <c r="E20853" t="s">
        <v>167</v>
      </c>
      <c r="F20853" t="s">
        <v>133</v>
      </c>
    </row>
    <row r="20854" spans="1:6" x14ac:dyDescent="0.25">
      <c r="A20854">
        <v>4143</v>
      </c>
      <c r="B20854" s="3">
        <v>44352</v>
      </c>
      <c r="C20854" s="3">
        <v>44403</v>
      </c>
      <c r="D20854" t="s">
        <v>131</v>
      </c>
      <c r="E20854" t="s">
        <v>167</v>
      </c>
      <c r="F20854" t="s">
        <v>133</v>
      </c>
    </row>
    <row r="20855" spans="1:6" x14ac:dyDescent="0.25">
      <c r="A20855">
        <v>4143</v>
      </c>
      <c r="B20855" s="3">
        <v>44403</v>
      </c>
      <c r="C20855" s="3">
        <v>44500</v>
      </c>
      <c r="D20855" t="s">
        <v>131</v>
      </c>
      <c r="E20855" t="s">
        <v>167</v>
      </c>
      <c r="F20855" t="s">
        <v>133</v>
      </c>
    </row>
    <row r="20856" spans="1:6" x14ac:dyDescent="0.25">
      <c r="A20856">
        <v>4143</v>
      </c>
      <c r="B20856" s="3">
        <v>44501</v>
      </c>
      <c r="C20856" s="3">
        <v>44587</v>
      </c>
      <c r="D20856" t="s">
        <v>131</v>
      </c>
      <c r="E20856" t="s">
        <v>167</v>
      </c>
      <c r="F20856" t="s">
        <v>133</v>
      </c>
    </row>
    <row r="20857" spans="1:6" x14ac:dyDescent="0.25">
      <c r="A20857">
        <v>4143</v>
      </c>
      <c r="B20857" s="3">
        <v>44587</v>
      </c>
      <c r="C20857" s="3">
        <v>44589</v>
      </c>
      <c r="D20857" t="s">
        <v>131</v>
      </c>
      <c r="E20857" t="s">
        <v>167</v>
      </c>
      <c r="F20857" t="s">
        <v>133</v>
      </c>
    </row>
    <row r="20858" spans="1:6" x14ac:dyDescent="0.25">
      <c r="A20858">
        <v>4143</v>
      </c>
      <c r="B20858" s="3">
        <v>44590</v>
      </c>
      <c r="C20858" s="3">
        <v>44697</v>
      </c>
      <c r="D20858" t="s">
        <v>131</v>
      </c>
      <c r="E20858" t="s">
        <v>167</v>
      </c>
      <c r="F20858" t="s">
        <v>133</v>
      </c>
    </row>
    <row r="20859" spans="1:6" x14ac:dyDescent="0.25">
      <c r="A20859">
        <v>4143</v>
      </c>
      <c r="B20859" s="3">
        <v>44697</v>
      </c>
      <c r="C20859" s="3">
        <v>44699</v>
      </c>
      <c r="D20859" t="s">
        <v>131</v>
      </c>
      <c r="E20859" t="s">
        <v>167</v>
      </c>
      <c r="F20859" t="s">
        <v>133</v>
      </c>
    </row>
    <row r="20860" spans="1:6" x14ac:dyDescent="0.25">
      <c r="A20860">
        <v>4143</v>
      </c>
      <c r="B20860" s="3">
        <v>44700</v>
      </c>
      <c r="D20860" t="s">
        <v>131</v>
      </c>
      <c r="E20860" t="s">
        <v>167</v>
      </c>
      <c r="F20860" t="s">
        <v>133</v>
      </c>
    </row>
    <row r="20861" spans="1:6" x14ac:dyDescent="0.25">
      <c r="A20861">
        <v>4144</v>
      </c>
      <c r="B20861" s="3">
        <v>43497</v>
      </c>
      <c r="C20861" s="3">
        <v>43647</v>
      </c>
      <c r="D20861" t="s">
        <v>131</v>
      </c>
      <c r="E20861" t="s">
        <v>171</v>
      </c>
      <c r="F20861" t="s">
        <v>133</v>
      </c>
    </row>
    <row r="20862" spans="1:6" x14ac:dyDescent="0.25">
      <c r="A20862">
        <v>4144</v>
      </c>
      <c r="B20862" s="3">
        <v>43647</v>
      </c>
      <c r="C20862" s="3">
        <v>43647</v>
      </c>
      <c r="D20862" t="s">
        <v>131</v>
      </c>
      <c r="E20862" t="s">
        <v>171</v>
      </c>
      <c r="F20862" t="s">
        <v>133</v>
      </c>
    </row>
    <row r="20863" spans="1:6" x14ac:dyDescent="0.25">
      <c r="A20863">
        <v>4144</v>
      </c>
      <c r="B20863" s="3">
        <v>43648</v>
      </c>
      <c r="C20863" s="3">
        <v>43648</v>
      </c>
      <c r="D20863" t="s">
        <v>131</v>
      </c>
      <c r="E20863" t="s">
        <v>171</v>
      </c>
      <c r="F20863" t="s">
        <v>133</v>
      </c>
    </row>
    <row r="20864" spans="1:6" x14ac:dyDescent="0.25">
      <c r="A20864">
        <v>4144</v>
      </c>
      <c r="B20864" s="3">
        <v>43648</v>
      </c>
      <c r="C20864" s="3">
        <v>43649</v>
      </c>
      <c r="D20864" t="s">
        <v>131</v>
      </c>
      <c r="E20864" t="s">
        <v>171</v>
      </c>
      <c r="F20864" t="s">
        <v>133</v>
      </c>
    </row>
    <row r="20865" spans="1:6" x14ac:dyDescent="0.25">
      <c r="A20865">
        <v>4144</v>
      </c>
      <c r="B20865" s="3">
        <v>43650</v>
      </c>
      <c r="C20865" s="3">
        <v>43711</v>
      </c>
      <c r="D20865" t="s">
        <v>131</v>
      </c>
      <c r="E20865" t="s">
        <v>171</v>
      </c>
      <c r="F20865" t="s">
        <v>133</v>
      </c>
    </row>
    <row r="20866" spans="1:6" x14ac:dyDescent="0.25">
      <c r="A20866">
        <v>4144</v>
      </c>
      <c r="B20866" s="3">
        <v>43711</v>
      </c>
      <c r="C20866" s="3">
        <v>43713</v>
      </c>
      <c r="D20866" t="s">
        <v>131</v>
      </c>
      <c r="E20866" t="s">
        <v>171</v>
      </c>
      <c r="F20866" t="s">
        <v>133</v>
      </c>
    </row>
    <row r="20867" spans="1:6" x14ac:dyDescent="0.25">
      <c r="A20867">
        <v>4144</v>
      </c>
      <c r="B20867" s="3">
        <v>43714</v>
      </c>
      <c r="C20867" s="3">
        <v>43714</v>
      </c>
      <c r="D20867" t="s">
        <v>131</v>
      </c>
      <c r="E20867" t="s">
        <v>171</v>
      </c>
      <c r="F20867" t="s">
        <v>133</v>
      </c>
    </row>
    <row r="20868" spans="1:6" x14ac:dyDescent="0.25">
      <c r="A20868">
        <v>4144</v>
      </c>
      <c r="B20868" s="3">
        <v>43714</v>
      </c>
      <c r="C20868" s="3">
        <v>43714</v>
      </c>
      <c r="D20868" t="s">
        <v>131</v>
      </c>
      <c r="E20868" t="s">
        <v>171</v>
      </c>
      <c r="F20868" t="s">
        <v>133</v>
      </c>
    </row>
    <row r="20869" spans="1:6" x14ac:dyDescent="0.25">
      <c r="A20869">
        <v>4144</v>
      </c>
      <c r="B20869" s="3">
        <v>43715</v>
      </c>
      <c r="D20869" t="s">
        <v>131</v>
      </c>
      <c r="E20869" t="s">
        <v>171</v>
      </c>
      <c r="F20869" t="s">
        <v>133</v>
      </c>
    </row>
    <row r="20870" spans="1:6" x14ac:dyDescent="0.25">
      <c r="A20870">
        <v>4145</v>
      </c>
      <c r="B20870" s="3">
        <v>43466</v>
      </c>
      <c r="C20870" s="3">
        <v>44025</v>
      </c>
      <c r="D20870" t="s">
        <v>131</v>
      </c>
      <c r="E20870" t="s">
        <v>191</v>
      </c>
      <c r="F20870" t="s">
        <v>133</v>
      </c>
    </row>
    <row r="20871" spans="1:6" x14ac:dyDescent="0.25">
      <c r="A20871">
        <v>4145</v>
      </c>
      <c r="B20871" s="3">
        <v>44025</v>
      </c>
      <c r="C20871" s="3">
        <v>44038</v>
      </c>
      <c r="D20871" t="s">
        <v>131</v>
      </c>
      <c r="E20871" t="s">
        <v>191</v>
      </c>
      <c r="F20871" t="s">
        <v>133</v>
      </c>
    </row>
    <row r="20872" spans="1:6" x14ac:dyDescent="0.25">
      <c r="A20872">
        <v>4145</v>
      </c>
      <c r="B20872" s="3">
        <v>44039</v>
      </c>
      <c r="C20872" s="3">
        <v>44209</v>
      </c>
      <c r="D20872" t="s">
        <v>131</v>
      </c>
      <c r="E20872" t="s">
        <v>191</v>
      </c>
      <c r="F20872" t="s">
        <v>133</v>
      </c>
    </row>
    <row r="20873" spans="1:6" x14ac:dyDescent="0.25">
      <c r="A20873">
        <v>4145</v>
      </c>
      <c r="B20873" s="3">
        <v>44209</v>
      </c>
      <c r="C20873" s="3">
        <v>44209</v>
      </c>
      <c r="D20873" t="s">
        <v>131</v>
      </c>
      <c r="E20873" t="s">
        <v>191</v>
      </c>
      <c r="F20873" t="s">
        <v>133</v>
      </c>
    </row>
    <row r="20874" spans="1:6" x14ac:dyDescent="0.25">
      <c r="A20874">
        <v>4145</v>
      </c>
      <c r="B20874" s="3">
        <v>44209</v>
      </c>
      <c r="C20874" s="3">
        <v>44209</v>
      </c>
      <c r="D20874" t="s">
        <v>131</v>
      </c>
      <c r="E20874" t="s">
        <v>167</v>
      </c>
      <c r="F20874" t="s">
        <v>133</v>
      </c>
    </row>
    <row r="20875" spans="1:6" x14ac:dyDescent="0.25">
      <c r="A20875">
        <v>4145</v>
      </c>
      <c r="B20875" s="3">
        <v>44209</v>
      </c>
      <c r="C20875" s="3">
        <v>44218</v>
      </c>
      <c r="D20875" t="s">
        <v>131</v>
      </c>
      <c r="E20875" t="s">
        <v>167</v>
      </c>
      <c r="F20875" t="s">
        <v>133</v>
      </c>
    </row>
    <row r="20876" spans="1:6" x14ac:dyDescent="0.25">
      <c r="A20876">
        <v>4145</v>
      </c>
      <c r="B20876" s="3">
        <v>44219</v>
      </c>
      <c r="C20876" s="3">
        <v>44219</v>
      </c>
      <c r="D20876" t="s">
        <v>131</v>
      </c>
      <c r="E20876" t="s">
        <v>167</v>
      </c>
      <c r="F20876" t="s">
        <v>133</v>
      </c>
    </row>
    <row r="20877" spans="1:6" x14ac:dyDescent="0.25">
      <c r="A20877">
        <v>4145</v>
      </c>
      <c r="B20877" s="3">
        <v>44219</v>
      </c>
      <c r="C20877" s="3">
        <v>44222</v>
      </c>
      <c r="D20877" t="s">
        <v>131</v>
      </c>
      <c r="E20877" t="s">
        <v>167</v>
      </c>
      <c r="F20877" t="s">
        <v>133</v>
      </c>
    </row>
    <row r="20878" spans="1:6" x14ac:dyDescent="0.25">
      <c r="A20878">
        <v>4145</v>
      </c>
      <c r="B20878" s="3">
        <v>44223</v>
      </c>
      <c r="D20878" t="s">
        <v>131</v>
      </c>
      <c r="E20878" t="s">
        <v>167</v>
      </c>
      <c r="F20878" t="s">
        <v>133</v>
      </c>
    </row>
    <row r="20879" spans="1:6" x14ac:dyDescent="0.25">
      <c r="A20879">
        <v>4146</v>
      </c>
      <c r="B20879" s="3">
        <v>44044</v>
      </c>
      <c r="C20879" s="3">
        <v>44044</v>
      </c>
      <c r="D20879" t="s">
        <v>131</v>
      </c>
      <c r="E20879" t="s">
        <v>173</v>
      </c>
      <c r="F20879" t="s">
        <v>133</v>
      </c>
    </row>
    <row r="20880" spans="1:6" x14ac:dyDescent="0.25">
      <c r="A20880">
        <v>4146</v>
      </c>
      <c r="B20880" s="3">
        <v>44044</v>
      </c>
      <c r="C20880" s="3">
        <v>44151</v>
      </c>
      <c r="D20880" t="s">
        <v>131</v>
      </c>
      <c r="E20880" t="s">
        <v>173</v>
      </c>
      <c r="F20880" t="s">
        <v>133</v>
      </c>
    </row>
    <row r="20881" spans="1:6" x14ac:dyDescent="0.25">
      <c r="A20881">
        <v>4146</v>
      </c>
      <c r="B20881" s="3">
        <v>44151</v>
      </c>
      <c r="C20881" s="3">
        <v>44151</v>
      </c>
      <c r="D20881" t="s">
        <v>131</v>
      </c>
      <c r="E20881" t="s">
        <v>288</v>
      </c>
      <c r="F20881" t="s">
        <v>133</v>
      </c>
    </row>
    <row r="20882" spans="1:6" x14ac:dyDescent="0.25">
      <c r="A20882">
        <v>4146</v>
      </c>
      <c r="B20882" s="3">
        <v>44151</v>
      </c>
      <c r="C20882" s="3">
        <v>44454</v>
      </c>
      <c r="D20882" t="s">
        <v>131</v>
      </c>
      <c r="E20882" t="s">
        <v>288</v>
      </c>
      <c r="F20882" t="s">
        <v>133</v>
      </c>
    </row>
    <row r="20883" spans="1:6" x14ac:dyDescent="0.25">
      <c r="A20883">
        <v>4146</v>
      </c>
      <c r="B20883" s="3">
        <v>44454</v>
      </c>
      <c r="C20883" s="3">
        <v>44485</v>
      </c>
      <c r="D20883" t="s">
        <v>131</v>
      </c>
      <c r="E20883" t="s">
        <v>173</v>
      </c>
      <c r="F20883" t="s">
        <v>133</v>
      </c>
    </row>
    <row r="20884" spans="1:6" x14ac:dyDescent="0.25">
      <c r="A20884">
        <v>4146</v>
      </c>
      <c r="B20884" s="3">
        <v>44485</v>
      </c>
      <c r="C20884" s="3">
        <v>44485</v>
      </c>
      <c r="D20884" t="s">
        <v>131</v>
      </c>
      <c r="E20884" t="s">
        <v>288</v>
      </c>
      <c r="F20884" t="s">
        <v>133</v>
      </c>
    </row>
    <row r="20885" spans="1:6" x14ac:dyDescent="0.25">
      <c r="A20885">
        <v>4146</v>
      </c>
      <c r="B20885" s="3">
        <v>44485</v>
      </c>
      <c r="C20885" s="3">
        <v>44607</v>
      </c>
      <c r="D20885" t="s">
        <v>131</v>
      </c>
      <c r="E20885" t="s">
        <v>288</v>
      </c>
      <c r="F20885" t="s">
        <v>133</v>
      </c>
    </row>
    <row r="20886" spans="1:6" x14ac:dyDescent="0.25">
      <c r="A20886">
        <v>4146</v>
      </c>
      <c r="B20886" s="3">
        <v>44607</v>
      </c>
      <c r="D20886" t="s">
        <v>131</v>
      </c>
      <c r="E20886" t="s">
        <v>173</v>
      </c>
      <c r="F20886" t="s">
        <v>133</v>
      </c>
    </row>
    <row r="20887" spans="1:6" x14ac:dyDescent="0.25">
      <c r="A20887">
        <v>4147</v>
      </c>
      <c r="B20887" s="3">
        <v>43472</v>
      </c>
      <c r="C20887" s="3">
        <v>43555</v>
      </c>
      <c r="D20887" t="s">
        <v>131</v>
      </c>
      <c r="E20887" t="s">
        <v>176</v>
      </c>
      <c r="F20887" t="s">
        <v>133</v>
      </c>
    </row>
    <row r="20888" spans="1:6" x14ac:dyDescent="0.25">
      <c r="A20888">
        <v>4147</v>
      </c>
      <c r="B20888" s="3">
        <v>43556</v>
      </c>
      <c r="C20888" s="3">
        <v>43646</v>
      </c>
      <c r="D20888" t="s">
        <v>131</v>
      </c>
      <c r="E20888" t="s">
        <v>176</v>
      </c>
      <c r="F20888" t="s">
        <v>133</v>
      </c>
    </row>
    <row r="20889" spans="1:6" x14ac:dyDescent="0.25">
      <c r="A20889">
        <v>4147</v>
      </c>
      <c r="B20889" s="3">
        <v>43647</v>
      </c>
      <c r="C20889" s="3">
        <v>43738</v>
      </c>
      <c r="D20889" t="s">
        <v>131</v>
      </c>
      <c r="E20889" t="s">
        <v>176</v>
      </c>
      <c r="F20889" t="s">
        <v>133</v>
      </c>
    </row>
    <row r="20890" spans="1:6" x14ac:dyDescent="0.25">
      <c r="A20890">
        <v>4147</v>
      </c>
      <c r="B20890" s="3">
        <v>43739</v>
      </c>
      <c r="C20890" s="3">
        <v>43830</v>
      </c>
      <c r="D20890" t="s">
        <v>131</v>
      </c>
      <c r="E20890" t="s">
        <v>176</v>
      </c>
      <c r="F20890" t="s">
        <v>133</v>
      </c>
    </row>
    <row r="20891" spans="1:6" x14ac:dyDescent="0.25">
      <c r="A20891">
        <v>4147</v>
      </c>
      <c r="B20891" s="3">
        <v>43831</v>
      </c>
      <c r="D20891" t="s">
        <v>131</v>
      </c>
      <c r="E20891" t="s">
        <v>176</v>
      </c>
      <c r="F20891" t="s">
        <v>133</v>
      </c>
    </row>
    <row r="20892" spans="1:6" x14ac:dyDescent="0.25">
      <c r="A20892">
        <v>4147</v>
      </c>
      <c r="B20892" s="3">
        <v>43831</v>
      </c>
      <c r="C20892" s="3">
        <v>43831</v>
      </c>
      <c r="D20892" t="s">
        <v>131</v>
      </c>
      <c r="E20892" t="s">
        <v>180</v>
      </c>
      <c r="F20892" t="s">
        <v>133</v>
      </c>
    </row>
    <row r="20893" spans="1:6" x14ac:dyDescent="0.25">
      <c r="A20893">
        <v>4147</v>
      </c>
      <c r="B20893" s="3">
        <v>43831</v>
      </c>
      <c r="C20893" s="3">
        <v>43831</v>
      </c>
      <c r="D20893" t="s">
        <v>131</v>
      </c>
      <c r="E20893" t="s">
        <v>180</v>
      </c>
      <c r="F20893" t="s">
        <v>133</v>
      </c>
    </row>
    <row r="20894" spans="1:6" x14ac:dyDescent="0.25">
      <c r="A20894">
        <v>4147</v>
      </c>
      <c r="B20894" s="3">
        <v>43831</v>
      </c>
      <c r="C20894" s="3">
        <v>44600</v>
      </c>
      <c r="D20894" t="s">
        <v>131</v>
      </c>
      <c r="E20894" t="s">
        <v>180</v>
      </c>
      <c r="F20894" t="s">
        <v>133</v>
      </c>
    </row>
    <row r="20895" spans="1:6" x14ac:dyDescent="0.25">
      <c r="A20895">
        <v>4147</v>
      </c>
      <c r="B20895" s="3">
        <v>44600</v>
      </c>
      <c r="C20895" s="3">
        <v>44601</v>
      </c>
      <c r="D20895" t="s">
        <v>131</v>
      </c>
      <c r="E20895" t="s">
        <v>180</v>
      </c>
      <c r="F20895" t="s">
        <v>133</v>
      </c>
    </row>
    <row r="20896" spans="1:6" x14ac:dyDescent="0.25">
      <c r="A20896">
        <v>4147</v>
      </c>
      <c r="B20896" s="3">
        <v>44602</v>
      </c>
      <c r="D20896" t="s">
        <v>131</v>
      </c>
      <c r="E20896" t="s">
        <v>180</v>
      </c>
      <c r="F20896" t="s">
        <v>133</v>
      </c>
    </row>
    <row r="20897" spans="1:6" x14ac:dyDescent="0.25">
      <c r="A20897">
        <v>4148</v>
      </c>
      <c r="B20897" s="3">
        <v>43497</v>
      </c>
      <c r="C20897" s="3">
        <v>43626</v>
      </c>
      <c r="D20897" t="s">
        <v>131</v>
      </c>
      <c r="E20897" t="s">
        <v>173</v>
      </c>
      <c r="F20897" t="s">
        <v>133</v>
      </c>
    </row>
    <row r="20898" spans="1:6" x14ac:dyDescent="0.25">
      <c r="A20898">
        <v>4148</v>
      </c>
      <c r="B20898" s="3">
        <v>43497</v>
      </c>
      <c r="C20898" s="3">
        <v>43497</v>
      </c>
      <c r="D20898" t="s">
        <v>131</v>
      </c>
      <c r="E20898" t="s">
        <v>173</v>
      </c>
      <c r="F20898" t="s">
        <v>133</v>
      </c>
    </row>
    <row r="20899" spans="1:6" x14ac:dyDescent="0.25">
      <c r="A20899">
        <v>4148</v>
      </c>
      <c r="B20899" s="3">
        <v>43626</v>
      </c>
      <c r="C20899" s="3">
        <v>43628</v>
      </c>
      <c r="D20899" t="s">
        <v>131</v>
      </c>
      <c r="E20899" t="s">
        <v>173</v>
      </c>
      <c r="F20899" t="s">
        <v>133</v>
      </c>
    </row>
    <row r="20900" spans="1:6" x14ac:dyDescent="0.25">
      <c r="A20900">
        <v>4148</v>
      </c>
      <c r="B20900" s="3">
        <v>43629</v>
      </c>
      <c r="C20900" s="3">
        <v>43873</v>
      </c>
      <c r="D20900" t="s">
        <v>131</v>
      </c>
      <c r="E20900" t="s">
        <v>173</v>
      </c>
      <c r="F20900" t="s">
        <v>133</v>
      </c>
    </row>
    <row r="20901" spans="1:6" x14ac:dyDescent="0.25">
      <c r="A20901">
        <v>4148</v>
      </c>
      <c r="B20901" s="3">
        <v>43873</v>
      </c>
      <c r="C20901" s="3">
        <v>43902</v>
      </c>
      <c r="D20901" t="s">
        <v>131</v>
      </c>
      <c r="E20901" t="s">
        <v>173</v>
      </c>
      <c r="F20901" t="s">
        <v>133</v>
      </c>
    </row>
    <row r="20902" spans="1:6" x14ac:dyDescent="0.25">
      <c r="A20902">
        <v>4148</v>
      </c>
      <c r="B20902" s="3">
        <v>43903</v>
      </c>
      <c r="C20902" s="3">
        <v>43903</v>
      </c>
      <c r="D20902" t="s">
        <v>131</v>
      </c>
      <c r="E20902" t="s">
        <v>173</v>
      </c>
      <c r="F20902" t="s">
        <v>133</v>
      </c>
    </row>
    <row r="20903" spans="1:6" x14ac:dyDescent="0.25">
      <c r="A20903">
        <v>4148</v>
      </c>
      <c r="B20903" s="3">
        <v>43903</v>
      </c>
      <c r="C20903" s="3">
        <v>44033</v>
      </c>
      <c r="D20903" t="s">
        <v>131</v>
      </c>
      <c r="E20903" t="s">
        <v>173</v>
      </c>
      <c r="F20903" t="s">
        <v>133</v>
      </c>
    </row>
    <row r="20904" spans="1:6" x14ac:dyDescent="0.25">
      <c r="A20904">
        <v>4148</v>
      </c>
      <c r="B20904" s="3">
        <v>44033</v>
      </c>
      <c r="C20904" s="3">
        <v>44059</v>
      </c>
      <c r="D20904" t="s">
        <v>131</v>
      </c>
      <c r="E20904" t="s">
        <v>173</v>
      </c>
      <c r="F20904" t="s">
        <v>133</v>
      </c>
    </row>
    <row r="20905" spans="1:6" x14ac:dyDescent="0.25">
      <c r="A20905">
        <v>4149</v>
      </c>
      <c r="B20905" s="3">
        <v>43700</v>
      </c>
      <c r="C20905" s="3">
        <v>43723</v>
      </c>
      <c r="D20905" t="s">
        <v>131</v>
      </c>
      <c r="E20905" t="s">
        <v>191</v>
      </c>
      <c r="F20905" t="s">
        <v>133</v>
      </c>
    </row>
    <row r="20906" spans="1:6" x14ac:dyDescent="0.25">
      <c r="A20906">
        <v>4149</v>
      </c>
      <c r="B20906" s="3">
        <v>43724</v>
      </c>
      <c r="D20906" t="s">
        <v>131</v>
      </c>
      <c r="E20906" t="s">
        <v>191</v>
      </c>
      <c r="F20906" t="s">
        <v>133</v>
      </c>
    </row>
    <row r="20907" spans="1:6" x14ac:dyDescent="0.25">
      <c r="A20907">
        <v>4149</v>
      </c>
      <c r="B20907" s="3">
        <v>43739</v>
      </c>
      <c r="C20907" s="3">
        <v>44419</v>
      </c>
      <c r="D20907" t="s">
        <v>131</v>
      </c>
      <c r="E20907" t="s">
        <v>190</v>
      </c>
      <c r="F20907" t="s">
        <v>133</v>
      </c>
    </row>
    <row r="20908" spans="1:6" x14ac:dyDescent="0.25">
      <c r="A20908">
        <v>4149</v>
      </c>
      <c r="B20908" s="3">
        <v>44419</v>
      </c>
      <c r="C20908" s="3">
        <v>44425</v>
      </c>
      <c r="D20908" t="s">
        <v>131</v>
      </c>
      <c r="E20908" t="s">
        <v>190</v>
      </c>
      <c r="F20908" t="s">
        <v>133</v>
      </c>
    </row>
    <row r="20909" spans="1:6" x14ac:dyDescent="0.25">
      <c r="A20909">
        <v>4149</v>
      </c>
      <c r="B20909" s="3">
        <v>44426</v>
      </c>
      <c r="C20909" s="3">
        <v>44483</v>
      </c>
      <c r="D20909" t="s">
        <v>131</v>
      </c>
      <c r="E20909" t="s">
        <v>190</v>
      </c>
      <c r="F20909" t="s">
        <v>133</v>
      </c>
    </row>
    <row r="20910" spans="1:6" x14ac:dyDescent="0.25">
      <c r="A20910">
        <v>4149</v>
      </c>
      <c r="B20910" s="3">
        <v>44483</v>
      </c>
      <c r="C20910" s="3">
        <v>44483</v>
      </c>
      <c r="D20910" t="s">
        <v>131</v>
      </c>
      <c r="E20910" t="s">
        <v>190</v>
      </c>
      <c r="F20910" t="s">
        <v>133</v>
      </c>
    </row>
    <row r="20911" spans="1:6" x14ac:dyDescent="0.25">
      <c r="A20911">
        <v>4149</v>
      </c>
      <c r="B20911" s="3">
        <v>44483</v>
      </c>
      <c r="D20911" t="s">
        <v>131</v>
      </c>
      <c r="E20911" t="s">
        <v>185</v>
      </c>
      <c r="F20911" t="s">
        <v>133</v>
      </c>
    </row>
    <row r="20912" spans="1:6" x14ac:dyDescent="0.25">
      <c r="A20912">
        <v>4150</v>
      </c>
      <c r="B20912" s="3">
        <v>43725</v>
      </c>
      <c r="C20912" s="3">
        <v>43850</v>
      </c>
      <c r="D20912" t="s">
        <v>131</v>
      </c>
      <c r="E20912" t="s">
        <v>163</v>
      </c>
      <c r="F20912" t="s">
        <v>133</v>
      </c>
    </row>
    <row r="20913" spans="1:6" x14ac:dyDescent="0.25">
      <c r="A20913">
        <v>4150</v>
      </c>
      <c r="B20913" s="3">
        <v>43850</v>
      </c>
      <c r="C20913" s="3">
        <v>43865</v>
      </c>
      <c r="D20913" t="s">
        <v>131</v>
      </c>
      <c r="E20913" t="s">
        <v>163</v>
      </c>
      <c r="F20913" t="s">
        <v>133</v>
      </c>
    </row>
    <row r="20914" spans="1:6" x14ac:dyDescent="0.25">
      <c r="A20914">
        <v>4150</v>
      </c>
      <c r="B20914" s="3">
        <v>43865</v>
      </c>
      <c r="C20914" s="3">
        <v>43899</v>
      </c>
      <c r="D20914" t="s">
        <v>131</v>
      </c>
      <c r="E20914" t="s">
        <v>163</v>
      </c>
      <c r="F20914" t="s">
        <v>133</v>
      </c>
    </row>
    <row r="20915" spans="1:6" x14ac:dyDescent="0.25">
      <c r="A20915">
        <v>4150</v>
      </c>
      <c r="B20915" s="3">
        <v>43899</v>
      </c>
      <c r="C20915" s="3">
        <v>43983</v>
      </c>
      <c r="D20915" t="s">
        <v>131</v>
      </c>
      <c r="E20915" t="s">
        <v>163</v>
      </c>
      <c r="F20915" t="s">
        <v>133</v>
      </c>
    </row>
    <row r="20916" spans="1:6" x14ac:dyDescent="0.25">
      <c r="A20916">
        <v>4150</v>
      </c>
      <c r="B20916" s="3">
        <v>43983</v>
      </c>
      <c r="C20916" s="3">
        <v>44256</v>
      </c>
      <c r="D20916" t="s">
        <v>131</v>
      </c>
      <c r="E20916" t="s">
        <v>110</v>
      </c>
      <c r="F20916" t="s">
        <v>133</v>
      </c>
    </row>
    <row r="20917" spans="1:6" x14ac:dyDescent="0.25">
      <c r="A20917">
        <v>4150</v>
      </c>
      <c r="B20917" s="3">
        <v>43983</v>
      </c>
      <c r="C20917" s="3">
        <v>43983</v>
      </c>
      <c r="D20917" t="s">
        <v>131</v>
      </c>
      <c r="E20917" t="s">
        <v>163</v>
      </c>
      <c r="F20917" t="s">
        <v>133</v>
      </c>
    </row>
    <row r="20918" spans="1:6" x14ac:dyDescent="0.25">
      <c r="A20918">
        <v>4150</v>
      </c>
      <c r="B20918" s="3">
        <v>44256</v>
      </c>
      <c r="C20918" s="3">
        <v>44592</v>
      </c>
      <c r="D20918" t="s">
        <v>131</v>
      </c>
      <c r="E20918" t="s">
        <v>129</v>
      </c>
      <c r="F20918" t="s">
        <v>133</v>
      </c>
    </row>
    <row r="20919" spans="1:6" x14ac:dyDescent="0.25">
      <c r="A20919">
        <v>4150</v>
      </c>
      <c r="B20919" s="3">
        <v>44256</v>
      </c>
      <c r="C20919" s="3">
        <v>44256</v>
      </c>
      <c r="D20919" t="s">
        <v>131</v>
      </c>
      <c r="E20919" t="s">
        <v>110</v>
      </c>
      <c r="F20919" t="s">
        <v>133</v>
      </c>
    </row>
    <row r="20920" spans="1:6" x14ac:dyDescent="0.25">
      <c r="A20920">
        <v>4150</v>
      </c>
      <c r="B20920" s="3">
        <v>44592</v>
      </c>
      <c r="C20920" s="3">
        <v>44592</v>
      </c>
      <c r="D20920" t="s">
        <v>131</v>
      </c>
      <c r="E20920" t="s">
        <v>129</v>
      </c>
      <c r="F20920" t="s">
        <v>133</v>
      </c>
    </row>
    <row r="20921" spans="1:6" x14ac:dyDescent="0.25">
      <c r="A20921">
        <v>4150</v>
      </c>
      <c r="B20921" s="3">
        <v>44728</v>
      </c>
      <c r="D20921" t="s">
        <v>131</v>
      </c>
      <c r="E20921" t="s">
        <v>148</v>
      </c>
      <c r="F20921" t="s">
        <v>133</v>
      </c>
    </row>
    <row r="20922" spans="1:6" x14ac:dyDescent="0.25">
      <c r="A20922">
        <v>4151</v>
      </c>
      <c r="B20922" s="3">
        <v>44396</v>
      </c>
      <c r="C20922" s="3">
        <v>44396</v>
      </c>
      <c r="D20922" t="s">
        <v>131</v>
      </c>
      <c r="E20922" t="s">
        <v>173</v>
      </c>
      <c r="F20922" t="s">
        <v>133</v>
      </c>
    </row>
    <row r="20923" spans="1:6" x14ac:dyDescent="0.25">
      <c r="A20923">
        <v>4151</v>
      </c>
      <c r="B20923" s="3">
        <v>44396</v>
      </c>
      <c r="C20923" s="3">
        <v>44408</v>
      </c>
      <c r="D20923" t="s">
        <v>131</v>
      </c>
      <c r="E20923" t="s">
        <v>173</v>
      </c>
      <c r="F20923" t="s">
        <v>133</v>
      </c>
    </row>
    <row r="20924" spans="1:6" x14ac:dyDescent="0.25">
      <c r="A20924">
        <v>4151</v>
      </c>
      <c r="B20924" s="3">
        <v>44488</v>
      </c>
      <c r="D20924" t="s">
        <v>131</v>
      </c>
      <c r="E20924" t="s">
        <v>265</v>
      </c>
      <c r="F20924" t="s">
        <v>133</v>
      </c>
    </row>
    <row r="20925" spans="1:6" x14ac:dyDescent="0.25">
      <c r="A20925">
        <v>4152</v>
      </c>
      <c r="B20925" s="3">
        <v>44593</v>
      </c>
      <c r="D20925" t="s">
        <v>131</v>
      </c>
      <c r="E20925" t="s">
        <v>185</v>
      </c>
      <c r="F20925" t="s">
        <v>133</v>
      </c>
    </row>
    <row r="20926" spans="1:6" x14ac:dyDescent="0.25">
      <c r="A20926">
        <v>4153</v>
      </c>
      <c r="B20926" s="3">
        <v>44470</v>
      </c>
      <c r="C20926" s="3">
        <v>44561</v>
      </c>
      <c r="D20926" t="s">
        <v>131</v>
      </c>
      <c r="E20926" t="s">
        <v>167</v>
      </c>
      <c r="F20926" t="s">
        <v>133</v>
      </c>
    </row>
    <row r="20927" spans="1:6" x14ac:dyDescent="0.25">
      <c r="A20927">
        <v>4153</v>
      </c>
      <c r="B20927" s="3">
        <v>44578</v>
      </c>
      <c r="C20927" s="3">
        <v>44651</v>
      </c>
      <c r="D20927" t="s">
        <v>131</v>
      </c>
      <c r="E20927" t="s">
        <v>167</v>
      </c>
      <c r="F20927" t="s">
        <v>133</v>
      </c>
    </row>
    <row r="20928" spans="1:6" x14ac:dyDescent="0.25">
      <c r="A20928">
        <v>4153</v>
      </c>
      <c r="B20928" s="3">
        <v>44652</v>
      </c>
      <c r="C20928" s="3">
        <v>44742</v>
      </c>
      <c r="D20928" t="s">
        <v>131</v>
      </c>
      <c r="E20928" t="s">
        <v>167</v>
      </c>
      <c r="F20928" t="s">
        <v>133</v>
      </c>
    </row>
    <row r="20929" spans="1:6" x14ac:dyDescent="0.25">
      <c r="A20929">
        <v>4154</v>
      </c>
      <c r="B20929" s="3">
        <v>43435</v>
      </c>
      <c r="C20929" s="3">
        <v>43465</v>
      </c>
      <c r="D20929" t="s">
        <v>131</v>
      </c>
      <c r="E20929" t="s">
        <v>113</v>
      </c>
      <c r="F20929" t="s">
        <v>132</v>
      </c>
    </row>
    <row r="20930" spans="1:6" x14ac:dyDescent="0.25">
      <c r="A20930">
        <v>4154</v>
      </c>
      <c r="B20930" s="3">
        <v>43466</v>
      </c>
      <c r="C20930" s="3">
        <v>43555</v>
      </c>
      <c r="D20930" t="s">
        <v>131</v>
      </c>
      <c r="E20930" t="s">
        <v>113</v>
      </c>
      <c r="F20930" t="s">
        <v>132</v>
      </c>
    </row>
    <row r="20931" spans="1:6" x14ac:dyDescent="0.25">
      <c r="A20931">
        <v>4154</v>
      </c>
      <c r="B20931" s="3">
        <v>43556</v>
      </c>
      <c r="C20931" s="3">
        <v>43646</v>
      </c>
      <c r="D20931" t="s">
        <v>131</v>
      </c>
      <c r="E20931" t="s">
        <v>113</v>
      </c>
      <c r="F20931" t="s">
        <v>132</v>
      </c>
    </row>
    <row r="20932" spans="1:6" x14ac:dyDescent="0.25">
      <c r="A20932">
        <v>4154</v>
      </c>
      <c r="B20932" s="3">
        <v>43647</v>
      </c>
      <c r="C20932" s="3">
        <v>43738</v>
      </c>
      <c r="D20932" t="s">
        <v>131</v>
      </c>
      <c r="E20932" t="s">
        <v>113</v>
      </c>
      <c r="F20932" t="s">
        <v>132</v>
      </c>
    </row>
    <row r="20933" spans="1:6" x14ac:dyDescent="0.25">
      <c r="A20933">
        <v>4154</v>
      </c>
      <c r="B20933" s="3">
        <v>43739</v>
      </c>
      <c r="C20933" s="3">
        <v>43830</v>
      </c>
      <c r="D20933" t="s">
        <v>131</v>
      </c>
      <c r="E20933" t="s">
        <v>113</v>
      </c>
      <c r="F20933" t="s">
        <v>132</v>
      </c>
    </row>
    <row r="20934" spans="1:6" x14ac:dyDescent="0.25">
      <c r="A20934">
        <v>4154</v>
      </c>
      <c r="B20934" s="3">
        <v>43831</v>
      </c>
      <c r="C20934" s="3">
        <v>43921</v>
      </c>
      <c r="D20934" t="s">
        <v>131</v>
      </c>
      <c r="E20934" t="s">
        <v>113</v>
      </c>
      <c r="F20934" t="s">
        <v>132</v>
      </c>
    </row>
    <row r="20935" spans="1:6" x14ac:dyDescent="0.25">
      <c r="A20935">
        <v>4154</v>
      </c>
      <c r="B20935" s="3">
        <v>43922</v>
      </c>
      <c r="C20935" s="3">
        <v>44012</v>
      </c>
      <c r="D20935" t="s">
        <v>131</v>
      </c>
      <c r="E20935" t="s">
        <v>113</v>
      </c>
      <c r="F20935" t="s">
        <v>132</v>
      </c>
    </row>
    <row r="20936" spans="1:6" x14ac:dyDescent="0.25">
      <c r="A20936">
        <v>4154</v>
      </c>
      <c r="B20936" s="3">
        <v>43952</v>
      </c>
      <c r="C20936" s="3">
        <v>44242</v>
      </c>
      <c r="D20936" t="s">
        <v>131</v>
      </c>
      <c r="E20936" t="s">
        <v>113</v>
      </c>
      <c r="F20936" t="s">
        <v>132</v>
      </c>
    </row>
    <row r="20937" spans="1:6" x14ac:dyDescent="0.25">
      <c r="A20937">
        <v>4154</v>
      </c>
      <c r="B20937" s="3">
        <v>44013</v>
      </c>
      <c r="C20937" s="3">
        <v>44043</v>
      </c>
      <c r="D20937" t="s">
        <v>131</v>
      </c>
      <c r="E20937" t="s">
        <v>113</v>
      </c>
      <c r="F20937" t="s">
        <v>132</v>
      </c>
    </row>
    <row r="20938" spans="1:6" x14ac:dyDescent="0.25">
      <c r="A20938">
        <v>4154</v>
      </c>
      <c r="B20938" s="3">
        <v>44044</v>
      </c>
      <c r="D20938" t="s">
        <v>131</v>
      </c>
      <c r="E20938" t="s">
        <v>113</v>
      </c>
      <c r="F20938" t="s">
        <v>132</v>
      </c>
    </row>
    <row r="20939" spans="1:6" x14ac:dyDescent="0.25">
      <c r="A20939">
        <v>4154</v>
      </c>
      <c r="B20939" s="3">
        <v>44044</v>
      </c>
      <c r="D20939" t="s">
        <v>131</v>
      </c>
      <c r="E20939" t="s">
        <v>111</v>
      </c>
      <c r="F20939" t="s">
        <v>132</v>
      </c>
    </row>
    <row r="20940" spans="1:6" x14ac:dyDescent="0.25">
      <c r="A20940">
        <v>4154</v>
      </c>
      <c r="B20940" s="3">
        <v>44044</v>
      </c>
      <c r="C20940" s="3">
        <v>44044</v>
      </c>
      <c r="D20940" t="s">
        <v>131</v>
      </c>
      <c r="E20940" t="s">
        <v>111</v>
      </c>
      <c r="F20940" t="s">
        <v>132</v>
      </c>
    </row>
    <row r="20941" spans="1:6" x14ac:dyDescent="0.25">
      <c r="A20941">
        <v>4155</v>
      </c>
      <c r="B20941" s="3">
        <v>43739</v>
      </c>
      <c r="C20941" s="3">
        <v>44074</v>
      </c>
      <c r="D20941" t="s">
        <v>131</v>
      </c>
      <c r="E20941" t="s">
        <v>283</v>
      </c>
      <c r="F20941" t="s">
        <v>133</v>
      </c>
    </row>
    <row r="20942" spans="1:6" x14ac:dyDescent="0.25">
      <c r="A20942">
        <v>4155</v>
      </c>
      <c r="B20942" s="3">
        <v>44074</v>
      </c>
      <c r="C20942" s="3">
        <v>44074</v>
      </c>
      <c r="D20942" t="s">
        <v>131</v>
      </c>
      <c r="E20942" t="s">
        <v>173</v>
      </c>
      <c r="F20942" t="s">
        <v>133</v>
      </c>
    </row>
    <row r="20943" spans="1:6" x14ac:dyDescent="0.25">
      <c r="A20943">
        <v>4155</v>
      </c>
      <c r="B20943" s="3">
        <v>44075</v>
      </c>
      <c r="C20943" s="3">
        <v>44075</v>
      </c>
      <c r="D20943" t="s">
        <v>131</v>
      </c>
      <c r="E20943" t="s">
        <v>175</v>
      </c>
      <c r="F20943" t="s">
        <v>133</v>
      </c>
    </row>
    <row r="20944" spans="1:6" x14ac:dyDescent="0.25">
      <c r="A20944">
        <v>4155</v>
      </c>
      <c r="B20944" s="3">
        <v>44075</v>
      </c>
      <c r="C20944" s="3">
        <v>44263</v>
      </c>
      <c r="D20944" t="s">
        <v>131</v>
      </c>
      <c r="E20944" t="s">
        <v>175</v>
      </c>
      <c r="F20944" t="s">
        <v>133</v>
      </c>
    </row>
    <row r="20945" spans="1:6" x14ac:dyDescent="0.25">
      <c r="A20945">
        <v>4155</v>
      </c>
      <c r="B20945" s="3">
        <v>44263</v>
      </c>
      <c r="C20945" s="3">
        <v>44370</v>
      </c>
      <c r="D20945" t="s">
        <v>131</v>
      </c>
      <c r="E20945" t="s">
        <v>163</v>
      </c>
      <c r="F20945" t="s">
        <v>133</v>
      </c>
    </row>
    <row r="20946" spans="1:6" x14ac:dyDescent="0.25">
      <c r="A20946">
        <v>4155</v>
      </c>
      <c r="B20946" s="3">
        <v>44263</v>
      </c>
      <c r="C20946" s="3">
        <v>44263</v>
      </c>
      <c r="D20946" t="s">
        <v>131</v>
      </c>
      <c r="E20946" t="s">
        <v>175</v>
      </c>
      <c r="F20946" t="s">
        <v>133</v>
      </c>
    </row>
    <row r="20947" spans="1:6" x14ac:dyDescent="0.25">
      <c r="A20947">
        <v>4155</v>
      </c>
      <c r="B20947" s="3">
        <v>44370</v>
      </c>
      <c r="C20947" s="3">
        <v>44430</v>
      </c>
      <c r="D20947" t="s">
        <v>131</v>
      </c>
      <c r="E20947" t="s">
        <v>163</v>
      </c>
      <c r="F20947" t="s">
        <v>133</v>
      </c>
    </row>
    <row r="20948" spans="1:6" x14ac:dyDescent="0.25">
      <c r="A20948">
        <v>4155</v>
      </c>
      <c r="B20948" s="3">
        <v>44431</v>
      </c>
      <c r="D20948" t="s">
        <v>131</v>
      </c>
      <c r="E20948" t="s">
        <v>163</v>
      </c>
      <c r="F20948" t="s">
        <v>133</v>
      </c>
    </row>
    <row r="20949" spans="1:6" x14ac:dyDescent="0.25">
      <c r="A20949">
        <v>4156</v>
      </c>
      <c r="B20949" s="3">
        <v>43788</v>
      </c>
      <c r="C20949" s="3">
        <v>43830</v>
      </c>
      <c r="D20949" t="s">
        <v>131</v>
      </c>
      <c r="E20949" t="s">
        <v>169</v>
      </c>
      <c r="F20949" t="s">
        <v>133</v>
      </c>
    </row>
    <row r="20950" spans="1:6" x14ac:dyDescent="0.25">
      <c r="A20950">
        <v>4156</v>
      </c>
      <c r="B20950" s="3">
        <v>43831</v>
      </c>
      <c r="C20950" s="3">
        <v>43921</v>
      </c>
      <c r="D20950" t="s">
        <v>131</v>
      </c>
      <c r="E20950" t="s">
        <v>169</v>
      </c>
      <c r="F20950" t="s">
        <v>133</v>
      </c>
    </row>
    <row r="20951" spans="1:6" x14ac:dyDescent="0.25">
      <c r="A20951">
        <v>4156</v>
      </c>
      <c r="B20951" s="3">
        <v>43922</v>
      </c>
      <c r="C20951" s="3">
        <v>44012</v>
      </c>
      <c r="D20951" t="s">
        <v>131</v>
      </c>
      <c r="E20951" t="s">
        <v>169</v>
      </c>
      <c r="F20951" t="s">
        <v>133</v>
      </c>
    </row>
    <row r="20952" spans="1:6" x14ac:dyDescent="0.25">
      <c r="A20952">
        <v>4156</v>
      </c>
      <c r="B20952" s="3">
        <v>44013</v>
      </c>
      <c r="C20952" s="3">
        <v>44104</v>
      </c>
      <c r="D20952" t="s">
        <v>131</v>
      </c>
      <c r="E20952" t="s">
        <v>169</v>
      </c>
      <c r="F20952" t="s">
        <v>133</v>
      </c>
    </row>
    <row r="20953" spans="1:6" x14ac:dyDescent="0.25">
      <c r="A20953">
        <v>4156</v>
      </c>
      <c r="B20953" s="3">
        <v>44105</v>
      </c>
      <c r="C20953" s="3">
        <v>44196</v>
      </c>
      <c r="D20953" t="s">
        <v>131</v>
      </c>
      <c r="E20953" t="s">
        <v>169</v>
      </c>
      <c r="F20953" t="s">
        <v>133</v>
      </c>
    </row>
    <row r="20954" spans="1:6" x14ac:dyDescent="0.25">
      <c r="A20954">
        <v>4156</v>
      </c>
      <c r="B20954" s="3">
        <v>44197</v>
      </c>
      <c r="C20954" s="3">
        <v>44286</v>
      </c>
      <c r="D20954" t="s">
        <v>131</v>
      </c>
      <c r="E20954" t="s">
        <v>169</v>
      </c>
      <c r="F20954" t="s">
        <v>133</v>
      </c>
    </row>
    <row r="20955" spans="1:6" x14ac:dyDescent="0.25">
      <c r="A20955">
        <v>4156</v>
      </c>
      <c r="B20955" s="3">
        <v>44287</v>
      </c>
      <c r="C20955" s="3">
        <v>44377</v>
      </c>
      <c r="D20955" t="s">
        <v>131</v>
      </c>
      <c r="E20955" t="s">
        <v>169</v>
      </c>
      <c r="F20955" t="s">
        <v>133</v>
      </c>
    </row>
    <row r="20956" spans="1:6" x14ac:dyDescent="0.25">
      <c r="A20956">
        <v>4156</v>
      </c>
      <c r="B20956" s="3">
        <v>44378</v>
      </c>
      <c r="C20956" s="3">
        <v>44469</v>
      </c>
      <c r="D20956" t="s">
        <v>131</v>
      </c>
      <c r="E20956" t="s">
        <v>169</v>
      </c>
      <c r="F20956" t="s">
        <v>133</v>
      </c>
    </row>
    <row r="20957" spans="1:6" x14ac:dyDescent="0.25">
      <c r="A20957">
        <v>4156</v>
      </c>
      <c r="B20957" s="3">
        <v>44470</v>
      </c>
      <c r="C20957" s="3">
        <v>44561</v>
      </c>
      <c r="D20957" t="s">
        <v>131</v>
      </c>
      <c r="E20957" t="s">
        <v>169</v>
      </c>
      <c r="F20957" t="s">
        <v>133</v>
      </c>
    </row>
    <row r="20958" spans="1:6" x14ac:dyDescent="0.25">
      <c r="A20958">
        <v>4156</v>
      </c>
      <c r="B20958" s="3">
        <v>44470</v>
      </c>
      <c r="C20958" s="3">
        <v>44482</v>
      </c>
      <c r="D20958" t="s">
        <v>131</v>
      </c>
      <c r="E20958" t="s">
        <v>169</v>
      </c>
      <c r="F20958" t="s">
        <v>133</v>
      </c>
    </row>
    <row r="20959" spans="1:6" x14ac:dyDescent="0.25">
      <c r="A20959">
        <v>4156</v>
      </c>
      <c r="B20959" s="3">
        <v>44470</v>
      </c>
      <c r="C20959" s="3">
        <v>44608</v>
      </c>
      <c r="D20959" t="s">
        <v>131</v>
      </c>
      <c r="E20959" t="s">
        <v>180</v>
      </c>
      <c r="F20959" t="s">
        <v>133</v>
      </c>
    </row>
    <row r="20960" spans="1:6" x14ac:dyDescent="0.25">
      <c r="A20960">
        <v>4156</v>
      </c>
      <c r="B20960" s="3">
        <v>44608</v>
      </c>
      <c r="D20960" t="s">
        <v>131</v>
      </c>
      <c r="E20960" t="s">
        <v>180</v>
      </c>
      <c r="F20960" t="s">
        <v>133</v>
      </c>
    </row>
    <row r="20961" spans="1:6" x14ac:dyDescent="0.25">
      <c r="A20961">
        <v>4158</v>
      </c>
      <c r="B20961" s="3">
        <v>43850</v>
      </c>
      <c r="C20961" s="3">
        <v>43940</v>
      </c>
      <c r="D20961" t="s">
        <v>131</v>
      </c>
      <c r="E20961" t="s">
        <v>180</v>
      </c>
      <c r="F20961" t="s">
        <v>133</v>
      </c>
    </row>
    <row r="20962" spans="1:6" x14ac:dyDescent="0.25">
      <c r="A20962">
        <v>4158</v>
      </c>
      <c r="B20962" s="3">
        <v>43941</v>
      </c>
      <c r="C20962" s="3">
        <v>44031</v>
      </c>
      <c r="D20962" t="s">
        <v>131</v>
      </c>
      <c r="E20962" t="s">
        <v>180</v>
      </c>
      <c r="F20962" t="s">
        <v>133</v>
      </c>
    </row>
    <row r="20963" spans="1:6" x14ac:dyDescent="0.25">
      <c r="A20963">
        <v>4158</v>
      </c>
      <c r="B20963" s="3">
        <v>44032</v>
      </c>
      <c r="C20963" s="3">
        <v>44123</v>
      </c>
      <c r="D20963" t="s">
        <v>131</v>
      </c>
      <c r="E20963" t="s">
        <v>180</v>
      </c>
      <c r="F20963" t="s">
        <v>133</v>
      </c>
    </row>
    <row r="20964" spans="1:6" x14ac:dyDescent="0.25">
      <c r="A20964">
        <v>4158</v>
      </c>
      <c r="B20964" s="3">
        <v>44124</v>
      </c>
      <c r="C20964" s="3">
        <v>44196</v>
      </c>
      <c r="D20964" t="s">
        <v>131</v>
      </c>
      <c r="E20964" t="s">
        <v>180</v>
      </c>
      <c r="F20964" t="s">
        <v>133</v>
      </c>
    </row>
    <row r="20965" spans="1:6" x14ac:dyDescent="0.25">
      <c r="A20965">
        <v>4158</v>
      </c>
      <c r="B20965" s="3">
        <v>44197</v>
      </c>
      <c r="C20965" s="3">
        <v>44286</v>
      </c>
      <c r="D20965" t="s">
        <v>131</v>
      </c>
      <c r="E20965" t="s">
        <v>180</v>
      </c>
      <c r="F20965" t="s">
        <v>133</v>
      </c>
    </row>
    <row r="20966" spans="1:6" x14ac:dyDescent="0.25">
      <c r="A20966">
        <v>4158</v>
      </c>
      <c r="B20966" s="3">
        <v>44287</v>
      </c>
      <c r="C20966" s="3">
        <v>44377</v>
      </c>
      <c r="D20966" t="s">
        <v>131</v>
      </c>
      <c r="E20966" t="s">
        <v>180</v>
      </c>
      <c r="F20966" t="s">
        <v>133</v>
      </c>
    </row>
    <row r="20967" spans="1:6" x14ac:dyDescent="0.25">
      <c r="A20967">
        <v>4158</v>
      </c>
      <c r="B20967" s="3">
        <v>44378</v>
      </c>
      <c r="C20967" s="3">
        <v>44469</v>
      </c>
      <c r="D20967" t="s">
        <v>131</v>
      </c>
      <c r="E20967" t="s">
        <v>180</v>
      </c>
      <c r="F20967" t="s">
        <v>133</v>
      </c>
    </row>
    <row r="20968" spans="1:6" x14ac:dyDescent="0.25">
      <c r="A20968">
        <v>4158</v>
      </c>
      <c r="B20968" s="3">
        <v>44470</v>
      </c>
      <c r="C20968" s="3">
        <v>44561</v>
      </c>
      <c r="D20968" t="s">
        <v>131</v>
      </c>
      <c r="E20968" t="s">
        <v>180</v>
      </c>
      <c r="F20968" t="s">
        <v>133</v>
      </c>
    </row>
    <row r="20969" spans="1:6" x14ac:dyDescent="0.25">
      <c r="A20969">
        <v>4158</v>
      </c>
      <c r="B20969" s="3">
        <v>44578</v>
      </c>
      <c r="C20969" s="3">
        <v>44651</v>
      </c>
      <c r="D20969" t="s">
        <v>131</v>
      </c>
      <c r="E20969" t="s">
        <v>180</v>
      </c>
      <c r="F20969" t="s">
        <v>133</v>
      </c>
    </row>
    <row r="20970" spans="1:6" x14ac:dyDescent="0.25">
      <c r="A20970">
        <v>4158</v>
      </c>
      <c r="B20970" s="3">
        <v>44652</v>
      </c>
      <c r="C20970" s="3">
        <v>44742</v>
      </c>
      <c r="D20970" t="s">
        <v>131</v>
      </c>
      <c r="E20970" t="s">
        <v>180</v>
      </c>
      <c r="F20970" t="s">
        <v>133</v>
      </c>
    </row>
    <row r="20971" spans="1:6" x14ac:dyDescent="0.25">
      <c r="A20971">
        <v>4162</v>
      </c>
      <c r="B20971" s="3">
        <v>44166</v>
      </c>
      <c r="C20971" s="3">
        <v>44592</v>
      </c>
      <c r="D20971" t="s">
        <v>131</v>
      </c>
      <c r="E20971" t="s">
        <v>167</v>
      </c>
      <c r="F20971" t="s">
        <v>133</v>
      </c>
    </row>
    <row r="20972" spans="1:6" x14ac:dyDescent="0.25">
      <c r="A20972">
        <v>4162</v>
      </c>
      <c r="B20972" s="3">
        <v>44592</v>
      </c>
      <c r="C20972" s="3">
        <v>44592</v>
      </c>
      <c r="D20972" t="s">
        <v>131</v>
      </c>
      <c r="E20972" t="s">
        <v>167</v>
      </c>
      <c r="F20972" t="s">
        <v>133</v>
      </c>
    </row>
    <row r="20973" spans="1:6" x14ac:dyDescent="0.25">
      <c r="A20973">
        <v>4162</v>
      </c>
      <c r="B20973" s="3">
        <v>44592</v>
      </c>
      <c r="C20973" s="3">
        <v>44642</v>
      </c>
      <c r="D20973" t="s">
        <v>131</v>
      </c>
      <c r="E20973" t="s">
        <v>135</v>
      </c>
      <c r="F20973" t="s">
        <v>133</v>
      </c>
    </row>
    <row r="20974" spans="1:6" x14ac:dyDescent="0.25">
      <c r="A20974">
        <v>4162</v>
      </c>
      <c r="B20974" s="3">
        <v>44642</v>
      </c>
      <c r="C20974" s="3">
        <v>44642</v>
      </c>
      <c r="D20974" t="s">
        <v>131</v>
      </c>
      <c r="E20974" t="s">
        <v>137</v>
      </c>
      <c r="F20974" t="s">
        <v>133</v>
      </c>
    </row>
    <row r="20975" spans="1:6" x14ac:dyDescent="0.25">
      <c r="A20975">
        <v>4162</v>
      </c>
      <c r="B20975" s="3">
        <v>44642</v>
      </c>
      <c r="C20975" s="3">
        <v>44728</v>
      </c>
      <c r="D20975" t="s">
        <v>131</v>
      </c>
      <c r="E20975" t="s">
        <v>137</v>
      </c>
      <c r="F20975" t="s">
        <v>133</v>
      </c>
    </row>
    <row r="20976" spans="1:6" x14ac:dyDescent="0.25">
      <c r="A20976">
        <v>4162</v>
      </c>
      <c r="B20976" s="3">
        <v>44728</v>
      </c>
      <c r="C20976" s="3">
        <v>44728</v>
      </c>
      <c r="D20976" t="s">
        <v>131</v>
      </c>
      <c r="E20976" t="s">
        <v>137</v>
      </c>
      <c r="F20976" t="s">
        <v>133</v>
      </c>
    </row>
    <row r="20977" spans="1:6" x14ac:dyDescent="0.25">
      <c r="A20977">
        <v>4162</v>
      </c>
      <c r="B20977" s="3">
        <v>44728</v>
      </c>
      <c r="D20977" t="s">
        <v>131</v>
      </c>
      <c r="E20977" t="s">
        <v>167</v>
      </c>
      <c r="F20977" t="s">
        <v>133</v>
      </c>
    </row>
    <row r="20978" spans="1:6" x14ac:dyDescent="0.25">
      <c r="A20978">
        <v>4163</v>
      </c>
      <c r="B20978" s="3">
        <v>43556</v>
      </c>
      <c r="C20978" s="3">
        <v>43556</v>
      </c>
      <c r="D20978" t="s">
        <v>131</v>
      </c>
      <c r="E20978" t="s">
        <v>171</v>
      </c>
      <c r="F20978" t="s">
        <v>133</v>
      </c>
    </row>
    <row r="20979" spans="1:6" x14ac:dyDescent="0.25">
      <c r="A20979">
        <v>4163</v>
      </c>
      <c r="B20979" s="3">
        <v>43556</v>
      </c>
      <c r="C20979" s="3">
        <v>43556</v>
      </c>
      <c r="D20979" t="s">
        <v>131</v>
      </c>
      <c r="E20979" t="s">
        <v>289</v>
      </c>
      <c r="F20979" t="s">
        <v>133</v>
      </c>
    </row>
    <row r="20980" spans="1:6" x14ac:dyDescent="0.25">
      <c r="A20980">
        <v>4163</v>
      </c>
      <c r="B20980" s="3">
        <v>43556</v>
      </c>
      <c r="C20980" s="3">
        <v>44074</v>
      </c>
      <c r="D20980" t="s">
        <v>131</v>
      </c>
      <c r="E20980" t="s">
        <v>289</v>
      </c>
      <c r="F20980" t="s">
        <v>133</v>
      </c>
    </row>
    <row r="20981" spans="1:6" x14ac:dyDescent="0.25">
      <c r="A20981">
        <v>4163</v>
      </c>
      <c r="B20981" s="3">
        <v>44074</v>
      </c>
      <c r="C20981" s="3">
        <v>44074</v>
      </c>
      <c r="D20981" t="s">
        <v>131</v>
      </c>
      <c r="E20981" t="s">
        <v>171</v>
      </c>
      <c r="F20981" t="s">
        <v>133</v>
      </c>
    </row>
    <row r="20982" spans="1:6" x14ac:dyDescent="0.25">
      <c r="A20982">
        <v>4163</v>
      </c>
      <c r="B20982" s="3">
        <v>44075</v>
      </c>
      <c r="C20982" s="3">
        <v>44075</v>
      </c>
      <c r="D20982" t="s">
        <v>131</v>
      </c>
      <c r="E20982" t="s">
        <v>170</v>
      </c>
      <c r="F20982" t="s">
        <v>133</v>
      </c>
    </row>
    <row r="20983" spans="1:6" x14ac:dyDescent="0.25">
      <c r="A20983">
        <v>4163</v>
      </c>
      <c r="B20983" s="3">
        <v>44075</v>
      </c>
      <c r="D20983" t="s">
        <v>131</v>
      </c>
      <c r="E20983" t="s">
        <v>170</v>
      </c>
      <c r="F20983" t="s">
        <v>133</v>
      </c>
    </row>
    <row r="20984" spans="1:6" x14ac:dyDescent="0.25">
      <c r="A20984">
        <v>4167</v>
      </c>
      <c r="B20984" s="3">
        <v>43831</v>
      </c>
      <c r="C20984" s="3">
        <v>44333</v>
      </c>
      <c r="D20984" t="s">
        <v>131</v>
      </c>
      <c r="E20984" t="s">
        <v>177</v>
      </c>
      <c r="F20984" t="s">
        <v>133</v>
      </c>
    </row>
    <row r="20985" spans="1:6" x14ac:dyDescent="0.25">
      <c r="A20985">
        <v>4167</v>
      </c>
      <c r="B20985" s="3">
        <v>44333</v>
      </c>
      <c r="C20985" s="3">
        <v>44333</v>
      </c>
      <c r="D20985" t="s">
        <v>131</v>
      </c>
      <c r="E20985" t="s">
        <v>177</v>
      </c>
      <c r="F20985" t="s">
        <v>133</v>
      </c>
    </row>
    <row r="20986" spans="1:6" x14ac:dyDescent="0.25">
      <c r="A20986">
        <v>4167</v>
      </c>
      <c r="B20986" s="3">
        <v>44334</v>
      </c>
      <c r="C20986" s="3">
        <v>44361</v>
      </c>
      <c r="D20986" t="s">
        <v>131</v>
      </c>
      <c r="E20986" t="s">
        <v>177</v>
      </c>
      <c r="F20986" t="s">
        <v>133</v>
      </c>
    </row>
    <row r="20987" spans="1:6" x14ac:dyDescent="0.25">
      <c r="A20987">
        <v>4167</v>
      </c>
      <c r="B20987" s="3">
        <v>44361</v>
      </c>
      <c r="C20987" s="3">
        <v>44365</v>
      </c>
      <c r="D20987" t="s">
        <v>131</v>
      </c>
      <c r="E20987" t="s">
        <v>177</v>
      </c>
      <c r="F20987" t="s">
        <v>133</v>
      </c>
    </row>
    <row r="20988" spans="1:6" x14ac:dyDescent="0.25">
      <c r="A20988">
        <v>4167</v>
      </c>
      <c r="B20988" s="3">
        <v>44366</v>
      </c>
      <c r="C20988" s="3">
        <v>44578</v>
      </c>
      <c r="D20988" t="s">
        <v>131</v>
      </c>
      <c r="E20988" t="s">
        <v>177</v>
      </c>
      <c r="F20988" t="s">
        <v>133</v>
      </c>
    </row>
    <row r="20989" spans="1:6" x14ac:dyDescent="0.25">
      <c r="A20989">
        <v>4167</v>
      </c>
      <c r="B20989" s="3">
        <v>44578</v>
      </c>
      <c r="C20989" s="3">
        <v>44637</v>
      </c>
      <c r="D20989" t="s">
        <v>131</v>
      </c>
      <c r="E20989" t="s">
        <v>177</v>
      </c>
      <c r="F20989" t="s">
        <v>133</v>
      </c>
    </row>
    <row r="20990" spans="1:6" x14ac:dyDescent="0.25">
      <c r="A20990">
        <v>4167</v>
      </c>
      <c r="B20990" s="3">
        <v>44638</v>
      </c>
      <c r="C20990" s="3">
        <v>44638</v>
      </c>
      <c r="D20990" t="s">
        <v>131</v>
      </c>
      <c r="E20990" t="s">
        <v>177</v>
      </c>
      <c r="F20990" t="s">
        <v>133</v>
      </c>
    </row>
    <row r="20991" spans="1:6" x14ac:dyDescent="0.25">
      <c r="A20991">
        <v>4167</v>
      </c>
      <c r="B20991" s="3">
        <v>44638</v>
      </c>
      <c r="D20991" t="s">
        <v>131</v>
      </c>
      <c r="E20991" t="s">
        <v>177</v>
      </c>
      <c r="F20991" t="s">
        <v>133</v>
      </c>
    </row>
    <row r="20992" spans="1:6" x14ac:dyDescent="0.25">
      <c r="A20992">
        <v>4168</v>
      </c>
      <c r="B20992" s="3">
        <v>43983</v>
      </c>
      <c r="C20992" s="3">
        <v>44074</v>
      </c>
      <c r="D20992" t="s">
        <v>131</v>
      </c>
      <c r="E20992" t="s">
        <v>172</v>
      </c>
      <c r="F20992" t="s">
        <v>133</v>
      </c>
    </row>
    <row r="20993" spans="1:6" x14ac:dyDescent="0.25">
      <c r="A20993">
        <v>4168</v>
      </c>
      <c r="B20993" s="3">
        <v>44075</v>
      </c>
      <c r="C20993" s="3">
        <v>44165</v>
      </c>
      <c r="D20993" t="s">
        <v>131</v>
      </c>
      <c r="E20993" t="s">
        <v>172</v>
      </c>
      <c r="F20993" t="s">
        <v>133</v>
      </c>
    </row>
    <row r="20994" spans="1:6" x14ac:dyDescent="0.25">
      <c r="A20994">
        <v>4168</v>
      </c>
      <c r="B20994" s="3">
        <v>44166</v>
      </c>
      <c r="C20994" s="3">
        <v>44196</v>
      </c>
      <c r="D20994" t="s">
        <v>131</v>
      </c>
      <c r="E20994" t="s">
        <v>172</v>
      </c>
      <c r="F20994" t="s">
        <v>133</v>
      </c>
    </row>
    <row r="20995" spans="1:6" x14ac:dyDescent="0.25">
      <c r="A20995">
        <v>4168</v>
      </c>
      <c r="B20995" s="3">
        <v>44197</v>
      </c>
      <c r="C20995" s="3">
        <v>44286</v>
      </c>
      <c r="D20995" t="s">
        <v>131</v>
      </c>
      <c r="E20995" t="s">
        <v>172</v>
      </c>
      <c r="F20995" t="s">
        <v>133</v>
      </c>
    </row>
    <row r="20996" spans="1:6" x14ac:dyDescent="0.25">
      <c r="A20996">
        <v>4168</v>
      </c>
      <c r="B20996" s="3">
        <v>44302</v>
      </c>
      <c r="C20996" s="3">
        <v>44362</v>
      </c>
      <c r="D20996" t="s">
        <v>131</v>
      </c>
      <c r="E20996" t="s">
        <v>172</v>
      </c>
      <c r="F20996" t="s">
        <v>133</v>
      </c>
    </row>
    <row r="20997" spans="1:6" x14ac:dyDescent="0.25">
      <c r="A20997">
        <v>4168</v>
      </c>
      <c r="B20997" s="3">
        <v>44302</v>
      </c>
      <c r="D20997" t="s">
        <v>131</v>
      </c>
      <c r="E20997" t="s">
        <v>177</v>
      </c>
      <c r="F20997" t="s">
        <v>133</v>
      </c>
    </row>
    <row r="20998" spans="1:6" x14ac:dyDescent="0.25">
      <c r="A20998">
        <v>4169</v>
      </c>
      <c r="B20998" s="3">
        <v>43863</v>
      </c>
      <c r="C20998" s="3">
        <v>44424</v>
      </c>
      <c r="D20998" t="s">
        <v>131</v>
      </c>
      <c r="E20998" t="s">
        <v>116</v>
      </c>
      <c r="F20998" t="s">
        <v>133</v>
      </c>
    </row>
    <row r="20999" spans="1:6" x14ac:dyDescent="0.25">
      <c r="A20999">
        <v>4169</v>
      </c>
      <c r="B20999" s="3">
        <v>44424</v>
      </c>
      <c r="D20999" t="s">
        <v>131</v>
      </c>
      <c r="E20999" t="s">
        <v>116</v>
      </c>
      <c r="F20999" t="s">
        <v>133</v>
      </c>
    </row>
    <row r="21000" spans="1:6" x14ac:dyDescent="0.25">
      <c r="A21000">
        <v>4173</v>
      </c>
      <c r="B21000" s="3">
        <v>43867</v>
      </c>
      <c r="C21000" s="3">
        <v>44586</v>
      </c>
      <c r="D21000" t="s">
        <v>131</v>
      </c>
      <c r="E21000" t="s">
        <v>128</v>
      </c>
      <c r="F21000" t="s">
        <v>133</v>
      </c>
    </row>
    <row r="21001" spans="1:6" x14ac:dyDescent="0.25">
      <c r="A21001">
        <v>4173</v>
      </c>
      <c r="B21001" s="3">
        <v>44586</v>
      </c>
      <c r="C21001" s="3">
        <v>44595</v>
      </c>
      <c r="D21001" t="s">
        <v>131</v>
      </c>
      <c r="E21001" t="s">
        <v>128</v>
      </c>
      <c r="F21001" t="s">
        <v>133</v>
      </c>
    </row>
    <row r="21002" spans="1:6" x14ac:dyDescent="0.25">
      <c r="A21002">
        <v>4173</v>
      </c>
      <c r="B21002" s="3">
        <v>44596</v>
      </c>
      <c r="C21002" s="3">
        <v>44649</v>
      </c>
      <c r="D21002" t="s">
        <v>131</v>
      </c>
      <c r="E21002" t="s">
        <v>128</v>
      </c>
      <c r="F21002" t="s">
        <v>133</v>
      </c>
    </row>
    <row r="21003" spans="1:6" x14ac:dyDescent="0.25">
      <c r="A21003">
        <v>4173</v>
      </c>
      <c r="B21003" s="3">
        <v>44649</v>
      </c>
      <c r="C21003" s="3">
        <v>44746</v>
      </c>
      <c r="D21003" t="s">
        <v>131</v>
      </c>
      <c r="E21003" t="s">
        <v>128</v>
      </c>
      <c r="F21003" t="s">
        <v>133</v>
      </c>
    </row>
    <row r="21004" spans="1:6" x14ac:dyDescent="0.25">
      <c r="A21004">
        <v>4173</v>
      </c>
      <c r="B21004" s="3">
        <v>44747</v>
      </c>
      <c r="D21004" t="s">
        <v>131</v>
      </c>
      <c r="E21004" t="s">
        <v>128</v>
      </c>
      <c r="F21004" t="s">
        <v>133</v>
      </c>
    </row>
    <row r="21005" spans="1:6" x14ac:dyDescent="0.25">
      <c r="A21005">
        <v>4174</v>
      </c>
      <c r="B21005" s="3">
        <v>43983</v>
      </c>
      <c r="D21005" t="s">
        <v>131</v>
      </c>
      <c r="E21005" t="s">
        <v>134</v>
      </c>
      <c r="F21005" t="s">
        <v>133</v>
      </c>
    </row>
    <row r="21006" spans="1:6" x14ac:dyDescent="0.25">
      <c r="A21006">
        <v>4175</v>
      </c>
      <c r="B21006" s="3">
        <v>43497</v>
      </c>
      <c r="C21006" s="3">
        <v>43877</v>
      </c>
      <c r="D21006" t="s">
        <v>131</v>
      </c>
      <c r="E21006" t="s">
        <v>167</v>
      </c>
      <c r="F21006" t="s">
        <v>133</v>
      </c>
    </row>
    <row r="21007" spans="1:6" x14ac:dyDescent="0.25">
      <c r="A21007">
        <v>4175</v>
      </c>
      <c r="B21007" s="3">
        <v>43877</v>
      </c>
      <c r="C21007" s="3">
        <v>43877</v>
      </c>
      <c r="D21007" t="s">
        <v>131</v>
      </c>
      <c r="E21007" t="s">
        <v>290</v>
      </c>
      <c r="F21007" t="s">
        <v>133</v>
      </c>
    </row>
    <row r="21008" spans="1:6" x14ac:dyDescent="0.25">
      <c r="A21008">
        <v>4175</v>
      </c>
      <c r="B21008" s="3">
        <v>43877</v>
      </c>
      <c r="C21008" s="3">
        <v>44327</v>
      </c>
      <c r="D21008" t="s">
        <v>131</v>
      </c>
      <c r="E21008" t="s">
        <v>290</v>
      </c>
      <c r="F21008" t="s">
        <v>133</v>
      </c>
    </row>
    <row r="21009" spans="1:6" x14ac:dyDescent="0.25">
      <c r="A21009">
        <v>4175</v>
      </c>
      <c r="B21009" s="3">
        <v>44327</v>
      </c>
      <c r="C21009" s="3">
        <v>44328</v>
      </c>
      <c r="D21009" t="s">
        <v>131</v>
      </c>
      <c r="E21009" t="s">
        <v>290</v>
      </c>
      <c r="F21009" t="s">
        <v>133</v>
      </c>
    </row>
    <row r="21010" spans="1:6" x14ac:dyDescent="0.25">
      <c r="A21010">
        <v>4175</v>
      </c>
      <c r="B21010" s="3">
        <v>44329</v>
      </c>
      <c r="C21010" s="3">
        <v>44377</v>
      </c>
      <c r="D21010" t="s">
        <v>131</v>
      </c>
      <c r="E21010" t="s">
        <v>290</v>
      </c>
      <c r="F21010" t="s">
        <v>133</v>
      </c>
    </row>
    <row r="21011" spans="1:6" x14ac:dyDescent="0.25">
      <c r="A21011">
        <v>4175</v>
      </c>
      <c r="B21011" s="3">
        <v>44377</v>
      </c>
      <c r="C21011" s="3">
        <v>44378</v>
      </c>
      <c r="D21011" t="s">
        <v>131</v>
      </c>
      <c r="E21011" t="s">
        <v>167</v>
      </c>
      <c r="F21011" t="s">
        <v>133</v>
      </c>
    </row>
    <row r="21012" spans="1:6" x14ac:dyDescent="0.25">
      <c r="A21012">
        <v>4175</v>
      </c>
      <c r="B21012" s="3">
        <v>44378</v>
      </c>
      <c r="C21012" s="3">
        <v>44378</v>
      </c>
      <c r="D21012" t="s">
        <v>131</v>
      </c>
      <c r="E21012" t="s">
        <v>167</v>
      </c>
      <c r="F21012" t="s">
        <v>133</v>
      </c>
    </row>
    <row r="21013" spans="1:6" x14ac:dyDescent="0.25">
      <c r="A21013">
        <v>4175</v>
      </c>
      <c r="B21013" s="3">
        <v>44378</v>
      </c>
      <c r="D21013" t="s">
        <v>131</v>
      </c>
      <c r="E21013" t="s">
        <v>136</v>
      </c>
      <c r="F21013" t="s">
        <v>133</v>
      </c>
    </row>
    <row r="21014" spans="1:6" x14ac:dyDescent="0.25">
      <c r="A21014">
        <v>4176</v>
      </c>
      <c r="B21014" s="3">
        <v>43474</v>
      </c>
      <c r="C21014" s="3">
        <v>43474</v>
      </c>
      <c r="D21014" t="s">
        <v>131</v>
      </c>
      <c r="E21014" t="s">
        <v>243</v>
      </c>
      <c r="F21014" t="s">
        <v>133</v>
      </c>
    </row>
    <row r="21015" spans="1:6" x14ac:dyDescent="0.25">
      <c r="A21015">
        <v>4176</v>
      </c>
      <c r="B21015" s="3">
        <v>43474</v>
      </c>
      <c r="C21015" s="3">
        <v>43983</v>
      </c>
      <c r="D21015" t="s">
        <v>131</v>
      </c>
      <c r="E21015" t="s">
        <v>243</v>
      </c>
      <c r="F21015" t="s">
        <v>133</v>
      </c>
    </row>
    <row r="21016" spans="1:6" x14ac:dyDescent="0.25">
      <c r="A21016">
        <v>4176</v>
      </c>
      <c r="B21016" s="3">
        <v>43983</v>
      </c>
      <c r="C21016" s="3">
        <v>43983</v>
      </c>
      <c r="D21016" t="s">
        <v>131</v>
      </c>
      <c r="E21016" t="s">
        <v>243</v>
      </c>
      <c r="F21016" t="s">
        <v>133</v>
      </c>
    </row>
    <row r="21017" spans="1:6" x14ac:dyDescent="0.25">
      <c r="A21017">
        <v>4176</v>
      </c>
      <c r="B21017" s="3">
        <v>43983</v>
      </c>
      <c r="C21017" s="3">
        <v>44074</v>
      </c>
      <c r="D21017" t="s">
        <v>131</v>
      </c>
      <c r="E21017" t="s">
        <v>243</v>
      </c>
      <c r="F21017" t="s">
        <v>133</v>
      </c>
    </row>
    <row r="21018" spans="1:6" x14ac:dyDescent="0.25">
      <c r="A21018">
        <v>4176</v>
      </c>
      <c r="B21018" s="3">
        <v>44074</v>
      </c>
      <c r="C21018" s="3">
        <v>44075</v>
      </c>
      <c r="D21018" t="s">
        <v>131</v>
      </c>
      <c r="E21018" t="s">
        <v>175</v>
      </c>
      <c r="F21018" t="s">
        <v>133</v>
      </c>
    </row>
    <row r="21019" spans="1:6" x14ac:dyDescent="0.25">
      <c r="A21019">
        <v>4176</v>
      </c>
      <c r="B21019" s="3">
        <v>44075</v>
      </c>
      <c r="C21019" s="3">
        <v>44075</v>
      </c>
      <c r="D21019" t="s">
        <v>131</v>
      </c>
      <c r="E21019" t="s">
        <v>165</v>
      </c>
      <c r="F21019" t="s">
        <v>133</v>
      </c>
    </row>
    <row r="21020" spans="1:6" x14ac:dyDescent="0.25">
      <c r="A21020">
        <v>4176</v>
      </c>
      <c r="B21020" s="3">
        <v>44075</v>
      </c>
      <c r="D21020" t="s">
        <v>131</v>
      </c>
      <c r="E21020" t="s">
        <v>165</v>
      </c>
      <c r="F21020" t="s">
        <v>133</v>
      </c>
    </row>
    <row r="21021" spans="1:6" x14ac:dyDescent="0.25">
      <c r="A21021">
        <v>4176</v>
      </c>
      <c r="B21021" s="3">
        <v>44075</v>
      </c>
      <c r="C21021" s="3">
        <v>44075</v>
      </c>
      <c r="D21021" t="s">
        <v>131</v>
      </c>
      <c r="E21021" t="s">
        <v>175</v>
      </c>
      <c r="F21021" t="s">
        <v>133</v>
      </c>
    </row>
    <row r="21022" spans="1:6" x14ac:dyDescent="0.25">
      <c r="A21022">
        <v>4177</v>
      </c>
      <c r="B21022" s="3">
        <v>44075</v>
      </c>
      <c r="C21022" s="3">
        <v>44196</v>
      </c>
      <c r="D21022" t="s">
        <v>131</v>
      </c>
      <c r="E21022" t="s">
        <v>185</v>
      </c>
      <c r="F21022" t="s">
        <v>133</v>
      </c>
    </row>
    <row r="21023" spans="1:6" x14ac:dyDescent="0.25">
      <c r="A21023">
        <v>4177</v>
      </c>
      <c r="B21023" s="3">
        <v>44197</v>
      </c>
      <c r="C21023" s="3">
        <v>44213</v>
      </c>
      <c r="D21023" t="s">
        <v>131</v>
      </c>
      <c r="E21023" t="s">
        <v>185</v>
      </c>
      <c r="F21023" t="s">
        <v>133</v>
      </c>
    </row>
    <row r="21024" spans="1:6" x14ac:dyDescent="0.25">
      <c r="A21024">
        <v>4177</v>
      </c>
      <c r="B21024" s="3">
        <v>44211</v>
      </c>
      <c r="C21024" s="3">
        <v>44211</v>
      </c>
      <c r="D21024" t="s">
        <v>131</v>
      </c>
      <c r="E21024" t="s">
        <v>185</v>
      </c>
      <c r="F21024" t="s">
        <v>133</v>
      </c>
    </row>
    <row r="21025" spans="1:6" x14ac:dyDescent="0.25">
      <c r="A21025">
        <v>4177</v>
      </c>
      <c r="B21025" s="3">
        <v>44305</v>
      </c>
      <c r="C21025" s="3">
        <v>44361</v>
      </c>
      <c r="D21025" t="s">
        <v>131</v>
      </c>
      <c r="E21025" t="s">
        <v>185</v>
      </c>
      <c r="F21025" t="s">
        <v>133</v>
      </c>
    </row>
    <row r="21026" spans="1:6" x14ac:dyDescent="0.25">
      <c r="A21026">
        <v>4177</v>
      </c>
      <c r="B21026" s="3">
        <v>44362</v>
      </c>
      <c r="C21026" s="3">
        <v>44412</v>
      </c>
      <c r="D21026" t="s">
        <v>131</v>
      </c>
      <c r="E21026" t="s">
        <v>185</v>
      </c>
      <c r="F21026" t="s">
        <v>133</v>
      </c>
    </row>
    <row r="21027" spans="1:6" x14ac:dyDescent="0.25">
      <c r="A21027">
        <v>4177</v>
      </c>
      <c r="B21027" s="3">
        <v>44438</v>
      </c>
      <c r="C21027" s="3">
        <v>44561</v>
      </c>
      <c r="D21027" t="s">
        <v>131</v>
      </c>
      <c r="E21027" t="s">
        <v>185</v>
      </c>
      <c r="F21027" t="s">
        <v>133</v>
      </c>
    </row>
    <row r="21028" spans="1:6" x14ac:dyDescent="0.25">
      <c r="A21028">
        <v>4177</v>
      </c>
      <c r="B21028" s="3">
        <v>44578</v>
      </c>
      <c r="C21028" s="3">
        <v>44651</v>
      </c>
      <c r="D21028" t="s">
        <v>131</v>
      </c>
      <c r="E21028" t="s">
        <v>185</v>
      </c>
      <c r="F21028" t="s">
        <v>133</v>
      </c>
    </row>
    <row r="21029" spans="1:6" x14ac:dyDescent="0.25">
      <c r="A21029">
        <v>4177</v>
      </c>
      <c r="B21029" s="3">
        <v>44652</v>
      </c>
      <c r="C21029" s="3">
        <v>44742</v>
      </c>
      <c r="D21029" t="s">
        <v>131</v>
      </c>
      <c r="E21029" t="s">
        <v>185</v>
      </c>
      <c r="F21029" t="s">
        <v>133</v>
      </c>
    </row>
    <row r="21030" spans="1:6" x14ac:dyDescent="0.25">
      <c r="A21030">
        <v>4178</v>
      </c>
      <c r="B21030" s="3">
        <v>43517</v>
      </c>
      <c r="D21030" t="s">
        <v>131</v>
      </c>
      <c r="E21030" t="s">
        <v>215</v>
      </c>
      <c r="F21030" t="s">
        <v>132</v>
      </c>
    </row>
    <row r="21031" spans="1:6" x14ac:dyDescent="0.25">
      <c r="A21031">
        <v>4180</v>
      </c>
      <c r="B21031" s="3">
        <v>44287</v>
      </c>
      <c r="C21031" s="3">
        <v>44683</v>
      </c>
      <c r="D21031" t="s">
        <v>131</v>
      </c>
      <c r="E21031" t="s">
        <v>167</v>
      </c>
      <c r="F21031" t="s">
        <v>133</v>
      </c>
    </row>
    <row r="21032" spans="1:6" x14ac:dyDescent="0.25">
      <c r="A21032">
        <v>4180</v>
      </c>
      <c r="B21032" s="3">
        <v>44683</v>
      </c>
      <c r="D21032" t="s">
        <v>131</v>
      </c>
      <c r="E21032" t="s">
        <v>238</v>
      </c>
      <c r="F21032" t="s">
        <v>133</v>
      </c>
    </row>
    <row r="21033" spans="1:6" x14ac:dyDescent="0.25">
      <c r="A21033">
        <v>4182</v>
      </c>
      <c r="B21033" s="3">
        <v>43525</v>
      </c>
      <c r="C21033" s="3">
        <v>43555</v>
      </c>
      <c r="D21033" t="s">
        <v>131</v>
      </c>
      <c r="E21033" t="s">
        <v>167</v>
      </c>
      <c r="F21033" t="s">
        <v>132</v>
      </c>
    </row>
    <row r="21034" spans="1:6" x14ac:dyDescent="0.25">
      <c r="A21034">
        <v>4182</v>
      </c>
      <c r="B21034" s="3">
        <v>43556</v>
      </c>
      <c r="C21034" s="3">
        <v>43616</v>
      </c>
      <c r="D21034" t="s">
        <v>131</v>
      </c>
      <c r="E21034" t="s">
        <v>167</v>
      </c>
      <c r="F21034" t="s">
        <v>132</v>
      </c>
    </row>
    <row r="21035" spans="1:6" x14ac:dyDescent="0.25">
      <c r="A21035">
        <v>4182</v>
      </c>
      <c r="B21035" s="3">
        <v>43647</v>
      </c>
      <c r="C21035" s="3">
        <v>43738</v>
      </c>
      <c r="D21035" t="s">
        <v>131</v>
      </c>
      <c r="E21035" t="s">
        <v>167</v>
      </c>
      <c r="F21035" t="s">
        <v>132</v>
      </c>
    </row>
    <row r="21036" spans="1:6" x14ac:dyDescent="0.25">
      <c r="A21036">
        <v>4182</v>
      </c>
      <c r="B21036" s="3">
        <v>43739</v>
      </c>
      <c r="C21036" s="3">
        <v>43830</v>
      </c>
      <c r="D21036" t="s">
        <v>131</v>
      </c>
      <c r="E21036" t="s">
        <v>167</v>
      </c>
      <c r="F21036" t="s">
        <v>132</v>
      </c>
    </row>
    <row r="21037" spans="1:6" x14ac:dyDescent="0.25">
      <c r="A21037">
        <v>4182</v>
      </c>
      <c r="B21037" s="3">
        <v>43831</v>
      </c>
      <c r="C21037" s="3">
        <v>43921</v>
      </c>
      <c r="D21037" t="s">
        <v>131</v>
      </c>
      <c r="E21037" t="s">
        <v>167</v>
      </c>
      <c r="F21037" t="s">
        <v>132</v>
      </c>
    </row>
    <row r="21038" spans="1:6" x14ac:dyDescent="0.25">
      <c r="A21038">
        <v>4182</v>
      </c>
      <c r="B21038" s="3">
        <v>43922</v>
      </c>
      <c r="C21038" s="3">
        <v>44012</v>
      </c>
      <c r="D21038" t="s">
        <v>131</v>
      </c>
      <c r="E21038" t="s">
        <v>167</v>
      </c>
      <c r="F21038" t="s">
        <v>132</v>
      </c>
    </row>
    <row r="21039" spans="1:6" x14ac:dyDescent="0.25">
      <c r="A21039">
        <v>4182</v>
      </c>
      <c r="B21039" s="3">
        <v>44013</v>
      </c>
      <c r="C21039" s="3">
        <v>44104</v>
      </c>
      <c r="D21039" t="s">
        <v>131</v>
      </c>
      <c r="E21039" t="s">
        <v>167</v>
      </c>
      <c r="F21039" t="s">
        <v>132</v>
      </c>
    </row>
    <row r="21040" spans="1:6" x14ac:dyDescent="0.25">
      <c r="A21040">
        <v>4182</v>
      </c>
      <c r="B21040" s="3">
        <v>44105</v>
      </c>
      <c r="C21040" s="3">
        <v>44105</v>
      </c>
      <c r="D21040" t="s">
        <v>131</v>
      </c>
      <c r="E21040" t="s">
        <v>180</v>
      </c>
      <c r="F21040" t="s">
        <v>132</v>
      </c>
    </row>
    <row r="21041" spans="1:6" x14ac:dyDescent="0.25">
      <c r="A21041">
        <v>4182</v>
      </c>
      <c r="B21041" s="3">
        <v>44105</v>
      </c>
      <c r="C21041" s="3">
        <v>44136</v>
      </c>
      <c r="D21041" t="s">
        <v>131</v>
      </c>
      <c r="E21041" t="s">
        <v>180</v>
      </c>
      <c r="F21041" t="s">
        <v>132</v>
      </c>
    </row>
    <row r="21042" spans="1:6" x14ac:dyDescent="0.25">
      <c r="A21042">
        <v>4182</v>
      </c>
      <c r="B21042" s="3">
        <v>44136</v>
      </c>
      <c r="C21042" s="3">
        <v>44413</v>
      </c>
      <c r="D21042" t="s">
        <v>131</v>
      </c>
      <c r="E21042" t="s">
        <v>180</v>
      </c>
      <c r="F21042" t="s">
        <v>132</v>
      </c>
    </row>
    <row r="21043" spans="1:6" x14ac:dyDescent="0.25">
      <c r="A21043">
        <v>4182</v>
      </c>
      <c r="B21043" s="3">
        <v>44413</v>
      </c>
      <c r="C21043" s="3">
        <v>44413</v>
      </c>
      <c r="D21043" t="s">
        <v>131</v>
      </c>
      <c r="E21043" t="s">
        <v>180</v>
      </c>
      <c r="F21043" t="s">
        <v>132</v>
      </c>
    </row>
    <row r="21044" spans="1:6" x14ac:dyDescent="0.25">
      <c r="A21044">
        <v>4182</v>
      </c>
      <c r="B21044" s="3">
        <v>44414</v>
      </c>
      <c r="D21044" t="s">
        <v>131</v>
      </c>
      <c r="E21044" t="s">
        <v>180</v>
      </c>
      <c r="F21044" t="s">
        <v>132</v>
      </c>
    </row>
    <row r="21045" spans="1:6" x14ac:dyDescent="0.25">
      <c r="A21045">
        <v>4183</v>
      </c>
      <c r="B21045" s="3">
        <v>44075</v>
      </c>
      <c r="C21045" s="3">
        <v>44196</v>
      </c>
      <c r="D21045" t="s">
        <v>131</v>
      </c>
      <c r="E21045" t="s">
        <v>175</v>
      </c>
      <c r="F21045" t="s">
        <v>133</v>
      </c>
    </row>
    <row r="21046" spans="1:6" x14ac:dyDescent="0.25">
      <c r="A21046">
        <v>4183</v>
      </c>
      <c r="B21046" s="3">
        <v>44197</v>
      </c>
      <c r="C21046" s="3">
        <v>44286</v>
      </c>
      <c r="D21046" t="s">
        <v>131</v>
      </c>
      <c r="E21046" t="s">
        <v>175</v>
      </c>
      <c r="F21046" t="s">
        <v>133</v>
      </c>
    </row>
    <row r="21047" spans="1:6" x14ac:dyDescent="0.25">
      <c r="A21047">
        <v>4183</v>
      </c>
      <c r="B21047" s="3">
        <v>44287</v>
      </c>
      <c r="C21047" s="3">
        <v>44377</v>
      </c>
      <c r="D21047" t="s">
        <v>131</v>
      </c>
      <c r="E21047" t="s">
        <v>175</v>
      </c>
      <c r="F21047" t="s">
        <v>133</v>
      </c>
    </row>
    <row r="21048" spans="1:6" x14ac:dyDescent="0.25">
      <c r="A21048">
        <v>4183</v>
      </c>
      <c r="B21048" s="3">
        <v>44302</v>
      </c>
      <c r="C21048" s="3">
        <v>44302</v>
      </c>
      <c r="D21048" t="s">
        <v>131</v>
      </c>
      <c r="E21048" t="s">
        <v>175</v>
      </c>
      <c r="F21048" t="s">
        <v>133</v>
      </c>
    </row>
    <row r="21049" spans="1:6" x14ac:dyDescent="0.25">
      <c r="A21049">
        <v>4183</v>
      </c>
      <c r="B21049" s="3">
        <v>44302</v>
      </c>
      <c r="C21049" s="3">
        <v>44592</v>
      </c>
      <c r="D21049" t="s">
        <v>131</v>
      </c>
      <c r="E21049" t="s">
        <v>173</v>
      </c>
      <c r="F21049" t="s">
        <v>133</v>
      </c>
    </row>
    <row r="21050" spans="1:6" x14ac:dyDescent="0.25">
      <c r="A21050">
        <v>4183</v>
      </c>
      <c r="B21050" s="3">
        <v>44592</v>
      </c>
      <c r="C21050" s="3">
        <v>44596</v>
      </c>
      <c r="D21050" t="s">
        <v>131</v>
      </c>
      <c r="E21050" t="s">
        <v>173</v>
      </c>
      <c r="F21050" t="s">
        <v>133</v>
      </c>
    </row>
    <row r="21051" spans="1:6" x14ac:dyDescent="0.25">
      <c r="A21051">
        <v>4183</v>
      </c>
      <c r="B21051" s="3">
        <v>44597</v>
      </c>
      <c r="C21051" s="3">
        <v>44696</v>
      </c>
      <c r="D21051" t="s">
        <v>131</v>
      </c>
      <c r="E21051" t="s">
        <v>173</v>
      </c>
      <c r="F21051" t="s">
        <v>133</v>
      </c>
    </row>
    <row r="21052" spans="1:6" x14ac:dyDescent="0.25">
      <c r="A21052">
        <v>4183</v>
      </c>
      <c r="B21052" s="3">
        <v>44696</v>
      </c>
      <c r="C21052" s="3">
        <v>44728</v>
      </c>
      <c r="D21052" t="s">
        <v>131</v>
      </c>
      <c r="E21052" t="s">
        <v>173</v>
      </c>
      <c r="F21052" t="s">
        <v>132</v>
      </c>
    </row>
    <row r="21053" spans="1:6" x14ac:dyDescent="0.25">
      <c r="A21053">
        <v>4183</v>
      </c>
      <c r="B21053" s="3">
        <v>44728</v>
      </c>
      <c r="C21053" s="3">
        <v>44728</v>
      </c>
      <c r="D21053" t="s">
        <v>131</v>
      </c>
      <c r="E21053" t="s">
        <v>173</v>
      </c>
      <c r="F21053" t="s">
        <v>133</v>
      </c>
    </row>
    <row r="21054" spans="1:6" x14ac:dyDescent="0.25">
      <c r="A21054">
        <v>4183</v>
      </c>
      <c r="B21054" s="3">
        <v>44728</v>
      </c>
      <c r="C21054" s="3">
        <v>44728</v>
      </c>
      <c r="D21054" t="s">
        <v>131</v>
      </c>
      <c r="E21054" t="s">
        <v>173</v>
      </c>
      <c r="F21054" t="s">
        <v>133</v>
      </c>
    </row>
    <row r="21055" spans="1:6" x14ac:dyDescent="0.25">
      <c r="A21055">
        <v>4183</v>
      </c>
      <c r="B21055" s="3">
        <v>44728</v>
      </c>
      <c r="D21055" t="s">
        <v>131</v>
      </c>
      <c r="E21055" t="s">
        <v>336</v>
      </c>
      <c r="F21055" t="s">
        <v>133</v>
      </c>
    </row>
    <row r="21056" spans="1:6" x14ac:dyDescent="0.25">
      <c r="A21056">
        <v>4187</v>
      </c>
      <c r="B21056" s="3">
        <v>43611</v>
      </c>
      <c r="C21056" s="3">
        <v>44243</v>
      </c>
      <c r="D21056" t="s">
        <v>131</v>
      </c>
      <c r="E21056" t="s">
        <v>168</v>
      </c>
      <c r="F21056" t="s">
        <v>133</v>
      </c>
    </row>
    <row r="21057" spans="1:6" x14ac:dyDescent="0.25">
      <c r="A21057">
        <v>4187</v>
      </c>
      <c r="B21057" s="3">
        <v>44243</v>
      </c>
      <c r="C21057" s="3">
        <v>44256</v>
      </c>
      <c r="D21057" t="s">
        <v>131</v>
      </c>
      <c r="E21057" t="s">
        <v>168</v>
      </c>
      <c r="F21057" t="s">
        <v>133</v>
      </c>
    </row>
    <row r="21058" spans="1:6" x14ac:dyDescent="0.25">
      <c r="A21058">
        <v>4187</v>
      </c>
      <c r="B21058" s="3">
        <v>44243</v>
      </c>
      <c r="C21058" s="3">
        <v>44574</v>
      </c>
      <c r="D21058" t="s">
        <v>131</v>
      </c>
      <c r="E21058" t="s">
        <v>116</v>
      </c>
      <c r="F21058" t="s">
        <v>133</v>
      </c>
    </row>
    <row r="21059" spans="1:6" x14ac:dyDescent="0.25">
      <c r="A21059">
        <v>4187</v>
      </c>
      <c r="B21059" s="3">
        <v>44568</v>
      </c>
      <c r="C21059" s="3">
        <v>44573</v>
      </c>
      <c r="D21059" t="s">
        <v>131</v>
      </c>
      <c r="E21059" t="s">
        <v>116</v>
      </c>
      <c r="F21059" t="s">
        <v>133</v>
      </c>
    </row>
    <row r="21060" spans="1:6" x14ac:dyDescent="0.25">
      <c r="A21060">
        <v>4187</v>
      </c>
      <c r="B21060" s="3">
        <v>44574</v>
      </c>
      <c r="C21060" s="3">
        <v>44575</v>
      </c>
      <c r="D21060" t="s">
        <v>131</v>
      </c>
      <c r="E21060" t="s">
        <v>116</v>
      </c>
      <c r="F21060" t="s">
        <v>133</v>
      </c>
    </row>
    <row r="21061" spans="1:6" x14ac:dyDescent="0.25">
      <c r="A21061">
        <v>4187</v>
      </c>
      <c r="B21061" s="3">
        <v>44576</v>
      </c>
      <c r="D21061" t="s">
        <v>131</v>
      </c>
      <c r="E21061" t="s">
        <v>116</v>
      </c>
      <c r="F21061" t="s">
        <v>133</v>
      </c>
    </row>
    <row r="21062" spans="1:6" x14ac:dyDescent="0.25">
      <c r="A21062">
        <v>4188</v>
      </c>
      <c r="B21062" s="3">
        <v>43592</v>
      </c>
      <c r="C21062" s="3">
        <v>44393</v>
      </c>
      <c r="D21062" t="s">
        <v>131</v>
      </c>
      <c r="E21062" t="s">
        <v>116</v>
      </c>
      <c r="F21062" t="s">
        <v>133</v>
      </c>
    </row>
    <row r="21063" spans="1:6" x14ac:dyDescent="0.25">
      <c r="A21063">
        <v>4188</v>
      </c>
      <c r="B21063" s="3">
        <v>44393</v>
      </c>
      <c r="C21063" s="3">
        <v>44406</v>
      </c>
      <c r="D21063" t="s">
        <v>131</v>
      </c>
      <c r="E21063" t="s">
        <v>116</v>
      </c>
      <c r="F21063" t="s">
        <v>133</v>
      </c>
    </row>
    <row r="21064" spans="1:6" x14ac:dyDescent="0.25">
      <c r="A21064">
        <v>4188</v>
      </c>
      <c r="B21064" s="3">
        <v>44407</v>
      </c>
      <c r="C21064" s="3">
        <v>44720</v>
      </c>
      <c r="D21064" t="s">
        <v>131</v>
      </c>
      <c r="E21064" t="s">
        <v>116</v>
      </c>
      <c r="F21064" t="s">
        <v>133</v>
      </c>
    </row>
    <row r="21065" spans="1:6" x14ac:dyDescent="0.25">
      <c r="A21065">
        <v>4188</v>
      </c>
      <c r="B21065" s="3">
        <v>44720</v>
      </c>
      <c r="C21065" s="3">
        <v>44722</v>
      </c>
      <c r="D21065" t="s">
        <v>131</v>
      </c>
      <c r="E21065" t="s">
        <v>116</v>
      </c>
      <c r="F21065" t="s">
        <v>133</v>
      </c>
    </row>
    <row r="21066" spans="1:6" x14ac:dyDescent="0.25">
      <c r="A21066">
        <v>4188</v>
      </c>
      <c r="B21066" s="3">
        <v>44723</v>
      </c>
      <c r="D21066" t="s">
        <v>131</v>
      </c>
      <c r="E21066" t="s">
        <v>116</v>
      </c>
      <c r="F21066" t="s">
        <v>133</v>
      </c>
    </row>
    <row r="21067" spans="1:6" x14ac:dyDescent="0.25">
      <c r="A21067">
        <v>4189</v>
      </c>
      <c r="B21067" s="3">
        <v>44075</v>
      </c>
      <c r="C21067" s="3">
        <v>44075</v>
      </c>
      <c r="D21067" t="s">
        <v>131</v>
      </c>
      <c r="E21067" t="s">
        <v>167</v>
      </c>
      <c r="F21067" t="s">
        <v>133</v>
      </c>
    </row>
    <row r="21068" spans="1:6" x14ac:dyDescent="0.25">
      <c r="A21068">
        <v>4189</v>
      </c>
      <c r="B21068" s="3">
        <v>44075</v>
      </c>
      <c r="D21068" t="s">
        <v>131</v>
      </c>
      <c r="E21068" t="s">
        <v>167</v>
      </c>
      <c r="F21068" t="s">
        <v>133</v>
      </c>
    </row>
    <row r="21069" spans="1:6" x14ac:dyDescent="0.25">
      <c r="A21069">
        <v>4192</v>
      </c>
      <c r="B21069" s="3">
        <v>44260</v>
      </c>
      <c r="C21069" s="3">
        <v>44585</v>
      </c>
      <c r="D21069" t="s">
        <v>131</v>
      </c>
      <c r="E21069" t="s">
        <v>128</v>
      </c>
      <c r="F21069" t="s">
        <v>133</v>
      </c>
    </row>
    <row r="21070" spans="1:6" x14ac:dyDescent="0.25">
      <c r="A21070">
        <v>4192</v>
      </c>
      <c r="B21070" s="3">
        <v>44585</v>
      </c>
      <c r="C21070" s="3">
        <v>44594</v>
      </c>
      <c r="D21070" t="s">
        <v>131</v>
      </c>
      <c r="E21070" t="s">
        <v>128</v>
      </c>
      <c r="F21070" t="s">
        <v>133</v>
      </c>
    </row>
    <row r="21071" spans="1:6" x14ac:dyDescent="0.25">
      <c r="A21071">
        <v>4192</v>
      </c>
      <c r="B21071" s="3">
        <v>44595</v>
      </c>
      <c r="C21071" s="3">
        <v>44749</v>
      </c>
      <c r="D21071" t="s">
        <v>131</v>
      </c>
      <c r="E21071" t="s">
        <v>128</v>
      </c>
      <c r="F21071" t="s">
        <v>133</v>
      </c>
    </row>
    <row r="21072" spans="1:6" x14ac:dyDescent="0.25">
      <c r="A21072">
        <v>4192</v>
      </c>
      <c r="B21072" s="3">
        <v>44749</v>
      </c>
      <c r="C21072" s="3">
        <v>44749</v>
      </c>
      <c r="D21072" t="s">
        <v>131</v>
      </c>
      <c r="E21072" t="s">
        <v>128</v>
      </c>
      <c r="F21072" t="s">
        <v>133</v>
      </c>
    </row>
    <row r="21073" spans="1:6" x14ac:dyDescent="0.25">
      <c r="A21073">
        <v>4192</v>
      </c>
      <c r="B21073" s="3">
        <v>44750</v>
      </c>
      <c r="D21073" t="s">
        <v>131</v>
      </c>
      <c r="E21073" t="s">
        <v>128</v>
      </c>
      <c r="F21073" t="s">
        <v>133</v>
      </c>
    </row>
    <row r="21074" spans="1:6" x14ac:dyDescent="0.25">
      <c r="A21074">
        <v>4193</v>
      </c>
      <c r="B21074" s="3">
        <v>44252</v>
      </c>
      <c r="C21074" s="3">
        <v>44426</v>
      </c>
      <c r="D21074" t="s">
        <v>131</v>
      </c>
      <c r="E21074" t="s">
        <v>187</v>
      </c>
      <c r="F21074" t="s">
        <v>133</v>
      </c>
    </row>
    <row r="21075" spans="1:6" x14ac:dyDescent="0.25">
      <c r="A21075">
        <v>4193</v>
      </c>
      <c r="B21075" s="3">
        <v>44426</v>
      </c>
      <c r="C21075" s="3">
        <v>44428</v>
      </c>
      <c r="D21075" t="s">
        <v>131</v>
      </c>
      <c r="E21075" t="s">
        <v>187</v>
      </c>
      <c r="F21075" t="s">
        <v>133</v>
      </c>
    </row>
    <row r="21076" spans="1:6" x14ac:dyDescent="0.25">
      <c r="A21076">
        <v>4193</v>
      </c>
      <c r="B21076" s="3">
        <v>44429</v>
      </c>
      <c r="D21076" t="s">
        <v>131</v>
      </c>
      <c r="E21076" t="s">
        <v>187</v>
      </c>
      <c r="F21076" t="s">
        <v>133</v>
      </c>
    </row>
    <row r="21077" spans="1:6" x14ac:dyDescent="0.25">
      <c r="A21077">
        <v>4194</v>
      </c>
      <c r="B21077" s="3">
        <v>43514</v>
      </c>
      <c r="C21077" s="3">
        <v>43903</v>
      </c>
      <c r="D21077" t="s">
        <v>131</v>
      </c>
      <c r="E21077" t="s">
        <v>170</v>
      </c>
      <c r="F21077" t="s">
        <v>133</v>
      </c>
    </row>
    <row r="21078" spans="1:6" x14ac:dyDescent="0.25">
      <c r="A21078">
        <v>4194</v>
      </c>
      <c r="B21078" s="3">
        <v>43903</v>
      </c>
      <c r="C21078" s="3">
        <v>43909</v>
      </c>
      <c r="D21078" t="s">
        <v>131</v>
      </c>
      <c r="E21078" t="s">
        <v>170</v>
      </c>
      <c r="F21078" t="s">
        <v>133</v>
      </c>
    </row>
    <row r="21079" spans="1:6" x14ac:dyDescent="0.25">
      <c r="A21079">
        <v>4194</v>
      </c>
      <c r="B21079" s="3">
        <v>43910</v>
      </c>
      <c r="C21079" s="3">
        <v>44229</v>
      </c>
      <c r="D21079" t="s">
        <v>131</v>
      </c>
      <c r="E21079" t="s">
        <v>170</v>
      </c>
      <c r="F21079" t="s">
        <v>133</v>
      </c>
    </row>
    <row r="21080" spans="1:6" x14ac:dyDescent="0.25">
      <c r="A21080">
        <v>4194</v>
      </c>
      <c r="B21080" s="3">
        <v>44229</v>
      </c>
      <c r="C21080" s="3">
        <v>44258</v>
      </c>
      <c r="D21080" t="s">
        <v>131</v>
      </c>
      <c r="E21080" t="s">
        <v>170</v>
      </c>
      <c r="F21080" t="s">
        <v>133</v>
      </c>
    </row>
    <row r="21081" spans="1:6" x14ac:dyDescent="0.25">
      <c r="A21081">
        <v>4194</v>
      </c>
      <c r="B21081" s="3">
        <v>44259</v>
      </c>
      <c r="C21081" s="3">
        <v>44259</v>
      </c>
      <c r="D21081" t="s">
        <v>131</v>
      </c>
      <c r="E21081" t="s">
        <v>170</v>
      </c>
      <c r="F21081" t="s">
        <v>133</v>
      </c>
    </row>
    <row r="21082" spans="1:6" x14ac:dyDescent="0.25">
      <c r="A21082">
        <v>4194</v>
      </c>
      <c r="B21082" s="3">
        <v>44259</v>
      </c>
      <c r="C21082" s="3">
        <v>44319</v>
      </c>
      <c r="D21082" t="s">
        <v>131</v>
      </c>
      <c r="E21082" t="s">
        <v>170</v>
      </c>
      <c r="F21082" t="s">
        <v>133</v>
      </c>
    </row>
    <row r="21083" spans="1:6" x14ac:dyDescent="0.25">
      <c r="A21083">
        <v>4194</v>
      </c>
      <c r="B21083" s="3">
        <v>44320</v>
      </c>
      <c r="D21083" t="s">
        <v>131</v>
      </c>
      <c r="E21083" t="s">
        <v>170</v>
      </c>
      <c r="F21083" t="s">
        <v>133</v>
      </c>
    </row>
    <row r="21084" spans="1:6" x14ac:dyDescent="0.25">
      <c r="A21084">
        <v>4195</v>
      </c>
      <c r="B21084" s="3">
        <v>43983</v>
      </c>
      <c r="D21084" t="s">
        <v>131</v>
      </c>
      <c r="E21084" t="s">
        <v>174</v>
      </c>
      <c r="F21084" t="s">
        <v>133</v>
      </c>
    </row>
    <row r="21085" spans="1:6" x14ac:dyDescent="0.25">
      <c r="A21085">
        <v>4195</v>
      </c>
      <c r="B21085" s="3">
        <v>43983</v>
      </c>
      <c r="C21085" s="3">
        <v>43983</v>
      </c>
      <c r="D21085" t="s">
        <v>131</v>
      </c>
      <c r="E21085" t="s">
        <v>174</v>
      </c>
      <c r="F21085" t="s">
        <v>132</v>
      </c>
    </row>
    <row r="21086" spans="1:6" x14ac:dyDescent="0.25">
      <c r="A21086">
        <v>4198</v>
      </c>
      <c r="B21086" s="3">
        <v>43862</v>
      </c>
      <c r="C21086" s="3">
        <v>43951</v>
      </c>
      <c r="D21086" t="s">
        <v>131</v>
      </c>
      <c r="E21086" t="s">
        <v>194</v>
      </c>
      <c r="F21086" t="s">
        <v>133</v>
      </c>
    </row>
    <row r="21087" spans="1:6" x14ac:dyDescent="0.25">
      <c r="A21087">
        <v>4198</v>
      </c>
      <c r="B21087" s="3">
        <v>43906</v>
      </c>
      <c r="C21087" s="3">
        <v>43906</v>
      </c>
      <c r="D21087" t="s">
        <v>131</v>
      </c>
      <c r="E21087" t="s">
        <v>194</v>
      </c>
      <c r="F21087" t="s">
        <v>133</v>
      </c>
    </row>
    <row r="21088" spans="1:6" x14ac:dyDescent="0.25">
      <c r="A21088">
        <v>4199</v>
      </c>
      <c r="B21088" s="3">
        <v>44088</v>
      </c>
      <c r="C21088" s="3">
        <v>44178</v>
      </c>
      <c r="D21088" t="s">
        <v>131</v>
      </c>
      <c r="E21088" t="s">
        <v>174</v>
      </c>
      <c r="F21088" t="s">
        <v>133</v>
      </c>
    </row>
    <row r="21089" spans="1:6" x14ac:dyDescent="0.25">
      <c r="A21089">
        <v>4199</v>
      </c>
      <c r="B21089" s="3">
        <v>44197</v>
      </c>
      <c r="C21089" s="3">
        <v>44286</v>
      </c>
      <c r="D21089" t="s">
        <v>131</v>
      </c>
      <c r="E21089" t="s">
        <v>174</v>
      </c>
      <c r="F21089" t="s">
        <v>133</v>
      </c>
    </row>
    <row r="21090" spans="1:6" x14ac:dyDescent="0.25">
      <c r="A21090">
        <v>4199</v>
      </c>
      <c r="B21090" s="3">
        <v>44271</v>
      </c>
      <c r="C21090" s="3">
        <v>44271</v>
      </c>
      <c r="D21090" t="s">
        <v>131</v>
      </c>
      <c r="E21090" t="s">
        <v>174</v>
      </c>
      <c r="F21090" t="s">
        <v>133</v>
      </c>
    </row>
    <row r="21091" spans="1:6" x14ac:dyDescent="0.25">
      <c r="A21091">
        <v>4199</v>
      </c>
      <c r="B21091" s="3">
        <v>44378</v>
      </c>
      <c r="D21091" t="s">
        <v>131</v>
      </c>
      <c r="E21091" t="s">
        <v>167</v>
      </c>
      <c r="F21091" t="s">
        <v>133</v>
      </c>
    </row>
    <row r="21092" spans="1:6" x14ac:dyDescent="0.25">
      <c r="A21092">
        <v>4201</v>
      </c>
      <c r="B21092" s="3">
        <v>43525</v>
      </c>
      <c r="C21092" s="3">
        <v>43647</v>
      </c>
      <c r="D21092" t="s">
        <v>131</v>
      </c>
      <c r="E21092" t="s">
        <v>191</v>
      </c>
      <c r="F21092" t="s">
        <v>133</v>
      </c>
    </row>
    <row r="21093" spans="1:6" x14ac:dyDescent="0.25">
      <c r="A21093">
        <v>4201</v>
      </c>
      <c r="B21093" s="3">
        <v>43647</v>
      </c>
      <c r="C21093" s="3">
        <v>43647</v>
      </c>
      <c r="D21093" t="s">
        <v>131</v>
      </c>
      <c r="E21093" t="s">
        <v>167</v>
      </c>
      <c r="F21093" t="s">
        <v>132</v>
      </c>
    </row>
    <row r="21094" spans="1:6" x14ac:dyDescent="0.25">
      <c r="A21094">
        <v>4201</v>
      </c>
      <c r="B21094" s="3">
        <v>43647</v>
      </c>
      <c r="C21094" s="3">
        <v>43647</v>
      </c>
      <c r="D21094" t="s">
        <v>131</v>
      </c>
      <c r="E21094" t="s">
        <v>191</v>
      </c>
      <c r="F21094" t="s">
        <v>133</v>
      </c>
    </row>
    <row r="21095" spans="1:6" x14ac:dyDescent="0.25">
      <c r="A21095">
        <v>4201</v>
      </c>
      <c r="B21095" s="3">
        <v>43647</v>
      </c>
      <c r="C21095" s="3">
        <v>44105</v>
      </c>
      <c r="D21095" t="s">
        <v>131</v>
      </c>
      <c r="E21095" t="s">
        <v>167</v>
      </c>
      <c r="F21095" t="s">
        <v>133</v>
      </c>
    </row>
    <row r="21096" spans="1:6" x14ac:dyDescent="0.25">
      <c r="A21096">
        <v>4201</v>
      </c>
      <c r="B21096" s="3">
        <v>44105</v>
      </c>
      <c r="C21096" s="3">
        <v>44316</v>
      </c>
      <c r="D21096" t="s">
        <v>131</v>
      </c>
      <c r="E21096" t="s">
        <v>167</v>
      </c>
      <c r="F21096" t="s">
        <v>132</v>
      </c>
    </row>
    <row r="21097" spans="1:6" x14ac:dyDescent="0.25">
      <c r="A21097">
        <v>4201</v>
      </c>
      <c r="B21097" s="3">
        <v>44316</v>
      </c>
      <c r="C21097" s="3">
        <v>44317</v>
      </c>
      <c r="D21097" t="s">
        <v>131</v>
      </c>
      <c r="E21097" t="s">
        <v>167</v>
      </c>
      <c r="F21097" t="s">
        <v>132</v>
      </c>
    </row>
    <row r="21098" spans="1:6" x14ac:dyDescent="0.25">
      <c r="A21098">
        <v>4201</v>
      </c>
      <c r="B21098" s="3">
        <v>44317</v>
      </c>
      <c r="D21098" t="s">
        <v>131</v>
      </c>
      <c r="E21098" t="s">
        <v>167</v>
      </c>
      <c r="F21098" t="s">
        <v>133</v>
      </c>
    </row>
    <row r="21099" spans="1:6" x14ac:dyDescent="0.25">
      <c r="A21099">
        <v>4202</v>
      </c>
      <c r="B21099" s="3">
        <v>43770</v>
      </c>
      <c r="C21099" s="3">
        <v>44585</v>
      </c>
      <c r="D21099" t="s">
        <v>131</v>
      </c>
      <c r="E21099" t="s">
        <v>167</v>
      </c>
      <c r="F21099" t="s">
        <v>133</v>
      </c>
    </row>
    <row r="21100" spans="1:6" x14ac:dyDescent="0.25">
      <c r="A21100">
        <v>4202</v>
      </c>
      <c r="B21100" s="3">
        <v>44585</v>
      </c>
      <c r="C21100" s="3">
        <v>44585</v>
      </c>
      <c r="D21100" t="s">
        <v>131</v>
      </c>
      <c r="E21100" t="s">
        <v>290</v>
      </c>
      <c r="F21100" t="s">
        <v>133</v>
      </c>
    </row>
    <row r="21101" spans="1:6" x14ac:dyDescent="0.25">
      <c r="A21101">
        <v>4202</v>
      </c>
      <c r="B21101" s="3">
        <v>44585</v>
      </c>
      <c r="D21101" t="s">
        <v>131</v>
      </c>
      <c r="E21101" t="s">
        <v>290</v>
      </c>
      <c r="F21101" t="s">
        <v>133</v>
      </c>
    </row>
    <row r="21102" spans="1:6" x14ac:dyDescent="0.25">
      <c r="A21102">
        <v>4203</v>
      </c>
      <c r="B21102" s="3">
        <v>44174</v>
      </c>
      <c r="C21102" s="3">
        <v>44596</v>
      </c>
      <c r="D21102" t="s">
        <v>131</v>
      </c>
      <c r="E21102" t="s">
        <v>116</v>
      </c>
      <c r="F21102" t="s">
        <v>133</v>
      </c>
    </row>
    <row r="21103" spans="1:6" x14ac:dyDescent="0.25">
      <c r="A21103">
        <v>4203</v>
      </c>
      <c r="B21103" s="3">
        <v>44596</v>
      </c>
      <c r="C21103" s="3">
        <v>44603</v>
      </c>
      <c r="D21103" t="s">
        <v>131</v>
      </c>
      <c r="E21103" t="s">
        <v>116</v>
      </c>
      <c r="F21103" t="s">
        <v>133</v>
      </c>
    </row>
    <row r="21104" spans="1:6" x14ac:dyDescent="0.25">
      <c r="A21104">
        <v>4203</v>
      </c>
      <c r="B21104" s="3">
        <v>44604</v>
      </c>
      <c r="D21104" t="s">
        <v>131</v>
      </c>
      <c r="E21104" t="s">
        <v>116</v>
      </c>
      <c r="F21104" t="s">
        <v>133</v>
      </c>
    </row>
    <row r="21105" spans="1:6" x14ac:dyDescent="0.25">
      <c r="A21105">
        <v>4204</v>
      </c>
      <c r="B21105" s="3">
        <v>44578</v>
      </c>
      <c r="C21105" s="3">
        <v>44651</v>
      </c>
      <c r="D21105" t="s">
        <v>131</v>
      </c>
      <c r="E21105" t="s">
        <v>177</v>
      </c>
      <c r="F21105" t="s">
        <v>133</v>
      </c>
    </row>
    <row r="21106" spans="1:6" x14ac:dyDescent="0.25">
      <c r="A21106">
        <v>4204</v>
      </c>
      <c r="B21106" s="3">
        <v>44652</v>
      </c>
      <c r="C21106" s="3">
        <v>44742</v>
      </c>
      <c r="D21106" t="s">
        <v>131</v>
      </c>
      <c r="E21106" t="s">
        <v>177</v>
      </c>
      <c r="F21106" t="s">
        <v>133</v>
      </c>
    </row>
    <row r="21107" spans="1:6" x14ac:dyDescent="0.25">
      <c r="A21107">
        <v>4205</v>
      </c>
      <c r="B21107" s="3">
        <v>44475</v>
      </c>
      <c r="C21107" s="3">
        <v>44561</v>
      </c>
      <c r="D21107" t="s">
        <v>131</v>
      </c>
      <c r="E21107" t="s">
        <v>182</v>
      </c>
      <c r="F21107" t="s">
        <v>133</v>
      </c>
    </row>
    <row r="21108" spans="1:6" x14ac:dyDescent="0.25">
      <c r="A21108">
        <v>4205</v>
      </c>
      <c r="B21108" s="3">
        <v>44593</v>
      </c>
      <c r="C21108" s="3">
        <v>44681</v>
      </c>
      <c r="D21108" t="s">
        <v>131</v>
      </c>
      <c r="E21108" t="s">
        <v>182</v>
      </c>
      <c r="F21108" t="s">
        <v>133</v>
      </c>
    </row>
    <row r="21109" spans="1:6" x14ac:dyDescent="0.25">
      <c r="A21109">
        <v>4205</v>
      </c>
      <c r="B21109" s="3">
        <v>44682</v>
      </c>
      <c r="C21109" s="3">
        <v>44773</v>
      </c>
      <c r="D21109" t="s">
        <v>131</v>
      </c>
      <c r="E21109" t="s">
        <v>182</v>
      </c>
      <c r="F21109" t="s">
        <v>133</v>
      </c>
    </row>
    <row r="21110" spans="1:6" x14ac:dyDescent="0.25">
      <c r="A21110">
        <v>4206</v>
      </c>
      <c r="B21110" s="3">
        <v>43770</v>
      </c>
      <c r="C21110" s="3">
        <v>43830</v>
      </c>
      <c r="D21110" t="s">
        <v>131</v>
      </c>
      <c r="E21110" t="s">
        <v>180</v>
      </c>
      <c r="F21110" t="s">
        <v>133</v>
      </c>
    </row>
    <row r="21111" spans="1:6" x14ac:dyDescent="0.25">
      <c r="A21111">
        <v>4206</v>
      </c>
      <c r="B21111" s="3">
        <v>43831</v>
      </c>
      <c r="C21111" s="3">
        <v>43921</v>
      </c>
      <c r="D21111" t="s">
        <v>131</v>
      </c>
      <c r="E21111" t="s">
        <v>180</v>
      </c>
      <c r="F21111" t="s">
        <v>133</v>
      </c>
    </row>
    <row r="21112" spans="1:6" x14ac:dyDescent="0.25">
      <c r="A21112">
        <v>4206</v>
      </c>
      <c r="B21112" s="3">
        <v>43922</v>
      </c>
      <c r="C21112" s="3">
        <v>44012</v>
      </c>
      <c r="D21112" t="s">
        <v>131</v>
      </c>
      <c r="E21112" t="s">
        <v>180</v>
      </c>
      <c r="F21112" t="s">
        <v>133</v>
      </c>
    </row>
    <row r="21113" spans="1:6" x14ac:dyDescent="0.25">
      <c r="A21113">
        <v>4206</v>
      </c>
      <c r="B21113" s="3">
        <v>44013</v>
      </c>
      <c r="C21113" s="3">
        <v>44104</v>
      </c>
      <c r="D21113" t="s">
        <v>131</v>
      </c>
      <c r="E21113" t="s">
        <v>180</v>
      </c>
      <c r="F21113" t="s">
        <v>133</v>
      </c>
    </row>
    <row r="21114" spans="1:6" x14ac:dyDescent="0.25">
      <c r="A21114">
        <v>4206</v>
      </c>
      <c r="B21114" s="3">
        <v>44105</v>
      </c>
      <c r="C21114" s="3">
        <v>44196</v>
      </c>
      <c r="D21114" t="s">
        <v>131</v>
      </c>
      <c r="E21114" t="s">
        <v>180</v>
      </c>
      <c r="F21114" t="s">
        <v>133</v>
      </c>
    </row>
    <row r="21115" spans="1:6" x14ac:dyDescent="0.25">
      <c r="A21115">
        <v>4206</v>
      </c>
      <c r="B21115" s="3">
        <v>44197</v>
      </c>
      <c r="C21115" s="3">
        <v>44286</v>
      </c>
      <c r="D21115" t="s">
        <v>131</v>
      </c>
      <c r="E21115" t="s">
        <v>180</v>
      </c>
      <c r="F21115" t="s">
        <v>133</v>
      </c>
    </row>
    <row r="21116" spans="1:6" x14ac:dyDescent="0.25">
      <c r="A21116">
        <v>4206</v>
      </c>
      <c r="B21116" s="3">
        <v>44287</v>
      </c>
      <c r="C21116" s="3">
        <v>44377</v>
      </c>
      <c r="D21116" t="s">
        <v>131</v>
      </c>
      <c r="E21116" t="s">
        <v>180</v>
      </c>
      <c r="F21116" t="s">
        <v>133</v>
      </c>
    </row>
    <row r="21117" spans="1:6" x14ac:dyDescent="0.25">
      <c r="A21117">
        <v>4206</v>
      </c>
      <c r="B21117" s="3">
        <v>44378</v>
      </c>
      <c r="C21117" s="3">
        <v>44469</v>
      </c>
      <c r="D21117" t="s">
        <v>131</v>
      </c>
      <c r="E21117" t="s">
        <v>180</v>
      </c>
      <c r="F21117" t="s">
        <v>133</v>
      </c>
    </row>
    <row r="21118" spans="1:6" x14ac:dyDescent="0.25">
      <c r="A21118">
        <v>4206</v>
      </c>
      <c r="B21118" s="3">
        <v>44470</v>
      </c>
      <c r="C21118" s="3">
        <v>44561</v>
      </c>
      <c r="D21118" t="s">
        <v>131</v>
      </c>
      <c r="E21118" t="s">
        <v>180</v>
      </c>
      <c r="F21118" t="s">
        <v>133</v>
      </c>
    </row>
    <row r="21119" spans="1:6" x14ac:dyDescent="0.25">
      <c r="A21119">
        <v>4206</v>
      </c>
      <c r="B21119" s="3">
        <v>44578</v>
      </c>
      <c r="C21119" s="3">
        <v>44651</v>
      </c>
      <c r="D21119" t="s">
        <v>131</v>
      </c>
      <c r="E21119" t="s">
        <v>180</v>
      </c>
      <c r="F21119" t="s">
        <v>133</v>
      </c>
    </row>
    <row r="21120" spans="1:6" x14ac:dyDescent="0.25">
      <c r="A21120">
        <v>4206</v>
      </c>
      <c r="B21120" s="3">
        <v>44652</v>
      </c>
      <c r="C21120" s="3">
        <v>44742</v>
      </c>
      <c r="D21120" t="s">
        <v>131</v>
      </c>
      <c r="E21120" t="s">
        <v>180</v>
      </c>
      <c r="F21120" t="s">
        <v>133</v>
      </c>
    </row>
    <row r="21121" spans="1:6" x14ac:dyDescent="0.25">
      <c r="A21121">
        <v>4208</v>
      </c>
      <c r="B21121" s="3">
        <v>44118</v>
      </c>
      <c r="C21121" s="3">
        <v>44196</v>
      </c>
      <c r="D21121" t="s">
        <v>131</v>
      </c>
      <c r="E21121" t="s">
        <v>167</v>
      </c>
      <c r="F21121" t="s">
        <v>133</v>
      </c>
    </row>
    <row r="21122" spans="1:6" x14ac:dyDescent="0.25">
      <c r="A21122">
        <v>4208</v>
      </c>
      <c r="B21122" s="3">
        <v>44197</v>
      </c>
      <c r="C21122" s="3">
        <v>44286</v>
      </c>
      <c r="D21122" t="s">
        <v>131</v>
      </c>
      <c r="E21122" t="s">
        <v>167</v>
      </c>
      <c r="F21122" t="s">
        <v>133</v>
      </c>
    </row>
    <row r="21123" spans="1:6" x14ac:dyDescent="0.25">
      <c r="A21123">
        <v>4208</v>
      </c>
      <c r="B21123" s="3">
        <v>44287</v>
      </c>
      <c r="C21123" s="3">
        <v>44377</v>
      </c>
      <c r="D21123" t="s">
        <v>131</v>
      </c>
      <c r="E21123" t="s">
        <v>167</v>
      </c>
      <c r="F21123" t="s">
        <v>133</v>
      </c>
    </row>
    <row r="21124" spans="1:6" x14ac:dyDescent="0.25">
      <c r="A21124">
        <v>4208</v>
      </c>
      <c r="B21124" s="3">
        <v>44378</v>
      </c>
      <c r="C21124" s="3">
        <v>44469</v>
      </c>
      <c r="D21124" t="s">
        <v>131</v>
      </c>
      <c r="E21124" t="s">
        <v>167</v>
      </c>
      <c r="F21124" t="s">
        <v>133</v>
      </c>
    </row>
    <row r="21125" spans="1:6" x14ac:dyDescent="0.25">
      <c r="A21125">
        <v>4208</v>
      </c>
      <c r="B21125" s="3">
        <v>44470</v>
      </c>
      <c r="C21125" s="3">
        <v>44561</v>
      </c>
      <c r="D21125" t="s">
        <v>131</v>
      </c>
      <c r="E21125" t="s">
        <v>167</v>
      </c>
      <c r="F21125" t="s">
        <v>133</v>
      </c>
    </row>
    <row r="21126" spans="1:6" x14ac:dyDescent="0.25">
      <c r="A21126">
        <v>4208</v>
      </c>
      <c r="B21126" s="3">
        <v>44516</v>
      </c>
      <c r="D21126" t="s">
        <v>131</v>
      </c>
      <c r="E21126" t="s">
        <v>167</v>
      </c>
      <c r="F21126" t="s">
        <v>133</v>
      </c>
    </row>
    <row r="21127" spans="1:6" x14ac:dyDescent="0.25">
      <c r="A21127">
        <v>4209</v>
      </c>
      <c r="B21127" s="3">
        <v>43983</v>
      </c>
      <c r="C21127" s="3">
        <v>44166</v>
      </c>
      <c r="D21127" t="s">
        <v>131</v>
      </c>
      <c r="E21127" t="s">
        <v>200</v>
      </c>
      <c r="F21127" t="s">
        <v>133</v>
      </c>
    </row>
    <row r="21128" spans="1:6" x14ac:dyDescent="0.25">
      <c r="A21128">
        <v>4209</v>
      </c>
      <c r="B21128" s="3">
        <v>44166</v>
      </c>
      <c r="C21128" s="3">
        <v>44227</v>
      </c>
      <c r="D21128" t="s">
        <v>131</v>
      </c>
      <c r="E21128" t="s">
        <v>256</v>
      </c>
      <c r="F21128" t="s">
        <v>133</v>
      </c>
    </row>
    <row r="21129" spans="1:6" x14ac:dyDescent="0.25">
      <c r="A21129">
        <v>4209</v>
      </c>
      <c r="B21129" s="3">
        <v>44166</v>
      </c>
      <c r="C21129" s="3">
        <v>44166</v>
      </c>
      <c r="D21129" t="s">
        <v>131</v>
      </c>
      <c r="E21129" t="s">
        <v>256</v>
      </c>
      <c r="F21129" t="s">
        <v>133</v>
      </c>
    </row>
    <row r="21130" spans="1:6" x14ac:dyDescent="0.25">
      <c r="A21130">
        <v>4209</v>
      </c>
      <c r="B21130" s="3">
        <v>44166</v>
      </c>
      <c r="C21130" s="3">
        <v>44166</v>
      </c>
      <c r="D21130" t="s">
        <v>131</v>
      </c>
      <c r="E21130" t="s">
        <v>256</v>
      </c>
      <c r="F21130" t="s">
        <v>133</v>
      </c>
    </row>
    <row r="21131" spans="1:6" x14ac:dyDescent="0.25">
      <c r="A21131">
        <v>4209</v>
      </c>
      <c r="B21131" s="3">
        <v>44227</v>
      </c>
      <c r="C21131" s="3">
        <v>44227</v>
      </c>
      <c r="D21131" t="s">
        <v>131</v>
      </c>
      <c r="E21131" t="s">
        <v>200</v>
      </c>
      <c r="F21131" t="s">
        <v>133</v>
      </c>
    </row>
    <row r="21132" spans="1:6" x14ac:dyDescent="0.25">
      <c r="A21132">
        <v>4209</v>
      </c>
      <c r="B21132" s="3">
        <v>44227</v>
      </c>
      <c r="C21132" s="3">
        <v>44228</v>
      </c>
      <c r="D21132" t="s">
        <v>131</v>
      </c>
      <c r="E21132" t="s">
        <v>200</v>
      </c>
      <c r="F21132" t="s">
        <v>133</v>
      </c>
    </row>
    <row r="21133" spans="1:6" x14ac:dyDescent="0.25">
      <c r="A21133">
        <v>4209</v>
      </c>
      <c r="B21133" s="3">
        <v>44228</v>
      </c>
      <c r="C21133" s="3">
        <v>44228</v>
      </c>
      <c r="D21133" t="s">
        <v>131</v>
      </c>
      <c r="E21133" t="s">
        <v>200</v>
      </c>
      <c r="F21133" t="s">
        <v>133</v>
      </c>
    </row>
    <row r="21134" spans="1:6" x14ac:dyDescent="0.25">
      <c r="A21134">
        <v>4209</v>
      </c>
      <c r="B21134" s="3">
        <v>44228</v>
      </c>
      <c r="C21134" s="3">
        <v>44228</v>
      </c>
      <c r="D21134" t="s">
        <v>131</v>
      </c>
      <c r="E21134" t="s">
        <v>256</v>
      </c>
      <c r="F21134" t="s">
        <v>133</v>
      </c>
    </row>
    <row r="21135" spans="1:6" x14ac:dyDescent="0.25">
      <c r="A21135">
        <v>4209</v>
      </c>
      <c r="B21135" s="3">
        <v>44228</v>
      </c>
      <c r="C21135" s="3">
        <v>44255</v>
      </c>
      <c r="D21135" t="s">
        <v>131</v>
      </c>
      <c r="E21135" t="s">
        <v>256</v>
      </c>
      <c r="F21135" t="s">
        <v>133</v>
      </c>
    </row>
    <row r="21136" spans="1:6" x14ac:dyDescent="0.25">
      <c r="A21136">
        <v>4209</v>
      </c>
      <c r="B21136" s="3">
        <v>44255</v>
      </c>
      <c r="C21136" s="3">
        <v>44256</v>
      </c>
      <c r="D21136" t="s">
        <v>131</v>
      </c>
      <c r="E21136" t="s">
        <v>200</v>
      </c>
      <c r="F21136" t="s">
        <v>133</v>
      </c>
    </row>
    <row r="21137" spans="1:6" x14ac:dyDescent="0.25">
      <c r="A21137">
        <v>4209</v>
      </c>
      <c r="B21137" s="3">
        <v>44256</v>
      </c>
      <c r="C21137" s="3">
        <v>44355</v>
      </c>
      <c r="D21137" t="s">
        <v>131</v>
      </c>
      <c r="E21137" t="s">
        <v>200</v>
      </c>
      <c r="F21137" t="s">
        <v>133</v>
      </c>
    </row>
    <row r="21138" spans="1:6" x14ac:dyDescent="0.25">
      <c r="A21138">
        <v>4209</v>
      </c>
      <c r="B21138" s="3">
        <v>44355</v>
      </c>
      <c r="C21138" s="3">
        <v>44440</v>
      </c>
      <c r="D21138" t="s">
        <v>131</v>
      </c>
      <c r="E21138" t="s">
        <v>165</v>
      </c>
      <c r="F21138" t="s">
        <v>133</v>
      </c>
    </row>
    <row r="21139" spans="1:6" x14ac:dyDescent="0.25">
      <c r="A21139">
        <v>4209</v>
      </c>
      <c r="B21139" s="3">
        <v>44355</v>
      </c>
      <c r="C21139" s="3">
        <v>44355</v>
      </c>
      <c r="D21139" t="s">
        <v>131</v>
      </c>
      <c r="E21139" t="s">
        <v>200</v>
      </c>
      <c r="F21139" t="s">
        <v>133</v>
      </c>
    </row>
    <row r="21140" spans="1:6" x14ac:dyDescent="0.25">
      <c r="A21140">
        <v>4209</v>
      </c>
      <c r="B21140" s="3">
        <v>44440</v>
      </c>
      <c r="C21140" s="3">
        <v>44459</v>
      </c>
      <c r="D21140" t="s">
        <v>131</v>
      </c>
      <c r="E21140" t="s">
        <v>165</v>
      </c>
      <c r="F21140" t="s">
        <v>133</v>
      </c>
    </row>
    <row r="21141" spans="1:6" x14ac:dyDescent="0.25">
      <c r="A21141">
        <v>4209</v>
      </c>
      <c r="B21141" s="3">
        <v>44440</v>
      </c>
      <c r="C21141" s="3">
        <v>44530</v>
      </c>
      <c r="D21141" t="s">
        <v>131</v>
      </c>
      <c r="E21141" t="s">
        <v>129</v>
      </c>
      <c r="F21141" t="s">
        <v>133</v>
      </c>
    </row>
    <row r="21142" spans="1:6" x14ac:dyDescent="0.25">
      <c r="A21142">
        <v>4209</v>
      </c>
      <c r="B21142" s="3">
        <v>44440</v>
      </c>
      <c r="C21142" s="3">
        <v>44440</v>
      </c>
      <c r="D21142" t="s">
        <v>131</v>
      </c>
      <c r="E21142" t="s">
        <v>129</v>
      </c>
      <c r="F21142" t="s">
        <v>133</v>
      </c>
    </row>
    <row r="21143" spans="1:6" x14ac:dyDescent="0.25">
      <c r="A21143">
        <v>4209</v>
      </c>
      <c r="B21143" s="3">
        <v>44530</v>
      </c>
      <c r="C21143" s="3">
        <v>44536</v>
      </c>
      <c r="D21143" t="s">
        <v>131</v>
      </c>
      <c r="E21143" t="s">
        <v>129</v>
      </c>
      <c r="F21143" t="s">
        <v>133</v>
      </c>
    </row>
    <row r="21144" spans="1:6" x14ac:dyDescent="0.25">
      <c r="A21144">
        <v>4209</v>
      </c>
      <c r="B21144" s="3">
        <v>44536</v>
      </c>
      <c r="D21144" t="s">
        <v>131</v>
      </c>
      <c r="E21144" t="s">
        <v>129</v>
      </c>
      <c r="F21144" t="s">
        <v>133</v>
      </c>
    </row>
    <row r="21145" spans="1:6" x14ac:dyDescent="0.25">
      <c r="A21145">
        <v>4210</v>
      </c>
      <c r="B21145" s="3">
        <v>43843</v>
      </c>
      <c r="C21145" s="3">
        <v>43843</v>
      </c>
      <c r="D21145" t="s">
        <v>131</v>
      </c>
      <c r="E21145" t="s">
        <v>115</v>
      </c>
      <c r="F21145" t="s">
        <v>133</v>
      </c>
    </row>
    <row r="21146" spans="1:6" x14ac:dyDescent="0.25">
      <c r="A21146">
        <v>4210</v>
      </c>
      <c r="B21146" s="3">
        <v>43843</v>
      </c>
      <c r="C21146" s="3">
        <v>43843</v>
      </c>
      <c r="D21146" t="s">
        <v>131</v>
      </c>
      <c r="E21146" t="s">
        <v>115</v>
      </c>
      <c r="F21146" t="s">
        <v>133</v>
      </c>
    </row>
    <row r="21147" spans="1:6" x14ac:dyDescent="0.25">
      <c r="A21147">
        <v>4210</v>
      </c>
      <c r="B21147" s="3">
        <v>43843</v>
      </c>
      <c r="C21147" s="3">
        <v>44712</v>
      </c>
      <c r="D21147" t="s">
        <v>131</v>
      </c>
      <c r="E21147" t="s">
        <v>115</v>
      </c>
      <c r="F21147" t="s">
        <v>133</v>
      </c>
    </row>
    <row r="21148" spans="1:6" x14ac:dyDescent="0.25">
      <c r="A21148">
        <v>4210</v>
      </c>
      <c r="B21148" s="3">
        <v>43843</v>
      </c>
      <c r="C21148" s="3">
        <v>44712</v>
      </c>
      <c r="D21148" t="s">
        <v>131</v>
      </c>
      <c r="E21148" t="s">
        <v>115</v>
      </c>
      <c r="F21148" t="s">
        <v>133</v>
      </c>
    </row>
    <row r="21149" spans="1:6" x14ac:dyDescent="0.25">
      <c r="A21149">
        <v>4210</v>
      </c>
      <c r="B21149" s="3">
        <v>44707</v>
      </c>
      <c r="C21149" s="3">
        <v>44713</v>
      </c>
      <c r="D21149" t="s">
        <v>131</v>
      </c>
      <c r="E21149" t="s">
        <v>115</v>
      </c>
      <c r="F21149" t="s">
        <v>133</v>
      </c>
    </row>
    <row r="21150" spans="1:6" x14ac:dyDescent="0.25">
      <c r="A21150">
        <v>4210</v>
      </c>
      <c r="B21150" s="3">
        <v>44707</v>
      </c>
      <c r="C21150" s="3">
        <v>44713</v>
      </c>
      <c r="D21150" t="s">
        <v>131</v>
      </c>
      <c r="E21150" t="s">
        <v>115</v>
      </c>
      <c r="F21150" t="s">
        <v>133</v>
      </c>
    </row>
    <row r="21151" spans="1:6" x14ac:dyDescent="0.25">
      <c r="A21151">
        <v>4210</v>
      </c>
      <c r="B21151" s="3">
        <v>44712</v>
      </c>
      <c r="C21151" s="3">
        <v>44712</v>
      </c>
      <c r="D21151" t="s">
        <v>131</v>
      </c>
      <c r="E21151" t="s">
        <v>115</v>
      </c>
      <c r="F21151" t="s">
        <v>133</v>
      </c>
    </row>
    <row r="21152" spans="1:6" x14ac:dyDescent="0.25">
      <c r="A21152">
        <v>4210</v>
      </c>
      <c r="B21152" s="3">
        <v>44712</v>
      </c>
      <c r="C21152" s="3">
        <v>44712</v>
      </c>
      <c r="D21152" t="s">
        <v>131</v>
      </c>
      <c r="E21152" t="s">
        <v>115</v>
      </c>
      <c r="F21152" t="s">
        <v>133</v>
      </c>
    </row>
    <row r="21153" spans="1:6" x14ac:dyDescent="0.25">
      <c r="A21153">
        <v>4210</v>
      </c>
      <c r="B21153" s="3">
        <v>44713</v>
      </c>
      <c r="D21153" t="s">
        <v>131</v>
      </c>
      <c r="E21153" t="s">
        <v>115</v>
      </c>
      <c r="F21153" t="s">
        <v>133</v>
      </c>
    </row>
    <row r="21154" spans="1:6" x14ac:dyDescent="0.25">
      <c r="A21154">
        <v>4210</v>
      </c>
      <c r="B21154" s="3">
        <v>44713</v>
      </c>
      <c r="D21154" t="s">
        <v>131</v>
      </c>
      <c r="E21154" t="s">
        <v>115</v>
      </c>
      <c r="F21154" t="s">
        <v>133</v>
      </c>
    </row>
    <row r="21155" spans="1:6" x14ac:dyDescent="0.25">
      <c r="A21155">
        <v>4210</v>
      </c>
      <c r="B21155" s="3">
        <v>44714</v>
      </c>
      <c r="C21155" s="3">
        <v>44725</v>
      </c>
      <c r="D21155" t="s">
        <v>131</v>
      </c>
      <c r="E21155" t="s">
        <v>115</v>
      </c>
      <c r="F21155" t="s">
        <v>133</v>
      </c>
    </row>
    <row r="21156" spans="1:6" x14ac:dyDescent="0.25">
      <c r="A21156">
        <v>4210</v>
      </c>
      <c r="B21156" s="3">
        <v>44714</v>
      </c>
      <c r="C21156" s="3">
        <v>44725</v>
      </c>
      <c r="D21156" t="s">
        <v>131</v>
      </c>
      <c r="E21156" t="s">
        <v>115</v>
      </c>
      <c r="F21156" t="s">
        <v>133</v>
      </c>
    </row>
    <row r="21157" spans="1:6" x14ac:dyDescent="0.25">
      <c r="A21157">
        <v>4210</v>
      </c>
      <c r="B21157" s="3">
        <v>44725</v>
      </c>
      <c r="C21157" s="3">
        <v>44726</v>
      </c>
      <c r="D21157" t="s">
        <v>131</v>
      </c>
      <c r="E21157" t="s">
        <v>115</v>
      </c>
      <c r="F21157" t="s">
        <v>133</v>
      </c>
    </row>
    <row r="21158" spans="1:6" x14ac:dyDescent="0.25">
      <c r="A21158">
        <v>4210</v>
      </c>
      <c r="B21158" s="3">
        <v>44725</v>
      </c>
      <c r="C21158" s="3">
        <v>44726</v>
      </c>
      <c r="D21158" t="s">
        <v>131</v>
      </c>
      <c r="E21158" t="s">
        <v>115</v>
      </c>
      <c r="F21158" t="s">
        <v>133</v>
      </c>
    </row>
    <row r="21159" spans="1:6" x14ac:dyDescent="0.25">
      <c r="A21159">
        <v>4210</v>
      </c>
      <c r="B21159" s="3">
        <v>44727</v>
      </c>
      <c r="C21159" s="3">
        <v>44733</v>
      </c>
      <c r="D21159" t="s">
        <v>131</v>
      </c>
      <c r="E21159" t="s">
        <v>115</v>
      </c>
      <c r="F21159" t="s">
        <v>133</v>
      </c>
    </row>
    <row r="21160" spans="1:6" x14ac:dyDescent="0.25">
      <c r="A21160">
        <v>4210</v>
      </c>
      <c r="B21160" s="3">
        <v>44727</v>
      </c>
      <c r="C21160" s="3">
        <v>44733</v>
      </c>
      <c r="D21160" t="s">
        <v>131</v>
      </c>
      <c r="E21160" t="s">
        <v>115</v>
      </c>
      <c r="F21160" t="s">
        <v>133</v>
      </c>
    </row>
    <row r="21161" spans="1:6" x14ac:dyDescent="0.25">
      <c r="A21161">
        <v>4210</v>
      </c>
      <c r="B21161" s="3">
        <v>44733</v>
      </c>
      <c r="C21161" s="3">
        <v>44734</v>
      </c>
      <c r="D21161" t="s">
        <v>131</v>
      </c>
      <c r="E21161" t="s">
        <v>115</v>
      </c>
      <c r="F21161" t="s">
        <v>133</v>
      </c>
    </row>
    <row r="21162" spans="1:6" x14ac:dyDescent="0.25">
      <c r="A21162">
        <v>4210</v>
      </c>
      <c r="B21162" s="3">
        <v>44733</v>
      </c>
      <c r="C21162" s="3">
        <v>44734</v>
      </c>
      <c r="D21162" t="s">
        <v>131</v>
      </c>
      <c r="E21162" t="s">
        <v>115</v>
      </c>
      <c r="F21162" t="s">
        <v>133</v>
      </c>
    </row>
    <row r="21163" spans="1:6" x14ac:dyDescent="0.25">
      <c r="A21163">
        <v>4210</v>
      </c>
      <c r="B21163" s="3">
        <v>44735</v>
      </c>
      <c r="C21163" s="3">
        <v>44735</v>
      </c>
      <c r="D21163" t="s">
        <v>131</v>
      </c>
      <c r="E21163" t="s">
        <v>115</v>
      </c>
      <c r="F21163" t="s">
        <v>133</v>
      </c>
    </row>
    <row r="21164" spans="1:6" x14ac:dyDescent="0.25">
      <c r="A21164">
        <v>4210</v>
      </c>
      <c r="B21164" s="3">
        <v>44735</v>
      </c>
      <c r="C21164" s="3">
        <v>44735</v>
      </c>
      <c r="D21164" t="s">
        <v>131</v>
      </c>
      <c r="E21164" t="s">
        <v>115</v>
      </c>
      <c r="F21164" t="s">
        <v>133</v>
      </c>
    </row>
    <row r="21165" spans="1:6" x14ac:dyDescent="0.25">
      <c r="A21165">
        <v>4210</v>
      </c>
      <c r="B21165" s="3">
        <v>44735</v>
      </c>
      <c r="C21165" s="3">
        <v>44736</v>
      </c>
      <c r="D21165" t="s">
        <v>131</v>
      </c>
      <c r="E21165" t="s">
        <v>115</v>
      </c>
      <c r="F21165" t="s">
        <v>133</v>
      </c>
    </row>
    <row r="21166" spans="1:6" x14ac:dyDescent="0.25">
      <c r="A21166">
        <v>4210</v>
      </c>
      <c r="B21166" s="3">
        <v>44735</v>
      </c>
      <c r="C21166" s="3">
        <v>44736</v>
      </c>
      <c r="D21166" t="s">
        <v>131</v>
      </c>
      <c r="E21166" t="s">
        <v>115</v>
      </c>
      <c r="F21166" t="s">
        <v>133</v>
      </c>
    </row>
    <row r="21167" spans="1:6" x14ac:dyDescent="0.25">
      <c r="A21167">
        <v>4210</v>
      </c>
      <c r="B21167" s="3">
        <v>44737</v>
      </c>
      <c r="D21167" t="s">
        <v>131</v>
      </c>
      <c r="E21167" t="s">
        <v>115</v>
      </c>
      <c r="F21167" t="s">
        <v>133</v>
      </c>
    </row>
    <row r="21168" spans="1:6" x14ac:dyDescent="0.25">
      <c r="A21168">
        <v>4210</v>
      </c>
      <c r="B21168" s="3">
        <v>44737</v>
      </c>
      <c r="D21168" t="s">
        <v>131</v>
      </c>
      <c r="E21168" t="s">
        <v>115</v>
      </c>
      <c r="F21168" t="s">
        <v>133</v>
      </c>
    </row>
    <row r="21169" spans="1:6" x14ac:dyDescent="0.25">
      <c r="A21169">
        <v>4212</v>
      </c>
      <c r="B21169" s="3">
        <v>44197</v>
      </c>
      <c r="C21169" s="3">
        <v>44286</v>
      </c>
      <c r="D21169" t="s">
        <v>131</v>
      </c>
      <c r="E21169" t="s">
        <v>200</v>
      </c>
      <c r="F21169" t="s">
        <v>133</v>
      </c>
    </row>
    <row r="21170" spans="1:6" x14ac:dyDescent="0.25">
      <c r="A21170">
        <v>4212</v>
      </c>
      <c r="B21170" s="3">
        <v>44287</v>
      </c>
      <c r="C21170" s="3">
        <v>44377</v>
      </c>
      <c r="D21170" t="s">
        <v>131</v>
      </c>
      <c r="E21170" t="s">
        <v>200</v>
      </c>
      <c r="F21170" t="s">
        <v>133</v>
      </c>
    </row>
    <row r="21171" spans="1:6" x14ac:dyDescent="0.25">
      <c r="A21171">
        <v>4212</v>
      </c>
      <c r="B21171" s="3">
        <v>44378</v>
      </c>
      <c r="C21171" s="3">
        <v>44469</v>
      </c>
      <c r="D21171" t="s">
        <v>131</v>
      </c>
      <c r="E21171" t="s">
        <v>200</v>
      </c>
      <c r="F21171" t="s">
        <v>133</v>
      </c>
    </row>
    <row r="21172" spans="1:6" x14ac:dyDescent="0.25">
      <c r="A21172">
        <v>4212</v>
      </c>
      <c r="B21172" s="3">
        <v>44470</v>
      </c>
      <c r="C21172" s="3">
        <v>44561</v>
      </c>
      <c r="D21172" t="s">
        <v>131</v>
      </c>
      <c r="E21172" t="s">
        <v>200</v>
      </c>
      <c r="F21172" t="s">
        <v>133</v>
      </c>
    </row>
    <row r="21173" spans="1:6" x14ac:dyDescent="0.25">
      <c r="A21173">
        <v>4212</v>
      </c>
      <c r="B21173" s="3">
        <v>44470</v>
      </c>
      <c r="C21173" s="3">
        <v>44561</v>
      </c>
      <c r="D21173" t="s">
        <v>131</v>
      </c>
      <c r="E21173" t="s">
        <v>200</v>
      </c>
      <c r="F21173" t="s">
        <v>133</v>
      </c>
    </row>
    <row r="21174" spans="1:6" x14ac:dyDescent="0.25">
      <c r="A21174">
        <v>4212</v>
      </c>
      <c r="B21174" s="3">
        <v>44561</v>
      </c>
      <c r="D21174" t="s">
        <v>131</v>
      </c>
      <c r="E21174" t="s">
        <v>200</v>
      </c>
      <c r="F21174" t="s">
        <v>133</v>
      </c>
    </row>
    <row r="21175" spans="1:6" x14ac:dyDescent="0.25">
      <c r="A21175">
        <v>4212</v>
      </c>
      <c r="B21175" s="3">
        <v>44562</v>
      </c>
      <c r="D21175" t="s">
        <v>131</v>
      </c>
      <c r="E21175" t="s">
        <v>170</v>
      </c>
      <c r="F21175" t="s">
        <v>133</v>
      </c>
    </row>
    <row r="21176" spans="1:6" x14ac:dyDescent="0.25">
      <c r="A21176">
        <v>4213</v>
      </c>
      <c r="B21176" s="3">
        <v>43590</v>
      </c>
      <c r="C21176" s="3">
        <v>43754</v>
      </c>
      <c r="D21176" t="s">
        <v>131</v>
      </c>
      <c r="E21176" t="s">
        <v>167</v>
      </c>
      <c r="F21176" t="s">
        <v>133</v>
      </c>
    </row>
    <row r="21177" spans="1:6" x14ac:dyDescent="0.25">
      <c r="A21177">
        <v>4213</v>
      </c>
      <c r="B21177" s="3">
        <v>43754</v>
      </c>
      <c r="C21177" s="3">
        <v>44424</v>
      </c>
      <c r="D21177" t="s">
        <v>131</v>
      </c>
      <c r="E21177" t="s">
        <v>167</v>
      </c>
      <c r="F21177" t="s">
        <v>133</v>
      </c>
    </row>
    <row r="21178" spans="1:6" x14ac:dyDescent="0.25">
      <c r="A21178">
        <v>4213</v>
      </c>
      <c r="B21178" s="3">
        <v>44424</v>
      </c>
      <c r="C21178" s="3">
        <v>44455</v>
      </c>
      <c r="D21178" t="s">
        <v>131</v>
      </c>
      <c r="E21178" t="s">
        <v>167</v>
      </c>
      <c r="F21178" t="s">
        <v>133</v>
      </c>
    </row>
    <row r="21179" spans="1:6" x14ac:dyDescent="0.25">
      <c r="A21179">
        <v>4213</v>
      </c>
      <c r="B21179" s="3">
        <v>44455</v>
      </c>
      <c r="C21179" s="3">
        <v>44455</v>
      </c>
      <c r="D21179" t="s">
        <v>131</v>
      </c>
      <c r="E21179" t="s">
        <v>167</v>
      </c>
      <c r="F21179" t="s">
        <v>133</v>
      </c>
    </row>
    <row r="21180" spans="1:6" x14ac:dyDescent="0.25">
      <c r="A21180">
        <v>4213</v>
      </c>
      <c r="B21180" s="3">
        <v>44455</v>
      </c>
      <c r="C21180" s="3">
        <v>44470</v>
      </c>
      <c r="D21180" t="s">
        <v>131</v>
      </c>
      <c r="E21180" t="s">
        <v>167</v>
      </c>
      <c r="F21180" t="s">
        <v>133</v>
      </c>
    </row>
    <row r="21181" spans="1:6" x14ac:dyDescent="0.25">
      <c r="A21181">
        <v>4213</v>
      </c>
      <c r="B21181" s="3">
        <v>44455</v>
      </c>
      <c r="C21181" s="3">
        <v>44574</v>
      </c>
      <c r="D21181" t="s">
        <v>131</v>
      </c>
      <c r="E21181" t="s">
        <v>128</v>
      </c>
      <c r="F21181" t="s">
        <v>133</v>
      </c>
    </row>
    <row r="21182" spans="1:6" x14ac:dyDescent="0.25">
      <c r="A21182">
        <v>4213</v>
      </c>
      <c r="B21182" s="3">
        <v>44574</v>
      </c>
      <c r="C21182" s="3">
        <v>44594</v>
      </c>
      <c r="D21182" t="s">
        <v>131</v>
      </c>
      <c r="E21182" t="s">
        <v>128</v>
      </c>
      <c r="F21182" t="s">
        <v>133</v>
      </c>
    </row>
    <row r="21183" spans="1:6" x14ac:dyDescent="0.25">
      <c r="A21183">
        <v>4213</v>
      </c>
      <c r="B21183" s="3">
        <v>44574</v>
      </c>
      <c r="D21183" t="s">
        <v>131</v>
      </c>
      <c r="E21183" t="s">
        <v>120</v>
      </c>
      <c r="F21183" t="s">
        <v>133</v>
      </c>
    </row>
    <row r="21184" spans="1:6" x14ac:dyDescent="0.25">
      <c r="A21184">
        <v>4217</v>
      </c>
      <c r="B21184" s="3">
        <v>43564</v>
      </c>
      <c r="C21184" s="3">
        <v>43654</v>
      </c>
      <c r="D21184" t="s">
        <v>131</v>
      </c>
      <c r="E21184" t="s">
        <v>169</v>
      </c>
      <c r="F21184" t="s">
        <v>133</v>
      </c>
    </row>
    <row r="21185" spans="1:6" x14ac:dyDescent="0.25">
      <c r="A21185">
        <v>4217</v>
      </c>
      <c r="B21185" s="3">
        <v>43654</v>
      </c>
      <c r="C21185" s="3">
        <v>43745</v>
      </c>
      <c r="D21185" t="s">
        <v>131</v>
      </c>
      <c r="E21185" t="s">
        <v>169</v>
      </c>
      <c r="F21185" t="s">
        <v>133</v>
      </c>
    </row>
    <row r="21186" spans="1:6" x14ac:dyDescent="0.25">
      <c r="A21186">
        <v>4217</v>
      </c>
      <c r="B21186" s="3">
        <v>43746</v>
      </c>
      <c r="D21186" t="s">
        <v>131</v>
      </c>
      <c r="E21186" t="s">
        <v>169</v>
      </c>
      <c r="F21186" t="s">
        <v>133</v>
      </c>
    </row>
    <row r="21187" spans="1:6" x14ac:dyDescent="0.25">
      <c r="A21187">
        <v>4218</v>
      </c>
      <c r="B21187" s="3">
        <v>43862</v>
      </c>
      <c r="C21187" s="3">
        <v>43890</v>
      </c>
      <c r="D21187" t="s">
        <v>131</v>
      </c>
      <c r="E21187" t="s">
        <v>167</v>
      </c>
      <c r="F21187" t="s">
        <v>133</v>
      </c>
    </row>
    <row r="21188" spans="1:6" x14ac:dyDescent="0.25">
      <c r="A21188">
        <v>4218</v>
      </c>
      <c r="B21188" s="3">
        <v>43922</v>
      </c>
      <c r="C21188" s="3">
        <v>43951</v>
      </c>
      <c r="D21188" t="s">
        <v>131</v>
      </c>
      <c r="E21188" t="s">
        <v>167</v>
      </c>
      <c r="F21188" t="s">
        <v>133</v>
      </c>
    </row>
    <row r="21189" spans="1:6" x14ac:dyDescent="0.25">
      <c r="A21189">
        <v>4218</v>
      </c>
      <c r="B21189" s="3">
        <v>43952</v>
      </c>
      <c r="C21189" s="3">
        <v>43991</v>
      </c>
      <c r="D21189" t="s">
        <v>131</v>
      </c>
      <c r="E21189" t="s">
        <v>167</v>
      </c>
      <c r="F21189" t="s">
        <v>133</v>
      </c>
    </row>
    <row r="21190" spans="1:6" x14ac:dyDescent="0.25">
      <c r="A21190">
        <v>4218</v>
      </c>
      <c r="B21190" s="3">
        <v>44105</v>
      </c>
      <c r="C21190" s="3">
        <v>44165</v>
      </c>
      <c r="D21190" t="s">
        <v>131</v>
      </c>
      <c r="E21190" t="s">
        <v>180</v>
      </c>
      <c r="F21190" t="s">
        <v>133</v>
      </c>
    </row>
    <row r="21191" spans="1:6" x14ac:dyDescent="0.25">
      <c r="A21191">
        <v>4218</v>
      </c>
      <c r="B21191" s="3">
        <v>44165</v>
      </c>
      <c r="C21191" s="3">
        <v>44384</v>
      </c>
      <c r="D21191" t="s">
        <v>131</v>
      </c>
      <c r="E21191" t="s">
        <v>180</v>
      </c>
      <c r="F21191" t="s">
        <v>133</v>
      </c>
    </row>
    <row r="21192" spans="1:6" x14ac:dyDescent="0.25">
      <c r="A21192">
        <v>4218</v>
      </c>
      <c r="B21192" s="3">
        <v>44166</v>
      </c>
      <c r="C21192" s="3">
        <v>44271</v>
      </c>
      <c r="D21192" t="s">
        <v>131</v>
      </c>
      <c r="E21192" t="s">
        <v>180</v>
      </c>
      <c r="F21192" t="s">
        <v>133</v>
      </c>
    </row>
    <row r="21193" spans="1:6" x14ac:dyDescent="0.25">
      <c r="A21193">
        <v>4218</v>
      </c>
      <c r="B21193" s="3">
        <v>44271</v>
      </c>
      <c r="C21193" s="3">
        <v>44271</v>
      </c>
      <c r="D21193" t="s">
        <v>131</v>
      </c>
      <c r="E21193" t="s">
        <v>180</v>
      </c>
      <c r="F21193" t="s">
        <v>133</v>
      </c>
    </row>
    <row r="21194" spans="1:6" x14ac:dyDescent="0.25">
      <c r="A21194">
        <v>4218</v>
      </c>
      <c r="B21194" s="3">
        <v>44271</v>
      </c>
      <c r="C21194" s="3">
        <v>44298</v>
      </c>
      <c r="D21194" t="s">
        <v>131</v>
      </c>
      <c r="E21194" t="s">
        <v>167</v>
      </c>
      <c r="F21194" t="s">
        <v>133</v>
      </c>
    </row>
    <row r="21195" spans="1:6" x14ac:dyDescent="0.25">
      <c r="A21195">
        <v>4218</v>
      </c>
      <c r="B21195" s="3">
        <v>44298</v>
      </c>
      <c r="C21195" s="3">
        <v>44395</v>
      </c>
      <c r="D21195" t="s">
        <v>131</v>
      </c>
      <c r="E21195" t="s">
        <v>167</v>
      </c>
      <c r="F21195" t="s">
        <v>133</v>
      </c>
    </row>
    <row r="21196" spans="1:6" x14ac:dyDescent="0.25">
      <c r="A21196">
        <v>4218</v>
      </c>
      <c r="B21196" s="3">
        <v>44396</v>
      </c>
      <c r="D21196" t="s">
        <v>131</v>
      </c>
      <c r="E21196" t="s">
        <v>167</v>
      </c>
      <c r="F21196" t="s">
        <v>133</v>
      </c>
    </row>
    <row r="21197" spans="1:6" x14ac:dyDescent="0.25">
      <c r="A21197">
        <v>4220</v>
      </c>
      <c r="B21197" s="3">
        <v>43983</v>
      </c>
      <c r="C21197" s="3">
        <v>44043</v>
      </c>
      <c r="D21197" t="s">
        <v>131</v>
      </c>
      <c r="E21197" t="s">
        <v>128</v>
      </c>
      <c r="F21197" t="s">
        <v>133</v>
      </c>
    </row>
    <row r="21198" spans="1:6" x14ac:dyDescent="0.25">
      <c r="A21198">
        <v>4220</v>
      </c>
      <c r="B21198" s="3">
        <v>44044</v>
      </c>
      <c r="C21198" s="3">
        <v>44074</v>
      </c>
      <c r="D21198" t="s">
        <v>131</v>
      </c>
      <c r="E21198" t="s">
        <v>128</v>
      </c>
      <c r="F21198" t="s">
        <v>133</v>
      </c>
    </row>
    <row r="21199" spans="1:6" x14ac:dyDescent="0.25">
      <c r="A21199">
        <v>4220</v>
      </c>
      <c r="B21199" s="3">
        <v>44074</v>
      </c>
      <c r="C21199" s="3">
        <v>44412</v>
      </c>
      <c r="D21199" t="s">
        <v>131</v>
      </c>
      <c r="E21199" t="s">
        <v>128</v>
      </c>
      <c r="F21199" t="s">
        <v>133</v>
      </c>
    </row>
    <row r="21200" spans="1:6" x14ac:dyDescent="0.25">
      <c r="A21200">
        <v>4220</v>
      </c>
      <c r="B21200" s="3">
        <v>44136</v>
      </c>
      <c r="C21200" s="3">
        <v>44196</v>
      </c>
      <c r="D21200" t="s">
        <v>131</v>
      </c>
      <c r="E21200" t="s">
        <v>180</v>
      </c>
      <c r="F21200" t="s">
        <v>133</v>
      </c>
    </row>
    <row r="21201" spans="1:6" x14ac:dyDescent="0.25">
      <c r="A21201">
        <v>4220</v>
      </c>
      <c r="B21201" s="3">
        <v>44196</v>
      </c>
      <c r="C21201" s="3">
        <v>44412</v>
      </c>
      <c r="D21201" t="s">
        <v>131</v>
      </c>
      <c r="E21201" t="s">
        <v>180</v>
      </c>
      <c r="F21201" t="s">
        <v>133</v>
      </c>
    </row>
    <row r="21202" spans="1:6" x14ac:dyDescent="0.25">
      <c r="A21202">
        <v>4220</v>
      </c>
      <c r="B21202" s="3">
        <v>44223</v>
      </c>
      <c r="C21202" s="3">
        <v>44255</v>
      </c>
      <c r="D21202" t="s">
        <v>131</v>
      </c>
      <c r="E21202" t="s">
        <v>127</v>
      </c>
      <c r="F21202" t="s">
        <v>133</v>
      </c>
    </row>
    <row r="21203" spans="1:6" x14ac:dyDescent="0.25">
      <c r="A21203">
        <v>4220</v>
      </c>
      <c r="B21203" s="3">
        <v>44255</v>
      </c>
      <c r="C21203" s="3">
        <v>44256</v>
      </c>
      <c r="D21203" t="s">
        <v>131</v>
      </c>
      <c r="E21203" t="s">
        <v>127</v>
      </c>
      <c r="F21203" t="s">
        <v>133</v>
      </c>
    </row>
    <row r="21204" spans="1:6" x14ac:dyDescent="0.25">
      <c r="A21204">
        <v>4220</v>
      </c>
      <c r="B21204" s="3">
        <v>44256</v>
      </c>
      <c r="C21204" s="3">
        <v>44347</v>
      </c>
      <c r="D21204" t="s">
        <v>131</v>
      </c>
      <c r="E21204" t="s">
        <v>180</v>
      </c>
      <c r="F21204" t="s">
        <v>133</v>
      </c>
    </row>
    <row r="21205" spans="1:6" x14ac:dyDescent="0.25">
      <c r="A21205">
        <v>4220</v>
      </c>
      <c r="B21205" s="3">
        <v>44348</v>
      </c>
      <c r="C21205" s="3">
        <v>44348</v>
      </c>
      <c r="D21205" t="s">
        <v>131</v>
      </c>
      <c r="E21205" t="s">
        <v>180</v>
      </c>
      <c r="F21205" t="s">
        <v>133</v>
      </c>
    </row>
    <row r="21206" spans="1:6" x14ac:dyDescent="0.25">
      <c r="A21206">
        <v>4220</v>
      </c>
      <c r="B21206" s="3">
        <v>44348</v>
      </c>
      <c r="C21206" s="3">
        <v>44447</v>
      </c>
      <c r="D21206" t="s">
        <v>131</v>
      </c>
      <c r="E21206" t="s">
        <v>180</v>
      </c>
      <c r="F21206" t="s">
        <v>133</v>
      </c>
    </row>
    <row r="21207" spans="1:6" x14ac:dyDescent="0.25">
      <c r="A21207">
        <v>4220</v>
      </c>
      <c r="B21207" s="3">
        <v>44621</v>
      </c>
      <c r="C21207" s="3">
        <v>44621</v>
      </c>
      <c r="D21207" t="s">
        <v>131</v>
      </c>
      <c r="E21207" t="s">
        <v>169</v>
      </c>
      <c r="F21207" t="s">
        <v>133</v>
      </c>
    </row>
    <row r="21208" spans="1:6" x14ac:dyDescent="0.25">
      <c r="A21208">
        <v>4220</v>
      </c>
      <c r="B21208" s="3">
        <v>44621</v>
      </c>
      <c r="C21208" s="3">
        <v>44636</v>
      </c>
      <c r="D21208" t="s">
        <v>131</v>
      </c>
      <c r="E21208" t="s">
        <v>169</v>
      </c>
      <c r="F21208" t="s">
        <v>133</v>
      </c>
    </row>
    <row r="21209" spans="1:6" x14ac:dyDescent="0.25">
      <c r="A21209">
        <v>4220</v>
      </c>
      <c r="B21209" s="3">
        <v>44636</v>
      </c>
      <c r="D21209" t="s">
        <v>131</v>
      </c>
      <c r="E21209" t="s">
        <v>115</v>
      </c>
      <c r="F21209" t="s">
        <v>133</v>
      </c>
    </row>
    <row r="21210" spans="1:6" x14ac:dyDescent="0.25">
      <c r="A21210">
        <v>4221</v>
      </c>
      <c r="B21210" s="3">
        <v>43570</v>
      </c>
      <c r="C21210" s="3">
        <v>43784</v>
      </c>
      <c r="D21210" t="s">
        <v>131</v>
      </c>
      <c r="E21210" t="s">
        <v>172</v>
      </c>
      <c r="F21210" t="s">
        <v>132</v>
      </c>
    </row>
    <row r="21211" spans="1:6" x14ac:dyDescent="0.25">
      <c r="A21211">
        <v>4221</v>
      </c>
      <c r="B21211" s="3">
        <v>43784</v>
      </c>
      <c r="C21211" s="3">
        <v>43784</v>
      </c>
      <c r="D21211" t="s">
        <v>131</v>
      </c>
      <c r="E21211" t="s">
        <v>172</v>
      </c>
      <c r="F21211" t="s">
        <v>132</v>
      </c>
    </row>
    <row r="21212" spans="1:6" x14ac:dyDescent="0.25">
      <c r="A21212">
        <v>4221</v>
      </c>
      <c r="B21212" s="3">
        <v>43785</v>
      </c>
      <c r="C21212" s="3">
        <v>43880</v>
      </c>
      <c r="D21212" t="s">
        <v>131</v>
      </c>
      <c r="E21212" t="s">
        <v>172</v>
      </c>
      <c r="F21212" t="s">
        <v>132</v>
      </c>
    </row>
    <row r="21213" spans="1:6" x14ac:dyDescent="0.25">
      <c r="A21213">
        <v>4221</v>
      </c>
      <c r="B21213" s="3">
        <v>43880</v>
      </c>
      <c r="C21213" s="3">
        <v>43882</v>
      </c>
      <c r="D21213" t="s">
        <v>131</v>
      </c>
      <c r="E21213" t="s">
        <v>172</v>
      </c>
      <c r="F21213" t="s">
        <v>132</v>
      </c>
    </row>
    <row r="21214" spans="1:6" x14ac:dyDescent="0.25">
      <c r="A21214">
        <v>4221</v>
      </c>
      <c r="B21214" s="3">
        <v>43883</v>
      </c>
      <c r="C21214" s="3">
        <v>44329</v>
      </c>
      <c r="D21214" t="s">
        <v>131</v>
      </c>
      <c r="E21214" t="s">
        <v>172</v>
      </c>
      <c r="F21214" t="s">
        <v>132</v>
      </c>
    </row>
    <row r="21215" spans="1:6" x14ac:dyDescent="0.25">
      <c r="A21215">
        <v>4221</v>
      </c>
      <c r="B21215" s="3">
        <v>44329</v>
      </c>
      <c r="C21215" s="3">
        <v>44330</v>
      </c>
      <c r="D21215" t="s">
        <v>131</v>
      </c>
      <c r="E21215" t="s">
        <v>172</v>
      </c>
      <c r="F21215" t="s">
        <v>132</v>
      </c>
    </row>
    <row r="21216" spans="1:6" x14ac:dyDescent="0.25">
      <c r="A21216">
        <v>4221</v>
      </c>
      <c r="B21216" s="3">
        <v>44331</v>
      </c>
      <c r="C21216" s="3">
        <v>44340</v>
      </c>
      <c r="D21216" t="s">
        <v>131</v>
      </c>
      <c r="E21216" t="s">
        <v>172</v>
      </c>
      <c r="F21216" t="s">
        <v>132</v>
      </c>
    </row>
    <row r="21217" spans="1:6" x14ac:dyDescent="0.25">
      <c r="A21217">
        <v>4221</v>
      </c>
      <c r="B21217" s="3">
        <v>44340</v>
      </c>
      <c r="C21217" s="3">
        <v>44340</v>
      </c>
      <c r="D21217" t="s">
        <v>131</v>
      </c>
      <c r="E21217" t="s">
        <v>172</v>
      </c>
      <c r="F21217" t="s">
        <v>132</v>
      </c>
    </row>
    <row r="21218" spans="1:6" x14ac:dyDescent="0.25">
      <c r="A21218">
        <v>4221</v>
      </c>
      <c r="B21218" s="3">
        <v>44341</v>
      </c>
      <c r="C21218" s="3">
        <v>44377</v>
      </c>
      <c r="D21218" t="s">
        <v>131</v>
      </c>
      <c r="E21218" t="s">
        <v>172</v>
      </c>
      <c r="F21218" t="s">
        <v>132</v>
      </c>
    </row>
    <row r="21219" spans="1:6" x14ac:dyDescent="0.25">
      <c r="A21219">
        <v>4221</v>
      </c>
      <c r="B21219" s="3">
        <v>44377</v>
      </c>
      <c r="C21219" s="3">
        <v>44382</v>
      </c>
      <c r="D21219" t="s">
        <v>131</v>
      </c>
      <c r="E21219" t="s">
        <v>172</v>
      </c>
      <c r="F21219" t="s">
        <v>132</v>
      </c>
    </row>
    <row r="21220" spans="1:6" x14ac:dyDescent="0.25">
      <c r="A21220">
        <v>4221</v>
      </c>
      <c r="B21220" s="3">
        <v>44383</v>
      </c>
      <c r="C21220" s="3">
        <v>44459</v>
      </c>
      <c r="D21220" t="s">
        <v>131</v>
      </c>
      <c r="E21220" t="s">
        <v>172</v>
      </c>
      <c r="F21220" t="s">
        <v>132</v>
      </c>
    </row>
    <row r="21221" spans="1:6" x14ac:dyDescent="0.25">
      <c r="A21221">
        <v>4221</v>
      </c>
      <c r="B21221" s="3">
        <v>44459</v>
      </c>
      <c r="C21221" s="3">
        <v>44461</v>
      </c>
      <c r="D21221" t="s">
        <v>131</v>
      </c>
      <c r="E21221" t="s">
        <v>172</v>
      </c>
      <c r="F21221" t="s">
        <v>132</v>
      </c>
    </row>
    <row r="21222" spans="1:6" x14ac:dyDescent="0.25">
      <c r="A21222">
        <v>4221</v>
      </c>
      <c r="B21222" s="3">
        <v>44462</v>
      </c>
      <c r="C21222" s="3">
        <v>44462</v>
      </c>
      <c r="D21222" t="s">
        <v>131</v>
      </c>
      <c r="E21222" t="s">
        <v>172</v>
      </c>
      <c r="F21222" t="s">
        <v>132</v>
      </c>
    </row>
    <row r="21223" spans="1:6" x14ac:dyDescent="0.25">
      <c r="A21223">
        <v>4221</v>
      </c>
      <c r="B21223" s="3">
        <v>44462</v>
      </c>
      <c r="C21223" s="3">
        <v>44462</v>
      </c>
      <c r="D21223" t="s">
        <v>131</v>
      </c>
      <c r="E21223" t="s">
        <v>172</v>
      </c>
      <c r="F21223" t="s">
        <v>132</v>
      </c>
    </row>
    <row r="21224" spans="1:6" x14ac:dyDescent="0.25">
      <c r="A21224">
        <v>4221</v>
      </c>
      <c r="B21224" s="3">
        <v>44463</v>
      </c>
      <c r="C21224" s="3">
        <v>44491</v>
      </c>
      <c r="D21224" t="s">
        <v>131</v>
      </c>
      <c r="E21224" t="s">
        <v>172</v>
      </c>
      <c r="F21224" t="s">
        <v>132</v>
      </c>
    </row>
    <row r="21225" spans="1:6" x14ac:dyDescent="0.25">
      <c r="A21225">
        <v>4221</v>
      </c>
      <c r="B21225" s="3">
        <v>44491</v>
      </c>
      <c r="C21225" s="3">
        <v>44491</v>
      </c>
      <c r="D21225" t="s">
        <v>131</v>
      </c>
      <c r="E21225" t="s">
        <v>172</v>
      </c>
      <c r="F21225" t="s">
        <v>132</v>
      </c>
    </row>
    <row r="21226" spans="1:6" x14ac:dyDescent="0.25">
      <c r="A21226">
        <v>4221</v>
      </c>
      <c r="B21226" s="3">
        <v>44492</v>
      </c>
      <c r="C21226" s="3">
        <v>44504</v>
      </c>
      <c r="D21226" t="s">
        <v>131</v>
      </c>
      <c r="E21226" t="s">
        <v>172</v>
      </c>
      <c r="F21226" t="s">
        <v>132</v>
      </c>
    </row>
    <row r="21227" spans="1:6" x14ac:dyDescent="0.25">
      <c r="A21227">
        <v>4221</v>
      </c>
      <c r="B21227" s="3">
        <v>44504</v>
      </c>
      <c r="C21227" s="3">
        <v>44505</v>
      </c>
      <c r="D21227" t="s">
        <v>131</v>
      </c>
      <c r="E21227" t="s">
        <v>172</v>
      </c>
      <c r="F21227" t="s">
        <v>132</v>
      </c>
    </row>
    <row r="21228" spans="1:6" x14ac:dyDescent="0.25">
      <c r="A21228">
        <v>4221</v>
      </c>
      <c r="B21228" s="3">
        <v>44506</v>
      </c>
      <c r="C21228" s="3">
        <v>44519</v>
      </c>
      <c r="D21228" t="s">
        <v>131</v>
      </c>
      <c r="E21228" t="s">
        <v>172</v>
      </c>
      <c r="F21228" t="s">
        <v>132</v>
      </c>
    </row>
    <row r="21229" spans="1:6" x14ac:dyDescent="0.25">
      <c r="A21229">
        <v>4221</v>
      </c>
      <c r="B21229" s="3">
        <v>44512</v>
      </c>
      <c r="C21229" s="3">
        <v>44512</v>
      </c>
      <c r="D21229" t="s">
        <v>131</v>
      </c>
      <c r="E21229" t="s">
        <v>172</v>
      </c>
      <c r="F21229" t="s">
        <v>132</v>
      </c>
    </row>
    <row r="21230" spans="1:6" x14ac:dyDescent="0.25">
      <c r="A21230">
        <v>4221</v>
      </c>
      <c r="B21230" s="3">
        <v>44513</v>
      </c>
      <c r="C21230" s="3">
        <v>44529</v>
      </c>
      <c r="D21230" t="s">
        <v>131</v>
      </c>
      <c r="E21230" t="s">
        <v>172</v>
      </c>
      <c r="F21230" t="s">
        <v>132</v>
      </c>
    </row>
    <row r="21231" spans="1:6" x14ac:dyDescent="0.25">
      <c r="A21231">
        <v>4221</v>
      </c>
      <c r="B21231" s="3">
        <v>44519</v>
      </c>
      <c r="C21231" s="3">
        <v>44523</v>
      </c>
      <c r="D21231" t="s">
        <v>131</v>
      </c>
      <c r="E21231" t="s">
        <v>172</v>
      </c>
      <c r="F21231" t="s">
        <v>132</v>
      </c>
    </row>
    <row r="21232" spans="1:6" x14ac:dyDescent="0.25">
      <c r="A21232">
        <v>4221</v>
      </c>
      <c r="B21232" s="3">
        <v>44524</v>
      </c>
      <c r="C21232" s="3">
        <v>44564</v>
      </c>
      <c r="D21232" t="s">
        <v>131</v>
      </c>
      <c r="E21232" t="s">
        <v>172</v>
      </c>
      <c r="F21232" t="s">
        <v>132</v>
      </c>
    </row>
    <row r="21233" spans="1:6" x14ac:dyDescent="0.25">
      <c r="A21233">
        <v>4221</v>
      </c>
      <c r="B21233" s="3">
        <v>44529</v>
      </c>
      <c r="C21233" s="3">
        <v>44531</v>
      </c>
      <c r="D21233" t="s">
        <v>131</v>
      </c>
      <c r="E21233" t="s">
        <v>172</v>
      </c>
      <c r="F21233" t="s">
        <v>132</v>
      </c>
    </row>
    <row r="21234" spans="1:6" x14ac:dyDescent="0.25">
      <c r="A21234">
        <v>4221</v>
      </c>
      <c r="B21234" s="3">
        <v>44532</v>
      </c>
      <c r="C21234" s="3">
        <v>44532</v>
      </c>
      <c r="D21234" t="s">
        <v>131</v>
      </c>
      <c r="E21234" t="s">
        <v>172</v>
      </c>
      <c r="F21234" t="s">
        <v>132</v>
      </c>
    </row>
    <row r="21235" spans="1:6" x14ac:dyDescent="0.25">
      <c r="A21235">
        <v>4221</v>
      </c>
      <c r="B21235" s="3">
        <v>44532</v>
      </c>
      <c r="C21235" s="3">
        <v>44533</v>
      </c>
      <c r="D21235" t="s">
        <v>131</v>
      </c>
      <c r="E21235" t="s">
        <v>172</v>
      </c>
      <c r="F21235" t="s">
        <v>132</v>
      </c>
    </row>
    <row r="21236" spans="1:6" x14ac:dyDescent="0.25">
      <c r="A21236">
        <v>4221</v>
      </c>
      <c r="B21236" s="3">
        <v>44534</v>
      </c>
      <c r="C21236" s="3">
        <v>44564</v>
      </c>
      <c r="D21236" t="s">
        <v>131</v>
      </c>
      <c r="E21236" t="s">
        <v>172</v>
      </c>
      <c r="F21236" t="s">
        <v>132</v>
      </c>
    </row>
    <row r="21237" spans="1:6" x14ac:dyDescent="0.25">
      <c r="A21237">
        <v>4221</v>
      </c>
      <c r="B21237" s="3">
        <v>44564</v>
      </c>
      <c r="D21237" t="s">
        <v>131</v>
      </c>
      <c r="E21237" t="s">
        <v>172</v>
      </c>
      <c r="F21237" t="s">
        <v>132</v>
      </c>
    </row>
    <row r="21238" spans="1:6" x14ac:dyDescent="0.25">
      <c r="A21238">
        <v>4224</v>
      </c>
      <c r="B21238" s="3">
        <v>43586</v>
      </c>
      <c r="C21238" s="3">
        <v>43677</v>
      </c>
      <c r="D21238" t="s">
        <v>131</v>
      </c>
      <c r="E21238" t="s">
        <v>212</v>
      </c>
      <c r="F21238" t="s">
        <v>132</v>
      </c>
    </row>
    <row r="21239" spans="1:6" x14ac:dyDescent="0.25">
      <c r="A21239">
        <v>4224</v>
      </c>
      <c r="B21239" s="3">
        <v>43678</v>
      </c>
      <c r="C21239" s="3">
        <v>43769</v>
      </c>
      <c r="D21239" t="s">
        <v>131</v>
      </c>
      <c r="E21239" t="s">
        <v>212</v>
      </c>
      <c r="F21239" t="s">
        <v>132</v>
      </c>
    </row>
    <row r="21240" spans="1:6" x14ac:dyDescent="0.25">
      <c r="A21240">
        <v>4224</v>
      </c>
      <c r="B21240" s="3">
        <v>43770</v>
      </c>
      <c r="C21240" s="3">
        <v>43830</v>
      </c>
      <c r="D21240" t="s">
        <v>131</v>
      </c>
      <c r="E21240" t="s">
        <v>212</v>
      </c>
      <c r="F21240" t="s">
        <v>132</v>
      </c>
    </row>
    <row r="21241" spans="1:6" x14ac:dyDescent="0.25">
      <c r="A21241">
        <v>4224</v>
      </c>
      <c r="B21241" s="3">
        <v>43831</v>
      </c>
      <c r="C21241" s="3">
        <v>43921</v>
      </c>
      <c r="D21241" t="s">
        <v>131</v>
      </c>
      <c r="E21241" t="s">
        <v>212</v>
      </c>
      <c r="F21241" t="s">
        <v>132</v>
      </c>
    </row>
    <row r="21242" spans="1:6" x14ac:dyDescent="0.25">
      <c r="A21242">
        <v>4224</v>
      </c>
      <c r="B21242" s="3">
        <v>43922</v>
      </c>
      <c r="C21242" s="3">
        <v>44012</v>
      </c>
      <c r="D21242" t="s">
        <v>131</v>
      </c>
      <c r="E21242" t="s">
        <v>212</v>
      </c>
      <c r="F21242" t="s">
        <v>132</v>
      </c>
    </row>
    <row r="21243" spans="1:6" x14ac:dyDescent="0.25">
      <c r="A21243">
        <v>4224</v>
      </c>
      <c r="B21243" s="3">
        <v>44043</v>
      </c>
      <c r="D21243" t="s">
        <v>131</v>
      </c>
      <c r="E21243" t="s">
        <v>212</v>
      </c>
      <c r="F21243" t="s">
        <v>132</v>
      </c>
    </row>
    <row r="21244" spans="1:6" x14ac:dyDescent="0.25">
      <c r="A21244">
        <v>4224</v>
      </c>
      <c r="B21244" s="3">
        <v>44044</v>
      </c>
      <c r="D21244" t="s">
        <v>131</v>
      </c>
      <c r="E21244" t="s">
        <v>212</v>
      </c>
      <c r="F21244" t="s">
        <v>132</v>
      </c>
    </row>
    <row r="21245" spans="1:6" x14ac:dyDescent="0.25">
      <c r="A21245">
        <v>4225</v>
      </c>
      <c r="B21245" s="3">
        <v>43588</v>
      </c>
      <c r="C21245" s="3">
        <v>43588</v>
      </c>
      <c r="D21245" t="s">
        <v>131</v>
      </c>
      <c r="E21245" t="s">
        <v>91</v>
      </c>
      <c r="F21245" t="s">
        <v>132</v>
      </c>
    </row>
    <row r="21246" spans="1:6" x14ac:dyDescent="0.25">
      <c r="A21246">
        <v>4225</v>
      </c>
      <c r="B21246" s="3">
        <v>43588</v>
      </c>
      <c r="D21246" t="s">
        <v>131</v>
      </c>
      <c r="E21246" t="s">
        <v>91</v>
      </c>
      <c r="F21246" t="s">
        <v>132</v>
      </c>
    </row>
    <row r="21247" spans="1:6" x14ac:dyDescent="0.25">
      <c r="A21247">
        <v>4226</v>
      </c>
      <c r="B21247" s="3">
        <v>43632</v>
      </c>
      <c r="C21247" s="3">
        <v>43723</v>
      </c>
      <c r="D21247" t="s">
        <v>131</v>
      </c>
      <c r="E21247" t="s">
        <v>112</v>
      </c>
      <c r="F21247" t="s">
        <v>132</v>
      </c>
    </row>
    <row r="21248" spans="1:6" x14ac:dyDescent="0.25">
      <c r="A21248">
        <v>4226</v>
      </c>
      <c r="B21248" s="3">
        <v>43724</v>
      </c>
      <c r="C21248" s="3">
        <v>43830</v>
      </c>
      <c r="D21248" t="s">
        <v>131</v>
      </c>
      <c r="E21248" t="s">
        <v>112</v>
      </c>
      <c r="F21248" t="s">
        <v>132</v>
      </c>
    </row>
    <row r="21249" spans="1:6" x14ac:dyDescent="0.25">
      <c r="A21249">
        <v>4226</v>
      </c>
      <c r="B21249" s="3">
        <v>43831</v>
      </c>
      <c r="C21249" s="3">
        <v>43921</v>
      </c>
      <c r="D21249" t="s">
        <v>131</v>
      </c>
      <c r="E21249" t="s">
        <v>112</v>
      </c>
      <c r="F21249" t="s">
        <v>132</v>
      </c>
    </row>
    <row r="21250" spans="1:6" x14ac:dyDescent="0.25">
      <c r="A21250">
        <v>4226</v>
      </c>
      <c r="B21250" s="3">
        <v>43922</v>
      </c>
      <c r="C21250" s="3">
        <v>44012</v>
      </c>
      <c r="D21250" t="s">
        <v>131</v>
      </c>
      <c r="E21250" t="s">
        <v>112</v>
      </c>
      <c r="F21250" t="s">
        <v>132</v>
      </c>
    </row>
    <row r="21251" spans="1:6" x14ac:dyDescent="0.25">
      <c r="A21251">
        <v>4226</v>
      </c>
      <c r="B21251" s="3">
        <v>44013</v>
      </c>
      <c r="C21251" s="3">
        <v>44104</v>
      </c>
      <c r="D21251" t="s">
        <v>131</v>
      </c>
      <c r="E21251" t="s">
        <v>112</v>
      </c>
      <c r="F21251" t="s">
        <v>132</v>
      </c>
    </row>
    <row r="21252" spans="1:6" x14ac:dyDescent="0.25">
      <c r="A21252">
        <v>4226</v>
      </c>
      <c r="B21252" s="3">
        <v>44105</v>
      </c>
      <c r="C21252" s="3">
        <v>44196</v>
      </c>
      <c r="D21252" t="s">
        <v>131</v>
      </c>
      <c r="E21252" t="s">
        <v>112</v>
      </c>
      <c r="F21252" t="s">
        <v>132</v>
      </c>
    </row>
    <row r="21253" spans="1:6" x14ac:dyDescent="0.25">
      <c r="A21253">
        <v>4226</v>
      </c>
      <c r="B21253" s="3">
        <v>44197</v>
      </c>
      <c r="C21253" s="3">
        <v>44286</v>
      </c>
      <c r="D21253" t="s">
        <v>131</v>
      </c>
      <c r="E21253" t="s">
        <v>112</v>
      </c>
      <c r="F21253" t="s">
        <v>132</v>
      </c>
    </row>
    <row r="21254" spans="1:6" x14ac:dyDescent="0.25">
      <c r="A21254">
        <v>4226</v>
      </c>
      <c r="B21254" s="3">
        <v>44286</v>
      </c>
      <c r="D21254" t="s">
        <v>131</v>
      </c>
      <c r="E21254" t="s">
        <v>112</v>
      </c>
      <c r="F21254" t="s">
        <v>132</v>
      </c>
    </row>
    <row r="21255" spans="1:6" x14ac:dyDescent="0.25">
      <c r="A21255">
        <v>4227</v>
      </c>
      <c r="B21255" s="3">
        <v>43647</v>
      </c>
      <c r="C21255" s="3">
        <v>44074</v>
      </c>
      <c r="D21255" t="s">
        <v>131</v>
      </c>
      <c r="E21255" t="s">
        <v>172</v>
      </c>
      <c r="F21255" t="s">
        <v>133</v>
      </c>
    </row>
    <row r="21256" spans="1:6" x14ac:dyDescent="0.25">
      <c r="A21256">
        <v>4227</v>
      </c>
      <c r="B21256" s="3">
        <v>44075</v>
      </c>
      <c r="C21256" s="3">
        <v>44075</v>
      </c>
      <c r="D21256" t="s">
        <v>131</v>
      </c>
      <c r="E21256" t="s">
        <v>125</v>
      </c>
      <c r="F21256" t="s">
        <v>133</v>
      </c>
    </row>
    <row r="21257" spans="1:6" x14ac:dyDescent="0.25">
      <c r="A21257">
        <v>4227</v>
      </c>
      <c r="B21257" s="3">
        <v>44075</v>
      </c>
      <c r="D21257" t="s">
        <v>131</v>
      </c>
      <c r="E21257" t="s">
        <v>125</v>
      </c>
      <c r="F21257" t="s">
        <v>133</v>
      </c>
    </row>
    <row r="21258" spans="1:6" x14ac:dyDescent="0.25">
      <c r="A21258">
        <v>4241</v>
      </c>
      <c r="B21258" s="3">
        <v>43586</v>
      </c>
      <c r="C21258" s="3">
        <v>43677</v>
      </c>
      <c r="D21258" t="s">
        <v>131</v>
      </c>
      <c r="E21258" t="s">
        <v>185</v>
      </c>
      <c r="F21258" t="s">
        <v>133</v>
      </c>
    </row>
    <row r="21259" spans="1:6" x14ac:dyDescent="0.25">
      <c r="A21259">
        <v>4241</v>
      </c>
      <c r="B21259" s="3">
        <v>43678</v>
      </c>
      <c r="C21259" s="3">
        <v>43769</v>
      </c>
      <c r="D21259" t="s">
        <v>131</v>
      </c>
      <c r="E21259" t="s">
        <v>185</v>
      </c>
      <c r="F21259" t="s">
        <v>133</v>
      </c>
    </row>
    <row r="21260" spans="1:6" x14ac:dyDescent="0.25">
      <c r="A21260">
        <v>4241</v>
      </c>
      <c r="B21260" s="3">
        <v>43770</v>
      </c>
      <c r="C21260" s="3">
        <v>43830</v>
      </c>
      <c r="D21260" t="s">
        <v>131</v>
      </c>
      <c r="E21260" t="s">
        <v>185</v>
      </c>
      <c r="F21260" t="s">
        <v>133</v>
      </c>
    </row>
    <row r="21261" spans="1:6" x14ac:dyDescent="0.25">
      <c r="A21261">
        <v>4241</v>
      </c>
      <c r="B21261" s="3">
        <v>43831</v>
      </c>
      <c r="C21261" s="3">
        <v>43921</v>
      </c>
      <c r="D21261" t="s">
        <v>131</v>
      </c>
      <c r="E21261" t="s">
        <v>185</v>
      </c>
      <c r="F21261" t="s">
        <v>133</v>
      </c>
    </row>
    <row r="21262" spans="1:6" x14ac:dyDescent="0.25">
      <c r="A21262">
        <v>4241</v>
      </c>
      <c r="B21262" s="3">
        <v>43922</v>
      </c>
      <c r="C21262" s="3">
        <v>44012</v>
      </c>
      <c r="D21262" t="s">
        <v>131</v>
      </c>
      <c r="E21262" t="s">
        <v>185</v>
      </c>
      <c r="F21262" t="s">
        <v>133</v>
      </c>
    </row>
    <row r="21263" spans="1:6" x14ac:dyDescent="0.25">
      <c r="A21263">
        <v>4241</v>
      </c>
      <c r="B21263" s="3">
        <v>44013</v>
      </c>
      <c r="C21263" s="3">
        <v>44104</v>
      </c>
      <c r="D21263" t="s">
        <v>131</v>
      </c>
      <c r="E21263" t="s">
        <v>185</v>
      </c>
      <c r="F21263" t="s">
        <v>133</v>
      </c>
    </row>
    <row r="21264" spans="1:6" x14ac:dyDescent="0.25">
      <c r="A21264">
        <v>4241</v>
      </c>
      <c r="B21264" s="3">
        <v>44105</v>
      </c>
      <c r="C21264" s="3">
        <v>44196</v>
      </c>
      <c r="D21264" t="s">
        <v>131</v>
      </c>
      <c r="E21264" t="s">
        <v>185</v>
      </c>
      <c r="F21264" t="s">
        <v>133</v>
      </c>
    </row>
    <row r="21265" spans="1:6" x14ac:dyDescent="0.25">
      <c r="A21265">
        <v>4241</v>
      </c>
      <c r="B21265" s="3">
        <v>44197</v>
      </c>
      <c r="C21265" s="3">
        <v>44286</v>
      </c>
      <c r="D21265" t="s">
        <v>131</v>
      </c>
      <c r="E21265" t="s">
        <v>185</v>
      </c>
      <c r="F21265" t="s">
        <v>133</v>
      </c>
    </row>
    <row r="21266" spans="1:6" x14ac:dyDescent="0.25">
      <c r="A21266">
        <v>4241</v>
      </c>
      <c r="B21266" s="3">
        <v>44287</v>
      </c>
      <c r="C21266" s="3">
        <v>44377</v>
      </c>
      <c r="D21266" t="s">
        <v>131</v>
      </c>
      <c r="E21266" t="s">
        <v>185</v>
      </c>
      <c r="F21266" t="s">
        <v>133</v>
      </c>
    </row>
    <row r="21267" spans="1:6" x14ac:dyDescent="0.25">
      <c r="A21267">
        <v>4241</v>
      </c>
      <c r="B21267" s="3">
        <v>44378</v>
      </c>
      <c r="C21267" s="3">
        <v>44469</v>
      </c>
      <c r="D21267" t="s">
        <v>131</v>
      </c>
      <c r="E21267" t="s">
        <v>185</v>
      </c>
      <c r="F21267" t="s">
        <v>133</v>
      </c>
    </row>
    <row r="21268" spans="1:6" x14ac:dyDescent="0.25">
      <c r="A21268">
        <v>4241</v>
      </c>
      <c r="B21268" s="3">
        <v>44470</v>
      </c>
      <c r="C21268" s="3">
        <v>44561</v>
      </c>
      <c r="D21268" t="s">
        <v>131</v>
      </c>
      <c r="E21268" t="s">
        <v>185</v>
      </c>
      <c r="F21268" t="s">
        <v>133</v>
      </c>
    </row>
    <row r="21269" spans="1:6" x14ac:dyDescent="0.25">
      <c r="A21269">
        <v>4241</v>
      </c>
      <c r="B21269" s="3">
        <v>44578</v>
      </c>
      <c r="C21269" s="3">
        <v>44651</v>
      </c>
      <c r="D21269" t="s">
        <v>131</v>
      </c>
      <c r="E21269" t="s">
        <v>185</v>
      </c>
      <c r="F21269" t="s">
        <v>133</v>
      </c>
    </row>
    <row r="21270" spans="1:6" x14ac:dyDescent="0.25">
      <c r="A21270">
        <v>4241</v>
      </c>
      <c r="B21270" s="3">
        <v>44652</v>
      </c>
      <c r="C21270" s="3">
        <v>44742</v>
      </c>
      <c r="D21270" t="s">
        <v>131</v>
      </c>
      <c r="E21270" t="s">
        <v>185</v>
      </c>
      <c r="F21270" t="s">
        <v>133</v>
      </c>
    </row>
    <row r="21271" spans="1:6" x14ac:dyDescent="0.25">
      <c r="A21271">
        <v>4242</v>
      </c>
      <c r="B21271" s="3">
        <v>44105</v>
      </c>
      <c r="C21271" s="3">
        <v>44105</v>
      </c>
      <c r="D21271" t="s">
        <v>131</v>
      </c>
      <c r="E21271" t="s">
        <v>167</v>
      </c>
      <c r="F21271" t="s">
        <v>133</v>
      </c>
    </row>
    <row r="21272" spans="1:6" x14ac:dyDescent="0.25">
      <c r="A21272">
        <v>4242</v>
      </c>
      <c r="B21272" s="3">
        <v>44105</v>
      </c>
      <c r="D21272" t="s">
        <v>131</v>
      </c>
      <c r="E21272" t="s">
        <v>167</v>
      </c>
      <c r="F21272" t="s">
        <v>133</v>
      </c>
    </row>
    <row r="21273" spans="1:6" x14ac:dyDescent="0.25">
      <c r="A21273">
        <v>4244</v>
      </c>
      <c r="B21273" s="3">
        <v>43617</v>
      </c>
      <c r="C21273" s="3">
        <v>43708</v>
      </c>
      <c r="D21273" t="s">
        <v>131</v>
      </c>
      <c r="E21273" t="s">
        <v>180</v>
      </c>
      <c r="F21273" t="s">
        <v>133</v>
      </c>
    </row>
    <row r="21274" spans="1:6" x14ac:dyDescent="0.25">
      <c r="A21274">
        <v>4244</v>
      </c>
      <c r="B21274" s="3">
        <v>43709</v>
      </c>
      <c r="C21274" s="3">
        <v>43738</v>
      </c>
      <c r="D21274" t="s">
        <v>131</v>
      </c>
      <c r="E21274" t="s">
        <v>180</v>
      </c>
      <c r="F21274" t="s">
        <v>133</v>
      </c>
    </row>
    <row r="21275" spans="1:6" x14ac:dyDescent="0.25">
      <c r="A21275">
        <v>4244</v>
      </c>
      <c r="B21275" s="3">
        <v>43739</v>
      </c>
      <c r="C21275" s="3">
        <v>43769</v>
      </c>
      <c r="D21275" t="s">
        <v>131</v>
      </c>
      <c r="E21275" t="s">
        <v>180</v>
      </c>
      <c r="F21275" t="s">
        <v>133</v>
      </c>
    </row>
    <row r="21276" spans="1:6" x14ac:dyDescent="0.25">
      <c r="A21276">
        <v>4244</v>
      </c>
      <c r="B21276" s="3">
        <v>43770</v>
      </c>
      <c r="D21276" t="s">
        <v>131</v>
      </c>
      <c r="E21276" t="s">
        <v>180</v>
      </c>
      <c r="F21276" t="s">
        <v>133</v>
      </c>
    </row>
    <row r="21277" spans="1:6" x14ac:dyDescent="0.25">
      <c r="A21277">
        <v>4244</v>
      </c>
      <c r="B21277" s="3">
        <v>43770</v>
      </c>
      <c r="C21277" s="3">
        <v>43830</v>
      </c>
      <c r="D21277" t="s">
        <v>131</v>
      </c>
      <c r="E21277" t="s">
        <v>167</v>
      </c>
      <c r="F21277" t="s">
        <v>133</v>
      </c>
    </row>
    <row r="21278" spans="1:6" x14ac:dyDescent="0.25">
      <c r="A21278">
        <v>4244</v>
      </c>
      <c r="B21278" s="3">
        <v>43831</v>
      </c>
      <c r="C21278" s="3">
        <v>43921</v>
      </c>
      <c r="D21278" t="s">
        <v>131</v>
      </c>
      <c r="E21278" t="s">
        <v>167</v>
      </c>
      <c r="F21278" t="s">
        <v>133</v>
      </c>
    </row>
    <row r="21279" spans="1:6" x14ac:dyDescent="0.25">
      <c r="A21279">
        <v>4244</v>
      </c>
      <c r="B21279" s="3">
        <v>43922</v>
      </c>
      <c r="C21279" s="3">
        <v>44012</v>
      </c>
      <c r="D21279" t="s">
        <v>131</v>
      </c>
      <c r="E21279" t="s">
        <v>167</v>
      </c>
      <c r="F21279" t="s">
        <v>133</v>
      </c>
    </row>
    <row r="21280" spans="1:6" x14ac:dyDescent="0.25">
      <c r="A21280">
        <v>4244</v>
      </c>
      <c r="B21280" s="3">
        <v>44013</v>
      </c>
      <c r="C21280" s="3">
        <v>44104</v>
      </c>
      <c r="D21280" t="s">
        <v>131</v>
      </c>
      <c r="E21280" t="s">
        <v>167</v>
      </c>
      <c r="F21280" t="s">
        <v>133</v>
      </c>
    </row>
    <row r="21281" spans="1:6" x14ac:dyDescent="0.25">
      <c r="A21281">
        <v>4244</v>
      </c>
      <c r="B21281" s="3">
        <v>44105</v>
      </c>
      <c r="C21281" s="3">
        <v>44196</v>
      </c>
      <c r="D21281" t="s">
        <v>131</v>
      </c>
      <c r="E21281" t="s">
        <v>167</v>
      </c>
      <c r="F21281" t="s">
        <v>133</v>
      </c>
    </row>
    <row r="21282" spans="1:6" x14ac:dyDescent="0.25">
      <c r="A21282">
        <v>4244</v>
      </c>
      <c r="B21282" s="3">
        <v>44197</v>
      </c>
      <c r="D21282" t="s">
        <v>131</v>
      </c>
      <c r="E21282" t="s">
        <v>167</v>
      </c>
      <c r="F21282" t="s">
        <v>133</v>
      </c>
    </row>
    <row r="21283" spans="1:6" x14ac:dyDescent="0.25">
      <c r="A21283">
        <v>4245</v>
      </c>
      <c r="B21283" s="3">
        <v>44088</v>
      </c>
      <c r="C21283" s="3">
        <v>44178</v>
      </c>
      <c r="D21283" t="s">
        <v>131</v>
      </c>
      <c r="E21283" t="s">
        <v>163</v>
      </c>
      <c r="F21283" t="s">
        <v>133</v>
      </c>
    </row>
    <row r="21284" spans="1:6" x14ac:dyDescent="0.25">
      <c r="A21284">
        <v>4245</v>
      </c>
      <c r="B21284" s="3">
        <v>44197</v>
      </c>
      <c r="C21284" s="3">
        <v>44278</v>
      </c>
      <c r="D21284" t="s">
        <v>131</v>
      </c>
      <c r="E21284" t="s">
        <v>163</v>
      </c>
      <c r="F21284" t="s">
        <v>133</v>
      </c>
    </row>
    <row r="21285" spans="1:6" x14ac:dyDescent="0.25">
      <c r="A21285">
        <v>4245</v>
      </c>
      <c r="B21285" s="3">
        <v>44278</v>
      </c>
      <c r="C21285" s="3">
        <v>44278</v>
      </c>
      <c r="D21285" t="s">
        <v>131</v>
      </c>
      <c r="E21285" t="s">
        <v>163</v>
      </c>
      <c r="F21285" t="s">
        <v>133</v>
      </c>
    </row>
    <row r="21286" spans="1:6" x14ac:dyDescent="0.25">
      <c r="A21286">
        <v>4245</v>
      </c>
      <c r="B21286" s="3">
        <v>44483</v>
      </c>
      <c r="C21286" s="3">
        <v>44483</v>
      </c>
      <c r="D21286" t="s">
        <v>131</v>
      </c>
      <c r="E21286" t="s">
        <v>211</v>
      </c>
      <c r="F21286" t="s">
        <v>133</v>
      </c>
    </row>
    <row r="21287" spans="1:6" x14ac:dyDescent="0.25">
      <c r="A21287">
        <v>4245</v>
      </c>
      <c r="B21287" s="3">
        <v>44483</v>
      </c>
      <c r="C21287" s="3">
        <v>44601</v>
      </c>
      <c r="D21287" t="s">
        <v>131</v>
      </c>
      <c r="E21287" t="s">
        <v>211</v>
      </c>
      <c r="F21287" t="s">
        <v>133</v>
      </c>
    </row>
    <row r="21288" spans="1:6" x14ac:dyDescent="0.25">
      <c r="A21288">
        <v>4245</v>
      </c>
      <c r="B21288" s="3">
        <v>44602</v>
      </c>
      <c r="C21288" s="3">
        <v>44604</v>
      </c>
      <c r="D21288" t="s">
        <v>131</v>
      </c>
      <c r="E21288" t="s">
        <v>211</v>
      </c>
      <c r="F21288" t="s">
        <v>133</v>
      </c>
    </row>
    <row r="21289" spans="1:6" x14ac:dyDescent="0.25">
      <c r="A21289">
        <v>4245</v>
      </c>
      <c r="B21289" s="3">
        <v>44605</v>
      </c>
      <c r="C21289" s="3">
        <v>44607</v>
      </c>
      <c r="D21289" t="s">
        <v>131</v>
      </c>
      <c r="E21289" t="s">
        <v>211</v>
      </c>
      <c r="F21289" t="s">
        <v>133</v>
      </c>
    </row>
    <row r="21290" spans="1:6" x14ac:dyDescent="0.25">
      <c r="A21290">
        <v>4245</v>
      </c>
      <c r="B21290" s="3">
        <v>44608</v>
      </c>
      <c r="D21290" t="s">
        <v>131</v>
      </c>
      <c r="E21290" t="s">
        <v>211</v>
      </c>
      <c r="F21290" t="s">
        <v>133</v>
      </c>
    </row>
    <row r="21291" spans="1:6" x14ac:dyDescent="0.25">
      <c r="A21291">
        <v>4246</v>
      </c>
      <c r="B21291" s="3">
        <v>43693</v>
      </c>
      <c r="C21291" s="3">
        <v>44390</v>
      </c>
      <c r="D21291" t="s">
        <v>131</v>
      </c>
      <c r="E21291" t="s">
        <v>96</v>
      </c>
      <c r="F21291" t="s">
        <v>133</v>
      </c>
    </row>
    <row r="21292" spans="1:6" x14ac:dyDescent="0.25">
      <c r="A21292">
        <v>4246</v>
      </c>
      <c r="B21292" s="3">
        <v>44390</v>
      </c>
      <c r="C21292" s="3">
        <v>44452</v>
      </c>
      <c r="D21292" t="s">
        <v>131</v>
      </c>
      <c r="E21292" t="s">
        <v>96</v>
      </c>
      <c r="F21292" t="s">
        <v>133</v>
      </c>
    </row>
    <row r="21293" spans="1:6" x14ac:dyDescent="0.25">
      <c r="A21293">
        <v>4246</v>
      </c>
      <c r="B21293" s="3">
        <v>44456</v>
      </c>
      <c r="C21293" s="3">
        <v>44563</v>
      </c>
      <c r="D21293" t="s">
        <v>131</v>
      </c>
      <c r="E21293" t="s">
        <v>96</v>
      </c>
      <c r="F21293" t="s">
        <v>133</v>
      </c>
    </row>
    <row r="21294" spans="1:6" x14ac:dyDescent="0.25">
      <c r="A21294">
        <v>4246</v>
      </c>
      <c r="B21294" s="3">
        <v>44564</v>
      </c>
      <c r="C21294" s="3">
        <v>44682</v>
      </c>
      <c r="D21294" t="s">
        <v>131</v>
      </c>
      <c r="E21294" t="s">
        <v>96</v>
      </c>
      <c r="F21294" t="s">
        <v>133</v>
      </c>
    </row>
    <row r="21295" spans="1:6" x14ac:dyDescent="0.25">
      <c r="A21295">
        <v>4246</v>
      </c>
      <c r="B21295" s="3">
        <v>44682</v>
      </c>
      <c r="C21295" s="3">
        <v>44773</v>
      </c>
      <c r="D21295" t="s">
        <v>131</v>
      </c>
      <c r="E21295" t="s">
        <v>96</v>
      </c>
      <c r="F21295" t="s">
        <v>133</v>
      </c>
    </row>
    <row r="21296" spans="1:6" x14ac:dyDescent="0.25">
      <c r="A21296">
        <v>4246</v>
      </c>
      <c r="B21296" s="3">
        <v>44774</v>
      </c>
      <c r="D21296" t="s">
        <v>131</v>
      </c>
      <c r="E21296" t="s">
        <v>96</v>
      </c>
      <c r="F21296" t="s">
        <v>133</v>
      </c>
    </row>
    <row r="21297" spans="1:6" x14ac:dyDescent="0.25">
      <c r="A21297">
        <v>4247</v>
      </c>
      <c r="B21297" s="3">
        <v>43600</v>
      </c>
      <c r="C21297" s="3">
        <v>44331</v>
      </c>
      <c r="D21297" t="s">
        <v>131</v>
      </c>
      <c r="E21297" t="s">
        <v>88</v>
      </c>
      <c r="F21297" t="s">
        <v>132</v>
      </c>
    </row>
    <row r="21298" spans="1:6" x14ac:dyDescent="0.25">
      <c r="A21298">
        <v>4247</v>
      </c>
      <c r="B21298" s="3">
        <v>44331</v>
      </c>
      <c r="C21298" s="3">
        <v>44652</v>
      </c>
      <c r="D21298" t="s">
        <v>131</v>
      </c>
      <c r="E21298" t="s">
        <v>88</v>
      </c>
      <c r="F21298" t="s">
        <v>132</v>
      </c>
    </row>
    <row r="21299" spans="1:6" x14ac:dyDescent="0.25">
      <c r="A21299">
        <v>4249</v>
      </c>
      <c r="B21299" s="3">
        <v>44271</v>
      </c>
      <c r="C21299" s="3">
        <v>44362</v>
      </c>
      <c r="D21299" t="s">
        <v>131</v>
      </c>
      <c r="E21299" t="s">
        <v>167</v>
      </c>
      <c r="F21299" t="s">
        <v>133</v>
      </c>
    </row>
    <row r="21300" spans="1:6" x14ac:dyDescent="0.25">
      <c r="A21300">
        <v>4249</v>
      </c>
      <c r="B21300" s="3">
        <v>44302</v>
      </c>
      <c r="C21300" s="3">
        <v>44384</v>
      </c>
      <c r="D21300" t="s">
        <v>131</v>
      </c>
      <c r="E21300" t="s">
        <v>167</v>
      </c>
      <c r="F21300" t="s">
        <v>133</v>
      </c>
    </row>
    <row r="21301" spans="1:6" x14ac:dyDescent="0.25">
      <c r="A21301">
        <v>4252</v>
      </c>
      <c r="B21301" s="3">
        <v>44123</v>
      </c>
      <c r="C21301" s="3">
        <v>44196</v>
      </c>
      <c r="D21301" t="s">
        <v>131</v>
      </c>
      <c r="E21301" t="s">
        <v>185</v>
      </c>
      <c r="F21301" t="s">
        <v>133</v>
      </c>
    </row>
    <row r="21302" spans="1:6" x14ac:dyDescent="0.25">
      <c r="A21302">
        <v>4252</v>
      </c>
      <c r="B21302" s="3">
        <v>44197</v>
      </c>
      <c r="C21302" s="3">
        <v>44286</v>
      </c>
      <c r="D21302" t="s">
        <v>131</v>
      </c>
      <c r="E21302" t="s">
        <v>185</v>
      </c>
      <c r="F21302" t="s">
        <v>133</v>
      </c>
    </row>
    <row r="21303" spans="1:6" x14ac:dyDescent="0.25">
      <c r="A21303">
        <v>4252</v>
      </c>
      <c r="B21303" s="3">
        <v>44287</v>
      </c>
      <c r="C21303" s="3">
        <v>44362</v>
      </c>
      <c r="D21303" t="s">
        <v>131</v>
      </c>
      <c r="E21303" t="s">
        <v>185</v>
      </c>
      <c r="F21303" t="s">
        <v>133</v>
      </c>
    </row>
    <row r="21304" spans="1:6" x14ac:dyDescent="0.25">
      <c r="A21304">
        <v>4252</v>
      </c>
      <c r="B21304" s="3">
        <v>44363</v>
      </c>
      <c r="C21304" s="3">
        <v>44363</v>
      </c>
      <c r="D21304" t="s">
        <v>131</v>
      </c>
      <c r="E21304" t="s">
        <v>185</v>
      </c>
      <c r="F21304" t="s">
        <v>133</v>
      </c>
    </row>
    <row r="21305" spans="1:6" x14ac:dyDescent="0.25">
      <c r="A21305">
        <v>4252</v>
      </c>
      <c r="B21305" s="3">
        <v>44363</v>
      </c>
      <c r="C21305" s="3">
        <v>44725</v>
      </c>
      <c r="D21305" t="s">
        <v>131</v>
      </c>
      <c r="E21305" t="s">
        <v>185</v>
      </c>
      <c r="F21305" t="s">
        <v>133</v>
      </c>
    </row>
    <row r="21306" spans="1:6" x14ac:dyDescent="0.25">
      <c r="A21306">
        <v>4252</v>
      </c>
      <c r="B21306" s="3">
        <v>44725</v>
      </c>
      <c r="D21306" t="s">
        <v>131</v>
      </c>
      <c r="E21306" t="s">
        <v>185</v>
      </c>
      <c r="F21306" t="s">
        <v>133</v>
      </c>
    </row>
    <row r="21307" spans="1:6" x14ac:dyDescent="0.25">
      <c r="A21307">
        <v>4257</v>
      </c>
      <c r="B21307" s="3">
        <v>43603</v>
      </c>
      <c r="C21307" s="3">
        <v>43694</v>
      </c>
      <c r="D21307" t="s">
        <v>131</v>
      </c>
      <c r="E21307" t="s">
        <v>173</v>
      </c>
      <c r="F21307" t="s">
        <v>133</v>
      </c>
    </row>
    <row r="21308" spans="1:6" x14ac:dyDescent="0.25">
      <c r="A21308">
        <v>4257</v>
      </c>
      <c r="B21308" s="3">
        <v>43695</v>
      </c>
      <c r="C21308" s="3">
        <v>43786</v>
      </c>
      <c r="D21308" t="s">
        <v>131</v>
      </c>
      <c r="E21308" t="s">
        <v>173</v>
      </c>
      <c r="F21308" t="s">
        <v>133</v>
      </c>
    </row>
    <row r="21309" spans="1:6" x14ac:dyDescent="0.25">
      <c r="A21309">
        <v>4257</v>
      </c>
      <c r="B21309" s="3">
        <v>43787</v>
      </c>
      <c r="C21309" s="3">
        <v>43830</v>
      </c>
      <c r="D21309" t="s">
        <v>131</v>
      </c>
      <c r="E21309" t="s">
        <v>173</v>
      </c>
      <c r="F21309" t="s">
        <v>133</v>
      </c>
    </row>
    <row r="21310" spans="1:6" x14ac:dyDescent="0.25">
      <c r="A21310">
        <v>4257</v>
      </c>
      <c r="B21310" s="3">
        <v>43831</v>
      </c>
      <c r="C21310" s="3">
        <v>43846</v>
      </c>
      <c r="D21310" t="s">
        <v>131</v>
      </c>
      <c r="E21310" t="s">
        <v>173</v>
      </c>
      <c r="F21310" t="s">
        <v>133</v>
      </c>
    </row>
    <row r="21311" spans="1:6" x14ac:dyDescent="0.25">
      <c r="A21311">
        <v>4257</v>
      </c>
      <c r="B21311" s="3">
        <v>43847</v>
      </c>
      <c r="C21311" s="3">
        <v>44032</v>
      </c>
      <c r="D21311" t="s">
        <v>131</v>
      </c>
      <c r="E21311" t="s">
        <v>173</v>
      </c>
      <c r="F21311" t="s">
        <v>133</v>
      </c>
    </row>
    <row r="21312" spans="1:6" x14ac:dyDescent="0.25">
      <c r="A21312">
        <v>4260</v>
      </c>
      <c r="B21312" s="3">
        <v>43647</v>
      </c>
      <c r="C21312" s="3">
        <v>43831</v>
      </c>
      <c r="D21312" t="s">
        <v>131</v>
      </c>
      <c r="E21312" t="s">
        <v>212</v>
      </c>
      <c r="F21312" t="s">
        <v>133</v>
      </c>
    </row>
    <row r="21313" spans="1:6" x14ac:dyDescent="0.25">
      <c r="A21313">
        <v>4260</v>
      </c>
      <c r="B21313" s="3">
        <v>43831</v>
      </c>
      <c r="C21313" s="3">
        <v>43831</v>
      </c>
      <c r="D21313" t="s">
        <v>131</v>
      </c>
      <c r="E21313" t="s">
        <v>212</v>
      </c>
      <c r="F21313" t="s">
        <v>133</v>
      </c>
    </row>
    <row r="21314" spans="1:6" x14ac:dyDescent="0.25">
      <c r="A21314">
        <v>4260</v>
      </c>
      <c r="B21314" s="3">
        <v>43831</v>
      </c>
      <c r="C21314" s="3">
        <v>44363</v>
      </c>
      <c r="D21314" t="s">
        <v>131</v>
      </c>
      <c r="E21314" t="s">
        <v>173</v>
      </c>
      <c r="F21314" t="s">
        <v>133</v>
      </c>
    </row>
    <row r="21315" spans="1:6" x14ac:dyDescent="0.25">
      <c r="A21315">
        <v>4260</v>
      </c>
      <c r="B21315" s="3">
        <v>44363</v>
      </c>
      <c r="C21315" s="3">
        <v>44363</v>
      </c>
      <c r="D21315" t="s">
        <v>131</v>
      </c>
      <c r="E21315" t="s">
        <v>173</v>
      </c>
      <c r="F21315" t="s">
        <v>133</v>
      </c>
    </row>
    <row r="21316" spans="1:6" x14ac:dyDescent="0.25">
      <c r="A21316">
        <v>4260</v>
      </c>
      <c r="B21316" s="3">
        <v>44364</v>
      </c>
      <c r="C21316" s="3">
        <v>44459</v>
      </c>
      <c r="D21316" t="s">
        <v>131</v>
      </c>
      <c r="E21316" t="s">
        <v>173</v>
      </c>
      <c r="F21316" t="s">
        <v>133</v>
      </c>
    </row>
    <row r="21317" spans="1:6" x14ac:dyDescent="0.25">
      <c r="A21317">
        <v>4260</v>
      </c>
      <c r="B21317" s="3">
        <v>44459</v>
      </c>
      <c r="C21317" s="3">
        <v>44484</v>
      </c>
      <c r="D21317" t="s">
        <v>131</v>
      </c>
      <c r="E21317" t="s">
        <v>173</v>
      </c>
      <c r="F21317" t="s">
        <v>133</v>
      </c>
    </row>
    <row r="21318" spans="1:6" x14ac:dyDescent="0.25">
      <c r="A21318">
        <v>4260</v>
      </c>
      <c r="B21318" s="3">
        <v>44485</v>
      </c>
      <c r="C21318" s="3">
        <v>44485</v>
      </c>
      <c r="D21318" t="s">
        <v>131</v>
      </c>
      <c r="E21318" t="s">
        <v>173</v>
      </c>
      <c r="F21318" t="s">
        <v>133</v>
      </c>
    </row>
    <row r="21319" spans="1:6" x14ac:dyDescent="0.25">
      <c r="A21319">
        <v>4260</v>
      </c>
      <c r="B21319" s="3">
        <v>44485</v>
      </c>
      <c r="C21319" s="3">
        <v>44640</v>
      </c>
      <c r="D21319" t="s">
        <v>131</v>
      </c>
      <c r="E21319" t="s">
        <v>173</v>
      </c>
      <c r="F21319" t="s">
        <v>133</v>
      </c>
    </row>
    <row r="21320" spans="1:6" x14ac:dyDescent="0.25">
      <c r="A21320">
        <v>4260</v>
      </c>
      <c r="B21320" s="3">
        <v>44640</v>
      </c>
      <c r="D21320" t="s">
        <v>131</v>
      </c>
      <c r="E21320" t="s">
        <v>173</v>
      </c>
      <c r="F21320" t="s">
        <v>133</v>
      </c>
    </row>
    <row r="21321" spans="1:6" x14ac:dyDescent="0.25">
      <c r="A21321">
        <v>4261</v>
      </c>
      <c r="B21321" s="3">
        <v>43631</v>
      </c>
      <c r="C21321" s="3">
        <v>43722</v>
      </c>
      <c r="D21321" t="s">
        <v>131</v>
      </c>
      <c r="E21321" t="s">
        <v>170</v>
      </c>
      <c r="F21321" t="s">
        <v>132</v>
      </c>
    </row>
    <row r="21322" spans="1:6" x14ac:dyDescent="0.25">
      <c r="A21322">
        <v>4261</v>
      </c>
      <c r="B21322" s="3">
        <v>43723</v>
      </c>
      <c r="C21322" s="3">
        <v>43830</v>
      </c>
      <c r="D21322" t="s">
        <v>131</v>
      </c>
      <c r="E21322" t="s">
        <v>170</v>
      </c>
      <c r="F21322" t="s">
        <v>132</v>
      </c>
    </row>
    <row r="21323" spans="1:6" x14ac:dyDescent="0.25">
      <c r="A21323">
        <v>4261</v>
      </c>
      <c r="B21323" s="3">
        <v>43831</v>
      </c>
      <c r="C21323" s="3">
        <v>43921</v>
      </c>
      <c r="D21323" t="s">
        <v>131</v>
      </c>
      <c r="E21323" t="s">
        <v>170</v>
      </c>
      <c r="F21323" t="s">
        <v>132</v>
      </c>
    </row>
    <row r="21324" spans="1:6" x14ac:dyDescent="0.25">
      <c r="A21324">
        <v>4261</v>
      </c>
      <c r="B21324" s="3">
        <v>43922</v>
      </c>
      <c r="C21324" s="3">
        <v>44012</v>
      </c>
      <c r="D21324" t="s">
        <v>131</v>
      </c>
      <c r="E21324" t="s">
        <v>170</v>
      </c>
      <c r="F21324" t="s">
        <v>132</v>
      </c>
    </row>
    <row r="21325" spans="1:6" x14ac:dyDescent="0.25">
      <c r="A21325">
        <v>4261</v>
      </c>
      <c r="B21325" s="3">
        <v>44013</v>
      </c>
      <c r="C21325" s="3">
        <v>44104</v>
      </c>
      <c r="D21325" t="s">
        <v>131</v>
      </c>
      <c r="E21325" t="s">
        <v>170</v>
      </c>
      <c r="F21325" t="s">
        <v>132</v>
      </c>
    </row>
    <row r="21326" spans="1:6" x14ac:dyDescent="0.25">
      <c r="A21326">
        <v>4261</v>
      </c>
      <c r="B21326" s="3">
        <v>44089</v>
      </c>
      <c r="D21326" t="s">
        <v>131</v>
      </c>
      <c r="E21326" t="s">
        <v>170</v>
      </c>
      <c r="F21326" t="s">
        <v>132</v>
      </c>
    </row>
    <row r="21327" spans="1:6" x14ac:dyDescent="0.25">
      <c r="A21327">
        <v>4261</v>
      </c>
      <c r="B21327" s="3">
        <v>44090</v>
      </c>
      <c r="C21327" s="3">
        <v>44450</v>
      </c>
      <c r="D21327" t="s">
        <v>131</v>
      </c>
      <c r="E21327" t="s">
        <v>173</v>
      </c>
      <c r="F21327" t="s">
        <v>132</v>
      </c>
    </row>
    <row r="21328" spans="1:6" x14ac:dyDescent="0.25">
      <c r="A21328">
        <v>4261</v>
      </c>
      <c r="B21328" s="3">
        <v>44450</v>
      </c>
      <c r="C21328" s="3">
        <v>44454</v>
      </c>
      <c r="D21328" t="s">
        <v>131</v>
      </c>
      <c r="E21328" t="s">
        <v>173</v>
      </c>
      <c r="F21328" t="s">
        <v>132</v>
      </c>
    </row>
    <row r="21329" spans="1:6" x14ac:dyDescent="0.25">
      <c r="A21329">
        <v>4261</v>
      </c>
      <c r="B21329" s="3">
        <v>44455</v>
      </c>
      <c r="C21329" s="3">
        <v>44593</v>
      </c>
      <c r="D21329" t="s">
        <v>131</v>
      </c>
      <c r="E21329" t="s">
        <v>173</v>
      </c>
      <c r="F21329" t="s">
        <v>132</v>
      </c>
    </row>
    <row r="21330" spans="1:6" x14ac:dyDescent="0.25">
      <c r="A21330">
        <v>4261</v>
      </c>
      <c r="B21330" s="3">
        <v>44593</v>
      </c>
      <c r="C21330" s="3">
        <v>44596</v>
      </c>
      <c r="D21330" t="s">
        <v>131</v>
      </c>
      <c r="E21330" t="s">
        <v>173</v>
      </c>
      <c r="F21330" t="s">
        <v>132</v>
      </c>
    </row>
    <row r="21331" spans="1:6" x14ac:dyDescent="0.25">
      <c r="A21331">
        <v>4261</v>
      </c>
      <c r="B21331" s="3">
        <v>44597</v>
      </c>
      <c r="C21331" s="3">
        <v>44597</v>
      </c>
      <c r="D21331" t="s">
        <v>131</v>
      </c>
      <c r="E21331" t="s">
        <v>173</v>
      </c>
      <c r="F21331" t="s">
        <v>132</v>
      </c>
    </row>
    <row r="21332" spans="1:6" x14ac:dyDescent="0.25">
      <c r="A21332">
        <v>4261</v>
      </c>
      <c r="B21332" s="3">
        <v>44597</v>
      </c>
      <c r="C21332" s="3">
        <v>44746</v>
      </c>
      <c r="D21332" t="s">
        <v>131</v>
      </c>
      <c r="E21332" t="s">
        <v>173</v>
      </c>
      <c r="F21332" t="s">
        <v>132</v>
      </c>
    </row>
    <row r="21333" spans="1:6" x14ac:dyDescent="0.25">
      <c r="A21333">
        <v>4261</v>
      </c>
      <c r="B21333" s="3">
        <v>44746</v>
      </c>
      <c r="C21333" s="3">
        <v>44750</v>
      </c>
      <c r="D21333" t="s">
        <v>131</v>
      </c>
      <c r="E21333" t="s">
        <v>173</v>
      </c>
      <c r="F21333" t="s">
        <v>132</v>
      </c>
    </row>
    <row r="21334" spans="1:6" x14ac:dyDescent="0.25">
      <c r="A21334">
        <v>4261</v>
      </c>
      <c r="B21334" s="3">
        <v>44751</v>
      </c>
      <c r="C21334" s="3">
        <v>44753</v>
      </c>
      <c r="D21334" t="s">
        <v>131</v>
      </c>
      <c r="E21334" t="s">
        <v>173</v>
      </c>
      <c r="F21334" t="s">
        <v>132</v>
      </c>
    </row>
    <row r="21335" spans="1:6" x14ac:dyDescent="0.25">
      <c r="A21335">
        <v>4261</v>
      </c>
      <c r="B21335" s="3">
        <v>44753</v>
      </c>
      <c r="C21335" s="3">
        <v>44755</v>
      </c>
      <c r="D21335" t="s">
        <v>131</v>
      </c>
      <c r="E21335" t="s">
        <v>173</v>
      </c>
      <c r="F21335" t="s">
        <v>132</v>
      </c>
    </row>
    <row r="21336" spans="1:6" x14ac:dyDescent="0.25">
      <c r="A21336">
        <v>4261</v>
      </c>
      <c r="B21336" s="3">
        <v>44756</v>
      </c>
      <c r="D21336" t="s">
        <v>131</v>
      </c>
      <c r="E21336" t="s">
        <v>173</v>
      </c>
      <c r="F21336" t="s">
        <v>132</v>
      </c>
    </row>
    <row r="21337" spans="1:6" x14ac:dyDescent="0.25">
      <c r="A21337">
        <v>4264</v>
      </c>
      <c r="B21337" s="3">
        <v>44361</v>
      </c>
      <c r="C21337" s="3">
        <v>44361</v>
      </c>
      <c r="D21337" t="s">
        <v>131</v>
      </c>
      <c r="E21337" t="s">
        <v>291</v>
      </c>
      <c r="F21337" t="s">
        <v>133</v>
      </c>
    </row>
    <row r="21338" spans="1:6" x14ac:dyDescent="0.25">
      <c r="A21338">
        <v>4264</v>
      </c>
      <c r="B21338" s="3">
        <v>44361</v>
      </c>
      <c r="D21338" t="s">
        <v>131</v>
      </c>
      <c r="E21338" t="s">
        <v>177</v>
      </c>
      <c r="F21338" t="s">
        <v>133</v>
      </c>
    </row>
    <row r="21339" spans="1:6" x14ac:dyDescent="0.25">
      <c r="A21339">
        <v>4265</v>
      </c>
      <c r="B21339" s="3">
        <v>44088</v>
      </c>
      <c r="C21339" s="3">
        <v>44178</v>
      </c>
      <c r="D21339" t="s">
        <v>131</v>
      </c>
      <c r="E21339" t="s">
        <v>174</v>
      </c>
      <c r="F21339" t="s">
        <v>133</v>
      </c>
    </row>
    <row r="21340" spans="1:6" x14ac:dyDescent="0.25">
      <c r="A21340">
        <v>4265</v>
      </c>
      <c r="B21340" s="3">
        <v>44197</v>
      </c>
      <c r="C21340" s="3">
        <v>44286</v>
      </c>
      <c r="D21340" t="s">
        <v>131</v>
      </c>
      <c r="E21340" t="s">
        <v>174</v>
      </c>
      <c r="F21340" t="s">
        <v>133</v>
      </c>
    </row>
    <row r="21341" spans="1:6" x14ac:dyDescent="0.25">
      <c r="A21341">
        <v>4265</v>
      </c>
      <c r="B21341" s="3">
        <v>44270</v>
      </c>
      <c r="C21341" s="3">
        <v>44270</v>
      </c>
      <c r="D21341" t="s">
        <v>131</v>
      </c>
      <c r="E21341" t="s">
        <v>174</v>
      </c>
      <c r="F21341" t="s">
        <v>133</v>
      </c>
    </row>
    <row r="21342" spans="1:6" x14ac:dyDescent="0.25">
      <c r="A21342">
        <v>4265</v>
      </c>
      <c r="B21342" s="3">
        <v>44271</v>
      </c>
      <c r="C21342" s="3">
        <v>44361</v>
      </c>
      <c r="D21342" t="s">
        <v>131</v>
      </c>
      <c r="E21342" t="s">
        <v>134</v>
      </c>
      <c r="F21342" t="s">
        <v>133</v>
      </c>
    </row>
    <row r="21343" spans="1:6" x14ac:dyDescent="0.25">
      <c r="A21343">
        <v>4265</v>
      </c>
      <c r="B21343" s="3">
        <v>44361</v>
      </c>
      <c r="D21343" t="s">
        <v>131</v>
      </c>
      <c r="E21343" t="s">
        <v>134</v>
      </c>
      <c r="F21343" t="s">
        <v>133</v>
      </c>
    </row>
    <row r="21344" spans="1:6" x14ac:dyDescent="0.25">
      <c r="A21344">
        <v>4267</v>
      </c>
      <c r="B21344" s="3">
        <v>44593</v>
      </c>
      <c r="D21344" t="s">
        <v>131</v>
      </c>
      <c r="E21344" t="s">
        <v>177</v>
      </c>
      <c r="F21344" t="s">
        <v>133</v>
      </c>
    </row>
    <row r="21345" spans="1:6" x14ac:dyDescent="0.25">
      <c r="A21345">
        <v>4268</v>
      </c>
      <c r="B21345" s="3">
        <v>44348</v>
      </c>
      <c r="C21345" s="3">
        <v>44596</v>
      </c>
      <c r="D21345" t="s">
        <v>131</v>
      </c>
      <c r="E21345" t="s">
        <v>168</v>
      </c>
      <c r="F21345" t="s">
        <v>133</v>
      </c>
    </row>
    <row r="21346" spans="1:6" x14ac:dyDescent="0.25">
      <c r="A21346">
        <v>4268</v>
      </c>
      <c r="B21346" s="3">
        <v>44596</v>
      </c>
      <c r="C21346" s="3">
        <v>44596</v>
      </c>
      <c r="D21346" t="s">
        <v>131</v>
      </c>
      <c r="E21346" t="s">
        <v>168</v>
      </c>
      <c r="F21346" t="s">
        <v>133</v>
      </c>
    </row>
    <row r="21347" spans="1:6" x14ac:dyDescent="0.25">
      <c r="A21347">
        <v>4268</v>
      </c>
      <c r="B21347" s="3">
        <v>44597</v>
      </c>
      <c r="C21347" s="3">
        <v>44648</v>
      </c>
      <c r="D21347" t="s">
        <v>131</v>
      </c>
      <c r="E21347" t="s">
        <v>168</v>
      </c>
      <c r="F21347" t="s">
        <v>133</v>
      </c>
    </row>
    <row r="21348" spans="1:6" x14ac:dyDescent="0.25">
      <c r="A21348">
        <v>4268</v>
      </c>
      <c r="B21348" s="3">
        <v>44648</v>
      </c>
      <c r="C21348" s="3">
        <v>44648</v>
      </c>
      <c r="D21348" t="s">
        <v>131</v>
      </c>
      <c r="E21348" t="s">
        <v>168</v>
      </c>
      <c r="F21348" t="s">
        <v>133</v>
      </c>
    </row>
    <row r="21349" spans="1:6" x14ac:dyDescent="0.25">
      <c r="A21349">
        <v>4268</v>
      </c>
      <c r="B21349" s="3">
        <v>44649</v>
      </c>
      <c r="C21349" s="3">
        <v>44658</v>
      </c>
      <c r="D21349" t="s">
        <v>131</v>
      </c>
      <c r="E21349" t="s">
        <v>168</v>
      </c>
      <c r="F21349" t="s">
        <v>133</v>
      </c>
    </row>
    <row r="21350" spans="1:6" x14ac:dyDescent="0.25">
      <c r="A21350">
        <v>4268</v>
      </c>
      <c r="B21350" s="3">
        <v>44658</v>
      </c>
      <c r="C21350" s="3">
        <v>44659</v>
      </c>
      <c r="D21350" t="s">
        <v>131</v>
      </c>
      <c r="E21350" t="s">
        <v>168</v>
      </c>
      <c r="F21350" t="s">
        <v>133</v>
      </c>
    </row>
    <row r="21351" spans="1:6" x14ac:dyDescent="0.25">
      <c r="A21351">
        <v>4268</v>
      </c>
      <c r="B21351" s="3">
        <v>44660</v>
      </c>
      <c r="D21351" t="s">
        <v>131</v>
      </c>
      <c r="E21351" t="s">
        <v>168</v>
      </c>
      <c r="F21351" t="s">
        <v>133</v>
      </c>
    </row>
    <row r="21352" spans="1:6" x14ac:dyDescent="0.25">
      <c r="A21352">
        <v>4269</v>
      </c>
      <c r="B21352" s="3">
        <v>43633</v>
      </c>
      <c r="C21352" s="3">
        <v>43724</v>
      </c>
      <c r="D21352" t="s">
        <v>131</v>
      </c>
      <c r="E21352" t="s">
        <v>110</v>
      </c>
      <c r="F21352" t="s">
        <v>132</v>
      </c>
    </row>
    <row r="21353" spans="1:6" x14ac:dyDescent="0.25">
      <c r="A21353">
        <v>4269</v>
      </c>
      <c r="B21353" s="3">
        <v>43725</v>
      </c>
      <c r="C21353" s="3">
        <v>43830</v>
      </c>
      <c r="D21353" t="s">
        <v>131</v>
      </c>
      <c r="E21353" t="s">
        <v>110</v>
      </c>
      <c r="F21353" t="s">
        <v>132</v>
      </c>
    </row>
    <row r="21354" spans="1:6" x14ac:dyDescent="0.25">
      <c r="A21354">
        <v>4269</v>
      </c>
      <c r="B21354" s="3">
        <v>43831</v>
      </c>
      <c r="C21354" s="3">
        <v>43921</v>
      </c>
      <c r="D21354" t="s">
        <v>131</v>
      </c>
      <c r="E21354" t="s">
        <v>110</v>
      </c>
      <c r="F21354" t="s">
        <v>132</v>
      </c>
    </row>
    <row r="21355" spans="1:6" x14ac:dyDescent="0.25">
      <c r="A21355">
        <v>4269</v>
      </c>
      <c r="B21355" s="3">
        <v>43921</v>
      </c>
      <c r="D21355" t="s">
        <v>131</v>
      </c>
      <c r="E21355" t="s">
        <v>110</v>
      </c>
      <c r="F21355" t="s">
        <v>132</v>
      </c>
    </row>
    <row r="21356" spans="1:6" x14ac:dyDescent="0.25">
      <c r="A21356">
        <v>4269</v>
      </c>
      <c r="B21356" s="3">
        <v>43997</v>
      </c>
      <c r="C21356" s="3">
        <v>44088</v>
      </c>
      <c r="D21356" t="s">
        <v>131</v>
      </c>
      <c r="E21356" t="s">
        <v>110</v>
      </c>
      <c r="F21356" t="s">
        <v>132</v>
      </c>
    </row>
    <row r="21357" spans="1:6" x14ac:dyDescent="0.25">
      <c r="A21357">
        <v>4269</v>
      </c>
      <c r="B21357" s="3">
        <v>44089</v>
      </c>
      <c r="C21357" s="3">
        <v>44196</v>
      </c>
      <c r="D21357" t="s">
        <v>131</v>
      </c>
      <c r="E21357" t="s">
        <v>110</v>
      </c>
      <c r="F21357" t="s">
        <v>132</v>
      </c>
    </row>
    <row r="21358" spans="1:6" x14ac:dyDescent="0.25">
      <c r="A21358">
        <v>4269</v>
      </c>
      <c r="B21358" s="3">
        <v>44197</v>
      </c>
      <c r="C21358" s="3">
        <v>44286</v>
      </c>
      <c r="D21358" t="s">
        <v>131</v>
      </c>
      <c r="E21358" t="s">
        <v>110</v>
      </c>
      <c r="F21358" t="s">
        <v>132</v>
      </c>
    </row>
    <row r="21359" spans="1:6" x14ac:dyDescent="0.25">
      <c r="A21359">
        <v>4269</v>
      </c>
      <c r="B21359" s="3">
        <v>44287</v>
      </c>
      <c r="C21359" s="3">
        <v>44377</v>
      </c>
      <c r="D21359" t="s">
        <v>131</v>
      </c>
      <c r="E21359" t="s">
        <v>110</v>
      </c>
      <c r="F21359" t="s">
        <v>132</v>
      </c>
    </row>
    <row r="21360" spans="1:6" x14ac:dyDescent="0.25">
      <c r="A21360">
        <v>4269</v>
      </c>
      <c r="B21360" s="3">
        <v>44378</v>
      </c>
      <c r="C21360" s="3">
        <v>44469</v>
      </c>
      <c r="D21360" t="s">
        <v>131</v>
      </c>
      <c r="E21360" t="s">
        <v>110</v>
      </c>
      <c r="F21360" t="s">
        <v>132</v>
      </c>
    </row>
    <row r="21361" spans="1:6" x14ac:dyDescent="0.25">
      <c r="A21361">
        <v>4269</v>
      </c>
      <c r="B21361" s="3">
        <v>44470</v>
      </c>
      <c r="C21361" s="3">
        <v>44561</v>
      </c>
      <c r="D21361" t="s">
        <v>131</v>
      </c>
      <c r="E21361" t="s">
        <v>110</v>
      </c>
      <c r="F21361" t="s">
        <v>132</v>
      </c>
    </row>
    <row r="21362" spans="1:6" x14ac:dyDescent="0.25">
      <c r="A21362">
        <v>4269</v>
      </c>
      <c r="B21362" s="3">
        <v>44593</v>
      </c>
      <c r="C21362" s="3">
        <v>44620</v>
      </c>
      <c r="D21362" t="s">
        <v>131</v>
      </c>
      <c r="E21362" t="s">
        <v>110</v>
      </c>
      <c r="F21362" t="s">
        <v>132</v>
      </c>
    </row>
    <row r="21363" spans="1:6" x14ac:dyDescent="0.25">
      <c r="A21363">
        <v>4269</v>
      </c>
      <c r="B21363" s="3">
        <v>44621</v>
      </c>
      <c r="C21363" s="3">
        <v>44621</v>
      </c>
      <c r="D21363" t="s">
        <v>131</v>
      </c>
      <c r="E21363" t="s">
        <v>110</v>
      </c>
      <c r="F21363" t="s">
        <v>132</v>
      </c>
    </row>
    <row r="21364" spans="1:6" x14ac:dyDescent="0.25">
      <c r="A21364">
        <v>4271</v>
      </c>
      <c r="B21364" s="3">
        <v>43647</v>
      </c>
      <c r="C21364" s="3">
        <v>43738</v>
      </c>
      <c r="D21364" t="s">
        <v>131</v>
      </c>
      <c r="E21364" t="s">
        <v>111</v>
      </c>
      <c r="F21364" t="s">
        <v>133</v>
      </c>
    </row>
    <row r="21365" spans="1:6" x14ac:dyDescent="0.25">
      <c r="A21365">
        <v>4271</v>
      </c>
      <c r="B21365" s="3">
        <v>43739</v>
      </c>
      <c r="C21365" s="3">
        <v>43830</v>
      </c>
      <c r="D21365" t="s">
        <v>131</v>
      </c>
      <c r="E21365" t="s">
        <v>111</v>
      </c>
      <c r="F21365" t="s">
        <v>133</v>
      </c>
    </row>
    <row r="21366" spans="1:6" x14ac:dyDescent="0.25">
      <c r="A21366">
        <v>4271</v>
      </c>
      <c r="B21366" s="3">
        <v>43831</v>
      </c>
      <c r="C21366" s="3">
        <v>43921</v>
      </c>
      <c r="D21366" t="s">
        <v>131</v>
      </c>
      <c r="E21366" t="s">
        <v>111</v>
      </c>
      <c r="F21366" t="s">
        <v>133</v>
      </c>
    </row>
    <row r="21367" spans="1:6" x14ac:dyDescent="0.25">
      <c r="A21367">
        <v>4271</v>
      </c>
      <c r="B21367" s="3">
        <v>43922</v>
      </c>
      <c r="C21367" s="3">
        <v>44012</v>
      </c>
      <c r="D21367" t="s">
        <v>131</v>
      </c>
      <c r="E21367" t="s">
        <v>111</v>
      </c>
      <c r="F21367" t="s">
        <v>133</v>
      </c>
    </row>
    <row r="21368" spans="1:6" x14ac:dyDescent="0.25">
      <c r="A21368">
        <v>4271</v>
      </c>
      <c r="B21368" s="3">
        <v>44013</v>
      </c>
      <c r="C21368" s="3">
        <v>44104</v>
      </c>
      <c r="D21368" t="s">
        <v>131</v>
      </c>
      <c r="E21368" t="s">
        <v>111</v>
      </c>
      <c r="F21368" t="s">
        <v>133</v>
      </c>
    </row>
    <row r="21369" spans="1:6" x14ac:dyDescent="0.25">
      <c r="A21369">
        <v>4271</v>
      </c>
      <c r="B21369" s="3">
        <v>44074</v>
      </c>
      <c r="C21369" s="3">
        <v>44074</v>
      </c>
      <c r="D21369" t="s">
        <v>131</v>
      </c>
      <c r="E21369" t="s">
        <v>111</v>
      </c>
      <c r="F21369" t="s">
        <v>133</v>
      </c>
    </row>
    <row r="21370" spans="1:6" x14ac:dyDescent="0.25">
      <c r="A21370">
        <v>4271</v>
      </c>
      <c r="B21370" s="3">
        <v>44090</v>
      </c>
      <c r="D21370" t="s">
        <v>131</v>
      </c>
      <c r="E21370" t="s">
        <v>111</v>
      </c>
      <c r="F21370" t="s">
        <v>133</v>
      </c>
    </row>
    <row r="21371" spans="1:6" x14ac:dyDescent="0.25">
      <c r="A21371">
        <v>4273</v>
      </c>
      <c r="B21371" s="3">
        <v>44578</v>
      </c>
      <c r="C21371" s="3">
        <v>44666</v>
      </c>
      <c r="D21371" t="s">
        <v>131</v>
      </c>
      <c r="E21371" t="s">
        <v>298</v>
      </c>
      <c r="F21371" t="s">
        <v>133</v>
      </c>
    </row>
    <row r="21372" spans="1:6" x14ac:dyDescent="0.25">
      <c r="A21372">
        <v>4273</v>
      </c>
      <c r="B21372" s="3">
        <v>44667</v>
      </c>
      <c r="C21372" s="3">
        <v>44757</v>
      </c>
      <c r="D21372" t="s">
        <v>131</v>
      </c>
      <c r="E21372" t="s">
        <v>298</v>
      </c>
      <c r="F21372" t="s">
        <v>133</v>
      </c>
    </row>
    <row r="21373" spans="1:6" x14ac:dyDescent="0.25">
      <c r="A21373">
        <v>4273</v>
      </c>
      <c r="B21373" s="3">
        <v>44743</v>
      </c>
      <c r="C21373" s="3">
        <v>44750</v>
      </c>
      <c r="D21373" t="s">
        <v>131</v>
      </c>
      <c r="E21373" t="s">
        <v>298</v>
      </c>
      <c r="F21373" t="s">
        <v>133</v>
      </c>
    </row>
    <row r="21374" spans="1:6" x14ac:dyDescent="0.25">
      <c r="A21374">
        <v>4275</v>
      </c>
      <c r="B21374" s="3">
        <v>44440</v>
      </c>
      <c r="D21374" t="s">
        <v>131</v>
      </c>
      <c r="E21374" t="s">
        <v>173</v>
      </c>
      <c r="F21374" t="s">
        <v>133</v>
      </c>
    </row>
    <row r="21375" spans="1:6" x14ac:dyDescent="0.25">
      <c r="A21375">
        <v>4279</v>
      </c>
      <c r="B21375" s="3">
        <v>43647</v>
      </c>
      <c r="C21375" s="3">
        <v>43677</v>
      </c>
      <c r="D21375" t="s">
        <v>131</v>
      </c>
      <c r="E21375" t="s">
        <v>171</v>
      </c>
      <c r="F21375" t="s">
        <v>133</v>
      </c>
    </row>
    <row r="21376" spans="1:6" x14ac:dyDescent="0.25">
      <c r="A21376">
        <v>4279</v>
      </c>
      <c r="B21376" s="3">
        <v>43678</v>
      </c>
      <c r="C21376" s="3">
        <v>43738</v>
      </c>
      <c r="D21376" t="s">
        <v>131</v>
      </c>
      <c r="E21376" t="s">
        <v>171</v>
      </c>
      <c r="F21376" t="s">
        <v>133</v>
      </c>
    </row>
    <row r="21377" spans="1:6" x14ac:dyDescent="0.25">
      <c r="A21377">
        <v>4279</v>
      </c>
      <c r="B21377" s="3">
        <v>43739</v>
      </c>
      <c r="C21377" s="3">
        <v>43830</v>
      </c>
      <c r="D21377" t="s">
        <v>131</v>
      </c>
      <c r="E21377" t="s">
        <v>171</v>
      </c>
      <c r="F21377" t="s">
        <v>133</v>
      </c>
    </row>
    <row r="21378" spans="1:6" x14ac:dyDescent="0.25">
      <c r="A21378">
        <v>4279</v>
      </c>
      <c r="B21378" s="3">
        <v>43831</v>
      </c>
      <c r="D21378" t="s">
        <v>131</v>
      </c>
      <c r="E21378" t="s">
        <v>171</v>
      </c>
      <c r="F21378" t="s">
        <v>133</v>
      </c>
    </row>
    <row r="21379" spans="1:6" x14ac:dyDescent="0.25">
      <c r="A21379">
        <v>4279</v>
      </c>
      <c r="B21379" s="3">
        <v>43831</v>
      </c>
      <c r="C21379" s="3">
        <v>44209</v>
      </c>
      <c r="D21379" t="s">
        <v>131</v>
      </c>
      <c r="E21379" t="s">
        <v>175</v>
      </c>
      <c r="F21379" t="s">
        <v>133</v>
      </c>
    </row>
    <row r="21380" spans="1:6" x14ac:dyDescent="0.25">
      <c r="A21380">
        <v>4279</v>
      </c>
      <c r="B21380" s="3">
        <v>44209</v>
      </c>
      <c r="C21380" s="3">
        <v>44211</v>
      </c>
      <c r="D21380" t="s">
        <v>131</v>
      </c>
      <c r="E21380" t="s">
        <v>175</v>
      </c>
      <c r="F21380" t="s">
        <v>133</v>
      </c>
    </row>
    <row r="21381" spans="1:6" x14ac:dyDescent="0.25">
      <c r="A21381">
        <v>4279</v>
      </c>
      <c r="B21381" s="3">
        <v>44212</v>
      </c>
      <c r="D21381" t="s">
        <v>131</v>
      </c>
      <c r="E21381" t="s">
        <v>175</v>
      </c>
      <c r="F21381" t="s">
        <v>133</v>
      </c>
    </row>
    <row r="21382" spans="1:6" x14ac:dyDescent="0.25">
      <c r="A21382">
        <v>4280</v>
      </c>
      <c r="B21382" s="3">
        <v>44118</v>
      </c>
      <c r="C21382" s="3">
        <v>44196</v>
      </c>
      <c r="D21382" t="s">
        <v>131</v>
      </c>
      <c r="E21382" t="s">
        <v>167</v>
      </c>
      <c r="F21382" t="s">
        <v>133</v>
      </c>
    </row>
    <row r="21383" spans="1:6" x14ac:dyDescent="0.25">
      <c r="A21383">
        <v>4280</v>
      </c>
      <c r="B21383" s="3">
        <v>44197</v>
      </c>
      <c r="C21383" s="3">
        <v>44286</v>
      </c>
      <c r="D21383" t="s">
        <v>131</v>
      </c>
      <c r="E21383" t="s">
        <v>167</v>
      </c>
      <c r="F21383" t="s">
        <v>133</v>
      </c>
    </row>
    <row r="21384" spans="1:6" x14ac:dyDescent="0.25">
      <c r="A21384">
        <v>4280</v>
      </c>
      <c r="B21384" s="3">
        <v>44287</v>
      </c>
      <c r="C21384" s="3">
        <v>44377</v>
      </c>
      <c r="D21384" t="s">
        <v>131</v>
      </c>
      <c r="E21384" t="s">
        <v>167</v>
      </c>
      <c r="F21384" t="s">
        <v>133</v>
      </c>
    </row>
    <row r="21385" spans="1:6" x14ac:dyDescent="0.25">
      <c r="A21385">
        <v>4280</v>
      </c>
      <c r="B21385" s="3">
        <v>44378</v>
      </c>
      <c r="C21385" s="3">
        <v>44469</v>
      </c>
      <c r="D21385" t="s">
        <v>131</v>
      </c>
      <c r="E21385" t="s">
        <v>167</v>
      </c>
      <c r="F21385" t="s">
        <v>133</v>
      </c>
    </row>
    <row r="21386" spans="1:6" x14ac:dyDescent="0.25">
      <c r="A21386">
        <v>4280</v>
      </c>
      <c r="B21386" s="3">
        <v>44470</v>
      </c>
      <c r="C21386" s="3">
        <v>44561</v>
      </c>
      <c r="D21386" t="s">
        <v>131</v>
      </c>
      <c r="E21386" t="s">
        <v>167</v>
      </c>
      <c r="F21386" t="s">
        <v>133</v>
      </c>
    </row>
    <row r="21387" spans="1:6" x14ac:dyDescent="0.25">
      <c r="A21387">
        <v>4280</v>
      </c>
      <c r="B21387" s="3">
        <v>44578</v>
      </c>
      <c r="C21387" s="3">
        <v>44651</v>
      </c>
      <c r="D21387" t="s">
        <v>131</v>
      </c>
      <c r="E21387" t="s">
        <v>167</v>
      </c>
      <c r="F21387" t="s">
        <v>133</v>
      </c>
    </row>
    <row r="21388" spans="1:6" x14ac:dyDescent="0.25">
      <c r="A21388">
        <v>4280</v>
      </c>
      <c r="B21388" s="3">
        <v>44652</v>
      </c>
      <c r="C21388" s="3">
        <v>44742</v>
      </c>
      <c r="D21388" t="s">
        <v>131</v>
      </c>
      <c r="E21388" t="s">
        <v>167</v>
      </c>
      <c r="F21388" t="s">
        <v>133</v>
      </c>
    </row>
    <row r="21389" spans="1:6" x14ac:dyDescent="0.25">
      <c r="A21389">
        <v>4282</v>
      </c>
      <c r="B21389" s="3">
        <v>43983</v>
      </c>
      <c r="D21389" t="s">
        <v>131</v>
      </c>
      <c r="E21389" t="s">
        <v>167</v>
      </c>
      <c r="F21389" t="s">
        <v>133</v>
      </c>
    </row>
    <row r="21390" spans="1:6" x14ac:dyDescent="0.25">
      <c r="A21390">
        <v>4284</v>
      </c>
      <c r="B21390" s="3">
        <v>43846</v>
      </c>
      <c r="D21390" t="s">
        <v>131</v>
      </c>
      <c r="E21390" t="s">
        <v>167</v>
      </c>
      <c r="F21390" t="s">
        <v>133</v>
      </c>
    </row>
    <row r="21391" spans="1:6" x14ac:dyDescent="0.25">
      <c r="A21391">
        <v>4286</v>
      </c>
      <c r="B21391" s="3">
        <v>44151</v>
      </c>
      <c r="C21391" s="3">
        <v>44196</v>
      </c>
      <c r="D21391" t="s">
        <v>131</v>
      </c>
      <c r="E21391" t="s">
        <v>177</v>
      </c>
      <c r="F21391" t="s">
        <v>133</v>
      </c>
    </row>
    <row r="21392" spans="1:6" x14ac:dyDescent="0.25">
      <c r="A21392">
        <v>4286</v>
      </c>
      <c r="B21392" s="3">
        <v>44197</v>
      </c>
      <c r="C21392" s="3">
        <v>44270</v>
      </c>
      <c r="D21392" t="s">
        <v>131</v>
      </c>
      <c r="E21392" t="s">
        <v>177</v>
      </c>
      <c r="F21392" t="s">
        <v>133</v>
      </c>
    </row>
    <row r="21393" spans="1:6" x14ac:dyDescent="0.25">
      <c r="A21393">
        <v>4286</v>
      </c>
      <c r="B21393" s="3">
        <v>44270</v>
      </c>
      <c r="C21393" s="3">
        <v>44270</v>
      </c>
      <c r="D21393" t="s">
        <v>131</v>
      </c>
      <c r="E21393" t="s">
        <v>177</v>
      </c>
      <c r="F21393" t="s">
        <v>133</v>
      </c>
    </row>
    <row r="21394" spans="1:6" x14ac:dyDescent="0.25">
      <c r="A21394">
        <v>4286</v>
      </c>
      <c r="B21394" s="3">
        <v>44271</v>
      </c>
      <c r="C21394" s="3">
        <v>44271</v>
      </c>
      <c r="D21394" t="s">
        <v>131</v>
      </c>
      <c r="E21394" t="s">
        <v>177</v>
      </c>
      <c r="F21394" t="s">
        <v>133</v>
      </c>
    </row>
    <row r="21395" spans="1:6" x14ac:dyDescent="0.25">
      <c r="A21395">
        <v>4286</v>
      </c>
      <c r="B21395" s="3">
        <v>44271</v>
      </c>
      <c r="C21395" s="3">
        <v>44424</v>
      </c>
      <c r="D21395" t="s">
        <v>131</v>
      </c>
      <c r="E21395" t="s">
        <v>177</v>
      </c>
      <c r="F21395" t="s">
        <v>133</v>
      </c>
    </row>
    <row r="21396" spans="1:6" x14ac:dyDescent="0.25">
      <c r="A21396">
        <v>4286</v>
      </c>
      <c r="B21396" s="3">
        <v>44424</v>
      </c>
      <c r="C21396" s="3">
        <v>44424</v>
      </c>
      <c r="D21396" t="s">
        <v>131</v>
      </c>
      <c r="E21396" t="s">
        <v>177</v>
      </c>
      <c r="F21396" t="s">
        <v>133</v>
      </c>
    </row>
    <row r="21397" spans="1:6" x14ac:dyDescent="0.25">
      <c r="A21397">
        <v>4286</v>
      </c>
      <c r="B21397" s="3">
        <v>44424</v>
      </c>
      <c r="C21397" s="3">
        <v>44424</v>
      </c>
      <c r="D21397" t="s">
        <v>131</v>
      </c>
      <c r="E21397" t="s">
        <v>177</v>
      </c>
      <c r="F21397" t="s">
        <v>133</v>
      </c>
    </row>
    <row r="21398" spans="1:6" x14ac:dyDescent="0.25">
      <c r="A21398">
        <v>4286</v>
      </c>
      <c r="B21398" s="3">
        <v>44424</v>
      </c>
      <c r="C21398" s="3">
        <v>44424</v>
      </c>
      <c r="D21398" t="s">
        <v>131</v>
      </c>
      <c r="E21398" t="s">
        <v>129</v>
      </c>
      <c r="F21398" t="s">
        <v>133</v>
      </c>
    </row>
    <row r="21399" spans="1:6" x14ac:dyDescent="0.25">
      <c r="A21399">
        <v>4286</v>
      </c>
      <c r="B21399" s="3">
        <v>44424</v>
      </c>
      <c r="C21399" s="3">
        <v>44593</v>
      </c>
      <c r="D21399" t="s">
        <v>131</v>
      </c>
      <c r="E21399" t="s">
        <v>129</v>
      </c>
      <c r="F21399" t="s">
        <v>133</v>
      </c>
    </row>
    <row r="21400" spans="1:6" x14ac:dyDescent="0.25">
      <c r="A21400">
        <v>4286</v>
      </c>
      <c r="B21400" s="3">
        <v>44593</v>
      </c>
      <c r="C21400" s="3">
        <v>44593</v>
      </c>
      <c r="D21400" t="s">
        <v>131</v>
      </c>
      <c r="E21400" t="s">
        <v>129</v>
      </c>
      <c r="F21400" t="s">
        <v>133</v>
      </c>
    </row>
    <row r="21401" spans="1:6" x14ac:dyDescent="0.25">
      <c r="A21401">
        <v>4286</v>
      </c>
      <c r="B21401" s="3">
        <v>44593</v>
      </c>
      <c r="C21401" s="3">
        <v>44593</v>
      </c>
      <c r="D21401" t="s">
        <v>131</v>
      </c>
      <c r="E21401" t="s">
        <v>129</v>
      </c>
      <c r="F21401" t="s">
        <v>133</v>
      </c>
    </row>
    <row r="21402" spans="1:6" x14ac:dyDescent="0.25">
      <c r="A21402">
        <v>4286</v>
      </c>
      <c r="B21402" s="3">
        <v>44593</v>
      </c>
      <c r="C21402" s="3">
        <v>44593</v>
      </c>
      <c r="D21402" t="s">
        <v>131</v>
      </c>
      <c r="E21402" t="s">
        <v>337</v>
      </c>
      <c r="F21402" t="s">
        <v>133</v>
      </c>
    </row>
    <row r="21403" spans="1:6" x14ac:dyDescent="0.25">
      <c r="A21403">
        <v>4286</v>
      </c>
      <c r="B21403" s="3">
        <v>44593</v>
      </c>
      <c r="C21403" s="3">
        <v>44642</v>
      </c>
      <c r="D21403" t="s">
        <v>131</v>
      </c>
      <c r="E21403" t="s">
        <v>177</v>
      </c>
      <c r="F21403" t="s">
        <v>133</v>
      </c>
    </row>
    <row r="21404" spans="1:6" x14ac:dyDescent="0.25">
      <c r="A21404">
        <v>4286</v>
      </c>
      <c r="B21404" s="3">
        <v>44642</v>
      </c>
      <c r="C21404" s="3">
        <v>44642</v>
      </c>
      <c r="D21404" t="s">
        <v>131</v>
      </c>
      <c r="E21404" t="s">
        <v>338</v>
      </c>
      <c r="F21404" t="s">
        <v>133</v>
      </c>
    </row>
    <row r="21405" spans="1:6" x14ac:dyDescent="0.25">
      <c r="A21405">
        <v>4286</v>
      </c>
      <c r="B21405" s="3">
        <v>44642</v>
      </c>
      <c r="D21405" t="s">
        <v>131</v>
      </c>
      <c r="E21405" t="s">
        <v>338</v>
      </c>
      <c r="F21405" t="s">
        <v>133</v>
      </c>
    </row>
    <row r="21406" spans="1:6" x14ac:dyDescent="0.25">
      <c r="A21406">
        <v>4287</v>
      </c>
      <c r="B21406" s="3">
        <v>43693</v>
      </c>
      <c r="C21406" s="3">
        <v>44262</v>
      </c>
      <c r="D21406" t="s">
        <v>131</v>
      </c>
      <c r="E21406" t="s">
        <v>185</v>
      </c>
      <c r="F21406" t="s">
        <v>133</v>
      </c>
    </row>
    <row r="21407" spans="1:6" x14ac:dyDescent="0.25">
      <c r="A21407">
        <v>4287</v>
      </c>
      <c r="B21407" s="3">
        <v>44263</v>
      </c>
      <c r="C21407" s="3">
        <v>44267</v>
      </c>
      <c r="D21407" t="s">
        <v>131</v>
      </c>
      <c r="E21407" t="s">
        <v>185</v>
      </c>
      <c r="F21407" t="s">
        <v>133</v>
      </c>
    </row>
    <row r="21408" spans="1:6" x14ac:dyDescent="0.25">
      <c r="A21408">
        <v>4287</v>
      </c>
      <c r="B21408" s="3">
        <v>44268</v>
      </c>
      <c r="C21408" s="3">
        <v>44378</v>
      </c>
      <c r="D21408" t="s">
        <v>131</v>
      </c>
      <c r="E21408" t="s">
        <v>185</v>
      </c>
      <c r="F21408" t="s">
        <v>133</v>
      </c>
    </row>
    <row r="21409" spans="1:6" x14ac:dyDescent="0.25">
      <c r="A21409">
        <v>4287</v>
      </c>
      <c r="B21409" s="3">
        <v>44378</v>
      </c>
      <c r="C21409" s="3">
        <v>44378</v>
      </c>
      <c r="D21409" t="s">
        <v>131</v>
      </c>
      <c r="E21409" t="s">
        <v>185</v>
      </c>
      <c r="F21409" t="s">
        <v>133</v>
      </c>
    </row>
    <row r="21410" spans="1:6" x14ac:dyDescent="0.25">
      <c r="A21410">
        <v>4289</v>
      </c>
      <c r="B21410" s="3">
        <v>43997</v>
      </c>
      <c r="C21410" s="3">
        <v>44088</v>
      </c>
      <c r="D21410" t="s">
        <v>131</v>
      </c>
      <c r="E21410" t="s">
        <v>110</v>
      </c>
      <c r="F21410" t="s">
        <v>132</v>
      </c>
    </row>
    <row r="21411" spans="1:6" x14ac:dyDescent="0.25">
      <c r="A21411">
        <v>4289</v>
      </c>
      <c r="B21411" s="3">
        <v>44089</v>
      </c>
      <c r="C21411" s="3">
        <v>44196</v>
      </c>
      <c r="D21411" t="s">
        <v>131</v>
      </c>
      <c r="E21411" t="s">
        <v>110</v>
      </c>
      <c r="F21411" t="s">
        <v>132</v>
      </c>
    </row>
    <row r="21412" spans="1:6" x14ac:dyDescent="0.25">
      <c r="A21412">
        <v>4289</v>
      </c>
      <c r="B21412" s="3">
        <v>44197</v>
      </c>
      <c r="C21412" s="3">
        <v>44286</v>
      </c>
      <c r="D21412" t="s">
        <v>131</v>
      </c>
      <c r="E21412" t="s">
        <v>110</v>
      </c>
      <c r="F21412" t="s">
        <v>132</v>
      </c>
    </row>
    <row r="21413" spans="1:6" x14ac:dyDescent="0.25">
      <c r="A21413">
        <v>4289</v>
      </c>
      <c r="B21413" s="3">
        <v>44287</v>
      </c>
      <c r="C21413" s="3">
        <v>44377</v>
      </c>
      <c r="D21413" t="s">
        <v>131</v>
      </c>
      <c r="E21413" t="s">
        <v>110</v>
      </c>
      <c r="F21413" t="s">
        <v>132</v>
      </c>
    </row>
    <row r="21414" spans="1:6" x14ac:dyDescent="0.25">
      <c r="A21414">
        <v>4289</v>
      </c>
      <c r="B21414" s="3">
        <v>44378</v>
      </c>
      <c r="C21414" s="3">
        <v>44469</v>
      </c>
      <c r="D21414" t="s">
        <v>131</v>
      </c>
      <c r="E21414" t="s">
        <v>110</v>
      </c>
      <c r="F21414" t="s">
        <v>132</v>
      </c>
    </row>
    <row r="21415" spans="1:6" x14ac:dyDescent="0.25">
      <c r="A21415">
        <v>4289</v>
      </c>
      <c r="B21415" s="3">
        <v>44470</v>
      </c>
      <c r="C21415" s="3">
        <v>44561</v>
      </c>
      <c r="D21415" t="s">
        <v>131</v>
      </c>
      <c r="E21415" t="s">
        <v>110</v>
      </c>
      <c r="F21415" t="s">
        <v>132</v>
      </c>
    </row>
    <row r="21416" spans="1:6" x14ac:dyDescent="0.25">
      <c r="A21416">
        <v>4289</v>
      </c>
      <c r="B21416" s="3">
        <v>44562</v>
      </c>
      <c r="C21416" s="3">
        <v>44608</v>
      </c>
      <c r="D21416" t="s">
        <v>131</v>
      </c>
      <c r="E21416" t="s">
        <v>110</v>
      </c>
      <c r="F21416" t="s">
        <v>132</v>
      </c>
    </row>
    <row r="21417" spans="1:6" x14ac:dyDescent="0.25">
      <c r="A21417">
        <v>4292</v>
      </c>
      <c r="B21417" s="3">
        <v>43862</v>
      </c>
      <c r="D21417" t="s">
        <v>131</v>
      </c>
      <c r="E21417" t="s">
        <v>176</v>
      </c>
      <c r="F21417" t="s">
        <v>133</v>
      </c>
    </row>
    <row r="21418" spans="1:6" x14ac:dyDescent="0.25">
      <c r="A21418">
        <v>4293</v>
      </c>
      <c r="B21418" s="3">
        <v>44151</v>
      </c>
      <c r="C21418" s="3">
        <v>44593</v>
      </c>
      <c r="D21418" t="s">
        <v>131</v>
      </c>
      <c r="E21418" t="s">
        <v>190</v>
      </c>
      <c r="F21418" t="s">
        <v>133</v>
      </c>
    </row>
    <row r="21419" spans="1:6" x14ac:dyDescent="0.25">
      <c r="A21419">
        <v>4293</v>
      </c>
      <c r="B21419" s="3">
        <v>44593</v>
      </c>
      <c r="C21419" s="3">
        <v>44593</v>
      </c>
      <c r="D21419" t="s">
        <v>131</v>
      </c>
      <c r="E21419" t="s">
        <v>339</v>
      </c>
      <c r="F21419" t="s">
        <v>133</v>
      </c>
    </row>
    <row r="21420" spans="1:6" x14ac:dyDescent="0.25">
      <c r="A21420">
        <v>4293</v>
      </c>
      <c r="B21420" s="3">
        <v>44593</v>
      </c>
      <c r="C21420" s="3">
        <v>44713</v>
      </c>
      <c r="D21420" t="s">
        <v>131</v>
      </c>
      <c r="E21420" t="s">
        <v>339</v>
      </c>
      <c r="F21420" t="s">
        <v>133</v>
      </c>
    </row>
    <row r="21421" spans="1:6" x14ac:dyDescent="0.25">
      <c r="A21421">
        <v>4293</v>
      </c>
      <c r="B21421" s="3">
        <v>44713</v>
      </c>
      <c r="C21421" s="3">
        <v>44713</v>
      </c>
      <c r="D21421" t="s">
        <v>131</v>
      </c>
      <c r="E21421" t="s">
        <v>339</v>
      </c>
      <c r="F21421" t="s">
        <v>133</v>
      </c>
    </row>
    <row r="21422" spans="1:6" x14ac:dyDescent="0.25">
      <c r="A21422">
        <v>4293</v>
      </c>
      <c r="B21422" s="3">
        <v>44713</v>
      </c>
      <c r="D21422" t="s">
        <v>131</v>
      </c>
      <c r="E21422" t="s">
        <v>124</v>
      </c>
      <c r="F21422" t="s">
        <v>133</v>
      </c>
    </row>
    <row r="21423" spans="1:6" x14ac:dyDescent="0.25">
      <c r="A21423">
        <v>4294</v>
      </c>
      <c r="B21423" s="3">
        <v>44578</v>
      </c>
      <c r="C21423" s="3">
        <v>44651</v>
      </c>
      <c r="D21423" t="s">
        <v>131</v>
      </c>
      <c r="E21423" t="s">
        <v>180</v>
      </c>
      <c r="F21423" t="s">
        <v>133</v>
      </c>
    </row>
    <row r="21424" spans="1:6" x14ac:dyDescent="0.25">
      <c r="A21424">
        <v>4294</v>
      </c>
      <c r="B21424" s="3">
        <v>44652</v>
      </c>
      <c r="C21424" s="3">
        <v>44742</v>
      </c>
      <c r="D21424" t="s">
        <v>131</v>
      </c>
      <c r="E21424" t="s">
        <v>180</v>
      </c>
      <c r="F21424" t="s">
        <v>133</v>
      </c>
    </row>
    <row r="21425" spans="1:6" x14ac:dyDescent="0.25">
      <c r="A21425">
        <v>4295</v>
      </c>
      <c r="B21425" s="3">
        <v>44228</v>
      </c>
      <c r="C21425" s="3">
        <v>44316</v>
      </c>
      <c r="D21425" t="s">
        <v>131</v>
      </c>
      <c r="E21425" t="s">
        <v>171</v>
      </c>
      <c r="F21425" t="s">
        <v>132</v>
      </c>
    </row>
    <row r="21426" spans="1:6" x14ac:dyDescent="0.25">
      <c r="A21426">
        <v>4295</v>
      </c>
      <c r="B21426" s="3">
        <v>44317</v>
      </c>
      <c r="C21426" s="3">
        <v>44408</v>
      </c>
      <c r="D21426" t="s">
        <v>131</v>
      </c>
      <c r="E21426" t="s">
        <v>171</v>
      </c>
      <c r="F21426" t="s">
        <v>132</v>
      </c>
    </row>
    <row r="21427" spans="1:6" x14ac:dyDescent="0.25">
      <c r="A21427">
        <v>4295</v>
      </c>
      <c r="B21427" s="3">
        <v>44409</v>
      </c>
      <c r="C21427" s="3">
        <v>44500</v>
      </c>
      <c r="D21427" t="s">
        <v>131</v>
      </c>
      <c r="E21427" t="s">
        <v>171</v>
      </c>
      <c r="F21427" t="s">
        <v>132</v>
      </c>
    </row>
    <row r="21428" spans="1:6" x14ac:dyDescent="0.25">
      <c r="A21428">
        <v>4295</v>
      </c>
      <c r="B21428" s="3">
        <v>44501</v>
      </c>
      <c r="C21428" s="3">
        <v>44561</v>
      </c>
      <c r="D21428" t="s">
        <v>131</v>
      </c>
      <c r="E21428" t="s">
        <v>171</v>
      </c>
      <c r="F21428" t="s">
        <v>132</v>
      </c>
    </row>
    <row r="21429" spans="1:6" x14ac:dyDescent="0.25">
      <c r="A21429">
        <v>4295</v>
      </c>
      <c r="B21429" s="3">
        <v>44578</v>
      </c>
      <c r="C21429" s="3">
        <v>44666</v>
      </c>
      <c r="D21429" t="s">
        <v>131</v>
      </c>
      <c r="E21429" t="s">
        <v>172</v>
      </c>
      <c r="F21429" t="s">
        <v>132</v>
      </c>
    </row>
    <row r="21430" spans="1:6" x14ac:dyDescent="0.25">
      <c r="A21430">
        <v>4295</v>
      </c>
      <c r="B21430" s="3">
        <v>44667</v>
      </c>
      <c r="C21430" s="3">
        <v>44742</v>
      </c>
      <c r="D21430" t="s">
        <v>131</v>
      </c>
      <c r="E21430" t="s">
        <v>172</v>
      </c>
      <c r="F21430" t="s">
        <v>132</v>
      </c>
    </row>
    <row r="21431" spans="1:6" x14ac:dyDescent="0.25">
      <c r="A21431">
        <v>4296</v>
      </c>
      <c r="B21431" s="3">
        <v>44166</v>
      </c>
      <c r="C21431" s="3">
        <v>44196</v>
      </c>
      <c r="D21431" t="s">
        <v>131</v>
      </c>
      <c r="E21431" t="s">
        <v>135</v>
      </c>
      <c r="F21431" t="s">
        <v>133</v>
      </c>
    </row>
    <row r="21432" spans="1:6" x14ac:dyDescent="0.25">
      <c r="A21432">
        <v>4296</v>
      </c>
      <c r="B21432" s="3">
        <v>44197</v>
      </c>
      <c r="C21432" s="3">
        <v>44227</v>
      </c>
      <c r="D21432" t="s">
        <v>131</v>
      </c>
      <c r="E21432" t="s">
        <v>135</v>
      </c>
      <c r="F21432" t="s">
        <v>133</v>
      </c>
    </row>
    <row r="21433" spans="1:6" x14ac:dyDescent="0.25">
      <c r="A21433">
        <v>4296</v>
      </c>
      <c r="B21433" s="3">
        <v>44228</v>
      </c>
      <c r="C21433" s="3">
        <v>44255</v>
      </c>
      <c r="D21433" t="s">
        <v>131</v>
      </c>
      <c r="E21433" t="s">
        <v>135</v>
      </c>
      <c r="F21433" t="s">
        <v>133</v>
      </c>
    </row>
    <row r="21434" spans="1:6" x14ac:dyDescent="0.25">
      <c r="A21434">
        <v>4296</v>
      </c>
      <c r="B21434" s="3">
        <v>44255</v>
      </c>
      <c r="C21434" s="3">
        <v>44255</v>
      </c>
      <c r="D21434" t="s">
        <v>131</v>
      </c>
      <c r="E21434" t="s">
        <v>135</v>
      </c>
      <c r="F21434" t="s">
        <v>133</v>
      </c>
    </row>
    <row r="21435" spans="1:6" x14ac:dyDescent="0.25">
      <c r="A21435">
        <v>4296</v>
      </c>
      <c r="B21435" s="3">
        <v>44256</v>
      </c>
      <c r="C21435" s="3">
        <v>44256</v>
      </c>
      <c r="D21435" t="s">
        <v>131</v>
      </c>
      <c r="E21435" t="s">
        <v>292</v>
      </c>
      <c r="F21435" t="s">
        <v>133</v>
      </c>
    </row>
    <row r="21436" spans="1:6" x14ac:dyDescent="0.25">
      <c r="A21436">
        <v>4296</v>
      </c>
      <c r="B21436" s="3">
        <v>44256</v>
      </c>
      <c r="C21436" s="3">
        <v>44424</v>
      </c>
      <c r="D21436" t="s">
        <v>131</v>
      </c>
      <c r="E21436" t="s">
        <v>207</v>
      </c>
      <c r="F21436" t="s">
        <v>133</v>
      </c>
    </row>
    <row r="21437" spans="1:6" x14ac:dyDescent="0.25">
      <c r="A21437">
        <v>4296</v>
      </c>
      <c r="B21437" s="3">
        <v>44424</v>
      </c>
      <c r="C21437" s="3">
        <v>44424</v>
      </c>
      <c r="D21437" t="s">
        <v>131</v>
      </c>
      <c r="E21437" t="s">
        <v>207</v>
      </c>
      <c r="F21437" t="s">
        <v>133</v>
      </c>
    </row>
    <row r="21438" spans="1:6" x14ac:dyDescent="0.25">
      <c r="A21438">
        <v>4296</v>
      </c>
      <c r="B21438" s="3">
        <v>44424</v>
      </c>
      <c r="C21438" s="3">
        <v>44424</v>
      </c>
      <c r="D21438" t="s">
        <v>131</v>
      </c>
      <c r="E21438" t="s">
        <v>185</v>
      </c>
      <c r="F21438" t="s">
        <v>133</v>
      </c>
    </row>
    <row r="21439" spans="1:6" x14ac:dyDescent="0.25">
      <c r="A21439">
        <v>4296</v>
      </c>
      <c r="B21439" s="3">
        <v>44424</v>
      </c>
      <c r="C21439" s="3">
        <v>44585</v>
      </c>
      <c r="D21439" t="s">
        <v>131</v>
      </c>
      <c r="E21439" t="s">
        <v>185</v>
      </c>
      <c r="F21439" t="s">
        <v>133</v>
      </c>
    </row>
    <row r="21440" spans="1:6" x14ac:dyDescent="0.25">
      <c r="A21440">
        <v>4296</v>
      </c>
      <c r="B21440" s="3">
        <v>44585</v>
      </c>
      <c r="C21440" s="3">
        <v>44585</v>
      </c>
      <c r="D21440" t="s">
        <v>131</v>
      </c>
      <c r="E21440" t="s">
        <v>340</v>
      </c>
      <c r="F21440" t="s">
        <v>133</v>
      </c>
    </row>
    <row r="21441" spans="1:6" x14ac:dyDescent="0.25">
      <c r="A21441">
        <v>4296</v>
      </c>
      <c r="B21441" s="3">
        <v>44585</v>
      </c>
      <c r="C21441" s="3">
        <v>44593</v>
      </c>
      <c r="D21441" t="s">
        <v>131</v>
      </c>
      <c r="E21441" t="s">
        <v>340</v>
      </c>
      <c r="F21441" t="s">
        <v>133</v>
      </c>
    </row>
    <row r="21442" spans="1:6" x14ac:dyDescent="0.25">
      <c r="A21442">
        <v>4296</v>
      </c>
      <c r="B21442" s="3">
        <v>44585</v>
      </c>
      <c r="C21442" s="3">
        <v>44585</v>
      </c>
      <c r="D21442" t="s">
        <v>131</v>
      </c>
      <c r="E21442" t="s">
        <v>341</v>
      </c>
      <c r="F21442" t="s">
        <v>133</v>
      </c>
    </row>
    <row r="21443" spans="1:6" x14ac:dyDescent="0.25">
      <c r="A21443">
        <v>4296</v>
      </c>
      <c r="B21443" s="3">
        <v>44585</v>
      </c>
      <c r="C21443" s="3">
        <v>44634</v>
      </c>
      <c r="D21443" t="s">
        <v>131</v>
      </c>
      <c r="E21443" t="s">
        <v>341</v>
      </c>
      <c r="F21443" t="s">
        <v>133</v>
      </c>
    </row>
    <row r="21444" spans="1:6" x14ac:dyDescent="0.25">
      <c r="A21444">
        <v>4296</v>
      </c>
      <c r="B21444" s="3">
        <v>44593</v>
      </c>
      <c r="C21444" s="3">
        <v>44593</v>
      </c>
      <c r="D21444" t="s">
        <v>131</v>
      </c>
      <c r="E21444" t="s">
        <v>340</v>
      </c>
      <c r="F21444" t="s">
        <v>133</v>
      </c>
    </row>
    <row r="21445" spans="1:6" x14ac:dyDescent="0.25">
      <c r="A21445">
        <v>4296</v>
      </c>
      <c r="B21445" s="3">
        <v>44593</v>
      </c>
      <c r="C21445" s="3">
        <v>44593</v>
      </c>
      <c r="D21445" t="s">
        <v>131</v>
      </c>
      <c r="E21445" t="s">
        <v>340</v>
      </c>
      <c r="F21445" t="s">
        <v>133</v>
      </c>
    </row>
    <row r="21446" spans="1:6" x14ac:dyDescent="0.25">
      <c r="A21446">
        <v>4296</v>
      </c>
      <c r="B21446" s="3">
        <v>44593</v>
      </c>
      <c r="C21446" s="3">
        <v>44593</v>
      </c>
      <c r="D21446" t="s">
        <v>131</v>
      </c>
      <c r="E21446" t="s">
        <v>207</v>
      </c>
      <c r="F21446" t="s">
        <v>133</v>
      </c>
    </row>
    <row r="21447" spans="1:6" x14ac:dyDescent="0.25">
      <c r="A21447">
        <v>4296</v>
      </c>
      <c r="B21447" s="3">
        <v>44593</v>
      </c>
      <c r="C21447" s="3">
        <v>44634</v>
      </c>
      <c r="D21447" t="s">
        <v>131</v>
      </c>
      <c r="E21447" t="s">
        <v>207</v>
      </c>
      <c r="F21447" t="s">
        <v>133</v>
      </c>
    </row>
    <row r="21448" spans="1:6" x14ac:dyDescent="0.25">
      <c r="A21448">
        <v>4296</v>
      </c>
      <c r="B21448" s="3">
        <v>44634</v>
      </c>
      <c r="C21448" s="3">
        <v>44642</v>
      </c>
      <c r="D21448" t="s">
        <v>131</v>
      </c>
      <c r="E21448" t="s">
        <v>207</v>
      </c>
      <c r="F21448" t="s">
        <v>133</v>
      </c>
    </row>
    <row r="21449" spans="1:6" x14ac:dyDescent="0.25">
      <c r="A21449">
        <v>4296</v>
      </c>
      <c r="B21449" s="3">
        <v>44642</v>
      </c>
      <c r="C21449" s="3">
        <v>44642</v>
      </c>
      <c r="D21449" t="s">
        <v>131</v>
      </c>
      <c r="E21449" t="s">
        <v>207</v>
      </c>
      <c r="F21449" t="s">
        <v>133</v>
      </c>
    </row>
    <row r="21450" spans="1:6" x14ac:dyDescent="0.25">
      <c r="A21450">
        <v>4296</v>
      </c>
      <c r="B21450" s="3">
        <v>44642</v>
      </c>
      <c r="C21450" s="3">
        <v>44642</v>
      </c>
      <c r="D21450" t="s">
        <v>131</v>
      </c>
      <c r="E21450" t="s">
        <v>342</v>
      </c>
      <c r="F21450" t="s">
        <v>133</v>
      </c>
    </row>
    <row r="21451" spans="1:6" x14ac:dyDescent="0.25">
      <c r="A21451">
        <v>4296</v>
      </c>
      <c r="B21451" s="3">
        <v>44642</v>
      </c>
      <c r="D21451" t="s">
        <v>131</v>
      </c>
      <c r="E21451" t="s">
        <v>342</v>
      </c>
      <c r="F21451" t="s">
        <v>133</v>
      </c>
    </row>
    <row r="21452" spans="1:6" x14ac:dyDescent="0.25">
      <c r="A21452">
        <v>4297</v>
      </c>
      <c r="B21452" s="3">
        <v>43692</v>
      </c>
      <c r="C21452" s="3">
        <v>43783</v>
      </c>
      <c r="D21452" t="s">
        <v>131</v>
      </c>
      <c r="E21452" t="s">
        <v>163</v>
      </c>
      <c r="F21452" t="s">
        <v>132</v>
      </c>
    </row>
    <row r="21453" spans="1:6" x14ac:dyDescent="0.25">
      <c r="A21453">
        <v>4297</v>
      </c>
      <c r="B21453" s="3">
        <v>43738</v>
      </c>
      <c r="C21453" s="3">
        <v>43783</v>
      </c>
      <c r="D21453" t="s">
        <v>131</v>
      </c>
      <c r="E21453" t="s">
        <v>163</v>
      </c>
      <c r="F21453" t="s">
        <v>133</v>
      </c>
    </row>
    <row r="21454" spans="1:6" x14ac:dyDescent="0.25">
      <c r="A21454">
        <v>4297</v>
      </c>
      <c r="B21454" s="3">
        <v>43784</v>
      </c>
      <c r="C21454" s="3">
        <v>43830</v>
      </c>
      <c r="D21454" t="s">
        <v>131</v>
      </c>
      <c r="E21454" t="s">
        <v>163</v>
      </c>
      <c r="F21454" t="s">
        <v>133</v>
      </c>
    </row>
    <row r="21455" spans="1:6" x14ac:dyDescent="0.25">
      <c r="A21455">
        <v>4297</v>
      </c>
      <c r="B21455" s="3">
        <v>43831</v>
      </c>
      <c r="C21455" s="3">
        <v>43921</v>
      </c>
      <c r="D21455" t="s">
        <v>131</v>
      </c>
      <c r="E21455" t="s">
        <v>163</v>
      </c>
      <c r="F21455" t="s">
        <v>133</v>
      </c>
    </row>
    <row r="21456" spans="1:6" x14ac:dyDescent="0.25">
      <c r="A21456">
        <v>4297</v>
      </c>
      <c r="B21456" s="3">
        <v>43922</v>
      </c>
      <c r="C21456" s="3">
        <v>44012</v>
      </c>
      <c r="D21456" t="s">
        <v>131</v>
      </c>
      <c r="E21456" t="s">
        <v>163</v>
      </c>
      <c r="F21456" t="s">
        <v>133</v>
      </c>
    </row>
    <row r="21457" spans="1:6" x14ac:dyDescent="0.25">
      <c r="A21457">
        <v>4297</v>
      </c>
      <c r="B21457" s="3">
        <v>44013</v>
      </c>
      <c r="C21457" s="3">
        <v>44104</v>
      </c>
      <c r="D21457" t="s">
        <v>131</v>
      </c>
      <c r="E21457" t="s">
        <v>163</v>
      </c>
      <c r="F21457" t="s">
        <v>133</v>
      </c>
    </row>
    <row r="21458" spans="1:6" x14ac:dyDescent="0.25">
      <c r="A21458">
        <v>4297</v>
      </c>
      <c r="B21458" s="3">
        <v>44105</v>
      </c>
      <c r="C21458" s="3">
        <v>44196</v>
      </c>
      <c r="D21458" t="s">
        <v>131</v>
      </c>
      <c r="E21458" t="s">
        <v>163</v>
      </c>
      <c r="F21458" t="s">
        <v>133</v>
      </c>
    </row>
    <row r="21459" spans="1:6" x14ac:dyDescent="0.25">
      <c r="A21459">
        <v>4297</v>
      </c>
      <c r="B21459" s="3">
        <v>44197</v>
      </c>
      <c r="C21459" s="3">
        <v>44286</v>
      </c>
      <c r="D21459" t="s">
        <v>131</v>
      </c>
      <c r="E21459" t="s">
        <v>163</v>
      </c>
      <c r="F21459" t="s">
        <v>133</v>
      </c>
    </row>
    <row r="21460" spans="1:6" x14ac:dyDescent="0.25">
      <c r="A21460">
        <v>4297</v>
      </c>
      <c r="B21460" s="3">
        <v>44287</v>
      </c>
      <c r="C21460" s="3">
        <v>44377</v>
      </c>
      <c r="D21460" t="s">
        <v>131</v>
      </c>
      <c r="E21460" t="s">
        <v>163</v>
      </c>
      <c r="F21460" t="s">
        <v>133</v>
      </c>
    </row>
    <row r="21461" spans="1:6" x14ac:dyDescent="0.25">
      <c r="A21461">
        <v>4297</v>
      </c>
      <c r="B21461" s="3">
        <v>44378</v>
      </c>
      <c r="C21461" s="3">
        <v>44469</v>
      </c>
      <c r="D21461" t="s">
        <v>131</v>
      </c>
      <c r="E21461" t="s">
        <v>163</v>
      </c>
      <c r="F21461" t="s">
        <v>133</v>
      </c>
    </row>
    <row r="21462" spans="1:6" x14ac:dyDescent="0.25">
      <c r="A21462">
        <v>4297</v>
      </c>
      <c r="B21462" s="3">
        <v>44470</v>
      </c>
      <c r="C21462" s="3">
        <v>44561</v>
      </c>
      <c r="D21462" t="s">
        <v>131</v>
      </c>
      <c r="E21462" t="s">
        <v>163</v>
      </c>
      <c r="F21462" t="s">
        <v>133</v>
      </c>
    </row>
    <row r="21463" spans="1:6" x14ac:dyDescent="0.25">
      <c r="A21463">
        <v>4297</v>
      </c>
      <c r="B21463" s="3">
        <v>44564</v>
      </c>
      <c r="C21463" s="3">
        <v>44651</v>
      </c>
      <c r="D21463" t="s">
        <v>131</v>
      </c>
      <c r="E21463" t="s">
        <v>163</v>
      </c>
      <c r="F21463" t="s">
        <v>133</v>
      </c>
    </row>
    <row r="21464" spans="1:6" x14ac:dyDescent="0.25">
      <c r="A21464">
        <v>4297</v>
      </c>
      <c r="B21464" s="3">
        <v>44652</v>
      </c>
      <c r="C21464" s="3">
        <v>44742</v>
      </c>
      <c r="D21464" t="s">
        <v>131</v>
      </c>
      <c r="E21464" t="s">
        <v>163</v>
      </c>
      <c r="F21464" t="s">
        <v>133</v>
      </c>
    </row>
    <row r="21465" spans="1:6" x14ac:dyDescent="0.25">
      <c r="A21465">
        <v>4298</v>
      </c>
      <c r="B21465" s="3">
        <v>44302</v>
      </c>
      <c r="C21465" s="3">
        <v>44392</v>
      </c>
      <c r="D21465" t="s">
        <v>131</v>
      </c>
      <c r="E21465" t="s">
        <v>169</v>
      </c>
      <c r="F21465" t="s">
        <v>133</v>
      </c>
    </row>
    <row r="21466" spans="1:6" x14ac:dyDescent="0.25">
      <c r="A21466">
        <v>4298</v>
      </c>
      <c r="B21466" s="3">
        <v>44409</v>
      </c>
      <c r="D21466" t="s">
        <v>131</v>
      </c>
      <c r="E21466" t="s">
        <v>169</v>
      </c>
      <c r="F21466" t="s">
        <v>133</v>
      </c>
    </row>
    <row r="21467" spans="1:6" x14ac:dyDescent="0.25">
      <c r="A21467">
        <v>4298</v>
      </c>
      <c r="B21467" s="3">
        <v>44409</v>
      </c>
      <c r="D21467" t="s">
        <v>131</v>
      </c>
      <c r="E21467" t="s">
        <v>187</v>
      </c>
      <c r="F21467" t="s">
        <v>133</v>
      </c>
    </row>
    <row r="21468" spans="1:6" x14ac:dyDescent="0.25">
      <c r="A21468">
        <v>4299</v>
      </c>
      <c r="B21468" s="3">
        <v>44202</v>
      </c>
      <c r="C21468" s="3">
        <v>44286</v>
      </c>
      <c r="D21468" t="s">
        <v>131</v>
      </c>
      <c r="E21468" t="s">
        <v>180</v>
      </c>
      <c r="F21468" t="s">
        <v>133</v>
      </c>
    </row>
    <row r="21469" spans="1:6" x14ac:dyDescent="0.25">
      <c r="A21469">
        <v>4299</v>
      </c>
      <c r="B21469" s="3">
        <v>44287</v>
      </c>
      <c r="C21469" s="3">
        <v>44377</v>
      </c>
      <c r="D21469" t="s">
        <v>131</v>
      </c>
      <c r="E21469" t="s">
        <v>180</v>
      </c>
      <c r="F21469" t="s">
        <v>133</v>
      </c>
    </row>
    <row r="21470" spans="1:6" x14ac:dyDescent="0.25">
      <c r="A21470">
        <v>4299</v>
      </c>
      <c r="B21470" s="3">
        <v>44317</v>
      </c>
      <c r="C21470" s="3">
        <v>44377</v>
      </c>
      <c r="D21470" t="s">
        <v>131</v>
      </c>
      <c r="E21470" t="s">
        <v>180</v>
      </c>
      <c r="F21470" t="s">
        <v>133</v>
      </c>
    </row>
    <row r="21471" spans="1:6" x14ac:dyDescent="0.25">
      <c r="A21471">
        <v>4299</v>
      </c>
      <c r="B21471" s="3">
        <v>44364</v>
      </c>
      <c r="C21471" s="3">
        <v>44455</v>
      </c>
      <c r="D21471" t="s">
        <v>131</v>
      </c>
      <c r="E21471" t="s">
        <v>180</v>
      </c>
      <c r="F21471" t="s">
        <v>133</v>
      </c>
    </row>
    <row r="21472" spans="1:6" x14ac:dyDescent="0.25">
      <c r="A21472">
        <v>4299</v>
      </c>
      <c r="B21472" s="3">
        <v>44456</v>
      </c>
      <c r="C21472" s="3">
        <v>44485</v>
      </c>
      <c r="D21472" t="s">
        <v>131</v>
      </c>
      <c r="E21472" t="s">
        <v>134</v>
      </c>
      <c r="F21472" t="s">
        <v>133</v>
      </c>
    </row>
    <row r="21473" spans="1:6" x14ac:dyDescent="0.25">
      <c r="A21473">
        <v>4299</v>
      </c>
      <c r="B21473" s="3">
        <v>44486</v>
      </c>
      <c r="C21473" s="3">
        <v>44561</v>
      </c>
      <c r="D21473" t="s">
        <v>131</v>
      </c>
      <c r="E21473" t="s">
        <v>134</v>
      </c>
      <c r="F21473" t="s">
        <v>133</v>
      </c>
    </row>
    <row r="21474" spans="1:6" x14ac:dyDescent="0.25">
      <c r="A21474">
        <v>4299</v>
      </c>
      <c r="B21474" s="3">
        <v>44562</v>
      </c>
      <c r="D21474" t="s">
        <v>131</v>
      </c>
      <c r="E21474" t="s">
        <v>134</v>
      </c>
      <c r="F21474" t="s">
        <v>133</v>
      </c>
    </row>
    <row r="21475" spans="1:6" x14ac:dyDescent="0.25">
      <c r="A21475">
        <v>4302</v>
      </c>
      <c r="B21475" s="3">
        <v>43858</v>
      </c>
      <c r="C21475" s="3">
        <v>44567</v>
      </c>
      <c r="D21475" t="s">
        <v>131</v>
      </c>
      <c r="E21475" t="s">
        <v>167</v>
      </c>
      <c r="F21475" t="s">
        <v>133</v>
      </c>
    </row>
    <row r="21476" spans="1:6" x14ac:dyDescent="0.25">
      <c r="A21476">
        <v>4302</v>
      </c>
      <c r="B21476" s="3">
        <v>44567</v>
      </c>
      <c r="C21476" s="3">
        <v>44574</v>
      </c>
      <c r="D21476" t="s">
        <v>131</v>
      </c>
      <c r="E21476" t="s">
        <v>167</v>
      </c>
      <c r="F21476" t="s">
        <v>133</v>
      </c>
    </row>
    <row r="21477" spans="1:6" x14ac:dyDescent="0.25">
      <c r="A21477">
        <v>4302</v>
      </c>
      <c r="B21477" s="3">
        <v>44575</v>
      </c>
      <c r="D21477" t="s">
        <v>131</v>
      </c>
      <c r="E21477" t="s">
        <v>167</v>
      </c>
      <c r="F21477" t="s">
        <v>133</v>
      </c>
    </row>
    <row r="21478" spans="1:6" x14ac:dyDescent="0.25">
      <c r="A21478">
        <v>4306</v>
      </c>
      <c r="B21478" s="3">
        <v>43739</v>
      </c>
      <c r="C21478" s="3">
        <v>43865</v>
      </c>
      <c r="D21478" t="s">
        <v>131</v>
      </c>
      <c r="E21478" t="s">
        <v>184</v>
      </c>
      <c r="F21478" t="s">
        <v>133</v>
      </c>
    </row>
    <row r="21479" spans="1:6" x14ac:dyDescent="0.25">
      <c r="A21479">
        <v>4306</v>
      </c>
      <c r="B21479" s="3">
        <v>43865</v>
      </c>
      <c r="C21479" s="3">
        <v>44074</v>
      </c>
      <c r="D21479" t="s">
        <v>131</v>
      </c>
      <c r="E21479" t="s">
        <v>184</v>
      </c>
      <c r="F21479" t="s">
        <v>133</v>
      </c>
    </row>
    <row r="21480" spans="1:6" x14ac:dyDescent="0.25">
      <c r="A21480">
        <v>4306</v>
      </c>
      <c r="B21480" s="3">
        <v>44074</v>
      </c>
      <c r="D21480" t="s">
        <v>131</v>
      </c>
      <c r="E21480" t="s">
        <v>169</v>
      </c>
      <c r="F21480" t="s">
        <v>133</v>
      </c>
    </row>
    <row r="21481" spans="1:6" x14ac:dyDescent="0.25">
      <c r="A21481">
        <v>4306</v>
      </c>
      <c r="B21481" s="3">
        <v>44074</v>
      </c>
      <c r="C21481" s="3">
        <v>44074</v>
      </c>
      <c r="D21481" t="s">
        <v>131</v>
      </c>
      <c r="E21481" t="s">
        <v>184</v>
      </c>
      <c r="F21481" t="s">
        <v>133</v>
      </c>
    </row>
    <row r="21482" spans="1:6" x14ac:dyDescent="0.25">
      <c r="A21482">
        <v>4307</v>
      </c>
      <c r="B21482" s="3">
        <v>44302</v>
      </c>
      <c r="C21482" s="3">
        <v>44487</v>
      </c>
      <c r="D21482" t="s">
        <v>131</v>
      </c>
      <c r="E21482" t="s">
        <v>167</v>
      </c>
      <c r="F21482" t="s">
        <v>133</v>
      </c>
    </row>
    <row r="21483" spans="1:6" x14ac:dyDescent="0.25">
      <c r="A21483">
        <v>4307</v>
      </c>
      <c r="B21483" s="3">
        <v>44302</v>
      </c>
      <c r="C21483" s="3">
        <v>44302</v>
      </c>
      <c r="D21483" t="s">
        <v>131</v>
      </c>
      <c r="E21483" t="s">
        <v>167</v>
      </c>
      <c r="F21483" t="s">
        <v>133</v>
      </c>
    </row>
    <row r="21484" spans="1:6" x14ac:dyDescent="0.25">
      <c r="A21484">
        <v>4307</v>
      </c>
      <c r="B21484" s="3">
        <v>44487</v>
      </c>
      <c r="C21484" s="3">
        <v>44669</v>
      </c>
      <c r="D21484" t="s">
        <v>131</v>
      </c>
      <c r="E21484" t="s">
        <v>174</v>
      </c>
      <c r="F21484" t="s">
        <v>133</v>
      </c>
    </row>
    <row r="21485" spans="1:6" x14ac:dyDescent="0.25">
      <c r="A21485">
        <v>4307</v>
      </c>
      <c r="B21485" s="3">
        <v>44487</v>
      </c>
      <c r="C21485" s="3">
        <v>44487</v>
      </c>
      <c r="D21485" t="s">
        <v>131</v>
      </c>
      <c r="E21485" t="s">
        <v>167</v>
      </c>
      <c r="F21485" t="s">
        <v>133</v>
      </c>
    </row>
    <row r="21486" spans="1:6" x14ac:dyDescent="0.25">
      <c r="A21486">
        <v>4307</v>
      </c>
      <c r="B21486" s="3">
        <v>44487</v>
      </c>
      <c r="C21486" s="3">
        <v>44487</v>
      </c>
      <c r="D21486" t="s">
        <v>131</v>
      </c>
      <c r="E21486" t="s">
        <v>167</v>
      </c>
      <c r="F21486" t="s">
        <v>133</v>
      </c>
    </row>
    <row r="21487" spans="1:6" x14ac:dyDescent="0.25">
      <c r="A21487">
        <v>4307</v>
      </c>
      <c r="B21487" s="3">
        <v>44669</v>
      </c>
      <c r="C21487" s="3">
        <v>44669</v>
      </c>
      <c r="D21487" t="s">
        <v>131</v>
      </c>
      <c r="E21487" t="s">
        <v>174</v>
      </c>
      <c r="F21487" t="s">
        <v>133</v>
      </c>
    </row>
    <row r="21488" spans="1:6" x14ac:dyDescent="0.25">
      <c r="A21488">
        <v>4307</v>
      </c>
      <c r="B21488" s="3">
        <v>44669</v>
      </c>
      <c r="D21488" t="s">
        <v>131</v>
      </c>
      <c r="E21488" t="s">
        <v>167</v>
      </c>
      <c r="F21488" t="s">
        <v>133</v>
      </c>
    </row>
    <row r="21489" spans="1:6" x14ac:dyDescent="0.25">
      <c r="A21489">
        <v>4308</v>
      </c>
      <c r="B21489" s="3">
        <v>43983</v>
      </c>
      <c r="C21489" s="3">
        <v>44621</v>
      </c>
      <c r="D21489" t="s">
        <v>131</v>
      </c>
      <c r="E21489" t="s">
        <v>134</v>
      </c>
      <c r="F21489" t="s">
        <v>133</v>
      </c>
    </row>
    <row r="21490" spans="1:6" x14ac:dyDescent="0.25">
      <c r="A21490">
        <v>4308</v>
      </c>
      <c r="B21490" s="3">
        <v>44621</v>
      </c>
      <c r="C21490" s="3">
        <v>44621</v>
      </c>
      <c r="D21490" t="s">
        <v>131</v>
      </c>
      <c r="E21490" t="s">
        <v>134</v>
      </c>
      <c r="F21490" t="s">
        <v>133</v>
      </c>
    </row>
    <row r="21491" spans="1:6" x14ac:dyDescent="0.25">
      <c r="A21491">
        <v>4308</v>
      </c>
      <c r="B21491" s="3">
        <v>44621</v>
      </c>
      <c r="C21491" s="3">
        <v>44621</v>
      </c>
      <c r="D21491" t="s">
        <v>131</v>
      </c>
      <c r="E21491" t="s">
        <v>299</v>
      </c>
      <c r="F21491" t="s">
        <v>133</v>
      </c>
    </row>
    <row r="21492" spans="1:6" x14ac:dyDescent="0.25">
      <c r="A21492">
        <v>4308</v>
      </c>
      <c r="B21492" s="3">
        <v>44621</v>
      </c>
      <c r="C21492" s="3">
        <v>44725</v>
      </c>
      <c r="D21492" t="s">
        <v>131</v>
      </c>
      <c r="E21492" t="s">
        <v>299</v>
      </c>
      <c r="F21492" t="s">
        <v>133</v>
      </c>
    </row>
    <row r="21493" spans="1:6" x14ac:dyDescent="0.25">
      <c r="A21493">
        <v>4308</v>
      </c>
      <c r="B21493" s="3">
        <v>44725</v>
      </c>
      <c r="D21493" t="s">
        <v>131</v>
      </c>
      <c r="E21493" t="s">
        <v>299</v>
      </c>
      <c r="F21493" t="s">
        <v>133</v>
      </c>
    </row>
    <row r="21494" spans="1:6" x14ac:dyDescent="0.25">
      <c r="A21494">
        <v>4308</v>
      </c>
      <c r="B21494" s="3">
        <v>44725</v>
      </c>
      <c r="C21494" s="3">
        <v>44725</v>
      </c>
      <c r="D21494" t="s">
        <v>131</v>
      </c>
      <c r="E21494" t="s">
        <v>299</v>
      </c>
      <c r="F21494" t="s">
        <v>133</v>
      </c>
    </row>
    <row r="21495" spans="1:6" x14ac:dyDescent="0.25">
      <c r="A21495">
        <v>4310</v>
      </c>
      <c r="B21495" s="3">
        <v>43693</v>
      </c>
      <c r="C21495" s="3">
        <v>43789</v>
      </c>
      <c r="D21495" t="s">
        <v>131</v>
      </c>
      <c r="E21495" t="s">
        <v>112</v>
      </c>
      <c r="F21495" t="s">
        <v>132</v>
      </c>
    </row>
    <row r="21496" spans="1:6" x14ac:dyDescent="0.25">
      <c r="A21496">
        <v>4310</v>
      </c>
      <c r="B21496" s="3">
        <v>43693</v>
      </c>
      <c r="C21496" s="3">
        <v>43693</v>
      </c>
      <c r="D21496" t="s">
        <v>131</v>
      </c>
      <c r="E21496" t="s">
        <v>112</v>
      </c>
      <c r="F21496" t="s">
        <v>132</v>
      </c>
    </row>
    <row r="21497" spans="1:6" x14ac:dyDescent="0.25">
      <c r="A21497">
        <v>4310</v>
      </c>
      <c r="B21497" s="3">
        <v>43789</v>
      </c>
      <c r="C21497" s="3">
        <v>43791</v>
      </c>
      <c r="D21497" t="s">
        <v>131</v>
      </c>
      <c r="E21497" t="s">
        <v>112</v>
      </c>
      <c r="F21497" t="s">
        <v>132</v>
      </c>
    </row>
    <row r="21498" spans="1:6" x14ac:dyDescent="0.25">
      <c r="A21498">
        <v>4310</v>
      </c>
      <c r="B21498" s="3">
        <v>43792</v>
      </c>
      <c r="C21498" s="3">
        <v>43794</v>
      </c>
      <c r="D21498" t="s">
        <v>131</v>
      </c>
      <c r="E21498" t="s">
        <v>112</v>
      </c>
      <c r="F21498" t="s">
        <v>132</v>
      </c>
    </row>
    <row r="21499" spans="1:6" x14ac:dyDescent="0.25">
      <c r="A21499">
        <v>4310</v>
      </c>
      <c r="B21499" s="3">
        <v>43794</v>
      </c>
      <c r="C21499" s="3">
        <v>43800</v>
      </c>
      <c r="D21499" t="s">
        <v>131</v>
      </c>
      <c r="E21499" t="s">
        <v>112</v>
      </c>
      <c r="F21499" t="s">
        <v>132</v>
      </c>
    </row>
    <row r="21500" spans="1:6" x14ac:dyDescent="0.25">
      <c r="A21500">
        <v>4310</v>
      </c>
      <c r="B21500" s="3">
        <v>43801</v>
      </c>
      <c r="C21500" s="3">
        <v>44054</v>
      </c>
      <c r="D21500" t="s">
        <v>131</v>
      </c>
      <c r="E21500" t="s">
        <v>112</v>
      </c>
      <c r="F21500" t="s">
        <v>132</v>
      </c>
    </row>
    <row r="21501" spans="1:6" x14ac:dyDescent="0.25">
      <c r="A21501">
        <v>4310</v>
      </c>
      <c r="B21501" s="3">
        <v>44054</v>
      </c>
      <c r="C21501" s="3">
        <v>44055</v>
      </c>
      <c r="D21501" t="s">
        <v>131</v>
      </c>
      <c r="E21501" t="s">
        <v>112</v>
      </c>
      <c r="F21501" t="s">
        <v>132</v>
      </c>
    </row>
    <row r="21502" spans="1:6" x14ac:dyDescent="0.25">
      <c r="A21502">
        <v>4310</v>
      </c>
      <c r="B21502" s="3">
        <v>44059</v>
      </c>
      <c r="C21502" s="3">
        <v>44089</v>
      </c>
      <c r="D21502" t="s">
        <v>131</v>
      </c>
      <c r="E21502" t="s">
        <v>110</v>
      </c>
      <c r="F21502" t="s">
        <v>132</v>
      </c>
    </row>
    <row r="21503" spans="1:6" x14ac:dyDescent="0.25">
      <c r="A21503">
        <v>4310</v>
      </c>
      <c r="B21503" s="3">
        <v>44089</v>
      </c>
      <c r="C21503" s="3">
        <v>44090</v>
      </c>
      <c r="D21503" t="s">
        <v>131</v>
      </c>
      <c r="E21503" t="s">
        <v>110</v>
      </c>
      <c r="F21503" t="s">
        <v>132</v>
      </c>
    </row>
    <row r="21504" spans="1:6" x14ac:dyDescent="0.25">
      <c r="A21504">
        <v>4310</v>
      </c>
      <c r="B21504" s="3">
        <v>44090</v>
      </c>
      <c r="C21504" s="3">
        <v>44634</v>
      </c>
      <c r="D21504" t="s">
        <v>131</v>
      </c>
      <c r="E21504" t="s">
        <v>110</v>
      </c>
      <c r="F21504" t="s">
        <v>132</v>
      </c>
    </row>
    <row r="21505" spans="1:6" x14ac:dyDescent="0.25">
      <c r="A21505">
        <v>4310</v>
      </c>
      <c r="B21505" s="3">
        <v>44090</v>
      </c>
      <c r="C21505" s="3">
        <v>44090</v>
      </c>
      <c r="D21505" t="s">
        <v>131</v>
      </c>
      <c r="E21505" t="s">
        <v>110</v>
      </c>
      <c r="F21505" t="s">
        <v>132</v>
      </c>
    </row>
    <row r="21506" spans="1:6" x14ac:dyDescent="0.25">
      <c r="A21506">
        <v>4310</v>
      </c>
      <c r="B21506" s="3">
        <v>44634</v>
      </c>
      <c r="C21506" s="3">
        <v>44661</v>
      </c>
      <c r="D21506" t="s">
        <v>131</v>
      </c>
      <c r="E21506" t="s">
        <v>110</v>
      </c>
      <c r="F21506" t="s">
        <v>132</v>
      </c>
    </row>
    <row r="21507" spans="1:6" x14ac:dyDescent="0.25">
      <c r="A21507">
        <v>4310</v>
      </c>
      <c r="B21507" s="3">
        <v>44662</v>
      </c>
      <c r="C21507" s="3">
        <v>44743</v>
      </c>
      <c r="D21507" t="s">
        <v>131</v>
      </c>
      <c r="E21507" t="s">
        <v>110</v>
      </c>
      <c r="F21507" t="s">
        <v>132</v>
      </c>
    </row>
    <row r="21508" spans="1:6" x14ac:dyDescent="0.25">
      <c r="A21508">
        <v>4310</v>
      </c>
      <c r="B21508" s="3">
        <v>44743</v>
      </c>
      <c r="C21508" s="3">
        <v>44747</v>
      </c>
      <c r="D21508" t="s">
        <v>131</v>
      </c>
      <c r="E21508" t="s">
        <v>110</v>
      </c>
      <c r="F21508" t="s">
        <v>132</v>
      </c>
    </row>
    <row r="21509" spans="1:6" x14ac:dyDescent="0.25">
      <c r="A21509">
        <v>4310</v>
      </c>
      <c r="B21509" s="3">
        <v>44748</v>
      </c>
      <c r="D21509" t="s">
        <v>131</v>
      </c>
      <c r="E21509" t="s">
        <v>110</v>
      </c>
      <c r="F21509" t="s">
        <v>132</v>
      </c>
    </row>
    <row r="21510" spans="1:6" x14ac:dyDescent="0.25">
      <c r="A21510">
        <v>4311</v>
      </c>
      <c r="B21510" s="3">
        <v>43709</v>
      </c>
      <c r="C21510" s="3">
        <v>43830</v>
      </c>
      <c r="D21510" t="s">
        <v>131</v>
      </c>
      <c r="E21510" t="s">
        <v>167</v>
      </c>
      <c r="F21510" t="s">
        <v>132</v>
      </c>
    </row>
    <row r="21511" spans="1:6" x14ac:dyDescent="0.25">
      <c r="A21511">
        <v>4311</v>
      </c>
      <c r="B21511" s="3">
        <v>43831</v>
      </c>
      <c r="D21511" t="s">
        <v>131</v>
      </c>
      <c r="E21511" t="s">
        <v>167</v>
      </c>
      <c r="F21511" t="s">
        <v>132</v>
      </c>
    </row>
    <row r="21512" spans="1:6" x14ac:dyDescent="0.25">
      <c r="A21512">
        <v>4313</v>
      </c>
      <c r="B21512" s="3">
        <v>43709</v>
      </c>
      <c r="C21512" s="3">
        <v>43830</v>
      </c>
      <c r="D21512" t="s">
        <v>131</v>
      </c>
      <c r="E21512" t="s">
        <v>167</v>
      </c>
      <c r="F21512" t="s">
        <v>132</v>
      </c>
    </row>
    <row r="21513" spans="1:6" x14ac:dyDescent="0.25">
      <c r="A21513">
        <v>4313</v>
      </c>
      <c r="B21513" s="3">
        <v>43831</v>
      </c>
      <c r="C21513" s="3">
        <v>44105</v>
      </c>
      <c r="D21513" t="s">
        <v>131</v>
      </c>
      <c r="E21513" t="s">
        <v>167</v>
      </c>
      <c r="F21513" t="s">
        <v>132</v>
      </c>
    </row>
    <row r="21514" spans="1:6" x14ac:dyDescent="0.25">
      <c r="A21514">
        <v>4314</v>
      </c>
      <c r="B21514" s="3">
        <v>43709</v>
      </c>
      <c r="C21514" s="3">
        <v>43830</v>
      </c>
      <c r="D21514" t="s">
        <v>131</v>
      </c>
      <c r="E21514" t="s">
        <v>167</v>
      </c>
      <c r="F21514" t="s">
        <v>132</v>
      </c>
    </row>
    <row r="21515" spans="1:6" x14ac:dyDescent="0.25">
      <c r="A21515">
        <v>4314</v>
      </c>
      <c r="B21515" s="3">
        <v>43831</v>
      </c>
      <c r="C21515" s="3">
        <v>43921</v>
      </c>
      <c r="D21515" t="s">
        <v>131</v>
      </c>
      <c r="E21515" t="s">
        <v>167</v>
      </c>
      <c r="F21515" t="s">
        <v>132</v>
      </c>
    </row>
    <row r="21516" spans="1:6" x14ac:dyDescent="0.25">
      <c r="A21516">
        <v>4314</v>
      </c>
      <c r="B21516" s="3">
        <v>43922</v>
      </c>
      <c r="C21516" s="3">
        <v>44012</v>
      </c>
      <c r="D21516" t="s">
        <v>131</v>
      </c>
      <c r="E21516" t="s">
        <v>167</v>
      </c>
      <c r="F21516" t="s">
        <v>132</v>
      </c>
    </row>
    <row r="21517" spans="1:6" x14ac:dyDescent="0.25">
      <c r="A21517">
        <v>4314</v>
      </c>
      <c r="B21517" s="3">
        <v>44013</v>
      </c>
      <c r="C21517" s="3">
        <v>44104</v>
      </c>
      <c r="D21517" t="s">
        <v>131</v>
      </c>
      <c r="E21517" t="s">
        <v>167</v>
      </c>
      <c r="F21517" t="s">
        <v>132</v>
      </c>
    </row>
    <row r="21518" spans="1:6" x14ac:dyDescent="0.25">
      <c r="A21518">
        <v>4314</v>
      </c>
      <c r="B21518" s="3">
        <v>44105</v>
      </c>
      <c r="C21518" s="3">
        <v>44375</v>
      </c>
      <c r="D21518" t="s">
        <v>131</v>
      </c>
      <c r="E21518" t="s">
        <v>180</v>
      </c>
      <c r="F21518" t="s">
        <v>132</v>
      </c>
    </row>
    <row r="21519" spans="1:6" x14ac:dyDescent="0.25">
      <c r="A21519">
        <v>4314</v>
      </c>
      <c r="B21519" s="3">
        <v>44375</v>
      </c>
      <c r="C21519" s="3">
        <v>44404</v>
      </c>
      <c r="D21519" t="s">
        <v>131</v>
      </c>
      <c r="E21519" t="s">
        <v>180</v>
      </c>
      <c r="F21519" t="s">
        <v>132</v>
      </c>
    </row>
    <row r="21520" spans="1:6" x14ac:dyDescent="0.25">
      <c r="A21520">
        <v>4314</v>
      </c>
      <c r="B21520" s="3">
        <v>44405</v>
      </c>
      <c r="D21520" t="s">
        <v>131</v>
      </c>
      <c r="E21520" t="s">
        <v>180</v>
      </c>
      <c r="F21520" t="s">
        <v>132</v>
      </c>
    </row>
    <row r="21521" spans="1:6" x14ac:dyDescent="0.25">
      <c r="A21521">
        <v>4317</v>
      </c>
      <c r="B21521" s="3">
        <v>44105</v>
      </c>
      <c r="C21521" s="3">
        <v>44562</v>
      </c>
      <c r="D21521" t="s">
        <v>131</v>
      </c>
      <c r="E21521" t="s">
        <v>169</v>
      </c>
      <c r="F21521" t="s">
        <v>133</v>
      </c>
    </row>
    <row r="21522" spans="1:6" x14ac:dyDescent="0.25">
      <c r="A21522">
        <v>4317</v>
      </c>
      <c r="B21522" s="3">
        <v>44562</v>
      </c>
      <c r="C21522" s="3">
        <v>44562</v>
      </c>
      <c r="D21522" t="s">
        <v>131</v>
      </c>
      <c r="E21522" t="s">
        <v>169</v>
      </c>
      <c r="F21522" t="s">
        <v>133</v>
      </c>
    </row>
    <row r="21523" spans="1:6" x14ac:dyDescent="0.25">
      <c r="A21523">
        <v>4317</v>
      </c>
      <c r="B21523" s="3">
        <v>44562</v>
      </c>
      <c r="D21523" t="s">
        <v>131</v>
      </c>
      <c r="E21523" t="s">
        <v>134</v>
      </c>
      <c r="F21523" t="s">
        <v>133</v>
      </c>
    </row>
    <row r="21524" spans="1:6" x14ac:dyDescent="0.25">
      <c r="A21524">
        <v>4318</v>
      </c>
      <c r="B21524" s="3">
        <v>43952</v>
      </c>
      <c r="C21524" s="3">
        <v>44043</v>
      </c>
      <c r="D21524" t="s">
        <v>131</v>
      </c>
      <c r="E21524" t="s">
        <v>180</v>
      </c>
      <c r="F21524" t="s">
        <v>133</v>
      </c>
    </row>
    <row r="21525" spans="1:6" x14ac:dyDescent="0.25">
      <c r="A21525">
        <v>4318</v>
      </c>
      <c r="B21525" s="3">
        <v>44044</v>
      </c>
      <c r="C21525" s="3">
        <v>44135</v>
      </c>
      <c r="D21525" t="s">
        <v>131</v>
      </c>
      <c r="E21525" t="s">
        <v>180</v>
      </c>
      <c r="F21525" t="s">
        <v>133</v>
      </c>
    </row>
    <row r="21526" spans="1:6" x14ac:dyDescent="0.25">
      <c r="A21526">
        <v>4318</v>
      </c>
      <c r="B21526" s="3">
        <v>44136</v>
      </c>
      <c r="C21526" s="3">
        <v>44196</v>
      </c>
      <c r="D21526" t="s">
        <v>131</v>
      </c>
      <c r="E21526" t="s">
        <v>180</v>
      </c>
      <c r="F21526" t="s">
        <v>133</v>
      </c>
    </row>
    <row r="21527" spans="1:6" x14ac:dyDescent="0.25">
      <c r="A21527">
        <v>4318</v>
      </c>
      <c r="B21527" s="3">
        <v>44197</v>
      </c>
      <c r="C21527" s="3">
        <v>44286</v>
      </c>
      <c r="D21527" t="s">
        <v>131</v>
      </c>
      <c r="E21527" t="s">
        <v>180</v>
      </c>
      <c r="F21527" t="s">
        <v>133</v>
      </c>
    </row>
    <row r="21528" spans="1:6" x14ac:dyDescent="0.25">
      <c r="A21528">
        <v>4318</v>
      </c>
      <c r="B21528" s="3">
        <v>44287</v>
      </c>
      <c r="C21528" s="3">
        <v>44377</v>
      </c>
      <c r="D21528" t="s">
        <v>131</v>
      </c>
      <c r="E21528" t="s">
        <v>180</v>
      </c>
      <c r="F21528" t="s">
        <v>133</v>
      </c>
    </row>
    <row r="21529" spans="1:6" x14ac:dyDescent="0.25">
      <c r="A21529">
        <v>4318</v>
      </c>
      <c r="B21529" s="3">
        <v>44378</v>
      </c>
      <c r="C21529" s="3">
        <v>44469</v>
      </c>
      <c r="D21529" t="s">
        <v>131</v>
      </c>
      <c r="E21529" t="s">
        <v>180</v>
      </c>
      <c r="F21529" t="s">
        <v>133</v>
      </c>
    </row>
    <row r="21530" spans="1:6" x14ac:dyDescent="0.25">
      <c r="A21530">
        <v>4318</v>
      </c>
      <c r="B21530" s="3">
        <v>44470</v>
      </c>
      <c r="C21530" s="3">
        <v>44561</v>
      </c>
      <c r="D21530" t="s">
        <v>131</v>
      </c>
      <c r="E21530" t="s">
        <v>180</v>
      </c>
      <c r="F21530" t="s">
        <v>133</v>
      </c>
    </row>
    <row r="21531" spans="1:6" x14ac:dyDescent="0.25">
      <c r="A21531">
        <v>4318</v>
      </c>
      <c r="B21531" s="3">
        <v>44578</v>
      </c>
      <c r="C21531" s="3">
        <v>44651</v>
      </c>
      <c r="D21531" t="s">
        <v>131</v>
      </c>
      <c r="E21531" t="s">
        <v>180</v>
      </c>
      <c r="F21531" t="s">
        <v>133</v>
      </c>
    </row>
    <row r="21532" spans="1:6" x14ac:dyDescent="0.25">
      <c r="A21532">
        <v>4318</v>
      </c>
      <c r="B21532" s="3">
        <v>44652</v>
      </c>
      <c r="C21532" s="3">
        <v>44742</v>
      </c>
      <c r="D21532" t="s">
        <v>131</v>
      </c>
      <c r="E21532" t="s">
        <v>180</v>
      </c>
      <c r="F21532" t="s">
        <v>133</v>
      </c>
    </row>
    <row r="21533" spans="1:6" x14ac:dyDescent="0.25">
      <c r="A21533">
        <v>4318</v>
      </c>
      <c r="B21533" s="3">
        <v>44743</v>
      </c>
      <c r="C21533" s="3">
        <v>44834</v>
      </c>
      <c r="D21533" t="s">
        <v>131</v>
      </c>
      <c r="E21533" t="s">
        <v>180</v>
      </c>
      <c r="F21533" t="s">
        <v>133</v>
      </c>
    </row>
    <row r="21534" spans="1:6" x14ac:dyDescent="0.25">
      <c r="A21534">
        <v>4319</v>
      </c>
      <c r="B21534" s="3">
        <v>43709</v>
      </c>
      <c r="C21534" s="3">
        <v>43830</v>
      </c>
      <c r="D21534" t="s">
        <v>131</v>
      </c>
      <c r="E21534" t="s">
        <v>167</v>
      </c>
      <c r="F21534" t="s">
        <v>132</v>
      </c>
    </row>
    <row r="21535" spans="1:6" x14ac:dyDescent="0.25">
      <c r="A21535">
        <v>4319</v>
      </c>
      <c r="B21535" s="3">
        <v>43831</v>
      </c>
      <c r="C21535" s="3">
        <v>43921</v>
      </c>
      <c r="D21535" t="s">
        <v>131</v>
      </c>
      <c r="E21535" t="s">
        <v>167</v>
      </c>
      <c r="F21535" t="s">
        <v>132</v>
      </c>
    </row>
    <row r="21536" spans="1:6" x14ac:dyDescent="0.25">
      <c r="A21536">
        <v>4319</v>
      </c>
      <c r="B21536" s="3">
        <v>43922</v>
      </c>
      <c r="C21536" s="3">
        <v>44012</v>
      </c>
      <c r="D21536" t="s">
        <v>131</v>
      </c>
      <c r="E21536" t="s">
        <v>167</v>
      </c>
      <c r="F21536" t="s">
        <v>132</v>
      </c>
    </row>
    <row r="21537" spans="1:6" x14ac:dyDescent="0.25">
      <c r="A21537">
        <v>4319</v>
      </c>
      <c r="B21537" s="3">
        <v>44013</v>
      </c>
      <c r="C21537" s="3">
        <v>44104</v>
      </c>
      <c r="D21537" t="s">
        <v>131</v>
      </c>
      <c r="E21537" t="s">
        <v>167</v>
      </c>
      <c r="F21537" t="s">
        <v>132</v>
      </c>
    </row>
    <row r="21538" spans="1:6" x14ac:dyDescent="0.25">
      <c r="A21538">
        <v>4319</v>
      </c>
      <c r="B21538" s="3">
        <v>44105</v>
      </c>
      <c r="C21538" s="3">
        <v>44105</v>
      </c>
      <c r="D21538" t="s">
        <v>131</v>
      </c>
      <c r="E21538" t="s">
        <v>180</v>
      </c>
      <c r="F21538" t="s">
        <v>133</v>
      </c>
    </row>
    <row r="21539" spans="1:6" x14ac:dyDescent="0.25">
      <c r="A21539">
        <v>4319</v>
      </c>
      <c r="B21539" s="3">
        <v>44105</v>
      </c>
      <c r="C21539" s="3">
        <v>44136</v>
      </c>
      <c r="D21539" t="s">
        <v>131</v>
      </c>
      <c r="E21539" t="s">
        <v>180</v>
      </c>
      <c r="F21539" t="s">
        <v>132</v>
      </c>
    </row>
    <row r="21540" spans="1:6" x14ac:dyDescent="0.25">
      <c r="A21540">
        <v>4319</v>
      </c>
      <c r="B21540" s="3">
        <v>44136</v>
      </c>
      <c r="D21540" t="s">
        <v>131</v>
      </c>
      <c r="E21540" t="s">
        <v>180</v>
      </c>
      <c r="F21540" t="s">
        <v>133</v>
      </c>
    </row>
    <row r="21541" spans="1:6" x14ac:dyDescent="0.25">
      <c r="A21541">
        <v>4320</v>
      </c>
      <c r="B21541" s="3">
        <v>43710</v>
      </c>
      <c r="C21541" s="3">
        <v>44490</v>
      </c>
      <c r="D21541" t="s">
        <v>131</v>
      </c>
      <c r="E21541" t="s">
        <v>111</v>
      </c>
      <c r="F21541" t="s">
        <v>132</v>
      </c>
    </row>
    <row r="21542" spans="1:6" x14ac:dyDescent="0.25">
      <c r="A21542">
        <v>4320</v>
      </c>
      <c r="B21542" s="3">
        <v>44490</v>
      </c>
      <c r="D21542" t="s">
        <v>131</v>
      </c>
      <c r="E21542" t="s">
        <v>111</v>
      </c>
      <c r="F21542" t="s">
        <v>132</v>
      </c>
    </row>
    <row r="21543" spans="1:6" x14ac:dyDescent="0.25">
      <c r="A21543">
        <v>4321</v>
      </c>
      <c r="B21543" s="3">
        <v>43719</v>
      </c>
      <c r="C21543" s="3">
        <v>44068</v>
      </c>
      <c r="D21543" t="s">
        <v>131</v>
      </c>
      <c r="E21543" t="s">
        <v>115</v>
      </c>
      <c r="F21543" t="s">
        <v>133</v>
      </c>
    </row>
    <row r="21544" spans="1:6" x14ac:dyDescent="0.25">
      <c r="A21544">
        <v>4321</v>
      </c>
      <c r="B21544" s="3">
        <v>44068</v>
      </c>
      <c r="C21544" s="3">
        <v>44072</v>
      </c>
      <c r="D21544" t="s">
        <v>131</v>
      </c>
      <c r="E21544" t="s">
        <v>115</v>
      </c>
      <c r="F21544" t="s">
        <v>133</v>
      </c>
    </row>
    <row r="21545" spans="1:6" x14ac:dyDescent="0.25">
      <c r="A21545">
        <v>4321</v>
      </c>
      <c r="B21545" s="3">
        <v>44073</v>
      </c>
      <c r="C21545" s="3">
        <v>44073</v>
      </c>
      <c r="D21545" t="s">
        <v>131</v>
      </c>
      <c r="E21545" t="s">
        <v>115</v>
      </c>
      <c r="F21545" t="s">
        <v>133</v>
      </c>
    </row>
    <row r="21546" spans="1:6" x14ac:dyDescent="0.25">
      <c r="A21546">
        <v>4321</v>
      </c>
      <c r="B21546" s="3">
        <v>44073</v>
      </c>
      <c r="C21546" s="3">
        <v>44078</v>
      </c>
      <c r="D21546" t="s">
        <v>131</v>
      </c>
      <c r="E21546" t="s">
        <v>115</v>
      </c>
      <c r="F21546" t="s">
        <v>133</v>
      </c>
    </row>
    <row r="21547" spans="1:6" x14ac:dyDescent="0.25">
      <c r="A21547">
        <v>4321</v>
      </c>
      <c r="B21547" s="3">
        <v>44079</v>
      </c>
      <c r="C21547" s="3">
        <v>44082</v>
      </c>
      <c r="D21547" t="s">
        <v>131</v>
      </c>
      <c r="E21547" t="s">
        <v>115</v>
      </c>
      <c r="F21547" t="s">
        <v>133</v>
      </c>
    </row>
    <row r="21548" spans="1:6" x14ac:dyDescent="0.25">
      <c r="A21548">
        <v>4321</v>
      </c>
      <c r="B21548" s="3">
        <v>44082</v>
      </c>
      <c r="C21548" s="3">
        <v>44085</v>
      </c>
      <c r="D21548" t="s">
        <v>131</v>
      </c>
      <c r="E21548" t="s">
        <v>115</v>
      </c>
      <c r="F21548" t="s">
        <v>133</v>
      </c>
    </row>
    <row r="21549" spans="1:6" x14ac:dyDescent="0.25">
      <c r="A21549">
        <v>4321</v>
      </c>
      <c r="B21549" s="3">
        <v>44086</v>
      </c>
      <c r="C21549" s="3">
        <v>44182</v>
      </c>
      <c r="D21549" t="s">
        <v>131</v>
      </c>
      <c r="E21549" t="s">
        <v>115</v>
      </c>
      <c r="F21549" t="s">
        <v>133</v>
      </c>
    </row>
    <row r="21550" spans="1:6" x14ac:dyDescent="0.25">
      <c r="A21550">
        <v>4321</v>
      </c>
      <c r="B21550" s="3">
        <v>44182</v>
      </c>
      <c r="C21550" s="3">
        <v>44183</v>
      </c>
      <c r="D21550" t="s">
        <v>131</v>
      </c>
      <c r="E21550" t="s">
        <v>115</v>
      </c>
      <c r="F21550" t="s">
        <v>133</v>
      </c>
    </row>
    <row r="21551" spans="1:6" x14ac:dyDescent="0.25">
      <c r="A21551">
        <v>4321</v>
      </c>
      <c r="B21551" s="3">
        <v>44183</v>
      </c>
      <c r="C21551" s="3">
        <v>44601</v>
      </c>
      <c r="D21551" t="s">
        <v>131</v>
      </c>
      <c r="E21551" t="s">
        <v>115</v>
      </c>
      <c r="F21551" t="s">
        <v>132</v>
      </c>
    </row>
    <row r="21552" spans="1:6" x14ac:dyDescent="0.25">
      <c r="A21552">
        <v>4321</v>
      </c>
      <c r="B21552" s="3">
        <v>44601</v>
      </c>
      <c r="C21552" s="3">
        <v>44603</v>
      </c>
      <c r="D21552" t="s">
        <v>131</v>
      </c>
      <c r="E21552" t="s">
        <v>115</v>
      </c>
      <c r="F21552" t="s">
        <v>132</v>
      </c>
    </row>
    <row r="21553" spans="1:6" x14ac:dyDescent="0.25">
      <c r="A21553">
        <v>4321</v>
      </c>
      <c r="B21553" s="3">
        <v>44604</v>
      </c>
      <c r="C21553" s="3">
        <v>44706</v>
      </c>
      <c r="D21553" t="s">
        <v>131</v>
      </c>
      <c r="E21553" t="s">
        <v>115</v>
      </c>
      <c r="F21553" t="s">
        <v>132</v>
      </c>
    </row>
    <row r="21554" spans="1:6" x14ac:dyDescent="0.25">
      <c r="A21554">
        <v>4321</v>
      </c>
      <c r="B21554" s="3">
        <v>44707</v>
      </c>
      <c r="C21554" s="3">
        <v>44727</v>
      </c>
      <c r="D21554" t="s">
        <v>131</v>
      </c>
      <c r="E21554" t="s">
        <v>115</v>
      </c>
      <c r="F21554" t="s">
        <v>132</v>
      </c>
    </row>
    <row r="21555" spans="1:6" x14ac:dyDescent="0.25">
      <c r="A21555">
        <v>4321</v>
      </c>
      <c r="B21555" s="3">
        <v>44728</v>
      </c>
      <c r="D21555" t="s">
        <v>131</v>
      </c>
      <c r="E21555" t="s">
        <v>115</v>
      </c>
      <c r="F21555" t="s">
        <v>132</v>
      </c>
    </row>
    <row r="21556" spans="1:6" x14ac:dyDescent="0.25">
      <c r="A21556">
        <v>4323</v>
      </c>
      <c r="B21556" s="3">
        <v>43808</v>
      </c>
      <c r="C21556" s="3">
        <v>44667</v>
      </c>
      <c r="D21556" t="s">
        <v>131</v>
      </c>
      <c r="E21556" t="s">
        <v>134</v>
      </c>
      <c r="F21556" t="s">
        <v>132</v>
      </c>
    </row>
    <row r="21557" spans="1:6" x14ac:dyDescent="0.25">
      <c r="A21557">
        <v>4323</v>
      </c>
      <c r="B21557" s="3">
        <v>44667</v>
      </c>
      <c r="C21557" s="3">
        <v>45031</v>
      </c>
      <c r="D21557" t="s">
        <v>131</v>
      </c>
      <c r="E21557" t="s">
        <v>134</v>
      </c>
      <c r="F21557" t="s">
        <v>132</v>
      </c>
    </row>
    <row r="21558" spans="1:6" x14ac:dyDescent="0.25">
      <c r="A21558">
        <v>4323</v>
      </c>
      <c r="B21558" s="3">
        <v>45032</v>
      </c>
      <c r="D21558" t="s">
        <v>131</v>
      </c>
      <c r="E21558" t="s">
        <v>134</v>
      </c>
      <c r="F21558" t="s">
        <v>132</v>
      </c>
    </row>
    <row r="21559" spans="1:6" x14ac:dyDescent="0.25">
      <c r="A21559">
        <v>4324</v>
      </c>
      <c r="B21559" s="3">
        <v>43847</v>
      </c>
      <c r="C21559" s="3">
        <v>43937</v>
      </c>
      <c r="D21559" t="s">
        <v>131</v>
      </c>
      <c r="E21559" t="s">
        <v>167</v>
      </c>
      <c r="F21559" t="s">
        <v>133</v>
      </c>
    </row>
    <row r="21560" spans="1:6" x14ac:dyDescent="0.25">
      <c r="A21560">
        <v>4324</v>
      </c>
      <c r="B21560" s="3">
        <v>43938</v>
      </c>
      <c r="C21560" s="3">
        <v>44028</v>
      </c>
      <c r="D21560" t="s">
        <v>131</v>
      </c>
      <c r="E21560" t="s">
        <v>167</v>
      </c>
      <c r="F21560" t="s">
        <v>133</v>
      </c>
    </row>
    <row r="21561" spans="1:6" x14ac:dyDescent="0.25">
      <c r="A21561">
        <v>4324</v>
      </c>
      <c r="B21561" s="3">
        <v>44029</v>
      </c>
      <c r="C21561" s="3">
        <v>44120</v>
      </c>
      <c r="D21561" t="s">
        <v>131</v>
      </c>
      <c r="E21561" t="s">
        <v>167</v>
      </c>
      <c r="F21561" t="s">
        <v>133</v>
      </c>
    </row>
    <row r="21562" spans="1:6" x14ac:dyDescent="0.25">
      <c r="A21562">
        <v>4324</v>
      </c>
      <c r="B21562" s="3">
        <v>44121</v>
      </c>
      <c r="C21562" s="3">
        <v>44196</v>
      </c>
      <c r="D21562" t="s">
        <v>131</v>
      </c>
      <c r="E21562" t="s">
        <v>167</v>
      </c>
      <c r="F21562" t="s">
        <v>133</v>
      </c>
    </row>
    <row r="21563" spans="1:6" x14ac:dyDescent="0.25">
      <c r="A21563">
        <v>4324</v>
      </c>
      <c r="B21563" s="3">
        <v>44197</v>
      </c>
      <c r="C21563" s="3">
        <v>44282</v>
      </c>
      <c r="D21563" t="s">
        <v>131</v>
      </c>
      <c r="E21563" t="s">
        <v>167</v>
      </c>
      <c r="F21563" t="s">
        <v>133</v>
      </c>
    </row>
    <row r="21564" spans="1:6" x14ac:dyDescent="0.25">
      <c r="A21564">
        <v>4324</v>
      </c>
      <c r="B21564" s="3">
        <v>44282</v>
      </c>
      <c r="D21564" t="s">
        <v>131</v>
      </c>
      <c r="E21564" t="s">
        <v>167</v>
      </c>
      <c r="F21564" t="s">
        <v>133</v>
      </c>
    </row>
    <row r="21565" spans="1:6" x14ac:dyDescent="0.25">
      <c r="A21565">
        <v>4324</v>
      </c>
      <c r="B21565" s="3">
        <v>44283</v>
      </c>
      <c r="C21565" s="3">
        <v>44516</v>
      </c>
      <c r="D21565" t="s">
        <v>131</v>
      </c>
      <c r="E21565" t="s">
        <v>186</v>
      </c>
      <c r="F21565" t="s">
        <v>133</v>
      </c>
    </row>
    <row r="21566" spans="1:6" x14ac:dyDescent="0.25">
      <c r="A21566">
        <v>4324</v>
      </c>
      <c r="B21566" s="3">
        <v>44283</v>
      </c>
      <c r="C21566" s="3">
        <v>44283</v>
      </c>
      <c r="D21566" t="s">
        <v>131</v>
      </c>
      <c r="E21566" t="s">
        <v>186</v>
      </c>
      <c r="F21566" t="s">
        <v>133</v>
      </c>
    </row>
    <row r="21567" spans="1:6" x14ac:dyDescent="0.25">
      <c r="A21567">
        <v>4324</v>
      </c>
      <c r="B21567" s="3">
        <v>44516</v>
      </c>
      <c r="C21567" s="3">
        <v>44562</v>
      </c>
      <c r="D21567" t="s">
        <v>131</v>
      </c>
      <c r="E21567" t="s">
        <v>186</v>
      </c>
      <c r="F21567" t="s">
        <v>133</v>
      </c>
    </row>
    <row r="21568" spans="1:6" x14ac:dyDescent="0.25">
      <c r="A21568">
        <v>4325</v>
      </c>
      <c r="B21568" s="3">
        <v>44302</v>
      </c>
      <c r="C21568" s="3">
        <v>44392</v>
      </c>
      <c r="D21568" t="s">
        <v>131</v>
      </c>
      <c r="E21568" t="s">
        <v>170</v>
      </c>
      <c r="F21568" t="s">
        <v>133</v>
      </c>
    </row>
    <row r="21569" spans="1:6" x14ac:dyDescent="0.25">
      <c r="A21569">
        <v>4325</v>
      </c>
      <c r="B21569" s="3">
        <v>44393</v>
      </c>
      <c r="C21569" s="3">
        <v>44484</v>
      </c>
      <c r="D21569" t="s">
        <v>131</v>
      </c>
      <c r="E21569" t="s">
        <v>170</v>
      </c>
      <c r="F21569" t="s">
        <v>133</v>
      </c>
    </row>
    <row r="21570" spans="1:6" x14ac:dyDescent="0.25">
      <c r="A21570">
        <v>4325</v>
      </c>
      <c r="B21570" s="3">
        <v>44409</v>
      </c>
      <c r="C21570" s="3">
        <v>44500</v>
      </c>
      <c r="D21570" t="s">
        <v>131</v>
      </c>
      <c r="E21570" t="s">
        <v>170</v>
      </c>
      <c r="F21570" t="s">
        <v>133</v>
      </c>
    </row>
    <row r="21571" spans="1:6" x14ac:dyDescent="0.25">
      <c r="A21571">
        <v>4325</v>
      </c>
      <c r="B21571" s="3">
        <v>44501</v>
      </c>
      <c r="C21571" s="3">
        <v>44561</v>
      </c>
      <c r="D21571" t="s">
        <v>131</v>
      </c>
      <c r="E21571" t="s">
        <v>170</v>
      </c>
      <c r="F21571" t="s">
        <v>133</v>
      </c>
    </row>
    <row r="21572" spans="1:6" x14ac:dyDescent="0.25">
      <c r="A21572">
        <v>4325</v>
      </c>
      <c r="B21572" s="3">
        <v>44578</v>
      </c>
      <c r="C21572" s="3">
        <v>44651</v>
      </c>
      <c r="D21572" t="s">
        <v>131</v>
      </c>
      <c r="E21572" t="s">
        <v>170</v>
      </c>
      <c r="F21572" t="s">
        <v>133</v>
      </c>
    </row>
    <row r="21573" spans="1:6" x14ac:dyDescent="0.25">
      <c r="A21573">
        <v>4325</v>
      </c>
      <c r="B21573" s="3">
        <v>44652</v>
      </c>
      <c r="C21573" s="3">
        <v>44742</v>
      </c>
      <c r="D21573" t="s">
        <v>131</v>
      </c>
      <c r="E21573" t="s">
        <v>170</v>
      </c>
      <c r="F21573" t="s">
        <v>133</v>
      </c>
    </row>
    <row r="21574" spans="1:6" x14ac:dyDescent="0.25">
      <c r="A21574">
        <v>4327</v>
      </c>
      <c r="B21574" s="3">
        <v>43725</v>
      </c>
      <c r="C21574" s="3">
        <v>43725</v>
      </c>
      <c r="D21574" t="s">
        <v>131</v>
      </c>
      <c r="E21574" t="s">
        <v>167</v>
      </c>
      <c r="F21574" t="s">
        <v>133</v>
      </c>
    </row>
    <row r="21575" spans="1:6" x14ac:dyDescent="0.25">
      <c r="A21575">
        <v>4327</v>
      </c>
      <c r="B21575" s="3">
        <v>43725</v>
      </c>
      <c r="C21575" s="3">
        <v>43965</v>
      </c>
      <c r="D21575" t="s">
        <v>131</v>
      </c>
      <c r="E21575" t="s">
        <v>167</v>
      </c>
      <c r="F21575" t="s">
        <v>133</v>
      </c>
    </row>
    <row r="21576" spans="1:6" x14ac:dyDescent="0.25">
      <c r="A21576">
        <v>4327</v>
      </c>
      <c r="B21576" s="3">
        <v>43965</v>
      </c>
      <c r="C21576" s="3">
        <v>44062</v>
      </c>
      <c r="D21576" t="s">
        <v>131</v>
      </c>
      <c r="E21576" t="s">
        <v>167</v>
      </c>
      <c r="F21576" t="s">
        <v>133</v>
      </c>
    </row>
    <row r="21577" spans="1:6" x14ac:dyDescent="0.25">
      <c r="A21577">
        <v>4327</v>
      </c>
      <c r="B21577" s="3">
        <v>44063</v>
      </c>
      <c r="C21577" s="3">
        <v>44272</v>
      </c>
      <c r="D21577" t="s">
        <v>131</v>
      </c>
      <c r="E21577" t="s">
        <v>167</v>
      </c>
      <c r="F21577" t="s">
        <v>133</v>
      </c>
    </row>
    <row r="21578" spans="1:6" x14ac:dyDescent="0.25">
      <c r="A21578">
        <v>4327</v>
      </c>
      <c r="B21578" s="3">
        <v>44272</v>
      </c>
      <c r="C21578" s="3">
        <v>44272</v>
      </c>
      <c r="D21578" t="s">
        <v>131</v>
      </c>
      <c r="E21578" t="s">
        <v>167</v>
      </c>
      <c r="F21578" t="s">
        <v>133</v>
      </c>
    </row>
    <row r="21579" spans="1:6" x14ac:dyDescent="0.25">
      <c r="A21579">
        <v>4327</v>
      </c>
      <c r="B21579" s="3">
        <v>44273</v>
      </c>
      <c r="C21579" s="3">
        <v>44434</v>
      </c>
      <c r="D21579" t="s">
        <v>131</v>
      </c>
      <c r="E21579" t="s">
        <v>167</v>
      </c>
      <c r="F21579" t="s">
        <v>133</v>
      </c>
    </row>
    <row r="21580" spans="1:6" x14ac:dyDescent="0.25">
      <c r="A21580">
        <v>4327</v>
      </c>
      <c r="B21580" s="3">
        <v>44434</v>
      </c>
      <c r="C21580" s="3">
        <v>44434</v>
      </c>
      <c r="D21580" t="s">
        <v>131</v>
      </c>
      <c r="E21580" t="s">
        <v>167</v>
      </c>
      <c r="F21580" t="s">
        <v>133</v>
      </c>
    </row>
    <row r="21581" spans="1:6" x14ac:dyDescent="0.25">
      <c r="A21581">
        <v>4327</v>
      </c>
      <c r="B21581" s="3">
        <v>44435</v>
      </c>
      <c r="C21581" s="3">
        <v>44438</v>
      </c>
      <c r="D21581" t="s">
        <v>131</v>
      </c>
      <c r="E21581" t="s">
        <v>167</v>
      </c>
      <c r="F21581" t="s">
        <v>133</v>
      </c>
    </row>
    <row r="21582" spans="1:6" x14ac:dyDescent="0.25">
      <c r="A21582">
        <v>4327</v>
      </c>
      <c r="B21582" s="3">
        <v>44438</v>
      </c>
      <c r="C21582" s="3">
        <v>44440</v>
      </c>
      <c r="D21582" t="s">
        <v>131</v>
      </c>
      <c r="E21582" t="s">
        <v>167</v>
      </c>
      <c r="F21582" t="s">
        <v>133</v>
      </c>
    </row>
    <row r="21583" spans="1:6" x14ac:dyDescent="0.25">
      <c r="A21583">
        <v>4327</v>
      </c>
      <c r="B21583" s="3">
        <v>44441</v>
      </c>
      <c r="C21583" s="3">
        <v>44606</v>
      </c>
      <c r="D21583" t="s">
        <v>131</v>
      </c>
      <c r="E21583" t="s">
        <v>167</v>
      </c>
      <c r="F21583" t="s">
        <v>133</v>
      </c>
    </row>
    <row r="21584" spans="1:6" x14ac:dyDescent="0.25">
      <c r="A21584">
        <v>4327</v>
      </c>
      <c r="B21584" s="3">
        <v>44606</v>
      </c>
      <c r="C21584" s="3">
        <v>44606</v>
      </c>
      <c r="D21584" t="s">
        <v>131</v>
      </c>
      <c r="E21584" t="s">
        <v>167</v>
      </c>
      <c r="F21584" t="s">
        <v>133</v>
      </c>
    </row>
    <row r="21585" spans="1:6" x14ac:dyDescent="0.25">
      <c r="A21585">
        <v>4327</v>
      </c>
      <c r="B21585" s="3">
        <v>44606</v>
      </c>
      <c r="C21585" s="3">
        <v>44612</v>
      </c>
      <c r="D21585" t="s">
        <v>131</v>
      </c>
      <c r="E21585" t="s">
        <v>167</v>
      </c>
      <c r="F21585" t="s">
        <v>133</v>
      </c>
    </row>
    <row r="21586" spans="1:6" x14ac:dyDescent="0.25">
      <c r="A21586">
        <v>4327</v>
      </c>
      <c r="B21586" s="3">
        <v>44612</v>
      </c>
      <c r="C21586" s="3">
        <v>44613</v>
      </c>
      <c r="D21586" t="s">
        <v>131</v>
      </c>
      <c r="E21586" t="s">
        <v>167</v>
      </c>
      <c r="F21586" t="s">
        <v>133</v>
      </c>
    </row>
    <row r="21587" spans="1:6" x14ac:dyDescent="0.25">
      <c r="A21587">
        <v>4327</v>
      </c>
      <c r="B21587" s="3">
        <v>44613</v>
      </c>
      <c r="C21587" s="3">
        <v>44620</v>
      </c>
      <c r="D21587" t="s">
        <v>131</v>
      </c>
      <c r="E21587" t="s">
        <v>167</v>
      </c>
      <c r="F21587" t="s">
        <v>133</v>
      </c>
    </row>
    <row r="21588" spans="1:6" x14ac:dyDescent="0.25">
      <c r="A21588">
        <v>4327</v>
      </c>
      <c r="B21588" s="3">
        <v>44620</v>
      </c>
      <c r="C21588" s="3">
        <v>44624</v>
      </c>
      <c r="D21588" t="s">
        <v>131</v>
      </c>
      <c r="E21588" t="s">
        <v>167</v>
      </c>
      <c r="F21588" t="s">
        <v>133</v>
      </c>
    </row>
    <row r="21589" spans="1:6" x14ac:dyDescent="0.25">
      <c r="A21589">
        <v>4327</v>
      </c>
      <c r="B21589" s="3">
        <v>44625</v>
      </c>
      <c r="C21589" s="3">
        <v>44628</v>
      </c>
      <c r="D21589" t="s">
        <v>131</v>
      </c>
      <c r="E21589" t="s">
        <v>167</v>
      </c>
      <c r="F21589" t="s">
        <v>133</v>
      </c>
    </row>
    <row r="21590" spans="1:6" x14ac:dyDescent="0.25">
      <c r="A21590">
        <v>4327</v>
      </c>
      <c r="B21590" s="3">
        <v>44628</v>
      </c>
      <c r="C21590" s="3">
        <v>44628</v>
      </c>
      <c r="D21590" t="s">
        <v>131</v>
      </c>
      <c r="E21590" t="s">
        <v>167</v>
      </c>
      <c r="F21590" t="s">
        <v>133</v>
      </c>
    </row>
    <row r="21591" spans="1:6" x14ac:dyDescent="0.25">
      <c r="A21591">
        <v>4327</v>
      </c>
      <c r="B21591" s="3">
        <v>44629</v>
      </c>
      <c r="D21591" t="s">
        <v>131</v>
      </c>
      <c r="E21591" t="s">
        <v>167</v>
      </c>
      <c r="F21591" t="s">
        <v>133</v>
      </c>
    </row>
    <row r="21592" spans="1:6" x14ac:dyDescent="0.25">
      <c r="A21592">
        <v>4329</v>
      </c>
      <c r="B21592" s="3">
        <v>44075</v>
      </c>
      <c r="C21592" s="3">
        <v>44165</v>
      </c>
      <c r="D21592" t="s">
        <v>131</v>
      </c>
      <c r="E21592" t="s">
        <v>169</v>
      </c>
      <c r="F21592" t="s">
        <v>133</v>
      </c>
    </row>
    <row r="21593" spans="1:6" x14ac:dyDescent="0.25">
      <c r="A21593">
        <v>4329</v>
      </c>
      <c r="B21593" s="3">
        <v>44136</v>
      </c>
      <c r="C21593" s="3">
        <v>44136</v>
      </c>
      <c r="D21593" t="s">
        <v>131</v>
      </c>
      <c r="E21593" t="s">
        <v>169</v>
      </c>
      <c r="F21593" t="s">
        <v>133</v>
      </c>
    </row>
    <row r="21594" spans="1:6" x14ac:dyDescent="0.25">
      <c r="A21594">
        <v>4329</v>
      </c>
      <c r="B21594" s="3">
        <v>44136</v>
      </c>
      <c r="C21594" s="3">
        <v>44305</v>
      </c>
      <c r="D21594" t="s">
        <v>131</v>
      </c>
      <c r="E21594" t="s">
        <v>134</v>
      </c>
      <c r="F21594" t="s">
        <v>133</v>
      </c>
    </row>
    <row r="21595" spans="1:6" x14ac:dyDescent="0.25">
      <c r="A21595">
        <v>4329</v>
      </c>
      <c r="B21595" s="3">
        <v>44305</v>
      </c>
      <c r="C21595" s="3">
        <v>44305</v>
      </c>
      <c r="D21595" t="s">
        <v>131</v>
      </c>
      <c r="E21595" t="s">
        <v>134</v>
      </c>
      <c r="F21595" t="s">
        <v>133</v>
      </c>
    </row>
    <row r="21596" spans="1:6" x14ac:dyDescent="0.25">
      <c r="A21596">
        <v>4329</v>
      </c>
      <c r="B21596" s="3">
        <v>44305</v>
      </c>
      <c r="C21596" s="3">
        <v>44305</v>
      </c>
      <c r="D21596" t="s">
        <v>131</v>
      </c>
      <c r="E21596" t="s">
        <v>115</v>
      </c>
      <c r="F21596" t="s">
        <v>133</v>
      </c>
    </row>
    <row r="21597" spans="1:6" x14ac:dyDescent="0.25">
      <c r="A21597">
        <v>4329</v>
      </c>
      <c r="B21597" s="3">
        <v>44305</v>
      </c>
      <c r="C21597" s="3">
        <v>44305</v>
      </c>
      <c r="D21597" t="s">
        <v>131</v>
      </c>
      <c r="E21597" t="s">
        <v>115</v>
      </c>
      <c r="F21597" t="s">
        <v>133</v>
      </c>
    </row>
    <row r="21598" spans="1:6" x14ac:dyDescent="0.25">
      <c r="A21598">
        <v>4329</v>
      </c>
      <c r="B21598" s="3">
        <v>44305</v>
      </c>
      <c r="C21598" s="3">
        <v>44305</v>
      </c>
      <c r="D21598" t="s">
        <v>131</v>
      </c>
      <c r="E21598" t="s">
        <v>115</v>
      </c>
      <c r="F21598" t="s">
        <v>133</v>
      </c>
    </row>
    <row r="21599" spans="1:6" x14ac:dyDescent="0.25">
      <c r="A21599">
        <v>4329</v>
      </c>
      <c r="B21599" s="3">
        <v>44305</v>
      </c>
      <c r="D21599" t="s">
        <v>131</v>
      </c>
      <c r="E21599" t="s">
        <v>115</v>
      </c>
      <c r="F21599" t="s">
        <v>132</v>
      </c>
    </row>
    <row r="21600" spans="1:6" x14ac:dyDescent="0.25">
      <c r="A21600">
        <v>4331</v>
      </c>
      <c r="B21600" s="3">
        <v>44151</v>
      </c>
      <c r="C21600" s="3">
        <v>44196</v>
      </c>
      <c r="D21600" t="s">
        <v>131</v>
      </c>
      <c r="E21600" t="s">
        <v>167</v>
      </c>
      <c r="F21600" t="s">
        <v>133</v>
      </c>
    </row>
    <row r="21601" spans="1:6" x14ac:dyDescent="0.25">
      <c r="A21601">
        <v>4331</v>
      </c>
      <c r="B21601" s="3">
        <v>44197</v>
      </c>
      <c r="C21601" s="3">
        <v>44255</v>
      </c>
      <c r="D21601" t="s">
        <v>131</v>
      </c>
      <c r="E21601" t="s">
        <v>167</v>
      </c>
      <c r="F21601" t="s">
        <v>133</v>
      </c>
    </row>
    <row r="21602" spans="1:6" x14ac:dyDescent="0.25">
      <c r="A21602">
        <v>4331</v>
      </c>
      <c r="B21602" s="3">
        <v>44256</v>
      </c>
      <c r="C21602" s="3">
        <v>44267</v>
      </c>
      <c r="D21602" t="s">
        <v>131</v>
      </c>
      <c r="E21602" t="s">
        <v>167</v>
      </c>
      <c r="F21602" t="s">
        <v>133</v>
      </c>
    </row>
    <row r="21603" spans="1:6" x14ac:dyDescent="0.25">
      <c r="A21603">
        <v>4331</v>
      </c>
      <c r="B21603" s="3">
        <v>44256</v>
      </c>
      <c r="D21603" t="s">
        <v>131</v>
      </c>
      <c r="E21603" t="s">
        <v>167</v>
      </c>
      <c r="F21603" t="s">
        <v>133</v>
      </c>
    </row>
    <row r="21604" spans="1:6" x14ac:dyDescent="0.25">
      <c r="A21604">
        <v>4332</v>
      </c>
      <c r="B21604" s="3">
        <v>43812</v>
      </c>
      <c r="C21604" s="3">
        <v>43812</v>
      </c>
      <c r="D21604" t="s">
        <v>131</v>
      </c>
      <c r="E21604" t="s">
        <v>167</v>
      </c>
      <c r="F21604" t="s">
        <v>133</v>
      </c>
    </row>
    <row r="21605" spans="1:6" x14ac:dyDescent="0.25">
      <c r="A21605">
        <v>4332</v>
      </c>
      <c r="B21605" s="3">
        <v>43812</v>
      </c>
      <c r="C21605" s="3">
        <v>44378</v>
      </c>
      <c r="D21605" t="s">
        <v>131</v>
      </c>
      <c r="E21605" t="s">
        <v>167</v>
      </c>
      <c r="F21605" t="s">
        <v>133</v>
      </c>
    </row>
    <row r="21606" spans="1:6" x14ac:dyDescent="0.25">
      <c r="A21606">
        <v>4332</v>
      </c>
      <c r="B21606" s="3">
        <v>43812</v>
      </c>
      <c r="C21606" s="3">
        <v>43812</v>
      </c>
      <c r="D21606" t="s">
        <v>131</v>
      </c>
      <c r="E21606" t="s">
        <v>167</v>
      </c>
      <c r="F21606" t="s">
        <v>132</v>
      </c>
    </row>
    <row r="21607" spans="1:6" x14ac:dyDescent="0.25">
      <c r="A21607">
        <v>4332</v>
      </c>
      <c r="B21607" s="3">
        <v>44378</v>
      </c>
      <c r="C21607" s="3">
        <v>44378</v>
      </c>
      <c r="D21607" t="s">
        <v>131</v>
      </c>
      <c r="E21607" t="s">
        <v>167</v>
      </c>
      <c r="F21607" t="s">
        <v>133</v>
      </c>
    </row>
    <row r="21608" spans="1:6" x14ac:dyDescent="0.25">
      <c r="A21608">
        <v>4332</v>
      </c>
      <c r="B21608" s="3">
        <v>44378</v>
      </c>
      <c r="C21608" s="3">
        <v>44378</v>
      </c>
      <c r="D21608" t="s">
        <v>131</v>
      </c>
      <c r="E21608" t="s">
        <v>167</v>
      </c>
      <c r="F21608" t="s">
        <v>133</v>
      </c>
    </row>
    <row r="21609" spans="1:6" x14ac:dyDescent="0.25">
      <c r="A21609">
        <v>4332</v>
      </c>
      <c r="B21609" s="3">
        <v>44378</v>
      </c>
      <c r="C21609" s="3">
        <v>44378</v>
      </c>
      <c r="D21609" t="s">
        <v>131</v>
      </c>
      <c r="E21609" t="s">
        <v>290</v>
      </c>
      <c r="F21609" t="s">
        <v>133</v>
      </c>
    </row>
    <row r="21610" spans="1:6" x14ac:dyDescent="0.25">
      <c r="A21610">
        <v>4332</v>
      </c>
      <c r="B21610" s="3">
        <v>44378</v>
      </c>
      <c r="C21610" s="3">
        <v>44573</v>
      </c>
      <c r="D21610" t="s">
        <v>131</v>
      </c>
      <c r="E21610" t="s">
        <v>290</v>
      </c>
      <c r="F21610" t="s">
        <v>133</v>
      </c>
    </row>
    <row r="21611" spans="1:6" x14ac:dyDescent="0.25">
      <c r="A21611">
        <v>4332</v>
      </c>
      <c r="B21611" s="3">
        <v>44378</v>
      </c>
      <c r="C21611" s="3">
        <v>44378</v>
      </c>
      <c r="D21611" t="s">
        <v>131</v>
      </c>
      <c r="E21611" t="s">
        <v>167</v>
      </c>
      <c r="F21611" t="s">
        <v>132</v>
      </c>
    </row>
    <row r="21612" spans="1:6" x14ac:dyDescent="0.25">
      <c r="A21612">
        <v>4332</v>
      </c>
      <c r="B21612" s="3">
        <v>44378</v>
      </c>
      <c r="C21612" s="3">
        <v>44470</v>
      </c>
      <c r="D21612" t="s">
        <v>131</v>
      </c>
      <c r="E21612" t="s">
        <v>167</v>
      </c>
      <c r="F21612" t="s">
        <v>132</v>
      </c>
    </row>
    <row r="21613" spans="1:6" x14ac:dyDescent="0.25">
      <c r="A21613">
        <v>4332</v>
      </c>
      <c r="B21613" s="3">
        <v>44573</v>
      </c>
      <c r="C21613" s="3">
        <v>44577</v>
      </c>
      <c r="D21613" t="s">
        <v>131</v>
      </c>
      <c r="E21613" t="s">
        <v>290</v>
      </c>
      <c r="F21613" t="s">
        <v>133</v>
      </c>
    </row>
    <row r="21614" spans="1:6" x14ac:dyDescent="0.25">
      <c r="A21614">
        <v>4332</v>
      </c>
      <c r="B21614" s="3">
        <v>44578</v>
      </c>
      <c r="C21614" s="3">
        <v>44699</v>
      </c>
      <c r="D21614" t="s">
        <v>131</v>
      </c>
      <c r="E21614" t="s">
        <v>290</v>
      </c>
      <c r="F21614" t="s">
        <v>133</v>
      </c>
    </row>
    <row r="21615" spans="1:6" x14ac:dyDescent="0.25">
      <c r="A21615">
        <v>4332</v>
      </c>
      <c r="B21615" s="3">
        <v>44699</v>
      </c>
      <c r="C21615" s="3">
        <v>44699</v>
      </c>
      <c r="D21615" t="s">
        <v>131</v>
      </c>
      <c r="E21615" t="s">
        <v>290</v>
      </c>
      <c r="F21615" t="s">
        <v>133</v>
      </c>
    </row>
    <row r="21616" spans="1:6" x14ac:dyDescent="0.25">
      <c r="A21616">
        <v>4332</v>
      </c>
      <c r="B21616" s="3">
        <v>44700</v>
      </c>
      <c r="D21616" t="s">
        <v>131</v>
      </c>
      <c r="E21616" t="s">
        <v>290</v>
      </c>
      <c r="F21616" t="s">
        <v>133</v>
      </c>
    </row>
    <row r="21617" spans="1:6" x14ac:dyDescent="0.25">
      <c r="A21617">
        <v>4333</v>
      </c>
      <c r="B21617" s="3">
        <v>43983</v>
      </c>
      <c r="D21617" t="s">
        <v>131</v>
      </c>
      <c r="E21617" t="s">
        <v>170</v>
      </c>
      <c r="F21617" t="s">
        <v>133</v>
      </c>
    </row>
    <row r="21618" spans="1:6" x14ac:dyDescent="0.25">
      <c r="A21618">
        <v>4334</v>
      </c>
      <c r="B21618" s="3">
        <v>43846</v>
      </c>
      <c r="C21618" s="3">
        <v>43865</v>
      </c>
      <c r="D21618" t="s">
        <v>131</v>
      </c>
      <c r="E21618" t="s">
        <v>172</v>
      </c>
      <c r="F21618" t="s">
        <v>133</v>
      </c>
    </row>
    <row r="21619" spans="1:6" x14ac:dyDescent="0.25">
      <c r="A21619">
        <v>4334</v>
      </c>
      <c r="B21619" s="3">
        <v>43846</v>
      </c>
      <c r="C21619" s="3">
        <v>43846</v>
      </c>
      <c r="D21619" t="s">
        <v>131</v>
      </c>
      <c r="E21619" t="s">
        <v>172</v>
      </c>
      <c r="F21619" t="s">
        <v>133</v>
      </c>
    </row>
    <row r="21620" spans="1:6" x14ac:dyDescent="0.25">
      <c r="A21620">
        <v>4334</v>
      </c>
      <c r="B21620" s="3">
        <v>43865</v>
      </c>
      <c r="C21620" s="3">
        <v>43865</v>
      </c>
      <c r="D21620" t="s">
        <v>131</v>
      </c>
      <c r="E21620" t="s">
        <v>172</v>
      </c>
      <c r="F21620" t="s">
        <v>133</v>
      </c>
    </row>
    <row r="21621" spans="1:6" x14ac:dyDescent="0.25">
      <c r="A21621">
        <v>4334</v>
      </c>
      <c r="B21621" s="3">
        <v>43865</v>
      </c>
      <c r="C21621" s="3">
        <v>43865</v>
      </c>
      <c r="D21621" t="s">
        <v>131</v>
      </c>
      <c r="E21621" t="s">
        <v>293</v>
      </c>
      <c r="F21621" t="s">
        <v>133</v>
      </c>
    </row>
    <row r="21622" spans="1:6" x14ac:dyDescent="0.25">
      <c r="A21622">
        <v>4334</v>
      </c>
      <c r="B21622" s="3">
        <v>43865</v>
      </c>
      <c r="C21622" s="3">
        <v>44270</v>
      </c>
      <c r="D21622" t="s">
        <v>131</v>
      </c>
      <c r="E21622" t="s">
        <v>293</v>
      </c>
      <c r="F21622" t="s">
        <v>133</v>
      </c>
    </row>
    <row r="21623" spans="1:6" x14ac:dyDescent="0.25">
      <c r="A21623">
        <v>4334</v>
      </c>
      <c r="B21623" s="3">
        <v>44270</v>
      </c>
      <c r="C21623" s="3">
        <v>44271</v>
      </c>
      <c r="D21623" t="s">
        <v>131</v>
      </c>
      <c r="E21623" t="s">
        <v>172</v>
      </c>
      <c r="F21623" t="s">
        <v>133</v>
      </c>
    </row>
    <row r="21624" spans="1:6" x14ac:dyDescent="0.25">
      <c r="A21624">
        <v>4334</v>
      </c>
      <c r="B21624" s="3">
        <v>44271</v>
      </c>
      <c r="C21624" s="3">
        <v>44271</v>
      </c>
      <c r="D21624" t="s">
        <v>131</v>
      </c>
      <c r="E21624" t="s">
        <v>172</v>
      </c>
      <c r="F21624" t="s">
        <v>133</v>
      </c>
    </row>
    <row r="21625" spans="1:6" x14ac:dyDescent="0.25">
      <c r="A21625">
        <v>4334</v>
      </c>
      <c r="B21625" s="3">
        <v>44271</v>
      </c>
      <c r="C21625" s="3">
        <v>44271</v>
      </c>
      <c r="D21625" t="s">
        <v>131</v>
      </c>
      <c r="E21625" t="s">
        <v>172</v>
      </c>
      <c r="F21625" t="s">
        <v>133</v>
      </c>
    </row>
    <row r="21626" spans="1:6" x14ac:dyDescent="0.25">
      <c r="A21626">
        <v>4334</v>
      </c>
      <c r="B21626" s="3">
        <v>44271</v>
      </c>
      <c r="C21626" s="3">
        <v>44424</v>
      </c>
      <c r="D21626" t="s">
        <v>131</v>
      </c>
      <c r="E21626" t="s">
        <v>125</v>
      </c>
      <c r="F21626" t="s">
        <v>133</v>
      </c>
    </row>
    <row r="21627" spans="1:6" x14ac:dyDescent="0.25">
      <c r="A21627">
        <v>4334</v>
      </c>
      <c r="B21627" s="3">
        <v>44424</v>
      </c>
      <c r="C21627" s="3">
        <v>44424</v>
      </c>
      <c r="D21627" t="s">
        <v>131</v>
      </c>
      <c r="E21627" t="s">
        <v>152</v>
      </c>
      <c r="F21627" t="s">
        <v>133</v>
      </c>
    </row>
    <row r="21628" spans="1:6" x14ac:dyDescent="0.25">
      <c r="A21628">
        <v>4334</v>
      </c>
      <c r="B21628" s="3">
        <v>44424</v>
      </c>
      <c r="C21628" s="3">
        <v>44651</v>
      </c>
      <c r="D21628" t="s">
        <v>131</v>
      </c>
      <c r="E21628" t="s">
        <v>152</v>
      </c>
      <c r="F21628" t="s">
        <v>133</v>
      </c>
    </row>
    <row r="21629" spans="1:6" x14ac:dyDescent="0.25">
      <c r="A21629">
        <v>4334</v>
      </c>
      <c r="B21629" s="3">
        <v>44651</v>
      </c>
      <c r="C21629" s="3">
        <v>44652</v>
      </c>
      <c r="D21629" t="s">
        <v>131</v>
      </c>
      <c r="E21629" t="s">
        <v>125</v>
      </c>
      <c r="F21629" t="s">
        <v>133</v>
      </c>
    </row>
    <row r="21630" spans="1:6" x14ac:dyDescent="0.25">
      <c r="A21630">
        <v>4334</v>
      </c>
      <c r="B21630" s="3">
        <v>44652</v>
      </c>
      <c r="D21630" t="s">
        <v>131</v>
      </c>
      <c r="E21630" t="s">
        <v>125</v>
      </c>
      <c r="F21630" t="s">
        <v>133</v>
      </c>
    </row>
    <row r="21631" spans="1:6" x14ac:dyDescent="0.25">
      <c r="A21631">
        <v>4334</v>
      </c>
      <c r="B21631" s="3">
        <v>44652</v>
      </c>
      <c r="D21631" t="s">
        <v>131</v>
      </c>
      <c r="E21631" t="s">
        <v>118</v>
      </c>
      <c r="F21631" t="s">
        <v>133</v>
      </c>
    </row>
    <row r="21632" spans="1:6" x14ac:dyDescent="0.25">
      <c r="A21632">
        <v>4335</v>
      </c>
      <c r="B21632" s="3">
        <v>43756</v>
      </c>
      <c r="D21632" t="s">
        <v>131</v>
      </c>
      <c r="E21632" t="s">
        <v>167</v>
      </c>
      <c r="F21632" t="s">
        <v>132</v>
      </c>
    </row>
    <row r="21633" spans="1:6" x14ac:dyDescent="0.25">
      <c r="A21633">
        <v>4339</v>
      </c>
      <c r="B21633" s="3">
        <v>44593</v>
      </c>
      <c r="C21633" s="3">
        <v>44681</v>
      </c>
      <c r="D21633" t="s">
        <v>131</v>
      </c>
      <c r="E21633" t="s">
        <v>176</v>
      </c>
      <c r="F21633" t="s">
        <v>133</v>
      </c>
    </row>
    <row r="21634" spans="1:6" x14ac:dyDescent="0.25">
      <c r="A21634">
        <v>4339</v>
      </c>
      <c r="B21634" s="3">
        <v>44682</v>
      </c>
      <c r="C21634" s="3">
        <v>44773</v>
      </c>
      <c r="D21634" t="s">
        <v>131</v>
      </c>
      <c r="E21634" t="s">
        <v>176</v>
      </c>
      <c r="F21634" t="s">
        <v>133</v>
      </c>
    </row>
    <row r="21635" spans="1:6" x14ac:dyDescent="0.25">
      <c r="A21635">
        <v>4340</v>
      </c>
      <c r="B21635" s="3">
        <v>44593</v>
      </c>
      <c r="C21635" s="3">
        <v>44593</v>
      </c>
      <c r="D21635" t="s">
        <v>131</v>
      </c>
      <c r="E21635" t="s">
        <v>181</v>
      </c>
      <c r="F21635" t="s">
        <v>133</v>
      </c>
    </row>
    <row r="21636" spans="1:6" x14ac:dyDescent="0.25">
      <c r="A21636">
        <v>4340</v>
      </c>
      <c r="B21636" s="3">
        <v>44593</v>
      </c>
      <c r="C21636" s="3">
        <v>44620</v>
      </c>
      <c r="D21636" t="s">
        <v>131</v>
      </c>
      <c r="E21636" t="s">
        <v>181</v>
      </c>
      <c r="F21636" t="s">
        <v>133</v>
      </c>
    </row>
    <row r="21637" spans="1:6" x14ac:dyDescent="0.25">
      <c r="A21637">
        <v>4340</v>
      </c>
      <c r="B21637" s="3">
        <v>44620</v>
      </c>
      <c r="C21637" s="3">
        <v>44621</v>
      </c>
      <c r="D21637" t="s">
        <v>131</v>
      </c>
      <c r="E21637" t="s">
        <v>181</v>
      </c>
      <c r="F21637" t="s">
        <v>133</v>
      </c>
    </row>
    <row r="21638" spans="1:6" x14ac:dyDescent="0.25">
      <c r="A21638">
        <v>4340</v>
      </c>
      <c r="B21638" s="3">
        <v>44621</v>
      </c>
      <c r="D21638" t="s">
        <v>131</v>
      </c>
      <c r="E21638" t="s">
        <v>181</v>
      </c>
      <c r="F21638" t="s">
        <v>133</v>
      </c>
    </row>
    <row r="21639" spans="1:6" x14ac:dyDescent="0.25">
      <c r="A21639">
        <v>4342</v>
      </c>
      <c r="B21639" s="3">
        <v>43753</v>
      </c>
      <c r="C21639" s="3">
        <v>43844</v>
      </c>
      <c r="D21639" t="s">
        <v>131</v>
      </c>
      <c r="E21639" t="s">
        <v>185</v>
      </c>
      <c r="F21639" t="s">
        <v>133</v>
      </c>
    </row>
    <row r="21640" spans="1:6" x14ac:dyDescent="0.25">
      <c r="A21640">
        <v>4342</v>
      </c>
      <c r="B21640" s="3">
        <v>43753</v>
      </c>
      <c r="C21640" s="3">
        <v>43844</v>
      </c>
      <c r="D21640" t="s">
        <v>131</v>
      </c>
      <c r="E21640" t="s">
        <v>185</v>
      </c>
      <c r="F21640" t="s">
        <v>133</v>
      </c>
    </row>
    <row r="21641" spans="1:6" x14ac:dyDescent="0.25">
      <c r="A21641">
        <v>4342</v>
      </c>
      <c r="B21641" s="3">
        <v>43844</v>
      </c>
      <c r="C21641" s="3">
        <v>43844</v>
      </c>
      <c r="D21641" t="s">
        <v>131</v>
      </c>
      <c r="E21641" t="s">
        <v>294</v>
      </c>
      <c r="F21641" t="s">
        <v>133</v>
      </c>
    </row>
    <row r="21642" spans="1:6" x14ac:dyDescent="0.25">
      <c r="A21642">
        <v>4342</v>
      </c>
      <c r="B21642" s="3">
        <v>43844</v>
      </c>
      <c r="C21642" s="3">
        <v>43844</v>
      </c>
      <c r="D21642" t="s">
        <v>131</v>
      </c>
      <c r="E21642" t="s">
        <v>294</v>
      </c>
      <c r="F21642" t="s">
        <v>133</v>
      </c>
    </row>
    <row r="21643" spans="1:6" x14ac:dyDescent="0.25">
      <c r="A21643">
        <v>4342</v>
      </c>
      <c r="B21643" s="3">
        <v>43844</v>
      </c>
      <c r="C21643" s="3">
        <v>44074</v>
      </c>
      <c r="D21643" t="s">
        <v>131</v>
      </c>
      <c r="E21643" t="s">
        <v>294</v>
      </c>
      <c r="F21643" t="s">
        <v>133</v>
      </c>
    </row>
    <row r="21644" spans="1:6" x14ac:dyDescent="0.25">
      <c r="A21644">
        <v>4342</v>
      </c>
      <c r="B21644" s="3">
        <v>43844</v>
      </c>
      <c r="C21644" s="3">
        <v>44074</v>
      </c>
      <c r="D21644" t="s">
        <v>131</v>
      </c>
      <c r="E21644" t="s">
        <v>294</v>
      </c>
      <c r="F21644" t="s">
        <v>133</v>
      </c>
    </row>
    <row r="21645" spans="1:6" x14ac:dyDescent="0.25">
      <c r="A21645">
        <v>4342</v>
      </c>
      <c r="B21645" s="3">
        <v>44074</v>
      </c>
      <c r="C21645" s="3">
        <v>44074</v>
      </c>
      <c r="D21645" t="s">
        <v>131</v>
      </c>
      <c r="E21645" t="s">
        <v>185</v>
      </c>
      <c r="F21645" t="s">
        <v>133</v>
      </c>
    </row>
    <row r="21646" spans="1:6" x14ac:dyDescent="0.25">
      <c r="A21646">
        <v>4342</v>
      </c>
      <c r="B21646" s="3">
        <v>44074</v>
      </c>
      <c r="C21646" s="3">
        <v>44074</v>
      </c>
      <c r="D21646" t="s">
        <v>131</v>
      </c>
      <c r="E21646" t="s">
        <v>185</v>
      </c>
      <c r="F21646" t="s">
        <v>133</v>
      </c>
    </row>
    <row r="21647" spans="1:6" x14ac:dyDescent="0.25">
      <c r="A21647">
        <v>4342</v>
      </c>
      <c r="B21647" s="3">
        <v>44075</v>
      </c>
      <c r="C21647" s="3">
        <v>44075</v>
      </c>
      <c r="D21647" t="s">
        <v>131</v>
      </c>
      <c r="E21647" t="s">
        <v>169</v>
      </c>
      <c r="F21647" t="s">
        <v>133</v>
      </c>
    </row>
    <row r="21648" spans="1:6" x14ac:dyDescent="0.25">
      <c r="A21648">
        <v>4342</v>
      </c>
      <c r="B21648" s="3">
        <v>44075</v>
      </c>
      <c r="C21648" s="3">
        <v>44075</v>
      </c>
      <c r="D21648" t="s">
        <v>131</v>
      </c>
      <c r="E21648" t="s">
        <v>169</v>
      </c>
      <c r="F21648" t="s">
        <v>133</v>
      </c>
    </row>
    <row r="21649" spans="1:6" x14ac:dyDescent="0.25">
      <c r="A21649">
        <v>4342</v>
      </c>
      <c r="B21649" s="3">
        <v>44075</v>
      </c>
      <c r="C21649" s="3">
        <v>44530</v>
      </c>
      <c r="D21649" t="s">
        <v>131</v>
      </c>
      <c r="E21649" t="s">
        <v>169</v>
      </c>
      <c r="F21649" t="s">
        <v>133</v>
      </c>
    </row>
    <row r="21650" spans="1:6" x14ac:dyDescent="0.25">
      <c r="A21650">
        <v>4342</v>
      </c>
      <c r="B21650" s="3">
        <v>44075</v>
      </c>
      <c r="C21650" s="3">
        <v>44530</v>
      </c>
      <c r="D21650" t="s">
        <v>131</v>
      </c>
      <c r="E21650" t="s">
        <v>169</v>
      </c>
      <c r="F21650" t="s">
        <v>133</v>
      </c>
    </row>
    <row r="21651" spans="1:6" x14ac:dyDescent="0.25">
      <c r="A21651">
        <v>4342</v>
      </c>
      <c r="B21651" s="3">
        <v>44530</v>
      </c>
      <c r="C21651" s="3">
        <v>44533</v>
      </c>
      <c r="D21651" t="s">
        <v>131</v>
      </c>
      <c r="E21651" t="s">
        <v>169</v>
      </c>
      <c r="F21651" t="s">
        <v>133</v>
      </c>
    </row>
    <row r="21652" spans="1:6" x14ac:dyDescent="0.25">
      <c r="A21652">
        <v>4342</v>
      </c>
      <c r="B21652" s="3">
        <v>44530</v>
      </c>
      <c r="C21652" s="3">
        <v>44533</v>
      </c>
      <c r="D21652" t="s">
        <v>131</v>
      </c>
      <c r="E21652" t="s">
        <v>169</v>
      </c>
      <c r="F21652" t="s">
        <v>133</v>
      </c>
    </row>
    <row r="21653" spans="1:6" x14ac:dyDescent="0.25">
      <c r="A21653">
        <v>4342</v>
      </c>
      <c r="B21653" s="3">
        <v>44534</v>
      </c>
      <c r="C21653" s="3">
        <v>44697</v>
      </c>
      <c r="D21653" t="s">
        <v>131</v>
      </c>
      <c r="E21653" t="s">
        <v>169</v>
      </c>
      <c r="F21653" t="s">
        <v>133</v>
      </c>
    </row>
    <row r="21654" spans="1:6" x14ac:dyDescent="0.25">
      <c r="A21654">
        <v>4342</v>
      </c>
      <c r="B21654" s="3">
        <v>44534</v>
      </c>
      <c r="C21654" s="3">
        <v>44697</v>
      </c>
      <c r="D21654" t="s">
        <v>131</v>
      </c>
      <c r="E21654" t="s">
        <v>169</v>
      </c>
      <c r="F21654" t="s">
        <v>133</v>
      </c>
    </row>
    <row r="21655" spans="1:6" x14ac:dyDescent="0.25">
      <c r="A21655">
        <v>4342</v>
      </c>
      <c r="B21655" s="3">
        <v>44697</v>
      </c>
      <c r="C21655" s="3">
        <v>44698</v>
      </c>
      <c r="D21655" t="s">
        <v>131</v>
      </c>
      <c r="E21655" t="s">
        <v>169</v>
      </c>
      <c r="F21655" t="s">
        <v>133</v>
      </c>
    </row>
    <row r="21656" spans="1:6" x14ac:dyDescent="0.25">
      <c r="A21656">
        <v>4342</v>
      </c>
      <c r="B21656" s="3">
        <v>44697</v>
      </c>
      <c r="C21656" s="3">
        <v>44698</v>
      </c>
      <c r="D21656" t="s">
        <v>131</v>
      </c>
      <c r="E21656" t="s">
        <v>169</v>
      </c>
      <c r="F21656" t="s">
        <v>133</v>
      </c>
    </row>
    <row r="21657" spans="1:6" x14ac:dyDescent="0.25">
      <c r="A21657">
        <v>4342</v>
      </c>
      <c r="B21657" s="3">
        <v>44699</v>
      </c>
      <c r="C21657" s="3">
        <v>44712</v>
      </c>
      <c r="D21657" t="s">
        <v>131</v>
      </c>
      <c r="E21657" t="s">
        <v>169</v>
      </c>
      <c r="F21657" t="s">
        <v>133</v>
      </c>
    </row>
    <row r="21658" spans="1:6" x14ac:dyDescent="0.25">
      <c r="A21658">
        <v>4342</v>
      </c>
      <c r="B21658" s="3">
        <v>44699</v>
      </c>
      <c r="C21658" s="3">
        <v>44712</v>
      </c>
      <c r="D21658" t="s">
        <v>131</v>
      </c>
      <c r="E21658" t="s">
        <v>169</v>
      </c>
      <c r="F21658" t="s">
        <v>133</v>
      </c>
    </row>
    <row r="21659" spans="1:6" x14ac:dyDescent="0.25">
      <c r="A21659">
        <v>4342</v>
      </c>
      <c r="B21659" s="3">
        <v>44705</v>
      </c>
      <c r="C21659" s="3">
        <v>44711</v>
      </c>
      <c r="D21659" t="s">
        <v>131</v>
      </c>
      <c r="E21659" t="s">
        <v>169</v>
      </c>
      <c r="F21659" t="s">
        <v>133</v>
      </c>
    </row>
    <row r="21660" spans="1:6" x14ac:dyDescent="0.25">
      <c r="A21660">
        <v>4342</v>
      </c>
      <c r="B21660" s="3">
        <v>44705</v>
      </c>
      <c r="C21660" s="3">
        <v>44711</v>
      </c>
      <c r="D21660" t="s">
        <v>131</v>
      </c>
      <c r="E21660" t="s">
        <v>169</v>
      </c>
      <c r="F21660" t="s">
        <v>133</v>
      </c>
    </row>
    <row r="21661" spans="1:6" x14ac:dyDescent="0.25">
      <c r="A21661">
        <v>4342</v>
      </c>
      <c r="B21661" s="3">
        <v>44712</v>
      </c>
      <c r="C21661" s="3">
        <v>44718</v>
      </c>
      <c r="D21661" t="s">
        <v>131</v>
      </c>
      <c r="E21661" t="s">
        <v>169</v>
      </c>
      <c r="F21661" t="s">
        <v>133</v>
      </c>
    </row>
    <row r="21662" spans="1:6" x14ac:dyDescent="0.25">
      <c r="A21662">
        <v>4342</v>
      </c>
      <c r="B21662" s="3">
        <v>44712</v>
      </c>
      <c r="C21662" s="3">
        <v>44718</v>
      </c>
      <c r="D21662" t="s">
        <v>131</v>
      </c>
      <c r="E21662" t="s">
        <v>169</v>
      </c>
      <c r="F21662" t="s">
        <v>133</v>
      </c>
    </row>
    <row r="21663" spans="1:6" x14ac:dyDescent="0.25">
      <c r="A21663">
        <v>4342</v>
      </c>
      <c r="B21663" s="3">
        <v>44712</v>
      </c>
      <c r="C21663" s="3">
        <v>44719</v>
      </c>
      <c r="D21663" t="s">
        <v>131</v>
      </c>
      <c r="E21663" t="s">
        <v>169</v>
      </c>
      <c r="F21663" t="s">
        <v>133</v>
      </c>
    </row>
    <row r="21664" spans="1:6" x14ac:dyDescent="0.25">
      <c r="A21664">
        <v>4342</v>
      </c>
      <c r="B21664" s="3">
        <v>44712</v>
      </c>
      <c r="C21664" s="3">
        <v>44719</v>
      </c>
      <c r="D21664" t="s">
        <v>131</v>
      </c>
      <c r="E21664" t="s">
        <v>169</v>
      </c>
      <c r="F21664" t="s">
        <v>133</v>
      </c>
    </row>
    <row r="21665" spans="1:6" x14ac:dyDescent="0.25">
      <c r="A21665">
        <v>4342</v>
      </c>
      <c r="B21665" s="3">
        <v>44719</v>
      </c>
      <c r="D21665" t="s">
        <v>131</v>
      </c>
      <c r="E21665" t="s">
        <v>169</v>
      </c>
      <c r="F21665" t="s">
        <v>133</v>
      </c>
    </row>
    <row r="21666" spans="1:6" x14ac:dyDescent="0.25">
      <c r="A21666">
        <v>4342</v>
      </c>
      <c r="B21666" s="3">
        <v>44719</v>
      </c>
      <c r="D21666" t="s">
        <v>131</v>
      </c>
      <c r="E21666" t="s">
        <v>169</v>
      </c>
      <c r="F21666" t="s">
        <v>133</v>
      </c>
    </row>
    <row r="21667" spans="1:6" x14ac:dyDescent="0.25">
      <c r="A21667">
        <v>4342</v>
      </c>
      <c r="B21667" s="3">
        <v>44719</v>
      </c>
      <c r="C21667" s="3">
        <v>44722</v>
      </c>
      <c r="D21667" t="s">
        <v>131</v>
      </c>
      <c r="E21667" t="s">
        <v>169</v>
      </c>
      <c r="F21667" t="s">
        <v>133</v>
      </c>
    </row>
    <row r="21668" spans="1:6" x14ac:dyDescent="0.25">
      <c r="A21668">
        <v>4342</v>
      </c>
      <c r="B21668" s="3">
        <v>44719</v>
      </c>
      <c r="C21668" s="3">
        <v>44722</v>
      </c>
      <c r="D21668" t="s">
        <v>131</v>
      </c>
      <c r="E21668" t="s">
        <v>169</v>
      </c>
      <c r="F21668" t="s">
        <v>133</v>
      </c>
    </row>
    <row r="21669" spans="1:6" x14ac:dyDescent="0.25">
      <c r="A21669">
        <v>4342</v>
      </c>
      <c r="B21669" s="3">
        <v>44723</v>
      </c>
      <c r="C21669" s="3">
        <v>44725</v>
      </c>
      <c r="D21669" t="s">
        <v>131</v>
      </c>
      <c r="E21669" t="s">
        <v>169</v>
      </c>
      <c r="F21669" t="s">
        <v>133</v>
      </c>
    </row>
    <row r="21670" spans="1:6" x14ac:dyDescent="0.25">
      <c r="A21670">
        <v>4342</v>
      </c>
      <c r="B21670" s="3">
        <v>44723</v>
      </c>
      <c r="C21670" s="3">
        <v>44725</v>
      </c>
      <c r="D21670" t="s">
        <v>131</v>
      </c>
      <c r="E21670" t="s">
        <v>169</v>
      </c>
      <c r="F21670" t="s">
        <v>133</v>
      </c>
    </row>
    <row r="21671" spans="1:6" x14ac:dyDescent="0.25">
      <c r="A21671">
        <v>4342</v>
      </c>
      <c r="B21671" s="3">
        <v>44725</v>
      </c>
      <c r="C21671" s="3">
        <v>44731</v>
      </c>
      <c r="D21671" t="s">
        <v>131</v>
      </c>
      <c r="E21671" t="s">
        <v>169</v>
      </c>
      <c r="F21671" t="s">
        <v>133</v>
      </c>
    </row>
    <row r="21672" spans="1:6" x14ac:dyDescent="0.25">
      <c r="A21672">
        <v>4342</v>
      </c>
      <c r="B21672" s="3">
        <v>44725</v>
      </c>
      <c r="C21672" s="3">
        <v>44731</v>
      </c>
      <c r="D21672" t="s">
        <v>131</v>
      </c>
      <c r="E21672" t="s">
        <v>169</v>
      </c>
      <c r="F21672" t="s">
        <v>133</v>
      </c>
    </row>
    <row r="21673" spans="1:6" x14ac:dyDescent="0.25">
      <c r="A21673">
        <v>4342</v>
      </c>
      <c r="B21673" s="3">
        <v>44732</v>
      </c>
      <c r="D21673" t="s">
        <v>131</v>
      </c>
      <c r="E21673" t="s">
        <v>169</v>
      </c>
      <c r="F21673" t="s">
        <v>133</v>
      </c>
    </row>
    <row r="21674" spans="1:6" x14ac:dyDescent="0.25">
      <c r="A21674">
        <v>4342</v>
      </c>
      <c r="B21674" s="3">
        <v>44732</v>
      </c>
      <c r="D21674" t="s">
        <v>131</v>
      </c>
      <c r="E21674" t="s">
        <v>169</v>
      </c>
      <c r="F21674" t="s">
        <v>133</v>
      </c>
    </row>
    <row r="21675" spans="1:6" x14ac:dyDescent="0.25">
      <c r="A21675">
        <v>4344</v>
      </c>
      <c r="B21675" s="3">
        <v>43753</v>
      </c>
      <c r="C21675" s="3">
        <v>43830</v>
      </c>
      <c r="D21675" t="s">
        <v>131</v>
      </c>
      <c r="E21675" t="s">
        <v>134</v>
      </c>
      <c r="F21675" t="s">
        <v>132</v>
      </c>
    </row>
    <row r="21676" spans="1:6" x14ac:dyDescent="0.25">
      <c r="A21676">
        <v>4344</v>
      </c>
      <c r="B21676" s="3">
        <v>43831</v>
      </c>
      <c r="C21676" s="3">
        <v>43921</v>
      </c>
      <c r="D21676" t="s">
        <v>131</v>
      </c>
      <c r="E21676" t="s">
        <v>134</v>
      </c>
      <c r="F21676" t="s">
        <v>132</v>
      </c>
    </row>
    <row r="21677" spans="1:6" x14ac:dyDescent="0.25">
      <c r="A21677">
        <v>4344</v>
      </c>
      <c r="B21677" s="3">
        <v>43891</v>
      </c>
      <c r="C21677" s="3">
        <v>44379</v>
      </c>
      <c r="D21677" t="s">
        <v>131</v>
      </c>
      <c r="E21677" t="s">
        <v>134</v>
      </c>
      <c r="F21677" t="s">
        <v>132</v>
      </c>
    </row>
    <row r="21678" spans="1:6" x14ac:dyDescent="0.25">
      <c r="A21678">
        <v>4344</v>
      </c>
      <c r="B21678" s="3">
        <v>43983</v>
      </c>
      <c r="C21678" s="3">
        <v>44392</v>
      </c>
      <c r="D21678" t="s">
        <v>131</v>
      </c>
      <c r="E21678" t="s">
        <v>134</v>
      </c>
      <c r="F21678" t="s">
        <v>132</v>
      </c>
    </row>
    <row r="21679" spans="1:6" x14ac:dyDescent="0.25">
      <c r="A21679">
        <v>4344</v>
      </c>
      <c r="B21679" s="3">
        <v>43983</v>
      </c>
      <c r="C21679" s="3">
        <v>43983</v>
      </c>
      <c r="D21679" t="s">
        <v>131</v>
      </c>
      <c r="E21679" t="s">
        <v>134</v>
      </c>
      <c r="F21679" t="s">
        <v>132</v>
      </c>
    </row>
    <row r="21680" spans="1:6" x14ac:dyDescent="0.25">
      <c r="A21680">
        <v>4344</v>
      </c>
      <c r="B21680" s="3">
        <v>44392</v>
      </c>
      <c r="C21680" s="3">
        <v>44684</v>
      </c>
      <c r="D21680" t="s">
        <v>131</v>
      </c>
      <c r="E21680" t="s">
        <v>134</v>
      </c>
      <c r="F21680" t="s">
        <v>132</v>
      </c>
    </row>
    <row r="21681" spans="1:6" x14ac:dyDescent="0.25">
      <c r="A21681">
        <v>4344</v>
      </c>
      <c r="B21681" s="3">
        <v>44684</v>
      </c>
      <c r="C21681" s="3">
        <v>44684</v>
      </c>
      <c r="D21681" t="s">
        <v>131</v>
      </c>
      <c r="E21681" t="s">
        <v>134</v>
      </c>
      <c r="F21681" t="s">
        <v>132</v>
      </c>
    </row>
    <row r="21682" spans="1:6" x14ac:dyDescent="0.25">
      <c r="A21682">
        <v>4344</v>
      </c>
      <c r="B21682" s="3">
        <v>44685</v>
      </c>
      <c r="D21682" t="s">
        <v>131</v>
      </c>
      <c r="E21682" t="s">
        <v>134</v>
      </c>
      <c r="F21682" t="s">
        <v>132</v>
      </c>
    </row>
    <row r="21683" spans="1:6" x14ac:dyDescent="0.25">
      <c r="A21683">
        <v>4345</v>
      </c>
      <c r="B21683" s="3">
        <v>44256</v>
      </c>
      <c r="C21683" s="3">
        <v>44456</v>
      </c>
      <c r="D21683" t="s">
        <v>131</v>
      </c>
      <c r="E21683" t="s">
        <v>169</v>
      </c>
      <c r="F21683" t="s">
        <v>133</v>
      </c>
    </row>
    <row r="21684" spans="1:6" x14ac:dyDescent="0.25">
      <c r="A21684">
        <v>4345</v>
      </c>
      <c r="B21684" s="3">
        <v>44456</v>
      </c>
      <c r="C21684" s="3">
        <v>44456</v>
      </c>
      <c r="D21684" t="s">
        <v>131</v>
      </c>
      <c r="E21684" t="s">
        <v>169</v>
      </c>
      <c r="F21684" t="s">
        <v>133</v>
      </c>
    </row>
    <row r="21685" spans="1:6" x14ac:dyDescent="0.25">
      <c r="A21685">
        <v>4345</v>
      </c>
      <c r="B21685" s="3">
        <v>44456</v>
      </c>
      <c r="D21685" t="s">
        <v>131</v>
      </c>
      <c r="E21685" t="s">
        <v>169</v>
      </c>
      <c r="F21685" t="s">
        <v>133</v>
      </c>
    </row>
    <row r="21686" spans="1:6" x14ac:dyDescent="0.25">
      <c r="A21686">
        <v>4347</v>
      </c>
      <c r="B21686" s="3">
        <v>44562</v>
      </c>
      <c r="C21686" s="3">
        <v>44614</v>
      </c>
      <c r="D21686" t="s">
        <v>131</v>
      </c>
      <c r="E21686" t="s">
        <v>173</v>
      </c>
      <c r="F21686" t="s">
        <v>133</v>
      </c>
    </row>
    <row r="21687" spans="1:6" x14ac:dyDescent="0.25">
      <c r="A21687">
        <v>4347</v>
      </c>
      <c r="B21687" s="3">
        <v>44614</v>
      </c>
      <c r="C21687" s="3">
        <v>44614</v>
      </c>
      <c r="D21687" t="s">
        <v>131</v>
      </c>
      <c r="E21687" t="s">
        <v>173</v>
      </c>
      <c r="F21687" t="s">
        <v>133</v>
      </c>
    </row>
    <row r="21688" spans="1:6" x14ac:dyDescent="0.25">
      <c r="A21688">
        <v>4347</v>
      </c>
      <c r="B21688" s="3">
        <v>44614</v>
      </c>
      <c r="D21688" t="s">
        <v>131</v>
      </c>
      <c r="E21688" t="s">
        <v>173</v>
      </c>
      <c r="F21688" t="s">
        <v>133</v>
      </c>
    </row>
    <row r="21689" spans="1:6" x14ac:dyDescent="0.25">
      <c r="A21689">
        <v>4348</v>
      </c>
      <c r="B21689" s="3">
        <v>44317</v>
      </c>
      <c r="C21689" s="3">
        <v>44348</v>
      </c>
      <c r="D21689" t="s">
        <v>131</v>
      </c>
      <c r="E21689" t="s">
        <v>187</v>
      </c>
      <c r="F21689" t="s">
        <v>133</v>
      </c>
    </row>
    <row r="21690" spans="1:6" x14ac:dyDescent="0.25">
      <c r="A21690">
        <v>4348</v>
      </c>
      <c r="B21690" s="3">
        <v>44348</v>
      </c>
      <c r="C21690" s="3">
        <v>44348</v>
      </c>
      <c r="D21690" t="s">
        <v>131</v>
      </c>
      <c r="E21690" t="s">
        <v>187</v>
      </c>
      <c r="F21690" t="s">
        <v>133</v>
      </c>
    </row>
    <row r="21691" spans="1:6" x14ac:dyDescent="0.25">
      <c r="A21691">
        <v>4348</v>
      </c>
      <c r="B21691" s="3">
        <v>44348</v>
      </c>
      <c r="C21691" s="3">
        <v>44613</v>
      </c>
      <c r="D21691" t="s">
        <v>131</v>
      </c>
      <c r="E21691" t="s">
        <v>185</v>
      </c>
      <c r="F21691" t="s">
        <v>133</v>
      </c>
    </row>
    <row r="21692" spans="1:6" x14ac:dyDescent="0.25">
      <c r="A21692">
        <v>4348</v>
      </c>
      <c r="B21692" s="3">
        <v>44613</v>
      </c>
      <c r="C21692" s="3">
        <v>44657</v>
      </c>
      <c r="D21692" t="s">
        <v>131</v>
      </c>
      <c r="E21692" t="s">
        <v>185</v>
      </c>
      <c r="F21692" t="s">
        <v>133</v>
      </c>
    </row>
    <row r="21693" spans="1:6" x14ac:dyDescent="0.25">
      <c r="A21693">
        <v>4348</v>
      </c>
      <c r="B21693" s="3">
        <v>44657</v>
      </c>
      <c r="D21693" t="s">
        <v>131</v>
      </c>
      <c r="E21693" t="s">
        <v>185</v>
      </c>
      <c r="F21693" t="s">
        <v>133</v>
      </c>
    </row>
    <row r="21694" spans="1:6" x14ac:dyDescent="0.25">
      <c r="A21694">
        <v>4350</v>
      </c>
      <c r="B21694" s="3">
        <v>44138</v>
      </c>
      <c r="C21694" s="3">
        <v>44196</v>
      </c>
      <c r="D21694" t="s">
        <v>131</v>
      </c>
      <c r="E21694" t="s">
        <v>167</v>
      </c>
      <c r="F21694" t="s">
        <v>133</v>
      </c>
    </row>
    <row r="21695" spans="1:6" x14ac:dyDescent="0.25">
      <c r="A21695">
        <v>4350</v>
      </c>
      <c r="B21695" s="3">
        <v>44197</v>
      </c>
      <c r="C21695" s="3">
        <v>44229</v>
      </c>
      <c r="D21695" t="s">
        <v>131</v>
      </c>
      <c r="E21695" t="s">
        <v>167</v>
      </c>
      <c r="F21695" t="s">
        <v>133</v>
      </c>
    </row>
    <row r="21696" spans="1:6" x14ac:dyDescent="0.25">
      <c r="A21696">
        <v>4350</v>
      </c>
      <c r="B21696" s="3">
        <v>44230</v>
      </c>
      <c r="C21696" s="3">
        <v>44571</v>
      </c>
      <c r="D21696" t="s">
        <v>131</v>
      </c>
      <c r="E21696" t="s">
        <v>167</v>
      </c>
      <c r="F21696" t="s">
        <v>133</v>
      </c>
    </row>
    <row r="21697" spans="1:6" x14ac:dyDescent="0.25">
      <c r="A21697">
        <v>4354</v>
      </c>
      <c r="B21697" s="3">
        <v>43785</v>
      </c>
      <c r="C21697" s="3">
        <v>44424</v>
      </c>
      <c r="D21697" t="s">
        <v>131</v>
      </c>
      <c r="E21697" t="s">
        <v>116</v>
      </c>
      <c r="F21697" t="s">
        <v>133</v>
      </c>
    </row>
    <row r="21698" spans="1:6" x14ac:dyDescent="0.25">
      <c r="A21698">
        <v>4354</v>
      </c>
      <c r="B21698" s="3">
        <v>43785</v>
      </c>
      <c r="C21698" s="3">
        <v>43785</v>
      </c>
      <c r="D21698" t="s">
        <v>131</v>
      </c>
      <c r="E21698" t="s">
        <v>116</v>
      </c>
      <c r="F21698" t="s">
        <v>133</v>
      </c>
    </row>
    <row r="21699" spans="1:6" x14ac:dyDescent="0.25">
      <c r="A21699">
        <v>4354</v>
      </c>
      <c r="B21699" s="3">
        <v>44424</v>
      </c>
      <c r="C21699" s="3">
        <v>44437</v>
      </c>
      <c r="D21699" t="s">
        <v>131</v>
      </c>
      <c r="E21699" t="s">
        <v>116</v>
      </c>
      <c r="F21699" t="s">
        <v>133</v>
      </c>
    </row>
    <row r="21700" spans="1:6" x14ac:dyDescent="0.25">
      <c r="A21700">
        <v>4354</v>
      </c>
      <c r="B21700" s="3">
        <v>44438</v>
      </c>
      <c r="C21700" s="3">
        <v>44563</v>
      </c>
      <c r="D21700" t="s">
        <v>131</v>
      </c>
      <c r="E21700" t="s">
        <v>116</v>
      </c>
      <c r="F21700" t="s">
        <v>133</v>
      </c>
    </row>
    <row r="21701" spans="1:6" x14ac:dyDescent="0.25">
      <c r="A21701">
        <v>4354</v>
      </c>
      <c r="B21701" s="3">
        <v>44563</v>
      </c>
      <c r="C21701" s="3">
        <v>44564</v>
      </c>
      <c r="D21701" t="s">
        <v>131</v>
      </c>
      <c r="E21701" t="s">
        <v>116</v>
      </c>
      <c r="F21701" t="s">
        <v>133</v>
      </c>
    </row>
    <row r="21702" spans="1:6" x14ac:dyDescent="0.25">
      <c r="A21702">
        <v>4354</v>
      </c>
      <c r="B21702" s="3">
        <v>44564</v>
      </c>
      <c r="C21702" s="3">
        <v>44687</v>
      </c>
      <c r="D21702" t="s">
        <v>131</v>
      </c>
      <c r="E21702" t="s">
        <v>116</v>
      </c>
      <c r="F21702" t="s">
        <v>133</v>
      </c>
    </row>
    <row r="21703" spans="1:6" x14ac:dyDescent="0.25">
      <c r="A21703">
        <v>4354</v>
      </c>
      <c r="B21703" s="3">
        <v>44687</v>
      </c>
      <c r="C21703" s="3">
        <v>44714</v>
      </c>
      <c r="D21703" t="s">
        <v>131</v>
      </c>
      <c r="E21703" t="s">
        <v>116</v>
      </c>
      <c r="F21703" t="s">
        <v>133</v>
      </c>
    </row>
    <row r="21704" spans="1:6" x14ac:dyDescent="0.25">
      <c r="A21704">
        <v>4354</v>
      </c>
      <c r="B21704" s="3">
        <v>44715</v>
      </c>
      <c r="D21704" t="s">
        <v>131</v>
      </c>
      <c r="E21704" t="s">
        <v>116</v>
      </c>
      <c r="F21704" t="s">
        <v>133</v>
      </c>
    </row>
    <row r="21705" spans="1:6" x14ac:dyDescent="0.25">
      <c r="A21705">
        <v>4355</v>
      </c>
      <c r="B21705" s="3">
        <v>43800</v>
      </c>
      <c r="C21705" s="3">
        <v>43800</v>
      </c>
      <c r="D21705" t="s">
        <v>131</v>
      </c>
      <c r="E21705" t="s">
        <v>206</v>
      </c>
      <c r="F21705" t="s">
        <v>133</v>
      </c>
    </row>
    <row r="21706" spans="1:6" x14ac:dyDescent="0.25">
      <c r="A21706">
        <v>4355</v>
      </c>
      <c r="B21706" s="3">
        <v>43800</v>
      </c>
      <c r="C21706" s="3">
        <v>43996</v>
      </c>
      <c r="D21706" t="s">
        <v>131</v>
      </c>
      <c r="E21706" t="s">
        <v>206</v>
      </c>
      <c r="F21706" t="s">
        <v>133</v>
      </c>
    </row>
    <row r="21707" spans="1:6" x14ac:dyDescent="0.25">
      <c r="A21707">
        <v>4355</v>
      </c>
      <c r="B21707" s="3">
        <v>43996</v>
      </c>
      <c r="C21707" s="3">
        <v>44010</v>
      </c>
      <c r="D21707" t="s">
        <v>131</v>
      </c>
      <c r="E21707" t="s">
        <v>206</v>
      </c>
      <c r="F21707" t="s">
        <v>133</v>
      </c>
    </row>
    <row r="21708" spans="1:6" x14ac:dyDescent="0.25">
      <c r="A21708">
        <v>4355</v>
      </c>
      <c r="B21708" s="3">
        <v>44011</v>
      </c>
      <c r="C21708" s="3">
        <v>44396</v>
      </c>
      <c r="D21708" t="s">
        <v>131</v>
      </c>
      <c r="E21708" t="s">
        <v>206</v>
      </c>
      <c r="F21708" t="s">
        <v>133</v>
      </c>
    </row>
    <row r="21709" spans="1:6" x14ac:dyDescent="0.25">
      <c r="A21709">
        <v>4355</v>
      </c>
      <c r="B21709" s="3">
        <v>44395</v>
      </c>
      <c r="C21709" s="3">
        <v>44409</v>
      </c>
      <c r="D21709" t="s">
        <v>131</v>
      </c>
      <c r="E21709" t="s">
        <v>206</v>
      </c>
      <c r="F21709" t="s">
        <v>133</v>
      </c>
    </row>
    <row r="21710" spans="1:6" x14ac:dyDescent="0.25">
      <c r="A21710">
        <v>4355</v>
      </c>
      <c r="B21710" s="3">
        <v>44410</v>
      </c>
      <c r="C21710" s="3">
        <v>44548</v>
      </c>
      <c r="D21710" t="s">
        <v>131</v>
      </c>
      <c r="E21710" t="s">
        <v>206</v>
      </c>
      <c r="F21710" t="s">
        <v>133</v>
      </c>
    </row>
    <row r="21711" spans="1:6" x14ac:dyDescent="0.25">
      <c r="A21711">
        <v>4355</v>
      </c>
      <c r="B21711" s="3">
        <v>44548</v>
      </c>
      <c r="C21711" s="3">
        <v>44561</v>
      </c>
      <c r="D21711" t="s">
        <v>131</v>
      </c>
      <c r="E21711" t="s">
        <v>206</v>
      </c>
      <c r="F21711" t="s">
        <v>133</v>
      </c>
    </row>
    <row r="21712" spans="1:6" x14ac:dyDescent="0.25">
      <c r="A21712">
        <v>4355</v>
      </c>
      <c r="B21712" s="3">
        <v>44562</v>
      </c>
      <c r="D21712" t="s">
        <v>131</v>
      </c>
      <c r="E21712" t="s">
        <v>206</v>
      </c>
      <c r="F21712" t="s">
        <v>133</v>
      </c>
    </row>
    <row r="21713" spans="1:6" x14ac:dyDescent="0.25">
      <c r="A21713">
        <v>4358</v>
      </c>
      <c r="B21713" s="3">
        <v>43809</v>
      </c>
      <c r="C21713" s="3">
        <v>43830</v>
      </c>
      <c r="D21713" t="s">
        <v>131</v>
      </c>
      <c r="E21713" t="s">
        <v>163</v>
      </c>
      <c r="F21713" t="s">
        <v>133</v>
      </c>
    </row>
    <row r="21714" spans="1:6" x14ac:dyDescent="0.25">
      <c r="A21714">
        <v>4358</v>
      </c>
      <c r="B21714" s="3">
        <v>43831</v>
      </c>
      <c r="C21714" s="3">
        <v>43921</v>
      </c>
      <c r="D21714" t="s">
        <v>131</v>
      </c>
      <c r="E21714" t="s">
        <v>163</v>
      </c>
      <c r="F21714" t="s">
        <v>133</v>
      </c>
    </row>
    <row r="21715" spans="1:6" x14ac:dyDescent="0.25">
      <c r="A21715">
        <v>4358</v>
      </c>
      <c r="B21715" s="3">
        <v>43920</v>
      </c>
      <c r="C21715" s="3">
        <v>44473</v>
      </c>
      <c r="D21715" t="s">
        <v>131</v>
      </c>
      <c r="E21715" t="s">
        <v>163</v>
      </c>
      <c r="F21715" t="s">
        <v>133</v>
      </c>
    </row>
    <row r="21716" spans="1:6" x14ac:dyDescent="0.25">
      <c r="A21716">
        <v>4358</v>
      </c>
      <c r="B21716" s="3">
        <v>43922</v>
      </c>
      <c r="C21716" s="3">
        <v>43951</v>
      </c>
      <c r="D21716" t="s">
        <v>131</v>
      </c>
      <c r="E21716" t="s">
        <v>163</v>
      </c>
      <c r="F21716" t="s">
        <v>133</v>
      </c>
    </row>
    <row r="21717" spans="1:6" x14ac:dyDescent="0.25">
      <c r="A21717">
        <v>4358</v>
      </c>
      <c r="B21717" s="3">
        <v>43952</v>
      </c>
      <c r="C21717" s="3">
        <v>44585</v>
      </c>
      <c r="D21717" t="s">
        <v>131</v>
      </c>
      <c r="E21717" t="s">
        <v>112</v>
      </c>
      <c r="F21717" t="s">
        <v>133</v>
      </c>
    </row>
    <row r="21718" spans="1:6" x14ac:dyDescent="0.25">
      <c r="A21718">
        <v>4358</v>
      </c>
      <c r="B21718" s="3">
        <v>43952</v>
      </c>
      <c r="C21718" s="3">
        <v>43952</v>
      </c>
      <c r="D21718" t="s">
        <v>131</v>
      </c>
      <c r="E21718" t="s">
        <v>112</v>
      </c>
      <c r="F21718" t="s">
        <v>132</v>
      </c>
    </row>
    <row r="21719" spans="1:6" x14ac:dyDescent="0.25">
      <c r="A21719">
        <v>4358</v>
      </c>
      <c r="B21719" s="3">
        <v>44585</v>
      </c>
      <c r="C21719" s="3">
        <v>44585</v>
      </c>
      <c r="D21719" t="s">
        <v>131</v>
      </c>
      <c r="E21719" t="s">
        <v>112</v>
      </c>
      <c r="F21719" t="s">
        <v>133</v>
      </c>
    </row>
    <row r="21720" spans="1:6" x14ac:dyDescent="0.25">
      <c r="A21720">
        <v>4358</v>
      </c>
      <c r="B21720" s="3">
        <v>44585</v>
      </c>
      <c r="C21720" s="3">
        <v>44585</v>
      </c>
      <c r="D21720" t="s">
        <v>131</v>
      </c>
      <c r="E21720" t="s">
        <v>112</v>
      </c>
      <c r="F21720" t="s">
        <v>133</v>
      </c>
    </row>
    <row r="21721" spans="1:6" x14ac:dyDescent="0.25">
      <c r="A21721">
        <v>4359</v>
      </c>
      <c r="B21721" s="3">
        <v>43808</v>
      </c>
      <c r="C21721" s="3">
        <v>43830</v>
      </c>
      <c r="D21721" t="s">
        <v>131</v>
      </c>
      <c r="E21721" t="s">
        <v>163</v>
      </c>
      <c r="F21721" t="s">
        <v>133</v>
      </c>
    </row>
    <row r="21722" spans="1:6" x14ac:dyDescent="0.25">
      <c r="A21722">
        <v>4359</v>
      </c>
      <c r="B21722" s="3">
        <v>43808</v>
      </c>
      <c r="C21722" s="3">
        <v>43830</v>
      </c>
      <c r="D21722" t="s">
        <v>131</v>
      </c>
      <c r="E21722" t="s">
        <v>163</v>
      </c>
      <c r="F21722" t="s">
        <v>132</v>
      </c>
    </row>
    <row r="21723" spans="1:6" x14ac:dyDescent="0.25">
      <c r="A21723">
        <v>4359</v>
      </c>
      <c r="B21723" s="3">
        <v>43831</v>
      </c>
      <c r="C21723" s="3">
        <v>43921</v>
      </c>
      <c r="D21723" t="s">
        <v>131</v>
      </c>
      <c r="E21723" t="s">
        <v>163</v>
      </c>
      <c r="F21723" t="s">
        <v>132</v>
      </c>
    </row>
    <row r="21724" spans="1:6" x14ac:dyDescent="0.25">
      <c r="A21724">
        <v>4359</v>
      </c>
      <c r="B21724" s="3">
        <v>43922</v>
      </c>
      <c r="C21724" s="3">
        <v>44012</v>
      </c>
      <c r="D21724" t="s">
        <v>131</v>
      </c>
      <c r="E21724" t="s">
        <v>163</v>
      </c>
      <c r="F21724" t="s">
        <v>132</v>
      </c>
    </row>
    <row r="21725" spans="1:6" x14ac:dyDescent="0.25">
      <c r="A21725">
        <v>4359</v>
      </c>
      <c r="B21725" s="3">
        <v>44013</v>
      </c>
      <c r="C21725" s="3">
        <v>44104</v>
      </c>
      <c r="D21725" t="s">
        <v>131</v>
      </c>
      <c r="E21725" t="s">
        <v>163</v>
      </c>
      <c r="F21725" t="s">
        <v>132</v>
      </c>
    </row>
    <row r="21726" spans="1:6" x14ac:dyDescent="0.25">
      <c r="A21726">
        <v>4359</v>
      </c>
      <c r="B21726" s="3">
        <v>44105</v>
      </c>
      <c r="C21726" s="3">
        <v>44196</v>
      </c>
      <c r="D21726" t="s">
        <v>131</v>
      </c>
      <c r="E21726" t="s">
        <v>163</v>
      </c>
      <c r="F21726" t="s">
        <v>132</v>
      </c>
    </row>
    <row r="21727" spans="1:6" x14ac:dyDescent="0.25">
      <c r="A21727">
        <v>4359</v>
      </c>
      <c r="B21727" s="3">
        <v>44197</v>
      </c>
      <c r="C21727" s="3">
        <v>44286</v>
      </c>
      <c r="D21727" t="s">
        <v>131</v>
      </c>
      <c r="E21727" t="s">
        <v>163</v>
      </c>
      <c r="F21727" t="s">
        <v>132</v>
      </c>
    </row>
    <row r="21728" spans="1:6" x14ac:dyDescent="0.25">
      <c r="A21728">
        <v>4359</v>
      </c>
      <c r="B21728" s="3">
        <v>44287</v>
      </c>
      <c r="C21728" s="3">
        <v>44377</v>
      </c>
      <c r="D21728" t="s">
        <v>131</v>
      </c>
      <c r="E21728" t="s">
        <v>163</v>
      </c>
      <c r="F21728" t="s">
        <v>132</v>
      </c>
    </row>
    <row r="21729" spans="1:6" x14ac:dyDescent="0.25">
      <c r="A21729">
        <v>4359</v>
      </c>
      <c r="B21729" s="3">
        <v>44378</v>
      </c>
      <c r="C21729" s="3">
        <v>44469</v>
      </c>
      <c r="D21729" t="s">
        <v>131</v>
      </c>
      <c r="E21729" t="s">
        <v>163</v>
      </c>
      <c r="F21729" t="s">
        <v>132</v>
      </c>
    </row>
    <row r="21730" spans="1:6" x14ac:dyDescent="0.25">
      <c r="A21730">
        <v>4359</v>
      </c>
      <c r="B21730" s="3">
        <v>44470</v>
      </c>
      <c r="C21730" s="3">
        <v>44561</v>
      </c>
      <c r="D21730" t="s">
        <v>131</v>
      </c>
      <c r="E21730" t="s">
        <v>163</v>
      </c>
      <c r="F21730" t="s">
        <v>132</v>
      </c>
    </row>
    <row r="21731" spans="1:6" x14ac:dyDescent="0.25">
      <c r="A21731">
        <v>4359</v>
      </c>
      <c r="B21731" s="3">
        <v>44578</v>
      </c>
      <c r="C21731" s="3">
        <v>44666</v>
      </c>
      <c r="D21731" t="s">
        <v>131</v>
      </c>
      <c r="E21731" t="s">
        <v>163</v>
      </c>
      <c r="F21731" t="s">
        <v>132</v>
      </c>
    </row>
    <row r="21732" spans="1:6" x14ac:dyDescent="0.25">
      <c r="A21732">
        <v>4359</v>
      </c>
      <c r="B21732" s="3">
        <v>44667</v>
      </c>
      <c r="C21732" s="3">
        <v>44757</v>
      </c>
      <c r="D21732" t="s">
        <v>131</v>
      </c>
      <c r="E21732" t="s">
        <v>163</v>
      </c>
      <c r="F21732" t="s">
        <v>132</v>
      </c>
    </row>
    <row r="21733" spans="1:6" x14ac:dyDescent="0.25">
      <c r="A21733">
        <v>4359</v>
      </c>
      <c r="B21733" s="3">
        <v>44758</v>
      </c>
      <c r="C21733" s="3">
        <v>44849</v>
      </c>
      <c r="D21733" t="s">
        <v>131</v>
      </c>
      <c r="E21733" t="s">
        <v>163</v>
      </c>
      <c r="F21733" t="s">
        <v>132</v>
      </c>
    </row>
    <row r="21734" spans="1:6" x14ac:dyDescent="0.25">
      <c r="A21734">
        <v>4360</v>
      </c>
      <c r="B21734" s="3">
        <v>44172</v>
      </c>
      <c r="C21734" s="3">
        <v>44501</v>
      </c>
      <c r="D21734" t="s">
        <v>131</v>
      </c>
      <c r="E21734" t="s">
        <v>173</v>
      </c>
      <c r="F21734" t="s">
        <v>133</v>
      </c>
    </row>
    <row r="21735" spans="1:6" x14ac:dyDescent="0.25">
      <c r="A21735">
        <v>4360</v>
      </c>
      <c r="B21735" s="3">
        <v>44501</v>
      </c>
      <c r="C21735" s="3">
        <v>44501</v>
      </c>
      <c r="D21735" t="s">
        <v>131</v>
      </c>
      <c r="E21735" t="s">
        <v>173</v>
      </c>
      <c r="F21735" t="s">
        <v>133</v>
      </c>
    </row>
    <row r="21736" spans="1:6" x14ac:dyDescent="0.25">
      <c r="A21736">
        <v>4360</v>
      </c>
      <c r="B21736" s="3">
        <v>44501</v>
      </c>
      <c r="C21736" s="3">
        <v>44593</v>
      </c>
      <c r="D21736" t="s">
        <v>131</v>
      </c>
      <c r="E21736" t="s">
        <v>175</v>
      </c>
      <c r="F21736" t="s">
        <v>133</v>
      </c>
    </row>
    <row r="21737" spans="1:6" x14ac:dyDescent="0.25">
      <c r="A21737">
        <v>4360</v>
      </c>
      <c r="B21737" s="3">
        <v>44593</v>
      </c>
      <c r="C21737" s="3">
        <v>44621</v>
      </c>
      <c r="D21737" t="s">
        <v>131</v>
      </c>
      <c r="E21737" t="s">
        <v>175</v>
      </c>
      <c r="F21737" t="s">
        <v>133</v>
      </c>
    </row>
    <row r="21738" spans="1:6" x14ac:dyDescent="0.25">
      <c r="A21738">
        <v>4360</v>
      </c>
      <c r="B21738" s="3">
        <v>44593</v>
      </c>
      <c r="C21738" s="3">
        <v>44636</v>
      </c>
      <c r="D21738" t="s">
        <v>131</v>
      </c>
      <c r="E21738" t="s">
        <v>173</v>
      </c>
      <c r="F21738" t="s">
        <v>133</v>
      </c>
    </row>
    <row r="21739" spans="1:6" x14ac:dyDescent="0.25">
      <c r="A21739">
        <v>4360</v>
      </c>
      <c r="B21739" s="3">
        <v>44636</v>
      </c>
      <c r="C21739" s="3">
        <v>44636</v>
      </c>
      <c r="D21739" t="s">
        <v>131</v>
      </c>
      <c r="E21739" t="s">
        <v>173</v>
      </c>
      <c r="F21739" t="s">
        <v>133</v>
      </c>
    </row>
    <row r="21740" spans="1:6" x14ac:dyDescent="0.25">
      <c r="A21740">
        <v>4360</v>
      </c>
      <c r="B21740" s="3">
        <v>44636</v>
      </c>
      <c r="D21740" t="s">
        <v>131</v>
      </c>
      <c r="E21740" t="s">
        <v>175</v>
      </c>
      <c r="F21740" t="s">
        <v>133</v>
      </c>
    </row>
    <row r="21741" spans="1:6" x14ac:dyDescent="0.25">
      <c r="A21741">
        <v>4361</v>
      </c>
      <c r="B21741" s="3">
        <v>44363</v>
      </c>
      <c r="C21741" s="3">
        <v>44446</v>
      </c>
      <c r="D21741" t="s">
        <v>131</v>
      </c>
      <c r="E21741" t="s">
        <v>115</v>
      </c>
      <c r="F21741" t="s">
        <v>133</v>
      </c>
    </row>
    <row r="21742" spans="1:6" x14ac:dyDescent="0.25">
      <c r="A21742">
        <v>4361</v>
      </c>
      <c r="B21742" s="3">
        <v>44446</v>
      </c>
      <c r="C21742" s="3">
        <v>44449</v>
      </c>
      <c r="D21742" t="s">
        <v>131</v>
      </c>
      <c r="E21742" t="s">
        <v>115</v>
      </c>
      <c r="F21742" t="s">
        <v>133</v>
      </c>
    </row>
    <row r="21743" spans="1:6" x14ac:dyDescent="0.25">
      <c r="A21743">
        <v>4361</v>
      </c>
      <c r="B21743" s="3">
        <v>44450</v>
      </c>
      <c r="C21743" s="3">
        <v>44563</v>
      </c>
      <c r="D21743" t="s">
        <v>131</v>
      </c>
      <c r="E21743" t="s">
        <v>115</v>
      </c>
      <c r="F21743" t="s">
        <v>133</v>
      </c>
    </row>
    <row r="21744" spans="1:6" x14ac:dyDescent="0.25">
      <c r="A21744">
        <v>4361</v>
      </c>
      <c r="B21744" s="3">
        <v>44563</v>
      </c>
      <c r="C21744" s="3">
        <v>44564</v>
      </c>
      <c r="D21744" t="s">
        <v>131</v>
      </c>
      <c r="E21744" t="s">
        <v>115</v>
      </c>
      <c r="F21744" t="s">
        <v>133</v>
      </c>
    </row>
    <row r="21745" spans="1:6" x14ac:dyDescent="0.25">
      <c r="A21745">
        <v>4361</v>
      </c>
      <c r="B21745" s="3">
        <v>44564</v>
      </c>
      <c r="D21745" t="s">
        <v>131</v>
      </c>
      <c r="E21745" t="s">
        <v>115</v>
      </c>
      <c r="F21745" t="s">
        <v>133</v>
      </c>
    </row>
    <row r="21746" spans="1:6" x14ac:dyDescent="0.25">
      <c r="A21746">
        <v>4364</v>
      </c>
      <c r="B21746" s="3">
        <v>44032</v>
      </c>
      <c r="C21746" s="3">
        <v>44154</v>
      </c>
      <c r="D21746" t="s">
        <v>131</v>
      </c>
      <c r="E21746" t="s">
        <v>171</v>
      </c>
      <c r="F21746" t="s">
        <v>132</v>
      </c>
    </row>
    <row r="21747" spans="1:6" x14ac:dyDescent="0.25">
      <c r="A21747">
        <v>4364</v>
      </c>
      <c r="B21747" s="3">
        <v>44155</v>
      </c>
      <c r="C21747" s="3">
        <v>44196</v>
      </c>
      <c r="D21747" t="s">
        <v>131</v>
      </c>
      <c r="E21747" t="s">
        <v>171</v>
      </c>
      <c r="F21747" t="s">
        <v>132</v>
      </c>
    </row>
    <row r="21748" spans="1:6" x14ac:dyDescent="0.25">
      <c r="A21748">
        <v>4364</v>
      </c>
      <c r="B21748" s="3">
        <v>44197</v>
      </c>
      <c r="C21748" s="3">
        <v>44270</v>
      </c>
      <c r="D21748" t="s">
        <v>131</v>
      </c>
      <c r="E21748" t="s">
        <v>171</v>
      </c>
      <c r="F21748" t="s">
        <v>132</v>
      </c>
    </row>
    <row r="21749" spans="1:6" x14ac:dyDescent="0.25">
      <c r="A21749">
        <v>4364</v>
      </c>
      <c r="B21749" s="3">
        <v>44270</v>
      </c>
      <c r="C21749" s="3">
        <v>44270</v>
      </c>
      <c r="D21749" t="s">
        <v>131</v>
      </c>
      <c r="E21749" t="s">
        <v>171</v>
      </c>
      <c r="F21749" t="s">
        <v>132</v>
      </c>
    </row>
    <row r="21750" spans="1:6" x14ac:dyDescent="0.25">
      <c r="A21750">
        <v>4364</v>
      </c>
      <c r="B21750" s="3">
        <v>44447</v>
      </c>
      <c r="C21750" s="3">
        <v>44697</v>
      </c>
      <c r="D21750" t="s">
        <v>131</v>
      </c>
      <c r="E21750" t="s">
        <v>204</v>
      </c>
      <c r="F21750" t="s">
        <v>133</v>
      </c>
    </row>
    <row r="21751" spans="1:6" x14ac:dyDescent="0.25">
      <c r="A21751">
        <v>4364</v>
      </c>
      <c r="B21751" s="3">
        <v>44697</v>
      </c>
      <c r="C21751" s="3">
        <v>44697</v>
      </c>
      <c r="D21751" t="s">
        <v>131</v>
      </c>
      <c r="E21751" t="s">
        <v>204</v>
      </c>
      <c r="F21751" t="s">
        <v>133</v>
      </c>
    </row>
    <row r="21752" spans="1:6" x14ac:dyDescent="0.25">
      <c r="A21752">
        <v>4364</v>
      </c>
      <c r="B21752" s="3">
        <v>44697</v>
      </c>
      <c r="D21752" t="s">
        <v>131</v>
      </c>
      <c r="E21752" t="s">
        <v>124</v>
      </c>
      <c r="F21752" t="s">
        <v>133</v>
      </c>
    </row>
    <row r="21753" spans="1:6" x14ac:dyDescent="0.25">
      <c r="A21753">
        <v>4365</v>
      </c>
      <c r="B21753" s="3">
        <v>43906</v>
      </c>
      <c r="C21753" s="3">
        <v>43997</v>
      </c>
      <c r="D21753" t="s">
        <v>131</v>
      </c>
      <c r="E21753" t="s">
        <v>180</v>
      </c>
      <c r="F21753" t="s">
        <v>132</v>
      </c>
    </row>
    <row r="21754" spans="1:6" x14ac:dyDescent="0.25">
      <c r="A21754">
        <v>4365</v>
      </c>
      <c r="B21754" s="3">
        <v>43998</v>
      </c>
      <c r="C21754" s="3">
        <v>44089</v>
      </c>
      <c r="D21754" t="s">
        <v>131</v>
      </c>
      <c r="E21754" t="s">
        <v>180</v>
      </c>
      <c r="F21754" t="s">
        <v>132</v>
      </c>
    </row>
    <row r="21755" spans="1:6" x14ac:dyDescent="0.25">
      <c r="A21755">
        <v>4365</v>
      </c>
      <c r="B21755" s="3">
        <v>44090</v>
      </c>
      <c r="C21755" s="3">
        <v>44196</v>
      </c>
      <c r="D21755" t="s">
        <v>131</v>
      </c>
      <c r="E21755" t="s">
        <v>180</v>
      </c>
      <c r="F21755" t="s">
        <v>132</v>
      </c>
    </row>
    <row r="21756" spans="1:6" x14ac:dyDescent="0.25">
      <c r="A21756">
        <v>4365</v>
      </c>
      <c r="B21756" s="3">
        <v>44197</v>
      </c>
      <c r="C21756" s="3">
        <v>44286</v>
      </c>
      <c r="D21756" t="s">
        <v>131</v>
      </c>
      <c r="E21756" t="s">
        <v>180</v>
      </c>
      <c r="F21756" t="s">
        <v>132</v>
      </c>
    </row>
    <row r="21757" spans="1:6" x14ac:dyDescent="0.25">
      <c r="A21757">
        <v>4365</v>
      </c>
      <c r="B21757" s="3">
        <v>44287</v>
      </c>
      <c r="C21757" s="3">
        <v>44377</v>
      </c>
      <c r="D21757" t="s">
        <v>131</v>
      </c>
      <c r="E21757" t="s">
        <v>180</v>
      </c>
      <c r="F21757" t="s">
        <v>132</v>
      </c>
    </row>
    <row r="21758" spans="1:6" x14ac:dyDescent="0.25">
      <c r="A21758">
        <v>4365</v>
      </c>
      <c r="B21758" s="3">
        <v>44378</v>
      </c>
      <c r="C21758" s="3">
        <v>44469</v>
      </c>
      <c r="D21758" t="s">
        <v>131</v>
      </c>
      <c r="E21758" t="s">
        <v>180</v>
      </c>
      <c r="F21758" t="s">
        <v>132</v>
      </c>
    </row>
    <row r="21759" spans="1:6" x14ac:dyDescent="0.25">
      <c r="A21759">
        <v>4365</v>
      </c>
      <c r="B21759" s="3">
        <v>44470</v>
      </c>
      <c r="C21759" s="3">
        <v>44561</v>
      </c>
      <c r="D21759" t="s">
        <v>131</v>
      </c>
      <c r="E21759" t="s">
        <v>180</v>
      </c>
      <c r="F21759" t="s">
        <v>132</v>
      </c>
    </row>
    <row r="21760" spans="1:6" x14ac:dyDescent="0.25">
      <c r="A21760">
        <v>4365</v>
      </c>
      <c r="B21760" s="3">
        <v>44593</v>
      </c>
      <c r="C21760" s="3">
        <v>44651</v>
      </c>
      <c r="D21760" t="s">
        <v>131</v>
      </c>
      <c r="E21760" t="s">
        <v>180</v>
      </c>
      <c r="F21760" t="s">
        <v>132</v>
      </c>
    </row>
    <row r="21761" spans="1:6" x14ac:dyDescent="0.25">
      <c r="A21761">
        <v>4365</v>
      </c>
      <c r="B21761" s="3">
        <v>44652</v>
      </c>
      <c r="D21761" t="s">
        <v>131</v>
      </c>
      <c r="E21761" t="s">
        <v>180</v>
      </c>
      <c r="F21761" t="s">
        <v>132</v>
      </c>
    </row>
    <row r="21762" spans="1:6" x14ac:dyDescent="0.25">
      <c r="A21762">
        <v>4365</v>
      </c>
      <c r="B21762" s="3">
        <v>44652</v>
      </c>
      <c r="C21762" s="3">
        <v>44742</v>
      </c>
      <c r="D21762" t="s">
        <v>131</v>
      </c>
      <c r="E21762" t="s">
        <v>180</v>
      </c>
      <c r="F21762" t="s">
        <v>132</v>
      </c>
    </row>
    <row r="21763" spans="1:6" x14ac:dyDescent="0.25">
      <c r="A21763">
        <v>4366</v>
      </c>
      <c r="B21763" s="3">
        <v>44044</v>
      </c>
      <c r="C21763" s="3">
        <v>44621</v>
      </c>
      <c r="D21763" t="s">
        <v>131</v>
      </c>
      <c r="E21763" t="s">
        <v>169</v>
      </c>
      <c r="F21763" t="s">
        <v>133</v>
      </c>
    </row>
    <row r="21764" spans="1:6" x14ac:dyDescent="0.25">
      <c r="A21764">
        <v>4366</v>
      </c>
      <c r="B21764" s="3">
        <v>44044</v>
      </c>
      <c r="C21764" s="3">
        <v>44044</v>
      </c>
      <c r="D21764" t="s">
        <v>131</v>
      </c>
      <c r="E21764" t="s">
        <v>169</v>
      </c>
      <c r="F21764" t="s">
        <v>132</v>
      </c>
    </row>
    <row r="21765" spans="1:6" x14ac:dyDescent="0.25">
      <c r="A21765">
        <v>4366</v>
      </c>
      <c r="B21765" s="3">
        <v>44621</v>
      </c>
      <c r="D21765" t="s">
        <v>131</v>
      </c>
      <c r="E21765" t="s">
        <v>115</v>
      </c>
      <c r="F21765" t="s">
        <v>133</v>
      </c>
    </row>
    <row r="21766" spans="1:6" x14ac:dyDescent="0.25">
      <c r="A21766">
        <v>4366</v>
      </c>
      <c r="B21766" s="3">
        <v>44621</v>
      </c>
      <c r="C21766" s="3">
        <v>44621</v>
      </c>
      <c r="D21766" t="s">
        <v>131</v>
      </c>
      <c r="E21766" t="s">
        <v>169</v>
      </c>
      <c r="F21766" t="s">
        <v>132</v>
      </c>
    </row>
    <row r="21767" spans="1:6" x14ac:dyDescent="0.25">
      <c r="A21767">
        <v>4366</v>
      </c>
      <c r="B21767" s="3">
        <v>44621</v>
      </c>
      <c r="C21767" s="3">
        <v>44621</v>
      </c>
      <c r="D21767" t="s">
        <v>131</v>
      </c>
      <c r="E21767" t="s">
        <v>169</v>
      </c>
      <c r="F21767" t="s">
        <v>132</v>
      </c>
    </row>
    <row r="21768" spans="1:6" x14ac:dyDescent="0.25">
      <c r="A21768">
        <v>4368</v>
      </c>
      <c r="B21768" s="3">
        <v>43831</v>
      </c>
      <c r="C21768" s="3">
        <v>43921</v>
      </c>
      <c r="D21768" t="s">
        <v>131</v>
      </c>
      <c r="E21768" t="s">
        <v>167</v>
      </c>
      <c r="F21768" t="s">
        <v>132</v>
      </c>
    </row>
    <row r="21769" spans="1:6" x14ac:dyDescent="0.25">
      <c r="A21769">
        <v>4368</v>
      </c>
      <c r="B21769" s="3">
        <v>43922</v>
      </c>
      <c r="C21769" s="3">
        <v>44012</v>
      </c>
      <c r="D21769" t="s">
        <v>131</v>
      </c>
      <c r="E21769" t="s">
        <v>167</v>
      </c>
      <c r="F21769" t="s">
        <v>132</v>
      </c>
    </row>
    <row r="21770" spans="1:6" x14ac:dyDescent="0.25">
      <c r="A21770">
        <v>4368</v>
      </c>
      <c r="B21770" s="3">
        <v>44013</v>
      </c>
      <c r="C21770" s="3">
        <v>44104</v>
      </c>
      <c r="D21770" t="s">
        <v>131</v>
      </c>
      <c r="E21770" t="s">
        <v>167</v>
      </c>
      <c r="F21770" t="s">
        <v>132</v>
      </c>
    </row>
    <row r="21771" spans="1:6" x14ac:dyDescent="0.25">
      <c r="A21771">
        <v>4368</v>
      </c>
      <c r="B21771" s="3">
        <v>44105</v>
      </c>
      <c r="C21771" s="3">
        <v>44196</v>
      </c>
      <c r="D21771" t="s">
        <v>131</v>
      </c>
      <c r="E21771" t="s">
        <v>167</v>
      </c>
      <c r="F21771" t="s">
        <v>132</v>
      </c>
    </row>
    <row r="21772" spans="1:6" x14ac:dyDescent="0.25">
      <c r="A21772">
        <v>4368</v>
      </c>
      <c r="B21772" s="3">
        <v>44197</v>
      </c>
      <c r="C21772" s="3">
        <v>44286</v>
      </c>
      <c r="D21772" t="s">
        <v>131</v>
      </c>
      <c r="E21772" t="s">
        <v>167</v>
      </c>
      <c r="F21772" t="s">
        <v>132</v>
      </c>
    </row>
    <row r="21773" spans="1:6" x14ac:dyDescent="0.25">
      <c r="A21773">
        <v>4368</v>
      </c>
      <c r="B21773" s="3">
        <v>44287</v>
      </c>
      <c r="C21773" s="3">
        <v>44377</v>
      </c>
      <c r="D21773" t="s">
        <v>131</v>
      </c>
      <c r="E21773" t="s">
        <v>167</v>
      </c>
      <c r="F21773" t="s">
        <v>132</v>
      </c>
    </row>
    <row r="21774" spans="1:6" x14ac:dyDescent="0.25">
      <c r="A21774">
        <v>4368</v>
      </c>
      <c r="B21774" s="3">
        <v>44377</v>
      </c>
      <c r="D21774" t="s">
        <v>131</v>
      </c>
      <c r="E21774" t="s">
        <v>167</v>
      </c>
      <c r="F21774" t="s">
        <v>132</v>
      </c>
    </row>
    <row r="21775" spans="1:6" x14ac:dyDescent="0.25">
      <c r="A21775">
        <v>4370</v>
      </c>
      <c r="B21775" s="3">
        <v>43831</v>
      </c>
      <c r="C21775" s="3">
        <v>43921</v>
      </c>
      <c r="D21775" t="s">
        <v>131</v>
      </c>
      <c r="E21775" t="s">
        <v>167</v>
      </c>
      <c r="F21775" t="s">
        <v>132</v>
      </c>
    </row>
    <row r="21776" spans="1:6" x14ac:dyDescent="0.25">
      <c r="A21776">
        <v>4370</v>
      </c>
      <c r="B21776" s="3">
        <v>43922</v>
      </c>
      <c r="C21776" s="3">
        <v>44012</v>
      </c>
      <c r="D21776" t="s">
        <v>131</v>
      </c>
      <c r="E21776" t="s">
        <v>167</v>
      </c>
      <c r="F21776" t="s">
        <v>132</v>
      </c>
    </row>
    <row r="21777" spans="1:6" x14ac:dyDescent="0.25">
      <c r="A21777">
        <v>4370</v>
      </c>
      <c r="B21777" s="3">
        <v>44013</v>
      </c>
      <c r="C21777" s="3">
        <v>44104</v>
      </c>
      <c r="D21777" t="s">
        <v>131</v>
      </c>
      <c r="E21777" t="s">
        <v>167</v>
      </c>
      <c r="F21777" t="s">
        <v>132</v>
      </c>
    </row>
    <row r="21778" spans="1:6" x14ac:dyDescent="0.25">
      <c r="A21778">
        <v>4371</v>
      </c>
      <c r="B21778" s="3">
        <v>43838</v>
      </c>
      <c r="C21778" s="3">
        <v>43921</v>
      </c>
      <c r="D21778" t="s">
        <v>131</v>
      </c>
      <c r="E21778" t="s">
        <v>176</v>
      </c>
      <c r="F21778" t="s">
        <v>133</v>
      </c>
    </row>
    <row r="21779" spans="1:6" x14ac:dyDescent="0.25">
      <c r="A21779">
        <v>4371</v>
      </c>
      <c r="B21779" s="3">
        <v>43922</v>
      </c>
      <c r="C21779" s="3">
        <v>44012</v>
      </c>
      <c r="D21779" t="s">
        <v>131</v>
      </c>
      <c r="E21779" t="s">
        <v>176</v>
      </c>
      <c r="F21779" t="s">
        <v>133</v>
      </c>
    </row>
    <row r="21780" spans="1:6" x14ac:dyDescent="0.25">
      <c r="A21780">
        <v>4371</v>
      </c>
      <c r="B21780" s="3">
        <v>44013</v>
      </c>
      <c r="C21780" s="3">
        <v>44104</v>
      </c>
      <c r="D21780" t="s">
        <v>131</v>
      </c>
      <c r="E21780" t="s">
        <v>176</v>
      </c>
      <c r="F21780" t="s">
        <v>133</v>
      </c>
    </row>
    <row r="21781" spans="1:6" x14ac:dyDescent="0.25">
      <c r="A21781">
        <v>4371</v>
      </c>
      <c r="B21781" s="3">
        <v>44105</v>
      </c>
      <c r="C21781" s="3">
        <v>44196</v>
      </c>
      <c r="D21781" t="s">
        <v>131</v>
      </c>
      <c r="E21781" t="s">
        <v>176</v>
      </c>
      <c r="F21781" t="s">
        <v>133</v>
      </c>
    </row>
    <row r="21782" spans="1:6" x14ac:dyDescent="0.25">
      <c r="A21782">
        <v>4371</v>
      </c>
      <c r="B21782" s="3">
        <v>44197</v>
      </c>
      <c r="D21782" t="s">
        <v>131</v>
      </c>
      <c r="E21782" t="s">
        <v>176</v>
      </c>
      <c r="F21782" t="s">
        <v>133</v>
      </c>
    </row>
    <row r="21783" spans="1:6" x14ac:dyDescent="0.25">
      <c r="A21783">
        <v>4373</v>
      </c>
      <c r="B21783" s="3">
        <v>44317</v>
      </c>
      <c r="C21783" s="3">
        <v>44679</v>
      </c>
      <c r="D21783" t="s">
        <v>131</v>
      </c>
      <c r="E21783" t="s">
        <v>191</v>
      </c>
      <c r="F21783" t="s">
        <v>133</v>
      </c>
    </row>
    <row r="21784" spans="1:6" x14ac:dyDescent="0.25">
      <c r="A21784">
        <v>4373</v>
      </c>
      <c r="B21784" s="3">
        <v>44679</v>
      </c>
      <c r="C21784" s="3">
        <v>44679</v>
      </c>
      <c r="D21784" t="s">
        <v>131</v>
      </c>
      <c r="E21784" t="s">
        <v>191</v>
      </c>
      <c r="F21784" t="s">
        <v>133</v>
      </c>
    </row>
    <row r="21785" spans="1:6" x14ac:dyDescent="0.25">
      <c r="A21785">
        <v>4373</v>
      </c>
      <c r="B21785" s="3">
        <v>44680</v>
      </c>
      <c r="C21785" s="3">
        <v>44736</v>
      </c>
      <c r="D21785" t="s">
        <v>131</v>
      </c>
      <c r="E21785" t="s">
        <v>191</v>
      </c>
      <c r="F21785" t="s">
        <v>133</v>
      </c>
    </row>
    <row r="21786" spans="1:6" x14ac:dyDescent="0.25">
      <c r="A21786">
        <v>4373</v>
      </c>
      <c r="B21786" s="3">
        <v>44737</v>
      </c>
      <c r="D21786" t="s">
        <v>131</v>
      </c>
      <c r="E21786" t="s">
        <v>191</v>
      </c>
      <c r="F21786" t="s">
        <v>133</v>
      </c>
    </row>
    <row r="21787" spans="1:6" x14ac:dyDescent="0.25">
      <c r="A21787">
        <v>4374</v>
      </c>
      <c r="B21787" s="3">
        <v>44028</v>
      </c>
      <c r="D21787" t="s">
        <v>131</v>
      </c>
      <c r="E21787" t="s">
        <v>169</v>
      </c>
      <c r="F21787" t="s">
        <v>133</v>
      </c>
    </row>
    <row r="21788" spans="1:6" x14ac:dyDescent="0.25">
      <c r="A21788">
        <v>4376</v>
      </c>
      <c r="B21788" s="3">
        <v>43878</v>
      </c>
      <c r="C21788" s="3">
        <v>44361</v>
      </c>
      <c r="D21788" t="s">
        <v>131</v>
      </c>
      <c r="E21788" t="s">
        <v>90</v>
      </c>
      <c r="F21788" t="s">
        <v>132</v>
      </c>
    </row>
    <row r="21789" spans="1:6" x14ac:dyDescent="0.25">
      <c r="A21789">
        <v>4376</v>
      </c>
      <c r="B21789" s="3">
        <v>44361</v>
      </c>
      <c r="C21789" s="3">
        <v>44367</v>
      </c>
      <c r="D21789" t="s">
        <v>131</v>
      </c>
      <c r="E21789" t="s">
        <v>90</v>
      </c>
      <c r="F21789" t="s">
        <v>132</v>
      </c>
    </row>
    <row r="21790" spans="1:6" x14ac:dyDescent="0.25">
      <c r="A21790">
        <v>4376</v>
      </c>
      <c r="B21790" s="3">
        <v>44368</v>
      </c>
      <c r="D21790" t="s">
        <v>131</v>
      </c>
      <c r="E21790" t="s">
        <v>90</v>
      </c>
      <c r="F21790" t="s">
        <v>132</v>
      </c>
    </row>
    <row r="21791" spans="1:6" x14ac:dyDescent="0.25">
      <c r="A21791">
        <v>4378</v>
      </c>
      <c r="B21791" s="3">
        <v>43882</v>
      </c>
      <c r="D21791" t="s">
        <v>131</v>
      </c>
      <c r="E21791" t="s">
        <v>214</v>
      </c>
      <c r="F21791" t="s">
        <v>132</v>
      </c>
    </row>
    <row r="21792" spans="1:6" x14ac:dyDescent="0.25">
      <c r="A21792">
        <v>4379</v>
      </c>
      <c r="B21792" s="3">
        <v>43877</v>
      </c>
      <c r="D21792" t="s">
        <v>131</v>
      </c>
      <c r="E21792" t="s">
        <v>165</v>
      </c>
      <c r="F21792" t="s">
        <v>133</v>
      </c>
    </row>
    <row r="21793" spans="1:6" x14ac:dyDescent="0.25">
      <c r="A21793">
        <v>4381</v>
      </c>
      <c r="B21793" s="3">
        <v>43873</v>
      </c>
      <c r="C21793" s="3">
        <v>43902</v>
      </c>
      <c r="D21793" t="s">
        <v>131</v>
      </c>
      <c r="E21793" t="s">
        <v>173</v>
      </c>
      <c r="F21793" t="s">
        <v>133</v>
      </c>
    </row>
    <row r="21794" spans="1:6" x14ac:dyDescent="0.25">
      <c r="A21794">
        <v>4381</v>
      </c>
      <c r="B21794" s="3">
        <v>43903</v>
      </c>
      <c r="C21794" s="3">
        <v>44382</v>
      </c>
      <c r="D21794" t="s">
        <v>131</v>
      </c>
      <c r="E21794" t="s">
        <v>173</v>
      </c>
      <c r="F21794" t="s">
        <v>133</v>
      </c>
    </row>
    <row r="21795" spans="1:6" x14ac:dyDescent="0.25">
      <c r="A21795">
        <v>4381</v>
      </c>
      <c r="B21795" s="3">
        <v>44059</v>
      </c>
      <c r="C21795" s="3">
        <v>44578</v>
      </c>
      <c r="D21795" t="s">
        <v>131</v>
      </c>
      <c r="E21795" t="s">
        <v>173</v>
      </c>
      <c r="F21795" t="s">
        <v>133</v>
      </c>
    </row>
    <row r="21796" spans="1:6" x14ac:dyDescent="0.25">
      <c r="A21796">
        <v>4381</v>
      </c>
      <c r="B21796" s="3">
        <v>44578</v>
      </c>
      <c r="C21796" s="3">
        <v>44637</v>
      </c>
      <c r="D21796" t="s">
        <v>131</v>
      </c>
      <c r="E21796" t="s">
        <v>173</v>
      </c>
      <c r="F21796" t="s">
        <v>133</v>
      </c>
    </row>
    <row r="21797" spans="1:6" x14ac:dyDescent="0.25">
      <c r="A21797">
        <v>4381</v>
      </c>
      <c r="B21797" s="3">
        <v>44638</v>
      </c>
      <c r="D21797" t="s">
        <v>131</v>
      </c>
      <c r="E21797" t="s">
        <v>173</v>
      </c>
      <c r="F21797" t="s">
        <v>133</v>
      </c>
    </row>
    <row r="21798" spans="1:6" x14ac:dyDescent="0.25">
      <c r="A21798">
        <v>4382</v>
      </c>
      <c r="B21798" s="3">
        <v>44578</v>
      </c>
      <c r="C21798" s="3">
        <v>44666</v>
      </c>
      <c r="D21798" t="s">
        <v>131</v>
      </c>
      <c r="E21798" t="s">
        <v>124</v>
      </c>
      <c r="F21798" t="s">
        <v>133</v>
      </c>
    </row>
    <row r="21799" spans="1:6" x14ac:dyDescent="0.25">
      <c r="A21799">
        <v>4382</v>
      </c>
      <c r="B21799" s="3">
        <v>44667</v>
      </c>
      <c r="C21799" s="3">
        <v>44757</v>
      </c>
      <c r="D21799" t="s">
        <v>131</v>
      </c>
      <c r="E21799" t="s">
        <v>124</v>
      </c>
      <c r="F21799" t="s">
        <v>133</v>
      </c>
    </row>
    <row r="21800" spans="1:6" x14ac:dyDescent="0.25">
      <c r="A21800">
        <v>4383</v>
      </c>
      <c r="B21800" s="3">
        <v>44271</v>
      </c>
      <c r="C21800" s="3">
        <v>44362</v>
      </c>
      <c r="D21800" t="s">
        <v>131</v>
      </c>
      <c r="E21800" t="s">
        <v>171</v>
      </c>
      <c r="F21800" t="s">
        <v>133</v>
      </c>
    </row>
    <row r="21801" spans="1:6" x14ac:dyDescent="0.25">
      <c r="A21801">
        <v>4383</v>
      </c>
      <c r="B21801" s="3">
        <v>44363</v>
      </c>
      <c r="C21801" s="3">
        <v>44454</v>
      </c>
      <c r="D21801" t="s">
        <v>131</v>
      </c>
      <c r="E21801" t="s">
        <v>171</v>
      </c>
      <c r="F21801" t="s">
        <v>133</v>
      </c>
    </row>
    <row r="21802" spans="1:6" x14ac:dyDescent="0.25">
      <c r="A21802">
        <v>4383</v>
      </c>
      <c r="B21802" s="3">
        <v>44440</v>
      </c>
      <c r="C21802" s="3">
        <v>44454</v>
      </c>
      <c r="D21802" t="s">
        <v>131</v>
      </c>
      <c r="E21802" t="s">
        <v>171</v>
      </c>
      <c r="F21802" t="s">
        <v>133</v>
      </c>
    </row>
    <row r="21803" spans="1:6" x14ac:dyDescent="0.25">
      <c r="A21803">
        <v>4383</v>
      </c>
      <c r="B21803" s="3">
        <v>44455</v>
      </c>
      <c r="C21803" s="3">
        <v>44561</v>
      </c>
      <c r="D21803" t="s">
        <v>131</v>
      </c>
      <c r="E21803" t="s">
        <v>171</v>
      </c>
      <c r="F21803" t="s">
        <v>133</v>
      </c>
    </row>
    <row r="21804" spans="1:6" x14ac:dyDescent="0.25">
      <c r="A21804">
        <v>4383</v>
      </c>
      <c r="B21804" s="3">
        <v>44562</v>
      </c>
      <c r="C21804" s="3">
        <v>44562</v>
      </c>
      <c r="D21804" t="s">
        <v>131</v>
      </c>
      <c r="E21804" t="s">
        <v>171</v>
      </c>
      <c r="F21804" t="s">
        <v>133</v>
      </c>
    </row>
    <row r="21805" spans="1:6" x14ac:dyDescent="0.25">
      <c r="A21805">
        <v>4383</v>
      </c>
      <c r="B21805" s="3">
        <v>44578</v>
      </c>
      <c r="C21805" s="3">
        <v>44651</v>
      </c>
      <c r="D21805" t="s">
        <v>131</v>
      </c>
      <c r="E21805" t="s">
        <v>171</v>
      </c>
      <c r="F21805" t="s">
        <v>133</v>
      </c>
    </row>
    <row r="21806" spans="1:6" x14ac:dyDescent="0.25">
      <c r="A21806">
        <v>4383</v>
      </c>
      <c r="B21806" s="3">
        <v>44652</v>
      </c>
      <c r="C21806" s="3">
        <v>44661</v>
      </c>
      <c r="D21806" t="s">
        <v>131</v>
      </c>
      <c r="E21806" t="s">
        <v>171</v>
      </c>
      <c r="F21806" t="s">
        <v>133</v>
      </c>
    </row>
    <row r="21807" spans="1:6" x14ac:dyDescent="0.25">
      <c r="A21807">
        <v>4383</v>
      </c>
      <c r="B21807" s="3">
        <v>44661</v>
      </c>
      <c r="C21807" s="3">
        <v>44662</v>
      </c>
      <c r="D21807" t="s">
        <v>131</v>
      </c>
      <c r="E21807" t="s">
        <v>171</v>
      </c>
      <c r="F21807" t="s">
        <v>133</v>
      </c>
    </row>
    <row r="21808" spans="1:6" x14ac:dyDescent="0.25">
      <c r="A21808">
        <v>4383</v>
      </c>
      <c r="B21808" s="3">
        <v>44662</v>
      </c>
      <c r="D21808" t="s">
        <v>131</v>
      </c>
      <c r="E21808" t="s">
        <v>171</v>
      </c>
      <c r="F21808" t="s">
        <v>133</v>
      </c>
    </row>
    <row r="21809" spans="1:6" x14ac:dyDescent="0.25">
      <c r="A21809">
        <v>4384</v>
      </c>
      <c r="B21809" s="3">
        <v>44071</v>
      </c>
      <c r="C21809" s="3">
        <v>44162</v>
      </c>
      <c r="D21809" t="s">
        <v>131</v>
      </c>
      <c r="E21809" t="s">
        <v>171</v>
      </c>
      <c r="F21809" t="s">
        <v>133</v>
      </c>
    </row>
    <row r="21810" spans="1:6" x14ac:dyDescent="0.25">
      <c r="A21810">
        <v>4384</v>
      </c>
      <c r="B21810" s="3">
        <v>44212</v>
      </c>
      <c r="C21810" s="3">
        <v>44301</v>
      </c>
      <c r="D21810" t="s">
        <v>131</v>
      </c>
      <c r="E21810" t="s">
        <v>173</v>
      </c>
      <c r="F21810" t="s">
        <v>133</v>
      </c>
    </row>
    <row r="21811" spans="1:6" x14ac:dyDescent="0.25">
      <c r="A21811">
        <v>4384</v>
      </c>
      <c r="B21811" s="3">
        <v>44302</v>
      </c>
      <c r="C21811" s="3">
        <v>44392</v>
      </c>
      <c r="D21811" t="s">
        <v>131</v>
      </c>
      <c r="E21811" t="s">
        <v>173</v>
      </c>
      <c r="F21811" t="s">
        <v>133</v>
      </c>
    </row>
    <row r="21812" spans="1:6" x14ac:dyDescent="0.25">
      <c r="A21812">
        <v>4384</v>
      </c>
      <c r="B21812" s="3">
        <v>44393</v>
      </c>
      <c r="C21812" s="3">
        <v>44484</v>
      </c>
      <c r="D21812" t="s">
        <v>131</v>
      </c>
      <c r="E21812" t="s">
        <v>173</v>
      </c>
      <c r="F21812" t="s">
        <v>133</v>
      </c>
    </row>
    <row r="21813" spans="1:6" x14ac:dyDescent="0.25">
      <c r="A21813">
        <v>4384</v>
      </c>
      <c r="B21813" s="3">
        <v>44470</v>
      </c>
      <c r="D21813" t="s">
        <v>131</v>
      </c>
      <c r="E21813" t="s">
        <v>173</v>
      </c>
      <c r="F21813" t="s">
        <v>133</v>
      </c>
    </row>
    <row r="21814" spans="1:6" x14ac:dyDescent="0.25">
      <c r="A21814">
        <v>4384</v>
      </c>
      <c r="B21814" s="3">
        <v>44470</v>
      </c>
      <c r="C21814" s="3">
        <v>44683</v>
      </c>
      <c r="D21814" t="s">
        <v>131</v>
      </c>
      <c r="E21814" t="s">
        <v>173</v>
      </c>
      <c r="F21814" t="s">
        <v>133</v>
      </c>
    </row>
    <row r="21815" spans="1:6" x14ac:dyDescent="0.25">
      <c r="A21815">
        <v>4384</v>
      </c>
      <c r="B21815" s="3">
        <v>44683</v>
      </c>
      <c r="C21815" s="3">
        <v>44712</v>
      </c>
      <c r="D21815" t="s">
        <v>131</v>
      </c>
      <c r="E21815" t="s">
        <v>173</v>
      </c>
      <c r="F21815" t="s">
        <v>133</v>
      </c>
    </row>
    <row r="21816" spans="1:6" x14ac:dyDescent="0.25">
      <c r="A21816">
        <v>4384</v>
      </c>
      <c r="B21816" s="3">
        <v>44713</v>
      </c>
      <c r="C21816" s="3">
        <v>44713</v>
      </c>
      <c r="D21816" t="s">
        <v>131</v>
      </c>
      <c r="E21816" t="s">
        <v>173</v>
      </c>
      <c r="F21816" t="s">
        <v>133</v>
      </c>
    </row>
    <row r="21817" spans="1:6" x14ac:dyDescent="0.25">
      <c r="A21817">
        <v>4384</v>
      </c>
      <c r="B21817" s="3">
        <v>44713</v>
      </c>
      <c r="D21817" t="s">
        <v>131</v>
      </c>
      <c r="E21817" t="s">
        <v>173</v>
      </c>
      <c r="F21817" t="s">
        <v>133</v>
      </c>
    </row>
    <row r="21818" spans="1:6" x14ac:dyDescent="0.25">
      <c r="A21818">
        <v>4385</v>
      </c>
      <c r="B21818" s="3">
        <v>44032</v>
      </c>
      <c r="C21818" s="3">
        <v>44123</v>
      </c>
      <c r="D21818" t="s">
        <v>131</v>
      </c>
      <c r="E21818" t="s">
        <v>171</v>
      </c>
      <c r="F21818" t="s">
        <v>133</v>
      </c>
    </row>
    <row r="21819" spans="1:6" x14ac:dyDescent="0.25">
      <c r="A21819">
        <v>4385</v>
      </c>
      <c r="B21819" s="3">
        <v>44124</v>
      </c>
      <c r="C21819" s="3">
        <v>44196</v>
      </c>
      <c r="D21819" t="s">
        <v>131</v>
      </c>
      <c r="E21819" t="s">
        <v>171</v>
      </c>
      <c r="F21819" t="s">
        <v>133</v>
      </c>
    </row>
    <row r="21820" spans="1:6" x14ac:dyDescent="0.25">
      <c r="A21820">
        <v>4385</v>
      </c>
      <c r="B21820" s="3">
        <v>44212</v>
      </c>
      <c r="D21820" t="s">
        <v>131</v>
      </c>
      <c r="E21820" t="s">
        <v>171</v>
      </c>
      <c r="F21820" t="s">
        <v>133</v>
      </c>
    </row>
    <row r="21821" spans="1:6" x14ac:dyDescent="0.25">
      <c r="A21821">
        <v>4385</v>
      </c>
      <c r="B21821" s="3">
        <v>44578</v>
      </c>
      <c r="C21821" s="3">
        <v>44651</v>
      </c>
      <c r="D21821" t="s">
        <v>131</v>
      </c>
      <c r="E21821" t="s">
        <v>172</v>
      </c>
      <c r="F21821" t="s">
        <v>133</v>
      </c>
    </row>
    <row r="21822" spans="1:6" x14ac:dyDescent="0.25">
      <c r="A21822">
        <v>4385</v>
      </c>
      <c r="B21822" s="3">
        <v>44652</v>
      </c>
      <c r="C21822" s="3">
        <v>44742</v>
      </c>
      <c r="D21822" t="s">
        <v>131</v>
      </c>
      <c r="E21822" t="s">
        <v>172</v>
      </c>
      <c r="F21822" t="s">
        <v>133</v>
      </c>
    </row>
    <row r="21823" spans="1:6" x14ac:dyDescent="0.25">
      <c r="A21823">
        <v>4386</v>
      </c>
      <c r="B21823" s="3">
        <v>44501</v>
      </c>
      <c r="C21823" s="3">
        <v>44561</v>
      </c>
      <c r="D21823" t="s">
        <v>131</v>
      </c>
      <c r="E21823" t="s">
        <v>167</v>
      </c>
      <c r="F21823" t="s">
        <v>133</v>
      </c>
    </row>
    <row r="21824" spans="1:6" x14ac:dyDescent="0.25">
      <c r="A21824">
        <v>4386</v>
      </c>
      <c r="B21824" s="3">
        <v>44562</v>
      </c>
      <c r="C21824" s="3">
        <v>44562</v>
      </c>
      <c r="D21824" t="s">
        <v>131</v>
      </c>
      <c r="E21824" t="s">
        <v>167</v>
      </c>
      <c r="F21824" t="s">
        <v>133</v>
      </c>
    </row>
    <row r="21825" spans="1:6" x14ac:dyDescent="0.25">
      <c r="A21825">
        <v>4386</v>
      </c>
      <c r="B21825" s="3">
        <v>44578</v>
      </c>
      <c r="C21825" s="3">
        <v>44651</v>
      </c>
      <c r="D21825" t="s">
        <v>131</v>
      </c>
      <c r="E21825" t="s">
        <v>167</v>
      </c>
      <c r="F21825" t="s">
        <v>133</v>
      </c>
    </row>
    <row r="21826" spans="1:6" x14ac:dyDescent="0.25">
      <c r="A21826">
        <v>4386</v>
      </c>
      <c r="B21826" s="3">
        <v>44652</v>
      </c>
      <c r="C21826" s="3">
        <v>44742</v>
      </c>
      <c r="D21826" t="s">
        <v>131</v>
      </c>
      <c r="E21826" t="s">
        <v>167</v>
      </c>
      <c r="F21826" t="s">
        <v>133</v>
      </c>
    </row>
    <row r="21827" spans="1:6" x14ac:dyDescent="0.25">
      <c r="A21827">
        <v>4387</v>
      </c>
      <c r="B21827" s="3">
        <v>44229</v>
      </c>
      <c r="C21827" s="3">
        <v>44594</v>
      </c>
      <c r="D21827" t="s">
        <v>131</v>
      </c>
      <c r="E21827" t="s">
        <v>191</v>
      </c>
      <c r="F21827" t="s">
        <v>133</v>
      </c>
    </row>
    <row r="21828" spans="1:6" x14ac:dyDescent="0.25">
      <c r="A21828">
        <v>4387</v>
      </c>
      <c r="B21828" s="3">
        <v>44594</v>
      </c>
      <c r="C21828" s="3">
        <v>44594</v>
      </c>
      <c r="D21828" t="s">
        <v>131</v>
      </c>
      <c r="E21828" t="s">
        <v>191</v>
      </c>
      <c r="F21828" t="s">
        <v>133</v>
      </c>
    </row>
    <row r="21829" spans="1:6" x14ac:dyDescent="0.25">
      <c r="A21829">
        <v>4387</v>
      </c>
      <c r="B21829" s="3">
        <v>44652</v>
      </c>
      <c r="C21829" s="3">
        <v>44712</v>
      </c>
      <c r="D21829" t="s">
        <v>131</v>
      </c>
      <c r="E21829" t="s">
        <v>167</v>
      </c>
      <c r="F21829" t="s">
        <v>133</v>
      </c>
    </row>
    <row r="21830" spans="1:6" x14ac:dyDescent="0.25">
      <c r="A21830">
        <v>4387</v>
      </c>
      <c r="B21830" s="3">
        <v>44713</v>
      </c>
      <c r="C21830" s="3">
        <v>44804</v>
      </c>
      <c r="D21830" t="s">
        <v>131</v>
      </c>
      <c r="E21830" t="s">
        <v>167</v>
      </c>
      <c r="F21830" t="s">
        <v>133</v>
      </c>
    </row>
    <row r="21831" spans="1:6" x14ac:dyDescent="0.25">
      <c r="A21831">
        <v>4388</v>
      </c>
      <c r="B21831" s="3">
        <v>44294</v>
      </c>
      <c r="C21831" s="3">
        <v>44466</v>
      </c>
      <c r="D21831" t="s">
        <v>131</v>
      </c>
      <c r="E21831" t="s">
        <v>174</v>
      </c>
      <c r="F21831" t="s">
        <v>133</v>
      </c>
    </row>
    <row r="21832" spans="1:6" x14ac:dyDescent="0.25">
      <c r="A21832">
        <v>4388</v>
      </c>
      <c r="B21832" s="3">
        <v>44467</v>
      </c>
      <c r="C21832" s="3">
        <v>44485</v>
      </c>
      <c r="D21832" t="s">
        <v>131</v>
      </c>
      <c r="E21832" t="s">
        <v>174</v>
      </c>
      <c r="F21832" t="s">
        <v>133</v>
      </c>
    </row>
    <row r="21833" spans="1:6" x14ac:dyDescent="0.25">
      <c r="A21833">
        <v>4388</v>
      </c>
      <c r="B21833" s="3">
        <v>44562</v>
      </c>
      <c r="C21833" s="3">
        <v>44562</v>
      </c>
      <c r="D21833" t="s">
        <v>131</v>
      </c>
      <c r="E21833" t="s">
        <v>174</v>
      </c>
      <c r="F21833" t="s">
        <v>133</v>
      </c>
    </row>
    <row r="21834" spans="1:6" x14ac:dyDescent="0.25">
      <c r="A21834">
        <v>4388</v>
      </c>
      <c r="B21834" s="3">
        <v>44562</v>
      </c>
      <c r="D21834" t="s">
        <v>131</v>
      </c>
      <c r="E21834" t="s">
        <v>174</v>
      </c>
      <c r="F21834" t="s">
        <v>133</v>
      </c>
    </row>
    <row r="21835" spans="1:6" x14ac:dyDescent="0.25">
      <c r="A21835">
        <v>4388</v>
      </c>
      <c r="B21835" s="3">
        <v>44562</v>
      </c>
      <c r="C21835" s="3">
        <v>44562</v>
      </c>
      <c r="D21835" t="s">
        <v>131</v>
      </c>
      <c r="E21835" t="s">
        <v>174</v>
      </c>
      <c r="F21835" t="s">
        <v>133</v>
      </c>
    </row>
    <row r="21836" spans="1:6" x14ac:dyDescent="0.25">
      <c r="A21836">
        <v>4389</v>
      </c>
      <c r="B21836" s="3">
        <v>43891</v>
      </c>
      <c r="C21836" s="3">
        <v>43982</v>
      </c>
      <c r="D21836" t="s">
        <v>131</v>
      </c>
      <c r="E21836" t="s">
        <v>173</v>
      </c>
      <c r="F21836" t="s">
        <v>133</v>
      </c>
    </row>
    <row r="21837" spans="1:6" x14ac:dyDescent="0.25">
      <c r="A21837">
        <v>4389</v>
      </c>
      <c r="B21837" s="3">
        <v>44013</v>
      </c>
      <c r="C21837" s="3">
        <v>44104</v>
      </c>
      <c r="D21837" t="s">
        <v>131</v>
      </c>
      <c r="E21837" t="s">
        <v>173</v>
      </c>
      <c r="F21837" t="s">
        <v>133</v>
      </c>
    </row>
    <row r="21838" spans="1:6" x14ac:dyDescent="0.25">
      <c r="A21838">
        <v>4389</v>
      </c>
      <c r="B21838" s="3">
        <v>44105</v>
      </c>
      <c r="C21838" s="3">
        <v>44196</v>
      </c>
      <c r="D21838" t="s">
        <v>131</v>
      </c>
      <c r="E21838" t="s">
        <v>173</v>
      </c>
      <c r="F21838" t="s">
        <v>133</v>
      </c>
    </row>
    <row r="21839" spans="1:6" x14ac:dyDescent="0.25">
      <c r="A21839">
        <v>4389</v>
      </c>
      <c r="B21839" s="3">
        <v>44153</v>
      </c>
      <c r="C21839" s="3">
        <v>44265</v>
      </c>
      <c r="D21839" t="s">
        <v>131</v>
      </c>
      <c r="E21839" t="s">
        <v>173</v>
      </c>
      <c r="F21839" t="s">
        <v>133</v>
      </c>
    </row>
    <row r="21840" spans="1:6" x14ac:dyDescent="0.25">
      <c r="A21840">
        <v>4389</v>
      </c>
      <c r="B21840" s="3">
        <v>44266</v>
      </c>
      <c r="C21840" s="3">
        <v>44357</v>
      </c>
      <c r="D21840" t="s">
        <v>131</v>
      </c>
      <c r="E21840" t="s">
        <v>173</v>
      </c>
      <c r="F21840" t="s">
        <v>133</v>
      </c>
    </row>
    <row r="21841" spans="1:6" x14ac:dyDescent="0.25">
      <c r="A21841">
        <v>4389</v>
      </c>
      <c r="B21841" s="3">
        <v>44358</v>
      </c>
      <c r="C21841" s="3">
        <v>44449</v>
      </c>
      <c r="D21841" t="s">
        <v>131</v>
      </c>
      <c r="E21841" t="s">
        <v>173</v>
      </c>
      <c r="F21841" t="s">
        <v>133</v>
      </c>
    </row>
    <row r="21842" spans="1:6" x14ac:dyDescent="0.25">
      <c r="A21842">
        <v>4389</v>
      </c>
      <c r="B21842" s="3">
        <v>44450</v>
      </c>
      <c r="C21842" s="3">
        <v>44561</v>
      </c>
      <c r="D21842" t="s">
        <v>131</v>
      </c>
      <c r="E21842" t="s">
        <v>173</v>
      </c>
      <c r="F21842" t="s">
        <v>133</v>
      </c>
    </row>
    <row r="21843" spans="1:6" x14ac:dyDescent="0.25">
      <c r="A21843">
        <v>4389</v>
      </c>
      <c r="B21843" s="3">
        <v>44501</v>
      </c>
      <c r="C21843" s="3">
        <v>44501</v>
      </c>
      <c r="D21843" t="s">
        <v>131</v>
      </c>
      <c r="E21843" t="s">
        <v>177</v>
      </c>
      <c r="F21843" t="s">
        <v>133</v>
      </c>
    </row>
    <row r="21844" spans="1:6" x14ac:dyDescent="0.25">
      <c r="A21844">
        <v>4389</v>
      </c>
      <c r="B21844" s="3">
        <v>44501</v>
      </c>
      <c r="C21844" s="3">
        <v>44501</v>
      </c>
      <c r="D21844" t="s">
        <v>131</v>
      </c>
      <c r="E21844" t="s">
        <v>177</v>
      </c>
      <c r="F21844" t="s">
        <v>133</v>
      </c>
    </row>
    <row r="21845" spans="1:6" x14ac:dyDescent="0.25">
      <c r="A21845">
        <v>4389</v>
      </c>
      <c r="B21845" s="3">
        <v>44501</v>
      </c>
      <c r="D21845" t="s">
        <v>131</v>
      </c>
      <c r="E21845" t="s">
        <v>173</v>
      </c>
      <c r="F21845" t="s">
        <v>133</v>
      </c>
    </row>
    <row r="21846" spans="1:6" x14ac:dyDescent="0.25">
      <c r="A21846">
        <v>4389</v>
      </c>
      <c r="B21846" s="3">
        <v>44501</v>
      </c>
      <c r="C21846" s="3">
        <v>44621</v>
      </c>
      <c r="D21846" t="s">
        <v>131</v>
      </c>
      <c r="E21846" t="s">
        <v>177</v>
      </c>
      <c r="F21846" t="s">
        <v>133</v>
      </c>
    </row>
    <row r="21847" spans="1:6" x14ac:dyDescent="0.25">
      <c r="A21847">
        <v>4389</v>
      </c>
      <c r="B21847" s="3">
        <v>44621</v>
      </c>
      <c r="C21847" s="3">
        <v>44621</v>
      </c>
      <c r="D21847" t="s">
        <v>131</v>
      </c>
      <c r="E21847" t="s">
        <v>177</v>
      </c>
      <c r="F21847" t="s">
        <v>133</v>
      </c>
    </row>
    <row r="21848" spans="1:6" x14ac:dyDescent="0.25">
      <c r="A21848">
        <v>4389</v>
      </c>
      <c r="B21848" s="3">
        <v>44621</v>
      </c>
      <c r="C21848" s="3">
        <v>44712</v>
      </c>
      <c r="D21848" t="s">
        <v>131</v>
      </c>
      <c r="E21848" t="s">
        <v>177</v>
      </c>
      <c r="F21848" t="s">
        <v>133</v>
      </c>
    </row>
    <row r="21849" spans="1:6" x14ac:dyDescent="0.25">
      <c r="A21849">
        <v>4389</v>
      </c>
      <c r="B21849" s="3">
        <v>44713</v>
      </c>
      <c r="C21849" s="3">
        <v>44804</v>
      </c>
      <c r="D21849" t="s">
        <v>131</v>
      </c>
      <c r="E21849" t="s">
        <v>177</v>
      </c>
      <c r="F21849" t="s">
        <v>133</v>
      </c>
    </row>
    <row r="21850" spans="1:6" x14ac:dyDescent="0.25">
      <c r="A21850">
        <v>4390</v>
      </c>
      <c r="B21850" s="3">
        <v>43983</v>
      </c>
      <c r="C21850" s="3">
        <v>44242</v>
      </c>
      <c r="D21850" t="s">
        <v>131</v>
      </c>
      <c r="E21850" t="s">
        <v>185</v>
      </c>
      <c r="F21850" t="s">
        <v>133</v>
      </c>
    </row>
    <row r="21851" spans="1:6" x14ac:dyDescent="0.25">
      <c r="A21851">
        <v>4390</v>
      </c>
      <c r="B21851" s="3">
        <v>43983</v>
      </c>
      <c r="C21851" s="3">
        <v>43983</v>
      </c>
      <c r="D21851" t="s">
        <v>131</v>
      </c>
      <c r="E21851" t="s">
        <v>185</v>
      </c>
      <c r="F21851" t="s">
        <v>133</v>
      </c>
    </row>
    <row r="21852" spans="1:6" x14ac:dyDescent="0.25">
      <c r="A21852">
        <v>4390</v>
      </c>
      <c r="B21852" s="3">
        <v>44242</v>
      </c>
      <c r="C21852" s="3">
        <v>44271</v>
      </c>
      <c r="D21852" t="s">
        <v>131</v>
      </c>
      <c r="E21852" t="s">
        <v>185</v>
      </c>
      <c r="F21852" t="s">
        <v>133</v>
      </c>
    </row>
    <row r="21853" spans="1:6" x14ac:dyDescent="0.25">
      <c r="A21853">
        <v>4391</v>
      </c>
      <c r="B21853" s="3">
        <v>43922</v>
      </c>
      <c r="D21853" t="s">
        <v>131</v>
      </c>
      <c r="E21853" t="s">
        <v>176</v>
      </c>
      <c r="F21853" t="s">
        <v>133</v>
      </c>
    </row>
    <row r="21854" spans="1:6" x14ac:dyDescent="0.25">
      <c r="A21854">
        <v>4393</v>
      </c>
      <c r="B21854" s="3">
        <v>44466</v>
      </c>
      <c r="C21854" s="3">
        <v>44536</v>
      </c>
      <c r="D21854" t="s">
        <v>131</v>
      </c>
      <c r="E21854" t="s">
        <v>176</v>
      </c>
      <c r="F21854" t="s">
        <v>133</v>
      </c>
    </row>
    <row r="21855" spans="1:6" x14ac:dyDescent="0.25">
      <c r="A21855">
        <v>4393</v>
      </c>
      <c r="B21855" s="3">
        <v>44536</v>
      </c>
      <c r="D21855" t="s">
        <v>131</v>
      </c>
      <c r="E21855" t="s">
        <v>176</v>
      </c>
      <c r="F21855" t="s">
        <v>133</v>
      </c>
    </row>
    <row r="21856" spans="1:6" x14ac:dyDescent="0.25">
      <c r="A21856">
        <v>4395</v>
      </c>
      <c r="B21856" s="3">
        <v>43891</v>
      </c>
      <c r="C21856" s="3">
        <v>43982</v>
      </c>
      <c r="D21856" t="s">
        <v>131</v>
      </c>
      <c r="E21856" t="s">
        <v>171</v>
      </c>
      <c r="F21856" t="s">
        <v>133</v>
      </c>
    </row>
    <row r="21857" spans="1:6" x14ac:dyDescent="0.25">
      <c r="A21857">
        <v>4395</v>
      </c>
      <c r="B21857" s="3">
        <v>43983</v>
      </c>
      <c r="C21857" s="3">
        <v>44074</v>
      </c>
      <c r="D21857" t="s">
        <v>131</v>
      </c>
      <c r="E21857" t="s">
        <v>171</v>
      </c>
      <c r="F21857" t="s">
        <v>133</v>
      </c>
    </row>
    <row r="21858" spans="1:6" x14ac:dyDescent="0.25">
      <c r="A21858">
        <v>4395</v>
      </c>
      <c r="B21858" s="3">
        <v>44075</v>
      </c>
      <c r="C21858" s="3">
        <v>44165</v>
      </c>
      <c r="D21858" t="s">
        <v>131</v>
      </c>
      <c r="E21858" t="s">
        <v>171</v>
      </c>
      <c r="F21858" t="s">
        <v>133</v>
      </c>
    </row>
    <row r="21859" spans="1:6" x14ac:dyDescent="0.25">
      <c r="A21859">
        <v>4395</v>
      </c>
      <c r="B21859" s="3">
        <v>44166</v>
      </c>
      <c r="C21859" s="3">
        <v>44196</v>
      </c>
      <c r="D21859" t="s">
        <v>131</v>
      </c>
      <c r="E21859" t="s">
        <v>171</v>
      </c>
      <c r="F21859" t="s">
        <v>133</v>
      </c>
    </row>
    <row r="21860" spans="1:6" x14ac:dyDescent="0.25">
      <c r="A21860">
        <v>4395</v>
      </c>
      <c r="B21860" s="3">
        <v>44197</v>
      </c>
      <c r="C21860" s="3">
        <v>44286</v>
      </c>
      <c r="D21860" t="s">
        <v>131</v>
      </c>
      <c r="E21860" t="s">
        <v>171</v>
      </c>
      <c r="F21860" t="s">
        <v>133</v>
      </c>
    </row>
    <row r="21861" spans="1:6" x14ac:dyDescent="0.25">
      <c r="A21861">
        <v>4395</v>
      </c>
      <c r="B21861" s="3">
        <v>44270</v>
      </c>
      <c r="C21861" s="3">
        <v>44440</v>
      </c>
      <c r="D21861" t="s">
        <v>131</v>
      </c>
      <c r="E21861" t="s">
        <v>171</v>
      </c>
      <c r="F21861" t="s">
        <v>133</v>
      </c>
    </row>
    <row r="21862" spans="1:6" x14ac:dyDescent="0.25">
      <c r="A21862">
        <v>4395</v>
      </c>
      <c r="B21862" s="3">
        <v>44271</v>
      </c>
      <c r="C21862" s="3">
        <v>44301</v>
      </c>
      <c r="D21862" t="s">
        <v>131</v>
      </c>
      <c r="E21862" t="s">
        <v>177</v>
      </c>
      <c r="F21862" t="s">
        <v>133</v>
      </c>
    </row>
    <row r="21863" spans="1:6" x14ac:dyDescent="0.25">
      <c r="A21863">
        <v>4395</v>
      </c>
      <c r="B21863" s="3">
        <v>44301</v>
      </c>
      <c r="D21863" t="s">
        <v>131</v>
      </c>
      <c r="E21863" t="s">
        <v>165</v>
      </c>
      <c r="F21863" t="s">
        <v>133</v>
      </c>
    </row>
    <row r="21864" spans="1:6" x14ac:dyDescent="0.25">
      <c r="A21864">
        <v>4395</v>
      </c>
      <c r="B21864" s="3">
        <v>44301</v>
      </c>
      <c r="C21864" s="3">
        <v>44301</v>
      </c>
      <c r="D21864" t="s">
        <v>131</v>
      </c>
      <c r="E21864" t="s">
        <v>177</v>
      </c>
      <c r="F21864" t="s">
        <v>133</v>
      </c>
    </row>
    <row r="21865" spans="1:6" x14ac:dyDescent="0.25">
      <c r="A21865">
        <v>4395</v>
      </c>
      <c r="B21865" s="3">
        <v>44301</v>
      </c>
      <c r="C21865" s="3">
        <v>44516</v>
      </c>
      <c r="D21865" t="s">
        <v>131</v>
      </c>
      <c r="E21865" t="s">
        <v>177</v>
      </c>
      <c r="F21865" t="s">
        <v>133</v>
      </c>
    </row>
    <row r="21866" spans="1:6" x14ac:dyDescent="0.25">
      <c r="A21866">
        <v>4397</v>
      </c>
      <c r="B21866" s="3">
        <v>44013</v>
      </c>
      <c r="C21866" s="3">
        <v>44104</v>
      </c>
      <c r="D21866" t="s">
        <v>131</v>
      </c>
      <c r="E21866" t="s">
        <v>112</v>
      </c>
      <c r="F21866" t="s">
        <v>132</v>
      </c>
    </row>
    <row r="21867" spans="1:6" x14ac:dyDescent="0.25">
      <c r="A21867">
        <v>4397</v>
      </c>
      <c r="B21867" s="3">
        <v>44105</v>
      </c>
      <c r="C21867" s="3">
        <v>44196</v>
      </c>
      <c r="D21867" t="s">
        <v>131</v>
      </c>
      <c r="E21867" t="s">
        <v>112</v>
      </c>
      <c r="F21867" t="s">
        <v>132</v>
      </c>
    </row>
    <row r="21868" spans="1:6" x14ac:dyDescent="0.25">
      <c r="A21868">
        <v>4397</v>
      </c>
      <c r="B21868" s="3">
        <v>44197</v>
      </c>
      <c r="C21868" s="3">
        <v>44227</v>
      </c>
      <c r="D21868" t="s">
        <v>131</v>
      </c>
      <c r="E21868" t="s">
        <v>112</v>
      </c>
      <c r="F21868" t="s">
        <v>132</v>
      </c>
    </row>
    <row r="21869" spans="1:6" x14ac:dyDescent="0.25">
      <c r="A21869">
        <v>4397</v>
      </c>
      <c r="B21869" s="3">
        <v>44227</v>
      </c>
      <c r="C21869" s="3">
        <v>44227</v>
      </c>
      <c r="D21869" t="s">
        <v>131</v>
      </c>
      <c r="E21869" t="s">
        <v>112</v>
      </c>
      <c r="F21869" t="s">
        <v>132</v>
      </c>
    </row>
    <row r="21870" spans="1:6" x14ac:dyDescent="0.25">
      <c r="A21870">
        <v>4397</v>
      </c>
      <c r="B21870" s="3">
        <v>44287</v>
      </c>
      <c r="C21870" s="3">
        <v>44287</v>
      </c>
      <c r="D21870" t="s">
        <v>131</v>
      </c>
      <c r="E21870" t="s">
        <v>110</v>
      </c>
      <c r="F21870" t="s">
        <v>133</v>
      </c>
    </row>
    <row r="21871" spans="1:6" x14ac:dyDescent="0.25">
      <c r="A21871">
        <v>4397</v>
      </c>
      <c r="B21871" s="3">
        <v>44287</v>
      </c>
      <c r="D21871" t="s">
        <v>131</v>
      </c>
      <c r="E21871" t="s">
        <v>110</v>
      </c>
      <c r="F21871" t="s">
        <v>132</v>
      </c>
    </row>
    <row r="21872" spans="1:6" x14ac:dyDescent="0.25">
      <c r="A21872">
        <v>4398</v>
      </c>
      <c r="B21872" s="3">
        <v>43922</v>
      </c>
      <c r="C21872" s="3">
        <v>44012</v>
      </c>
      <c r="D21872" t="s">
        <v>131</v>
      </c>
      <c r="E21872" t="s">
        <v>110</v>
      </c>
      <c r="F21872" t="s">
        <v>132</v>
      </c>
    </row>
    <row r="21873" spans="1:6" x14ac:dyDescent="0.25">
      <c r="A21873">
        <v>4398</v>
      </c>
      <c r="B21873" s="3">
        <v>44013</v>
      </c>
      <c r="C21873" s="3">
        <v>44104</v>
      </c>
      <c r="D21873" t="s">
        <v>131</v>
      </c>
      <c r="E21873" t="s">
        <v>110</v>
      </c>
      <c r="F21873" t="s">
        <v>132</v>
      </c>
    </row>
    <row r="21874" spans="1:6" x14ac:dyDescent="0.25">
      <c r="A21874">
        <v>4398</v>
      </c>
      <c r="B21874" s="3">
        <v>44105</v>
      </c>
      <c r="C21874" s="3">
        <v>44196</v>
      </c>
      <c r="D21874" t="s">
        <v>131</v>
      </c>
      <c r="E21874" t="s">
        <v>110</v>
      </c>
      <c r="F21874" t="s">
        <v>132</v>
      </c>
    </row>
    <row r="21875" spans="1:6" x14ac:dyDescent="0.25">
      <c r="A21875">
        <v>4398</v>
      </c>
      <c r="B21875" s="3">
        <v>44197</v>
      </c>
      <c r="C21875" s="3">
        <v>44286</v>
      </c>
      <c r="D21875" t="s">
        <v>131</v>
      </c>
      <c r="E21875" t="s">
        <v>110</v>
      </c>
      <c r="F21875" t="s">
        <v>132</v>
      </c>
    </row>
    <row r="21876" spans="1:6" x14ac:dyDescent="0.25">
      <c r="A21876">
        <v>4398</v>
      </c>
      <c r="B21876" s="3">
        <v>44287</v>
      </c>
      <c r="C21876" s="3">
        <v>44377</v>
      </c>
      <c r="D21876" t="s">
        <v>131</v>
      </c>
      <c r="E21876" t="s">
        <v>110</v>
      </c>
      <c r="F21876" t="s">
        <v>132</v>
      </c>
    </row>
    <row r="21877" spans="1:6" x14ac:dyDescent="0.25">
      <c r="A21877">
        <v>4398</v>
      </c>
      <c r="B21877" s="3">
        <v>44378</v>
      </c>
      <c r="C21877" s="3">
        <v>44469</v>
      </c>
      <c r="D21877" t="s">
        <v>131</v>
      </c>
      <c r="E21877" t="s">
        <v>110</v>
      </c>
      <c r="F21877" t="s">
        <v>132</v>
      </c>
    </row>
    <row r="21878" spans="1:6" x14ac:dyDescent="0.25">
      <c r="A21878">
        <v>4398</v>
      </c>
      <c r="B21878" s="3">
        <v>44470</v>
      </c>
      <c r="C21878" s="3">
        <v>44561</v>
      </c>
      <c r="D21878" t="s">
        <v>131</v>
      </c>
      <c r="E21878" t="s">
        <v>110</v>
      </c>
      <c r="F21878" t="s">
        <v>132</v>
      </c>
    </row>
    <row r="21879" spans="1:6" x14ac:dyDescent="0.25">
      <c r="A21879">
        <v>4398</v>
      </c>
      <c r="B21879" s="3">
        <v>44564</v>
      </c>
      <c r="C21879" s="3">
        <v>44620</v>
      </c>
      <c r="D21879" t="s">
        <v>131</v>
      </c>
      <c r="E21879" t="s">
        <v>110</v>
      </c>
      <c r="F21879" t="s">
        <v>132</v>
      </c>
    </row>
    <row r="21880" spans="1:6" x14ac:dyDescent="0.25">
      <c r="A21880">
        <v>4398</v>
      </c>
      <c r="B21880" s="3">
        <v>44621</v>
      </c>
      <c r="D21880" t="s">
        <v>131</v>
      </c>
      <c r="E21880" t="s">
        <v>110</v>
      </c>
      <c r="F21880" t="s">
        <v>132</v>
      </c>
    </row>
    <row r="21881" spans="1:6" x14ac:dyDescent="0.25">
      <c r="A21881">
        <v>4398</v>
      </c>
      <c r="B21881" s="3">
        <v>44621</v>
      </c>
      <c r="D21881" t="s">
        <v>131</v>
      </c>
      <c r="E21881" t="s">
        <v>110</v>
      </c>
      <c r="F21881" t="s">
        <v>132</v>
      </c>
    </row>
    <row r="21882" spans="1:6" x14ac:dyDescent="0.25">
      <c r="A21882">
        <v>4399</v>
      </c>
      <c r="B21882" s="3">
        <v>43906</v>
      </c>
      <c r="C21882" s="3">
        <v>43997</v>
      </c>
      <c r="D21882" t="s">
        <v>131</v>
      </c>
      <c r="E21882" t="s">
        <v>115</v>
      </c>
      <c r="F21882" t="s">
        <v>133</v>
      </c>
    </row>
    <row r="21883" spans="1:6" x14ac:dyDescent="0.25">
      <c r="A21883">
        <v>4399</v>
      </c>
      <c r="B21883" s="3">
        <v>43998</v>
      </c>
      <c r="C21883" s="3">
        <v>44027</v>
      </c>
      <c r="D21883" t="s">
        <v>131</v>
      </c>
      <c r="E21883" t="s">
        <v>115</v>
      </c>
      <c r="F21883" t="s">
        <v>133</v>
      </c>
    </row>
    <row r="21884" spans="1:6" x14ac:dyDescent="0.25">
      <c r="A21884">
        <v>4399</v>
      </c>
      <c r="B21884" s="3">
        <v>44027</v>
      </c>
      <c r="D21884" t="s">
        <v>131</v>
      </c>
      <c r="E21884" t="s">
        <v>115</v>
      </c>
      <c r="F21884" t="s">
        <v>133</v>
      </c>
    </row>
    <row r="21885" spans="1:6" x14ac:dyDescent="0.25">
      <c r="A21885">
        <v>4401</v>
      </c>
      <c r="B21885" s="3">
        <v>43878</v>
      </c>
      <c r="C21885" s="3">
        <v>43967</v>
      </c>
      <c r="D21885" t="s">
        <v>131</v>
      </c>
      <c r="E21885" t="s">
        <v>171</v>
      </c>
      <c r="F21885" t="s">
        <v>132</v>
      </c>
    </row>
    <row r="21886" spans="1:6" x14ac:dyDescent="0.25">
      <c r="A21886">
        <v>4401</v>
      </c>
      <c r="B21886" s="3">
        <v>43968</v>
      </c>
      <c r="C21886" s="3">
        <v>44059</v>
      </c>
      <c r="D21886" t="s">
        <v>131</v>
      </c>
      <c r="E21886" t="s">
        <v>171</v>
      </c>
      <c r="F21886" t="s">
        <v>132</v>
      </c>
    </row>
    <row r="21887" spans="1:6" x14ac:dyDescent="0.25">
      <c r="A21887">
        <v>4401</v>
      </c>
      <c r="B21887" s="3">
        <v>44060</v>
      </c>
      <c r="C21887" s="3">
        <v>44151</v>
      </c>
      <c r="D21887" t="s">
        <v>131</v>
      </c>
      <c r="E21887" t="s">
        <v>171</v>
      </c>
      <c r="F21887" t="s">
        <v>132</v>
      </c>
    </row>
    <row r="21888" spans="1:6" x14ac:dyDescent="0.25">
      <c r="A21888">
        <v>4401</v>
      </c>
      <c r="B21888" s="3">
        <v>44152</v>
      </c>
      <c r="C21888" s="3">
        <v>44196</v>
      </c>
      <c r="D21888" t="s">
        <v>131</v>
      </c>
      <c r="E21888" t="s">
        <v>171</v>
      </c>
      <c r="F21888" t="s">
        <v>132</v>
      </c>
    </row>
    <row r="21889" spans="1:6" x14ac:dyDescent="0.25">
      <c r="A21889">
        <v>4401</v>
      </c>
      <c r="B21889" s="3">
        <v>44197</v>
      </c>
      <c r="C21889" s="3">
        <v>44286</v>
      </c>
      <c r="D21889" t="s">
        <v>131</v>
      </c>
      <c r="E21889" t="s">
        <v>171</v>
      </c>
      <c r="F21889" t="s">
        <v>132</v>
      </c>
    </row>
    <row r="21890" spans="1:6" x14ac:dyDescent="0.25">
      <c r="A21890">
        <v>4401</v>
      </c>
      <c r="B21890" s="3">
        <v>44287</v>
      </c>
      <c r="C21890" s="3">
        <v>44377</v>
      </c>
      <c r="D21890" t="s">
        <v>131</v>
      </c>
      <c r="E21890" t="s">
        <v>171</v>
      </c>
      <c r="F21890" t="s">
        <v>132</v>
      </c>
    </row>
    <row r="21891" spans="1:6" x14ac:dyDescent="0.25">
      <c r="A21891">
        <v>4401</v>
      </c>
      <c r="B21891" s="3">
        <v>44378</v>
      </c>
      <c r="C21891" s="3">
        <v>44469</v>
      </c>
      <c r="D21891" t="s">
        <v>131</v>
      </c>
      <c r="E21891" t="s">
        <v>171</v>
      </c>
      <c r="F21891" t="s">
        <v>132</v>
      </c>
    </row>
    <row r="21892" spans="1:6" x14ac:dyDescent="0.25">
      <c r="A21892">
        <v>4401</v>
      </c>
      <c r="B21892" s="3">
        <v>44470</v>
      </c>
      <c r="C21892" s="3">
        <v>44561</v>
      </c>
      <c r="D21892" t="s">
        <v>131</v>
      </c>
      <c r="E21892" t="s">
        <v>171</v>
      </c>
      <c r="F21892" t="s">
        <v>132</v>
      </c>
    </row>
    <row r="21893" spans="1:6" x14ac:dyDescent="0.25">
      <c r="A21893">
        <v>4401</v>
      </c>
      <c r="B21893" s="3">
        <v>44585</v>
      </c>
      <c r="C21893" s="3">
        <v>44681</v>
      </c>
      <c r="D21893" t="s">
        <v>131</v>
      </c>
      <c r="E21893" t="s">
        <v>171</v>
      </c>
      <c r="F21893" t="s">
        <v>132</v>
      </c>
    </row>
    <row r="21894" spans="1:6" x14ac:dyDescent="0.25">
      <c r="A21894">
        <v>4401</v>
      </c>
      <c r="B21894" s="3">
        <v>44682</v>
      </c>
      <c r="C21894" s="3">
        <v>44773</v>
      </c>
      <c r="D21894" t="s">
        <v>131</v>
      </c>
      <c r="E21894" t="s">
        <v>171</v>
      </c>
      <c r="F21894" t="s">
        <v>132</v>
      </c>
    </row>
    <row r="21895" spans="1:6" x14ac:dyDescent="0.25">
      <c r="A21895">
        <v>4402</v>
      </c>
      <c r="B21895" s="3">
        <v>43906</v>
      </c>
      <c r="C21895" s="3">
        <v>43997</v>
      </c>
      <c r="D21895" t="s">
        <v>131</v>
      </c>
      <c r="E21895" t="s">
        <v>212</v>
      </c>
      <c r="F21895" t="s">
        <v>132</v>
      </c>
    </row>
    <row r="21896" spans="1:6" x14ac:dyDescent="0.25">
      <c r="A21896">
        <v>4402</v>
      </c>
      <c r="B21896" s="3">
        <v>43998</v>
      </c>
      <c r="C21896" s="3">
        <v>44089</v>
      </c>
      <c r="D21896" t="s">
        <v>131</v>
      </c>
      <c r="E21896" t="s">
        <v>212</v>
      </c>
      <c r="F21896" t="s">
        <v>132</v>
      </c>
    </row>
    <row r="21897" spans="1:6" x14ac:dyDescent="0.25">
      <c r="A21897">
        <v>4402</v>
      </c>
      <c r="B21897" s="3">
        <v>44090</v>
      </c>
      <c r="C21897" s="3">
        <v>44196</v>
      </c>
      <c r="D21897" t="s">
        <v>131</v>
      </c>
      <c r="E21897" t="s">
        <v>212</v>
      </c>
      <c r="F21897" t="s">
        <v>132</v>
      </c>
    </row>
    <row r="21898" spans="1:6" x14ac:dyDescent="0.25">
      <c r="A21898">
        <v>4402</v>
      </c>
      <c r="B21898" s="3">
        <v>44119</v>
      </c>
      <c r="C21898" s="3">
        <v>44119</v>
      </c>
      <c r="D21898" t="s">
        <v>131</v>
      </c>
      <c r="E21898" t="s">
        <v>212</v>
      </c>
      <c r="F21898" t="s">
        <v>132</v>
      </c>
    </row>
    <row r="21899" spans="1:6" x14ac:dyDescent="0.25">
      <c r="A21899">
        <v>4402</v>
      </c>
      <c r="B21899" s="3">
        <v>44120</v>
      </c>
      <c r="C21899" s="3">
        <v>44256</v>
      </c>
      <c r="D21899" t="s">
        <v>131</v>
      </c>
      <c r="E21899" t="s">
        <v>173</v>
      </c>
      <c r="F21899" t="s">
        <v>133</v>
      </c>
    </row>
    <row r="21900" spans="1:6" x14ac:dyDescent="0.25">
      <c r="A21900">
        <v>4402</v>
      </c>
      <c r="B21900" s="3">
        <v>44256</v>
      </c>
      <c r="C21900" s="3">
        <v>44256</v>
      </c>
      <c r="D21900" t="s">
        <v>131</v>
      </c>
      <c r="E21900" t="s">
        <v>295</v>
      </c>
      <c r="F21900" t="s">
        <v>133</v>
      </c>
    </row>
    <row r="21901" spans="1:6" x14ac:dyDescent="0.25">
      <c r="A21901">
        <v>4402</v>
      </c>
      <c r="B21901" s="3">
        <v>44256</v>
      </c>
      <c r="C21901" s="3">
        <v>44367</v>
      </c>
      <c r="D21901" t="s">
        <v>131</v>
      </c>
      <c r="E21901" t="s">
        <v>295</v>
      </c>
      <c r="F21901" t="s">
        <v>133</v>
      </c>
    </row>
    <row r="21902" spans="1:6" x14ac:dyDescent="0.25">
      <c r="A21902">
        <v>4402</v>
      </c>
      <c r="B21902" s="3">
        <v>44364</v>
      </c>
      <c r="C21902" s="3">
        <v>44366</v>
      </c>
      <c r="D21902" t="s">
        <v>131</v>
      </c>
      <c r="E21902" t="s">
        <v>295</v>
      </c>
      <c r="F21902" t="s">
        <v>133</v>
      </c>
    </row>
    <row r="21903" spans="1:6" x14ac:dyDescent="0.25">
      <c r="A21903">
        <v>4402</v>
      </c>
      <c r="B21903" s="3">
        <v>44367</v>
      </c>
      <c r="C21903" s="3">
        <v>44373</v>
      </c>
      <c r="D21903" t="s">
        <v>131</v>
      </c>
      <c r="E21903" t="s">
        <v>295</v>
      </c>
      <c r="F21903" t="s">
        <v>133</v>
      </c>
    </row>
    <row r="21904" spans="1:6" x14ac:dyDescent="0.25">
      <c r="A21904">
        <v>4402</v>
      </c>
      <c r="B21904" s="3">
        <v>44367</v>
      </c>
      <c r="C21904" s="3">
        <v>44374</v>
      </c>
      <c r="D21904" t="s">
        <v>131</v>
      </c>
      <c r="E21904" t="s">
        <v>295</v>
      </c>
      <c r="F21904" t="s">
        <v>133</v>
      </c>
    </row>
    <row r="21905" spans="1:6" x14ac:dyDescent="0.25">
      <c r="A21905">
        <v>4402</v>
      </c>
      <c r="B21905" s="3">
        <v>44374</v>
      </c>
      <c r="C21905" s="3">
        <v>44374</v>
      </c>
      <c r="D21905" t="s">
        <v>131</v>
      </c>
      <c r="E21905" t="s">
        <v>295</v>
      </c>
      <c r="F21905" t="s">
        <v>133</v>
      </c>
    </row>
    <row r="21906" spans="1:6" x14ac:dyDescent="0.25">
      <c r="A21906">
        <v>4402</v>
      </c>
      <c r="B21906" s="3">
        <v>44374</v>
      </c>
      <c r="C21906" s="3">
        <v>44379</v>
      </c>
      <c r="D21906" t="s">
        <v>131</v>
      </c>
      <c r="E21906" t="s">
        <v>295</v>
      </c>
      <c r="F21906" t="s">
        <v>133</v>
      </c>
    </row>
    <row r="21907" spans="1:6" x14ac:dyDescent="0.25">
      <c r="A21907">
        <v>4402</v>
      </c>
      <c r="B21907" s="3">
        <v>44379</v>
      </c>
      <c r="C21907" s="3">
        <v>44379</v>
      </c>
      <c r="D21907" t="s">
        <v>131</v>
      </c>
      <c r="E21907" t="s">
        <v>295</v>
      </c>
      <c r="F21907" t="s">
        <v>133</v>
      </c>
    </row>
    <row r="21908" spans="1:6" x14ac:dyDescent="0.25">
      <c r="A21908">
        <v>4402</v>
      </c>
      <c r="B21908" s="3">
        <v>44379</v>
      </c>
      <c r="C21908" s="3">
        <v>44385</v>
      </c>
      <c r="D21908" t="s">
        <v>131</v>
      </c>
      <c r="E21908" t="s">
        <v>295</v>
      </c>
      <c r="F21908" t="s">
        <v>133</v>
      </c>
    </row>
    <row r="21909" spans="1:6" x14ac:dyDescent="0.25">
      <c r="A21909">
        <v>4402</v>
      </c>
      <c r="B21909" s="3">
        <v>44386</v>
      </c>
      <c r="C21909" s="3">
        <v>44386</v>
      </c>
      <c r="D21909" t="s">
        <v>131</v>
      </c>
      <c r="E21909" t="s">
        <v>295</v>
      </c>
      <c r="F21909" t="s">
        <v>133</v>
      </c>
    </row>
    <row r="21910" spans="1:6" x14ac:dyDescent="0.25">
      <c r="A21910">
        <v>4402</v>
      </c>
      <c r="B21910" s="3">
        <v>44386</v>
      </c>
      <c r="C21910" s="3">
        <v>44392</v>
      </c>
      <c r="D21910" t="s">
        <v>131</v>
      </c>
      <c r="E21910" t="s">
        <v>295</v>
      </c>
      <c r="F21910" t="s">
        <v>133</v>
      </c>
    </row>
    <row r="21911" spans="1:6" x14ac:dyDescent="0.25">
      <c r="A21911">
        <v>4402</v>
      </c>
      <c r="B21911" s="3">
        <v>44393</v>
      </c>
      <c r="C21911" s="3">
        <v>44393</v>
      </c>
      <c r="D21911" t="s">
        <v>131</v>
      </c>
      <c r="E21911" t="s">
        <v>295</v>
      </c>
      <c r="F21911" t="s">
        <v>133</v>
      </c>
    </row>
    <row r="21912" spans="1:6" x14ac:dyDescent="0.25">
      <c r="A21912">
        <v>4402</v>
      </c>
      <c r="B21912" s="3">
        <v>44393</v>
      </c>
      <c r="C21912" s="3">
        <v>44393</v>
      </c>
      <c r="D21912" t="s">
        <v>131</v>
      </c>
      <c r="E21912" t="s">
        <v>295</v>
      </c>
      <c r="F21912" t="s">
        <v>133</v>
      </c>
    </row>
    <row r="21913" spans="1:6" x14ac:dyDescent="0.25">
      <c r="A21913">
        <v>4402</v>
      </c>
      <c r="B21913" s="3">
        <v>44394</v>
      </c>
      <c r="C21913" s="3">
        <v>44561</v>
      </c>
      <c r="D21913" t="s">
        <v>131</v>
      </c>
      <c r="E21913" t="s">
        <v>295</v>
      </c>
      <c r="F21913" t="s">
        <v>133</v>
      </c>
    </row>
    <row r="21914" spans="1:6" x14ac:dyDescent="0.25">
      <c r="A21914">
        <v>4402</v>
      </c>
      <c r="B21914" s="3">
        <v>44561</v>
      </c>
      <c r="C21914" s="3">
        <v>44562</v>
      </c>
      <c r="D21914" t="s">
        <v>131</v>
      </c>
      <c r="E21914" t="s">
        <v>295</v>
      </c>
      <c r="F21914" t="s">
        <v>133</v>
      </c>
    </row>
    <row r="21915" spans="1:6" x14ac:dyDescent="0.25">
      <c r="A21915">
        <v>4402</v>
      </c>
      <c r="B21915" s="3">
        <v>44562</v>
      </c>
      <c r="D21915" t="s">
        <v>131</v>
      </c>
      <c r="E21915" t="s">
        <v>295</v>
      </c>
      <c r="F21915" t="s">
        <v>132</v>
      </c>
    </row>
    <row r="21916" spans="1:6" x14ac:dyDescent="0.25">
      <c r="A21916">
        <v>4403</v>
      </c>
      <c r="B21916" s="3">
        <v>43937</v>
      </c>
      <c r="C21916" s="3">
        <v>43998</v>
      </c>
      <c r="D21916" t="s">
        <v>131</v>
      </c>
      <c r="E21916" t="s">
        <v>176</v>
      </c>
      <c r="F21916" t="s">
        <v>133</v>
      </c>
    </row>
    <row r="21917" spans="1:6" x14ac:dyDescent="0.25">
      <c r="A21917">
        <v>4403</v>
      </c>
      <c r="B21917" s="3">
        <v>44271</v>
      </c>
      <c r="D21917" t="s">
        <v>131</v>
      </c>
      <c r="E21917" t="s">
        <v>116</v>
      </c>
      <c r="F21917" t="s">
        <v>133</v>
      </c>
    </row>
    <row r="21918" spans="1:6" x14ac:dyDescent="0.25">
      <c r="A21918">
        <v>4406</v>
      </c>
      <c r="B21918" s="3">
        <v>43952</v>
      </c>
      <c r="C21918" s="3">
        <v>44043</v>
      </c>
      <c r="D21918" t="s">
        <v>131</v>
      </c>
      <c r="E21918" t="s">
        <v>115</v>
      </c>
      <c r="F21918" t="s">
        <v>132</v>
      </c>
    </row>
    <row r="21919" spans="1:6" x14ac:dyDescent="0.25">
      <c r="A21919">
        <v>4406</v>
      </c>
      <c r="B21919" s="3">
        <v>44044</v>
      </c>
      <c r="C21919" s="3">
        <v>44135</v>
      </c>
      <c r="D21919" t="s">
        <v>131</v>
      </c>
      <c r="E21919" t="s">
        <v>115</v>
      </c>
      <c r="F21919" t="s">
        <v>132</v>
      </c>
    </row>
    <row r="21920" spans="1:6" x14ac:dyDescent="0.25">
      <c r="A21920">
        <v>4406</v>
      </c>
      <c r="B21920" s="3">
        <v>44136</v>
      </c>
      <c r="C21920" s="3">
        <v>44196</v>
      </c>
      <c r="D21920" t="s">
        <v>131</v>
      </c>
      <c r="E21920" t="s">
        <v>115</v>
      </c>
      <c r="F21920" t="s">
        <v>132</v>
      </c>
    </row>
    <row r="21921" spans="1:6" x14ac:dyDescent="0.25">
      <c r="A21921">
        <v>4406</v>
      </c>
      <c r="B21921" s="3">
        <v>44197</v>
      </c>
      <c r="C21921" s="3">
        <v>44286</v>
      </c>
      <c r="D21921" t="s">
        <v>131</v>
      </c>
      <c r="E21921" t="s">
        <v>115</v>
      </c>
      <c r="F21921" t="s">
        <v>132</v>
      </c>
    </row>
    <row r="21922" spans="1:6" x14ac:dyDescent="0.25">
      <c r="A21922">
        <v>4406</v>
      </c>
      <c r="B21922" s="3">
        <v>44287</v>
      </c>
      <c r="C21922" s="3">
        <v>44377</v>
      </c>
      <c r="D21922" t="s">
        <v>131</v>
      </c>
      <c r="E21922" t="s">
        <v>115</v>
      </c>
      <c r="F21922" t="s">
        <v>132</v>
      </c>
    </row>
    <row r="21923" spans="1:6" x14ac:dyDescent="0.25">
      <c r="A21923">
        <v>4406</v>
      </c>
      <c r="B21923" s="3">
        <v>44378</v>
      </c>
      <c r="C21923" s="3">
        <v>44469</v>
      </c>
      <c r="D21923" t="s">
        <v>131</v>
      </c>
      <c r="E21923" t="s">
        <v>115</v>
      </c>
      <c r="F21923" t="s">
        <v>132</v>
      </c>
    </row>
    <row r="21924" spans="1:6" x14ac:dyDescent="0.25">
      <c r="A21924">
        <v>4406</v>
      </c>
      <c r="B21924" s="3">
        <v>44470</v>
      </c>
      <c r="C21924" s="3">
        <v>44561</v>
      </c>
      <c r="D21924" t="s">
        <v>131</v>
      </c>
      <c r="E21924" t="s">
        <v>115</v>
      </c>
      <c r="F21924" t="s">
        <v>132</v>
      </c>
    </row>
    <row r="21925" spans="1:6" x14ac:dyDescent="0.25">
      <c r="A21925">
        <v>4407</v>
      </c>
      <c r="B21925" s="3">
        <v>44648</v>
      </c>
      <c r="C21925" s="3">
        <v>44742</v>
      </c>
      <c r="D21925" t="s">
        <v>131</v>
      </c>
      <c r="E21925" t="s">
        <v>167</v>
      </c>
      <c r="F21925" t="s">
        <v>133</v>
      </c>
    </row>
    <row r="21926" spans="1:6" x14ac:dyDescent="0.25">
      <c r="A21926">
        <v>4407</v>
      </c>
      <c r="B21926" s="3">
        <v>44743</v>
      </c>
      <c r="C21926" s="3">
        <v>44750</v>
      </c>
      <c r="D21926" t="s">
        <v>131</v>
      </c>
      <c r="E21926" t="s">
        <v>167</v>
      </c>
      <c r="F21926" t="s">
        <v>133</v>
      </c>
    </row>
    <row r="21927" spans="1:6" x14ac:dyDescent="0.25">
      <c r="A21927">
        <v>4408</v>
      </c>
      <c r="B21927" s="3">
        <v>43964</v>
      </c>
      <c r="C21927" s="3">
        <v>43994</v>
      </c>
      <c r="D21927" t="s">
        <v>131</v>
      </c>
      <c r="E21927" t="s">
        <v>172</v>
      </c>
      <c r="F21927" t="s">
        <v>133</v>
      </c>
    </row>
    <row r="21928" spans="1:6" x14ac:dyDescent="0.25">
      <c r="A21928">
        <v>4408</v>
      </c>
      <c r="B21928" s="3">
        <v>43995</v>
      </c>
      <c r="C21928" s="3">
        <v>43995</v>
      </c>
      <c r="D21928" t="s">
        <v>131</v>
      </c>
      <c r="E21928" t="s">
        <v>172</v>
      </c>
      <c r="F21928" t="s">
        <v>133</v>
      </c>
    </row>
    <row r="21929" spans="1:6" x14ac:dyDescent="0.25">
      <c r="A21929">
        <v>4408</v>
      </c>
      <c r="B21929" s="3">
        <v>43995</v>
      </c>
      <c r="C21929" s="3">
        <v>44074</v>
      </c>
      <c r="D21929" t="s">
        <v>131</v>
      </c>
      <c r="E21929" t="s">
        <v>172</v>
      </c>
      <c r="F21929" t="s">
        <v>133</v>
      </c>
    </row>
    <row r="21930" spans="1:6" x14ac:dyDescent="0.25">
      <c r="A21930">
        <v>4408</v>
      </c>
      <c r="B21930" s="3">
        <v>44214</v>
      </c>
      <c r="C21930" s="3">
        <v>44301</v>
      </c>
      <c r="D21930" t="s">
        <v>131</v>
      </c>
      <c r="E21930" t="s">
        <v>177</v>
      </c>
      <c r="F21930" t="s">
        <v>133</v>
      </c>
    </row>
    <row r="21931" spans="1:6" x14ac:dyDescent="0.25">
      <c r="A21931">
        <v>4408</v>
      </c>
      <c r="B21931" s="3">
        <v>44301</v>
      </c>
      <c r="C21931" s="3">
        <v>44412</v>
      </c>
      <c r="D21931" t="s">
        <v>131</v>
      </c>
      <c r="E21931" t="s">
        <v>177</v>
      </c>
      <c r="F21931" t="s">
        <v>133</v>
      </c>
    </row>
    <row r="21932" spans="1:6" x14ac:dyDescent="0.25">
      <c r="A21932">
        <v>4408</v>
      </c>
      <c r="B21932" s="3">
        <v>44628</v>
      </c>
      <c r="C21932" s="3">
        <v>44719</v>
      </c>
      <c r="D21932" t="s">
        <v>131</v>
      </c>
      <c r="E21932" t="s">
        <v>173</v>
      </c>
      <c r="F21932" t="s">
        <v>133</v>
      </c>
    </row>
    <row r="21933" spans="1:6" x14ac:dyDescent="0.25">
      <c r="A21933">
        <v>4408</v>
      </c>
      <c r="B21933" s="3">
        <v>44720</v>
      </c>
      <c r="C21933" s="3">
        <v>44804</v>
      </c>
      <c r="D21933" t="s">
        <v>131</v>
      </c>
      <c r="E21933" t="s">
        <v>173</v>
      </c>
      <c r="F21933" t="s">
        <v>133</v>
      </c>
    </row>
    <row r="21934" spans="1:6" x14ac:dyDescent="0.25">
      <c r="A21934">
        <v>4409</v>
      </c>
      <c r="B21934" s="3">
        <v>43983</v>
      </c>
      <c r="C21934" s="3">
        <v>44074</v>
      </c>
      <c r="D21934" t="s">
        <v>131</v>
      </c>
      <c r="E21934" t="s">
        <v>97</v>
      </c>
      <c r="F21934" t="s">
        <v>132</v>
      </c>
    </row>
    <row r="21935" spans="1:6" x14ac:dyDescent="0.25">
      <c r="A21935">
        <v>4409</v>
      </c>
      <c r="B21935" s="3">
        <v>44075</v>
      </c>
      <c r="C21935" s="3">
        <v>44165</v>
      </c>
      <c r="D21935" t="s">
        <v>131</v>
      </c>
      <c r="E21935" t="s">
        <v>97</v>
      </c>
      <c r="F21935" t="s">
        <v>132</v>
      </c>
    </row>
    <row r="21936" spans="1:6" x14ac:dyDescent="0.25">
      <c r="A21936">
        <v>4409</v>
      </c>
      <c r="B21936" s="3">
        <v>44166</v>
      </c>
      <c r="C21936" s="3">
        <v>44196</v>
      </c>
      <c r="D21936" t="s">
        <v>131</v>
      </c>
      <c r="E21936" t="s">
        <v>97</v>
      </c>
      <c r="F21936" t="s">
        <v>132</v>
      </c>
    </row>
    <row r="21937" spans="1:6" x14ac:dyDescent="0.25">
      <c r="A21937">
        <v>4409</v>
      </c>
      <c r="B21937" s="3">
        <v>44197</v>
      </c>
      <c r="C21937" s="3">
        <v>44286</v>
      </c>
      <c r="D21937" t="s">
        <v>131</v>
      </c>
      <c r="E21937" t="s">
        <v>97</v>
      </c>
      <c r="F21937" t="s">
        <v>132</v>
      </c>
    </row>
    <row r="21938" spans="1:6" x14ac:dyDescent="0.25">
      <c r="A21938">
        <v>4409</v>
      </c>
      <c r="B21938" s="3">
        <v>44286</v>
      </c>
      <c r="C21938" s="3">
        <v>44292</v>
      </c>
      <c r="D21938" t="s">
        <v>131</v>
      </c>
      <c r="E21938" t="s">
        <v>97</v>
      </c>
      <c r="F21938" t="s">
        <v>132</v>
      </c>
    </row>
    <row r="21939" spans="1:6" x14ac:dyDescent="0.25">
      <c r="A21939">
        <v>4409</v>
      </c>
      <c r="B21939" s="3">
        <v>44287</v>
      </c>
      <c r="C21939" s="3">
        <v>44377</v>
      </c>
      <c r="D21939" t="s">
        <v>131</v>
      </c>
      <c r="E21939" t="s">
        <v>97</v>
      </c>
      <c r="F21939" t="s">
        <v>132</v>
      </c>
    </row>
    <row r="21940" spans="1:6" x14ac:dyDescent="0.25">
      <c r="A21940">
        <v>4409</v>
      </c>
      <c r="B21940" s="3">
        <v>44378</v>
      </c>
      <c r="C21940" s="3">
        <v>44469</v>
      </c>
      <c r="D21940" t="s">
        <v>131</v>
      </c>
      <c r="E21940" t="s">
        <v>97</v>
      </c>
      <c r="F21940" t="s">
        <v>132</v>
      </c>
    </row>
    <row r="21941" spans="1:6" x14ac:dyDescent="0.25">
      <c r="A21941">
        <v>4409</v>
      </c>
      <c r="B21941" s="3">
        <v>44470</v>
      </c>
      <c r="C21941" s="3">
        <v>44561</v>
      </c>
      <c r="D21941" t="s">
        <v>131</v>
      </c>
      <c r="E21941" t="s">
        <v>97</v>
      </c>
      <c r="F21941" t="s">
        <v>132</v>
      </c>
    </row>
    <row r="21942" spans="1:6" x14ac:dyDescent="0.25">
      <c r="A21942">
        <v>4409</v>
      </c>
      <c r="B21942" s="3">
        <v>44562</v>
      </c>
      <c r="C21942" s="3">
        <v>44562</v>
      </c>
      <c r="D21942" t="s">
        <v>131</v>
      </c>
      <c r="E21942" t="s">
        <v>97</v>
      </c>
      <c r="F21942" t="s">
        <v>132</v>
      </c>
    </row>
    <row r="21943" spans="1:6" x14ac:dyDescent="0.25">
      <c r="A21943">
        <v>4410</v>
      </c>
      <c r="B21943" s="3">
        <v>43997</v>
      </c>
      <c r="C21943" s="3">
        <v>44088</v>
      </c>
      <c r="D21943" t="s">
        <v>131</v>
      </c>
      <c r="E21943" t="s">
        <v>111</v>
      </c>
      <c r="F21943" t="s">
        <v>132</v>
      </c>
    </row>
    <row r="21944" spans="1:6" x14ac:dyDescent="0.25">
      <c r="A21944">
        <v>4410</v>
      </c>
      <c r="B21944" s="3">
        <v>44089</v>
      </c>
      <c r="C21944" s="3">
        <v>44196</v>
      </c>
      <c r="D21944" t="s">
        <v>131</v>
      </c>
      <c r="E21944" t="s">
        <v>111</v>
      </c>
      <c r="F21944" t="s">
        <v>132</v>
      </c>
    </row>
    <row r="21945" spans="1:6" x14ac:dyDescent="0.25">
      <c r="A21945">
        <v>4410</v>
      </c>
      <c r="B21945" s="3">
        <v>44197</v>
      </c>
      <c r="C21945" s="3">
        <v>44357</v>
      </c>
      <c r="D21945" t="s">
        <v>131</v>
      </c>
      <c r="E21945" t="s">
        <v>111</v>
      </c>
      <c r="F21945" t="s">
        <v>132</v>
      </c>
    </row>
    <row r="21946" spans="1:6" x14ac:dyDescent="0.25">
      <c r="A21946">
        <v>4411</v>
      </c>
      <c r="B21946" s="3">
        <v>44028</v>
      </c>
      <c r="C21946" s="3">
        <v>44135</v>
      </c>
      <c r="D21946" t="s">
        <v>131</v>
      </c>
      <c r="E21946" t="s">
        <v>174</v>
      </c>
      <c r="F21946" t="s">
        <v>132</v>
      </c>
    </row>
    <row r="21947" spans="1:6" x14ac:dyDescent="0.25">
      <c r="A21947">
        <v>4411</v>
      </c>
      <c r="B21947" s="3">
        <v>44135</v>
      </c>
      <c r="C21947" s="3">
        <v>44135</v>
      </c>
      <c r="D21947" t="s">
        <v>131</v>
      </c>
      <c r="E21947" t="s">
        <v>174</v>
      </c>
      <c r="F21947" t="s">
        <v>132</v>
      </c>
    </row>
    <row r="21948" spans="1:6" x14ac:dyDescent="0.25">
      <c r="A21948">
        <v>4411</v>
      </c>
      <c r="B21948" s="3">
        <v>44136</v>
      </c>
      <c r="C21948" s="3">
        <v>44302</v>
      </c>
      <c r="D21948" t="s">
        <v>131</v>
      </c>
      <c r="E21948" t="s">
        <v>169</v>
      </c>
      <c r="F21948" t="s">
        <v>132</v>
      </c>
    </row>
    <row r="21949" spans="1:6" x14ac:dyDescent="0.25">
      <c r="A21949">
        <v>4411</v>
      </c>
      <c r="B21949" s="3">
        <v>44302</v>
      </c>
      <c r="C21949" s="3">
        <v>44440</v>
      </c>
      <c r="D21949" t="s">
        <v>131</v>
      </c>
      <c r="E21949" t="s">
        <v>113</v>
      </c>
      <c r="F21949" t="s">
        <v>132</v>
      </c>
    </row>
    <row r="21950" spans="1:6" x14ac:dyDescent="0.25">
      <c r="A21950">
        <v>4411</v>
      </c>
      <c r="B21950" s="3">
        <v>44302</v>
      </c>
      <c r="C21950" s="3">
        <v>44302</v>
      </c>
      <c r="D21950" t="s">
        <v>131</v>
      </c>
      <c r="E21950" t="s">
        <v>169</v>
      </c>
      <c r="F21950" t="s">
        <v>132</v>
      </c>
    </row>
    <row r="21951" spans="1:6" x14ac:dyDescent="0.25">
      <c r="A21951">
        <v>4411</v>
      </c>
      <c r="B21951" s="3">
        <v>44302</v>
      </c>
      <c r="C21951" s="3">
        <v>44302</v>
      </c>
      <c r="D21951" t="s">
        <v>131</v>
      </c>
      <c r="E21951" t="s">
        <v>113</v>
      </c>
      <c r="F21951" t="s">
        <v>132</v>
      </c>
    </row>
    <row r="21952" spans="1:6" x14ac:dyDescent="0.25">
      <c r="A21952">
        <v>4411</v>
      </c>
      <c r="B21952" s="3">
        <v>44440</v>
      </c>
      <c r="C21952" s="3">
        <v>44440</v>
      </c>
      <c r="D21952" t="s">
        <v>131</v>
      </c>
      <c r="E21952" t="s">
        <v>113</v>
      </c>
      <c r="F21952" t="s">
        <v>132</v>
      </c>
    </row>
    <row r="21953" spans="1:6" x14ac:dyDescent="0.25">
      <c r="A21953">
        <v>4411</v>
      </c>
      <c r="B21953" s="3">
        <v>44440</v>
      </c>
      <c r="C21953" s="3">
        <v>44440</v>
      </c>
      <c r="D21953" t="s">
        <v>131</v>
      </c>
      <c r="E21953" t="s">
        <v>113</v>
      </c>
      <c r="F21953" t="s">
        <v>132</v>
      </c>
    </row>
    <row r="21954" spans="1:6" x14ac:dyDescent="0.25">
      <c r="A21954">
        <v>4411</v>
      </c>
      <c r="B21954" s="3">
        <v>44440</v>
      </c>
      <c r="C21954" s="3">
        <v>44592</v>
      </c>
      <c r="D21954" t="s">
        <v>131</v>
      </c>
      <c r="E21954" t="s">
        <v>169</v>
      </c>
      <c r="F21954" t="s">
        <v>132</v>
      </c>
    </row>
    <row r="21955" spans="1:6" x14ac:dyDescent="0.25">
      <c r="A21955">
        <v>4411</v>
      </c>
      <c r="B21955" s="3">
        <v>44592</v>
      </c>
      <c r="C21955" s="3">
        <v>44595</v>
      </c>
      <c r="D21955" t="s">
        <v>131</v>
      </c>
      <c r="E21955" t="s">
        <v>169</v>
      </c>
      <c r="F21955" t="s">
        <v>132</v>
      </c>
    </row>
    <row r="21956" spans="1:6" x14ac:dyDescent="0.25">
      <c r="A21956">
        <v>4411</v>
      </c>
      <c r="B21956" s="3">
        <v>44596</v>
      </c>
      <c r="C21956" s="3">
        <v>44615</v>
      </c>
      <c r="D21956" t="s">
        <v>131</v>
      </c>
      <c r="E21956" t="s">
        <v>169</v>
      </c>
      <c r="F21956" t="s">
        <v>132</v>
      </c>
    </row>
    <row r="21957" spans="1:6" x14ac:dyDescent="0.25">
      <c r="A21957">
        <v>4411</v>
      </c>
      <c r="B21957" s="3">
        <v>44615</v>
      </c>
      <c r="C21957" s="3">
        <v>44617</v>
      </c>
      <c r="D21957" t="s">
        <v>131</v>
      </c>
      <c r="E21957" t="s">
        <v>169</v>
      </c>
      <c r="F21957" t="s">
        <v>132</v>
      </c>
    </row>
    <row r="21958" spans="1:6" x14ac:dyDescent="0.25">
      <c r="A21958">
        <v>4411</v>
      </c>
      <c r="B21958" s="3">
        <v>44618</v>
      </c>
      <c r="C21958" s="3">
        <v>44621</v>
      </c>
      <c r="D21958" t="s">
        <v>131</v>
      </c>
      <c r="E21958" t="s">
        <v>169</v>
      </c>
      <c r="F21958" t="s">
        <v>132</v>
      </c>
    </row>
    <row r="21959" spans="1:6" x14ac:dyDescent="0.25">
      <c r="A21959">
        <v>4411</v>
      </c>
      <c r="B21959" s="3">
        <v>44621</v>
      </c>
      <c r="C21959" s="3">
        <v>44623</v>
      </c>
      <c r="D21959" t="s">
        <v>131</v>
      </c>
      <c r="E21959" t="s">
        <v>169</v>
      </c>
      <c r="F21959" t="s">
        <v>132</v>
      </c>
    </row>
    <row r="21960" spans="1:6" x14ac:dyDescent="0.25">
      <c r="A21960">
        <v>4411</v>
      </c>
      <c r="B21960" s="3">
        <v>44624</v>
      </c>
      <c r="C21960" s="3">
        <v>44669</v>
      </c>
      <c r="D21960" t="s">
        <v>131</v>
      </c>
      <c r="E21960" t="s">
        <v>169</v>
      </c>
      <c r="F21960" t="s">
        <v>132</v>
      </c>
    </row>
    <row r="21961" spans="1:6" x14ac:dyDescent="0.25">
      <c r="A21961">
        <v>4411</v>
      </c>
      <c r="B21961" s="3">
        <v>44669</v>
      </c>
      <c r="C21961" s="3">
        <v>44729</v>
      </c>
      <c r="D21961" t="s">
        <v>131</v>
      </c>
      <c r="E21961" t="s">
        <v>169</v>
      </c>
      <c r="F21961" t="s">
        <v>132</v>
      </c>
    </row>
    <row r="21962" spans="1:6" x14ac:dyDescent="0.25">
      <c r="A21962">
        <v>4411</v>
      </c>
      <c r="B21962" s="3">
        <v>44730</v>
      </c>
      <c r="D21962" t="s">
        <v>131</v>
      </c>
      <c r="E21962" t="s">
        <v>169</v>
      </c>
      <c r="F21962" t="s">
        <v>132</v>
      </c>
    </row>
    <row r="21963" spans="1:6" x14ac:dyDescent="0.25">
      <c r="A21963">
        <v>4412</v>
      </c>
      <c r="B21963" s="3">
        <v>43983</v>
      </c>
      <c r="D21963" t="s">
        <v>131</v>
      </c>
      <c r="E21963" t="s">
        <v>168</v>
      </c>
      <c r="F21963" t="s">
        <v>132</v>
      </c>
    </row>
    <row r="21964" spans="1:6" x14ac:dyDescent="0.25">
      <c r="A21964">
        <v>4415</v>
      </c>
      <c r="B21964" s="3">
        <v>43983</v>
      </c>
      <c r="C21964" s="3">
        <v>44080</v>
      </c>
      <c r="D21964" t="s">
        <v>131</v>
      </c>
      <c r="E21964" t="s">
        <v>207</v>
      </c>
      <c r="F21964" t="s">
        <v>133</v>
      </c>
    </row>
    <row r="21965" spans="1:6" x14ac:dyDescent="0.25">
      <c r="A21965">
        <v>4416</v>
      </c>
      <c r="B21965" s="3">
        <v>44228</v>
      </c>
      <c r="C21965" s="3">
        <v>44316</v>
      </c>
      <c r="D21965" t="s">
        <v>131</v>
      </c>
      <c r="E21965" t="s">
        <v>171</v>
      </c>
      <c r="F21965" t="s">
        <v>132</v>
      </c>
    </row>
    <row r="21966" spans="1:6" x14ac:dyDescent="0.25">
      <c r="A21966">
        <v>4416</v>
      </c>
      <c r="B21966" s="3">
        <v>44317</v>
      </c>
      <c r="C21966" s="3">
        <v>44408</v>
      </c>
      <c r="D21966" t="s">
        <v>131</v>
      </c>
      <c r="E21966" t="s">
        <v>171</v>
      </c>
      <c r="F21966" t="s">
        <v>132</v>
      </c>
    </row>
    <row r="21967" spans="1:6" x14ac:dyDescent="0.25">
      <c r="A21967">
        <v>4416</v>
      </c>
      <c r="B21967" s="3">
        <v>44409</v>
      </c>
      <c r="C21967" s="3">
        <v>44500</v>
      </c>
      <c r="D21967" t="s">
        <v>131</v>
      </c>
      <c r="E21967" t="s">
        <v>171</v>
      </c>
      <c r="F21967" t="s">
        <v>132</v>
      </c>
    </row>
    <row r="21968" spans="1:6" x14ac:dyDescent="0.25">
      <c r="A21968">
        <v>4416</v>
      </c>
      <c r="B21968" s="3">
        <v>44501</v>
      </c>
      <c r="C21968" s="3">
        <v>44561</v>
      </c>
      <c r="D21968" t="s">
        <v>131</v>
      </c>
      <c r="E21968" t="s">
        <v>171</v>
      </c>
      <c r="F21968" t="s">
        <v>132</v>
      </c>
    </row>
    <row r="21969" spans="1:6" x14ac:dyDescent="0.25">
      <c r="A21969">
        <v>4416</v>
      </c>
      <c r="B21969" s="3">
        <v>44593</v>
      </c>
      <c r="C21969" s="3">
        <v>44681</v>
      </c>
      <c r="D21969" t="s">
        <v>131</v>
      </c>
      <c r="E21969" t="s">
        <v>171</v>
      </c>
      <c r="F21969" t="s">
        <v>132</v>
      </c>
    </row>
    <row r="21970" spans="1:6" x14ac:dyDescent="0.25">
      <c r="A21970">
        <v>4416</v>
      </c>
      <c r="B21970" s="3">
        <v>44681</v>
      </c>
      <c r="C21970" s="3">
        <v>44682</v>
      </c>
      <c r="D21970" t="s">
        <v>131</v>
      </c>
      <c r="E21970" t="s">
        <v>171</v>
      </c>
      <c r="F21970" t="s">
        <v>132</v>
      </c>
    </row>
    <row r="21971" spans="1:6" x14ac:dyDescent="0.25">
      <c r="A21971">
        <v>4416</v>
      </c>
      <c r="B21971" s="3">
        <v>44682</v>
      </c>
      <c r="C21971" s="3">
        <v>44773</v>
      </c>
      <c r="D21971" t="s">
        <v>131</v>
      </c>
      <c r="E21971" t="s">
        <v>170</v>
      </c>
      <c r="F21971" t="s">
        <v>132</v>
      </c>
    </row>
    <row r="21972" spans="1:6" x14ac:dyDescent="0.25">
      <c r="A21972">
        <v>4417</v>
      </c>
      <c r="B21972" s="3">
        <v>44417</v>
      </c>
      <c r="C21972" s="3">
        <v>44561</v>
      </c>
      <c r="D21972" t="s">
        <v>131</v>
      </c>
      <c r="E21972" t="s">
        <v>180</v>
      </c>
      <c r="F21972" t="s">
        <v>133</v>
      </c>
    </row>
    <row r="21973" spans="1:6" x14ac:dyDescent="0.25">
      <c r="A21973">
        <v>4417</v>
      </c>
      <c r="B21973" s="3">
        <v>44561</v>
      </c>
      <c r="C21973" s="3">
        <v>44571</v>
      </c>
      <c r="D21973" t="s">
        <v>131</v>
      </c>
      <c r="E21973" t="s">
        <v>167</v>
      </c>
      <c r="F21973" t="s">
        <v>133</v>
      </c>
    </row>
    <row r="21974" spans="1:6" x14ac:dyDescent="0.25">
      <c r="A21974">
        <v>4417</v>
      </c>
      <c r="B21974" s="3">
        <v>44562</v>
      </c>
      <c r="D21974" t="s">
        <v>131</v>
      </c>
      <c r="E21974" t="s">
        <v>186</v>
      </c>
      <c r="F21974" t="s">
        <v>133</v>
      </c>
    </row>
    <row r="21975" spans="1:6" x14ac:dyDescent="0.25">
      <c r="A21975">
        <v>4418</v>
      </c>
      <c r="B21975" s="3">
        <v>44239</v>
      </c>
      <c r="C21975" s="3">
        <v>44564</v>
      </c>
      <c r="D21975" t="s">
        <v>131</v>
      </c>
      <c r="E21975" t="s">
        <v>173</v>
      </c>
      <c r="F21975" t="s">
        <v>133</v>
      </c>
    </row>
    <row r="21976" spans="1:6" x14ac:dyDescent="0.25">
      <c r="A21976">
        <v>4418</v>
      </c>
      <c r="B21976" s="3">
        <v>44239</v>
      </c>
      <c r="C21976" s="3">
        <v>44239</v>
      </c>
      <c r="D21976" t="s">
        <v>131</v>
      </c>
      <c r="E21976" t="s">
        <v>173</v>
      </c>
      <c r="F21976" t="s">
        <v>132</v>
      </c>
    </row>
    <row r="21977" spans="1:6" x14ac:dyDescent="0.25">
      <c r="A21977">
        <v>4418</v>
      </c>
      <c r="B21977" s="3">
        <v>44564</v>
      </c>
      <c r="D21977" t="s">
        <v>131</v>
      </c>
      <c r="E21977" t="s">
        <v>170</v>
      </c>
      <c r="F21977" t="s">
        <v>133</v>
      </c>
    </row>
    <row r="21978" spans="1:6" x14ac:dyDescent="0.25">
      <c r="A21978">
        <v>4418</v>
      </c>
      <c r="B21978" s="3">
        <v>44564</v>
      </c>
      <c r="C21978" s="3">
        <v>44564</v>
      </c>
      <c r="D21978" t="s">
        <v>131</v>
      </c>
      <c r="E21978" t="s">
        <v>173</v>
      </c>
      <c r="F21978" t="s">
        <v>132</v>
      </c>
    </row>
    <row r="21979" spans="1:6" x14ac:dyDescent="0.25">
      <c r="A21979">
        <v>4418</v>
      </c>
      <c r="B21979" s="3">
        <v>44564</v>
      </c>
      <c r="C21979" s="3">
        <v>44564</v>
      </c>
      <c r="D21979" t="s">
        <v>131</v>
      </c>
      <c r="E21979" t="s">
        <v>173</v>
      </c>
      <c r="F21979" t="s">
        <v>132</v>
      </c>
    </row>
    <row r="21980" spans="1:6" x14ac:dyDescent="0.25">
      <c r="A21980">
        <v>4420</v>
      </c>
      <c r="B21980" s="3">
        <v>44028</v>
      </c>
      <c r="C21980" s="3">
        <v>44119</v>
      </c>
      <c r="D21980" t="s">
        <v>131</v>
      </c>
      <c r="E21980" t="s">
        <v>170</v>
      </c>
      <c r="F21980" t="s">
        <v>132</v>
      </c>
    </row>
    <row r="21981" spans="1:6" x14ac:dyDescent="0.25">
      <c r="A21981">
        <v>4420</v>
      </c>
      <c r="B21981" s="3">
        <v>44120</v>
      </c>
      <c r="C21981" s="3">
        <v>44196</v>
      </c>
      <c r="D21981" t="s">
        <v>131</v>
      </c>
      <c r="E21981" t="s">
        <v>170</v>
      </c>
      <c r="F21981" t="s">
        <v>132</v>
      </c>
    </row>
    <row r="21982" spans="1:6" x14ac:dyDescent="0.25">
      <c r="A21982">
        <v>4420</v>
      </c>
      <c r="B21982" s="3">
        <v>44197</v>
      </c>
      <c r="C21982" s="3">
        <v>44286</v>
      </c>
      <c r="D21982" t="s">
        <v>131</v>
      </c>
      <c r="E21982" t="s">
        <v>170</v>
      </c>
      <c r="F21982" t="s">
        <v>132</v>
      </c>
    </row>
    <row r="21983" spans="1:6" x14ac:dyDescent="0.25">
      <c r="A21983">
        <v>4420</v>
      </c>
      <c r="B21983" s="3">
        <v>44287</v>
      </c>
      <c r="C21983" s="3">
        <v>44377</v>
      </c>
      <c r="D21983" t="s">
        <v>131</v>
      </c>
      <c r="E21983" t="s">
        <v>170</v>
      </c>
      <c r="F21983" t="s">
        <v>132</v>
      </c>
    </row>
    <row r="21984" spans="1:6" x14ac:dyDescent="0.25">
      <c r="A21984">
        <v>4420</v>
      </c>
      <c r="B21984" s="3">
        <v>44378</v>
      </c>
      <c r="C21984" s="3">
        <v>44469</v>
      </c>
      <c r="D21984" t="s">
        <v>131</v>
      </c>
      <c r="E21984" t="s">
        <v>170</v>
      </c>
      <c r="F21984" t="s">
        <v>132</v>
      </c>
    </row>
    <row r="21985" spans="1:6" x14ac:dyDescent="0.25">
      <c r="A21985">
        <v>4420</v>
      </c>
      <c r="B21985" s="3">
        <v>44470</v>
      </c>
      <c r="C21985" s="3">
        <v>44561</v>
      </c>
      <c r="D21985" t="s">
        <v>131</v>
      </c>
      <c r="E21985" t="s">
        <v>170</v>
      </c>
      <c r="F21985" t="s">
        <v>132</v>
      </c>
    </row>
    <row r="21986" spans="1:6" x14ac:dyDescent="0.25">
      <c r="A21986">
        <v>4420</v>
      </c>
      <c r="B21986" s="3">
        <v>44562</v>
      </c>
      <c r="C21986" s="3">
        <v>44562</v>
      </c>
      <c r="D21986" t="s">
        <v>131</v>
      </c>
      <c r="E21986" t="s">
        <v>170</v>
      </c>
      <c r="F21986" t="s">
        <v>132</v>
      </c>
    </row>
    <row r="21987" spans="1:6" x14ac:dyDescent="0.25">
      <c r="A21987">
        <v>4421</v>
      </c>
      <c r="B21987" s="3">
        <v>44039</v>
      </c>
      <c r="C21987" s="3">
        <v>44130</v>
      </c>
      <c r="D21987" t="s">
        <v>131</v>
      </c>
      <c r="E21987" t="s">
        <v>174</v>
      </c>
      <c r="F21987" t="s">
        <v>133</v>
      </c>
    </row>
    <row r="21988" spans="1:6" x14ac:dyDescent="0.25">
      <c r="A21988">
        <v>4421</v>
      </c>
      <c r="B21988" s="3">
        <v>44131</v>
      </c>
      <c r="C21988" s="3">
        <v>44196</v>
      </c>
      <c r="D21988" t="s">
        <v>131</v>
      </c>
      <c r="E21988" t="s">
        <v>174</v>
      </c>
      <c r="F21988" t="s">
        <v>133</v>
      </c>
    </row>
    <row r="21989" spans="1:6" x14ac:dyDescent="0.25">
      <c r="A21989">
        <v>4421</v>
      </c>
      <c r="B21989" s="3">
        <v>44197</v>
      </c>
      <c r="C21989" s="3">
        <v>44286</v>
      </c>
      <c r="D21989" t="s">
        <v>131</v>
      </c>
      <c r="E21989" t="s">
        <v>174</v>
      </c>
      <c r="F21989" t="s">
        <v>133</v>
      </c>
    </row>
    <row r="21990" spans="1:6" x14ac:dyDescent="0.25">
      <c r="A21990">
        <v>4421</v>
      </c>
      <c r="B21990" s="3">
        <v>44287</v>
      </c>
      <c r="C21990" s="3">
        <v>44377</v>
      </c>
      <c r="D21990" t="s">
        <v>131</v>
      </c>
      <c r="E21990" t="s">
        <v>174</v>
      </c>
      <c r="F21990" t="s">
        <v>133</v>
      </c>
    </row>
    <row r="21991" spans="1:6" x14ac:dyDescent="0.25">
      <c r="A21991">
        <v>4421</v>
      </c>
      <c r="B21991" s="3">
        <v>44378</v>
      </c>
      <c r="C21991" s="3">
        <v>44469</v>
      </c>
      <c r="D21991" t="s">
        <v>131</v>
      </c>
      <c r="E21991" t="s">
        <v>174</v>
      </c>
      <c r="F21991" t="s">
        <v>133</v>
      </c>
    </row>
    <row r="21992" spans="1:6" x14ac:dyDescent="0.25">
      <c r="A21992">
        <v>4421</v>
      </c>
      <c r="B21992" s="3">
        <v>44470</v>
      </c>
      <c r="C21992" s="3">
        <v>44561</v>
      </c>
      <c r="D21992" t="s">
        <v>131</v>
      </c>
      <c r="E21992" t="s">
        <v>174</v>
      </c>
      <c r="F21992" t="s">
        <v>133</v>
      </c>
    </row>
    <row r="21993" spans="1:6" x14ac:dyDescent="0.25">
      <c r="A21993">
        <v>4421</v>
      </c>
      <c r="B21993" s="3">
        <v>44578</v>
      </c>
      <c r="C21993" s="3">
        <v>44666</v>
      </c>
      <c r="D21993" t="s">
        <v>131</v>
      </c>
      <c r="E21993" t="s">
        <v>174</v>
      </c>
      <c r="F21993" t="s">
        <v>133</v>
      </c>
    </row>
    <row r="21994" spans="1:6" x14ac:dyDescent="0.25">
      <c r="A21994">
        <v>4421</v>
      </c>
      <c r="B21994" s="3">
        <v>44667</v>
      </c>
      <c r="C21994" s="3">
        <v>44757</v>
      </c>
      <c r="D21994" t="s">
        <v>131</v>
      </c>
      <c r="E21994" t="s">
        <v>174</v>
      </c>
      <c r="F21994" t="s">
        <v>133</v>
      </c>
    </row>
    <row r="21995" spans="1:6" x14ac:dyDescent="0.25">
      <c r="A21995">
        <v>4422</v>
      </c>
      <c r="B21995" s="3">
        <v>44013</v>
      </c>
      <c r="C21995" s="3">
        <v>44104</v>
      </c>
      <c r="D21995" t="s">
        <v>131</v>
      </c>
      <c r="E21995" t="s">
        <v>172</v>
      </c>
      <c r="F21995" t="s">
        <v>133</v>
      </c>
    </row>
    <row r="21996" spans="1:6" x14ac:dyDescent="0.25">
      <c r="A21996">
        <v>4422</v>
      </c>
      <c r="B21996" s="3">
        <v>44105</v>
      </c>
      <c r="C21996" s="3">
        <v>44196</v>
      </c>
      <c r="D21996" t="s">
        <v>131</v>
      </c>
      <c r="E21996" t="s">
        <v>172</v>
      </c>
      <c r="F21996" t="s">
        <v>133</v>
      </c>
    </row>
    <row r="21997" spans="1:6" x14ac:dyDescent="0.25">
      <c r="A21997">
        <v>4422</v>
      </c>
      <c r="B21997" s="3">
        <v>44197</v>
      </c>
      <c r="C21997" s="3">
        <v>44286</v>
      </c>
      <c r="D21997" t="s">
        <v>131</v>
      </c>
      <c r="E21997" t="s">
        <v>172</v>
      </c>
      <c r="F21997" t="s">
        <v>133</v>
      </c>
    </row>
    <row r="21998" spans="1:6" x14ac:dyDescent="0.25">
      <c r="A21998">
        <v>4422</v>
      </c>
      <c r="B21998" s="3">
        <v>44287</v>
      </c>
      <c r="C21998" s="3">
        <v>44377</v>
      </c>
      <c r="D21998" t="s">
        <v>131</v>
      </c>
      <c r="E21998" t="s">
        <v>172</v>
      </c>
      <c r="F21998" t="s">
        <v>133</v>
      </c>
    </row>
    <row r="21999" spans="1:6" x14ac:dyDescent="0.25">
      <c r="A21999">
        <v>4422</v>
      </c>
      <c r="B21999" s="3">
        <v>44378</v>
      </c>
      <c r="C21999" s="3">
        <v>44469</v>
      </c>
      <c r="D21999" t="s">
        <v>131</v>
      </c>
      <c r="E21999" t="s">
        <v>172</v>
      </c>
      <c r="F21999" t="s">
        <v>133</v>
      </c>
    </row>
    <row r="22000" spans="1:6" x14ac:dyDescent="0.25">
      <c r="A22000">
        <v>4422</v>
      </c>
      <c r="B22000" s="3">
        <v>44470</v>
      </c>
      <c r="C22000" s="3">
        <v>44561</v>
      </c>
      <c r="D22000" t="s">
        <v>131</v>
      </c>
      <c r="E22000" t="s">
        <v>172</v>
      </c>
      <c r="F22000" t="s">
        <v>133</v>
      </c>
    </row>
    <row r="22001" spans="1:6" x14ac:dyDescent="0.25">
      <c r="A22001">
        <v>4422</v>
      </c>
      <c r="B22001" s="3">
        <v>44578</v>
      </c>
      <c r="C22001" s="3">
        <v>44651</v>
      </c>
      <c r="D22001" t="s">
        <v>131</v>
      </c>
      <c r="E22001" t="s">
        <v>172</v>
      </c>
      <c r="F22001" t="s">
        <v>133</v>
      </c>
    </row>
    <row r="22002" spans="1:6" x14ac:dyDescent="0.25">
      <c r="A22002">
        <v>4422</v>
      </c>
      <c r="B22002" s="3">
        <v>44652</v>
      </c>
      <c r="C22002" s="3">
        <v>44742</v>
      </c>
      <c r="D22002" t="s">
        <v>131</v>
      </c>
      <c r="E22002" t="s">
        <v>172</v>
      </c>
      <c r="F22002" t="s">
        <v>133</v>
      </c>
    </row>
    <row r="22003" spans="1:6" x14ac:dyDescent="0.25">
      <c r="A22003">
        <v>4423</v>
      </c>
      <c r="B22003" s="3">
        <v>44044</v>
      </c>
      <c r="C22003" s="3">
        <v>44135</v>
      </c>
      <c r="D22003" t="s">
        <v>131</v>
      </c>
      <c r="E22003" t="s">
        <v>175</v>
      </c>
      <c r="F22003" t="s">
        <v>132</v>
      </c>
    </row>
    <row r="22004" spans="1:6" x14ac:dyDescent="0.25">
      <c r="A22004">
        <v>4423</v>
      </c>
      <c r="B22004" s="3">
        <v>44119</v>
      </c>
      <c r="C22004" s="3">
        <v>44357</v>
      </c>
      <c r="D22004" t="s">
        <v>131</v>
      </c>
      <c r="E22004" t="s">
        <v>175</v>
      </c>
      <c r="F22004" t="s">
        <v>132</v>
      </c>
    </row>
    <row r="22005" spans="1:6" x14ac:dyDescent="0.25">
      <c r="A22005">
        <v>4423</v>
      </c>
      <c r="B22005" s="3">
        <v>44120</v>
      </c>
      <c r="C22005" s="3">
        <v>44196</v>
      </c>
      <c r="D22005" t="s">
        <v>131</v>
      </c>
      <c r="E22005" t="s">
        <v>163</v>
      </c>
      <c r="F22005" t="s">
        <v>132</v>
      </c>
    </row>
    <row r="22006" spans="1:6" x14ac:dyDescent="0.25">
      <c r="A22006">
        <v>4423</v>
      </c>
      <c r="B22006" s="3">
        <v>44197</v>
      </c>
      <c r="C22006" s="3">
        <v>44286</v>
      </c>
      <c r="D22006" t="s">
        <v>131</v>
      </c>
      <c r="E22006" t="s">
        <v>163</v>
      </c>
      <c r="F22006" t="s">
        <v>132</v>
      </c>
    </row>
    <row r="22007" spans="1:6" x14ac:dyDescent="0.25">
      <c r="A22007">
        <v>4423</v>
      </c>
      <c r="B22007" s="3">
        <v>44287</v>
      </c>
      <c r="C22007" s="3">
        <v>44377</v>
      </c>
      <c r="D22007" t="s">
        <v>131</v>
      </c>
      <c r="E22007" t="s">
        <v>163</v>
      </c>
      <c r="F22007" t="s">
        <v>132</v>
      </c>
    </row>
    <row r="22008" spans="1:6" x14ac:dyDescent="0.25">
      <c r="A22008">
        <v>4423</v>
      </c>
      <c r="B22008" s="3">
        <v>44378</v>
      </c>
      <c r="C22008" s="3">
        <v>44469</v>
      </c>
      <c r="D22008" t="s">
        <v>131</v>
      </c>
      <c r="E22008" t="s">
        <v>163</v>
      </c>
      <c r="F22008" t="s">
        <v>132</v>
      </c>
    </row>
    <row r="22009" spans="1:6" x14ac:dyDescent="0.25">
      <c r="A22009">
        <v>4423</v>
      </c>
      <c r="B22009" s="3">
        <v>44470</v>
      </c>
      <c r="C22009" s="3">
        <v>44561</v>
      </c>
      <c r="D22009" t="s">
        <v>131</v>
      </c>
      <c r="E22009" t="s">
        <v>163</v>
      </c>
      <c r="F22009" t="s">
        <v>132</v>
      </c>
    </row>
    <row r="22010" spans="1:6" x14ac:dyDescent="0.25">
      <c r="A22010">
        <v>4423</v>
      </c>
      <c r="B22010" s="3">
        <v>44593</v>
      </c>
      <c r="C22010" s="3">
        <v>44681</v>
      </c>
      <c r="D22010" t="s">
        <v>131</v>
      </c>
      <c r="E22010" t="s">
        <v>163</v>
      </c>
      <c r="F22010" t="s">
        <v>132</v>
      </c>
    </row>
    <row r="22011" spans="1:6" x14ac:dyDescent="0.25">
      <c r="A22011">
        <v>4423</v>
      </c>
      <c r="B22011" s="3">
        <v>44682</v>
      </c>
      <c r="C22011" s="3">
        <v>44773</v>
      </c>
      <c r="D22011" t="s">
        <v>131</v>
      </c>
      <c r="E22011" t="s">
        <v>163</v>
      </c>
      <c r="F22011" t="s">
        <v>132</v>
      </c>
    </row>
    <row r="22012" spans="1:6" x14ac:dyDescent="0.25">
      <c r="A22012">
        <v>4424</v>
      </c>
      <c r="B22012" s="3">
        <v>44578</v>
      </c>
      <c r="C22012" s="3">
        <v>44635</v>
      </c>
      <c r="D22012" t="s">
        <v>131</v>
      </c>
      <c r="E22012" t="s">
        <v>169</v>
      </c>
      <c r="F22012" t="s">
        <v>133</v>
      </c>
    </row>
    <row r="22013" spans="1:6" x14ac:dyDescent="0.25">
      <c r="A22013">
        <v>4424</v>
      </c>
      <c r="B22013" s="3">
        <v>44636</v>
      </c>
      <c r="C22013" s="3">
        <v>44642</v>
      </c>
      <c r="D22013" t="s">
        <v>131</v>
      </c>
      <c r="E22013" t="s">
        <v>169</v>
      </c>
      <c r="F22013" t="s">
        <v>133</v>
      </c>
    </row>
    <row r="22014" spans="1:6" x14ac:dyDescent="0.25">
      <c r="A22014">
        <v>4424</v>
      </c>
      <c r="B22014" s="3">
        <v>44636</v>
      </c>
      <c r="D22014" t="s">
        <v>131</v>
      </c>
      <c r="E22014" t="s">
        <v>134</v>
      </c>
      <c r="F22014" t="s">
        <v>133</v>
      </c>
    </row>
    <row r="22015" spans="1:6" x14ac:dyDescent="0.25">
      <c r="A22015">
        <v>4426</v>
      </c>
      <c r="B22015" s="3">
        <v>44041</v>
      </c>
      <c r="C22015" s="3">
        <v>44132</v>
      </c>
      <c r="D22015" t="s">
        <v>131</v>
      </c>
      <c r="E22015" t="s">
        <v>115</v>
      </c>
      <c r="F22015" t="s">
        <v>133</v>
      </c>
    </row>
    <row r="22016" spans="1:6" x14ac:dyDescent="0.25">
      <c r="A22016">
        <v>4426</v>
      </c>
      <c r="B22016" s="3">
        <v>44089</v>
      </c>
      <c r="C22016" s="3">
        <v>44090</v>
      </c>
      <c r="D22016" t="s">
        <v>131</v>
      </c>
      <c r="E22016" t="s">
        <v>115</v>
      </c>
      <c r="F22016" t="s">
        <v>133</v>
      </c>
    </row>
    <row r="22017" spans="1:6" x14ac:dyDescent="0.25">
      <c r="A22017">
        <v>4426</v>
      </c>
      <c r="B22017" s="3">
        <v>44090</v>
      </c>
      <c r="C22017" s="3">
        <v>44419</v>
      </c>
      <c r="D22017" t="s">
        <v>131</v>
      </c>
      <c r="E22017" t="s">
        <v>115</v>
      </c>
      <c r="F22017" t="s">
        <v>133</v>
      </c>
    </row>
    <row r="22018" spans="1:6" x14ac:dyDescent="0.25">
      <c r="A22018">
        <v>4426</v>
      </c>
      <c r="B22018" s="3">
        <v>44419</v>
      </c>
      <c r="C22018" s="3">
        <v>44421</v>
      </c>
      <c r="D22018" t="s">
        <v>131</v>
      </c>
      <c r="E22018" t="s">
        <v>115</v>
      </c>
      <c r="F22018" t="s">
        <v>133</v>
      </c>
    </row>
    <row r="22019" spans="1:6" x14ac:dyDescent="0.25">
      <c r="A22019">
        <v>4426</v>
      </c>
      <c r="B22019" s="3">
        <v>44422</v>
      </c>
      <c r="C22019" s="3">
        <v>44431</v>
      </c>
      <c r="D22019" t="s">
        <v>131</v>
      </c>
      <c r="E22019" t="s">
        <v>115</v>
      </c>
      <c r="F22019" t="s">
        <v>133</v>
      </c>
    </row>
    <row r="22020" spans="1:6" x14ac:dyDescent="0.25">
      <c r="A22020">
        <v>4426</v>
      </c>
      <c r="B22020" s="3">
        <v>44431</v>
      </c>
      <c r="C22020" s="3">
        <v>44435</v>
      </c>
      <c r="D22020" t="s">
        <v>131</v>
      </c>
      <c r="E22020" t="s">
        <v>115</v>
      </c>
      <c r="F22020" t="s">
        <v>133</v>
      </c>
    </row>
    <row r="22021" spans="1:6" x14ac:dyDescent="0.25">
      <c r="A22021">
        <v>4426</v>
      </c>
      <c r="B22021" s="3">
        <v>44436</v>
      </c>
      <c r="C22021" s="3">
        <v>44594</v>
      </c>
      <c r="D22021" t="s">
        <v>131</v>
      </c>
      <c r="E22021" t="s">
        <v>115</v>
      </c>
      <c r="F22021" t="s">
        <v>133</v>
      </c>
    </row>
    <row r="22022" spans="1:6" x14ac:dyDescent="0.25">
      <c r="A22022">
        <v>4426</v>
      </c>
      <c r="B22022" s="3">
        <v>44594</v>
      </c>
      <c r="C22022" s="3">
        <v>44600</v>
      </c>
      <c r="D22022" t="s">
        <v>131</v>
      </c>
      <c r="E22022" t="s">
        <v>115</v>
      </c>
      <c r="F22022" t="s">
        <v>133</v>
      </c>
    </row>
    <row r="22023" spans="1:6" x14ac:dyDescent="0.25">
      <c r="A22023">
        <v>4426</v>
      </c>
      <c r="B22023" s="3">
        <v>44601</v>
      </c>
      <c r="C22023" s="3">
        <v>44669</v>
      </c>
      <c r="D22023" t="s">
        <v>131</v>
      </c>
      <c r="E22023" t="s">
        <v>115</v>
      </c>
      <c r="F22023" t="s">
        <v>133</v>
      </c>
    </row>
    <row r="22024" spans="1:6" x14ac:dyDescent="0.25">
      <c r="A22024">
        <v>4426</v>
      </c>
      <c r="B22024" s="3">
        <v>44669</v>
      </c>
      <c r="D22024" t="s">
        <v>131</v>
      </c>
      <c r="E22024" t="s">
        <v>115</v>
      </c>
      <c r="F22024" t="s">
        <v>133</v>
      </c>
    </row>
    <row r="22025" spans="1:6" x14ac:dyDescent="0.25">
      <c r="A22025">
        <v>4427</v>
      </c>
      <c r="B22025" s="3">
        <v>44166</v>
      </c>
      <c r="C22025" s="3">
        <v>44196</v>
      </c>
      <c r="D22025" t="s">
        <v>131</v>
      </c>
      <c r="E22025" t="s">
        <v>173</v>
      </c>
      <c r="F22025" t="s">
        <v>133</v>
      </c>
    </row>
    <row r="22026" spans="1:6" x14ac:dyDescent="0.25">
      <c r="A22026">
        <v>4427</v>
      </c>
      <c r="B22026" s="3">
        <v>44242</v>
      </c>
      <c r="C22026" s="3">
        <v>44330</v>
      </c>
      <c r="D22026" t="s">
        <v>131</v>
      </c>
      <c r="E22026" t="s">
        <v>173</v>
      </c>
      <c r="F22026" t="s">
        <v>133</v>
      </c>
    </row>
    <row r="22027" spans="1:6" x14ac:dyDescent="0.25">
      <c r="A22027">
        <v>4427</v>
      </c>
      <c r="B22027" s="3">
        <v>44331</v>
      </c>
      <c r="C22027" s="3">
        <v>44422</v>
      </c>
      <c r="D22027" t="s">
        <v>131</v>
      </c>
      <c r="E22027" t="s">
        <v>173</v>
      </c>
      <c r="F22027" t="s">
        <v>133</v>
      </c>
    </row>
    <row r="22028" spans="1:6" x14ac:dyDescent="0.25">
      <c r="A22028">
        <v>4427</v>
      </c>
      <c r="B22028" s="3">
        <v>44417</v>
      </c>
      <c r="C22028" s="3">
        <v>44571</v>
      </c>
      <c r="D22028" t="s">
        <v>131</v>
      </c>
      <c r="E22028" t="s">
        <v>173</v>
      </c>
      <c r="F22028" t="s">
        <v>133</v>
      </c>
    </row>
    <row r="22029" spans="1:6" x14ac:dyDescent="0.25">
      <c r="A22029">
        <v>4427</v>
      </c>
      <c r="B22029" s="3">
        <v>44417</v>
      </c>
      <c r="D22029" t="s">
        <v>131</v>
      </c>
      <c r="E22029" t="s">
        <v>170</v>
      </c>
      <c r="F22029" t="s">
        <v>133</v>
      </c>
    </row>
    <row r="22030" spans="1:6" x14ac:dyDescent="0.25">
      <c r="A22030">
        <v>4428</v>
      </c>
      <c r="B22030" s="3">
        <v>44271</v>
      </c>
      <c r="C22030" s="3">
        <v>44362</v>
      </c>
      <c r="D22030" t="s">
        <v>131</v>
      </c>
      <c r="E22030" t="s">
        <v>172</v>
      </c>
      <c r="F22030" t="s">
        <v>132</v>
      </c>
    </row>
    <row r="22031" spans="1:6" x14ac:dyDescent="0.25">
      <c r="A22031">
        <v>4428</v>
      </c>
      <c r="B22031" s="3">
        <v>44363</v>
      </c>
      <c r="C22031" s="3">
        <v>44454</v>
      </c>
      <c r="D22031" t="s">
        <v>131</v>
      </c>
      <c r="E22031" t="s">
        <v>172</v>
      </c>
      <c r="F22031" t="s">
        <v>132</v>
      </c>
    </row>
    <row r="22032" spans="1:6" x14ac:dyDescent="0.25">
      <c r="A22032">
        <v>4428</v>
      </c>
      <c r="B22032" s="3">
        <v>44455</v>
      </c>
      <c r="C22032" s="3">
        <v>44561</v>
      </c>
      <c r="D22032" t="s">
        <v>131</v>
      </c>
      <c r="E22032" t="s">
        <v>172</v>
      </c>
      <c r="F22032" t="s">
        <v>132</v>
      </c>
    </row>
    <row r="22033" spans="1:6" x14ac:dyDescent="0.25">
      <c r="A22033">
        <v>4428</v>
      </c>
      <c r="B22033" s="3">
        <v>44579</v>
      </c>
      <c r="C22033" s="3">
        <v>44666</v>
      </c>
      <c r="D22033" t="s">
        <v>131</v>
      </c>
      <c r="E22033" t="s">
        <v>172</v>
      </c>
      <c r="F22033" t="s">
        <v>132</v>
      </c>
    </row>
    <row r="22034" spans="1:6" x14ac:dyDescent="0.25">
      <c r="A22034">
        <v>4428</v>
      </c>
      <c r="B22034" s="3">
        <v>44667</v>
      </c>
      <c r="C22034" s="3">
        <v>44757</v>
      </c>
      <c r="D22034" t="s">
        <v>131</v>
      </c>
      <c r="E22034" t="s">
        <v>172</v>
      </c>
      <c r="F22034" t="s">
        <v>132</v>
      </c>
    </row>
    <row r="22035" spans="1:6" x14ac:dyDescent="0.25">
      <c r="A22035">
        <v>4430</v>
      </c>
      <c r="B22035" s="3">
        <v>44041</v>
      </c>
      <c r="C22035" s="3">
        <v>44132</v>
      </c>
      <c r="D22035" t="s">
        <v>131</v>
      </c>
      <c r="E22035" t="s">
        <v>115</v>
      </c>
      <c r="F22035" t="s">
        <v>133</v>
      </c>
    </row>
    <row r="22036" spans="1:6" x14ac:dyDescent="0.25">
      <c r="A22036">
        <v>4430</v>
      </c>
      <c r="B22036" s="3">
        <v>44089</v>
      </c>
      <c r="C22036" s="3">
        <v>44090</v>
      </c>
      <c r="D22036" t="s">
        <v>131</v>
      </c>
      <c r="E22036" t="s">
        <v>115</v>
      </c>
      <c r="F22036" t="s">
        <v>133</v>
      </c>
    </row>
    <row r="22037" spans="1:6" x14ac:dyDescent="0.25">
      <c r="A22037">
        <v>4430</v>
      </c>
      <c r="B22037" s="3">
        <v>44120</v>
      </c>
      <c r="C22037" s="3">
        <v>44384</v>
      </c>
      <c r="D22037" t="s">
        <v>131</v>
      </c>
      <c r="E22037" t="s">
        <v>115</v>
      </c>
      <c r="F22037" t="s">
        <v>133</v>
      </c>
    </row>
    <row r="22038" spans="1:6" x14ac:dyDescent="0.25">
      <c r="A22038">
        <v>4430</v>
      </c>
      <c r="B22038" s="3">
        <v>44384</v>
      </c>
      <c r="C22038" s="3">
        <v>44413</v>
      </c>
      <c r="D22038" t="s">
        <v>131</v>
      </c>
      <c r="E22038" t="s">
        <v>115</v>
      </c>
      <c r="F22038" t="s">
        <v>133</v>
      </c>
    </row>
    <row r="22039" spans="1:6" x14ac:dyDescent="0.25">
      <c r="A22039">
        <v>4430</v>
      </c>
      <c r="B22039" s="3">
        <v>44414</v>
      </c>
      <c r="C22039" s="3">
        <v>44417</v>
      </c>
      <c r="D22039" t="s">
        <v>131</v>
      </c>
      <c r="E22039" t="s">
        <v>115</v>
      </c>
      <c r="F22039" t="s">
        <v>133</v>
      </c>
    </row>
    <row r="22040" spans="1:6" x14ac:dyDescent="0.25">
      <c r="A22040">
        <v>4430</v>
      </c>
      <c r="B22040" s="3">
        <v>44417</v>
      </c>
      <c r="C22040" s="3">
        <v>44423</v>
      </c>
      <c r="D22040" t="s">
        <v>131</v>
      </c>
      <c r="E22040" t="s">
        <v>115</v>
      </c>
      <c r="F22040" t="s">
        <v>133</v>
      </c>
    </row>
    <row r="22041" spans="1:6" x14ac:dyDescent="0.25">
      <c r="A22041">
        <v>4430</v>
      </c>
      <c r="B22041" s="3">
        <v>44424</v>
      </c>
      <c r="C22041" s="3">
        <v>44424</v>
      </c>
      <c r="D22041" t="s">
        <v>131</v>
      </c>
      <c r="E22041" t="s">
        <v>115</v>
      </c>
      <c r="F22041" t="s">
        <v>133</v>
      </c>
    </row>
    <row r="22042" spans="1:6" x14ac:dyDescent="0.25">
      <c r="A22042">
        <v>4430</v>
      </c>
      <c r="B22042" s="3">
        <v>44424</v>
      </c>
      <c r="C22042" s="3">
        <v>44430</v>
      </c>
      <c r="D22042" t="s">
        <v>131</v>
      </c>
      <c r="E22042" t="s">
        <v>115</v>
      </c>
      <c r="F22042" t="s">
        <v>133</v>
      </c>
    </row>
    <row r="22043" spans="1:6" x14ac:dyDescent="0.25">
      <c r="A22043">
        <v>4430</v>
      </c>
      <c r="B22043" s="3">
        <v>44431</v>
      </c>
      <c r="C22043" s="3">
        <v>44431</v>
      </c>
      <c r="D22043" t="s">
        <v>131</v>
      </c>
      <c r="E22043" t="s">
        <v>115</v>
      </c>
      <c r="F22043" t="s">
        <v>133</v>
      </c>
    </row>
    <row r="22044" spans="1:6" x14ac:dyDescent="0.25">
      <c r="A22044">
        <v>4430</v>
      </c>
      <c r="B22044" s="3">
        <v>44431</v>
      </c>
      <c r="C22044" s="3">
        <v>44437</v>
      </c>
      <c r="D22044" t="s">
        <v>131</v>
      </c>
      <c r="E22044" t="s">
        <v>115</v>
      </c>
      <c r="F22044" t="s">
        <v>133</v>
      </c>
    </row>
    <row r="22045" spans="1:6" x14ac:dyDescent="0.25">
      <c r="A22045">
        <v>4430</v>
      </c>
      <c r="B22045" s="3">
        <v>44438</v>
      </c>
      <c r="C22045" s="3">
        <v>44438</v>
      </c>
      <c r="D22045" t="s">
        <v>131</v>
      </c>
      <c r="E22045" t="s">
        <v>115</v>
      </c>
      <c r="F22045" t="s">
        <v>133</v>
      </c>
    </row>
    <row r="22046" spans="1:6" x14ac:dyDescent="0.25">
      <c r="A22046">
        <v>4430</v>
      </c>
      <c r="B22046" s="3">
        <v>44438</v>
      </c>
      <c r="C22046" s="3">
        <v>44497</v>
      </c>
      <c r="D22046" t="s">
        <v>131</v>
      </c>
      <c r="E22046" t="s">
        <v>115</v>
      </c>
      <c r="F22046" t="s">
        <v>133</v>
      </c>
    </row>
    <row r="22047" spans="1:6" x14ac:dyDescent="0.25">
      <c r="A22047">
        <v>4430</v>
      </c>
      <c r="B22047" s="3">
        <v>44498</v>
      </c>
      <c r="C22047" s="3">
        <v>44498</v>
      </c>
      <c r="D22047" t="s">
        <v>131</v>
      </c>
      <c r="E22047" t="s">
        <v>115</v>
      </c>
      <c r="F22047" t="s">
        <v>133</v>
      </c>
    </row>
    <row r="22048" spans="1:6" x14ac:dyDescent="0.25">
      <c r="A22048">
        <v>4430</v>
      </c>
      <c r="B22048" s="3">
        <v>44498</v>
      </c>
      <c r="C22048" s="3">
        <v>44512</v>
      </c>
      <c r="D22048" t="s">
        <v>131</v>
      </c>
      <c r="E22048" t="s">
        <v>115</v>
      </c>
      <c r="F22048" t="s">
        <v>133</v>
      </c>
    </row>
    <row r="22049" spans="1:6" x14ac:dyDescent="0.25">
      <c r="A22049">
        <v>4430</v>
      </c>
      <c r="B22049" s="3">
        <v>44513</v>
      </c>
      <c r="D22049" t="s">
        <v>131</v>
      </c>
      <c r="E22049" t="s">
        <v>115</v>
      </c>
      <c r="F22049" t="s">
        <v>133</v>
      </c>
    </row>
    <row r="22050" spans="1:6" x14ac:dyDescent="0.25">
      <c r="A22050">
        <v>4431</v>
      </c>
      <c r="B22050" s="3">
        <v>44263</v>
      </c>
      <c r="C22050" s="3">
        <v>44608</v>
      </c>
      <c r="D22050" t="s">
        <v>131</v>
      </c>
      <c r="E22050" t="s">
        <v>184</v>
      </c>
      <c r="F22050" t="s">
        <v>133</v>
      </c>
    </row>
    <row r="22051" spans="1:6" x14ac:dyDescent="0.25">
      <c r="A22051">
        <v>4431</v>
      </c>
      <c r="B22051" s="3">
        <v>44608</v>
      </c>
      <c r="C22051" s="3">
        <v>44610</v>
      </c>
      <c r="D22051" t="s">
        <v>131</v>
      </c>
      <c r="E22051" t="s">
        <v>184</v>
      </c>
      <c r="F22051" t="s">
        <v>133</v>
      </c>
    </row>
    <row r="22052" spans="1:6" x14ac:dyDescent="0.25">
      <c r="A22052">
        <v>4431</v>
      </c>
      <c r="B22052" s="3">
        <v>44611</v>
      </c>
      <c r="C22052" s="3">
        <v>44715</v>
      </c>
      <c r="D22052" t="s">
        <v>131</v>
      </c>
      <c r="E22052" t="s">
        <v>184</v>
      </c>
      <c r="F22052" t="s">
        <v>133</v>
      </c>
    </row>
    <row r="22053" spans="1:6" x14ac:dyDescent="0.25">
      <c r="A22053">
        <v>4431</v>
      </c>
      <c r="B22053" s="3">
        <v>44715</v>
      </c>
      <c r="C22053" s="3">
        <v>44715</v>
      </c>
      <c r="D22053" t="s">
        <v>131</v>
      </c>
      <c r="E22053" t="s">
        <v>184</v>
      </c>
      <c r="F22053" t="s">
        <v>133</v>
      </c>
    </row>
    <row r="22054" spans="1:6" x14ac:dyDescent="0.25">
      <c r="A22054">
        <v>4431</v>
      </c>
      <c r="B22054" s="3">
        <v>44716</v>
      </c>
      <c r="C22054" s="3">
        <v>44726</v>
      </c>
      <c r="D22054" t="s">
        <v>131</v>
      </c>
      <c r="E22054" t="s">
        <v>184</v>
      </c>
      <c r="F22054" t="s">
        <v>133</v>
      </c>
    </row>
    <row r="22055" spans="1:6" x14ac:dyDescent="0.25">
      <c r="A22055">
        <v>4431</v>
      </c>
      <c r="B22055" s="3">
        <v>44726</v>
      </c>
      <c r="C22055" s="3">
        <v>44726</v>
      </c>
      <c r="D22055" t="s">
        <v>131</v>
      </c>
      <c r="E22055" t="s">
        <v>184</v>
      </c>
      <c r="F22055" t="s">
        <v>133</v>
      </c>
    </row>
    <row r="22056" spans="1:6" x14ac:dyDescent="0.25">
      <c r="A22056">
        <v>4431</v>
      </c>
      <c r="B22056" s="3">
        <v>44727</v>
      </c>
      <c r="C22056" s="3">
        <v>44727</v>
      </c>
      <c r="D22056" t="s">
        <v>131</v>
      </c>
      <c r="E22056" t="s">
        <v>184</v>
      </c>
      <c r="F22056" t="s">
        <v>133</v>
      </c>
    </row>
    <row r="22057" spans="1:6" x14ac:dyDescent="0.25">
      <c r="A22057">
        <v>4431</v>
      </c>
      <c r="B22057" s="3">
        <v>44727</v>
      </c>
      <c r="C22057" s="3">
        <v>44729</v>
      </c>
      <c r="D22057" t="s">
        <v>131</v>
      </c>
      <c r="E22057" t="s">
        <v>184</v>
      </c>
      <c r="F22057" t="s">
        <v>133</v>
      </c>
    </row>
    <row r="22058" spans="1:6" x14ac:dyDescent="0.25">
      <c r="A22058">
        <v>4431</v>
      </c>
      <c r="B22058" s="3">
        <v>44730</v>
      </c>
      <c r="D22058" t="s">
        <v>131</v>
      </c>
      <c r="E22058" t="s">
        <v>184</v>
      </c>
      <c r="F22058" t="s">
        <v>133</v>
      </c>
    </row>
    <row r="22059" spans="1:6" x14ac:dyDescent="0.25">
      <c r="A22059">
        <v>4432</v>
      </c>
      <c r="B22059" s="3">
        <v>44032</v>
      </c>
      <c r="C22059" s="3">
        <v>44123</v>
      </c>
      <c r="D22059" t="s">
        <v>131</v>
      </c>
      <c r="E22059" t="s">
        <v>176</v>
      </c>
      <c r="F22059" t="s">
        <v>132</v>
      </c>
    </row>
    <row r="22060" spans="1:6" x14ac:dyDescent="0.25">
      <c r="A22060">
        <v>4432</v>
      </c>
      <c r="B22060" s="3">
        <v>44124</v>
      </c>
      <c r="C22060" s="3">
        <v>44196</v>
      </c>
      <c r="D22060" t="s">
        <v>131</v>
      </c>
      <c r="E22060" t="s">
        <v>176</v>
      </c>
      <c r="F22060" t="s">
        <v>132</v>
      </c>
    </row>
    <row r="22061" spans="1:6" x14ac:dyDescent="0.25">
      <c r="A22061">
        <v>4432</v>
      </c>
      <c r="B22061" s="3">
        <v>44197</v>
      </c>
      <c r="C22061" s="3">
        <v>44286</v>
      </c>
      <c r="D22061" t="s">
        <v>131</v>
      </c>
      <c r="E22061" t="s">
        <v>176</v>
      </c>
      <c r="F22061" t="s">
        <v>132</v>
      </c>
    </row>
    <row r="22062" spans="1:6" x14ac:dyDescent="0.25">
      <c r="A22062">
        <v>4432</v>
      </c>
      <c r="B22062" s="3">
        <v>44287</v>
      </c>
      <c r="C22062" s="3">
        <v>44377</v>
      </c>
      <c r="D22062" t="s">
        <v>131</v>
      </c>
      <c r="E22062" t="s">
        <v>176</v>
      </c>
      <c r="F22062" t="s">
        <v>132</v>
      </c>
    </row>
    <row r="22063" spans="1:6" x14ac:dyDescent="0.25">
      <c r="A22063">
        <v>4432</v>
      </c>
      <c r="B22063" s="3">
        <v>44378</v>
      </c>
      <c r="C22063" s="3">
        <v>44469</v>
      </c>
      <c r="D22063" t="s">
        <v>131</v>
      </c>
      <c r="E22063" t="s">
        <v>176</v>
      </c>
      <c r="F22063" t="s">
        <v>132</v>
      </c>
    </row>
    <row r="22064" spans="1:6" x14ac:dyDescent="0.25">
      <c r="A22064">
        <v>4432</v>
      </c>
      <c r="B22064" s="3">
        <v>44470</v>
      </c>
      <c r="C22064" s="3">
        <v>44561</v>
      </c>
      <c r="D22064" t="s">
        <v>131</v>
      </c>
      <c r="E22064" t="s">
        <v>176</v>
      </c>
      <c r="F22064" t="s">
        <v>132</v>
      </c>
    </row>
    <row r="22065" spans="1:6" x14ac:dyDescent="0.25">
      <c r="A22065">
        <v>4432</v>
      </c>
      <c r="B22065" s="3">
        <v>44564</v>
      </c>
      <c r="C22065" s="3">
        <v>44651</v>
      </c>
      <c r="D22065" t="s">
        <v>131</v>
      </c>
      <c r="E22065" t="s">
        <v>176</v>
      </c>
      <c r="F22065" t="s">
        <v>132</v>
      </c>
    </row>
    <row r="22066" spans="1:6" x14ac:dyDescent="0.25">
      <c r="A22066">
        <v>4432</v>
      </c>
      <c r="B22066" s="3">
        <v>44652</v>
      </c>
      <c r="C22066" s="3">
        <v>44696</v>
      </c>
      <c r="D22066" t="s">
        <v>131</v>
      </c>
      <c r="E22066" t="s">
        <v>176</v>
      </c>
      <c r="F22066" t="s">
        <v>132</v>
      </c>
    </row>
    <row r="22067" spans="1:6" x14ac:dyDescent="0.25">
      <c r="A22067">
        <v>4432</v>
      </c>
      <c r="B22067" s="3">
        <v>44697</v>
      </c>
      <c r="C22067" s="3">
        <v>44788</v>
      </c>
      <c r="D22067" t="s">
        <v>131</v>
      </c>
      <c r="E22067" t="s">
        <v>167</v>
      </c>
      <c r="F22067" t="s">
        <v>133</v>
      </c>
    </row>
    <row r="22068" spans="1:6" x14ac:dyDescent="0.25">
      <c r="A22068">
        <v>4432</v>
      </c>
      <c r="B22068" s="3">
        <v>44697</v>
      </c>
      <c r="D22068" t="s">
        <v>131</v>
      </c>
      <c r="E22068" t="s">
        <v>176</v>
      </c>
      <c r="F22068" t="s">
        <v>132</v>
      </c>
    </row>
    <row r="22069" spans="1:6" x14ac:dyDescent="0.25">
      <c r="A22069">
        <v>4433</v>
      </c>
      <c r="B22069" s="3">
        <v>44032</v>
      </c>
      <c r="C22069" s="3">
        <v>44123</v>
      </c>
      <c r="D22069" t="s">
        <v>131</v>
      </c>
      <c r="E22069" t="s">
        <v>171</v>
      </c>
      <c r="F22069" t="s">
        <v>132</v>
      </c>
    </row>
    <row r="22070" spans="1:6" x14ac:dyDescent="0.25">
      <c r="A22070">
        <v>4433</v>
      </c>
      <c r="B22070" s="3">
        <v>44124</v>
      </c>
      <c r="C22070" s="3">
        <v>44196</v>
      </c>
      <c r="D22070" t="s">
        <v>131</v>
      </c>
      <c r="E22070" t="s">
        <v>171</v>
      </c>
      <c r="F22070" t="s">
        <v>132</v>
      </c>
    </row>
    <row r="22071" spans="1:6" x14ac:dyDescent="0.25">
      <c r="A22071">
        <v>4433</v>
      </c>
      <c r="B22071" s="3">
        <v>44197</v>
      </c>
      <c r="C22071" s="3">
        <v>44286</v>
      </c>
      <c r="D22071" t="s">
        <v>131</v>
      </c>
      <c r="E22071" t="s">
        <v>171</v>
      </c>
      <c r="F22071" t="s">
        <v>132</v>
      </c>
    </row>
    <row r="22072" spans="1:6" x14ac:dyDescent="0.25">
      <c r="A22072">
        <v>4433</v>
      </c>
      <c r="B22072" s="3">
        <v>44287</v>
      </c>
      <c r="C22072" s="3">
        <v>44377</v>
      </c>
      <c r="D22072" t="s">
        <v>131</v>
      </c>
      <c r="E22072" t="s">
        <v>171</v>
      </c>
      <c r="F22072" t="s">
        <v>132</v>
      </c>
    </row>
    <row r="22073" spans="1:6" x14ac:dyDescent="0.25">
      <c r="A22073">
        <v>4433</v>
      </c>
      <c r="B22073" s="3">
        <v>44378</v>
      </c>
      <c r="C22073" s="3">
        <v>44469</v>
      </c>
      <c r="D22073" t="s">
        <v>131</v>
      </c>
      <c r="E22073" t="s">
        <v>171</v>
      </c>
      <c r="F22073" t="s">
        <v>132</v>
      </c>
    </row>
    <row r="22074" spans="1:6" x14ac:dyDescent="0.25">
      <c r="A22074">
        <v>4433</v>
      </c>
      <c r="B22074" s="3">
        <v>44470</v>
      </c>
      <c r="C22074" s="3">
        <v>44561</v>
      </c>
      <c r="D22074" t="s">
        <v>131</v>
      </c>
      <c r="E22074" t="s">
        <v>171</v>
      </c>
      <c r="F22074" t="s">
        <v>132</v>
      </c>
    </row>
    <row r="22075" spans="1:6" x14ac:dyDescent="0.25">
      <c r="A22075">
        <v>4433</v>
      </c>
      <c r="B22075" s="3">
        <v>44564</v>
      </c>
      <c r="C22075" s="3">
        <v>44651</v>
      </c>
      <c r="D22075" t="s">
        <v>131</v>
      </c>
      <c r="E22075" t="s">
        <v>171</v>
      </c>
      <c r="F22075" t="s">
        <v>132</v>
      </c>
    </row>
    <row r="22076" spans="1:6" x14ac:dyDescent="0.25">
      <c r="A22076">
        <v>4433</v>
      </c>
      <c r="B22076" s="3">
        <v>44652</v>
      </c>
      <c r="C22076" s="3">
        <v>44742</v>
      </c>
      <c r="D22076" t="s">
        <v>131</v>
      </c>
      <c r="E22076" t="s">
        <v>171</v>
      </c>
      <c r="F22076" t="s">
        <v>132</v>
      </c>
    </row>
    <row r="22077" spans="1:6" x14ac:dyDescent="0.25">
      <c r="A22077">
        <v>4434</v>
      </c>
      <c r="B22077" s="3">
        <v>44032</v>
      </c>
      <c r="C22077" s="3">
        <v>44123</v>
      </c>
      <c r="D22077" t="s">
        <v>131</v>
      </c>
      <c r="E22077" t="s">
        <v>176</v>
      </c>
      <c r="F22077" t="s">
        <v>132</v>
      </c>
    </row>
    <row r="22078" spans="1:6" x14ac:dyDescent="0.25">
      <c r="A22078">
        <v>4434</v>
      </c>
      <c r="B22078" s="3">
        <v>44124</v>
      </c>
      <c r="C22078" s="3">
        <v>44196</v>
      </c>
      <c r="D22078" t="s">
        <v>131</v>
      </c>
      <c r="E22078" t="s">
        <v>176</v>
      </c>
      <c r="F22078" t="s">
        <v>132</v>
      </c>
    </row>
    <row r="22079" spans="1:6" x14ac:dyDescent="0.25">
      <c r="A22079">
        <v>4434</v>
      </c>
      <c r="B22079" s="3">
        <v>44197</v>
      </c>
      <c r="C22079" s="3">
        <v>44286</v>
      </c>
      <c r="D22079" t="s">
        <v>131</v>
      </c>
      <c r="E22079" t="s">
        <v>176</v>
      </c>
      <c r="F22079" t="s">
        <v>132</v>
      </c>
    </row>
    <row r="22080" spans="1:6" x14ac:dyDescent="0.25">
      <c r="A22080">
        <v>4434</v>
      </c>
      <c r="B22080" s="3">
        <v>44287</v>
      </c>
      <c r="C22080" s="3">
        <v>44377</v>
      </c>
      <c r="D22080" t="s">
        <v>131</v>
      </c>
      <c r="E22080" t="s">
        <v>176</v>
      </c>
      <c r="F22080" t="s">
        <v>132</v>
      </c>
    </row>
    <row r="22081" spans="1:6" x14ac:dyDescent="0.25">
      <c r="A22081">
        <v>4434</v>
      </c>
      <c r="B22081" s="3">
        <v>44378</v>
      </c>
      <c r="C22081" s="3">
        <v>44469</v>
      </c>
      <c r="D22081" t="s">
        <v>131</v>
      </c>
      <c r="E22081" t="s">
        <v>176</v>
      </c>
      <c r="F22081" t="s">
        <v>132</v>
      </c>
    </row>
    <row r="22082" spans="1:6" x14ac:dyDescent="0.25">
      <c r="A22082">
        <v>4434</v>
      </c>
      <c r="B22082" s="3">
        <v>44470</v>
      </c>
      <c r="C22082" s="3">
        <v>44561</v>
      </c>
      <c r="D22082" t="s">
        <v>131</v>
      </c>
      <c r="E22082" t="s">
        <v>176</v>
      </c>
      <c r="F22082" t="s">
        <v>132</v>
      </c>
    </row>
    <row r="22083" spans="1:6" x14ac:dyDescent="0.25">
      <c r="A22083">
        <v>4434</v>
      </c>
      <c r="B22083" s="3">
        <v>44564</v>
      </c>
      <c r="C22083" s="3">
        <v>44651</v>
      </c>
      <c r="D22083" t="s">
        <v>131</v>
      </c>
      <c r="E22083" t="s">
        <v>176</v>
      </c>
      <c r="F22083" t="s">
        <v>132</v>
      </c>
    </row>
    <row r="22084" spans="1:6" x14ac:dyDescent="0.25">
      <c r="A22084">
        <v>4434</v>
      </c>
      <c r="B22084" s="3">
        <v>44593</v>
      </c>
      <c r="D22084" t="s">
        <v>131</v>
      </c>
      <c r="E22084" t="s">
        <v>180</v>
      </c>
      <c r="F22084" t="s">
        <v>133</v>
      </c>
    </row>
    <row r="22085" spans="1:6" x14ac:dyDescent="0.25">
      <c r="A22085">
        <v>4434</v>
      </c>
      <c r="B22085" s="3">
        <v>44593</v>
      </c>
      <c r="C22085" s="3">
        <v>44607</v>
      </c>
      <c r="D22085" t="s">
        <v>131</v>
      </c>
      <c r="E22085" t="s">
        <v>176</v>
      </c>
      <c r="F22085" t="s">
        <v>132</v>
      </c>
    </row>
    <row r="22086" spans="1:6" x14ac:dyDescent="0.25">
      <c r="A22086">
        <v>4435</v>
      </c>
      <c r="B22086" s="3">
        <v>44146</v>
      </c>
      <c r="C22086" s="3">
        <v>44287</v>
      </c>
      <c r="D22086" t="s">
        <v>131</v>
      </c>
      <c r="E22086" t="s">
        <v>165</v>
      </c>
      <c r="F22086" t="s">
        <v>133</v>
      </c>
    </row>
    <row r="22087" spans="1:6" x14ac:dyDescent="0.25">
      <c r="A22087">
        <v>4435</v>
      </c>
      <c r="B22087" s="3">
        <v>44287</v>
      </c>
      <c r="C22087" s="3">
        <v>44287</v>
      </c>
      <c r="D22087" t="s">
        <v>131</v>
      </c>
      <c r="E22087" t="s">
        <v>165</v>
      </c>
      <c r="F22087" t="s">
        <v>133</v>
      </c>
    </row>
    <row r="22088" spans="1:6" x14ac:dyDescent="0.25">
      <c r="A22088">
        <v>4435</v>
      </c>
      <c r="B22088" s="3">
        <v>44287</v>
      </c>
      <c r="C22088" s="3">
        <v>44572</v>
      </c>
      <c r="D22088" t="s">
        <v>131</v>
      </c>
      <c r="E22088" t="s">
        <v>173</v>
      </c>
      <c r="F22088" t="s">
        <v>133</v>
      </c>
    </row>
    <row r="22089" spans="1:6" x14ac:dyDescent="0.25">
      <c r="A22089">
        <v>4435</v>
      </c>
      <c r="B22089" s="3">
        <v>44287</v>
      </c>
      <c r="C22089" s="3">
        <v>44287</v>
      </c>
      <c r="D22089" t="s">
        <v>131</v>
      </c>
      <c r="E22089" t="s">
        <v>173</v>
      </c>
      <c r="F22089" t="s">
        <v>132</v>
      </c>
    </row>
    <row r="22090" spans="1:6" x14ac:dyDescent="0.25">
      <c r="A22090">
        <v>4435</v>
      </c>
      <c r="B22090" s="3">
        <v>44572</v>
      </c>
      <c r="C22090" s="3">
        <v>44576</v>
      </c>
      <c r="D22090" t="s">
        <v>131</v>
      </c>
      <c r="E22090" t="s">
        <v>173</v>
      </c>
      <c r="F22090" t="s">
        <v>133</v>
      </c>
    </row>
    <row r="22091" spans="1:6" x14ac:dyDescent="0.25">
      <c r="A22091">
        <v>4435</v>
      </c>
      <c r="B22091" s="3">
        <v>44577</v>
      </c>
      <c r="C22091" s="3">
        <v>44577</v>
      </c>
      <c r="D22091" t="s">
        <v>131</v>
      </c>
      <c r="E22091" t="s">
        <v>173</v>
      </c>
      <c r="F22091" t="s">
        <v>133</v>
      </c>
    </row>
    <row r="22092" spans="1:6" x14ac:dyDescent="0.25">
      <c r="A22092">
        <v>4435</v>
      </c>
      <c r="B22092" s="3">
        <v>44577</v>
      </c>
      <c r="C22092" s="3">
        <v>44582</v>
      </c>
      <c r="D22092" t="s">
        <v>131</v>
      </c>
      <c r="E22092" t="s">
        <v>173</v>
      </c>
      <c r="F22092" t="s">
        <v>133</v>
      </c>
    </row>
    <row r="22093" spans="1:6" x14ac:dyDescent="0.25">
      <c r="A22093">
        <v>4435</v>
      </c>
      <c r="B22093" s="3">
        <v>44583</v>
      </c>
      <c r="C22093" s="3">
        <v>44593</v>
      </c>
      <c r="D22093" t="s">
        <v>131</v>
      </c>
      <c r="E22093" t="s">
        <v>173</v>
      </c>
      <c r="F22093" t="s">
        <v>133</v>
      </c>
    </row>
    <row r="22094" spans="1:6" x14ac:dyDescent="0.25">
      <c r="A22094">
        <v>4435</v>
      </c>
      <c r="B22094" s="3">
        <v>44593</v>
      </c>
      <c r="C22094" s="3">
        <v>44593</v>
      </c>
      <c r="D22094" t="s">
        <v>131</v>
      </c>
      <c r="E22094" t="s">
        <v>343</v>
      </c>
      <c r="F22094" t="s">
        <v>132</v>
      </c>
    </row>
    <row r="22095" spans="1:6" x14ac:dyDescent="0.25">
      <c r="A22095">
        <v>4435</v>
      </c>
      <c r="B22095" s="3">
        <v>44593</v>
      </c>
      <c r="D22095" t="s">
        <v>131</v>
      </c>
      <c r="E22095" t="s">
        <v>343</v>
      </c>
      <c r="F22095" t="s">
        <v>132</v>
      </c>
    </row>
    <row r="22096" spans="1:6" x14ac:dyDescent="0.25">
      <c r="A22096">
        <v>4436</v>
      </c>
      <c r="B22096" s="3">
        <v>44485</v>
      </c>
      <c r="C22096" s="3">
        <v>44567</v>
      </c>
      <c r="D22096" t="s">
        <v>131</v>
      </c>
      <c r="E22096" t="s">
        <v>174</v>
      </c>
      <c r="F22096" t="s">
        <v>133</v>
      </c>
    </row>
    <row r="22097" spans="1:6" x14ac:dyDescent="0.25">
      <c r="A22097">
        <v>4436</v>
      </c>
      <c r="B22097" s="3">
        <v>44567</v>
      </c>
      <c r="C22097" s="3">
        <v>44567</v>
      </c>
      <c r="D22097" t="s">
        <v>131</v>
      </c>
      <c r="E22097" t="s">
        <v>174</v>
      </c>
      <c r="F22097" t="s">
        <v>133</v>
      </c>
    </row>
    <row r="22098" spans="1:6" x14ac:dyDescent="0.25">
      <c r="A22098">
        <v>4437</v>
      </c>
      <c r="B22098" s="3">
        <v>44151</v>
      </c>
      <c r="D22098" t="s">
        <v>131</v>
      </c>
      <c r="E22098" t="s">
        <v>134</v>
      </c>
      <c r="F22098" t="s">
        <v>133</v>
      </c>
    </row>
    <row r="22099" spans="1:6" x14ac:dyDescent="0.25">
      <c r="A22099">
        <v>4438</v>
      </c>
      <c r="B22099" s="3">
        <v>44053</v>
      </c>
      <c r="C22099" s="3">
        <v>44144</v>
      </c>
      <c r="D22099" t="s">
        <v>131</v>
      </c>
      <c r="E22099" t="s">
        <v>176</v>
      </c>
      <c r="F22099" t="s">
        <v>133</v>
      </c>
    </row>
    <row r="22100" spans="1:6" x14ac:dyDescent="0.25">
      <c r="A22100">
        <v>4438</v>
      </c>
      <c r="B22100" s="3">
        <v>44145</v>
      </c>
      <c r="C22100" s="3">
        <v>44196</v>
      </c>
      <c r="D22100" t="s">
        <v>131</v>
      </c>
      <c r="E22100" t="s">
        <v>176</v>
      </c>
      <c r="F22100" t="s">
        <v>133</v>
      </c>
    </row>
    <row r="22101" spans="1:6" x14ac:dyDescent="0.25">
      <c r="A22101">
        <v>4438</v>
      </c>
      <c r="B22101" s="3">
        <v>44197</v>
      </c>
      <c r="C22101" s="3">
        <v>44286</v>
      </c>
      <c r="D22101" t="s">
        <v>131</v>
      </c>
      <c r="E22101" t="s">
        <v>176</v>
      </c>
      <c r="F22101" t="s">
        <v>133</v>
      </c>
    </row>
    <row r="22102" spans="1:6" x14ac:dyDescent="0.25">
      <c r="A22102">
        <v>4438</v>
      </c>
      <c r="B22102" s="3">
        <v>44287</v>
      </c>
      <c r="C22102" s="3">
        <v>44377</v>
      </c>
      <c r="D22102" t="s">
        <v>131</v>
      </c>
      <c r="E22102" t="s">
        <v>176</v>
      </c>
      <c r="F22102" t="s">
        <v>133</v>
      </c>
    </row>
    <row r="22103" spans="1:6" x14ac:dyDescent="0.25">
      <c r="A22103">
        <v>4438</v>
      </c>
      <c r="B22103" s="3">
        <v>44378</v>
      </c>
      <c r="C22103" s="3">
        <v>44408</v>
      </c>
      <c r="D22103" t="s">
        <v>131</v>
      </c>
      <c r="E22103" t="s">
        <v>176</v>
      </c>
      <c r="F22103" t="s">
        <v>133</v>
      </c>
    </row>
    <row r="22104" spans="1:6" x14ac:dyDescent="0.25">
      <c r="A22104">
        <v>4438</v>
      </c>
      <c r="B22104" s="3">
        <v>44409</v>
      </c>
      <c r="C22104" s="3">
        <v>44409</v>
      </c>
      <c r="D22104" t="s">
        <v>131</v>
      </c>
      <c r="E22104" t="s">
        <v>176</v>
      </c>
      <c r="F22104" t="s">
        <v>133</v>
      </c>
    </row>
    <row r="22105" spans="1:6" x14ac:dyDescent="0.25">
      <c r="A22105">
        <v>4438</v>
      </c>
      <c r="B22105" s="3">
        <v>44409</v>
      </c>
      <c r="C22105" s="3">
        <v>44409</v>
      </c>
      <c r="D22105" t="s">
        <v>131</v>
      </c>
      <c r="E22105" t="s">
        <v>176</v>
      </c>
      <c r="F22105" t="s">
        <v>133</v>
      </c>
    </row>
    <row r="22106" spans="1:6" x14ac:dyDescent="0.25">
      <c r="A22106">
        <v>4438</v>
      </c>
      <c r="B22106" s="3">
        <v>44409</v>
      </c>
      <c r="C22106" s="3">
        <v>44746</v>
      </c>
      <c r="D22106" t="s">
        <v>131</v>
      </c>
      <c r="E22106" t="s">
        <v>176</v>
      </c>
      <c r="F22106" t="s">
        <v>133</v>
      </c>
    </row>
    <row r="22107" spans="1:6" x14ac:dyDescent="0.25">
      <c r="A22107">
        <v>4438</v>
      </c>
      <c r="B22107" s="3">
        <v>44746</v>
      </c>
      <c r="C22107" s="3">
        <v>44748</v>
      </c>
      <c r="D22107" t="s">
        <v>131</v>
      </c>
      <c r="E22107" t="s">
        <v>176</v>
      </c>
      <c r="F22107" t="s">
        <v>133</v>
      </c>
    </row>
    <row r="22108" spans="1:6" x14ac:dyDescent="0.25">
      <c r="A22108">
        <v>4438</v>
      </c>
      <c r="B22108" s="3">
        <v>44749</v>
      </c>
      <c r="C22108" s="3">
        <v>44749</v>
      </c>
      <c r="D22108" t="s">
        <v>131</v>
      </c>
      <c r="E22108" t="s">
        <v>176</v>
      </c>
      <c r="F22108" t="s">
        <v>133</v>
      </c>
    </row>
    <row r="22109" spans="1:6" x14ac:dyDescent="0.25">
      <c r="A22109">
        <v>4438</v>
      </c>
      <c r="B22109" s="3">
        <v>44749</v>
      </c>
      <c r="C22109" s="3">
        <v>44749</v>
      </c>
      <c r="D22109" t="s">
        <v>131</v>
      </c>
      <c r="E22109" t="s">
        <v>176</v>
      </c>
      <c r="F22109" t="s">
        <v>133</v>
      </c>
    </row>
    <row r="22110" spans="1:6" x14ac:dyDescent="0.25">
      <c r="A22110">
        <v>4438</v>
      </c>
      <c r="B22110" s="3">
        <v>44750</v>
      </c>
      <c r="D22110" t="s">
        <v>131</v>
      </c>
      <c r="E22110" t="s">
        <v>176</v>
      </c>
      <c r="F22110" t="s">
        <v>133</v>
      </c>
    </row>
    <row r="22111" spans="1:6" x14ac:dyDescent="0.25">
      <c r="A22111">
        <v>4439</v>
      </c>
      <c r="B22111" s="3">
        <v>44242</v>
      </c>
      <c r="C22111" s="3">
        <v>44501</v>
      </c>
      <c r="D22111" t="s">
        <v>131</v>
      </c>
      <c r="E22111" t="s">
        <v>176</v>
      </c>
      <c r="F22111" t="s">
        <v>133</v>
      </c>
    </row>
    <row r="22112" spans="1:6" x14ac:dyDescent="0.25">
      <c r="A22112">
        <v>4439</v>
      </c>
      <c r="B22112" s="3">
        <v>44501</v>
      </c>
      <c r="C22112" s="3">
        <v>44501</v>
      </c>
      <c r="D22112" t="s">
        <v>131</v>
      </c>
      <c r="E22112" t="s">
        <v>176</v>
      </c>
      <c r="F22112" t="s">
        <v>133</v>
      </c>
    </row>
    <row r="22113" spans="1:6" x14ac:dyDescent="0.25">
      <c r="A22113">
        <v>4439</v>
      </c>
      <c r="B22113" s="3">
        <v>44501</v>
      </c>
      <c r="D22113" t="s">
        <v>131</v>
      </c>
      <c r="E22113" t="s">
        <v>191</v>
      </c>
      <c r="F22113" t="s">
        <v>133</v>
      </c>
    </row>
    <row r="22114" spans="1:6" x14ac:dyDescent="0.25">
      <c r="A22114">
        <v>4440</v>
      </c>
      <c r="B22114" s="3">
        <v>44136</v>
      </c>
      <c r="C22114" s="3">
        <v>44196</v>
      </c>
      <c r="D22114" t="s">
        <v>131</v>
      </c>
      <c r="E22114" t="s">
        <v>177</v>
      </c>
      <c r="F22114" t="s">
        <v>133</v>
      </c>
    </row>
    <row r="22115" spans="1:6" x14ac:dyDescent="0.25">
      <c r="A22115">
        <v>4440</v>
      </c>
      <c r="B22115" s="3">
        <v>44197</v>
      </c>
      <c r="C22115" s="3">
        <v>44286</v>
      </c>
      <c r="D22115" t="s">
        <v>131</v>
      </c>
      <c r="E22115" t="s">
        <v>177</v>
      </c>
      <c r="F22115" t="s">
        <v>133</v>
      </c>
    </row>
    <row r="22116" spans="1:6" x14ac:dyDescent="0.25">
      <c r="A22116">
        <v>4440</v>
      </c>
      <c r="B22116" s="3">
        <v>44287</v>
      </c>
      <c r="C22116" s="3">
        <v>44377</v>
      </c>
      <c r="D22116" t="s">
        <v>131</v>
      </c>
      <c r="E22116" t="s">
        <v>177</v>
      </c>
      <c r="F22116" t="s">
        <v>133</v>
      </c>
    </row>
    <row r="22117" spans="1:6" x14ac:dyDescent="0.25">
      <c r="A22117">
        <v>4440</v>
      </c>
      <c r="B22117" s="3">
        <v>44378</v>
      </c>
      <c r="C22117" s="3">
        <v>44469</v>
      </c>
      <c r="D22117" t="s">
        <v>131</v>
      </c>
      <c r="E22117" t="s">
        <v>177</v>
      </c>
      <c r="F22117" t="s">
        <v>133</v>
      </c>
    </row>
    <row r="22118" spans="1:6" x14ac:dyDescent="0.25">
      <c r="A22118">
        <v>4440</v>
      </c>
      <c r="B22118" s="3">
        <v>44470</v>
      </c>
      <c r="C22118" s="3">
        <v>44561</v>
      </c>
      <c r="D22118" t="s">
        <v>131</v>
      </c>
      <c r="E22118" t="s">
        <v>177</v>
      </c>
      <c r="F22118" t="s">
        <v>133</v>
      </c>
    </row>
    <row r="22119" spans="1:6" x14ac:dyDescent="0.25">
      <c r="A22119">
        <v>4440</v>
      </c>
      <c r="B22119" s="3">
        <v>44470</v>
      </c>
      <c r="C22119" s="3">
        <v>44473</v>
      </c>
      <c r="D22119" t="s">
        <v>131</v>
      </c>
      <c r="E22119" t="s">
        <v>177</v>
      </c>
      <c r="F22119" t="s">
        <v>133</v>
      </c>
    </row>
    <row r="22120" spans="1:6" x14ac:dyDescent="0.25">
      <c r="A22120">
        <v>4440</v>
      </c>
      <c r="B22120" s="3">
        <v>44470</v>
      </c>
      <c r="D22120" t="s">
        <v>131</v>
      </c>
      <c r="E22120" t="s">
        <v>177</v>
      </c>
      <c r="F22120" t="s">
        <v>133</v>
      </c>
    </row>
    <row r="22121" spans="1:6" x14ac:dyDescent="0.25">
      <c r="A22121">
        <v>4441</v>
      </c>
      <c r="B22121" s="3">
        <v>44243</v>
      </c>
      <c r="C22121" s="3">
        <v>44243</v>
      </c>
      <c r="D22121" t="s">
        <v>131</v>
      </c>
      <c r="E22121" t="s">
        <v>110</v>
      </c>
      <c r="F22121" t="s">
        <v>133</v>
      </c>
    </row>
    <row r="22122" spans="1:6" x14ac:dyDescent="0.25">
      <c r="A22122">
        <v>4441</v>
      </c>
      <c r="B22122" s="3">
        <v>44243</v>
      </c>
      <c r="D22122" t="s">
        <v>131</v>
      </c>
      <c r="E22122" t="s">
        <v>110</v>
      </c>
      <c r="F22122" t="s">
        <v>132</v>
      </c>
    </row>
    <row r="22123" spans="1:6" x14ac:dyDescent="0.25">
      <c r="A22123">
        <v>4443</v>
      </c>
      <c r="B22123" s="3">
        <v>44032</v>
      </c>
      <c r="C22123" s="3">
        <v>44062</v>
      </c>
      <c r="D22123" t="s">
        <v>131</v>
      </c>
      <c r="E22123" t="s">
        <v>163</v>
      </c>
      <c r="F22123" t="s">
        <v>133</v>
      </c>
    </row>
    <row r="22124" spans="1:6" x14ac:dyDescent="0.25">
      <c r="A22124">
        <v>4444</v>
      </c>
      <c r="B22124" s="3">
        <v>44348</v>
      </c>
      <c r="C22124" s="3">
        <v>44439</v>
      </c>
      <c r="D22124" t="s">
        <v>131</v>
      </c>
      <c r="E22124" t="s">
        <v>170</v>
      </c>
      <c r="F22124" t="s">
        <v>133</v>
      </c>
    </row>
    <row r="22125" spans="1:6" x14ac:dyDescent="0.25">
      <c r="A22125">
        <v>4444</v>
      </c>
      <c r="B22125" s="3">
        <v>44440</v>
      </c>
      <c r="C22125" s="3">
        <v>44561</v>
      </c>
      <c r="D22125" t="s">
        <v>131</v>
      </c>
      <c r="E22125" t="s">
        <v>170</v>
      </c>
      <c r="F22125" t="s">
        <v>133</v>
      </c>
    </row>
    <row r="22126" spans="1:6" x14ac:dyDescent="0.25">
      <c r="A22126">
        <v>4444</v>
      </c>
      <c r="B22126" s="3">
        <v>44578</v>
      </c>
      <c r="C22126" s="3">
        <v>44651</v>
      </c>
      <c r="D22126" t="s">
        <v>131</v>
      </c>
      <c r="E22126" t="s">
        <v>170</v>
      </c>
      <c r="F22126" t="s">
        <v>133</v>
      </c>
    </row>
    <row r="22127" spans="1:6" x14ac:dyDescent="0.25">
      <c r="A22127">
        <v>4444</v>
      </c>
      <c r="B22127" s="3">
        <v>44652</v>
      </c>
      <c r="C22127" s="3">
        <v>44742</v>
      </c>
      <c r="D22127" t="s">
        <v>131</v>
      </c>
      <c r="E22127" t="s">
        <v>170</v>
      </c>
      <c r="F22127" t="s">
        <v>133</v>
      </c>
    </row>
    <row r="22128" spans="1:6" x14ac:dyDescent="0.25">
      <c r="A22128">
        <v>4444</v>
      </c>
      <c r="B22128" s="3">
        <v>44743</v>
      </c>
      <c r="C22128" s="3">
        <v>44834</v>
      </c>
      <c r="D22128" t="s">
        <v>131</v>
      </c>
      <c r="E22128" t="s">
        <v>170</v>
      </c>
      <c r="F22128" t="s">
        <v>133</v>
      </c>
    </row>
    <row r="22129" spans="1:6" x14ac:dyDescent="0.25">
      <c r="A22129">
        <v>4445</v>
      </c>
      <c r="B22129" s="3">
        <v>44629</v>
      </c>
      <c r="C22129" s="3">
        <v>44629</v>
      </c>
      <c r="D22129" t="s">
        <v>131</v>
      </c>
      <c r="E22129" t="s">
        <v>124</v>
      </c>
      <c r="F22129" t="s">
        <v>133</v>
      </c>
    </row>
    <row r="22130" spans="1:6" x14ac:dyDescent="0.25">
      <c r="A22130">
        <v>4445</v>
      </c>
      <c r="B22130" s="3">
        <v>44629</v>
      </c>
      <c r="C22130" s="3">
        <v>44629</v>
      </c>
      <c r="D22130" t="s">
        <v>131</v>
      </c>
      <c r="E22130" t="s">
        <v>124</v>
      </c>
      <c r="F22130" t="s">
        <v>133</v>
      </c>
    </row>
    <row r="22131" spans="1:6" x14ac:dyDescent="0.25">
      <c r="A22131">
        <v>4445</v>
      </c>
      <c r="B22131" s="3">
        <v>44629</v>
      </c>
      <c r="C22131" s="3">
        <v>44629</v>
      </c>
      <c r="D22131" t="s">
        <v>131</v>
      </c>
      <c r="E22131" t="s">
        <v>344</v>
      </c>
      <c r="F22131" t="s">
        <v>133</v>
      </c>
    </row>
    <row r="22132" spans="1:6" x14ac:dyDescent="0.25">
      <c r="A22132">
        <v>4445</v>
      </c>
      <c r="B22132" s="3">
        <v>44629</v>
      </c>
      <c r="D22132" t="s">
        <v>131</v>
      </c>
      <c r="E22132" t="s">
        <v>344</v>
      </c>
      <c r="F22132" t="s">
        <v>133</v>
      </c>
    </row>
    <row r="22133" spans="1:6" x14ac:dyDescent="0.25">
      <c r="A22133">
        <v>4447</v>
      </c>
      <c r="B22133" s="3">
        <v>44105</v>
      </c>
      <c r="C22133" s="3">
        <v>44105</v>
      </c>
      <c r="D22133" t="s">
        <v>131</v>
      </c>
      <c r="E22133" t="s">
        <v>110</v>
      </c>
      <c r="F22133" t="s">
        <v>132</v>
      </c>
    </row>
    <row r="22134" spans="1:6" x14ac:dyDescent="0.25">
      <c r="A22134">
        <v>4447</v>
      </c>
      <c r="B22134" s="3">
        <v>44105</v>
      </c>
      <c r="D22134" t="s">
        <v>131</v>
      </c>
      <c r="E22134" t="s">
        <v>110</v>
      </c>
      <c r="F22134" t="s">
        <v>132</v>
      </c>
    </row>
    <row r="22135" spans="1:6" x14ac:dyDescent="0.25">
      <c r="A22135">
        <v>4449</v>
      </c>
      <c r="B22135" s="3">
        <v>44593</v>
      </c>
      <c r="D22135" t="s">
        <v>131</v>
      </c>
      <c r="E22135" t="s">
        <v>187</v>
      </c>
      <c r="F22135" t="s">
        <v>133</v>
      </c>
    </row>
    <row r="22136" spans="1:6" x14ac:dyDescent="0.25">
      <c r="A22136">
        <v>4451</v>
      </c>
      <c r="B22136" s="3">
        <v>44508</v>
      </c>
      <c r="C22136" s="3">
        <v>44561</v>
      </c>
      <c r="D22136" t="s">
        <v>131</v>
      </c>
      <c r="E22136" t="s">
        <v>167</v>
      </c>
      <c r="F22136" t="s">
        <v>133</v>
      </c>
    </row>
    <row r="22137" spans="1:6" x14ac:dyDescent="0.25">
      <c r="A22137">
        <v>4451</v>
      </c>
      <c r="B22137" s="3">
        <v>44578</v>
      </c>
      <c r="C22137" s="3">
        <v>44651</v>
      </c>
      <c r="D22137" t="s">
        <v>131</v>
      </c>
      <c r="E22137" t="s">
        <v>167</v>
      </c>
      <c r="F22137" t="s">
        <v>133</v>
      </c>
    </row>
    <row r="22138" spans="1:6" x14ac:dyDescent="0.25">
      <c r="A22138">
        <v>4451</v>
      </c>
      <c r="B22138" s="3">
        <v>44652</v>
      </c>
      <c r="C22138" s="3">
        <v>44742</v>
      </c>
      <c r="D22138" t="s">
        <v>131</v>
      </c>
      <c r="E22138" t="s">
        <v>167</v>
      </c>
      <c r="F22138" t="s">
        <v>133</v>
      </c>
    </row>
    <row r="22139" spans="1:6" x14ac:dyDescent="0.25">
      <c r="A22139">
        <v>4451</v>
      </c>
      <c r="B22139" s="3">
        <v>44713</v>
      </c>
      <c r="C22139" s="3">
        <v>44727</v>
      </c>
      <c r="D22139" t="s">
        <v>131</v>
      </c>
      <c r="E22139" t="s">
        <v>167</v>
      </c>
      <c r="F22139" t="s">
        <v>133</v>
      </c>
    </row>
    <row r="22140" spans="1:6" x14ac:dyDescent="0.25">
      <c r="A22140">
        <v>4452</v>
      </c>
      <c r="B22140" s="3">
        <v>44197</v>
      </c>
      <c r="C22140" s="3">
        <v>44562</v>
      </c>
      <c r="D22140" t="s">
        <v>131</v>
      </c>
      <c r="E22140" t="s">
        <v>190</v>
      </c>
      <c r="F22140" t="s">
        <v>133</v>
      </c>
    </row>
    <row r="22141" spans="1:6" x14ac:dyDescent="0.25">
      <c r="A22141">
        <v>4452</v>
      </c>
      <c r="B22141" s="3">
        <v>44562</v>
      </c>
      <c r="C22141" s="3">
        <v>44562</v>
      </c>
      <c r="D22141" t="s">
        <v>131</v>
      </c>
      <c r="E22141" t="s">
        <v>339</v>
      </c>
      <c r="F22141" t="s">
        <v>133</v>
      </c>
    </row>
    <row r="22142" spans="1:6" x14ac:dyDescent="0.25">
      <c r="A22142">
        <v>4452</v>
      </c>
      <c r="B22142" s="3">
        <v>44562</v>
      </c>
      <c r="C22142" s="3">
        <v>44662</v>
      </c>
      <c r="D22142" t="s">
        <v>131</v>
      </c>
      <c r="E22142" t="s">
        <v>339</v>
      </c>
      <c r="F22142" t="s">
        <v>133</v>
      </c>
    </row>
    <row r="22143" spans="1:6" x14ac:dyDescent="0.25">
      <c r="A22143">
        <v>4452</v>
      </c>
      <c r="B22143" s="3">
        <v>44662</v>
      </c>
      <c r="C22143" s="3">
        <v>44663</v>
      </c>
      <c r="D22143" t="s">
        <v>131</v>
      </c>
      <c r="E22143" t="s">
        <v>339</v>
      </c>
      <c r="F22143" t="s">
        <v>133</v>
      </c>
    </row>
    <row r="22144" spans="1:6" x14ac:dyDescent="0.25">
      <c r="A22144">
        <v>4452</v>
      </c>
      <c r="B22144" s="3">
        <v>44664</v>
      </c>
      <c r="D22144" t="s">
        <v>131</v>
      </c>
      <c r="E22144" t="s">
        <v>339</v>
      </c>
      <c r="F22144" t="s">
        <v>133</v>
      </c>
    </row>
    <row r="22145" spans="1:6" x14ac:dyDescent="0.25">
      <c r="A22145">
        <v>4453</v>
      </c>
      <c r="B22145" s="3">
        <v>44090</v>
      </c>
      <c r="C22145" s="3">
        <v>44196</v>
      </c>
      <c r="D22145" t="s">
        <v>131</v>
      </c>
      <c r="E22145" t="s">
        <v>175</v>
      </c>
      <c r="F22145" t="s">
        <v>132</v>
      </c>
    </row>
    <row r="22146" spans="1:6" x14ac:dyDescent="0.25">
      <c r="A22146">
        <v>4453</v>
      </c>
      <c r="B22146" s="3">
        <v>44197</v>
      </c>
      <c r="C22146" s="3">
        <v>44286</v>
      </c>
      <c r="D22146" t="s">
        <v>131</v>
      </c>
      <c r="E22146" t="s">
        <v>175</v>
      </c>
      <c r="F22146" t="s">
        <v>132</v>
      </c>
    </row>
    <row r="22147" spans="1:6" x14ac:dyDescent="0.25">
      <c r="A22147">
        <v>4453</v>
      </c>
      <c r="B22147" s="3">
        <v>44287</v>
      </c>
      <c r="C22147" s="3">
        <v>44377</v>
      </c>
      <c r="D22147" t="s">
        <v>131</v>
      </c>
      <c r="E22147" t="s">
        <v>175</v>
      </c>
      <c r="F22147" t="s">
        <v>132</v>
      </c>
    </row>
    <row r="22148" spans="1:6" x14ac:dyDescent="0.25">
      <c r="A22148">
        <v>4453</v>
      </c>
      <c r="B22148" s="3">
        <v>44378</v>
      </c>
      <c r="C22148" s="3">
        <v>44469</v>
      </c>
      <c r="D22148" t="s">
        <v>131</v>
      </c>
      <c r="E22148" t="s">
        <v>175</v>
      </c>
      <c r="F22148" t="s">
        <v>132</v>
      </c>
    </row>
    <row r="22149" spans="1:6" x14ac:dyDescent="0.25">
      <c r="A22149">
        <v>4453</v>
      </c>
      <c r="B22149" s="3">
        <v>44470</v>
      </c>
      <c r="C22149" s="3">
        <v>44561</v>
      </c>
      <c r="D22149" t="s">
        <v>131</v>
      </c>
      <c r="E22149" t="s">
        <v>175</v>
      </c>
      <c r="F22149" t="s">
        <v>132</v>
      </c>
    </row>
    <row r="22150" spans="1:6" x14ac:dyDescent="0.25">
      <c r="A22150">
        <v>4453</v>
      </c>
      <c r="B22150" s="3">
        <v>44562</v>
      </c>
      <c r="C22150" s="3">
        <v>44562</v>
      </c>
      <c r="D22150" t="s">
        <v>131</v>
      </c>
      <c r="E22150" t="s">
        <v>175</v>
      </c>
      <c r="F22150" t="s">
        <v>132</v>
      </c>
    </row>
    <row r="22151" spans="1:6" x14ac:dyDescent="0.25">
      <c r="A22151">
        <v>4455</v>
      </c>
      <c r="B22151" s="3">
        <v>44090</v>
      </c>
      <c r="C22151" s="3">
        <v>44336</v>
      </c>
      <c r="D22151" t="s">
        <v>131</v>
      </c>
      <c r="E22151" t="s">
        <v>172</v>
      </c>
      <c r="F22151" t="s">
        <v>132</v>
      </c>
    </row>
    <row r="22152" spans="1:6" x14ac:dyDescent="0.25">
      <c r="A22152">
        <v>4455</v>
      </c>
      <c r="B22152" s="3">
        <v>44336</v>
      </c>
      <c r="C22152" s="3">
        <v>44337</v>
      </c>
      <c r="D22152" t="s">
        <v>131</v>
      </c>
      <c r="E22152" t="s">
        <v>172</v>
      </c>
      <c r="F22152" t="s">
        <v>132</v>
      </c>
    </row>
    <row r="22153" spans="1:6" x14ac:dyDescent="0.25">
      <c r="A22153">
        <v>4455</v>
      </c>
      <c r="B22153" s="3">
        <v>44338</v>
      </c>
      <c r="C22153" s="3">
        <v>44452</v>
      </c>
      <c r="D22153" t="s">
        <v>131</v>
      </c>
      <c r="E22153" t="s">
        <v>172</v>
      </c>
      <c r="F22153" t="s">
        <v>132</v>
      </c>
    </row>
    <row r="22154" spans="1:6" x14ac:dyDescent="0.25">
      <c r="A22154">
        <v>4455</v>
      </c>
      <c r="B22154" s="3">
        <v>44452</v>
      </c>
      <c r="C22154" s="3">
        <v>44452</v>
      </c>
      <c r="D22154" t="s">
        <v>131</v>
      </c>
      <c r="E22154" t="s">
        <v>172</v>
      </c>
      <c r="F22154" t="s">
        <v>132</v>
      </c>
    </row>
    <row r="22155" spans="1:6" x14ac:dyDescent="0.25">
      <c r="A22155">
        <v>4455</v>
      </c>
      <c r="B22155" s="3">
        <v>44453</v>
      </c>
      <c r="C22155" s="3">
        <v>44543</v>
      </c>
      <c r="D22155" t="s">
        <v>131</v>
      </c>
      <c r="E22155" t="s">
        <v>172</v>
      </c>
      <c r="F22155" t="s">
        <v>132</v>
      </c>
    </row>
    <row r="22156" spans="1:6" x14ac:dyDescent="0.25">
      <c r="A22156">
        <v>4455</v>
      </c>
      <c r="B22156" s="3">
        <v>44543</v>
      </c>
      <c r="C22156" s="3">
        <v>44543</v>
      </c>
      <c r="D22156" t="s">
        <v>131</v>
      </c>
      <c r="E22156" t="s">
        <v>172</v>
      </c>
      <c r="F22156" t="s">
        <v>132</v>
      </c>
    </row>
    <row r="22157" spans="1:6" x14ac:dyDescent="0.25">
      <c r="A22157">
        <v>4455</v>
      </c>
      <c r="B22157" s="3">
        <v>44544</v>
      </c>
      <c r="D22157" t="s">
        <v>131</v>
      </c>
      <c r="E22157" t="s">
        <v>172</v>
      </c>
      <c r="F22157" t="s">
        <v>132</v>
      </c>
    </row>
    <row r="22158" spans="1:6" x14ac:dyDescent="0.25">
      <c r="A22158">
        <v>4456</v>
      </c>
      <c r="B22158" s="3">
        <v>44077</v>
      </c>
      <c r="C22158" s="3">
        <v>44165</v>
      </c>
      <c r="D22158" t="s">
        <v>131</v>
      </c>
      <c r="E22158" t="s">
        <v>173</v>
      </c>
      <c r="F22158" t="s">
        <v>132</v>
      </c>
    </row>
    <row r="22159" spans="1:6" x14ac:dyDescent="0.25">
      <c r="A22159">
        <v>4456</v>
      </c>
      <c r="B22159" s="3">
        <v>44166</v>
      </c>
      <c r="D22159" t="s">
        <v>131</v>
      </c>
      <c r="E22159" t="s">
        <v>173</v>
      </c>
      <c r="F22159" t="s">
        <v>132</v>
      </c>
    </row>
    <row r="22160" spans="1:6" x14ac:dyDescent="0.25">
      <c r="A22160">
        <v>4457</v>
      </c>
      <c r="B22160" s="3">
        <v>44166</v>
      </c>
      <c r="C22160" s="3">
        <v>44196</v>
      </c>
      <c r="D22160" t="s">
        <v>131</v>
      </c>
      <c r="E22160" t="s">
        <v>167</v>
      </c>
      <c r="F22160" t="s">
        <v>133</v>
      </c>
    </row>
    <row r="22161" spans="1:6" x14ac:dyDescent="0.25">
      <c r="A22161">
        <v>4457</v>
      </c>
      <c r="B22161" s="3">
        <v>44292</v>
      </c>
      <c r="C22161" s="3">
        <v>44382</v>
      </c>
      <c r="D22161" t="s">
        <v>131</v>
      </c>
      <c r="E22161" t="s">
        <v>167</v>
      </c>
      <c r="F22161" t="s">
        <v>133</v>
      </c>
    </row>
    <row r="22162" spans="1:6" x14ac:dyDescent="0.25">
      <c r="A22162">
        <v>4457</v>
      </c>
      <c r="B22162" s="3">
        <v>44383</v>
      </c>
      <c r="C22162" s="3">
        <v>44474</v>
      </c>
      <c r="D22162" t="s">
        <v>131</v>
      </c>
      <c r="E22162" t="s">
        <v>167</v>
      </c>
      <c r="F22162" t="s">
        <v>133</v>
      </c>
    </row>
    <row r="22163" spans="1:6" x14ac:dyDescent="0.25">
      <c r="A22163">
        <v>4457</v>
      </c>
      <c r="B22163" s="3">
        <v>44475</v>
      </c>
      <c r="C22163" s="3">
        <v>44540</v>
      </c>
      <c r="D22163" t="s">
        <v>131</v>
      </c>
      <c r="E22163" t="s">
        <v>167</v>
      </c>
      <c r="F22163" t="s">
        <v>133</v>
      </c>
    </row>
    <row r="22164" spans="1:6" x14ac:dyDescent="0.25">
      <c r="A22164">
        <v>4457</v>
      </c>
      <c r="B22164" s="3">
        <v>44476</v>
      </c>
      <c r="C22164" s="3">
        <v>44561</v>
      </c>
      <c r="D22164" t="s">
        <v>131</v>
      </c>
      <c r="E22164" t="s">
        <v>167</v>
      </c>
      <c r="F22164" t="s">
        <v>133</v>
      </c>
    </row>
    <row r="22165" spans="1:6" x14ac:dyDescent="0.25">
      <c r="A22165">
        <v>4457</v>
      </c>
      <c r="B22165" s="3">
        <v>44578</v>
      </c>
      <c r="C22165" s="3">
        <v>44651</v>
      </c>
      <c r="D22165" t="s">
        <v>131</v>
      </c>
      <c r="E22165" t="s">
        <v>167</v>
      </c>
      <c r="F22165" t="s">
        <v>133</v>
      </c>
    </row>
    <row r="22166" spans="1:6" x14ac:dyDescent="0.25">
      <c r="A22166">
        <v>4457</v>
      </c>
      <c r="B22166" s="3">
        <v>44652</v>
      </c>
      <c r="C22166" s="3">
        <v>44742</v>
      </c>
      <c r="D22166" t="s">
        <v>131</v>
      </c>
      <c r="E22166" t="s">
        <v>185</v>
      </c>
      <c r="F22166" t="s">
        <v>133</v>
      </c>
    </row>
    <row r="22167" spans="1:6" x14ac:dyDescent="0.25">
      <c r="A22167">
        <v>4457</v>
      </c>
      <c r="B22167" s="3">
        <v>44743</v>
      </c>
      <c r="C22167" s="3">
        <v>44834</v>
      </c>
      <c r="D22167" t="s">
        <v>131</v>
      </c>
      <c r="E22167" t="s">
        <v>185</v>
      </c>
      <c r="F22167" t="s">
        <v>133</v>
      </c>
    </row>
    <row r="22168" spans="1:6" x14ac:dyDescent="0.25">
      <c r="A22168">
        <v>4458</v>
      </c>
      <c r="B22168" s="3">
        <v>44166</v>
      </c>
      <c r="C22168" s="3">
        <v>44196</v>
      </c>
      <c r="D22168" t="s">
        <v>131</v>
      </c>
      <c r="E22168" t="s">
        <v>128</v>
      </c>
      <c r="F22168" t="s">
        <v>133</v>
      </c>
    </row>
    <row r="22169" spans="1:6" x14ac:dyDescent="0.25">
      <c r="A22169">
        <v>4458</v>
      </c>
      <c r="B22169" s="3">
        <v>44197</v>
      </c>
      <c r="C22169" s="3">
        <v>44227</v>
      </c>
      <c r="D22169" t="s">
        <v>131</v>
      </c>
      <c r="E22169" t="s">
        <v>128</v>
      </c>
      <c r="F22169" t="s">
        <v>133</v>
      </c>
    </row>
    <row r="22170" spans="1:6" x14ac:dyDescent="0.25">
      <c r="A22170">
        <v>4458</v>
      </c>
      <c r="B22170" s="3">
        <v>44228</v>
      </c>
      <c r="C22170" s="3">
        <v>44255</v>
      </c>
      <c r="D22170" t="s">
        <v>131</v>
      </c>
      <c r="E22170" t="s">
        <v>128</v>
      </c>
      <c r="F22170" t="s">
        <v>133</v>
      </c>
    </row>
    <row r="22171" spans="1:6" x14ac:dyDescent="0.25">
      <c r="A22171">
        <v>4458</v>
      </c>
      <c r="B22171" s="3">
        <v>44255</v>
      </c>
      <c r="C22171" s="3">
        <v>44255</v>
      </c>
      <c r="D22171" t="s">
        <v>131</v>
      </c>
      <c r="E22171" t="s">
        <v>128</v>
      </c>
      <c r="F22171" t="s">
        <v>133</v>
      </c>
    </row>
    <row r="22172" spans="1:6" x14ac:dyDescent="0.25">
      <c r="A22172">
        <v>4458</v>
      </c>
      <c r="B22172" s="3">
        <v>44378</v>
      </c>
      <c r="C22172" s="3">
        <v>44378</v>
      </c>
      <c r="D22172" t="s">
        <v>131</v>
      </c>
      <c r="E22172" t="s">
        <v>128</v>
      </c>
      <c r="F22172" t="s">
        <v>133</v>
      </c>
    </row>
    <row r="22173" spans="1:6" x14ac:dyDescent="0.25">
      <c r="A22173">
        <v>4458</v>
      </c>
      <c r="B22173" s="3">
        <v>44378</v>
      </c>
      <c r="D22173" t="s">
        <v>131</v>
      </c>
      <c r="E22173" t="s">
        <v>128</v>
      </c>
      <c r="F22173" t="s">
        <v>133</v>
      </c>
    </row>
    <row r="22174" spans="1:6" x14ac:dyDescent="0.25">
      <c r="A22174">
        <v>4461</v>
      </c>
      <c r="B22174" s="3">
        <v>44228</v>
      </c>
      <c r="C22174" s="3">
        <v>44316</v>
      </c>
      <c r="D22174" t="s">
        <v>131</v>
      </c>
      <c r="E22174" t="s">
        <v>171</v>
      </c>
      <c r="F22174" t="s">
        <v>132</v>
      </c>
    </row>
    <row r="22175" spans="1:6" x14ac:dyDescent="0.25">
      <c r="A22175">
        <v>4461</v>
      </c>
      <c r="B22175" s="3">
        <v>44317</v>
      </c>
      <c r="C22175" s="3">
        <v>44408</v>
      </c>
      <c r="D22175" t="s">
        <v>131</v>
      </c>
      <c r="E22175" t="s">
        <v>171</v>
      </c>
      <c r="F22175" t="s">
        <v>132</v>
      </c>
    </row>
    <row r="22176" spans="1:6" x14ac:dyDescent="0.25">
      <c r="A22176">
        <v>4461</v>
      </c>
      <c r="B22176" s="3">
        <v>44409</v>
      </c>
      <c r="C22176" s="3">
        <v>44500</v>
      </c>
      <c r="D22176" t="s">
        <v>131</v>
      </c>
      <c r="E22176" t="s">
        <v>171</v>
      </c>
      <c r="F22176" t="s">
        <v>132</v>
      </c>
    </row>
    <row r="22177" spans="1:6" x14ac:dyDescent="0.25">
      <c r="A22177">
        <v>4461</v>
      </c>
      <c r="B22177" s="3">
        <v>44501</v>
      </c>
      <c r="C22177" s="3">
        <v>44561</v>
      </c>
      <c r="D22177" t="s">
        <v>131</v>
      </c>
      <c r="E22177" t="s">
        <v>171</v>
      </c>
      <c r="F22177" t="s">
        <v>132</v>
      </c>
    </row>
    <row r="22178" spans="1:6" x14ac:dyDescent="0.25">
      <c r="A22178">
        <v>4461</v>
      </c>
      <c r="B22178" s="3">
        <v>44593</v>
      </c>
      <c r="C22178" s="3">
        <v>44681</v>
      </c>
      <c r="D22178" t="s">
        <v>131</v>
      </c>
      <c r="E22178" t="s">
        <v>171</v>
      </c>
      <c r="F22178" t="s">
        <v>132</v>
      </c>
    </row>
    <row r="22179" spans="1:6" x14ac:dyDescent="0.25">
      <c r="A22179">
        <v>4461</v>
      </c>
      <c r="B22179" s="3">
        <v>44681</v>
      </c>
      <c r="C22179" s="3">
        <v>44682</v>
      </c>
      <c r="D22179" t="s">
        <v>131</v>
      </c>
      <c r="E22179" t="s">
        <v>171</v>
      </c>
      <c r="F22179" t="s">
        <v>132</v>
      </c>
    </row>
    <row r="22180" spans="1:6" x14ac:dyDescent="0.25">
      <c r="A22180">
        <v>4461</v>
      </c>
      <c r="B22180" s="3">
        <v>44682</v>
      </c>
      <c r="C22180" s="3">
        <v>44773</v>
      </c>
      <c r="D22180" t="s">
        <v>131</v>
      </c>
      <c r="E22180" t="s">
        <v>170</v>
      </c>
      <c r="F22180" t="s">
        <v>132</v>
      </c>
    </row>
    <row r="22181" spans="1:6" x14ac:dyDescent="0.25">
      <c r="A22181">
        <v>4464</v>
      </c>
      <c r="B22181" s="3">
        <v>44302</v>
      </c>
      <c r="C22181" s="3">
        <v>44562</v>
      </c>
      <c r="D22181" t="s">
        <v>131</v>
      </c>
      <c r="E22181" t="s">
        <v>165</v>
      </c>
      <c r="F22181" t="s">
        <v>133</v>
      </c>
    </row>
    <row r="22182" spans="1:6" x14ac:dyDescent="0.25">
      <c r="A22182">
        <v>4464</v>
      </c>
      <c r="B22182" s="3">
        <v>44562</v>
      </c>
      <c r="C22182" s="3">
        <v>44562</v>
      </c>
      <c r="D22182" t="s">
        <v>131</v>
      </c>
      <c r="E22182" t="s">
        <v>345</v>
      </c>
      <c r="F22182" t="s">
        <v>133</v>
      </c>
    </row>
    <row r="22183" spans="1:6" x14ac:dyDescent="0.25">
      <c r="A22183">
        <v>4464</v>
      </c>
      <c r="B22183" s="3">
        <v>44562</v>
      </c>
      <c r="D22183" t="s">
        <v>131</v>
      </c>
      <c r="E22183" t="s">
        <v>345</v>
      </c>
      <c r="F22183" t="s">
        <v>133</v>
      </c>
    </row>
    <row r="22184" spans="1:6" x14ac:dyDescent="0.25">
      <c r="A22184">
        <v>4465</v>
      </c>
      <c r="B22184" s="3">
        <v>44105</v>
      </c>
      <c r="C22184" s="3">
        <v>44196</v>
      </c>
      <c r="D22184" t="s">
        <v>131</v>
      </c>
      <c r="E22184" t="s">
        <v>185</v>
      </c>
      <c r="F22184" t="s">
        <v>133</v>
      </c>
    </row>
    <row r="22185" spans="1:6" x14ac:dyDescent="0.25">
      <c r="A22185">
        <v>4465</v>
      </c>
      <c r="B22185" s="3">
        <v>44197</v>
      </c>
      <c r="C22185" s="3">
        <v>44286</v>
      </c>
      <c r="D22185" t="s">
        <v>131</v>
      </c>
      <c r="E22185" t="s">
        <v>185</v>
      </c>
      <c r="F22185" t="s">
        <v>133</v>
      </c>
    </row>
    <row r="22186" spans="1:6" x14ac:dyDescent="0.25">
      <c r="A22186">
        <v>4465</v>
      </c>
      <c r="B22186" s="3">
        <v>44287</v>
      </c>
      <c r="C22186" s="3">
        <v>44377</v>
      </c>
      <c r="D22186" t="s">
        <v>131</v>
      </c>
      <c r="E22186" t="s">
        <v>185</v>
      </c>
      <c r="F22186" t="s">
        <v>133</v>
      </c>
    </row>
    <row r="22187" spans="1:6" x14ac:dyDescent="0.25">
      <c r="A22187">
        <v>4465</v>
      </c>
      <c r="B22187" s="3">
        <v>44378</v>
      </c>
      <c r="C22187" s="3">
        <v>44469</v>
      </c>
      <c r="D22187" t="s">
        <v>131</v>
      </c>
      <c r="E22187" t="s">
        <v>185</v>
      </c>
      <c r="F22187" t="s">
        <v>133</v>
      </c>
    </row>
    <row r="22188" spans="1:6" x14ac:dyDescent="0.25">
      <c r="A22188">
        <v>4465</v>
      </c>
      <c r="B22188" s="3">
        <v>44470</v>
      </c>
      <c r="C22188" s="3">
        <v>44561</v>
      </c>
      <c r="D22188" t="s">
        <v>131</v>
      </c>
      <c r="E22188" t="s">
        <v>185</v>
      </c>
      <c r="F22188" t="s">
        <v>133</v>
      </c>
    </row>
    <row r="22189" spans="1:6" x14ac:dyDescent="0.25">
      <c r="A22189">
        <v>4465</v>
      </c>
      <c r="B22189" s="3">
        <v>44562</v>
      </c>
      <c r="D22189" t="s">
        <v>131</v>
      </c>
      <c r="E22189" t="s">
        <v>185</v>
      </c>
      <c r="F22189" t="s">
        <v>133</v>
      </c>
    </row>
    <row r="22190" spans="1:6" x14ac:dyDescent="0.25">
      <c r="A22190">
        <v>4466</v>
      </c>
      <c r="B22190" s="3">
        <v>44197</v>
      </c>
      <c r="C22190" s="3">
        <v>44585</v>
      </c>
      <c r="D22190" t="s">
        <v>131</v>
      </c>
      <c r="E22190" t="s">
        <v>115</v>
      </c>
      <c r="F22190" t="s">
        <v>133</v>
      </c>
    </row>
    <row r="22191" spans="1:6" x14ac:dyDescent="0.25">
      <c r="A22191">
        <v>4466</v>
      </c>
      <c r="B22191" s="3">
        <v>44585</v>
      </c>
      <c r="C22191" s="3">
        <v>44598</v>
      </c>
      <c r="D22191" t="s">
        <v>131</v>
      </c>
      <c r="E22191" t="s">
        <v>115</v>
      </c>
      <c r="F22191" t="s">
        <v>133</v>
      </c>
    </row>
    <row r="22192" spans="1:6" x14ac:dyDescent="0.25">
      <c r="A22192">
        <v>4466</v>
      </c>
      <c r="B22192" s="3">
        <v>44599</v>
      </c>
      <c r="D22192" t="s">
        <v>131</v>
      </c>
      <c r="E22192" t="s">
        <v>115</v>
      </c>
      <c r="F22192" t="s">
        <v>133</v>
      </c>
    </row>
    <row r="22193" spans="1:6" x14ac:dyDescent="0.25">
      <c r="A22193">
        <v>4467</v>
      </c>
      <c r="B22193" s="3">
        <v>44105</v>
      </c>
      <c r="C22193" s="3">
        <v>44196</v>
      </c>
      <c r="D22193" t="s">
        <v>131</v>
      </c>
      <c r="E22193" t="s">
        <v>185</v>
      </c>
      <c r="F22193" t="s">
        <v>133</v>
      </c>
    </row>
    <row r="22194" spans="1:6" x14ac:dyDescent="0.25">
      <c r="A22194">
        <v>4467</v>
      </c>
      <c r="B22194" s="3">
        <v>44197</v>
      </c>
      <c r="C22194" s="3">
        <v>44286</v>
      </c>
      <c r="D22194" t="s">
        <v>131</v>
      </c>
      <c r="E22194" t="s">
        <v>185</v>
      </c>
      <c r="F22194" t="s">
        <v>133</v>
      </c>
    </row>
    <row r="22195" spans="1:6" x14ac:dyDescent="0.25">
      <c r="A22195">
        <v>4467</v>
      </c>
      <c r="B22195" s="3">
        <v>44287</v>
      </c>
      <c r="C22195" s="3">
        <v>44377</v>
      </c>
      <c r="D22195" t="s">
        <v>131</v>
      </c>
      <c r="E22195" t="s">
        <v>185</v>
      </c>
      <c r="F22195" t="s">
        <v>133</v>
      </c>
    </row>
    <row r="22196" spans="1:6" x14ac:dyDescent="0.25">
      <c r="A22196">
        <v>4467</v>
      </c>
      <c r="B22196" s="3">
        <v>44378</v>
      </c>
      <c r="C22196" s="3">
        <v>44469</v>
      </c>
      <c r="D22196" t="s">
        <v>131</v>
      </c>
      <c r="E22196" t="s">
        <v>185</v>
      </c>
      <c r="F22196" t="s">
        <v>133</v>
      </c>
    </row>
    <row r="22197" spans="1:6" x14ac:dyDescent="0.25">
      <c r="A22197">
        <v>4467</v>
      </c>
      <c r="B22197" s="3">
        <v>44470</v>
      </c>
      <c r="D22197" t="s">
        <v>131</v>
      </c>
      <c r="E22197" t="s">
        <v>185</v>
      </c>
      <c r="F22197" t="s">
        <v>133</v>
      </c>
    </row>
    <row r="22198" spans="1:6" x14ac:dyDescent="0.25">
      <c r="A22198">
        <v>4467</v>
      </c>
      <c r="B22198" s="3">
        <v>44516</v>
      </c>
      <c r="D22198" t="s">
        <v>131</v>
      </c>
      <c r="E22198" t="s">
        <v>185</v>
      </c>
      <c r="F22198" t="s">
        <v>133</v>
      </c>
    </row>
    <row r="22199" spans="1:6" x14ac:dyDescent="0.25">
      <c r="A22199">
        <v>4467</v>
      </c>
      <c r="B22199" s="3">
        <v>44516</v>
      </c>
      <c r="C22199" s="3">
        <v>44516</v>
      </c>
      <c r="D22199" t="s">
        <v>131</v>
      </c>
      <c r="E22199" t="s">
        <v>185</v>
      </c>
      <c r="F22199" t="s">
        <v>133</v>
      </c>
    </row>
    <row r="22200" spans="1:6" x14ac:dyDescent="0.25">
      <c r="A22200">
        <v>4469</v>
      </c>
      <c r="B22200" s="3">
        <v>44105</v>
      </c>
      <c r="C22200" s="3">
        <v>44578</v>
      </c>
      <c r="D22200" t="s">
        <v>131</v>
      </c>
      <c r="E22200" t="s">
        <v>115</v>
      </c>
      <c r="F22200" t="s">
        <v>133</v>
      </c>
    </row>
    <row r="22201" spans="1:6" x14ac:dyDescent="0.25">
      <c r="A22201">
        <v>4469</v>
      </c>
      <c r="B22201" s="3">
        <v>44105</v>
      </c>
      <c r="C22201" s="3">
        <v>44105</v>
      </c>
      <c r="D22201" t="s">
        <v>131</v>
      </c>
      <c r="E22201" t="s">
        <v>115</v>
      </c>
      <c r="F22201" t="s">
        <v>133</v>
      </c>
    </row>
    <row r="22202" spans="1:6" x14ac:dyDescent="0.25">
      <c r="A22202">
        <v>4469</v>
      </c>
      <c r="B22202" s="3">
        <v>44105</v>
      </c>
      <c r="C22202" s="3">
        <v>44105</v>
      </c>
      <c r="D22202" t="s">
        <v>131</v>
      </c>
      <c r="E22202" t="s">
        <v>115</v>
      </c>
      <c r="F22202" t="s">
        <v>133</v>
      </c>
    </row>
    <row r="22203" spans="1:6" x14ac:dyDescent="0.25">
      <c r="A22203">
        <v>4469</v>
      </c>
      <c r="B22203" s="3">
        <v>44105</v>
      </c>
      <c r="C22203" s="3">
        <v>44105</v>
      </c>
      <c r="D22203" t="s">
        <v>131</v>
      </c>
      <c r="E22203" t="s">
        <v>115</v>
      </c>
      <c r="F22203" t="s">
        <v>133</v>
      </c>
    </row>
    <row r="22204" spans="1:6" x14ac:dyDescent="0.25">
      <c r="A22204">
        <v>4469</v>
      </c>
      <c r="B22204" s="3">
        <v>44578</v>
      </c>
      <c r="C22204" s="3">
        <v>44584</v>
      </c>
      <c r="D22204" t="s">
        <v>131</v>
      </c>
      <c r="E22204" t="s">
        <v>115</v>
      </c>
      <c r="F22204" t="s">
        <v>133</v>
      </c>
    </row>
    <row r="22205" spans="1:6" x14ac:dyDescent="0.25">
      <c r="A22205">
        <v>4469</v>
      </c>
      <c r="B22205" s="3">
        <v>44585</v>
      </c>
      <c r="D22205" t="s">
        <v>131</v>
      </c>
      <c r="E22205" t="s">
        <v>115</v>
      </c>
      <c r="F22205" t="s">
        <v>133</v>
      </c>
    </row>
    <row r="22206" spans="1:6" x14ac:dyDescent="0.25">
      <c r="A22206">
        <v>4470</v>
      </c>
      <c r="B22206" s="3">
        <v>44105</v>
      </c>
      <c r="C22206" s="3">
        <v>44196</v>
      </c>
      <c r="D22206" t="s">
        <v>131</v>
      </c>
      <c r="E22206" t="s">
        <v>175</v>
      </c>
      <c r="F22206" t="s">
        <v>133</v>
      </c>
    </row>
    <row r="22207" spans="1:6" x14ac:dyDescent="0.25">
      <c r="A22207">
        <v>4470</v>
      </c>
      <c r="B22207" s="3">
        <v>44197</v>
      </c>
      <c r="C22207" s="3">
        <v>44286</v>
      </c>
      <c r="D22207" t="s">
        <v>131</v>
      </c>
      <c r="E22207" t="s">
        <v>175</v>
      </c>
      <c r="F22207" t="s">
        <v>133</v>
      </c>
    </row>
    <row r="22208" spans="1:6" x14ac:dyDescent="0.25">
      <c r="A22208">
        <v>4470</v>
      </c>
      <c r="B22208" s="3">
        <v>44287</v>
      </c>
      <c r="C22208" s="3">
        <v>44377</v>
      </c>
      <c r="D22208" t="s">
        <v>131</v>
      </c>
      <c r="E22208" t="s">
        <v>175</v>
      </c>
      <c r="F22208" t="s">
        <v>133</v>
      </c>
    </row>
    <row r="22209" spans="1:6" x14ac:dyDescent="0.25">
      <c r="A22209">
        <v>4470</v>
      </c>
      <c r="B22209" s="3">
        <v>44378</v>
      </c>
      <c r="C22209" s="3">
        <v>44469</v>
      </c>
      <c r="D22209" t="s">
        <v>131</v>
      </c>
      <c r="E22209" t="s">
        <v>175</v>
      </c>
      <c r="F22209" t="s">
        <v>133</v>
      </c>
    </row>
    <row r="22210" spans="1:6" x14ac:dyDescent="0.25">
      <c r="A22210">
        <v>4470</v>
      </c>
      <c r="B22210" s="3">
        <v>44470</v>
      </c>
      <c r="C22210" s="3">
        <v>44470</v>
      </c>
      <c r="D22210" t="s">
        <v>131</v>
      </c>
      <c r="E22210" t="s">
        <v>175</v>
      </c>
      <c r="F22210" t="s">
        <v>133</v>
      </c>
    </row>
    <row r="22211" spans="1:6" x14ac:dyDescent="0.25">
      <c r="A22211">
        <v>4470</v>
      </c>
      <c r="B22211" s="3">
        <v>44470</v>
      </c>
      <c r="C22211" s="3">
        <v>44561</v>
      </c>
      <c r="D22211" t="s">
        <v>131</v>
      </c>
      <c r="E22211" t="s">
        <v>175</v>
      </c>
      <c r="F22211" t="s">
        <v>133</v>
      </c>
    </row>
    <row r="22212" spans="1:6" x14ac:dyDescent="0.25">
      <c r="A22212">
        <v>4470</v>
      </c>
      <c r="B22212" s="3">
        <v>44564</v>
      </c>
      <c r="C22212" s="3">
        <v>44651</v>
      </c>
      <c r="D22212" t="s">
        <v>131</v>
      </c>
      <c r="E22212" t="s">
        <v>175</v>
      </c>
      <c r="F22212" t="s">
        <v>133</v>
      </c>
    </row>
    <row r="22213" spans="1:6" x14ac:dyDescent="0.25">
      <c r="A22213">
        <v>4470</v>
      </c>
      <c r="B22213" s="3">
        <v>44652</v>
      </c>
      <c r="C22213" s="3">
        <v>44742</v>
      </c>
      <c r="D22213" t="s">
        <v>131</v>
      </c>
      <c r="E22213" t="s">
        <v>175</v>
      </c>
      <c r="F22213" t="s">
        <v>133</v>
      </c>
    </row>
    <row r="22214" spans="1:6" x14ac:dyDescent="0.25">
      <c r="A22214">
        <v>4471</v>
      </c>
      <c r="B22214" s="3">
        <v>44088</v>
      </c>
      <c r="C22214" s="3">
        <v>44178</v>
      </c>
      <c r="D22214" t="s">
        <v>131</v>
      </c>
      <c r="E22214" t="s">
        <v>163</v>
      </c>
      <c r="F22214" t="s">
        <v>133</v>
      </c>
    </row>
    <row r="22215" spans="1:6" x14ac:dyDescent="0.25">
      <c r="A22215">
        <v>4471</v>
      </c>
      <c r="B22215" s="3">
        <v>44197</v>
      </c>
      <c r="C22215" s="3">
        <v>44270</v>
      </c>
      <c r="D22215" t="s">
        <v>131</v>
      </c>
      <c r="E22215" t="s">
        <v>163</v>
      </c>
      <c r="F22215" t="s">
        <v>133</v>
      </c>
    </row>
    <row r="22216" spans="1:6" x14ac:dyDescent="0.25">
      <c r="A22216">
        <v>4471</v>
      </c>
      <c r="B22216" s="3">
        <v>44270</v>
      </c>
      <c r="C22216" s="3">
        <v>44270</v>
      </c>
      <c r="D22216" t="s">
        <v>131</v>
      </c>
      <c r="E22216" t="s">
        <v>163</v>
      </c>
      <c r="F22216" t="s">
        <v>133</v>
      </c>
    </row>
    <row r="22217" spans="1:6" x14ac:dyDescent="0.25">
      <c r="A22217">
        <v>4471</v>
      </c>
      <c r="B22217" s="3">
        <v>44562</v>
      </c>
      <c r="C22217" s="3">
        <v>44704</v>
      </c>
      <c r="D22217" t="s">
        <v>131</v>
      </c>
      <c r="E22217" t="s">
        <v>197</v>
      </c>
      <c r="F22217" t="s">
        <v>133</v>
      </c>
    </row>
    <row r="22218" spans="1:6" x14ac:dyDescent="0.25">
      <c r="A22218">
        <v>4471</v>
      </c>
      <c r="B22218" s="3">
        <v>44704</v>
      </c>
      <c r="C22218" s="3">
        <v>44704</v>
      </c>
      <c r="D22218" t="s">
        <v>131</v>
      </c>
      <c r="E22218" t="s">
        <v>197</v>
      </c>
      <c r="F22218" t="s">
        <v>133</v>
      </c>
    </row>
    <row r="22219" spans="1:6" x14ac:dyDescent="0.25">
      <c r="A22219">
        <v>4473</v>
      </c>
      <c r="B22219" s="3">
        <v>44197</v>
      </c>
      <c r="C22219" s="3">
        <v>44286</v>
      </c>
      <c r="D22219" t="s">
        <v>131</v>
      </c>
      <c r="E22219" t="s">
        <v>134</v>
      </c>
      <c r="F22219" t="s">
        <v>133</v>
      </c>
    </row>
    <row r="22220" spans="1:6" x14ac:dyDescent="0.25">
      <c r="A22220">
        <v>4473</v>
      </c>
      <c r="B22220" s="3">
        <v>44287</v>
      </c>
      <c r="C22220" s="3">
        <v>44377</v>
      </c>
      <c r="D22220" t="s">
        <v>131</v>
      </c>
      <c r="E22220" t="s">
        <v>134</v>
      </c>
      <c r="F22220" t="s">
        <v>133</v>
      </c>
    </row>
    <row r="22221" spans="1:6" x14ac:dyDescent="0.25">
      <c r="A22221">
        <v>4473</v>
      </c>
      <c r="B22221" s="3">
        <v>44378</v>
      </c>
      <c r="C22221" s="3">
        <v>44469</v>
      </c>
      <c r="D22221" t="s">
        <v>131</v>
      </c>
      <c r="E22221" t="s">
        <v>134</v>
      </c>
      <c r="F22221" t="s">
        <v>133</v>
      </c>
    </row>
    <row r="22222" spans="1:6" x14ac:dyDescent="0.25">
      <c r="A22222">
        <v>4473</v>
      </c>
      <c r="B22222" s="3">
        <v>44470</v>
      </c>
      <c r="C22222" s="3">
        <v>44561</v>
      </c>
      <c r="D22222" t="s">
        <v>131</v>
      </c>
      <c r="E22222" t="s">
        <v>134</v>
      </c>
      <c r="F22222" t="s">
        <v>133</v>
      </c>
    </row>
    <row r="22223" spans="1:6" x14ac:dyDescent="0.25">
      <c r="A22223">
        <v>4473</v>
      </c>
      <c r="B22223" s="3">
        <v>44578</v>
      </c>
      <c r="C22223" s="3">
        <v>44651</v>
      </c>
      <c r="D22223" t="s">
        <v>131</v>
      </c>
      <c r="E22223" t="s">
        <v>134</v>
      </c>
      <c r="F22223" t="s">
        <v>133</v>
      </c>
    </row>
    <row r="22224" spans="1:6" x14ac:dyDescent="0.25">
      <c r="A22224">
        <v>4473</v>
      </c>
      <c r="B22224" s="3">
        <v>44652</v>
      </c>
      <c r="C22224" s="3">
        <v>44668</v>
      </c>
      <c r="D22224" t="s">
        <v>131</v>
      </c>
      <c r="E22224" t="s">
        <v>134</v>
      </c>
      <c r="F22224" t="s">
        <v>133</v>
      </c>
    </row>
    <row r="22225" spans="1:6" x14ac:dyDescent="0.25">
      <c r="A22225">
        <v>4473</v>
      </c>
      <c r="B22225" s="3">
        <v>44669</v>
      </c>
      <c r="D22225" t="s">
        <v>131</v>
      </c>
      <c r="E22225" t="s">
        <v>134</v>
      </c>
      <c r="F22225" t="s">
        <v>133</v>
      </c>
    </row>
    <row r="22226" spans="1:6" x14ac:dyDescent="0.25">
      <c r="A22226">
        <v>4474</v>
      </c>
      <c r="B22226" s="3">
        <v>44123</v>
      </c>
      <c r="C22226" s="3">
        <v>44196</v>
      </c>
      <c r="D22226" t="s">
        <v>131</v>
      </c>
      <c r="E22226" t="s">
        <v>171</v>
      </c>
      <c r="F22226" t="s">
        <v>133</v>
      </c>
    </row>
    <row r="22227" spans="1:6" x14ac:dyDescent="0.25">
      <c r="A22227">
        <v>4474</v>
      </c>
      <c r="B22227" s="3">
        <v>44197</v>
      </c>
      <c r="C22227" s="3">
        <v>44270</v>
      </c>
      <c r="D22227" t="s">
        <v>131</v>
      </c>
      <c r="E22227" t="s">
        <v>171</v>
      </c>
      <c r="F22227" t="s">
        <v>133</v>
      </c>
    </row>
    <row r="22228" spans="1:6" x14ac:dyDescent="0.25">
      <c r="A22228">
        <v>4474</v>
      </c>
      <c r="B22228" s="3">
        <v>44270</v>
      </c>
      <c r="C22228" s="3">
        <v>44286</v>
      </c>
      <c r="D22228" t="s">
        <v>131</v>
      </c>
      <c r="E22228" t="s">
        <v>171</v>
      </c>
      <c r="F22228" t="s">
        <v>133</v>
      </c>
    </row>
    <row r="22229" spans="1:6" x14ac:dyDescent="0.25">
      <c r="A22229">
        <v>4474</v>
      </c>
      <c r="B22229" s="3">
        <v>44287</v>
      </c>
      <c r="C22229" s="3">
        <v>44377</v>
      </c>
      <c r="D22229" t="s">
        <v>131</v>
      </c>
      <c r="E22229" t="s">
        <v>171</v>
      </c>
      <c r="F22229" t="s">
        <v>133</v>
      </c>
    </row>
    <row r="22230" spans="1:6" x14ac:dyDescent="0.25">
      <c r="A22230">
        <v>4474</v>
      </c>
      <c r="B22230" s="3">
        <v>44378</v>
      </c>
      <c r="C22230" s="3">
        <v>44469</v>
      </c>
      <c r="D22230" t="s">
        <v>131</v>
      </c>
      <c r="E22230" t="s">
        <v>171</v>
      </c>
      <c r="F22230" t="s">
        <v>133</v>
      </c>
    </row>
    <row r="22231" spans="1:6" x14ac:dyDescent="0.25">
      <c r="A22231">
        <v>4474</v>
      </c>
      <c r="B22231" s="3">
        <v>44470</v>
      </c>
      <c r="C22231" s="3">
        <v>44561</v>
      </c>
      <c r="D22231" t="s">
        <v>131</v>
      </c>
      <c r="E22231" t="s">
        <v>171</v>
      </c>
      <c r="F22231" t="s">
        <v>133</v>
      </c>
    </row>
    <row r="22232" spans="1:6" x14ac:dyDescent="0.25">
      <c r="A22232">
        <v>4481</v>
      </c>
      <c r="B22232" s="3">
        <v>44117</v>
      </c>
      <c r="C22232" s="3">
        <v>44196</v>
      </c>
      <c r="D22232" t="s">
        <v>131</v>
      </c>
      <c r="E22232" t="s">
        <v>168</v>
      </c>
      <c r="F22232" t="s">
        <v>133</v>
      </c>
    </row>
    <row r="22233" spans="1:6" x14ac:dyDescent="0.25">
      <c r="A22233">
        <v>4481</v>
      </c>
      <c r="B22233" s="3">
        <v>44197</v>
      </c>
      <c r="C22233" s="3">
        <v>44227</v>
      </c>
      <c r="D22233" t="s">
        <v>131</v>
      </c>
      <c r="E22233" t="s">
        <v>168</v>
      </c>
      <c r="F22233" t="s">
        <v>133</v>
      </c>
    </row>
    <row r="22234" spans="1:6" x14ac:dyDescent="0.25">
      <c r="A22234">
        <v>4481</v>
      </c>
      <c r="B22234" s="3">
        <v>44228</v>
      </c>
      <c r="C22234" s="3">
        <v>44255</v>
      </c>
      <c r="D22234" t="s">
        <v>131</v>
      </c>
      <c r="E22234" t="s">
        <v>168</v>
      </c>
      <c r="F22234" t="s">
        <v>133</v>
      </c>
    </row>
    <row r="22235" spans="1:6" x14ac:dyDescent="0.25">
      <c r="A22235">
        <v>4481</v>
      </c>
      <c r="B22235" s="3">
        <v>44255</v>
      </c>
      <c r="C22235" s="3">
        <v>44255</v>
      </c>
      <c r="D22235" t="s">
        <v>131</v>
      </c>
      <c r="E22235" t="s">
        <v>168</v>
      </c>
      <c r="F22235" t="s">
        <v>133</v>
      </c>
    </row>
    <row r="22236" spans="1:6" x14ac:dyDescent="0.25">
      <c r="A22236">
        <v>4481</v>
      </c>
      <c r="B22236" s="3">
        <v>44256</v>
      </c>
      <c r="C22236" s="3">
        <v>44355</v>
      </c>
      <c r="D22236" t="s">
        <v>131</v>
      </c>
      <c r="E22236" t="s">
        <v>168</v>
      </c>
      <c r="F22236" t="s">
        <v>133</v>
      </c>
    </row>
    <row r="22237" spans="1:6" x14ac:dyDescent="0.25">
      <c r="A22237">
        <v>4481</v>
      </c>
      <c r="B22237" s="3">
        <v>44355</v>
      </c>
      <c r="D22237" t="s">
        <v>131</v>
      </c>
      <c r="E22237" t="s">
        <v>168</v>
      </c>
      <c r="F22237" t="s">
        <v>133</v>
      </c>
    </row>
    <row r="22238" spans="1:6" x14ac:dyDescent="0.25">
      <c r="A22238">
        <v>4482</v>
      </c>
      <c r="B22238" s="3">
        <v>44123</v>
      </c>
      <c r="C22238" s="3">
        <v>44196</v>
      </c>
      <c r="D22238" t="s">
        <v>131</v>
      </c>
      <c r="E22238" t="s">
        <v>175</v>
      </c>
      <c r="F22238" t="s">
        <v>133</v>
      </c>
    </row>
    <row r="22239" spans="1:6" x14ac:dyDescent="0.25">
      <c r="A22239">
        <v>4482</v>
      </c>
      <c r="B22239" s="3">
        <v>44197</v>
      </c>
      <c r="C22239" s="3">
        <v>44286</v>
      </c>
      <c r="D22239" t="s">
        <v>131</v>
      </c>
      <c r="E22239" t="s">
        <v>175</v>
      </c>
      <c r="F22239" t="s">
        <v>133</v>
      </c>
    </row>
    <row r="22240" spans="1:6" x14ac:dyDescent="0.25">
      <c r="A22240">
        <v>4482</v>
      </c>
      <c r="B22240" s="3">
        <v>44287</v>
      </c>
      <c r="C22240" s="3">
        <v>44377</v>
      </c>
      <c r="D22240" t="s">
        <v>131</v>
      </c>
      <c r="E22240" t="s">
        <v>175</v>
      </c>
      <c r="F22240" t="s">
        <v>133</v>
      </c>
    </row>
    <row r="22241" spans="1:6" x14ac:dyDescent="0.25">
      <c r="A22241">
        <v>4482</v>
      </c>
      <c r="B22241" s="3">
        <v>44378</v>
      </c>
      <c r="C22241" s="3">
        <v>44469</v>
      </c>
      <c r="D22241" t="s">
        <v>131</v>
      </c>
      <c r="E22241" t="s">
        <v>175</v>
      </c>
      <c r="F22241" t="s">
        <v>133</v>
      </c>
    </row>
    <row r="22242" spans="1:6" x14ac:dyDescent="0.25">
      <c r="A22242">
        <v>4482</v>
      </c>
      <c r="B22242" s="3">
        <v>44470</v>
      </c>
      <c r="C22242" s="3">
        <v>44561</v>
      </c>
      <c r="D22242" t="s">
        <v>131</v>
      </c>
      <c r="E22242" t="s">
        <v>175</v>
      </c>
      <c r="F22242" t="s">
        <v>133</v>
      </c>
    </row>
    <row r="22243" spans="1:6" x14ac:dyDescent="0.25">
      <c r="A22243">
        <v>4482</v>
      </c>
      <c r="B22243" s="3">
        <v>44564</v>
      </c>
      <c r="C22243" s="3">
        <v>44651</v>
      </c>
      <c r="D22243" t="s">
        <v>131</v>
      </c>
      <c r="E22243" t="s">
        <v>175</v>
      </c>
      <c r="F22243" t="s">
        <v>133</v>
      </c>
    </row>
    <row r="22244" spans="1:6" x14ac:dyDescent="0.25">
      <c r="A22244">
        <v>4482</v>
      </c>
      <c r="B22244" s="3">
        <v>44652</v>
      </c>
      <c r="C22244" s="3">
        <v>44696</v>
      </c>
      <c r="D22244" t="s">
        <v>131</v>
      </c>
      <c r="E22244" t="s">
        <v>175</v>
      </c>
      <c r="F22244" t="s">
        <v>133</v>
      </c>
    </row>
    <row r="22245" spans="1:6" x14ac:dyDescent="0.25">
      <c r="A22245">
        <v>4482</v>
      </c>
      <c r="B22245" s="3">
        <v>44696</v>
      </c>
      <c r="D22245" t="s">
        <v>131</v>
      </c>
      <c r="E22245" t="s">
        <v>175</v>
      </c>
      <c r="F22245" t="s">
        <v>133</v>
      </c>
    </row>
    <row r="22246" spans="1:6" x14ac:dyDescent="0.25">
      <c r="A22246">
        <v>4482</v>
      </c>
      <c r="B22246" s="3">
        <v>44697</v>
      </c>
      <c r="D22246" t="s">
        <v>131</v>
      </c>
      <c r="E22246" t="s">
        <v>172</v>
      </c>
      <c r="F22246" t="s">
        <v>133</v>
      </c>
    </row>
    <row r="22247" spans="1:6" x14ac:dyDescent="0.25">
      <c r="A22247">
        <v>4482</v>
      </c>
      <c r="B22247" s="3">
        <v>44697</v>
      </c>
      <c r="C22247" s="3">
        <v>44697</v>
      </c>
      <c r="D22247" t="s">
        <v>131</v>
      </c>
      <c r="E22247" t="s">
        <v>172</v>
      </c>
      <c r="F22247" t="s">
        <v>133</v>
      </c>
    </row>
    <row r="22248" spans="1:6" x14ac:dyDescent="0.25">
      <c r="A22248">
        <v>4483</v>
      </c>
      <c r="B22248" s="3">
        <v>44347</v>
      </c>
      <c r="D22248" t="s">
        <v>131</v>
      </c>
      <c r="E22248" t="s">
        <v>171</v>
      </c>
      <c r="F22248" t="s">
        <v>133</v>
      </c>
    </row>
    <row r="22249" spans="1:6" x14ac:dyDescent="0.25">
      <c r="A22249">
        <v>4484</v>
      </c>
      <c r="B22249" s="3">
        <v>44086</v>
      </c>
      <c r="C22249" s="3">
        <v>44196</v>
      </c>
      <c r="D22249" t="s">
        <v>131</v>
      </c>
      <c r="E22249" t="s">
        <v>185</v>
      </c>
      <c r="F22249" t="s">
        <v>133</v>
      </c>
    </row>
    <row r="22250" spans="1:6" x14ac:dyDescent="0.25">
      <c r="A22250">
        <v>4484</v>
      </c>
      <c r="B22250" s="3">
        <v>44197</v>
      </c>
      <c r="C22250" s="3">
        <v>44286</v>
      </c>
      <c r="D22250" t="s">
        <v>131</v>
      </c>
      <c r="E22250" t="s">
        <v>185</v>
      </c>
      <c r="F22250" t="s">
        <v>133</v>
      </c>
    </row>
    <row r="22251" spans="1:6" x14ac:dyDescent="0.25">
      <c r="A22251">
        <v>4484</v>
      </c>
      <c r="B22251" s="3">
        <v>44287</v>
      </c>
      <c r="C22251" s="3">
        <v>44377</v>
      </c>
      <c r="D22251" t="s">
        <v>131</v>
      </c>
      <c r="E22251" t="s">
        <v>185</v>
      </c>
      <c r="F22251" t="s">
        <v>133</v>
      </c>
    </row>
    <row r="22252" spans="1:6" x14ac:dyDescent="0.25">
      <c r="A22252">
        <v>4484</v>
      </c>
      <c r="B22252" s="3">
        <v>44378</v>
      </c>
      <c r="C22252" s="3">
        <v>44469</v>
      </c>
      <c r="D22252" t="s">
        <v>131</v>
      </c>
      <c r="E22252" t="s">
        <v>185</v>
      </c>
      <c r="F22252" t="s">
        <v>133</v>
      </c>
    </row>
    <row r="22253" spans="1:6" x14ac:dyDescent="0.25">
      <c r="A22253">
        <v>4484</v>
      </c>
      <c r="B22253" s="3">
        <v>44440</v>
      </c>
      <c r="C22253" s="3">
        <v>44445</v>
      </c>
      <c r="D22253" t="s">
        <v>131</v>
      </c>
      <c r="E22253" t="s">
        <v>185</v>
      </c>
      <c r="F22253" t="s">
        <v>133</v>
      </c>
    </row>
    <row r="22254" spans="1:6" x14ac:dyDescent="0.25">
      <c r="A22254">
        <v>4484</v>
      </c>
      <c r="B22254" s="3">
        <v>44499</v>
      </c>
      <c r="D22254" t="s">
        <v>131</v>
      </c>
      <c r="E22254" t="s">
        <v>185</v>
      </c>
      <c r="F22254" t="s">
        <v>133</v>
      </c>
    </row>
    <row r="22255" spans="1:6" x14ac:dyDescent="0.25">
      <c r="A22255">
        <v>4485</v>
      </c>
      <c r="B22255" s="3">
        <v>44271</v>
      </c>
      <c r="D22255" t="s">
        <v>131</v>
      </c>
      <c r="E22255" t="s">
        <v>180</v>
      </c>
      <c r="F22255" t="s">
        <v>133</v>
      </c>
    </row>
    <row r="22256" spans="1:6" x14ac:dyDescent="0.25">
      <c r="A22256">
        <v>4486</v>
      </c>
      <c r="B22256" s="3">
        <v>44088</v>
      </c>
      <c r="C22256" s="3">
        <v>44196</v>
      </c>
      <c r="D22256" t="s">
        <v>131</v>
      </c>
      <c r="E22256" t="s">
        <v>174</v>
      </c>
      <c r="F22256" t="s">
        <v>133</v>
      </c>
    </row>
    <row r="22257" spans="1:6" x14ac:dyDescent="0.25">
      <c r="A22257">
        <v>4486</v>
      </c>
      <c r="B22257" s="3">
        <v>44197</v>
      </c>
      <c r="C22257" s="3">
        <v>44270</v>
      </c>
      <c r="D22257" t="s">
        <v>131</v>
      </c>
      <c r="E22257" t="s">
        <v>174</v>
      </c>
      <c r="F22257" t="s">
        <v>133</v>
      </c>
    </row>
    <row r="22258" spans="1:6" x14ac:dyDescent="0.25">
      <c r="A22258">
        <v>4486</v>
      </c>
      <c r="B22258" s="3">
        <v>44270</v>
      </c>
      <c r="C22258" s="3">
        <v>44270</v>
      </c>
      <c r="D22258" t="s">
        <v>131</v>
      </c>
      <c r="E22258" t="s">
        <v>174</v>
      </c>
      <c r="F22258" t="s">
        <v>133</v>
      </c>
    </row>
    <row r="22259" spans="1:6" x14ac:dyDescent="0.25">
      <c r="A22259">
        <v>4486</v>
      </c>
      <c r="B22259" s="3">
        <v>44378</v>
      </c>
      <c r="D22259" t="s">
        <v>131</v>
      </c>
      <c r="E22259" t="s">
        <v>176</v>
      </c>
      <c r="F22259" t="s">
        <v>133</v>
      </c>
    </row>
    <row r="22260" spans="1:6" x14ac:dyDescent="0.25">
      <c r="A22260">
        <v>4487</v>
      </c>
      <c r="B22260" s="3">
        <v>44105</v>
      </c>
      <c r="C22260" s="3">
        <v>44105</v>
      </c>
      <c r="D22260" t="s">
        <v>131</v>
      </c>
      <c r="E22260" t="s">
        <v>172</v>
      </c>
      <c r="F22260" t="s">
        <v>132</v>
      </c>
    </row>
    <row r="22261" spans="1:6" x14ac:dyDescent="0.25">
      <c r="A22261">
        <v>4487</v>
      </c>
      <c r="B22261" s="3">
        <v>44105</v>
      </c>
      <c r="C22261" s="3">
        <v>44136</v>
      </c>
      <c r="D22261" t="s">
        <v>131</v>
      </c>
      <c r="E22261" t="s">
        <v>172</v>
      </c>
      <c r="F22261" t="s">
        <v>132</v>
      </c>
    </row>
    <row r="22262" spans="1:6" x14ac:dyDescent="0.25">
      <c r="A22262">
        <v>4487</v>
      </c>
      <c r="B22262" s="3">
        <v>44136</v>
      </c>
      <c r="C22262" s="3">
        <v>44293</v>
      </c>
      <c r="D22262" t="s">
        <v>131</v>
      </c>
      <c r="E22262" t="s">
        <v>172</v>
      </c>
      <c r="F22262" t="s">
        <v>132</v>
      </c>
    </row>
    <row r="22263" spans="1:6" x14ac:dyDescent="0.25">
      <c r="A22263">
        <v>4487</v>
      </c>
      <c r="B22263" s="3">
        <v>44293</v>
      </c>
      <c r="C22263" s="3">
        <v>44293</v>
      </c>
      <c r="D22263" t="s">
        <v>131</v>
      </c>
      <c r="E22263" t="s">
        <v>172</v>
      </c>
      <c r="F22263" t="s">
        <v>132</v>
      </c>
    </row>
    <row r="22264" spans="1:6" x14ac:dyDescent="0.25">
      <c r="A22264">
        <v>4487</v>
      </c>
      <c r="B22264" s="3">
        <v>44294</v>
      </c>
      <c r="C22264" s="3">
        <v>44355</v>
      </c>
      <c r="D22264" t="s">
        <v>131</v>
      </c>
      <c r="E22264" t="s">
        <v>172</v>
      </c>
      <c r="F22264" t="s">
        <v>132</v>
      </c>
    </row>
    <row r="22265" spans="1:6" x14ac:dyDescent="0.25">
      <c r="A22265">
        <v>4487</v>
      </c>
      <c r="B22265" s="3">
        <v>44354</v>
      </c>
      <c r="C22265" s="3">
        <v>44354</v>
      </c>
      <c r="D22265" t="s">
        <v>131</v>
      </c>
      <c r="E22265" t="s">
        <v>172</v>
      </c>
      <c r="F22265" t="s">
        <v>132</v>
      </c>
    </row>
    <row r="22266" spans="1:6" x14ac:dyDescent="0.25">
      <c r="A22266">
        <v>4487</v>
      </c>
      <c r="B22266" s="3">
        <v>44355</v>
      </c>
      <c r="C22266" s="3">
        <v>44356</v>
      </c>
      <c r="D22266" t="s">
        <v>131</v>
      </c>
      <c r="E22266" t="s">
        <v>172</v>
      </c>
      <c r="F22266" t="s">
        <v>132</v>
      </c>
    </row>
    <row r="22267" spans="1:6" x14ac:dyDescent="0.25">
      <c r="A22267">
        <v>4487</v>
      </c>
      <c r="B22267" s="3">
        <v>44357</v>
      </c>
      <c r="C22267" s="3">
        <v>44418</v>
      </c>
      <c r="D22267" t="s">
        <v>131</v>
      </c>
      <c r="E22267" t="s">
        <v>172</v>
      </c>
      <c r="F22267" t="s">
        <v>132</v>
      </c>
    </row>
    <row r="22268" spans="1:6" x14ac:dyDescent="0.25">
      <c r="A22268">
        <v>4487</v>
      </c>
      <c r="B22268" s="3">
        <v>44419</v>
      </c>
      <c r="C22268" s="3">
        <v>44421</v>
      </c>
      <c r="D22268" t="s">
        <v>131</v>
      </c>
      <c r="E22268" t="s">
        <v>172</v>
      </c>
      <c r="F22268" t="s">
        <v>132</v>
      </c>
    </row>
    <row r="22269" spans="1:6" x14ac:dyDescent="0.25">
      <c r="A22269">
        <v>4487</v>
      </c>
      <c r="B22269" s="3">
        <v>44422</v>
      </c>
      <c r="C22269" s="3">
        <v>44459</v>
      </c>
      <c r="D22269" t="s">
        <v>131</v>
      </c>
      <c r="E22269" t="s">
        <v>172</v>
      </c>
      <c r="F22269" t="s">
        <v>132</v>
      </c>
    </row>
    <row r="22270" spans="1:6" x14ac:dyDescent="0.25">
      <c r="A22270">
        <v>4487</v>
      </c>
      <c r="B22270" s="3">
        <v>44460</v>
      </c>
      <c r="C22270" s="3">
        <v>44462</v>
      </c>
      <c r="D22270" t="s">
        <v>131</v>
      </c>
      <c r="E22270" t="s">
        <v>172</v>
      </c>
      <c r="F22270" t="s">
        <v>132</v>
      </c>
    </row>
    <row r="22271" spans="1:6" x14ac:dyDescent="0.25">
      <c r="A22271">
        <v>4487</v>
      </c>
      <c r="B22271" s="3">
        <v>44463</v>
      </c>
      <c r="C22271" s="3">
        <v>44482</v>
      </c>
      <c r="D22271" t="s">
        <v>131</v>
      </c>
      <c r="E22271" t="s">
        <v>172</v>
      </c>
      <c r="F22271" t="s">
        <v>132</v>
      </c>
    </row>
    <row r="22272" spans="1:6" x14ac:dyDescent="0.25">
      <c r="A22272">
        <v>4487</v>
      </c>
      <c r="B22272" s="3">
        <v>44483</v>
      </c>
      <c r="C22272" s="3">
        <v>44484</v>
      </c>
      <c r="D22272" t="s">
        <v>131</v>
      </c>
      <c r="E22272" t="s">
        <v>172</v>
      </c>
      <c r="F22272" t="s">
        <v>132</v>
      </c>
    </row>
    <row r="22273" spans="1:6" x14ac:dyDescent="0.25">
      <c r="A22273">
        <v>4487</v>
      </c>
      <c r="B22273" s="3">
        <v>44485</v>
      </c>
      <c r="C22273" s="3">
        <v>44601</v>
      </c>
      <c r="D22273" t="s">
        <v>131</v>
      </c>
      <c r="E22273" t="s">
        <v>172</v>
      </c>
      <c r="F22273" t="s">
        <v>132</v>
      </c>
    </row>
    <row r="22274" spans="1:6" x14ac:dyDescent="0.25">
      <c r="A22274">
        <v>4487</v>
      </c>
      <c r="B22274" s="3">
        <v>44602</v>
      </c>
      <c r="C22274" s="3">
        <v>44602</v>
      </c>
      <c r="D22274" t="s">
        <v>131</v>
      </c>
      <c r="E22274" t="s">
        <v>172</v>
      </c>
      <c r="F22274" t="s">
        <v>132</v>
      </c>
    </row>
    <row r="22275" spans="1:6" x14ac:dyDescent="0.25">
      <c r="A22275">
        <v>4487</v>
      </c>
      <c r="B22275" s="3">
        <v>44603</v>
      </c>
      <c r="C22275" s="3">
        <v>44621</v>
      </c>
      <c r="D22275" t="s">
        <v>131</v>
      </c>
      <c r="E22275" t="s">
        <v>172</v>
      </c>
      <c r="F22275" t="s">
        <v>132</v>
      </c>
    </row>
    <row r="22276" spans="1:6" x14ac:dyDescent="0.25">
      <c r="A22276">
        <v>4487</v>
      </c>
      <c r="B22276" s="3">
        <v>44622</v>
      </c>
      <c r="C22276" s="3">
        <v>44622</v>
      </c>
      <c r="D22276" t="s">
        <v>131</v>
      </c>
      <c r="E22276" t="s">
        <v>172</v>
      </c>
      <c r="F22276" t="s">
        <v>132</v>
      </c>
    </row>
    <row r="22277" spans="1:6" x14ac:dyDescent="0.25">
      <c r="A22277">
        <v>4487</v>
      </c>
      <c r="B22277" s="3">
        <v>44623</v>
      </c>
      <c r="D22277" t="s">
        <v>131</v>
      </c>
      <c r="E22277" t="s">
        <v>172</v>
      </c>
      <c r="F22277" t="s">
        <v>132</v>
      </c>
    </row>
    <row r="22278" spans="1:6" x14ac:dyDescent="0.25">
      <c r="A22278">
        <v>4489</v>
      </c>
      <c r="B22278" s="3">
        <v>44209</v>
      </c>
      <c r="D22278" t="s">
        <v>131</v>
      </c>
      <c r="E22278" t="s">
        <v>212</v>
      </c>
      <c r="F22278" t="s">
        <v>133</v>
      </c>
    </row>
    <row r="22279" spans="1:6" x14ac:dyDescent="0.25">
      <c r="A22279">
        <v>4490</v>
      </c>
      <c r="B22279" s="3">
        <v>44105</v>
      </c>
      <c r="C22279" s="3">
        <v>44697</v>
      </c>
      <c r="D22279" t="s">
        <v>131</v>
      </c>
      <c r="E22279" t="s">
        <v>212</v>
      </c>
      <c r="F22279" t="s">
        <v>133</v>
      </c>
    </row>
    <row r="22280" spans="1:6" x14ac:dyDescent="0.25">
      <c r="A22280">
        <v>4490</v>
      </c>
      <c r="B22280" s="3">
        <v>44697</v>
      </c>
      <c r="D22280" t="s">
        <v>131</v>
      </c>
      <c r="E22280" t="s">
        <v>212</v>
      </c>
      <c r="F22280" t="s">
        <v>133</v>
      </c>
    </row>
    <row r="22281" spans="1:6" x14ac:dyDescent="0.25">
      <c r="A22281">
        <v>4491</v>
      </c>
      <c r="B22281" s="3">
        <v>44120</v>
      </c>
      <c r="C22281" s="3">
        <v>44196</v>
      </c>
      <c r="D22281" t="s">
        <v>131</v>
      </c>
      <c r="E22281" t="s">
        <v>175</v>
      </c>
      <c r="F22281" t="s">
        <v>132</v>
      </c>
    </row>
    <row r="22282" spans="1:6" x14ac:dyDescent="0.25">
      <c r="A22282">
        <v>4491</v>
      </c>
      <c r="B22282" s="3">
        <v>44197</v>
      </c>
      <c r="C22282" s="3">
        <v>44286</v>
      </c>
      <c r="D22282" t="s">
        <v>131</v>
      </c>
      <c r="E22282" t="s">
        <v>175</v>
      </c>
      <c r="F22282" t="s">
        <v>132</v>
      </c>
    </row>
    <row r="22283" spans="1:6" x14ac:dyDescent="0.25">
      <c r="A22283">
        <v>4491</v>
      </c>
      <c r="B22283" s="3">
        <v>44287</v>
      </c>
      <c r="C22283" s="3">
        <v>44377</v>
      </c>
      <c r="D22283" t="s">
        <v>131</v>
      </c>
      <c r="E22283" t="s">
        <v>175</v>
      </c>
      <c r="F22283" t="s">
        <v>132</v>
      </c>
    </row>
    <row r="22284" spans="1:6" x14ac:dyDescent="0.25">
      <c r="A22284">
        <v>4491</v>
      </c>
      <c r="B22284" s="3">
        <v>44378</v>
      </c>
      <c r="C22284" s="3">
        <v>44469</v>
      </c>
      <c r="D22284" t="s">
        <v>131</v>
      </c>
      <c r="E22284" t="s">
        <v>175</v>
      </c>
      <c r="F22284" t="s">
        <v>132</v>
      </c>
    </row>
    <row r="22285" spans="1:6" x14ac:dyDescent="0.25">
      <c r="A22285">
        <v>4491</v>
      </c>
      <c r="B22285" s="3">
        <v>44470</v>
      </c>
      <c r="C22285" s="3">
        <v>44561</v>
      </c>
      <c r="D22285" t="s">
        <v>131</v>
      </c>
      <c r="E22285" t="s">
        <v>175</v>
      </c>
      <c r="F22285" t="s">
        <v>132</v>
      </c>
    </row>
    <row r="22286" spans="1:6" x14ac:dyDescent="0.25">
      <c r="A22286">
        <v>4491</v>
      </c>
      <c r="B22286" s="3">
        <v>44593</v>
      </c>
      <c r="C22286" s="3">
        <v>44681</v>
      </c>
      <c r="D22286" t="s">
        <v>131</v>
      </c>
      <c r="E22286" t="s">
        <v>197</v>
      </c>
      <c r="F22286" t="s">
        <v>132</v>
      </c>
    </row>
    <row r="22287" spans="1:6" x14ac:dyDescent="0.25">
      <c r="A22287">
        <v>4491</v>
      </c>
      <c r="B22287" s="3">
        <v>44682</v>
      </c>
      <c r="C22287" s="3">
        <v>44773</v>
      </c>
      <c r="D22287" t="s">
        <v>131</v>
      </c>
      <c r="E22287" t="s">
        <v>197</v>
      </c>
      <c r="F22287" t="s">
        <v>132</v>
      </c>
    </row>
    <row r="22288" spans="1:6" x14ac:dyDescent="0.25">
      <c r="A22288">
        <v>4492</v>
      </c>
      <c r="B22288" s="3">
        <v>44501</v>
      </c>
      <c r="C22288" s="3">
        <v>44561</v>
      </c>
      <c r="D22288" t="s">
        <v>131</v>
      </c>
      <c r="E22288" t="s">
        <v>176</v>
      </c>
      <c r="F22288" t="s">
        <v>133</v>
      </c>
    </row>
    <row r="22289" spans="1:6" x14ac:dyDescent="0.25">
      <c r="A22289">
        <v>4492</v>
      </c>
      <c r="B22289" s="3">
        <v>44578</v>
      </c>
      <c r="C22289" s="3">
        <v>44651</v>
      </c>
      <c r="D22289" t="s">
        <v>131</v>
      </c>
      <c r="E22289" t="s">
        <v>176</v>
      </c>
      <c r="F22289" t="s">
        <v>133</v>
      </c>
    </row>
    <row r="22290" spans="1:6" x14ac:dyDescent="0.25">
      <c r="A22290">
        <v>4492</v>
      </c>
      <c r="B22290" s="3">
        <v>44652</v>
      </c>
      <c r="C22290" s="3">
        <v>44657</v>
      </c>
      <c r="D22290" t="s">
        <v>131</v>
      </c>
      <c r="E22290" t="s">
        <v>176</v>
      </c>
      <c r="F22290" t="s">
        <v>133</v>
      </c>
    </row>
    <row r="22291" spans="1:6" x14ac:dyDescent="0.25">
      <c r="A22291">
        <v>4493</v>
      </c>
      <c r="B22291" s="3">
        <v>44136</v>
      </c>
      <c r="C22291" s="3">
        <v>44319</v>
      </c>
      <c r="D22291" t="s">
        <v>131</v>
      </c>
      <c r="E22291" t="s">
        <v>115</v>
      </c>
      <c r="F22291" t="s">
        <v>133</v>
      </c>
    </row>
    <row r="22292" spans="1:6" x14ac:dyDescent="0.25">
      <c r="A22292">
        <v>4493</v>
      </c>
      <c r="B22292" s="3">
        <v>44319</v>
      </c>
      <c r="C22292" s="3">
        <v>44320</v>
      </c>
      <c r="D22292" t="s">
        <v>131</v>
      </c>
      <c r="E22292" t="s">
        <v>115</v>
      </c>
      <c r="F22292" t="s">
        <v>133</v>
      </c>
    </row>
    <row r="22293" spans="1:6" x14ac:dyDescent="0.25">
      <c r="A22293">
        <v>4493</v>
      </c>
      <c r="B22293" s="3">
        <v>44321</v>
      </c>
      <c r="C22293" s="3">
        <v>44389</v>
      </c>
      <c r="D22293" t="s">
        <v>131</v>
      </c>
      <c r="E22293" t="s">
        <v>115</v>
      </c>
      <c r="F22293" t="s">
        <v>133</v>
      </c>
    </row>
    <row r="22294" spans="1:6" x14ac:dyDescent="0.25">
      <c r="A22294">
        <v>4493</v>
      </c>
      <c r="B22294" s="3">
        <v>44389</v>
      </c>
      <c r="C22294" s="3">
        <v>44402</v>
      </c>
      <c r="D22294" t="s">
        <v>131</v>
      </c>
      <c r="E22294" t="s">
        <v>115</v>
      </c>
      <c r="F22294" t="s">
        <v>133</v>
      </c>
    </row>
    <row r="22295" spans="1:6" x14ac:dyDescent="0.25">
      <c r="A22295">
        <v>4493</v>
      </c>
      <c r="B22295" s="3">
        <v>44403</v>
      </c>
      <c r="C22295" s="3">
        <v>44571</v>
      </c>
      <c r="D22295" t="s">
        <v>131</v>
      </c>
      <c r="E22295" t="s">
        <v>115</v>
      </c>
      <c r="F22295" t="s">
        <v>133</v>
      </c>
    </row>
    <row r="22296" spans="1:6" x14ac:dyDescent="0.25">
      <c r="A22296">
        <v>4493</v>
      </c>
      <c r="B22296" s="3">
        <v>44571</v>
      </c>
      <c r="C22296" s="3">
        <v>44616</v>
      </c>
      <c r="D22296" t="s">
        <v>131</v>
      </c>
      <c r="E22296" t="s">
        <v>115</v>
      </c>
      <c r="F22296" t="s">
        <v>133</v>
      </c>
    </row>
    <row r="22297" spans="1:6" x14ac:dyDescent="0.25">
      <c r="A22297">
        <v>4493</v>
      </c>
      <c r="B22297" s="3">
        <v>44616</v>
      </c>
      <c r="C22297" s="3">
        <v>44616</v>
      </c>
      <c r="D22297" t="s">
        <v>131</v>
      </c>
      <c r="E22297" t="s">
        <v>115</v>
      </c>
      <c r="F22297" t="s">
        <v>133</v>
      </c>
    </row>
    <row r="22298" spans="1:6" x14ac:dyDescent="0.25">
      <c r="A22298">
        <v>4493</v>
      </c>
      <c r="B22298" s="3">
        <v>44617</v>
      </c>
      <c r="C22298" s="3">
        <v>44662</v>
      </c>
      <c r="D22298" t="s">
        <v>131</v>
      </c>
      <c r="E22298" t="s">
        <v>115</v>
      </c>
      <c r="F22298" t="s">
        <v>133</v>
      </c>
    </row>
    <row r="22299" spans="1:6" x14ac:dyDescent="0.25">
      <c r="A22299">
        <v>4493</v>
      </c>
      <c r="B22299" s="3">
        <v>44662</v>
      </c>
      <c r="C22299" s="3">
        <v>44662</v>
      </c>
      <c r="D22299" t="s">
        <v>131</v>
      </c>
      <c r="E22299" t="s">
        <v>115</v>
      </c>
      <c r="F22299" t="s">
        <v>133</v>
      </c>
    </row>
    <row r="22300" spans="1:6" x14ac:dyDescent="0.25">
      <c r="A22300">
        <v>4493</v>
      </c>
      <c r="B22300" s="3">
        <v>44663</v>
      </c>
      <c r="D22300" t="s">
        <v>131</v>
      </c>
      <c r="E22300" t="s">
        <v>115</v>
      </c>
      <c r="F22300" t="s">
        <v>133</v>
      </c>
    </row>
    <row r="22301" spans="1:6" x14ac:dyDescent="0.25">
      <c r="A22301">
        <v>4494</v>
      </c>
      <c r="B22301" s="3">
        <v>44302</v>
      </c>
      <c r="C22301" s="3">
        <v>44545</v>
      </c>
      <c r="D22301" t="s">
        <v>131</v>
      </c>
      <c r="E22301" t="s">
        <v>115</v>
      </c>
      <c r="F22301" t="s">
        <v>133</v>
      </c>
    </row>
    <row r="22302" spans="1:6" x14ac:dyDescent="0.25">
      <c r="A22302">
        <v>4494</v>
      </c>
      <c r="B22302" s="3">
        <v>44545</v>
      </c>
      <c r="C22302" s="3">
        <v>44546</v>
      </c>
      <c r="D22302" t="s">
        <v>131</v>
      </c>
      <c r="E22302" t="s">
        <v>115</v>
      </c>
      <c r="F22302" t="s">
        <v>133</v>
      </c>
    </row>
    <row r="22303" spans="1:6" x14ac:dyDescent="0.25">
      <c r="A22303">
        <v>4494</v>
      </c>
      <c r="B22303" s="3">
        <v>44547</v>
      </c>
      <c r="C22303" s="3">
        <v>44568</v>
      </c>
      <c r="D22303" t="s">
        <v>131</v>
      </c>
      <c r="E22303" t="s">
        <v>115</v>
      </c>
      <c r="F22303" t="s">
        <v>133</v>
      </c>
    </row>
    <row r="22304" spans="1:6" x14ac:dyDescent="0.25">
      <c r="A22304">
        <v>4494</v>
      </c>
      <c r="B22304" s="3">
        <v>44568</v>
      </c>
      <c r="C22304" s="3">
        <v>44569</v>
      </c>
      <c r="D22304" t="s">
        <v>131</v>
      </c>
      <c r="E22304" t="s">
        <v>115</v>
      </c>
      <c r="F22304" t="s">
        <v>133</v>
      </c>
    </row>
    <row r="22305" spans="1:6" x14ac:dyDescent="0.25">
      <c r="A22305">
        <v>4494</v>
      </c>
      <c r="B22305" s="3">
        <v>44570</v>
      </c>
      <c r="C22305" s="3">
        <v>44588</v>
      </c>
      <c r="D22305" t="s">
        <v>131</v>
      </c>
      <c r="E22305" t="s">
        <v>115</v>
      </c>
      <c r="F22305" t="s">
        <v>133</v>
      </c>
    </row>
    <row r="22306" spans="1:6" x14ac:dyDescent="0.25">
      <c r="A22306">
        <v>4494</v>
      </c>
      <c r="B22306" s="3">
        <v>44586</v>
      </c>
      <c r="C22306" s="3">
        <v>44587</v>
      </c>
      <c r="D22306" t="s">
        <v>131</v>
      </c>
      <c r="E22306" t="s">
        <v>115</v>
      </c>
      <c r="F22306" t="s">
        <v>133</v>
      </c>
    </row>
    <row r="22307" spans="1:6" x14ac:dyDescent="0.25">
      <c r="A22307">
        <v>4494</v>
      </c>
      <c r="B22307" s="3">
        <v>44588</v>
      </c>
      <c r="C22307" s="3">
        <v>44589</v>
      </c>
      <c r="D22307" t="s">
        <v>131</v>
      </c>
      <c r="E22307" t="s">
        <v>115</v>
      </c>
      <c r="F22307" t="s">
        <v>133</v>
      </c>
    </row>
    <row r="22308" spans="1:6" x14ac:dyDescent="0.25">
      <c r="A22308">
        <v>4494</v>
      </c>
      <c r="B22308" s="3">
        <v>44590</v>
      </c>
      <c r="C22308" s="3">
        <v>44591</v>
      </c>
      <c r="D22308" t="s">
        <v>131</v>
      </c>
      <c r="E22308" t="s">
        <v>115</v>
      </c>
      <c r="F22308" t="s">
        <v>133</v>
      </c>
    </row>
    <row r="22309" spans="1:6" x14ac:dyDescent="0.25">
      <c r="A22309">
        <v>4494</v>
      </c>
      <c r="B22309" s="3">
        <v>44591</v>
      </c>
      <c r="C22309" s="3">
        <v>44593</v>
      </c>
      <c r="D22309" t="s">
        <v>131</v>
      </c>
      <c r="E22309" t="s">
        <v>115</v>
      </c>
      <c r="F22309" t="s">
        <v>133</v>
      </c>
    </row>
    <row r="22310" spans="1:6" x14ac:dyDescent="0.25">
      <c r="A22310">
        <v>4494</v>
      </c>
      <c r="B22310" s="3">
        <v>44594</v>
      </c>
      <c r="C22310" s="3">
        <v>44725</v>
      </c>
      <c r="D22310" t="s">
        <v>131</v>
      </c>
      <c r="E22310" t="s">
        <v>115</v>
      </c>
      <c r="F22310" t="s">
        <v>133</v>
      </c>
    </row>
    <row r="22311" spans="1:6" x14ac:dyDescent="0.25">
      <c r="A22311">
        <v>4494</v>
      </c>
      <c r="B22311" s="3">
        <v>44725</v>
      </c>
      <c r="C22311" s="3">
        <v>44726</v>
      </c>
      <c r="D22311" t="s">
        <v>131</v>
      </c>
      <c r="E22311" t="s">
        <v>115</v>
      </c>
      <c r="F22311" t="s">
        <v>133</v>
      </c>
    </row>
    <row r="22312" spans="1:6" x14ac:dyDescent="0.25">
      <c r="A22312">
        <v>4494</v>
      </c>
      <c r="B22312" s="3">
        <v>44727</v>
      </c>
      <c r="C22312" s="3">
        <v>44727</v>
      </c>
      <c r="D22312" t="s">
        <v>131</v>
      </c>
      <c r="E22312" t="s">
        <v>115</v>
      </c>
      <c r="F22312" t="s">
        <v>133</v>
      </c>
    </row>
    <row r="22313" spans="1:6" x14ac:dyDescent="0.25">
      <c r="A22313">
        <v>4494</v>
      </c>
      <c r="B22313" s="3">
        <v>44727</v>
      </c>
      <c r="C22313" s="3">
        <v>44728</v>
      </c>
      <c r="D22313" t="s">
        <v>131</v>
      </c>
      <c r="E22313" t="s">
        <v>115</v>
      </c>
      <c r="F22313" t="s">
        <v>133</v>
      </c>
    </row>
    <row r="22314" spans="1:6" x14ac:dyDescent="0.25">
      <c r="A22314">
        <v>4494</v>
      </c>
      <c r="B22314" s="3">
        <v>44729</v>
      </c>
      <c r="D22314" t="s">
        <v>131</v>
      </c>
      <c r="E22314" t="s">
        <v>115</v>
      </c>
      <c r="F22314" t="s">
        <v>133</v>
      </c>
    </row>
    <row r="22315" spans="1:6" x14ac:dyDescent="0.25">
      <c r="A22315">
        <v>4495</v>
      </c>
      <c r="B22315" s="3">
        <v>44202</v>
      </c>
      <c r="D22315" t="s">
        <v>131</v>
      </c>
      <c r="E22315" t="s">
        <v>173</v>
      </c>
      <c r="F22315" t="s">
        <v>133</v>
      </c>
    </row>
    <row r="22316" spans="1:6" x14ac:dyDescent="0.25">
      <c r="A22316">
        <v>4496</v>
      </c>
      <c r="B22316" s="3">
        <v>44136</v>
      </c>
      <c r="C22316" s="3">
        <v>44196</v>
      </c>
      <c r="D22316" t="s">
        <v>131</v>
      </c>
      <c r="E22316" t="s">
        <v>165</v>
      </c>
      <c r="F22316" t="s">
        <v>132</v>
      </c>
    </row>
    <row r="22317" spans="1:6" x14ac:dyDescent="0.25">
      <c r="A22317">
        <v>4496</v>
      </c>
      <c r="B22317" s="3">
        <v>44197</v>
      </c>
      <c r="C22317" s="3">
        <v>44286</v>
      </c>
      <c r="D22317" t="s">
        <v>131</v>
      </c>
      <c r="E22317" t="s">
        <v>165</v>
      </c>
      <c r="F22317" t="s">
        <v>132</v>
      </c>
    </row>
    <row r="22318" spans="1:6" x14ac:dyDescent="0.25">
      <c r="A22318">
        <v>4496</v>
      </c>
      <c r="B22318" s="3">
        <v>44287</v>
      </c>
      <c r="C22318" s="3">
        <v>44377</v>
      </c>
      <c r="D22318" t="s">
        <v>131</v>
      </c>
      <c r="E22318" t="s">
        <v>165</v>
      </c>
      <c r="F22318" t="s">
        <v>132</v>
      </c>
    </row>
    <row r="22319" spans="1:6" x14ac:dyDescent="0.25">
      <c r="A22319">
        <v>4496</v>
      </c>
      <c r="B22319" s="3">
        <v>44378</v>
      </c>
      <c r="C22319" s="3">
        <v>44469</v>
      </c>
      <c r="D22319" t="s">
        <v>131</v>
      </c>
      <c r="E22319" t="s">
        <v>165</v>
      </c>
      <c r="F22319" t="s">
        <v>132</v>
      </c>
    </row>
    <row r="22320" spans="1:6" x14ac:dyDescent="0.25">
      <c r="A22320">
        <v>4496</v>
      </c>
      <c r="B22320" s="3">
        <v>44470</v>
      </c>
      <c r="C22320" s="3">
        <v>44561</v>
      </c>
      <c r="D22320" t="s">
        <v>131</v>
      </c>
      <c r="E22320" t="s">
        <v>165</v>
      </c>
      <c r="F22320" t="s">
        <v>132</v>
      </c>
    </row>
    <row r="22321" spans="1:6" x14ac:dyDescent="0.25">
      <c r="A22321">
        <v>4496</v>
      </c>
      <c r="B22321" s="3">
        <v>44578</v>
      </c>
      <c r="C22321" s="3">
        <v>44651</v>
      </c>
      <c r="D22321" t="s">
        <v>131</v>
      </c>
      <c r="E22321" t="s">
        <v>165</v>
      </c>
      <c r="F22321" t="s">
        <v>132</v>
      </c>
    </row>
    <row r="22322" spans="1:6" x14ac:dyDescent="0.25">
      <c r="A22322">
        <v>4496</v>
      </c>
      <c r="B22322" s="3">
        <v>44652</v>
      </c>
      <c r="C22322" s="3">
        <v>44742</v>
      </c>
      <c r="D22322" t="s">
        <v>131</v>
      </c>
      <c r="E22322" t="s">
        <v>165</v>
      </c>
      <c r="F22322" t="s">
        <v>132</v>
      </c>
    </row>
    <row r="22323" spans="1:6" x14ac:dyDescent="0.25">
      <c r="A22323">
        <v>4496</v>
      </c>
      <c r="B22323" s="3">
        <v>44743</v>
      </c>
      <c r="C22323" s="3">
        <v>44834</v>
      </c>
      <c r="D22323" t="s">
        <v>131</v>
      </c>
      <c r="E22323" t="s">
        <v>165</v>
      </c>
      <c r="F22323" t="s">
        <v>132</v>
      </c>
    </row>
    <row r="22324" spans="1:6" x14ac:dyDescent="0.25">
      <c r="A22324">
        <v>4497</v>
      </c>
      <c r="B22324" s="3">
        <v>44136</v>
      </c>
      <c r="C22324" s="3">
        <v>44196</v>
      </c>
      <c r="D22324" t="s">
        <v>131</v>
      </c>
      <c r="E22324" t="s">
        <v>171</v>
      </c>
      <c r="F22324" t="s">
        <v>133</v>
      </c>
    </row>
    <row r="22325" spans="1:6" x14ac:dyDescent="0.25">
      <c r="A22325">
        <v>4497</v>
      </c>
      <c r="B22325" s="3">
        <v>44136</v>
      </c>
      <c r="C22325" s="3">
        <v>44196</v>
      </c>
      <c r="D22325" t="s">
        <v>131</v>
      </c>
      <c r="E22325" t="s">
        <v>171</v>
      </c>
      <c r="F22325" t="s">
        <v>133</v>
      </c>
    </row>
    <row r="22326" spans="1:6" x14ac:dyDescent="0.25">
      <c r="A22326">
        <v>4497</v>
      </c>
      <c r="B22326" s="3">
        <v>44197</v>
      </c>
      <c r="C22326" s="3">
        <v>44286</v>
      </c>
      <c r="D22326" t="s">
        <v>131</v>
      </c>
      <c r="E22326" t="s">
        <v>171</v>
      </c>
      <c r="F22326" t="s">
        <v>133</v>
      </c>
    </row>
    <row r="22327" spans="1:6" x14ac:dyDescent="0.25">
      <c r="A22327">
        <v>4497</v>
      </c>
      <c r="B22327" s="3">
        <v>44197</v>
      </c>
      <c r="C22327" s="3">
        <v>44286</v>
      </c>
      <c r="D22327" t="s">
        <v>131</v>
      </c>
      <c r="E22327" t="s">
        <v>171</v>
      </c>
      <c r="F22327" t="s">
        <v>133</v>
      </c>
    </row>
    <row r="22328" spans="1:6" x14ac:dyDescent="0.25">
      <c r="A22328">
        <v>4497</v>
      </c>
      <c r="B22328" s="3">
        <v>44287</v>
      </c>
      <c r="C22328" s="3">
        <v>44377</v>
      </c>
      <c r="D22328" t="s">
        <v>131</v>
      </c>
      <c r="E22328" t="s">
        <v>171</v>
      </c>
      <c r="F22328" t="s">
        <v>133</v>
      </c>
    </row>
    <row r="22329" spans="1:6" x14ac:dyDescent="0.25">
      <c r="A22329">
        <v>4497</v>
      </c>
      <c r="B22329" s="3">
        <v>44287</v>
      </c>
      <c r="C22329" s="3">
        <v>44377</v>
      </c>
      <c r="D22329" t="s">
        <v>131</v>
      </c>
      <c r="E22329" t="s">
        <v>171</v>
      </c>
      <c r="F22329" t="s">
        <v>133</v>
      </c>
    </row>
    <row r="22330" spans="1:6" x14ac:dyDescent="0.25">
      <c r="A22330">
        <v>4497</v>
      </c>
      <c r="B22330" s="3">
        <v>44378</v>
      </c>
      <c r="C22330" s="3">
        <v>44469</v>
      </c>
      <c r="D22330" t="s">
        <v>131</v>
      </c>
      <c r="E22330" t="s">
        <v>171</v>
      </c>
      <c r="F22330" t="s">
        <v>133</v>
      </c>
    </row>
    <row r="22331" spans="1:6" x14ac:dyDescent="0.25">
      <c r="A22331">
        <v>4497</v>
      </c>
      <c r="B22331" s="3">
        <v>44378</v>
      </c>
      <c r="C22331" s="3">
        <v>44469</v>
      </c>
      <c r="D22331" t="s">
        <v>131</v>
      </c>
      <c r="E22331" t="s">
        <v>171</v>
      </c>
      <c r="F22331" t="s">
        <v>133</v>
      </c>
    </row>
    <row r="22332" spans="1:6" x14ac:dyDescent="0.25">
      <c r="A22332">
        <v>4497</v>
      </c>
      <c r="B22332" s="3">
        <v>44470</v>
      </c>
      <c r="C22332" s="3">
        <v>44561</v>
      </c>
      <c r="D22332" t="s">
        <v>131</v>
      </c>
      <c r="E22332" t="s">
        <v>171</v>
      </c>
      <c r="F22332" t="s">
        <v>133</v>
      </c>
    </row>
    <row r="22333" spans="1:6" x14ac:dyDescent="0.25">
      <c r="A22333">
        <v>4497</v>
      </c>
      <c r="B22333" s="3">
        <v>44470</v>
      </c>
      <c r="C22333" s="3">
        <v>44561</v>
      </c>
      <c r="D22333" t="s">
        <v>131</v>
      </c>
      <c r="E22333" t="s">
        <v>171</v>
      </c>
      <c r="F22333" t="s">
        <v>133</v>
      </c>
    </row>
    <row r="22334" spans="1:6" x14ac:dyDescent="0.25">
      <c r="A22334">
        <v>4497</v>
      </c>
      <c r="B22334" s="3">
        <v>44564</v>
      </c>
      <c r="C22334" s="3">
        <v>44651</v>
      </c>
      <c r="D22334" t="s">
        <v>131</v>
      </c>
      <c r="E22334" t="s">
        <v>171</v>
      </c>
      <c r="F22334" t="s">
        <v>133</v>
      </c>
    </row>
    <row r="22335" spans="1:6" x14ac:dyDescent="0.25">
      <c r="A22335">
        <v>4497</v>
      </c>
      <c r="B22335" s="3">
        <v>44564</v>
      </c>
      <c r="C22335" s="3">
        <v>44651</v>
      </c>
      <c r="D22335" t="s">
        <v>131</v>
      </c>
      <c r="E22335" t="s">
        <v>171</v>
      </c>
      <c r="F22335" t="s">
        <v>133</v>
      </c>
    </row>
    <row r="22336" spans="1:6" x14ac:dyDescent="0.25">
      <c r="A22336">
        <v>4497</v>
      </c>
      <c r="B22336" s="3">
        <v>44652</v>
      </c>
      <c r="C22336" s="3">
        <v>44696</v>
      </c>
      <c r="D22336" t="s">
        <v>131</v>
      </c>
      <c r="E22336" t="s">
        <v>171</v>
      </c>
      <c r="F22336" t="s">
        <v>133</v>
      </c>
    </row>
    <row r="22337" spans="1:6" x14ac:dyDescent="0.25">
      <c r="A22337">
        <v>4497</v>
      </c>
      <c r="B22337" s="3">
        <v>44652</v>
      </c>
      <c r="C22337" s="3">
        <v>44696</v>
      </c>
      <c r="D22337" t="s">
        <v>131</v>
      </c>
      <c r="E22337" t="s">
        <v>171</v>
      </c>
      <c r="F22337" t="s">
        <v>133</v>
      </c>
    </row>
    <row r="22338" spans="1:6" x14ac:dyDescent="0.25">
      <c r="A22338">
        <v>4497</v>
      </c>
      <c r="B22338" s="3">
        <v>44697</v>
      </c>
      <c r="C22338" s="3">
        <v>44697</v>
      </c>
      <c r="D22338" t="s">
        <v>131</v>
      </c>
      <c r="E22338" t="s">
        <v>171</v>
      </c>
      <c r="F22338" t="s">
        <v>133</v>
      </c>
    </row>
    <row r="22339" spans="1:6" x14ac:dyDescent="0.25">
      <c r="A22339">
        <v>4497</v>
      </c>
      <c r="B22339" s="3">
        <v>44697</v>
      </c>
      <c r="C22339" s="3">
        <v>44697</v>
      </c>
      <c r="D22339" t="s">
        <v>131</v>
      </c>
      <c r="E22339" t="s">
        <v>171</v>
      </c>
      <c r="F22339" t="s">
        <v>133</v>
      </c>
    </row>
    <row r="22340" spans="1:6" x14ac:dyDescent="0.25">
      <c r="A22340">
        <v>4497</v>
      </c>
      <c r="B22340" s="3">
        <v>44697</v>
      </c>
      <c r="C22340" s="3">
        <v>44788</v>
      </c>
      <c r="D22340" t="s">
        <v>131</v>
      </c>
      <c r="E22340" t="s">
        <v>175</v>
      </c>
      <c r="F22340" t="s">
        <v>133</v>
      </c>
    </row>
    <row r="22341" spans="1:6" x14ac:dyDescent="0.25">
      <c r="A22341">
        <v>4498</v>
      </c>
      <c r="B22341" s="3">
        <v>44180</v>
      </c>
      <c r="C22341" s="3">
        <v>44661</v>
      </c>
      <c r="D22341" t="s">
        <v>131</v>
      </c>
      <c r="E22341" t="s">
        <v>163</v>
      </c>
      <c r="F22341" t="s">
        <v>133</v>
      </c>
    </row>
    <row r="22342" spans="1:6" x14ac:dyDescent="0.25">
      <c r="A22342">
        <v>4498</v>
      </c>
      <c r="B22342" s="3">
        <v>44661</v>
      </c>
      <c r="C22342" s="3">
        <v>44674</v>
      </c>
      <c r="D22342" t="s">
        <v>131</v>
      </c>
      <c r="E22342" t="s">
        <v>163</v>
      </c>
      <c r="F22342" t="s">
        <v>133</v>
      </c>
    </row>
    <row r="22343" spans="1:6" x14ac:dyDescent="0.25">
      <c r="A22343">
        <v>4498</v>
      </c>
      <c r="B22343" s="3">
        <v>44675</v>
      </c>
      <c r="D22343" t="s">
        <v>131</v>
      </c>
      <c r="E22343" t="s">
        <v>163</v>
      </c>
      <c r="F22343" t="s">
        <v>133</v>
      </c>
    </row>
    <row r="22344" spans="1:6" x14ac:dyDescent="0.25">
      <c r="A22344">
        <v>4499</v>
      </c>
      <c r="B22344" s="3">
        <v>44501</v>
      </c>
      <c r="C22344" s="3">
        <v>44587</v>
      </c>
      <c r="D22344" t="s">
        <v>131</v>
      </c>
      <c r="E22344" t="s">
        <v>125</v>
      </c>
      <c r="F22344" t="s">
        <v>133</v>
      </c>
    </row>
    <row r="22345" spans="1:6" x14ac:dyDescent="0.25">
      <c r="A22345">
        <v>4499</v>
      </c>
      <c r="B22345" s="3">
        <v>44587</v>
      </c>
      <c r="C22345" s="3">
        <v>44587</v>
      </c>
      <c r="D22345" t="s">
        <v>131</v>
      </c>
      <c r="E22345" t="s">
        <v>118</v>
      </c>
      <c r="F22345" t="s">
        <v>133</v>
      </c>
    </row>
    <row r="22346" spans="1:6" x14ac:dyDescent="0.25">
      <c r="A22346">
        <v>4499</v>
      </c>
      <c r="B22346" s="3">
        <v>44587</v>
      </c>
      <c r="C22346" s="3">
        <v>44635</v>
      </c>
      <c r="D22346" t="s">
        <v>131</v>
      </c>
      <c r="E22346" t="s">
        <v>125</v>
      </c>
      <c r="F22346" t="s">
        <v>133</v>
      </c>
    </row>
    <row r="22347" spans="1:6" x14ac:dyDescent="0.25">
      <c r="A22347">
        <v>4499</v>
      </c>
      <c r="B22347" s="3">
        <v>44587</v>
      </c>
      <c r="D22347" t="s">
        <v>131</v>
      </c>
      <c r="E22347" t="s">
        <v>118</v>
      </c>
      <c r="F22347" t="s">
        <v>133</v>
      </c>
    </row>
    <row r="22348" spans="1:6" x14ac:dyDescent="0.25">
      <c r="A22348">
        <v>4500</v>
      </c>
      <c r="B22348" s="3">
        <v>44143</v>
      </c>
      <c r="C22348" s="3">
        <v>44196</v>
      </c>
      <c r="D22348" t="s">
        <v>131</v>
      </c>
      <c r="E22348" t="s">
        <v>108</v>
      </c>
      <c r="F22348" t="s">
        <v>133</v>
      </c>
    </row>
    <row r="22349" spans="1:6" x14ac:dyDescent="0.25">
      <c r="A22349">
        <v>4500</v>
      </c>
      <c r="B22349" s="3">
        <v>44197</v>
      </c>
      <c r="C22349" s="3">
        <v>44286</v>
      </c>
      <c r="D22349" t="s">
        <v>131</v>
      </c>
      <c r="E22349" t="s">
        <v>108</v>
      </c>
      <c r="F22349" t="s">
        <v>133</v>
      </c>
    </row>
    <row r="22350" spans="1:6" x14ac:dyDescent="0.25">
      <c r="A22350">
        <v>4500</v>
      </c>
      <c r="B22350" s="3">
        <v>44287</v>
      </c>
      <c r="C22350" s="3">
        <v>44377</v>
      </c>
      <c r="D22350" t="s">
        <v>131</v>
      </c>
      <c r="E22350" t="s">
        <v>108</v>
      </c>
      <c r="F22350" t="s">
        <v>133</v>
      </c>
    </row>
    <row r="22351" spans="1:6" x14ac:dyDescent="0.25">
      <c r="A22351">
        <v>4500</v>
      </c>
      <c r="B22351" s="3">
        <v>44378</v>
      </c>
      <c r="C22351" s="3">
        <v>44469</v>
      </c>
      <c r="D22351" t="s">
        <v>131</v>
      </c>
      <c r="E22351" t="s">
        <v>108</v>
      </c>
      <c r="F22351" t="s">
        <v>133</v>
      </c>
    </row>
    <row r="22352" spans="1:6" x14ac:dyDescent="0.25">
      <c r="A22352">
        <v>4500</v>
      </c>
      <c r="B22352" s="3">
        <v>44470</v>
      </c>
      <c r="C22352" s="3">
        <v>44561</v>
      </c>
      <c r="D22352" t="s">
        <v>131</v>
      </c>
      <c r="E22352" t="s">
        <v>108</v>
      </c>
      <c r="F22352" t="s">
        <v>133</v>
      </c>
    </row>
    <row r="22353" spans="1:6" x14ac:dyDescent="0.25">
      <c r="A22353">
        <v>4500</v>
      </c>
      <c r="B22353" s="3">
        <v>44578</v>
      </c>
      <c r="C22353" s="3">
        <v>44651</v>
      </c>
      <c r="D22353" t="s">
        <v>131</v>
      </c>
      <c r="E22353" t="s">
        <v>108</v>
      </c>
      <c r="F22353" t="s">
        <v>133</v>
      </c>
    </row>
    <row r="22354" spans="1:6" x14ac:dyDescent="0.25">
      <c r="A22354">
        <v>4500</v>
      </c>
      <c r="B22354" s="3">
        <v>44652</v>
      </c>
      <c r="C22354" s="3">
        <v>44834</v>
      </c>
      <c r="D22354" t="s">
        <v>131</v>
      </c>
      <c r="E22354" t="s">
        <v>108</v>
      </c>
      <c r="F22354" t="s">
        <v>133</v>
      </c>
    </row>
    <row r="22355" spans="1:6" x14ac:dyDescent="0.25">
      <c r="A22355">
        <v>4501</v>
      </c>
      <c r="B22355" s="3">
        <v>44153</v>
      </c>
      <c r="C22355" s="3">
        <v>44196</v>
      </c>
      <c r="D22355" t="s">
        <v>131</v>
      </c>
      <c r="E22355" t="s">
        <v>173</v>
      </c>
      <c r="F22355" t="s">
        <v>133</v>
      </c>
    </row>
    <row r="22356" spans="1:6" x14ac:dyDescent="0.25">
      <c r="A22356">
        <v>4501</v>
      </c>
      <c r="B22356" s="3">
        <v>44197</v>
      </c>
      <c r="C22356" s="3">
        <v>44265</v>
      </c>
      <c r="D22356" t="s">
        <v>131</v>
      </c>
      <c r="E22356" t="s">
        <v>173</v>
      </c>
      <c r="F22356" t="s">
        <v>133</v>
      </c>
    </row>
    <row r="22357" spans="1:6" x14ac:dyDescent="0.25">
      <c r="A22357">
        <v>4501</v>
      </c>
      <c r="B22357" s="3">
        <v>44265</v>
      </c>
      <c r="D22357" t="s">
        <v>131</v>
      </c>
      <c r="E22357" t="s">
        <v>173</v>
      </c>
      <c r="F22357" t="s">
        <v>133</v>
      </c>
    </row>
    <row r="22358" spans="1:6" x14ac:dyDescent="0.25">
      <c r="A22358">
        <v>4502</v>
      </c>
      <c r="B22358" s="3">
        <v>44124</v>
      </c>
      <c r="C22358" s="3">
        <v>44196</v>
      </c>
      <c r="D22358" t="s">
        <v>131</v>
      </c>
      <c r="E22358" t="s">
        <v>175</v>
      </c>
      <c r="F22358" t="s">
        <v>132</v>
      </c>
    </row>
    <row r="22359" spans="1:6" x14ac:dyDescent="0.25">
      <c r="A22359">
        <v>4502</v>
      </c>
      <c r="B22359" s="3">
        <v>44197</v>
      </c>
      <c r="C22359" s="3">
        <v>44286</v>
      </c>
      <c r="D22359" t="s">
        <v>131</v>
      </c>
      <c r="E22359" t="s">
        <v>175</v>
      </c>
      <c r="F22359" t="s">
        <v>132</v>
      </c>
    </row>
    <row r="22360" spans="1:6" x14ac:dyDescent="0.25">
      <c r="A22360">
        <v>4502</v>
      </c>
      <c r="B22360" s="3">
        <v>44287</v>
      </c>
      <c r="C22360" s="3">
        <v>44377</v>
      </c>
      <c r="D22360" t="s">
        <v>131</v>
      </c>
      <c r="E22360" t="s">
        <v>175</v>
      </c>
      <c r="F22360" t="s">
        <v>132</v>
      </c>
    </row>
    <row r="22361" spans="1:6" x14ac:dyDescent="0.25">
      <c r="A22361">
        <v>4502</v>
      </c>
      <c r="B22361" s="3">
        <v>44378</v>
      </c>
      <c r="C22361" s="3">
        <v>44469</v>
      </c>
      <c r="D22361" t="s">
        <v>131</v>
      </c>
      <c r="E22361" t="s">
        <v>175</v>
      </c>
      <c r="F22361" t="s">
        <v>132</v>
      </c>
    </row>
    <row r="22362" spans="1:6" x14ac:dyDescent="0.25">
      <c r="A22362">
        <v>4502</v>
      </c>
      <c r="B22362" s="3">
        <v>44470</v>
      </c>
      <c r="C22362" s="3">
        <v>44562</v>
      </c>
      <c r="D22362" t="s">
        <v>131</v>
      </c>
      <c r="E22362" t="s">
        <v>175</v>
      </c>
      <c r="F22362" t="s">
        <v>132</v>
      </c>
    </row>
    <row r="22363" spans="1:6" x14ac:dyDescent="0.25">
      <c r="A22363">
        <v>4502</v>
      </c>
      <c r="B22363" s="3">
        <v>44470</v>
      </c>
      <c r="C22363" s="3">
        <v>44561</v>
      </c>
      <c r="D22363" t="s">
        <v>131</v>
      </c>
      <c r="E22363" t="s">
        <v>175</v>
      </c>
      <c r="F22363" t="s">
        <v>132</v>
      </c>
    </row>
    <row r="22364" spans="1:6" x14ac:dyDescent="0.25">
      <c r="A22364">
        <v>4502</v>
      </c>
      <c r="B22364" s="3">
        <v>44562</v>
      </c>
      <c r="C22364" s="3">
        <v>44562</v>
      </c>
      <c r="D22364" t="s">
        <v>131</v>
      </c>
      <c r="E22364" t="s">
        <v>175</v>
      </c>
      <c r="F22364" t="s">
        <v>132</v>
      </c>
    </row>
    <row r="22365" spans="1:6" x14ac:dyDescent="0.25">
      <c r="A22365">
        <v>4503</v>
      </c>
      <c r="B22365" s="3">
        <v>44343</v>
      </c>
      <c r="C22365" s="3">
        <v>44434</v>
      </c>
      <c r="D22365" t="s">
        <v>131</v>
      </c>
      <c r="E22365" t="s">
        <v>129</v>
      </c>
      <c r="F22365" t="s">
        <v>133</v>
      </c>
    </row>
    <row r="22366" spans="1:6" x14ac:dyDescent="0.25">
      <c r="A22366">
        <v>4503</v>
      </c>
      <c r="B22366" s="3">
        <v>44435</v>
      </c>
      <c r="C22366" s="3">
        <v>44561</v>
      </c>
      <c r="D22366" t="s">
        <v>131</v>
      </c>
      <c r="E22366" t="s">
        <v>129</v>
      </c>
      <c r="F22366" t="s">
        <v>133</v>
      </c>
    </row>
    <row r="22367" spans="1:6" x14ac:dyDescent="0.25">
      <c r="A22367">
        <v>4503</v>
      </c>
      <c r="B22367" s="3">
        <v>44593</v>
      </c>
      <c r="C22367" s="3">
        <v>44681</v>
      </c>
      <c r="D22367" t="s">
        <v>131</v>
      </c>
      <c r="E22367" t="s">
        <v>129</v>
      </c>
      <c r="F22367" t="s">
        <v>133</v>
      </c>
    </row>
    <row r="22368" spans="1:6" x14ac:dyDescent="0.25">
      <c r="A22368">
        <v>4503</v>
      </c>
      <c r="B22368" s="3">
        <v>44682</v>
      </c>
      <c r="C22368" s="3">
        <v>44773</v>
      </c>
      <c r="D22368" t="s">
        <v>131</v>
      </c>
      <c r="E22368" t="s">
        <v>129</v>
      </c>
      <c r="F22368" t="s">
        <v>133</v>
      </c>
    </row>
    <row r="22369" spans="1:6" x14ac:dyDescent="0.25">
      <c r="A22369">
        <v>4505</v>
      </c>
      <c r="B22369" s="3">
        <v>44244</v>
      </c>
      <c r="D22369" t="s">
        <v>131</v>
      </c>
      <c r="E22369" t="s">
        <v>169</v>
      </c>
      <c r="F22369" t="s">
        <v>133</v>
      </c>
    </row>
    <row r="22370" spans="1:6" x14ac:dyDescent="0.25">
      <c r="A22370">
        <v>4507</v>
      </c>
      <c r="B22370" s="3">
        <v>44032</v>
      </c>
      <c r="C22370" s="3">
        <v>44062</v>
      </c>
      <c r="D22370" t="s">
        <v>131</v>
      </c>
      <c r="E22370" t="s">
        <v>163</v>
      </c>
      <c r="F22370" t="s">
        <v>133</v>
      </c>
    </row>
    <row r="22371" spans="1:6" x14ac:dyDescent="0.25">
      <c r="A22371">
        <v>4507</v>
      </c>
      <c r="B22371" s="3">
        <v>44062</v>
      </c>
      <c r="D22371" t="s">
        <v>131</v>
      </c>
      <c r="E22371" t="s">
        <v>163</v>
      </c>
      <c r="F22371" t="s">
        <v>133</v>
      </c>
    </row>
    <row r="22372" spans="1:6" x14ac:dyDescent="0.25">
      <c r="A22372">
        <v>4511</v>
      </c>
      <c r="B22372" s="3">
        <v>44136</v>
      </c>
      <c r="C22372" s="3">
        <v>44196</v>
      </c>
      <c r="D22372" t="s">
        <v>131</v>
      </c>
      <c r="E22372" t="s">
        <v>134</v>
      </c>
      <c r="F22372" t="s">
        <v>133</v>
      </c>
    </row>
    <row r="22373" spans="1:6" x14ac:dyDescent="0.25">
      <c r="A22373">
        <v>4511</v>
      </c>
      <c r="B22373" s="3">
        <v>44197</v>
      </c>
      <c r="C22373" s="3">
        <v>44286</v>
      </c>
      <c r="D22373" t="s">
        <v>131</v>
      </c>
      <c r="E22373" t="s">
        <v>134</v>
      </c>
      <c r="F22373" t="s">
        <v>133</v>
      </c>
    </row>
    <row r="22374" spans="1:6" x14ac:dyDescent="0.25">
      <c r="A22374">
        <v>4511</v>
      </c>
      <c r="B22374" s="3">
        <v>44287</v>
      </c>
      <c r="C22374" s="3">
        <v>44377</v>
      </c>
      <c r="D22374" t="s">
        <v>131</v>
      </c>
      <c r="E22374" t="s">
        <v>134</v>
      </c>
      <c r="F22374" t="s">
        <v>133</v>
      </c>
    </row>
    <row r="22375" spans="1:6" x14ac:dyDescent="0.25">
      <c r="A22375">
        <v>4511</v>
      </c>
      <c r="B22375" s="3">
        <v>44378</v>
      </c>
      <c r="C22375" s="3">
        <v>44469</v>
      </c>
      <c r="D22375" t="s">
        <v>131</v>
      </c>
      <c r="E22375" t="s">
        <v>134</v>
      </c>
      <c r="F22375" t="s">
        <v>133</v>
      </c>
    </row>
    <row r="22376" spans="1:6" x14ac:dyDescent="0.25">
      <c r="A22376">
        <v>4511</v>
      </c>
      <c r="B22376" s="3">
        <v>44470</v>
      </c>
      <c r="C22376" s="3">
        <v>44561</v>
      </c>
      <c r="D22376" t="s">
        <v>131</v>
      </c>
      <c r="E22376" t="s">
        <v>134</v>
      </c>
      <c r="F22376" t="s">
        <v>133</v>
      </c>
    </row>
    <row r="22377" spans="1:6" x14ac:dyDescent="0.25">
      <c r="A22377">
        <v>4511</v>
      </c>
      <c r="B22377" s="3">
        <v>44516</v>
      </c>
      <c r="D22377" t="s">
        <v>131</v>
      </c>
      <c r="E22377" t="s">
        <v>134</v>
      </c>
      <c r="F22377" t="s">
        <v>133</v>
      </c>
    </row>
    <row r="22378" spans="1:6" x14ac:dyDescent="0.25">
      <c r="A22378">
        <v>4511</v>
      </c>
      <c r="B22378" s="3">
        <v>44564</v>
      </c>
      <c r="C22378" s="3">
        <v>44651</v>
      </c>
      <c r="D22378" t="s">
        <v>131</v>
      </c>
      <c r="E22378" t="s">
        <v>134</v>
      </c>
      <c r="F22378" t="s">
        <v>133</v>
      </c>
    </row>
    <row r="22379" spans="1:6" x14ac:dyDescent="0.25">
      <c r="A22379">
        <v>4511</v>
      </c>
      <c r="B22379" s="3">
        <v>44652</v>
      </c>
      <c r="C22379" s="3">
        <v>44742</v>
      </c>
      <c r="D22379" t="s">
        <v>131</v>
      </c>
      <c r="E22379" t="s">
        <v>134</v>
      </c>
      <c r="F22379" t="s">
        <v>133</v>
      </c>
    </row>
    <row r="22380" spans="1:6" x14ac:dyDescent="0.25">
      <c r="A22380">
        <v>4511</v>
      </c>
      <c r="B22380" s="3">
        <v>44713</v>
      </c>
      <c r="C22380" s="3">
        <v>44727</v>
      </c>
      <c r="D22380" t="s">
        <v>131</v>
      </c>
      <c r="E22380" t="s">
        <v>134</v>
      </c>
      <c r="F22380" t="s">
        <v>133</v>
      </c>
    </row>
    <row r="22381" spans="1:6" x14ac:dyDescent="0.25">
      <c r="A22381">
        <v>4513</v>
      </c>
      <c r="B22381" s="3">
        <v>44173</v>
      </c>
      <c r="C22381" s="3">
        <v>44196</v>
      </c>
      <c r="D22381" t="s">
        <v>131</v>
      </c>
      <c r="E22381" t="s">
        <v>169</v>
      </c>
      <c r="F22381" t="s">
        <v>132</v>
      </c>
    </row>
    <row r="22382" spans="1:6" x14ac:dyDescent="0.25">
      <c r="A22382">
        <v>4513</v>
      </c>
      <c r="B22382" s="3">
        <v>44197</v>
      </c>
      <c r="C22382" s="3">
        <v>44286</v>
      </c>
      <c r="D22382" t="s">
        <v>131</v>
      </c>
      <c r="E22382" t="s">
        <v>169</v>
      </c>
      <c r="F22382" t="s">
        <v>132</v>
      </c>
    </row>
    <row r="22383" spans="1:6" x14ac:dyDescent="0.25">
      <c r="A22383">
        <v>4513</v>
      </c>
      <c r="B22383" s="3">
        <v>44287</v>
      </c>
      <c r="C22383" s="3">
        <v>44377</v>
      </c>
      <c r="D22383" t="s">
        <v>131</v>
      </c>
      <c r="E22383" t="s">
        <v>169</v>
      </c>
      <c r="F22383" t="s">
        <v>132</v>
      </c>
    </row>
    <row r="22384" spans="1:6" x14ac:dyDescent="0.25">
      <c r="A22384">
        <v>4513</v>
      </c>
      <c r="B22384" s="3">
        <v>44378</v>
      </c>
      <c r="C22384" s="3">
        <v>44469</v>
      </c>
      <c r="D22384" t="s">
        <v>131</v>
      </c>
      <c r="E22384" t="s">
        <v>169</v>
      </c>
      <c r="F22384" t="s">
        <v>132</v>
      </c>
    </row>
    <row r="22385" spans="1:6" x14ac:dyDescent="0.25">
      <c r="A22385">
        <v>4513</v>
      </c>
      <c r="B22385" s="3">
        <v>44470</v>
      </c>
      <c r="C22385" s="3">
        <v>44561</v>
      </c>
      <c r="D22385" t="s">
        <v>131</v>
      </c>
      <c r="E22385" t="s">
        <v>169</v>
      </c>
      <c r="F22385" t="s">
        <v>132</v>
      </c>
    </row>
    <row r="22386" spans="1:6" x14ac:dyDescent="0.25">
      <c r="A22386">
        <v>4513</v>
      </c>
      <c r="B22386" s="3">
        <v>44593</v>
      </c>
      <c r="C22386" s="3">
        <v>44681</v>
      </c>
      <c r="D22386" t="s">
        <v>131</v>
      </c>
      <c r="E22386" t="s">
        <v>169</v>
      </c>
      <c r="F22386" t="s">
        <v>132</v>
      </c>
    </row>
    <row r="22387" spans="1:6" x14ac:dyDescent="0.25">
      <c r="A22387">
        <v>4513</v>
      </c>
      <c r="B22387" s="3">
        <v>44682</v>
      </c>
      <c r="C22387" s="3">
        <v>44773</v>
      </c>
      <c r="D22387" t="s">
        <v>131</v>
      </c>
      <c r="E22387" t="s">
        <v>169</v>
      </c>
      <c r="F22387" t="s">
        <v>132</v>
      </c>
    </row>
    <row r="22388" spans="1:6" x14ac:dyDescent="0.25">
      <c r="A22388">
        <v>4514</v>
      </c>
      <c r="B22388" s="3">
        <v>44166</v>
      </c>
      <c r="C22388" s="3">
        <v>44196</v>
      </c>
      <c r="D22388" t="s">
        <v>131</v>
      </c>
      <c r="E22388" t="s">
        <v>207</v>
      </c>
      <c r="F22388" t="s">
        <v>133</v>
      </c>
    </row>
    <row r="22389" spans="1:6" x14ac:dyDescent="0.25">
      <c r="A22389">
        <v>4514</v>
      </c>
      <c r="B22389" s="3">
        <v>44197</v>
      </c>
      <c r="C22389" s="3">
        <v>44255</v>
      </c>
      <c r="D22389" t="s">
        <v>131</v>
      </c>
      <c r="E22389" t="s">
        <v>207</v>
      </c>
      <c r="F22389" t="s">
        <v>133</v>
      </c>
    </row>
    <row r="22390" spans="1:6" x14ac:dyDescent="0.25">
      <c r="A22390">
        <v>4514</v>
      </c>
      <c r="B22390" s="3">
        <v>44256</v>
      </c>
      <c r="C22390" s="3">
        <v>44256</v>
      </c>
      <c r="D22390" t="s">
        <v>131</v>
      </c>
      <c r="E22390" t="s">
        <v>207</v>
      </c>
      <c r="F22390" t="s">
        <v>133</v>
      </c>
    </row>
    <row r="22391" spans="1:6" x14ac:dyDescent="0.25">
      <c r="A22391">
        <v>4514</v>
      </c>
      <c r="B22391" s="3">
        <v>44256</v>
      </c>
      <c r="C22391" s="3">
        <v>44270</v>
      </c>
      <c r="D22391" t="s">
        <v>131</v>
      </c>
      <c r="E22391" t="s">
        <v>207</v>
      </c>
      <c r="F22391" t="s">
        <v>133</v>
      </c>
    </row>
    <row r="22392" spans="1:6" x14ac:dyDescent="0.25">
      <c r="A22392">
        <v>4514</v>
      </c>
      <c r="B22392" s="3">
        <v>44271</v>
      </c>
      <c r="C22392" s="3">
        <v>44271</v>
      </c>
      <c r="D22392" t="s">
        <v>131</v>
      </c>
      <c r="E22392" t="s">
        <v>207</v>
      </c>
      <c r="F22392" t="s">
        <v>133</v>
      </c>
    </row>
    <row r="22393" spans="1:6" x14ac:dyDescent="0.25">
      <c r="A22393">
        <v>4514</v>
      </c>
      <c r="B22393" s="3">
        <v>44271</v>
      </c>
      <c r="D22393" t="s">
        <v>131</v>
      </c>
      <c r="E22393" t="s">
        <v>207</v>
      </c>
      <c r="F22393" t="s">
        <v>133</v>
      </c>
    </row>
    <row r="22394" spans="1:6" x14ac:dyDescent="0.25">
      <c r="A22394">
        <v>4515</v>
      </c>
      <c r="B22394" s="3">
        <v>44440</v>
      </c>
      <c r="D22394" t="s">
        <v>131</v>
      </c>
      <c r="E22394" t="s">
        <v>167</v>
      </c>
      <c r="F22394" t="s">
        <v>133</v>
      </c>
    </row>
    <row r="22395" spans="1:6" x14ac:dyDescent="0.25">
      <c r="A22395">
        <v>4516</v>
      </c>
      <c r="B22395" s="3">
        <v>44166</v>
      </c>
      <c r="C22395" s="3">
        <v>44196</v>
      </c>
      <c r="D22395" t="s">
        <v>131</v>
      </c>
      <c r="E22395" t="s">
        <v>178</v>
      </c>
      <c r="F22395" t="s">
        <v>132</v>
      </c>
    </row>
    <row r="22396" spans="1:6" x14ac:dyDescent="0.25">
      <c r="A22396">
        <v>4516</v>
      </c>
      <c r="B22396" s="3">
        <v>44197</v>
      </c>
      <c r="C22396" s="3">
        <v>44197</v>
      </c>
      <c r="D22396" t="s">
        <v>131</v>
      </c>
      <c r="E22396" t="s">
        <v>178</v>
      </c>
      <c r="F22396" t="s">
        <v>132</v>
      </c>
    </row>
    <row r="22397" spans="1:6" x14ac:dyDescent="0.25">
      <c r="A22397">
        <v>4517</v>
      </c>
      <c r="B22397" s="3">
        <v>44424</v>
      </c>
      <c r="C22397" s="3">
        <v>44577</v>
      </c>
      <c r="D22397" t="s">
        <v>131</v>
      </c>
      <c r="E22397" t="s">
        <v>169</v>
      </c>
      <c r="F22397" t="s">
        <v>133</v>
      </c>
    </row>
    <row r="22398" spans="1:6" x14ac:dyDescent="0.25">
      <c r="A22398">
        <v>4517</v>
      </c>
      <c r="B22398" s="3">
        <v>44577</v>
      </c>
      <c r="C22398" s="3">
        <v>44577</v>
      </c>
      <c r="D22398" t="s">
        <v>131</v>
      </c>
      <c r="E22398" t="s">
        <v>169</v>
      </c>
      <c r="F22398" t="s">
        <v>133</v>
      </c>
    </row>
    <row r="22399" spans="1:6" x14ac:dyDescent="0.25">
      <c r="A22399">
        <v>4517</v>
      </c>
      <c r="B22399" s="3">
        <v>44577</v>
      </c>
      <c r="D22399" t="s">
        <v>131</v>
      </c>
      <c r="E22399" t="s">
        <v>116</v>
      </c>
      <c r="F22399" t="s">
        <v>133</v>
      </c>
    </row>
    <row r="22400" spans="1:6" x14ac:dyDescent="0.25">
      <c r="A22400">
        <v>4518</v>
      </c>
      <c r="B22400" s="3">
        <v>44166</v>
      </c>
      <c r="C22400" s="3">
        <v>44196</v>
      </c>
      <c r="D22400" t="s">
        <v>131</v>
      </c>
      <c r="E22400" t="s">
        <v>135</v>
      </c>
      <c r="F22400" t="s">
        <v>133</v>
      </c>
    </row>
    <row r="22401" spans="1:6" x14ac:dyDescent="0.25">
      <c r="A22401">
        <v>4518</v>
      </c>
      <c r="B22401" s="3">
        <v>44197</v>
      </c>
      <c r="C22401" s="3">
        <v>44227</v>
      </c>
      <c r="D22401" t="s">
        <v>131</v>
      </c>
      <c r="E22401" t="s">
        <v>135</v>
      </c>
      <c r="F22401" t="s">
        <v>133</v>
      </c>
    </row>
    <row r="22402" spans="1:6" x14ac:dyDescent="0.25">
      <c r="A22402">
        <v>4518</v>
      </c>
      <c r="B22402" s="3">
        <v>44228</v>
      </c>
      <c r="C22402" s="3">
        <v>44255</v>
      </c>
      <c r="D22402" t="s">
        <v>131</v>
      </c>
      <c r="E22402" t="s">
        <v>135</v>
      </c>
      <c r="F22402" t="s">
        <v>133</v>
      </c>
    </row>
    <row r="22403" spans="1:6" x14ac:dyDescent="0.25">
      <c r="A22403">
        <v>4518</v>
      </c>
      <c r="B22403" s="3">
        <v>44255</v>
      </c>
      <c r="C22403" s="3">
        <v>44255</v>
      </c>
      <c r="D22403" t="s">
        <v>131</v>
      </c>
      <c r="E22403" t="s">
        <v>135</v>
      </c>
      <c r="F22403" t="s">
        <v>133</v>
      </c>
    </row>
    <row r="22404" spans="1:6" x14ac:dyDescent="0.25">
      <c r="A22404">
        <v>4519</v>
      </c>
      <c r="B22404" s="3">
        <v>44287</v>
      </c>
      <c r="C22404" s="3">
        <v>44377</v>
      </c>
      <c r="D22404" t="s">
        <v>131</v>
      </c>
      <c r="E22404" t="s">
        <v>180</v>
      </c>
      <c r="F22404" t="s">
        <v>133</v>
      </c>
    </row>
    <row r="22405" spans="1:6" x14ac:dyDescent="0.25">
      <c r="A22405">
        <v>4519</v>
      </c>
      <c r="B22405" s="3">
        <v>44354</v>
      </c>
      <c r="C22405" s="3">
        <v>44445</v>
      </c>
      <c r="D22405" t="s">
        <v>131</v>
      </c>
      <c r="E22405" t="s">
        <v>134</v>
      </c>
      <c r="F22405" t="s">
        <v>133</v>
      </c>
    </row>
    <row r="22406" spans="1:6" x14ac:dyDescent="0.25">
      <c r="A22406">
        <v>4519</v>
      </c>
      <c r="B22406" s="3">
        <v>44354</v>
      </c>
      <c r="C22406" s="3">
        <v>44362</v>
      </c>
      <c r="D22406" t="s">
        <v>131</v>
      </c>
      <c r="E22406" t="s">
        <v>180</v>
      </c>
      <c r="F22406" t="s">
        <v>133</v>
      </c>
    </row>
    <row r="22407" spans="1:6" x14ac:dyDescent="0.25">
      <c r="A22407">
        <v>4519</v>
      </c>
      <c r="B22407" s="3">
        <v>44446</v>
      </c>
      <c r="C22407" s="3">
        <v>44561</v>
      </c>
      <c r="D22407" t="s">
        <v>131</v>
      </c>
      <c r="E22407" t="s">
        <v>134</v>
      </c>
      <c r="F22407" t="s">
        <v>133</v>
      </c>
    </row>
    <row r="22408" spans="1:6" x14ac:dyDescent="0.25">
      <c r="A22408">
        <v>4519</v>
      </c>
      <c r="B22408" s="3">
        <v>44561</v>
      </c>
      <c r="C22408" s="3">
        <v>44571</v>
      </c>
      <c r="D22408" t="s">
        <v>131</v>
      </c>
      <c r="E22408" t="s">
        <v>134</v>
      </c>
      <c r="F22408" t="s">
        <v>133</v>
      </c>
    </row>
    <row r="22409" spans="1:6" x14ac:dyDescent="0.25">
      <c r="A22409">
        <v>4519</v>
      </c>
      <c r="B22409" s="3">
        <v>44562</v>
      </c>
      <c r="C22409" s="3">
        <v>44562</v>
      </c>
      <c r="D22409" t="s">
        <v>131</v>
      </c>
      <c r="E22409" t="s">
        <v>134</v>
      </c>
      <c r="F22409" t="s">
        <v>133</v>
      </c>
    </row>
    <row r="22410" spans="1:6" x14ac:dyDescent="0.25">
      <c r="A22410">
        <v>4519</v>
      </c>
      <c r="B22410" s="3">
        <v>44562</v>
      </c>
      <c r="C22410" s="3">
        <v>44693</v>
      </c>
      <c r="D22410" t="s">
        <v>131</v>
      </c>
      <c r="E22410" t="s">
        <v>134</v>
      </c>
      <c r="F22410" t="s">
        <v>133</v>
      </c>
    </row>
    <row r="22411" spans="1:6" x14ac:dyDescent="0.25">
      <c r="A22411">
        <v>4519</v>
      </c>
      <c r="B22411" s="3">
        <v>44693</v>
      </c>
      <c r="D22411" t="s">
        <v>131</v>
      </c>
      <c r="E22411" t="s">
        <v>134</v>
      </c>
      <c r="F22411" t="s">
        <v>133</v>
      </c>
    </row>
    <row r="22412" spans="1:6" x14ac:dyDescent="0.25">
      <c r="A22412">
        <v>4521</v>
      </c>
      <c r="B22412" s="3">
        <v>44378</v>
      </c>
      <c r="C22412" s="3">
        <v>44378</v>
      </c>
      <c r="D22412" t="s">
        <v>131</v>
      </c>
      <c r="E22412" t="s">
        <v>185</v>
      </c>
      <c r="F22412" t="s">
        <v>133</v>
      </c>
    </row>
    <row r="22413" spans="1:6" x14ac:dyDescent="0.25">
      <c r="A22413">
        <v>4521</v>
      </c>
      <c r="B22413" s="3">
        <v>44378</v>
      </c>
      <c r="C22413" s="3">
        <v>44567</v>
      </c>
      <c r="D22413" t="s">
        <v>131</v>
      </c>
      <c r="E22413" t="s">
        <v>185</v>
      </c>
      <c r="F22413" t="s">
        <v>133</v>
      </c>
    </row>
    <row r="22414" spans="1:6" x14ac:dyDescent="0.25">
      <c r="A22414">
        <v>4521</v>
      </c>
      <c r="B22414" s="3">
        <v>44567</v>
      </c>
      <c r="C22414" s="3">
        <v>44574</v>
      </c>
      <c r="D22414" t="s">
        <v>131</v>
      </c>
      <c r="E22414" t="s">
        <v>185</v>
      </c>
      <c r="F22414" t="s">
        <v>133</v>
      </c>
    </row>
    <row r="22415" spans="1:6" x14ac:dyDescent="0.25">
      <c r="A22415">
        <v>4521</v>
      </c>
      <c r="B22415" s="3">
        <v>44575</v>
      </c>
      <c r="C22415" s="3">
        <v>44683</v>
      </c>
      <c r="D22415" t="s">
        <v>131</v>
      </c>
      <c r="E22415" t="s">
        <v>185</v>
      </c>
      <c r="F22415" t="s">
        <v>133</v>
      </c>
    </row>
    <row r="22416" spans="1:6" x14ac:dyDescent="0.25">
      <c r="A22416">
        <v>4521</v>
      </c>
      <c r="B22416" s="3">
        <v>44683</v>
      </c>
      <c r="C22416" s="3">
        <v>44683</v>
      </c>
      <c r="D22416" t="s">
        <v>131</v>
      </c>
      <c r="E22416" t="s">
        <v>185</v>
      </c>
      <c r="F22416" t="s">
        <v>133</v>
      </c>
    </row>
    <row r="22417" spans="1:6" x14ac:dyDescent="0.25">
      <c r="A22417">
        <v>4521</v>
      </c>
      <c r="B22417" s="3">
        <v>44684</v>
      </c>
      <c r="D22417" t="s">
        <v>131</v>
      </c>
      <c r="E22417" t="s">
        <v>185</v>
      </c>
      <c r="F22417" t="s">
        <v>133</v>
      </c>
    </row>
    <row r="22418" spans="1:6" x14ac:dyDescent="0.25">
      <c r="A22418">
        <v>4522</v>
      </c>
      <c r="B22418" s="3">
        <v>44578</v>
      </c>
      <c r="C22418" s="3">
        <v>44651</v>
      </c>
      <c r="D22418" t="s">
        <v>131</v>
      </c>
      <c r="E22418" t="s">
        <v>177</v>
      </c>
      <c r="F22418" t="s">
        <v>133</v>
      </c>
    </row>
    <row r="22419" spans="1:6" x14ac:dyDescent="0.25">
      <c r="A22419">
        <v>4522</v>
      </c>
      <c r="B22419" s="3">
        <v>44652</v>
      </c>
      <c r="C22419" s="3">
        <v>44742</v>
      </c>
      <c r="D22419" t="s">
        <v>131</v>
      </c>
      <c r="E22419" t="s">
        <v>177</v>
      </c>
      <c r="F22419" t="s">
        <v>133</v>
      </c>
    </row>
    <row r="22420" spans="1:6" x14ac:dyDescent="0.25">
      <c r="A22420">
        <v>4522</v>
      </c>
      <c r="B22420" s="3">
        <v>44652</v>
      </c>
      <c r="C22420" s="3">
        <v>44657</v>
      </c>
      <c r="D22420" t="s">
        <v>131</v>
      </c>
      <c r="E22420" t="s">
        <v>177</v>
      </c>
      <c r="F22420" t="s">
        <v>133</v>
      </c>
    </row>
    <row r="22421" spans="1:6" x14ac:dyDescent="0.25">
      <c r="A22421">
        <v>4522</v>
      </c>
      <c r="B22421" s="3">
        <v>44743</v>
      </c>
      <c r="C22421" s="3">
        <v>44747</v>
      </c>
      <c r="D22421" t="s">
        <v>131</v>
      </c>
      <c r="E22421" t="s">
        <v>177</v>
      </c>
      <c r="F22421" t="s">
        <v>133</v>
      </c>
    </row>
    <row r="22422" spans="1:6" x14ac:dyDescent="0.25">
      <c r="A22422">
        <v>4523</v>
      </c>
      <c r="B22422" s="3">
        <v>44271</v>
      </c>
      <c r="C22422" s="3">
        <v>44362</v>
      </c>
      <c r="D22422" t="s">
        <v>131</v>
      </c>
      <c r="E22422" t="s">
        <v>167</v>
      </c>
      <c r="F22422" t="s">
        <v>133</v>
      </c>
    </row>
    <row r="22423" spans="1:6" x14ac:dyDescent="0.25">
      <c r="A22423">
        <v>4523</v>
      </c>
      <c r="B22423" s="3">
        <v>44363</v>
      </c>
      <c r="C22423" s="3">
        <v>44454</v>
      </c>
      <c r="D22423" t="s">
        <v>131</v>
      </c>
      <c r="E22423" t="s">
        <v>167</v>
      </c>
      <c r="F22423" t="s">
        <v>133</v>
      </c>
    </row>
    <row r="22424" spans="1:6" x14ac:dyDescent="0.25">
      <c r="A22424">
        <v>4523</v>
      </c>
      <c r="B22424" s="3">
        <v>44455</v>
      </c>
      <c r="C22424" s="3">
        <v>44561</v>
      </c>
      <c r="D22424" t="s">
        <v>131</v>
      </c>
      <c r="E22424" t="s">
        <v>167</v>
      </c>
      <c r="F22424" t="s">
        <v>133</v>
      </c>
    </row>
    <row r="22425" spans="1:6" x14ac:dyDescent="0.25">
      <c r="A22425">
        <v>4523</v>
      </c>
      <c r="B22425" s="3">
        <v>44578</v>
      </c>
      <c r="C22425" s="3">
        <v>44651</v>
      </c>
      <c r="D22425" t="s">
        <v>131</v>
      </c>
      <c r="E22425" t="s">
        <v>167</v>
      </c>
      <c r="F22425" t="s">
        <v>133</v>
      </c>
    </row>
    <row r="22426" spans="1:6" x14ac:dyDescent="0.25">
      <c r="A22426">
        <v>4523</v>
      </c>
      <c r="B22426" s="3">
        <v>44652</v>
      </c>
      <c r="C22426" s="3">
        <v>44742</v>
      </c>
      <c r="D22426" t="s">
        <v>131</v>
      </c>
      <c r="E22426" t="s">
        <v>167</v>
      </c>
      <c r="F22426" t="s">
        <v>133</v>
      </c>
    </row>
    <row r="22427" spans="1:6" x14ac:dyDescent="0.25">
      <c r="A22427">
        <v>4524</v>
      </c>
      <c r="B22427" s="3">
        <v>44222</v>
      </c>
      <c r="C22427" s="3">
        <v>44311</v>
      </c>
      <c r="D22427" t="s">
        <v>131</v>
      </c>
      <c r="E22427" t="s">
        <v>176</v>
      </c>
      <c r="F22427" t="s">
        <v>132</v>
      </c>
    </row>
    <row r="22428" spans="1:6" x14ac:dyDescent="0.25">
      <c r="A22428">
        <v>4524</v>
      </c>
      <c r="B22428" s="3">
        <v>44312</v>
      </c>
      <c r="C22428" s="3">
        <v>44402</v>
      </c>
      <c r="D22428" t="s">
        <v>131</v>
      </c>
      <c r="E22428" t="s">
        <v>176</v>
      </c>
      <c r="F22428" t="s">
        <v>132</v>
      </c>
    </row>
    <row r="22429" spans="1:6" x14ac:dyDescent="0.25">
      <c r="A22429">
        <v>4524</v>
      </c>
      <c r="B22429" s="3">
        <v>44403</v>
      </c>
      <c r="C22429" s="3">
        <v>44494</v>
      </c>
      <c r="D22429" t="s">
        <v>131</v>
      </c>
      <c r="E22429" t="s">
        <v>176</v>
      </c>
      <c r="F22429" t="s">
        <v>132</v>
      </c>
    </row>
    <row r="22430" spans="1:6" x14ac:dyDescent="0.25">
      <c r="A22430">
        <v>4524</v>
      </c>
      <c r="B22430" s="3">
        <v>44564</v>
      </c>
      <c r="C22430" s="3">
        <v>44651</v>
      </c>
      <c r="D22430" t="s">
        <v>131</v>
      </c>
      <c r="E22430" t="s">
        <v>176</v>
      </c>
      <c r="F22430" t="s">
        <v>132</v>
      </c>
    </row>
    <row r="22431" spans="1:6" x14ac:dyDescent="0.25">
      <c r="A22431">
        <v>4524</v>
      </c>
      <c r="B22431" s="3">
        <v>44634</v>
      </c>
      <c r="D22431" t="s">
        <v>131</v>
      </c>
      <c r="E22431" t="s">
        <v>180</v>
      </c>
      <c r="F22431" t="s">
        <v>133</v>
      </c>
    </row>
    <row r="22432" spans="1:6" x14ac:dyDescent="0.25">
      <c r="A22432">
        <v>4524</v>
      </c>
      <c r="B22432" s="3">
        <v>44634</v>
      </c>
      <c r="C22432" s="3">
        <v>44636</v>
      </c>
      <c r="D22432" t="s">
        <v>131</v>
      </c>
      <c r="E22432" t="s">
        <v>176</v>
      </c>
      <c r="F22432" t="s">
        <v>132</v>
      </c>
    </row>
    <row r="22433" spans="1:6" x14ac:dyDescent="0.25">
      <c r="A22433">
        <v>4526</v>
      </c>
      <c r="B22433" s="3">
        <v>44137</v>
      </c>
      <c r="C22433" s="3">
        <v>44196</v>
      </c>
      <c r="D22433" t="s">
        <v>131</v>
      </c>
      <c r="E22433" t="s">
        <v>176</v>
      </c>
      <c r="F22433" t="s">
        <v>133</v>
      </c>
    </row>
    <row r="22434" spans="1:6" x14ac:dyDescent="0.25">
      <c r="A22434">
        <v>4526</v>
      </c>
      <c r="B22434" s="3">
        <v>44197</v>
      </c>
      <c r="C22434" s="3">
        <v>44286</v>
      </c>
      <c r="D22434" t="s">
        <v>131</v>
      </c>
      <c r="E22434" t="s">
        <v>176</v>
      </c>
      <c r="F22434" t="s">
        <v>133</v>
      </c>
    </row>
    <row r="22435" spans="1:6" x14ac:dyDescent="0.25">
      <c r="A22435">
        <v>4526</v>
      </c>
      <c r="B22435" s="3">
        <v>44287</v>
      </c>
      <c r="C22435" s="3">
        <v>44377</v>
      </c>
      <c r="D22435" t="s">
        <v>131</v>
      </c>
      <c r="E22435" t="s">
        <v>176</v>
      </c>
      <c r="F22435" t="s">
        <v>133</v>
      </c>
    </row>
    <row r="22436" spans="1:6" x14ac:dyDescent="0.25">
      <c r="A22436">
        <v>4526</v>
      </c>
      <c r="B22436" s="3">
        <v>44378</v>
      </c>
      <c r="C22436" s="3">
        <v>44469</v>
      </c>
      <c r="D22436" t="s">
        <v>131</v>
      </c>
      <c r="E22436" t="s">
        <v>176</v>
      </c>
      <c r="F22436" t="s">
        <v>133</v>
      </c>
    </row>
    <row r="22437" spans="1:6" x14ac:dyDescent="0.25">
      <c r="A22437">
        <v>4526</v>
      </c>
      <c r="B22437" s="3">
        <v>44470</v>
      </c>
      <c r="C22437" s="3">
        <v>44561</v>
      </c>
      <c r="D22437" t="s">
        <v>131</v>
      </c>
      <c r="E22437" t="s">
        <v>176</v>
      </c>
      <c r="F22437" t="s">
        <v>133</v>
      </c>
    </row>
    <row r="22438" spans="1:6" x14ac:dyDescent="0.25">
      <c r="A22438">
        <v>4526</v>
      </c>
      <c r="B22438" s="3">
        <v>44578</v>
      </c>
      <c r="C22438" s="3">
        <v>44651</v>
      </c>
      <c r="D22438" t="s">
        <v>131</v>
      </c>
      <c r="E22438" t="s">
        <v>176</v>
      </c>
      <c r="F22438" t="s">
        <v>133</v>
      </c>
    </row>
    <row r="22439" spans="1:6" x14ac:dyDescent="0.25">
      <c r="A22439">
        <v>4526</v>
      </c>
      <c r="B22439" s="3">
        <v>44652</v>
      </c>
      <c r="C22439" s="3">
        <v>44742</v>
      </c>
      <c r="D22439" t="s">
        <v>131</v>
      </c>
      <c r="E22439" t="s">
        <v>176</v>
      </c>
      <c r="F22439" t="s">
        <v>133</v>
      </c>
    </row>
    <row r="22440" spans="1:6" x14ac:dyDescent="0.25">
      <c r="A22440">
        <v>4527</v>
      </c>
      <c r="B22440" s="3">
        <v>44202</v>
      </c>
      <c r="C22440" s="3">
        <v>44290</v>
      </c>
      <c r="D22440" t="s">
        <v>131</v>
      </c>
      <c r="E22440" t="s">
        <v>167</v>
      </c>
      <c r="F22440" t="s">
        <v>133</v>
      </c>
    </row>
    <row r="22441" spans="1:6" x14ac:dyDescent="0.25">
      <c r="A22441">
        <v>4527</v>
      </c>
      <c r="B22441" s="3">
        <v>44287</v>
      </c>
      <c r="D22441" t="s">
        <v>131</v>
      </c>
      <c r="E22441" t="s">
        <v>167</v>
      </c>
      <c r="F22441" t="s">
        <v>133</v>
      </c>
    </row>
    <row r="22442" spans="1:6" x14ac:dyDescent="0.25">
      <c r="A22442">
        <v>4527</v>
      </c>
      <c r="B22442" s="3">
        <v>44287</v>
      </c>
      <c r="D22442" t="s">
        <v>131</v>
      </c>
      <c r="E22442" t="s">
        <v>176</v>
      </c>
      <c r="F22442" t="s">
        <v>133</v>
      </c>
    </row>
    <row r="22443" spans="1:6" x14ac:dyDescent="0.25">
      <c r="A22443">
        <v>4528</v>
      </c>
      <c r="B22443" s="3">
        <v>44202</v>
      </c>
      <c r="C22443" s="3">
        <v>44291</v>
      </c>
      <c r="D22443" t="s">
        <v>131</v>
      </c>
      <c r="E22443" t="s">
        <v>124</v>
      </c>
      <c r="F22443" t="s">
        <v>133</v>
      </c>
    </row>
    <row r="22444" spans="1:6" x14ac:dyDescent="0.25">
      <c r="A22444">
        <v>4528</v>
      </c>
      <c r="B22444" s="3">
        <v>44292</v>
      </c>
      <c r="C22444" s="3">
        <v>44382</v>
      </c>
      <c r="D22444" t="s">
        <v>131</v>
      </c>
      <c r="E22444" t="s">
        <v>124</v>
      </c>
      <c r="F22444" t="s">
        <v>133</v>
      </c>
    </row>
    <row r="22445" spans="1:6" x14ac:dyDescent="0.25">
      <c r="A22445">
        <v>4528</v>
      </c>
      <c r="B22445" s="3">
        <v>44383</v>
      </c>
      <c r="C22445" s="3">
        <v>44474</v>
      </c>
      <c r="D22445" t="s">
        <v>131</v>
      </c>
      <c r="E22445" t="s">
        <v>124</v>
      </c>
      <c r="F22445" t="s">
        <v>133</v>
      </c>
    </row>
    <row r="22446" spans="1:6" x14ac:dyDescent="0.25">
      <c r="A22446">
        <v>4528</v>
      </c>
      <c r="B22446" s="3">
        <v>44445</v>
      </c>
      <c r="D22446" t="s">
        <v>131</v>
      </c>
      <c r="E22446" t="s">
        <v>124</v>
      </c>
      <c r="F22446" t="s">
        <v>133</v>
      </c>
    </row>
    <row r="22447" spans="1:6" x14ac:dyDescent="0.25">
      <c r="A22447">
        <v>4529</v>
      </c>
      <c r="B22447" s="3">
        <v>44197</v>
      </c>
      <c r="C22447" s="3">
        <v>44286</v>
      </c>
      <c r="D22447" t="s">
        <v>131</v>
      </c>
      <c r="E22447" t="s">
        <v>177</v>
      </c>
      <c r="F22447" t="s">
        <v>133</v>
      </c>
    </row>
    <row r="22448" spans="1:6" x14ac:dyDescent="0.25">
      <c r="A22448">
        <v>4529</v>
      </c>
      <c r="B22448" s="3">
        <v>44287</v>
      </c>
      <c r="C22448" s="3">
        <v>44377</v>
      </c>
      <c r="D22448" t="s">
        <v>131</v>
      </c>
      <c r="E22448" t="s">
        <v>177</v>
      </c>
      <c r="F22448" t="s">
        <v>133</v>
      </c>
    </row>
    <row r="22449" spans="1:6" x14ac:dyDescent="0.25">
      <c r="A22449">
        <v>4529</v>
      </c>
      <c r="B22449" s="3">
        <v>44378</v>
      </c>
      <c r="C22449" s="3">
        <v>44469</v>
      </c>
      <c r="D22449" t="s">
        <v>131</v>
      </c>
      <c r="E22449" t="s">
        <v>177</v>
      </c>
      <c r="F22449" t="s">
        <v>133</v>
      </c>
    </row>
    <row r="22450" spans="1:6" x14ac:dyDescent="0.25">
      <c r="A22450">
        <v>4529</v>
      </c>
      <c r="B22450" s="3">
        <v>44470</v>
      </c>
      <c r="C22450" s="3">
        <v>44561</v>
      </c>
      <c r="D22450" t="s">
        <v>131</v>
      </c>
      <c r="E22450" t="s">
        <v>177</v>
      </c>
      <c r="F22450" t="s">
        <v>133</v>
      </c>
    </row>
    <row r="22451" spans="1:6" x14ac:dyDescent="0.25">
      <c r="A22451">
        <v>4529</v>
      </c>
      <c r="B22451" s="3">
        <v>44593</v>
      </c>
      <c r="C22451" s="3">
        <v>44681</v>
      </c>
      <c r="D22451" t="s">
        <v>131</v>
      </c>
      <c r="E22451" t="s">
        <v>177</v>
      </c>
      <c r="F22451" t="s">
        <v>133</v>
      </c>
    </row>
    <row r="22452" spans="1:6" x14ac:dyDescent="0.25">
      <c r="A22452">
        <v>4529</v>
      </c>
      <c r="B22452" s="3">
        <v>44682</v>
      </c>
      <c r="C22452" s="3">
        <v>44773</v>
      </c>
      <c r="D22452" t="s">
        <v>131</v>
      </c>
      <c r="E22452" t="s">
        <v>177</v>
      </c>
      <c r="F22452" t="s">
        <v>133</v>
      </c>
    </row>
    <row r="22453" spans="1:6" x14ac:dyDescent="0.25">
      <c r="A22453">
        <v>4530</v>
      </c>
      <c r="B22453" s="3">
        <v>44207</v>
      </c>
      <c r="C22453" s="3">
        <v>44265</v>
      </c>
      <c r="D22453" t="s">
        <v>131</v>
      </c>
      <c r="E22453" t="s">
        <v>128</v>
      </c>
      <c r="F22453" t="s">
        <v>133</v>
      </c>
    </row>
    <row r="22454" spans="1:6" x14ac:dyDescent="0.25">
      <c r="A22454">
        <v>4530</v>
      </c>
      <c r="B22454" s="3">
        <v>44267</v>
      </c>
      <c r="C22454" s="3">
        <v>44327</v>
      </c>
      <c r="D22454" t="s">
        <v>131</v>
      </c>
      <c r="E22454" t="s">
        <v>128</v>
      </c>
      <c r="F22454" t="s">
        <v>133</v>
      </c>
    </row>
    <row r="22455" spans="1:6" x14ac:dyDescent="0.25">
      <c r="A22455">
        <v>4530</v>
      </c>
      <c r="B22455" s="3">
        <v>44328</v>
      </c>
      <c r="C22455" s="3">
        <v>44388</v>
      </c>
      <c r="D22455" t="s">
        <v>131</v>
      </c>
      <c r="E22455" t="s">
        <v>128</v>
      </c>
      <c r="F22455" t="s">
        <v>133</v>
      </c>
    </row>
    <row r="22456" spans="1:6" x14ac:dyDescent="0.25">
      <c r="A22456">
        <v>4530</v>
      </c>
      <c r="B22456" s="3">
        <v>44389</v>
      </c>
      <c r="C22456" s="3">
        <v>44480</v>
      </c>
      <c r="D22456" t="s">
        <v>131</v>
      </c>
      <c r="E22456" t="s">
        <v>128</v>
      </c>
      <c r="F22456" t="s">
        <v>133</v>
      </c>
    </row>
    <row r="22457" spans="1:6" x14ac:dyDescent="0.25">
      <c r="A22457">
        <v>4530</v>
      </c>
      <c r="B22457" s="3">
        <v>44481</v>
      </c>
      <c r="C22457" s="3">
        <v>44561</v>
      </c>
      <c r="D22457" t="s">
        <v>131</v>
      </c>
      <c r="E22457" t="s">
        <v>128</v>
      </c>
      <c r="F22457" t="s">
        <v>133</v>
      </c>
    </row>
    <row r="22458" spans="1:6" x14ac:dyDescent="0.25">
      <c r="A22458">
        <v>4530</v>
      </c>
      <c r="B22458" s="3">
        <v>44682</v>
      </c>
      <c r="C22458" s="3">
        <v>44773</v>
      </c>
      <c r="D22458" t="s">
        <v>131</v>
      </c>
      <c r="E22458" t="s">
        <v>128</v>
      </c>
      <c r="F22458" t="s">
        <v>133</v>
      </c>
    </row>
    <row r="22459" spans="1:6" x14ac:dyDescent="0.25">
      <c r="A22459">
        <v>4533</v>
      </c>
      <c r="B22459" s="3">
        <v>44256</v>
      </c>
      <c r="C22459" s="3">
        <v>44256</v>
      </c>
      <c r="D22459" t="s">
        <v>131</v>
      </c>
      <c r="E22459" t="s">
        <v>169</v>
      </c>
      <c r="F22459" t="s">
        <v>133</v>
      </c>
    </row>
    <row r="22460" spans="1:6" x14ac:dyDescent="0.25">
      <c r="A22460">
        <v>4533</v>
      </c>
      <c r="B22460" s="3">
        <v>44256</v>
      </c>
      <c r="C22460" s="3">
        <v>44472</v>
      </c>
      <c r="D22460" t="s">
        <v>131</v>
      </c>
      <c r="E22460" t="s">
        <v>169</v>
      </c>
      <c r="F22460" t="s">
        <v>133</v>
      </c>
    </row>
    <row r="22461" spans="1:6" x14ac:dyDescent="0.25">
      <c r="A22461">
        <v>4533</v>
      </c>
      <c r="B22461" s="3">
        <v>44472</v>
      </c>
      <c r="C22461" s="3">
        <v>44474</v>
      </c>
      <c r="D22461" t="s">
        <v>131</v>
      </c>
      <c r="E22461" t="s">
        <v>169</v>
      </c>
      <c r="F22461" t="s">
        <v>133</v>
      </c>
    </row>
    <row r="22462" spans="1:6" x14ac:dyDescent="0.25">
      <c r="A22462">
        <v>4533</v>
      </c>
      <c r="B22462" s="3">
        <v>44475</v>
      </c>
      <c r="C22462" s="3">
        <v>44475</v>
      </c>
      <c r="D22462" t="s">
        <v>131</v>
      </c>
      <c r="E22462" t="s">
        <v>169</v>
      </c>
      <c r="F22462" t="s">
        <v>133</v>
      </c>
    </row>
    <row r="22463" spans="1:6" x14ac:dyDescent="0.25">
      <c r="A22463">
        <v>4533</v>
      </c>
      <c r="B22463" s="3">
        <v>44475</v>
      </c>
      <c r="C22463" s="3">
        <v>44479</v>
      </c>
      <c r="D22463" t="s">
        <v>131</v>
      </c>
      <c r="E22463" t="s">
        <v>169</v>
      </c>
      <c r="F22463" t="s">
        <v>133</v>
      </c>
    </row>
    <row r="22464" spans="1:6" x14ac:dyDescent="0.25">
      <c r="A22464">
        <v>4533</v>
      </c>
      <c r="B22464" s="3">
        <v>44480</v>
      </c>
      <c r="C22464" s="3">
        <v>44480</v>
      </c>
      <c r="D22464" t="s">
        <v>131</v>
      </c>
      <c r="E22464" t="s">
        <v>169</v>
      </c>
      <c r="F22464" t="s">
        <v>133</v>
      </c>
    </row>
    <row r="22465" spans="1:6" x14ac:dyDescent="0.25">
      <c r="A22465">
        <v>4533</v>
      </c>
      <c r="B22465" s="3">
        <v>44480</v>
      </c>
      <c r="C22465" s="3">
        <v>44484</v>
      </c>
      <c r="D22465" t="s">
        <v>131</v>
      </c>
      <c r="E22465" t="s">
        <v>169</v>
      </c>
      <c r="F22465" t="s">
        <v>133</v>
      </c>
    </row>
    <row r="22466" spans="1:6" x14ac:dyDescent="0.25">
      <c r="A22466">
        <v>4533</v>
      </c>
      <c r="B22466" s="3">
        <v>44485</v>
      </c>
      <c r="C22466" s="3">
        <v>44490</v>
      </c>
      <c r="D22466" t="s">
        <v>131</v>
      </c>
      <c r="E22466" t="s">
        <v>169</v>
      </c>
      <c r="F22466" t="s">
        <v>133</v>
      </c>
    </row>
    <row r="22467" spans="1:6" x14ac:dyDescent="0.25">
      <c r="A22467">
        <v>4533</v>
      </c>
      <c r="B22467" s="3">
        <v>44490</v>
      </c>
      <c r="C22467" s="3">
        <v>44519</v>
      </c>
      <c r="D22467" t="s">
        <v>131</v>
      </c>
      <c r="E22467" t="s">
        <v>169</v>
      </c>
      <c r="F22467" t="s">
        <v>133</v>
      </c>
    </row>
    <row r="22468" spans="1:6" x14ac:dyDescent="0.25">
      <c r="A22468">
        <v>4533</v>
      </c>
      <c r="B22468" s="3">
        <v>44520</v>
      </c>
      <c r="C22468" s="3">
        <v>44520</v>
      </c>
      <c r="D22468" t="s">
        <v>131</v>
      </c>
      <c r="E22468" t="s">
        <v>169</v>
      </c>
      <c r="F22468" t="s">
        <v>133</v>
      </c>
    </row>
    <row r="22469" spans="1:6" x14ac:dyDescent="0.25">
      <c r="A22469">
        <v>4533</v>
      </c>
      <c r="B22469" s="3">
        <v>44520</v>
      </c>
      <c r="C22469" s="3">
        <v>44587</v>
      </c>
      <c r="D22469" t="s">
        <v>131</v>
      </c>
      <c r="E22469" t="s">
        <v>169</v>
      </c>
      <c r="F22469" t="s">
        <v>133</v>
      </c>
    </row>
    <row r="22470" spans="1:6" x14ac:dyDescent="0.25">
      <c r="A22470">
        <v>4533</v>
      </c>
      <c r="B22470" s="3">
        <v>44588</v>
      </c>
      <c r="D22470" t="s">
        <v>131</v>
      </c>
      <c r="E22470" t="s">
        <v>169</v>
      </c>
      <c r="F22470" t="s">
        <v>133</v>
      </c>
    </row>
    <row r="22471" spans="1:6" x14ac:dyDescent="0.25">
      <c r="A22471">
        <v>4534</v>
      </c>
      <c r="B22471" s="3">
        <v>44243</v>
      </c>
      <c r="C22471" s="3">
        <v>44331</v>
      </c>
      <c r="D22471" t="s">
        <v>131</v>
      </c>
      <c r="E22471" t="s">
        <v>185</v>
      </c>
      <c r="F22471" t="s">
        <v>133</v>
      </c>
    </row>
    <row r="22472" spans="1:6" x14ac:dyDescent="0.25">
      <c r="A22472">
        <v>4534</v>
      </c>
      <c r="B22472" s="3">
        <v>44332</v>
      </c>
      <c r="C22472" s="3">
        <v>44423</v>
      </c>
      <c r="D22472" t="s">
        <v>131</v>
      </c>
      <c r="E22472" t="s">
        <v>185</v>
      </c>
      <c r="F22472" t="s">
        <v>133</v>
      </c>
    </row>
    <row r="22473" spans="1:6" x14ac:dyDescent="0.25">
      <c r="A22473">
        <v>4534</v>
      </c>
      <c r="B22473" s="3">
        <v>44424</v>
      </c>
      <c r="C22473" s="3">
        <v>44515</v>
      </c>
      <c r="D22473" t="s">
        <v>131</v>
      </c>
      <c r="E22473" t="s">
        <v>185</v>
      </c>
      <c r="F22473" t="s">
        <v>133</v>
      </c>
    </row>
    <row r="22474" spans="1:6" x14ac:dyDescent="0.25">
      <c r="A22474">
        <v>4534</v>
      </c>
      <c r="B22474" s="3">
        <v>44516</v>
      </c>
      <c r="C22474" s="3">
        <v>44561</v>
      </c>
      <c r="D22474" t="s">
        <v>131</v>
      </c>
      <c r="E22474" t="s">
        <v>185</v>
      </c>
      <c r="F22474" t="s">
        <v>133</v>
      </c>
    </row>
    <row r="22475" spans="1:6" x14ac:dyDescent="0.25">
      <c r="A22475">
        <v>4534</v>
      </c>
      <c r="B22475" s="3">
        <v>44578</v>
      </c>
      <c r="C22475" s="3">
        <v>44651</v>
      </c>
      <c r="D22475" t="s">
        <v>131</v>
      </c>
      <c r="E22475" t="s">
        <v>185</v>
      </c>
      <c r="F22475" t="s">
        <v>133</v>
      </c>
    </row>
    <row r="22476" spans="1:6" x14ac:dyDescent="0.25">
      <c r="A22476">
        <v>4534</v>
      </c>
      <c r="B22476" s="3">
        <v>44652</v>
      </c>
      <c r="C22476" s="3">
        <v>44742</v>
      </c>
      <c r="D22476" t="s">
        <v>131</v>
      </c>
      <c r="E22476" t="s">
        <v>185</v>
      </c>
      <c r="F22476" t="s">
        <v>133</v>
      </c>
    </row>
    <row r="22477" spans="1:6" x14ac:dyDescent="0.25">
      <c r="A22477">
        <v>4535</v>
      </c>
      <c r="B22477" s="3">
        <v>44305</v>
      </c>
      <c r="C22477" s="3">
        <v>44642</v>
      </c>
      <c r="D22477" t="s">
        <v>131</v>
      </c>
      <c r="E22477" t="s">
        <v>165</v>
      </c>
      <c r="F22477" t="s">
        <v>133</v>
      </c>
    </row>
    <row r="22478" spans="1:6" x14ac:dyDescent="0.25">
      <c r="A22478">
        <v>4535</v>
      </c>
      <c r="B22478" s="3">
        <v>44642</v>
      </c>
      <c r="C22478" s="3">
        <v>44642</v>
      </c>
      <c r="D22478" t="s">
        <v>131</v>
      </c>
      <c r="E22478" t="s">
        <v>165</v>
      </c>
      <c r="F22478" t="s">
        <v>133</v>
      </c>
    </row>
    <row r="22479" spans="1:6" x14ac:dyDescent="0.25">
      <c r="A22479">
        <v>4535</v>
      </c>
      <c r="B22479" s="3">
        <v>44642</v>
      </c>
      <c r="C22479" s="3">
        <v>44642</v>
      </c>
      <c r="D22479" t="s">
        <v>131</v>
      </c>
      <c r="E22479" t="s">
        <v>118</v>
      </c>
      <c r="F22479" t="s">
        <v>133</v>
      </c>
    </row>
    <row r="22480" spans="1:6" x14ac:dyDescent="0.25">
      <c r="A22480">
        <v>4535</v>
      </c>
      <c r="B22480" s="3">
        <v>44642</v>
      </c>
      <c r="D22480" t="s">
        <v>131</v>
      </c>
      <c r="E22480" t="s">
        <v>118</v>
      </c>
      <c r="F22480" t="s">
        <v>133</v>
      </c>
    </row>
    <row r="22481" spans="1:6" x14ac:dyDescent="0.25">
      <c r="A22481">
        <v>4537</v>
      </c>
      <c r="B22481" s="3">
        <v>44228</v>
      </c>
      <c r="C22481" s="3">
        <v>44316</v>
      </c>
      <c r="D22481" t="s">
        <v>131</v>
      </c>
      <c r="E22481" t="s">
        <v>110</v>
      </c>
      <c r="F22481" t="s">
        <v>132</v>
      </c>
    </row>
    <row r="22482" spans="1:6" x14ac:dyDescent="0.25">
      <c r="A22482">
        <v>4537</v>
      </c>
      <c r="B22482" s="3">
        <v>44317</v>
      </c>
      <c r="C22482" s="3">
        <v>44408</v>
      </c>
      <c r="D22482" t="s">
        <v>131</v>
      </c>
      <c r="E22482" t="s">
        <v>110</v>
      </c>
      <c r="F22482" t="s">
        <v>132</v>
      </c>
    </row>
    <row r="22483" spans="1:6" x14ac:dyDescent="0.25">
      <c r="A22483">
        <v>4537</v>
      </c>
      <c r="B22483" s="3">
        <v>44409</v>
      </c>
      <c r="C22483" s="3">
        <v>44500</v>
      </c>
      <c r="D22483" t="s">
        <v>131</v>
      </c>
      <c r="E22483" t="s">
        <v>110</v>
      </c>
      <c r="F22483" t="s">
        <v>132</v>
      </c>
    </row>
    <row r="22484" spans="1:6" x14ac:dyDescent="0.25">
      <c r="A22484">
        <v>4537</v>
      </c>
      <c r="B22484" s="3">
        <v>44501</v>
      </c>
      <c r="C22484" s="3">
        <v>44561</v>
      </c>
      <c r="D22484" t="s">
        <v>131</v>
      </c>
      <c r="E22484" t="s">
        <v>110</v>
      </c>
      <c r="F22484" t="s">
        <v>132</v>
      </c>
    </row>
    <row r="22485" spans="1:6" x14ac:dyDescent="0.25">
      <c r="A22485">
        <v>4537</v>
      </c>
      <c r="B22485" s="3">
        <v>44593</v>
      </c>
      <c r="C22485" s="3">
        <v>44681</v>
      </c>
      <c r="D22485" t="s">
        <v>131</v>
      </c>
      <c r="E22485" t="s">
        <v>110</v>
      </c>
      <c r="F22485" t="s">
        <v>132</v>
      </c>
    </row>
    <row r="22486" spans="1:6" x14ac:dyDescent="0.25">
      <c r="A22486">
        <v>4537</v>
      </c>
      <c r="B22486" s="3">
        <v>44682</v>
      </c>
      <c r="C22486" s="3">
        <v>44773</v>
      </c>
      <c r="D22486" t="s">
        <v>131</v>
      </c>
      <c r="E22486" t="s">
        <v>110</v>
      </c>
      <c r="F22486" t="s">
        <v>132</v>
      </c>
    </row>
    <row r="22487" spans="1:6" x14ac:dyDescent="0.25">
      <c r="A22487">
        <v>4538</v>
      </c>
      <c r="B22487" s="3">
        <v>44228</v>
      </c>
      <c r="C22487" s="3">
        <v>44316</v>
      </c>
      <c r="D22487" t="s">
        <v>131</v>
      </c>
      <c r="E22487" t="s">
        <v>112</v>
      </c>
      <c r="F22487" t="s">
        <v>132</v>
      </c>
    </row>
    <row r="22488" spans="1:6" x14ac:dyDescent="0.25">
      <c r="A22488">
        <v>4538</v>
      </c>
      <c r="B22488" s="3">
        <v>44317</v>
      </c>
      <c r="C22488" s="3">
        <v>44408</v>
      </c>
      <c r="D22488" t="s">
        <v>131</v>
      </c>
      <c r="E22488" t="s">
        <v>112</v>
      </c>
      <c r="F22488" t="s">
        <v>132</v>
      </c>
    </row>
    <row r="22489" spans="1:6" x14ac:dyDescent="0.25">
      <c r="A22489">
        <v>4538</v>
      </c>
      <c r="B22489" s="3">
        <v>44409</v>
      </c>
      <c r="C22489" s="3">
        <v>44500</v>
      </c>
      <c r="D22489" t="s">
        <v>131</v>
      </c>
      <c r="E22489" t="s">
        <v>112</v>
      </c>
      <c r="F22489" t="s">
        <v>132</v>
      </c>
    </row>
    <row r="22490" spans="1:6" x14ac:dyDescent="0.25">
      <c r="A22490">
        <v>4538</v>
      </c>
      <c r="B22490" s="3">
        <v>44501</v>
      </c>
      <c r="C22490" s="3">
        <v>44561</v>
      </c>
      <c r="D22490" t="s">
        <v>131</v>
      </c>
      <c r="E22490" t="s">
        <v>112</v>
      </c>
      <c r="F22490" t="s">
        <v>132</v>
      </c>
    </row>
    <row r="22491" spans="1:6" x14ac:dyDescent="0.25">
      <c r="A22491">
        <v>4538</v>
      </c>
      <c r="B22491" s="3">
        <v>44593</v>
      </c>
      <c r="C22491" s="3">
        <v>44681</v>
      </c>
      <c r="D22491" t="s">
        <v>131</v>
      </c>
      <c r="E22491" t="s">
        <v>112</v>
      </c>
      <c r="F22491" t="s">
        <v>132</v>
      </c>
    </row>
    <row r="22492" spans="1:6" x14ac:dyDescent="0.25">
      <c r="A22492">
        <v>4538</v>
      </c>
      <c r="B22492" s="3">
        <v>44682</v>
      </c>
      <c r="C22492" s="3">
        <v>44773</v>
      </c>
      <c r="D22492" t="s">
        <v>131</v>
      </c>
      <c r="E22492" t="s">
        <v>112</v>
      </c>
      <c r="F22492" t="s">
        <v>132</v>
      </c>
    </row>
    <row r="22493" spans="1:6" x14ac:dyDescent="0.25">
      <c r="A22493">
        <v>4540</v>
      </c>
      <c r="B22493" s="3">
        <v>44256</v>
      </c>
      <c r="C22493" s="3">
        <v>44347</v>
      </c>
      <c r="D22493" t="s">
        <v>131</v>
      </c>
      <c r="E22493" t="s">
        <v>185</v>
      </c>
      <c r="F22493" t="s">
        <v>133</v>
      </c>
    </row>
    <row r="22494" spans="1:6" x14ac:dyDescent="0.25">
      <c r="A22494">
        <v>4540</v>
      </c>
      <c r="B22494" s="3">
        <v>44323</v>
      </c>
      <c r="D22494" t="s">
        <v>131</v>
      </c>
      <c r="E22494" t="s">
        <v>185</v>
      </c>
      <c r="F22494" t="s">
        <v>133</v>
      </c>
    </row>
    <row r="22495" spans="1:6" x14ac:dyDescent="0.25">
      <c r="A22495">
        <v>4541</v>
      </c>
      <c r="B22495" s="3">
        <v>44197</v>
      </c>
      <c r="C22495" s="3">
        <v>44229</v>
      </c>
      <c r="D22495" t="s">
        <v>131</v>
      </c>
      <c r="E22495" t="s">
        <v>167</v>
      </c>
      <c r="F22495" t="s">
        <v>133</v>
      </c>
    </row>
    <row r="22496" spans="1:6" x14ac:dyDescent="0.25">
      <c r="A22496">
        <v>4541</v>
      </c>
      <c r="B22496" s="3">
        <v>44230</v>
      </c>
      <c r="D22496" t="s">
        <v>131</v>
      </c>
      <c r="E22496" t="s">
        <v>167</v>
      </c>
      <c r="F22496" t="s">
        <v>133</v>
      </c>
    </row>
    <row r="22497" spans="1:6" x14ac:dyDescent="0.25">
      <c r="A22497">
        <v>4541</v>
      </c>
      <c r="B22497" s="3">
        <v>44470</v>
      </c>
      <c r="D22497" t="s">
        <v>131</v>
      </c>
      <c r="E22497" t="s">
        <v>167</v>
      </c>
      <c r="F22497" t="s">
        <v>133</v>
      </c>
    </row>
    <row r="22498" spans="1:6" x14ac:dyDescent="0.25">
      <c r="A22498">
        <v>4543</v>
      </c>
      <c r="B22498" s="3">
        <v>44348</v>
      </c>
      <c r="C22498" s="3">
        <v>44377</v>
      </c>
      <c r="D22498" t="s">
        <v>131</v>
      </c>
      <c r="E22498" t="s">
        <v>180</v>
      </c>
      <c r="F22498" t="s">
        <v>133</v>
      </c>
    </row>
    <row r="22499" spans="1:6" x14ac:dyDescent="0.25">
      <c r="A22499">
        <v>4543</v>
      </c>
      <c r="B22499" s="3">
        <v>44378</v>
      </c>
      <c r="C22499" s="3">
        <v>44408</v>
      </c>
      <c r="D22499" t="s">
        <v>131</v>
      </c>
      <c r="E22499" t="s">
        <v>180</v>
      </c>
      <c r="F22499" t="s">
        <v>133</v>
      </c>
    </row>
    <row r="22500" spans="1:6" x14ac:dyDescent="0.25">
      <c r="A22500">
        <v>4543</v>
      </c>
      <c r="B22500" s="3">
        <v>44409</v>
      </c>
      <c r="C22500" s="3">
        <v>44447</v>
      </c>
      <c r="D22500" t="s">
        <v>131</v>
      </c>
      <c r="E22500" t="s">
        <v>180</v>
      </c>
      <c r="F22500" t="s">
        <v>133</v>
      </c>
    </row>
    <row r="22501" spans="1:6" x14ac:dyDescent="0.25">
      <c r="A22501">
        <v>4544</v>
      </c>
      <c r="B22501" s="3">
        <v>44197</v>
      </c>
      <c r="C22501" s="3">
        <v>44286</v>
      </c>
      <c r="D22501" t="s">
        <v>131</v>
      </c>
      <c r="E22501" t="s">
        <v>171</v>
      </c>
      <c r="F22501" t="s">
        <v>133</v>
      </c>
    </row>
    <row r="22502" spans="1:6" x14ac:dyDescent="0.25">
      <c r="A22502">
        <v>4544</v>
      </c>
      <c r="B22502" s="3">
        <v>44287</v>
      </c>
      <c r="C22502" s="3">
        <v>44377</v>
      </c>
      <c r="D22502" t="s">
        <v>131</v>
      </c>
      <c r="E22502" t="s">
        <v>171</v>
      </c>
      <c r="F22502" t="s">
        <v>133</v>
      </c>
    </row>
    <row r="22503" spans="1:6" x14ac:dyDescent="0.25">
      <c r="A22503">
        <v>4544</v>
      </c>
      <c r="B22503" s="3">
        <v>44378</v>
      </c>
      <c r="C22503" s="3">
        <v>44469</v>
      </c>
      <c r="D22503" t="s">
        <v>131</v>
      </c>
      <c r="E22503" t="s">
        <v>171</v>
      </c>
      <c r="F22503" t="s">
        <v>133</v>
      </c>
    </row>
    <row r="22504" spans="1:6" x14ac:dyDescent="0.25">
      <c r="A22504">
        <v>4544</v>
      </c>
      <c r="B22504" s="3">
        <v>44470</v>
      </c>
      <c r="C22504" s="3">
        <v>44561</v>
      </c>
      <c r="D22504" t="s">
        <v>131</v>
      </c>
      <c r="E22504" t="s">
        <v>171</v>
      </c>
      <c r="F22504" t="s">
        <v>133</v>
      </c>
    </row>
    <row r="22505" spans="1:6" x14ac:dyDescent="0.25">
      <c r="A22505">
        <v>4544</v>
      </c>
      <c r="B22505" s="3">
        <v>44564</v>
      </c>
      <c r="C22505" s="3">
        <v>44651</v>
      </c>
      <c r="D22505" t="s">
        <v>131</v>
      </c>
      <c r="E22505" t="s">
        <v>171</v>
      </c>
      <c r="F22505" t="s">
        <v>133</v>
      </c>
    </row>
    <row r="22506" spans="1:6" x14ac:dyDescent="0.25">
      <c r="A22506">
        <v>4544</v>
      </c>
      <c r="B22506" s="3">
        <v>44652</v>
      </c>
      <c r="C22506" s="3">
        <v>44742</v>
      </c>
      <c r="D22506" t="s">
        <v>131</v>
      </c>
      <c r="E22506" t="s">
        <v>171</v>
      </c>
      <c r="F22506" t="s">
        <v>133</v>
      </c>
    </row>
    <row r="22507" spans="1:6" x14ac:dyDescent="0.25">
      <c r="A22507">
        <v>4545</v>
      </c>
      <c r="B22507" s="3">
        <v>44207</v>
      </c>
      <c r="C22507" s="3">
        <v>44207</v>
      </c>
      <c r="D22507" t="s">
        <v>131</v>
      </c>
      <c r="E22507" t="s">
        <v>211</v>
      </c>
      <c r="F22507" t="s">
        <v>133</v>
      </c>
    </row>
    <row r="22508" spans="1:6" x14ac:dyDescent="0.25">
      <c r="A22508">
        <v>4545</v>
      </c>
      <c r="B22508" s="3">
        <v>44207</v>
      </c>
      <c r="C22508" s="3">
        <v>44684</v>
      </c>
      <c r="D22508" t="s">
        <v>131</v>
      </c>
      <c r="E22508" t="s">
        <v>211</v>
      </c>
      <c r="F22508" t="s">
        <v>132</v>
      </c>
    </row>
    <row r="22509" spans="1:6" x14ac:dyDescent="0.25">
      <c r="A22509">
        <v>4545</v>
      </c>
      <c r="B22509" s="3">
        <v>44684</v>
      </c>
      <c r="C22509" s="3">
        <v>44685</v>
      </c>
      <c r="D22509" t="s">
        <v>131</v>
      </c>
      <c r="E22509" t="s">
        <v>211</v>
      </c>
      <c r="F22509" t="s">
        <v>133</v>
      </c>
    </row>
    <row r="22510" spans="1:6" x14ac:dyDescent="0.25">
      <c r="A22510">
        <v>4545</v>
      </c>
      <c r="B22510" s="3">
        <v>44685</v>
      </c>
      <c r="D22510" t="s">
        <v>131</v>
      </c>
      <c r="E22510" t="s">
        <v>211</v>
      </c>
      <c r="F22510" t="s">
        <v>132</v>
      </c>
    </row>
    <row r="22511" spans="1:6" x14ac:dyDescent="0.25">
      <c r="A22511">
        <v>4546</v>
      </c>
      <c r="B22511" s="3">
        <v>44229</v>
      </c>
      <c r="C22511" s="3">
        <v>44317</v>
      </c>
      <c r="D22511" t="s">
        <v>131</v>
      </c>
      <c r="E22511" t="s">
        <v>169</v>
      </c>
      <c r="F22511" t="s">
        <v>133</v>
      </c>
    </row>
    <row r="22512" spans="1:6" x14ac:dyDescent="0.25">
      <c r="A22512">
        <v>4546</v>
      </c>
      <c r="B22512" s="3">
        <v>44318</v>
      </c>
      <c r="C22512" s="3">
        <v>44363</v>
      </c>
      <c r="D22512" t="s">
        <v>131</v>
      </c>
      <c r="E22512" t="s">
        <v>169</v>
      </c>
      <c r="F22512" t="s">
        <v>133</v>
      </c>
    </row>
    <row r="22513" spans="1:6" x14ac:dyDescent="0.25">
      <c r="A22513">
        <v>4546</v>
      </c>
      <c r="B22513" s="3">
        <v>44363</v>
      </c>
      <c r="C22513" s="3">
        <v>44382</v>
      </c>
      <c r="D22513" t="s">
        <v>131</v>
      </c>
      <c r="E22513" t="s">
        <v>169</v>
      </c>
      <c r="F22513" t="s">
        <v>133</v>
      </c>
    </row>
    <row r="22514" spans="1:6" x14ac:dyDescent="0.25">
      <c r="A22514">
        <v>4547</v>
      </c>
      <c r="B22514" s="3">
        <v>44221</v>
      </c>
      <c r="C22514" s="3">
        <v>44318</v>
      </c>
      <c r="D22514" t="s">
        <v>131</v>
      </c>
      <c r="E22514" t="s">
        <v>172</v>
      </c>
      <c r="F22514" t="s">
        <v>133</v>
      </c>
    </row>
    <row r="22515" spans="1:6" x14ac:dyDescent="0.25">
      <c r="A22515">
        <v>4547</v>
      </c>
      <c r="B22515" s="3">
        <v>44317</v>
      </c>
      <c r="D22515" t="s">
        <v>131</v>
      </c>
      <c r="E22515" t="s">
        <v>172</v>
      </c>
      <c r="F22515" t="s">
        <v>133</v>
      </c>
    </row>
    <row r="22516" spans="1:6" x14ac:dyDescent="0.25">
      <c r="A22516">
        <v>4547</v>
      </c>
      <c r="B22516" s="3">
        <v>44485</v>
      </c>
      <c r="C22516" s="3">
        <v>44640</v>
      </c>
      <c r="D22516" t="s">
        <v>131</v>
      </c>
      <c r="E22516" t="s">
        <v>173</v>
      </c>
      <c r="F22516" t="s">
        <v>133</v>
      </c>
    </row>
    <row r="22517" spans="1:6" x14ac:dyDescent="0.25">
      <c r="A22517">
        <v>4547</v>
      </c>
      <c r="B22517" s="3">
        <v>44640</v>
      </c>
      <c r="C22517" s="3">
        <v>44640</v>
      </c>
      <c r="D22517" t="s">
        <v>131</v>
      </c>
      <c r="E22517" t="s">
        <v>173</v>
      </c>
      <c r="F22517" t="s">
        <v>133</v>
      </c>
    </row>
    <row r="22518" spans="1:6" x14ac:dyDescent="0.25">
      <c r="A22518">
        <v>4548</v>
      </c>
      <c r="B22518" s="3">
        <v>44222</v>
      </c>
      <c r="C22518" s="3">
        <v>44311</v>
      </c>
      <c r="D22518" t="s">
        <v>131</v>
      </c>
      <c r="E22518" t="s">
        <v>176</v>
      </c>
      <c r="F22518" t="s">
        <v>132</v>
      </c>
    </row>
    <row r="22519" spans="1:6" x14ac:dyDescent="0.25">
      <c r="A22519">
        <v>4548</v>
      </c>
      <c r="B22519" s="3">
        <v>44312</v>
      </c>
      <c r="C22519" s="3">
        <v>44402</v>
      </c>
      <c r="D22519" t="s">
        <v>131</v>
      </c>
      <c r="E22519" t="s">
        <v>176</v>
      </c>
      <c r="F22519" t="s">
        <v>132</v>
      </c>
    </row>
    <row r="22520" spans="1:6" x14ac:dyDescent="0.25">
      <c r="A22520">
        <v>4548</v>
      </c>
      <c r="B22520" s="3">
        <v>44403</v>
      </c>
      <c r="C22520" s="3">
        <v>44494</v>
      </c>
      <c r="D22520" t="s">
        <v>131</v>
      </c>
      <c r="E22520" t="s">
        <v>176</v>
      </c>
      <c r="F22520" t="s">
        <v>132</v>
      </c>
    </row>
    <row r="22521" spans="1:6" x14ac:dyDescent="0.25">
      <c r="A22521">
        <v>4548</v>
      </c>
      <c r="B22521" s="3">
        <v>44485</v>
      </c>
      <c r="C22521" s="3">
        <v>44485</v>
      </c>
      <c r="D22521" t="s">
        <v>131</v>
      </c>
      <c r="E22521" t="s">
        <v>176</v>
      </c>
      <c r="F22521" t="s">
        <v>132</v>
      </c>
    </row>
    <row r="22522" spans="1:6" x14ac:dyDescent="0.25">
      <c r="A22522">
        <v>4549</v>
      </c>
      <c r="B22522" s="3">
        <v>44222</v>
      </c>
      <c r="C22522" s="3">
        <v>44311</v>
      </c>
      <c r="D22522" t="s">
        <v>131</v>
      </c>
      <c r="E22522" t="s">
        <v>171</v>
      </c>
      <c r="F22522" t="s">
        <v>132</v>
      </c>
    </row>
    <row r="22523" spans="1:6" x14ac:dyDescent="0.25">
      <c r="A22523">
        <v>4549</v>
      </c>
      <c r="B22523" s="3">
        <v>44312</v>
      </c>
      <c r="C22523" s="3">
        <v>44402</v>
      </c>
      <c r="D22523" t="s">
        <v>131</v>
      </c>
      <c r="E22523" t="s">
        <v>171</v>
      </c>
      <c r="F22523" t="s">
        <v>132</v>
      </c>
    </row>
    <row r="22524" spans="1:6" x14ac:dyDescent="0.25">
      <c r="A22524">
        <v>4549</v>
      </c>
      <c r="B22524" s="3">
        <v>44403</v>
      </c>
      <c r="C22524" s="3">
        <v>44408</v>
      </c>
      <c r="D22524" t="s">
        <v>131</v>
      </c>
      <c r="E22524" t="s">
        <v>171</v>
      </c>
      <c r="F22524" t="s">
        <v>132</v>
      </c>
    </row>
    <row r="22525" spans="1:6" x14ac:dyDescent="0.25">
      <c r="A22525">
        <v>4549</v>
      </c>
      <c r="B22525" s="3">
        <v>44409</v>
      </c>
      <c r="D22525" t="s">
        <v>131</v>
      </c>
      <c r="E22525" t="s">
        <v>171</v>
      </c>
      <c r="F22525" t="s">
        <v>132</v>
      </c>
    </row>
    <row r="22526" spans="1:6" x14ac:dyDescent="0.25">
      <c r="A22526">
        <v>4550</v>
      </c>
      <c r="B22526" s="3">
        <v>44228</v>
      </c>
      <c r="D22526" t="s">
        <v>131</v>
      </c>
      <c r="E22526" t="s">
        <v>179</v>
      </c>
      <c r="F22526" t="s">
        <v>133</v>
      </c>
    </row>
    <row r="22527" spans="1:6" x14ac:dyDescent="0.25">
      <c r="A22527">
        <v>4551</v>
      </c>
      <c r="B22527" s="3">
        <v>44228</v>
      </c>
      <c r="C22527" s="3">
        <v>44316</v>
      </c>
      <c r="D22527" t="s">
        <v>131</v>
      </c>
      <c r="E22527" t="s">
        <v>112</v>
      </c>
      <c r="F22527" t="s">
        <v>132</v>
      </c>
    </row>
    <row r="22528" spans="1:6" x14ac:dyDescent="0.25">
      <c r="A22528">
        <v>4551</v>
      </c>
      <c r="B22528" s="3">
        <v>44317</v>
      </c>
      <c r="C22528" s="3">
        <v>44408</v>
      </c>
      <c r="D22528" t="s">
        <v>131</v>
      </c>
      <c r="E22528" t="s">
        <v>112</v>
      </c>
      <c r="F22528" t="s">
        <v>132</v>
      </c>
    </row>
    <row r="22529" spans="1:6" x14ac:dyDescent="0.25">
      <c r="A22529">
        <v>4551</v>
      </c>
      <c r="B22529" s="3">
        <v>44409</v>
      </c>
      <c r="C22529" s="3">
        <v>44500</v>
      </c>
      <c r="D22529" t="s">
        <v>131</v>
      </c>
      <c r="E22529" t="s">
        <v>112</v>
      </c>
      <c r="F22529" t="s">
        <v>132</v>
      </c>
    </row>
    <row r="22530" spans="1:6" x14ac:dyDescent="0.25">
      <c r="A22530">
        <v>4551</v>
      </c>
      <c r="B22530" s="3">
        <v>44439</v>
      </c>
      <c r="D22530" t="s">
        <v>131</v>
      </c>
      <c r="E22530" t="s">
        <v>112</v>
      </c>
      <c r="F22530" t="s">
        <v>132</v>
      </c>
    </row>
    <row r="22531" spans="1:6" x14ac:dyDescent="0.25">
      <c r="A22531">
        <v>4551</v>
      </c>
      <c r="B22531" s="3">
        <v>44440</v>
      </c>
      <c r="C22531" s="3">
        <v>44440</v>
      </c>
      <c r="D22531" t="s">
        <v>131</v>
      </c>
      <c r="E22531" t="s">
        <v>117</v>
      </c>
      <c r="F22531" t="s">
        <v>132</v>
      </c>
    </row>
    <row r="22532" spans="1:6" x14ac:dyDescent="0.25">
      <c r="A22532">
        <v>4551</v>
      </c>
      <c r="B22532" s="3">
        <v>44440</v>
      </c>
      <c r="D22532" t="s">
        <v>131</v>
      </c>
      <c r="E22532" t="s">
        <v>117</v>
      </c>
      <c r="F22532" t="s">
        <v>132</v>
      </c>
    </row>
    <row r="22533" spans="1:6" x14ac:dyDescent="0.25">
      <c r="A22533">
        <v>4552</v>
      </c>
      <c r="B22533" s="3">
        <v>44228</v>
      </c>
      <c r="C22533" s="3">
        <v>44316</v>
      </c>
      <c r="D22533" t="s">
        <v>131</v>
      </c>
      <c r="E22533" t="s">
        <v>112</v>
      </c>
      <c r="F22533" t="s">
        <v>132</v>
      </c>
    </row>
    <row r="22534" spans="1:6" x14ac:dyDescent="0.25">
      <c r="A22534">
        <v>4552</v>
      </c>
      <c r="B22534" s="3">
        <v>44317</v>
      </c>
      <c r="C22534" s="3">
        <v>44408</v>
      </c>
      <c r="D22534" t="s">
        <v>131</v>
      </c>
      <c r="E22534" t="s">
        <v>112</v>
      </c>
      <c r="F22534" t="s">
        <v>132</v>
      </c>
    </row>
    <row r="22535" spans="1:6" x14ac:dyDescent="0.25">
      <c r="A22535">
        <v>4552</v>
      </c>
      <c r="B22535" s="3">
        <v>44409</v>
      </c>
      <c r="C22535" s="3">
        <v>44500</v>
      </c>
      <c r="D22535" t="s">
        <v>131</v>
      </c>
      <c r="E22535" t="s">
        <v>112</v>
      </c>
      <c r="F22535" t="s">
        <v>132</v>
      </c>
    </row>
    <row r="22536" spans="1:6" x14ac:dyDescent="0.25">
      <c r="A22536">
        <v>4552</v>
      </c>
      <c r="B22536" s="3">
        <v>44593</v>
      </c>
      <c r="C22536" s="3">
        <v>44681</v>
      </c>
      <c r="D22536" t="s">
        <v>131</v>
      </c>
      <c r="E22536" t="s">
        <v>112</v>
      </c>
      <c r="F22536" t="s">
        <v>132</v>
      </c>
    </row>
    <row r="22537" spans="1:6" x14ac:dyDescent="0.25">
      <c r="A22537">
        <v>4552</v>
      </c>
      <c r="B22537" s="3">
        <v>44682</v>
      </c>
      <c r="C22537" s="3">
        <v>44773</v>
      </c>
      <c r="D22537" t="s">
        <v>131</v>
      </c>
      <c r="E22537" t="s">
        <v>112</v>
      </c>
      <c r="F22537" t="s">
        <v>132</v>
      </c>
    </row>
    <row r="22538" spans="1:6" x14ac:dyDescent="0.25">
      <c r="A22538">
        <v>4556</v>
      </c>
      <c r="B22538" s="3">
        <v>44242</v>
      </c>
      <c r="C22538" s="3">
        <v>44242</v>
      </c>
      <c r="D22538" t="s">
        <v>131</v>
      </c>
      <c r="E22538" t="s">
        <v>134</v>
      </c>
      <c r="F22538" t="s">
        <v>133</v>
      </c>
    </row>
    <row r="22539" spans="1:6" x14ac:dyDescent="0.25">
      <c r="A22539">
        <v>4556</v>
      </c>
      <c r="B22539" s="3">
        <v>44242</v>
      </c>
      <c r="C22539" s="3">
        <v>44242</v>
      </c>
      <c r="D22539" t="s">
        <v>131</v>
      </c>
      <c r="E22539" t="s">
        <v>134</v>
      </c>
      <c r="F22539" t="s">
        <v>133</v>
      </c>
    </row>
    <row r="22540" spans="1:6" x14ac:dyDescent="0.25">
      <c r="A22540">
        <v>4556</v>
      </c>
      <c r="B22540" s="3">
        <v>44242</v>
      </c>
      <c r="D22540" t="s">
        <v>131</v>
      </c>
      <c r="E22540" t="s">
        <v>167</v>
      </c>
      <c r="F22540" t="s">
        <v>133</v>
      </c>
    </row>
    <row r="22541" spans="1:6" x14ac:dyDescent="0.25">
      <c r="A22541">
        <v>4557</v>
      </c>
      <c r="B22541" s="3">
        <v>44246</v>
      </c>
      <c r="C22541" s="3">
        <v>44334</v>
      </c>
      <c r="D22541" t="s">
        <v>131</v>
      </c>
      <c r="E22541" t="s">
        <v>167</v>
      </c>
      <c r="F22541" t="s">
        <v>133</v>
      </c>
    </row>
    <row r="22542" spans="1:6" x14ac:dyDescent="0.25">
      <c r="A22542">
        <v>4557</v>
      </c>
      <c r="B22542" s="3">
        <v>44335</v>
      </c>
      <c r="C22542" s="3">
        <v>44426</v>
      </c>
      <c r="D22542" t="s">
        <v>131</v>
      </c>
      <c r="E22542" t="s">
        <v>167</v>
      </c>
      <c r="F22542" t="s">
        <v>133</v>
      </c>
    </row>
    <row r="22543" spans="1:6" x14ac:dyDescent="0.25">
      <c r="A22543">
        <v>4557</v>
      </c>
      <c r="B22543" s="3">
        <v>44426</v>
      </c>
      <c r="D22543" t="s">
        <v>131</v>
      </c>
      <c r="E22543" t="s">
        <v>167</v>
      </c>
      <c r="F22543" t="s">
        <v>133</v>
      </c>
    </row>
    <row r="22544" spans="1:6" x14ac:dyDescent="0.25">
      <c r="A22544">
        <v>4559</v>
      </c>
      <c r="B22544" s="3">
        <v>44378</v>
      </c>
      <c r="C22544" s="3">
        <v>44692</v>
      </c>
      <c r="D22544" t="s">
        <v>131</v>
      </c>
      <c r="E22544" t="s">
        <v>176</v>
      </c>
      <c r="F22544" t="s">
        <v>133</v>
      </c>
    </row>
    <row r="22545" spans="1:6" x14ac:dyDescent="0.25">
      <c r="A22545">
        <v>4559</v>
      </c>
      <c r="B22545" s="3">
        <v>44692</v>
      </c>
      <c r="C22545" s="3">
        <v>44694</v>
      </c>
      <c r="D22545" t="s">
        <v>131</v>
      </c>
      <c r="E22545" t="s">
        <v>176</v>
      </c>
      <c r="F22545" t="s">
        <v>133</v>
      </c>
    </row>
    <row r="22546" spans="1:6" x14ac:dyDescent="0.25">
      <c r="A22546">
        <v>4559</v>
      </c>
      <c r="B22546" s="3">
        <v>44695</v>
      </c>
      <c r="C22546" s="3">
        <v>44695</v>
      </c>
      <c r="D22546" t="s">
        <v>131</v>
      </c>
      <c r="E22546" t="s">
        <v>176</v>
      </c>
      <c r="F22546" t="s">
        <v>133</v>
      </c>
    </row>
    <row r="22547" spans="1:6" x14ac:dyDescent="0.25">
      <c r="A22547">
        <v>4559</v>
      </c>
      <c r="B22547" s="3">
        <v>44695</v>
      </c>
      <c r="C22547" s="3">
        <v>44699</v>
      </c>
      <c r="D22547" t="s">
        <v>131</v>
      </c>
      <c r="E22547" t="s">
        <v>176</v>
      </c>
      <c r="F22547" t="s">
        <v>133</v>
      </c>
    </row>
    <row r="22548" spans="1:6" x14ac:dyDescent="0.25">
      <c r="A22548">
        <v>4559</v>
      </c>
      <c r="B22548" s="3">
        <v>44700</v>
      </c>
      <c r="C22548" s="3">
        <v>44700</v>
      </c>
      <c r="D22548" t="s">
        <v>131</v>
      </c>
      <c r="E22548" t="s">
        <v>176</v>
      </c>
      <c r="F22548" t="s">
        <v>133</v>
      </c>
    </row>
    <row r="22549" spans="1:6" x14ac:dyDescent="0.25">
      <c r="A22549">
        <v>4559</v>
      </c>
      <c r="B22549" s="3">
        <v>44700</v>
      </c>
      <c r="C22549" s="3">
        <v>44701</v>
      </c>
      <c r="D22549" t="s">
        <v>131</v>
      </c>
      <c r="E22549" t="s">
        <v>176</v>
      </c>
      <c r="F22549" t="s">
        <v>133</v>
      </c>
    </row>
    <row r="22550" spans="1:6" x14ac:dyDescent="0.25">
      <c r="A22550">
        <v>4559</v>
      </c>
      <c r="B22550" s="3">
        <v>44702</v>
      </c>
      <c r="C22550" s="3">
        <v>44718</v>
      </c>
      <c r="D22550" t="s">
        <v>131</v>
      </c>
      <c r="E22550" t="s">
        <v>176</v>
      </c>
      <c r="F22550" t="s">
        <v>133</v>
      </c>
    </row>
    <row r="22551" spans="1:6" x14ac:dyDescent="0.25">
      <c r="A22551">
        <v>4559</v>
      </c>
      <c r="B22551" s="3">
        <v>44718</v>
      </c>
      <c r="C22551" s="3">
        <v>44732</v>
      </c>
      <c r="D22551" t="s">
        <v>131</v>
      </c>
      <c r="E22551" t="s">
        <v>176</v>
      </c>
      <c r="F22551" t="s">
        <v>133</v>
      </c>
    </row>
    <row r="22552" spans="1:6" x14ac:dyDescent="0.25">
      <c r="A22552">
        <v>4559</v>
      </c>
      <c r="B22552" s="3">
        <v>44733</v>
      </c>
      <c r="C22552" s="3">
        <v>44733</v>
      </c>
      <c r="D22552" t="s">
        <v>131</v>
      </c>
      <c r="E22552" t="s">
        <v>176</v>
      </c>
      <c r="F22552" t="s">
        <v>133</v>
      </c>
    </row>
    <row r="22553" spans="1:6" x14ac:dyDescent="0.25">
      <c r="A22553">
        <v>4559</v>
      </c>
      <c r="B22553" s="3">
        <v>44733</v>
      </c>
      <c r="C22553" s="3">
        <v>44747</v>
      </c>
      <c r="D22553" t="s">
        <v>131</v>
      </c>
      <c r="E22553" t="s">
        <v>176</v>
      </c>
      <c r="F22553" t="s">
        <v>133</v>
      </c>
    </row>
    <row r="22554" spans="1:6" x14ac:dyDescent="0.25">
      <c r="A22554">
        <v>4559</v>
      </c>
      <c r="B22554" s="3">
        <v>44748</v>
      </c>
      <c r="C22554" s="3">
        <v>44748</v>
      </c>
      <c r="D22554" t="s">
        <v>131</v>
      </c>
      <c r="E22554" t="s">
        <v>176</v>
      </c>
      <c r="F22554" t="s">
        <v>133</v>
      </c>
    </row>
    <row r="22555" spans="1:6" x14ac:dyDescent="0.25">
      <c r="A22555">
        <v>4559</v>
      </c>
      <c r="B22555" s="3">
        <v>44748</v>
      </c>
      <c r="C22555" s="3">
        <v>44777</v>
      </c>
      <c r="D22555" t="s">
        <v>131</v>
      </c>
      <c r="E22555" t="s">
        <v>176</v>
      </c>
      <c r="F22555" t="s">
        <v>133</v>
      </c>
    </row>
    <row r="22556" spans="1:6" x14ac:dyDescent="0.25">
      <c r="A22556">
        <v>4559</v>
      </c>
      <c r="B22556" s="3">
        <v>44778</v>
      </c>
      <c r="D22556" t="s">
        <v>131</v>
      </c>
      <c r="E22556" t="s">
        <v>176</v>
      </c>
      <c r="F22556" t="s">
        <v>133</v>
      </c>
    </row>
    <row r="22557" spans="1:6" x14ac:dyDescent="0.25">
      <c r="A22557">
        <v>4561</v>
      </c>
      <c r="B22557" s="3">
        <v>44578</v>
      </c>
      <c r="C22557" s="3">
        <v>44621</v>
      </c>
      <c r="D22557" t="s">
        <v>131</v>
      </c>
      <c r="E22557" t="s">
        <v>176</v>
      </c>
      <c r="F22557" t="s">
        <v>133</v>
      </c>
    </row>
    <row r="22558" spans="1:6" x14ac:dyDescent="0.25">
      <c r="A22558">
        <v>4561</v>
      </c>
      <c r="B22558" s="3">
        <v>44578</v>
      </c>
      <c r="C22558" s="3">
        <v>44578</v>
      </c>
      <c r="D22558" t="s">
        <v>131</v>
      </c>
      <c r="E22558" t="s">
        <v>176</v>
      </c>
      <c r="F22558" t="s">
        <v>133</v>
      </c>
    </row>
    <row r="22559" spans="1:6" x14ac:dyDescent="0.25">
      <c r="A22559">
        <v>4561</v>
      </c>
      <c r="B22559" s="3">
        <v>44621</v>
      </c>
      <c r="C22559" s="3">
        <v>44621</v>
      </c>
      <c r="D22559" t="s">
        <v>131</v>
      </c>
      <c r="E22559" t="s">
        <v>346</v>
      </c>
      <c r="F22559" t="s">
        <v>133</v>
      </c>
    </row>
    <row r="22560" spans="1:6" x14ac:dyDescent="0.25">
      <c r="A22560">
        <v>4561</v>
      </c>
      <c r="B22560" s="3">
        <v>44621</v>
      </c>
      <c r="D22560" t="s">
        <v>131</v>
      </c>
      <c r="E22560" t="s">
        <v>346</v>
      </c>
      <c r="F22560" t="s">
        <v>133</v>
      </c>
    </row>
    <row r="22561" spans="1:6" x14ac:dyDescent="0.25">
      <c r="A22561">
        <v>4562</v>
      </c>
      <c r="B22561" s="3">
        <v>44256</v>
      </c>
      <c r="C22561" s="3">
        <v>44378</v>
      </c>
      <c r="D22561" t="s">
        <v>131</v>
      </c>
      <c r="E22561" t="s">
        <v>176</v>
      </c>
      <c r="F22561" t="s">
        <v>133</v>
      </c>
    </row>
    <row r="22562" spans="1:6" x14ac:dyDescent="0.25">
      <c r="A22562">
        <v>4562</v>
      </c>
      <c r="B22562" s="3">
        <v>44378</v>
      </c>
      <c r="C22562" s="3">
        <v>44440</v>
      </c>
      <c r="D22562" t="s">
        <v>131</v>
      </c>
      <c r="E22562" t="s">
        <v>176</v>
      </c>
      <c r="F22562" t="s">
        <v>133</v>
      </c>
    </row>
    <row r="22563" spans="1:6" x14ac:dyDescent="0.25">
      <c r="A22563">
        <v>4562</v>
      </c>
      <c r="B22563" s="3">
        <v>44440</v>
      </c>
      <c r="C22563" s="3">
        <v>44440</v>
      </c>
      <c r="D22563" t="s">
        <v>131</v>
      </c>
      <c r="E22563" t="s">
        <v>176</v>
      </c>
      <c r="F22563" t="s">
        <v>133</v>
      </c>
    </row>
    <row r="22564" spans="1:6" x14ac:dyDescent="0.25">
      <c r="A22564">
        <v>4562</v>
      </c>
      <c r="B22564" s="3">
        <v>44440</v>
      </c>
      <c r="C22564" s="3">
        <v>44562</v>
      </c>
      <c r="D22564" t="s">
        <v>131</v>
      </c>
      <c r="E22564" t="s">
        <v>167</v>
      </c>
      <c r="F22564" t="s">
        <v>133</v>
      </c>
    </row>
    <row r="22565" spans="1:6" x14ac:dyDescent="0.25">
      <c r="A22565">
        <v>4562</v>
      </c>
      <c r="B22565" s="3">
        <v>44562</v>
      </c>
      <c r="C22565" s="3">
        <v>44562</v>
      </c>
      <c r="D22565" t="s">
        <v>131</v>
      </c>
      <c r="E22565" t="s">
        <v>167</v>
      </c>
      <c r="F22565" t="s">
        <v>133</v>
      </c>
    </row>
    <row r="22566" spans="1:6" x14ac:dyDescent="0.25">
      <c r="A22566">
        <v>4562</v>
      </c>
      <c r="B22566" s="3">
        <v>44562</v>
      </c>
      <c r="C22566" s="3">
        <v>44562</v>
      </c>
      <c r="D22566" t="s">
        <v>131</v>
      </c>
      <c r="E22566" t="s">
        <v>187</v>
      </c>
      <c r="F22566" t="s">
        <v>133</v>
      </c>
    </row>
    <row r="22567" spans="1:6" x14ac:dyDescent="0.25">
      <c r="A22567">
        <v>4562</v>
      </c>
      <c r="B22567" s="3">
        <v>44562</v>
      </c>
      <c r="C22567" s="3">
        <v>44562</v>
      </c>
      <c r="D22567" t="s">
        <v>131</v>
      </c>
      <c r="E22567" t="s">
        <v>187</v>
      </c>
      <c r="F22567" t="s">
        <v>133</v>
      </c>
    </row>
    <row r="22568" spans="1:6" x14ac:dyDescent="0.25">
      <c r="A22568">
        <v>4562</v>
      </c>
      <c r="B22568" s="3">
        <v>44562</v>
      </c>
      <c r="C22568" s="3">
        <v>44562</v>
      </c>
      <c r="D22568" t="s">
        <v>131</v>
      </c>
      <c r="E22568" t="s">
        <v>187</v>
      </c>
      <c r="F22568" t="s">
        <v>133</v>
      </c>
    </row>
    <row r="22569" spans="1:6" x14ac:dyDescent="0.25">
      <c r="A22569">
        <v>4562</v>
      </c>
      <c r="B22569" s="3">
        <v>44562</v>
      </c>
      <c r="C22569" s="3">
        <v>44562</v>
      </c>
      <c r="D22569" t="s">
        <v>131</v>
      </c>
      <c r="E22569" t="s">
        <v>187</v>
      </c>
      <c r="F22569" t="s">
        <v>133</v>
      </c>
    </row>
    <row r="22570" spans="1:6" x14ac:dyDescent="0.25">
      <c r="A22570">
        <v>4562</v>
      </c>
      <c r="B22570" s="3">
        <v>44562</v>
      </c>
      <c r="C22570" s="3">
        <v>44562</v>
      </c>
      <c r="D22570" t="s">
        <v>131</v>
      </c>
      <c r="E22570" t="s">
        <v>187</v>
      </c>
      <c r="F22570" t="s">
        <v>133</v>
      </c>
    </row>
    <row r="22571" spans="1:6" x14ac:dyDescent="0.25">
      <c r="A22571">
        <v>4562</v>
      </c>
      <c r="B22571" s="3">
        <v>44652</v>
      </c>
      <c r="C22571" s="3">
        <v>44652</v>
      </c>
      <c r="D22571" t="s">
        <v>131</v>
      </c>
      <c r="E22571" t="s">
        <v>167</v>
      </c>
      <c r="F22571" t="s">
        <v>133</v>
      </c>
    </row>
    <row r="22572" spans="1:6" x14ac:dyDescent="0.25">
      <c r="A22572">
        <v>4562</v>
      </c>
      <c r="B22572" s="3">
        <v>44652</v>
      </c>
      <c r="D22572" t="s">
        <v>131</v>
      </c>
      <c r="E22572" t="s">
        <v>187</v>
      </c>
      <c r="F22572" t="s">
        <v>133</v>
      </c>
    </row>
    <row r="22573" spans="1:6" x14ac:dyDescent="0.25">
      <c r="A22573">
        <v>4563</v>
      </c>
      <c r="B22573" s="3">
        <v>44256</v>
      </c>
      <c r="C22573" s="3">
        <v>44347</v>
      </c>
      <c r="D22573" t="s">
        <v>131</v>
      </c>
      <c r="E22573" t="s">
        <v>187</v>
      </c>
      <c r="F22573" t="s">
        <v>132</v>
      </c>
    </row>
    <row r="22574" spans="1:6" x14ac:dyDescent="0.25">
      <c r="A22574">
        <v>4563</v>
      </c>
      <c r="B22574" s="3">
        <v>44348</v>
      </c>
      <c r="C22574" s="3">
        <v>44439</v>
      </c>
      <c r="D22574" t="s">
        <v>131</v>
      </c>
      <c r="E22574" t="s">
        <v>187</v>
      </c>
      <c r="F22574" t="s">
        <v>132</v>
      </c>
    </row>
    <row r="22575" spans="1:6" x14ac:dyDescent="0.25">
      <c r="A22575">
        <v>4563</v>
      </c>
      <c r="B22575" s="3">
        <v>44440</v>
      </c>
      <c r="C22575" s="3">
        <v>44561</v>
      </c>
      <c r="D22575" t="s">
        <v>131</v>
      </c>
      <c r="E22575" t="s">
        <v>187</v>
      </c>
      <c r="F22575" t="s">
        <v>132</v>
      </c>
    </row>
    <row r="22576" spans="1:6" x14ac:dyDescent="0.25">
      <c r="A22576">
        <v>4563</v>
      </c>
      <c r="B22576" s="3">
        <v>44562</v>
      </c>
      <c r="C22576" s="3">
        <v>44562</v>
      </c>
      <c r="D22576" t="s">
        <v>131</v>
      </c>
      <c r="E22576" t="s">
        <v>187</v>
      </c>
      <c r="F22576" t="s">
        <v>132</v>
      </c>
    </row>
    <row r="22577" spans="1:6" x14ac:dyDescent="0.25">
      <c r="A22577">
        <v>4566</v>
      </c>
      <c r="B22577" s="3">
        <v>44355</v>
      </c>
      <c r="D22577" t="s">
        <v>131</v>
      </c>
      <c r="E22577" t="s">
        <v>125</v>
      </c>
      <c r="F22577" t="s">
        <v>133</v>
      </c>
    </row>
    <row r="22578" spans="1:6" x14ac:dyDescent="0.25">
      <c r="A22578">
        <v>4568</v>
      </c>
      <c r="B22578" s="3">
        <v>44622</v>
      </c>
      <c r="C22578" s="3">
        <v>44712</v>
      </c>
      <c r="D22578" t="s">
        <v>131</v>
      </c>
      <c r="E22578" t="s">
        <v>185</v>
      </c>
      <c r="F22578" t="s">
        <v>133</v>
      </c>
    </row>
    <row r="22579" spans="1:6" x14ac:dyDescent="0.25">
      <c r="A22579">
        <v>4568</v>
      </c>
      <c r="B22579" s="3">
        <v>44713</v>
      </c>
      <c r="C22579" s="3">
        <v>44804</v>
      </c>
      <c r="D22579" t="s">
        <v>131</v>
      </c>
      <c r="E22579" t="s">
        <v>185</v>
      </c>
      <c r="F22579" t="s">
        <v>133</v>
      </c>
    </row>
    <row r="22580" spans="1:6" x14ac:dyDescent="0.25">
      <c r="A22580">
        <v>4569</v>
      </c>
      <c r="B22580" s="3">
        <v>44363</v>
      </c>
      <c r="C22580" s="3">
        <v>44456</v>
      </c>
      <c r="D22580" t="s">
        <v>131</v>
      </c>
      <c r="E22580" t="s">
        <v>169</v>
      </c>
      <c r="F22580" t="s">
        <v>133</v>
      </c>
    </row>
    <row r="22581" spans="1:6" x14ac:dyDescent="0.25">
      <c r="A22581">
        <v>4569</v>
      </c>
      <c r="B22581" s="3">
        <v>44456</v>
      </c>
      <c r="C22581" s="3">
        <v>44456</v>
      </c>
      <c r="D22581" t="s">
        <v>131</v>
      </c>
      <c r="E22581" t="s">
        <v>169</v>
      </c>
      <c r="F22581" t="s">
        <v>133</v>
      </c>
    </row>
    <row r="22582" spans="1:6" x14ac:dyDescent="0.25">
      <c r="A22582">
        <v>4570</v>
      </c>
      <c r="B22582" s="3">
        <v>44256</v>
      </c>
      <c r="C22582" s="3">
        <v>44286</v>
      </c>
      <c r="D22582" t="s">
        <v>131</v>
      </c>
      <c r="E22582" t="s">
        <v>167</v>
      </c>
      <c r="F22582" t="s">
        <v>133</v>
      </c>
    </row>
    <row r="22583" spans="1:6" x14ac:dyDescent="0.25">
      <c r="A22583">
        <v>4570</v>
      </c>
      <c r="B22583" s="3">
        <v>44317</v>
      </c>
      <c r="C22583" s="3">
        <v>44347</v>
      </c>
      <c r="D22583" t="s">
        <v>131</v>
      </c>
      <c r="E22583" t="s">
        <v>167</v>
      </c>
      <c r="F22583" t="s">
        <v>133</v>
      </c>
    </row>
    <row r="22584" spans="1:6" x14ac:dyDescent="0.25">
      <c r="A22584">
        <v>4570</v>
      </c>
      <c r="B22584" s="3">
        <v>44348</v>
      </c>
      <c r="C22584" s="3">
        <v>44382</v>
      </c>
      <c r="D22584" t="s">
        <v>131</v>
      </c>
      <c r="E22584" t="s">
        <v>167</v>
      </c>
      <c r="F22584" t="s">
        <v>133</v>
      </c>
    </row>
    <row r="22585" spans="1:6" x14ac:dyDescent="0.25">
      <c r="A22585">
        <v>4571</v>
      </c>
      <c r="B22585" s="3">
        <v>44287</v>
      </c>
      <c r="C22585" s="3">
        <v>44377</v>
      </c>
      <c r="D22585" t="s">
        <v>131</v>
      </c>
      <c r="E22585" t="s">
        <v>167</v>
      </c>
      <c r="F22585" t="s">
        <v>133</v>
      </c>
    </row>
    <row r="22586" spans="1:6" x14ac:dyDescent="0.25">
      <c r="A22586">
        <v>4571</v>
      </c>
      <c r="B22586" s="3">
        <v>44378</v>
      </c>
      <c r="C22586" s="3">
        <v>44469</v>
      </c>
      <c r="D22586" t="s">
        <v>131</v>
      </c>
      <c r="E22586" t="s">
        <v>167</v>
      </c>
      <c r="F22586" t="s">
        <v>133</v>
      </c>
    </row>
    <row r="22587" spans="1:6" x14ac:dyDescent="0.25">
      <c r="A22587">
        <v>4571</v>
      </c>
      <c r="B22587" s="3">
        <v>44470</v>
      </c>
      <c r="D22587" t="s">
        <v>131</v>
      </c>
      <c r="E22587" t="s">
        <v>167</v>
      </c>
      <c r="F22587" t="s">
        <v>133</v>
      </c>
    </row>
    <row r="22588" spans="1:6" x14ac:dyDescent="0.25">
      <c r="A22588">
        <v>4571</v>
      </c>
      <c r="B22588" s="3">
        <v>44470</v>
      </c>
      <c r="C22588" s="3">
        <v>44561</v>
      </c>
      <c r="D22588" t="s">
        <v>131</v>
      </c>
      <c r="E22588" t="s">
        <v>167</v>
      </c>
      <c r="F22588" t="s">
        <v>133</v>
      </c>
    </row>
    <row r="22589" spans="1:6" x14ac:dyDescent="0.25">
      <c r="A22589">
        <v>4571</v>
      </c>
      <c r="B22589" s="3">
        <v>44578</v>
      </c>
      <c r="C22589" s="3">
        <v>44651</v>
      </c>
      <c r="D22589" t="s">
        <v>131</v>
      </c>
      <c r="E22589" t="s">
        <v>167</v>
      </c>
      <c r="F22589" t="s">
        <v>133</v>
      </c>
    </row>
    <row r="22590" spans="1:6" x14ac:dyDescent="0.25">
      <c r="A22590">
        <v>4571</v>
      </c>
      <c r="B22590" s="3">
        <v>44652</v>
      </c>
      <c r="C22590" s="3">
        <v>44742</v>
      </c>
      <c r="D22590" t="s">
        <v>131</v>
      </c>
      <c r="E22590" t="s">
        <v>167</v>
      </c>
      <c r="F22590" t="s">
        <v>133</v>
      </c>
    </row>
    <row r="22591" spans="1:6" x14ac:dyDescent="0.25">
      <c r="A22591">
        <v>4572</v>
      </c>
      <c r="B22591" s="3">
        <v>44713</v>
      </c>
      <c r="D22591" t="s">
        <v>131</v>
      </c>
      <c r="E22591" t="s">
        <v>347</v>
      </c>
      <c r="F22591" t="s">
        <v>133</v>
      </c>
    </row>
    <row r="22592" spans="1:6" x14ac:dyDescent="0.25">
      <c r="A22592">
        <v>4573</v>
      </c>
      <c r="B22592" s="3">
        <v>44271</v>
      </c>
      <c r="C22592" s="3">
        <v>44347</v>
      </c>
      <c r="D22592" t="s">
        <v>131</v>
      </c>
      <c r="E22592" t="s">
        <v>170</v>
      </c>
      <c r="F22592" t="s">
        <v>132</v>
      </c>
    </row>
    <row r="22593" spans="1:6" x14ac:dyDescent="0.25">
      <c r="A22593">
        <v>4573</v>
      </c>
      <c r="B22593" s="3">
        <v>44348</v>
      </c>
      <c r="C22593" s="3">
        <v>44439</v>
      </c>
      <c r="D22593" t="s">
        <v>131</v>
      </c>
      <c r="E22593" t="s">
        <v>170</v>
      </c>
      <c r="F22593" t="s">
        <v>132</v>
      </c>
    </row>
    <row r="22594" spans="1:6" x14ac:dyDescent="0.25">
      <c r="A22594">
        <v>4573</v>
      </c>
      <c r="B22594" s="3">
        <v>44440</v>
      </c>
      <c r="C22594" s="3">
        <v>44561</v>
      </c>
      <c r="D22594" t="s">
        <v>131</v>
      </c>
      <c r="E22594" t="s">
        <v>170</v>
      </c>
      <c r="F22594" t="s">
        <v>132</v>
      </c>
    </row>
    <row r="22595" spans="1:6" x14ac:dyDescent="0.25">
      <c r="A22595">
        <v>4573</v>
      </c>
      <c r="B22595" s="3">
        <v>44593</v>
      </c>
      <c r="C22595" s="3">
        <v>44681</v>
      </c>
      <c r="D22595" t="s">
        <v>131</v>
      </c>
      <c r="E22595" t="s">
        <v>170</v>
      </c>
      <c r="F22595" t="s">
        <v>132</v>
      </c>
    </row>
    <row r="22596" spans="1:6" x14ac:dyDescent="0.25">
      <c r="A22596">
        <v>4573</v>
      </c>
      <c r="B22596" s="3">
        <v>44682</v>
      </c>
      <c r="C22596" s="3">
        <v>44773</v>
      </c>
      <c r="D22596" t="s">
        <v>131</v>
      </c>
      <c r="E22596" t="s">
        <v>170</v>
      </c>
      <c r="F22596" t="s">
        <v>132</v>
      </c>
    </row>
    <row r="22597" spans="1:6" x14ac:dyDescent="0.25">
      <c r="A22597">
        <v>4574</v>
      </c>
      <c r="B22597" s="3">
        <v>44409</v>
      </c>
      <c r="C22597" s="3">
        <v>44500</v>
      </c>
      <c r="D22597" t="s">
        <v>131</v>
      </c>
      <c r="E22597" t="s">
        <v>176</v>
      </c>
      <c r="F22597" t="s">
        <v>133</v>
      </c>
    </row>
    <row r="22598" spans="1:6" x14ac:dyDescent="0.25">
      <c r="A22598">
        <v>4574</v>
      </c>
      <c r="B22598" s="3">
        <v>44501</v>
      </c>
      <c r="C22598" s="3">
        <v>44561</v>
      </c>
      <c r="D22598" t="s">
        <v>131</v>
      </c>
      <c r="E22598" t="s">
        <v>176</v>
      </c>
      <c r="F22598" t="s">
        <v>133</v>
      </c>
    </row>
    <row r="22599" spans="1:6" x14ac:dyDescent="0.25">
      <c r="A22599">
        <v>4574</v>
      </c>
      <c r="B22599" s="3">
        <v>44578</v>
      </c>
      <c r="C22599" s="3">
        <v>44651</v>
      </c>
      <c r="D22599" t="s">
        <v>131</v>
      </c>
      <c r="E22599" t="s">
        <v>176</v>
      </c>
      <c r="F22599" t="s">
        <v>133</v>
      </c>
    </row>
    <row r="22600" spans="1:6" x14ac:dyDescent="0.25">
      <c r="A22600">
        <v>4574</v>
      </c>
      <c r="B22600" s="3">
        <v>44652</v>
      </c>
      <c r="C22600" s="3">
        <v>44742</v>
      </c>
      <c r="D22600" t="s">
        <v>131</v>
      </c>
      <c r="E22600" t="s">
        <v>176</v>
      </c>
      <c r="F22600" t="s">
        <v>133</v>
      </c>
    </row>
    <row r="22601" spans="1:6" x14ac:dyDescent="0.25">
      <c r="A22601">
        <v>4575</v>
      </c>
      <c r="B22601" s="3">
        <v>44256</v>
      </c>
      <c r="C22601" s="3">
        <v>44498</v>
      </c>
      <c r="D22601" t="s">
        <v>131</v>
      </c>
      <c r="E22601" t="s">
        <v>172</v>
      </c>
      <c r="F22601" t="s">
        <v>133</v>
      </c>
    </row>
    <row r="22602" spans="1:6" x14ac:dyDescent="0.25">
      <c r="A22602">
        <v>4575</v>
      </c>
      <c r="B22602" s="3">
        <v>44498</v>
      </c>
      <c r="C22602" s="3">
        <v>44562</v>
      </c>
      <c r="D22602" t="s">
        <v>131</v>
      </c>
      <c r="E22602" t="s">
        <v>172</v>
      </c>
      <c r="F22602" t="s">
        <v>133</v>
      </c>
    </row>
    <row r="22603" spans="1:6" x14ac:dyDescent="0.25">
      <c r="A22603">
        <v>4576</v>
      </c>
      <c r="B22603" s="3">
        <v>44652</v>
      </c>
      <c r="D22603" t="s">
        <v>131</v>
      </c>
      <c r="E22603" t="s">
        <v>169</v>
      </c>
      <c r="F22603" t="s">
        <v>133</v>
      </c>
    </row>
    <row r="22604" spans="1:6" x14ac:dyDescent="0.25">
      <c r="A22604">
        <v>4577</v>
      </c>
      <c r="B22604" s="3">
        <v>44470</v>
      </c>
      <c r="C22604" s="3">
        <v>44561</v>
      </c>
      <c r="D22604" t="s">
        <v>131</v>
      </c>
      <c r="E22604" t="s">
        <v>167</v>
      </c>
      <c r="F22604" t="s">
        <v>133</v>
      </c>
    </row>
    <row r="22605" spans="1:6" x14ac:dyDescent="0.25">
      <c r="A22605">
        <v>4577</v>
      </c>
      <c r="B22605" s="3">
        <v>44561</v>
      </c>
      <c r="C22605" s="3">
        <v>44571</v>
      </c>
      <c r="D22605" t="s">
        <v>131</v>
      </c>
      <c r="E22605" t="s">
        <v>167</v>
      </c>
      <c r="F22605" t="s">
        <v>133</v>
      </c>
    </row>
    <row r="22606" spans="1:6" x14ac:dyDescent="0.25">
      <c r="A22606">
        <v>4577</v>
      </c>
      <c r="B22606" s="3">
        <v>44562</v>
      </c>
      <c r="C22606" s="3">
        <v>44562</v>
      </c>
      <c r="D22606" t="s">
        <v>131</v>
      </c>
      <c r="E22606" t="s">
        <v>167</v>
      </c>
      <c r="F22606" t="s">
        <v>133</v>
      </c>
    </row>
    <row r="22607" spans="1:6" x14ac:dyDescent="0.25">
      <c r="A22607">
        <v>4577</v>
      </c>
      <c r="B22607" s="3">
        <v>44562</v>
      </c>
      <c r="C22607" s="3">
        <v>44652</v>
      </c>
      <c r="D22607" t="s">
        <v>131</v>
      </c>
      <c r="E22607" t="s">
        <v>167</v>
      </c>
      <c r="F22607" t="s">
        <v>133</v>
      </c>
    </row>
    <row r="22608" spans="1:6" x14ac:dyDescent="0.25">
      <c r="A22608">
        <v>4577</v>
      </c>
      <c r="B22608" s="3">
        <v>44562</v>
      </c>
      <c r="C22608" s="3">
        <v>44652</v>
      </c>
      <c r="D22608" t="s">
        <v>131</v>
      </c>
      <c r="E22608" t="s">
        <v>187</v>
      </c>
      <c r="F22608" t="s">
        <v>133</v>
      </c>
    </row>
    <row r="22609" spans="1:6" x14ac:dyDescent="0.25">
      <c r="A22609">
        <v>4577</v>
      </c>
      <c r="B22609" s="3">
        <v>44652</v>
      </c>
      <c r="D22609" t="s">
        <v>131</v>
      </c>
      <c r="E22609" t="s">
        <v>167</v>
      </c>
      <c r="F22609" t="s">
        <v>133</v>
      </c>
    </row>
    <row r="22610" spans="1:6" x14ac:dyDescent="0.25">
      <c r="A22610">
        <v>4577</v>
      </c>
      <c r="B22610" s="3">
        <v>44652</v>
      </c>
      <c r="C22610" s="3">
        <v>44652</v>
      </c>
      <c r="D22610" t="s">
        <v>131</v>
      </c>
      <c r="E22610" t="s">
        <v>187</v>
      </c>
      <c r="F22610" t="s">
        <v>133</v>
      </c>
    </row>
    <row r="22611" spans="1:6" x14ac:dyDescent="0.25">
      <c r="A22611">
        <v>4577</v>
      </c>
      <c r="B22611" s="3">
        <v>44652</v>
      </c>
      <c r="C22611" s="3">
        <v>44652</v>
      </c>
      <c r="D22611" t="s">
        <v>131</v>
      </c>
      <c r="E22611" t="s">
        <v>187</v>
      </c>
      <c r="F22611" t="s">
        <v>133</v>
      </c>
    </row>
    <row r="22612" spans="1:6" x14ac:dyDescent="0.25">
      <c r="A22612">
        <v>4578</v>
      </c>
      <c r="B22612" s="3">
        <v>44377</v>
      </c>
      <c r="C22612" s="3">
        <v>44468</v>
      </c>
      <c r="D22612" t="s">
        <v>131</v>
      </c>
      <c r="E22612" t="s">
        <v>163</v>
      </c>
      <c r="F22612" t="s">
        <v>132</v>
      </c>
    </row>
    <row r="22613" spans="1:6" x14ac:dyDescent="0.25">
      <c r="A22613">
        <v>4578</v>
      </c>
      <c r="B22613" s="3">
        <v>44469</v>
      </c>
      <c r="C22613" s="3">
        <v>44561</v>
      </c>
      <c r="D22613" t="s">
        <v>131</v>
      </c>
      <c r="E22613" t="s">
        <v>163</v>
      </c>
      <c r="F22613" t="s">
        <v>132</v>
      </c>
    </row>
    <row r="22614" spans="1:6" x14ac:dyDescent="0.25">
      <c r="A22614">
        <v>4580</v>
      </c>
      <c r="B22614" s="3">
        <v>44501</v>
      </c>
      <c r="D22614" t="s">
        <v>131</v>
      </c>
      <c r="E22614" t="s">
        <v>173</v>
      </c>
      <c r="F22614" t="s">
        <v>133</v>
      </c>
    </row>
    <row r="22615" spans="1:6" x14ac:dyDescent="0.25">
      <c r="A22615">
        <v>4581</v>
      </c>
      <c r="B22615" s="3">
        <v>44356</v>
      </c>
      <c r="C22615" s="3">
        <v>44385</v>
      </c>
      <c r="D22615" t="s">
        <v>131</v>
      </c>
      <c r="E22615" t="s">
        <v>173</v>
      </c>
      <c r="F22615" t="s">
        <v>133</v>
      </c>
    </row>
    <row r="22616" spans="1:6" x14ac:dyDescent="0.25">
      <c r="A22616">
        <v>4581</v>
      </c>
      <c r="B22616" s="3">
        <v>44386</v>
      </c>
      <c r="C22616" s="3">
        <v>44477</v>
      </c>
      <c r="D22616" t="s">
        <v>131</v>
      </c>
      <c r="E22616" t="s">
        <v>173</v>
      </c>
      <c r="F22616" t="s">
        <v>133</v>
      </c>
    </row>
    <row r="22617" spans="1:6" x14ac:dyDescent="0.25">
      <c r="A22617">
        <v>4581</v>
      </c>
      <c r="B22617" s="3">
        <v>44478</v>
      </c>
      <c r="C22617" s="3">
        <v>44561</v>
      </c>
      <c r="D22617" t="s">
        <v>131</v>
      </c>
      <c r="E22617" t="s">
        <v>173</v>
      </c>
      <c r="F22617" t="s">
        <v>133</v>
      </c>
    </row>
    <row r="22618" spans="1:6" x14ac:dyDescent="0.25">
      <c r="A22618">
        <v>4581</v>
      </c>
      <c r="B22618" s="3">
        <v>44516</v>
      </c>
      <c r="D22618" t="s">
        <v>131</v>
      </c>
      <c r="E22618" t="s">
        <v>173</v>
      </c>
      <c r="F22618" t="s">
        <v>133</v>
      </c>
    </row>
    <row r="22619" spans="1:6" x14ac:dyDescent="0.25">
      <c r="A22619">
        <v>4583</v>
      </c>
      <c r="B22619" s="3">
        <v>44287</v>
      </c>
      <c r="C22619" s="3">
        <v>44316</v>
      </c>
      <c r="D22619" t="s">
        <v>131</v>
      </c>
      <c r="E22619" t="s">
        <v>176</v>
      </c>
      <c r="F22619" t="s">
        <v>133</v>
      </c>
    </row>
    <row r="22620" spans="1:6" x14ac:dyDescent="0.25">
      <c r="A22620">
        <v>4583</v>
      </c>
      <c r="B22620" s="3">
        <v>44317</v>
      </c>
      <c r="C22620" s="3">
        <v>44347</v>
      </c>
      <c r="D22620" t="s">
        <v>131</v>
      </c>
      <c r="E22620" t="s">
        <v>176</v>
      </c>
      <c r="F22620" t="s">
        <v>133</v>
      </c>
    </row>
    <row r="22621" spans="1:6" x14ac:dyDescent="0.25">
      <c r="A22621">
        <v>4583</v>
      </c>
      <c r="B22621" s="3">
        <v>44347</v>
      </c>
      <c r="C22621" s="3">
        <v>44382</v>
      </c>
      <c r="D22621" t="s">
        <v>131</v>
      </c>
      <c r="E22621" t="s">
        <v>176</v>
      </c>
      <c r="F22621" t="s">
        <v>133</v>
      </c>
    </row>
    <row r="22622" spans="1:6" x14ac:dyDescent="0.25">
      <c r="A22622">
        <v>4584</v>
      </c>
      <c r="B22622" s="3">
        <v>44440</v>
      </c>
      <c r="C22622" s="3">
        <v>44530</v>
      </c>
      <c r="D22622" t="s">
        <v>131</v>
      </c>
      <c r="E22622" t="s">
        <v>185</v>
      </c>
      <c r="F22622" t="s">
        <v>133</v>
      </c>
    </row>
    <row r="22623" spans="1:6" x14ac:dyDescent="0.25">
      <c r="A22623">
        <v>4584</v>
      </c>
      <c r="B22623" s="3">
        <v>44531</v>
      </c>
      <c r="C22623" s="3">
        <v>44561</v>
      </c>
      <c r="D22623" t="s">
        <v>131</v>
      </c>
      <c r="E22623" t="s">
        <v>185</v>
      </c>
      <c r="F22623" t="s">
        <v>133</v>
      </c>
    </row>
    <row r="22624" spans="1:6" x14ac:dyDescent="0.25">
      <c r="A22624">
        <v>4584</v>
      </c>
      <c r="B22624" s="3">
        <v>44562</v>
      </c>
      <c r="D22624" t="s">
        <v>131</v>
      </c>
      <c r="E22624" t="s">
        <v>185</v>
      </c>
      <c r="F22624" t="s">
        <v>133</v>
      </c>
    </row>
    <row r="22625" spans="1:6" x14ac:dyDescent="0.25">
      <c r="A22625">
        <v>4584</v>
      </c>
      <c r="B22625" s="3">
        <v>44585</v>
      </c>
      <c r="D22625" t="s">
        <v>131</v>
      </c>
      <c r="E22625" t="s">
        <v>113</v>
      </c>
      <c r="F22625" t="s">
        <v>133</v>
      </c>
    </row>
    <row r="22626" spans="1:6" x14ac:dyDescent="0.25">
      <c r="A22626">
        <v>4585</v>
      </c>
      <c r="B22626" s="3">
        <v>44256</v>
      </c>
      <c r="C22626" s="3">
        <v>44284</v>
      </c>
      <c r="D22626" t="s">
        <v>131</v>
      </c>
      <c r="E22626" t="s">
        <v>185</v>
      </c>
      <c r="F22626" t="s">
        <v>133</v>
      </c>
    </row>
    <row r="22627" spans="1:6" x14ac:dyDescent="0.25">
      <c r="A22627">
        <v>4585</v>
      </c>
      <c r="B22627" s="3">
        <v>44284</v>
      </c>
      <c r="C22627" s="3">
        <v>44284</v>
      </c>
      <c r="D22627" t="s">
        <v>131</v>
      </c>
      <c r="E22627" t="s">
        <v>292</v>
      </c>
      <c r="F22627" t="s">
        <v>133</v>
      </c>
    </row>
    <row r="22628" spans="1:6" x14ac:dyDescent="0.25">
      <c r="A22628">
        <v>4585</v>
      </c>
      <c r="B22628" s="3">
        <v>44284</v>
      </c>
      <c r="D22628" t="s">
        <v>131</v>
      </c>
      <c r="E22628" t="s">
        <v>292</v>
      </c>
      <c r="F22628" t="s">
        <v>133</v>
      </c>
    </row>
    <row r="22629" spans="1:6" x14ac:dyDescent="0.25">
      <c r="A22629">
        <v>4586</v>
      </c>
      <c r="B22629" s="3">
        <v>44578</v>
      </c>
      <c r="C22629" s="3">
        <v>44651</v>
      </c>
      <c r="D22629" t="s">
        <v>131</v>
      </c>
      <c r="E22629" t="s">
        <v>190</v>
      </c>
      <c r="F22629" t="s">
        <v>133</v>
      </c>
    </row>
    <row r="22630" spans="1:6" x14ac:dyDescent="0.25">
      <c r="A22630">
        <v>4586</v>
      </c>
      <c r="B22630" s="3">
        <v>44652</v>
      </c>
      <c r="C22630" s="3">
        <v>44742</v>
      </c>
      <c r="D22630" t="s">
        <v>131</v>
      </c>
      <c r="E22630" t="s">
        <v>190</v>
      </c>
      <c r="F22630" t="s">
        <v>133</v>
      </c>
    </row>
    <row r="22631" spans="1:6" x14ac:dyDescent="0.25">
      <c r="A22631">
        <v>4586</v>
      </c>
      <c r="B22631" s="3">
        <v>44713</v>
      </c>
      <c r="C22631" s="3">
        <v>44727</v>
      </c>
      <c r="D22631" t="s">
        <v>131</v>
      </c>
      <c r="E22631" t="s">
        <v>190</v>
      </c>
      <c r="F22631" t="s">
        <v>133</v>
      </c>
    </row>
    <row r="22632" spans="1:6" x14ac:dyDescent="0.25">
      <c r="A22632">
        <v>4586</v>
      </c>
      <c r="B22632" s="3">
        <v>44713</v>
      </c>
      <c r="D22632" t="s">
        <v>131</v>
      </c>
      <c r="E22632" t="s">
        <v>339</v>
      </c>
      <c r="F22632" t="s">
        <v>133</v>
      </c>
    </row>
    <row r="22633" spans="1:6" x14ac:dyDescent="0.25">
      <c r="A22633">
        <v>4587</v>
      </c>
      <c r="B22633" s="3">
        <v>44562</v>
      </c>
      <c r="D22633" t="s">
        <v>131</v>
      </c>
      <c r="E22633" t="s">
        <v>177</v>
      </c>
      <c r="F22633" t="s">
        <v>133</v>
      </c>
    </row>
    <row r="22634" spans="1:6" x14ac:dyDescent="0.25">
      <c r="A22634">
        <v>4591</v>
      </c>
      <c r="B22634" s="3">
        <v>44302</v>
      </c>
      <c r="C22634" s="3">
        <v>44392</v>
      </c>
      <c r="D22634" t="s">
        <v>131</v>
      </c>
      <c r="E22634" t="s">
        <v>110</v>
      </c>
      <c r="F22634" t="s">
        <v>132</v>
      </c>
    </row>
    <row r="22635" spans="1:6" x14ac:dyDescent="0.25">
      <c r="A22635">
        <v>4591</v>
      </c>
      <c r="B22635" s="3">
        <v>44393</v>
      </c>
      <c r="C22635" s="3">
        <v>44484</v>
      </c>
      <c r="D22635" t="s">
        <v>131</v>
      </c>
      <c r="E22635" t="s">
        <v>110</v>
      </c>
      <c r="F22635" t="s">
        <v>132</v>
      </c>
    </row>
    <row r="22636" spans="1:6" x14ac:dyDescent="0.25">
      <c r="A22636">
        <v>4591</v>
      </c>
      <c r="B22636" s="3">
        <v>44485</v>
      </c>
      <c r="C22636" s="3">
        <v>44561</v>
      </c>
      <c r="D22636" t="s">
        <v>131</v>
      </c>
      <c r="E22636" t="s">
        <v>110</v>
      </c>
      <c r="F22636" t="s">
        <v>132</v>
      </c>
    </row>
    <row r="22637" spans="1:6" x14ac:dyDescent="0.25">
      <c r="A22637">
        <v>4591</v>
      </c>
      <c r="B22637" s="3">
        <v>44562</v>
      </c>
      <c r="D22637" t="s">
        <v>131</v>
      </c>
      <c r="E22637" t="s">
        <v>110</v>
      </c>
      <c r="F22637" t="s">
        <v>132</v>
      </c>
    </row>
    <row r="22638" spans="1:6" x14ac:dyDescent="0.25">
      <c r="A22638">
        <v>4592</v>
      </c>
      <c r="B22638" s="3">
        <v>44287</v>
      </c>
      <c r="C22638" s="3">
        <v>44355</v>
      </c>
      <c r="D22638" t="s">
        <v>131</v>
      </c>
      <c r="E22638" t="s">
        <v>165</v>
      </c>
      <c r="F22638" t="s">
        <v>133</v>
      </c>
    </row>
    <row r="22639" spans="1:6" x14ac:dyDescent="0.25">
      <c r="A22639">
        <v>4592</v>
      </c>
      <c r="B22639" s="3">
        <v>44355</v>
      </c>
      <c r="C22639" s="3">
        <v>44355</v>
      </c>
      <c r="D22639" t="s">
        <v>131</v>
      </c>
      <c r="E22639" t="s">
        <v>165</v>
      </c>
      <c r="F22639" t="s">
        <v>133</v>
      </c>
    </row>
    <row r="22640" spans="1:6" x14ac:dyDescent="0.25">
      <c r="A22640">
        <v>4592</v>
      </c>
      <c r="B22640" s="3">
        <v>44355</v>
      </c>
      <c r="C22640" s="3">
        <v>44411</v>
      </c>
      <c r="D22640" t="s">
        <v>131</v>
      </c>
      <c r="E22640" t="s">
        <v>200</v>
      </c>
      <c r="F22640" t="s">
        <v>133</v>
      </c>
    </row>
    <row r="22641" spans="1:6" x14ac:dyDescent="0.25">
      <c r="A22641">
        <v>4592</v>
      </c>
      <c r="B22641" s="3">
        <v>44411</v>
      </c>
      <c r="C22641" s="3">
        <v>44424</v>
      </c>
      <c r="D22641" t="s">
        <v>131</v>
      </c>
      <c r="E22641" t="s">
        <v>200</v>
      </c>
      <c r="F22641" t="s">
        <v>133</v>
      </c>
    </row>
    <row r="22642" spans="1:6" x14ac:dyDescent="0.25">
      <c r="A22642">
        <v>4592</v>
      </c>
      <c r="B22642" s="3">
        <v>44424</v>
      </c>
      <c r="C22642" s="3">
        <v>44453</v>
      </c>
      <c r="D22642" t="s">
        <v>131</v>
      </c>
      <c r="E22642" t="s">
        <v>200</v>
      </c>
      <c r="F22642" t="s">
        <v>133</v>
      </c>
    </row>
    <row r="22643" spans="1:6" x14ac:dyDescent="0.25">
      <c r="A22643">
        <v>4592</v>
      </c>
      <c r="B22643" s="3">
        <v>44454</v>
      </c>
      <c r="C22643" s="3">
        <v>44591</v>
      </c>
      <c r="D22643" t="s">
        <v>131</v>
      </c>
      <c r="E22643" t="s">
        <v>200</v>
      </c>
      <c r="F22643" t="s">
        <v>133</v>
      </c>
    </row>
    <row r="22644" spans="1:6" x14ac:dyDescent="0.25">
      <c r="A22644">
        <v>4592</v>
      </c>
      <c r="B22644" s="3">
        <v>44587</v>
      </c>
      <c r="C22644" s="3">
        <v>44591</v>
      </c>
      <c r="D22644" t="s">
        <v>131</v>
      </c>
      <c r="E22644" t="s">
        <v>200</v>
      </c>
      <c r="F22644" t="s">
        <v>133</v>
      </c>
    </row>
    <row r="22645" spans="1:6" x14ac:dyDescent="0.25">
      <c r="A22645">
        <v>4592</v>
      </c>
      <c r="B22645" s="3">
        <v>44591</v>
      </c>
      <c r="C22645" s="3">
        <v>44595</v>
      </c>
      <c r="D22645" t="s">
        <v>131</v>
      </c>
      <c r="E22645" t="s">
        <v>200</v>
      </c>
      <c r="F22645" t="s">
        <v>133</v>
      </c>
    </row>
    <row r="22646" spans="1:6" x14ac:dyDescent="0.25">
      <c r="A22646">
        <v>4592</v>
      </c>
      <c r="B22646" s="3">
        <v>44596</v>
      </c>
      <c r="D22646" t="s">
        <v>131</v>
      </c>
      <c r="E22646" t="s">
        <v>200</v>
      </c>
      <c r="F22646" t="s">
        <v>133</v>
      </c>
    </row>
    <row r="22647" spans="1:6" x14ac:dyDescent="0.25">
      <c r="A22647">
        <v>4593</v>
      </c>
      <c r="B22647" s="3">
        <v>44424</v>
      </c>
      <c r="C22647" s="3">
        <v>44515</v>
      </c>
      <c r="D22647" t="s">
        <v>131</v>
      </c>
      <c r="E22647" t="s">
        <v>128</v>
      </c>
      <c r="F22647" t="s">
        <v>133</v>
      </c>
    </row>
    <row r="22648" spans="1:6" x14ac:dyDescent="0.25">
      <c r="A22648">
        <v>4593</v>
      </c>
      <c r="B22648" s="3">
        <v>44455</v>
      </c>
      <c r="D22648" t="s">
        <v>131</v>
      </c>
      <c r="E22648" t="s">
        <v>128</v>
      </c>
      <c r="F22648" t="s">
        <v>133</v>
      </c>
    </row>
    <row r="22649" spans="1:6" x14ac:dyDescent="0.25">
      <c r="A22649">
        <v>4593</v>
      </c>
      <c r="B22649" s="3">
        <v>44470</v>
      </c>
      <c r="D22649" t="s">
        <v>131</v>
      </c>
      <c r="E22649" t="s">
        <v>185</v>
      </c>
      <c r="F22649" t="s">
        <v>133</v>
      </c>
    </row>
    <row r="22650" spans="1:6" x14ac:dyDescent="0.25">
      <c r="A22650">
        <v>4594</v>
      </c>
      <c r="B22650" s="3">
        <v>44302</v>
      </c>
      <c r="D22650" t="s">
        <v>131</v>
      </c>
      <c r="E22650" t="s">
        <v>163</v>
      </c>
      <c r="F22650" t="s">
        <v>133</v>
      </c>
    </row>
    <row r="22651" spans="1:6" x14ac:dyDescent="0.25">
      <c r="A22651">
        <v>4595</v>
      </c>
      <c r="B22651" s="3">
        <v>44606</v>
      </c>
      <c r="D22651" t="s">
        <v>131</v>
      </c>
      <c r="E22651" t="s">
        <v>180</v>
      </c>
      <c r="F22651" t="s">
        <v>133</v>
      </c>
    </row>
    <row r="22652" spans="1:6" x14ac:dyDescent="0.25">
      <c r="A22652">
        <v>4598</v>
      </c>
      <c r="B22652" s="3">
        <v>44312</v>
      </c>
      <c r="C22652" s="3">
        <v>44402</v>
      </c>
      <c r="D22652" t="s">
        <v>131</v>
      </c>
      <c r="E22652" t="s">
        <v>191</v>
      </c>
      <c r="F22652" t="s">
        <v>132</v>
      </c>
    </row>
    <row r="22653" spans="1:6" x14ac:dyDescent="0.25">
      <c r="A22653">
        <v>4598</v>
      </c>
      <c r="B22653" s="3">
        <v>44403</v>
      </c>
      <c r="C22653" s="3">
        <v>44494</v>
      </c>
      <c r="D22653" t="s">
        <v>131</v>
      </c>
      <c r="E22653" t="s">
        <v>191</v>
      </c>
      <c r="F22653" t="s">
        <v>132</v>
      </c>
    </row>
    <row r="22654" spans="1:6" x14ac:dyDescent="0.25">
      <c r="A22654">
        <v>4598</v>
      </c>
      <c r="B22654" s="3">
        <v>44495</v>
      </c>
      <c r="C22654" s="3">
        <v>44561</v>
      </c>
      <c r="D22654" t="s">
        <v>131</v>
      </c>
      <c r="E22654" t="s">
        <v>191</v>
      </c>
      <c r="F22654" t="s">
        <v>132</v>
      </c>
    </row>
    <row r="22655" spans="1:6" x14ac:dyDescent="0.25">
      <c r="A22655">
        <v>4598</v>
      </c>
      <c r="B22655" s="3">
        <v>44593</v>
      </c>
      <c r="C22655" s="3">
        <v>44681</v>
      </c>
      <c r="D22655" t="s">
        <v>131</v>
      </c>
      <c r="E22655" t="s">
        <v>191</v>
      </c>
      <c r="F22655" t="s">
        <v>132</v>
      </c>
    </row>
    <row r="22656" spans="1:6" x14ac:dyDescent="0.25">
      <c r="A22656">
        <v>4598</v>
      </c>
      <c r="B22656" s="3">
        <v>44682</v>
      </c>
      <c r="C22656" s="3">
        <v>44773</v>
      </c>
      <c r="D22656" t="s">
        <v>131</v>
      </c>
      <c r="E22656" t="s">
        <v>191</v>
      </c>
      <c r="F22656" t="s">
        <v>132</v>
      </c>
    </row>
    <row r="22657" spans="1:6" x14ac:dyDescent="0.25">
      <c r="A22657">
        <v>4599</v>
      </c>
      <c r="B22657" s="3">
        <v>44501</v>
      </c>
      <c r="C22657" s="3">
        <v>44561</v>
      </c>
      <c r="D22657" t="s">
        <v>131</v>
      </c>
      <c r="E22657" t="s">
        <v>167</v>
      </c>
      <c r="F22657" t="s">
        <v>133</v>
      </c>
    </row>
    <row r="22658" spans="1:6" x14ac:dyDescent="0.25">
      <c r="A22658">
        <v>4599</v>
      </c>
      <c r="B22658" s="3">
        <v>44562</v>
      </c>
      <c r="D22658" t="s">
        <v>131</v>
      </c>
      <c r="E22658" t="s">
        <v>167</v>
      </c>
      <c r="F22658" t="s">
        <v>133</v>
      </c>
    </row>
    <row r="22659" spans="1:6" x14ac:dyDescent="0.25">
      <c r="A22659">
        <v>4599</v>
      </c>
      <c r="B22659" s="3">
        <v>44578</v>
      </c>
      <c r="C22659" s="3">
        <v>44666</v>
      </c>
      <c r="D22659" t="s">
        <v>131</v>
      </c>
      <c r="E22659" t="s">
        <v>169</v>
      </c>
      <c r="F22659" t="s">
        <v>133</v>
      </c>
    </row>
    <row r="22660" spans="1:6" x14ac:dyDescent="0.25">
      <c r="A22660">
        <v>4599</v>
      </c>
      <c r="B22660" s="3">
        <v>44667</v>
      </c>
      <c r="C22660" s="3">
        <v>44742</v>
      </c>
      <c r="D22660" t="s">
        <v>131</v>
      </c>
      <c r="E22660" t="s">
        <v>169</v>
      </c>
      <c r="F22660" t="s">
        <v>133</v>
      </c>
    </row>
    <row r="22661" spans="1:6" x14ac:dyDescent="0.25">
      <c r="A22661">
        <v>4600</v>
      </c>
      <c r="B22661" s="3">
        <v>44317</v>
      </c>
      <c r="C22661" s="3">
        <v>44317</v>
      </c>
      <c r="D22661" t="s">
        <v>131</v>
      </c>
      <c r="E22661" t="s">
        <v>165</v>
      </c>
      <c r="F22661" t="s">
        <v>133</v>
      </c>
    </row>
    <row r="22662" spans="1:6" x14ac:dyDescent="0.25">
      <c r="A22662">
        <v>4600</v>
      </c>
      <c r="B22662" s="3">
        <v>44317</v>
      </c>
      <c r="D22662" t="s">
        <v>131</v>
      </c>
      <c r="E22662" t="s">
        <v>165</v>
      </c>
      <c r="F22662" t="s">
        <v>132</v>
      </c>
    </row>
    <row r="22663" spans="1:6" x14ac:dyDescent="0.25">
      <c r="A22663">
        <v>4602</v>
      </c>
      <c r="B22663" s="3">
        <v>44332</v>
      </c>
      <c r="C22663" s="3">
        <v>44423</v>
      </c>
      <c r="D22663" t="s">
        <v>131</v>
      </c>
      <c r="E22663" t="s">
        <v>184</v>
      </c>
      <c r="F22663" t="s">
        <v>133</v>
      </c>
    </row>
    <row r="22664" spans="1:6" x14ac:dyDescent="0.25">
      <c r="A22664">
        <v>4602</v>
      </c>
      <c r="B22664" s="3">
        <v>44424</v>
      </c>
      <c r="C22664" s="3">
        <v>44515</v>
      </c>
      <c r="D22664" t="s">
        <v>131</v>
      </c>
      <c r="E22664" t="s">
        <v>184</v>
      </c>
      <c r="F22664" t="s">
        <v>133</v>
      </c>
    </row>
    <row r="22665" spans="1:6" x14ac:dyDescent="0.25">
      <c r="A22665">
        <v>4602</v>
      </c>
      <c r="B22665" s="3">
        <v>44516</v>
      </c>
      <c r="C22665" s="3">
        <v>44561</v>
      </c>
      <c r="D22665" t="s">
        <v>131</v>
      </c>
      <c r="E22665" t="s">
        <v>184</v>
      </c>
      <c r="F22665" t="s">
        <v>133</v>
      </c>
    </row>
    <row r="22666" spans="1:6" x14ac:dyDescent="0.25">
      <c r="A22666">
        <v>4602</v>
      </c>
      <c r="B22666" s="3">
        <v>44593</v>
      </c>
      <c r="C22666" s="3">
        <v>44681</v>
      </c>
      <c r="D22666" t="s">
        <v>131</v>
      </c>
      <c r="E22666" t="s">
        <v>184</v>
      </c>
      <c r="F22666" t="s">
        <v>133</v>
      </c>
    </row>
    <row r="22667" spans="1:6" x14ac:dyDescent="0.25">
      <c r="A22667">
        <v>4602</v>
      </c>
      <c r="B22667" s="3">
        <v>44682</v>
      </c>
      <c r="C22667" s="3">
        <v>44773</v>
      </c>
      <c r="D22667" t="s">
        <v>131</v>
      </c>
      <c r="E22667" t="s">
        <v>184</v>
      </c>
      <c r="F22667" t="s">
        <v>133</v>
      </c>
    </row>
    <row r="22668" spans="1:6" x14ac:dyDescent="0.25">
      <c r="A22668">
        <v>4603</v>
      </c>
      <c r="B22668" s="3">
        <v>44378</v>
      </c>
      <c r="C22668" s="3">
        <v>44378</v>
      </c>
      <c r="D22668" t="s">
        <v>131</v>
      </c>
      <c r="E22668" t="s">
        <v>167</v>
      </c>
      <c r="F22668" t="s">
        <v>133</v>
      </c>
    </row>
    <row r="22669" spans="1:6" x14ac:dyDescent="0.25">
      <c r="A22669">
        <v>4603</v>
      </c>
      <c r="B22669" s="3">
        <v>44378</v>
      </c>
      <c r="C22669" s="3">
        <v>44378</v>
      </c>
      <c r="D22669" t="s">
        <v>131</v>
      </c>
      <c r="E22669" t="s">
        <v>167</v>
      </c>
      <c r="F22669" t="s">
        <v>133</v>
      </c>
    </row>
    <row r="22670" spans="1:6" x14ac:dyDescent="0.25">
      <c r="A22670">
        <v>4603</v>
      </c>
      <c r="B22670" s="3">
        <v>44470</v>
      </c>
      <c r="C22670" s="3">
        <v>44561</v>
      </c>
      <c r="D22670" t="s">
        <v>131</v>
      </c>
      <c r="E22670" t="s">
        <v>167</v>
      </c>
      <c r="F22670" t="s">
        <v>133</v>
      </c>
    </row>
    <row r="22671" spans="1:6" x14ac:dyDescent="0.25">
      <c r="A22671">
        <v>4603</v>
      </c>
      <c r="B22671" s="3">
        <v>44562</v>
      </c>
      <c r="C22671" s="3">
        <v>44562</v>
      </c>
      <c r="D22671" t="s">
        <v>131</v>
      </c>
      <c r="E22671" t="s">
        <v>167</v>
      </c>
      <c r="F22671" t="s">
        <v>133</v>
      </c>
    </row>
    <row r="22672" spans="1:6" x14ac:dyDescent="0.25">
      <c r="A22672">
        <v>4603</v>
      </c>
      <c r="B22672" s="3">
        <v>44564</v>
      </c>
      <c r="C22672" s="3">
        <v>44651</v>
      </c>
      <c r="D22672" t="s">
        <v>131</v>
      </c>
      <c r="E22672" t="s">
        <v>167</v>
      </c>
      <c r="F22672" t="s">
        <v>133</v>
      </c>
    </row>
    <row r="22673" spans="1:6" x14ac:dyDescent="0.25">
      <c r="A22673">
        <v>4603</v>
      </c>
      <c r="B22673" s="3">
        <v>44652</v>
      </c>
      <c r="C22673" s="3">
        <v>44742</v>
      </c>
      <c r="D22673" t="s">
        <v>131</v>
      </c>
      <c r="E22673" t="s">
        <v>167</v>
      </c>
      <c r="F22673" t="s">
        <v>133</v>
      </c>
    </row>
    <row r="22674" spans="1:6" x14ac:dyDescent="0.25">
      <c r="A22674">
        <v>4603</v>
      </c>
      <c r="B22674" s="3">
        <v>44713</v>
      </c>
      <c r="C22674" s="3">
        <v>44727</v>
      </c>
      <c r="D22674" t="s">
        <v>131</v>
      </c>
      <c r="E22674" t="s">
        <v>167</v>
      </c>
      <c r="F22674" t="s">
        <v>133</v>
      </c>
    </row>
    <row r="22675" spans="1:6" x14ac:dyDescent="0.25">
      <c r="A22675">
        <v>4603</v>
      </c>
      <c r="B22675" s="3">
        <v>44713</v>
      </c>
      <c r="D22675" t="s">
        <v>131</v>
      </c>
      <c r="E22675" t="s">
        <v>176</v>
      </c>
      <c r="F22675" t="s">
        <v>133</v>
      </c>
    </row>
    <row r="22676" spans="1:6" x14ac:dyDescent="0.25">
      <c r="A22676">
        <v>4605</v>
      </c>
      <c r="B22676" s="3">
        <v>44301</v>
      </c>
      <c r="C22676" s="3">
        <v>44361</v>
      </c>
      <c r="D22676" t="s">
        <v>131</v>
      </c>
      <c r="E22676" t="s">
        <v>165</v>
      </c>
      <c r="F22676" t="s">
        <v>133</v>
      </c>
    </row>
    <row r="22677" spans="1:6" x14ac:dyDescent="0.25">
      <c r="A22677">
        <v>4605</v>
      </c>
      <c r="B22677" s="3">
        <v>44301</v>
      </c>
      <c r="D22677" t="s">
        <v>131</v>
      </c>
      <c r="E22677" t="s">
        <v>165</v>
      </c>
      <c r="F22677" t="s">
        <v>133</v>
      </c>
    </row>
    <row r="22678" spans="1:6" x14ac:dyDescent="0.25">
      <c r="A22678">
        <v>4606</v>
      </c>
      <c r="B22678" s="3">
        <v>44440</v>
      </c>
      <c r="C22678" s="3">
        <v>44530</v>
      </c>
      <c r="D22678" t="s">
        <v>131</v>
      </c>
      <c r="E22678" t="s">
        <v>185</v>
      </c>
      <c r="F22678" t="s">
        <v>133</v>
      </c>
    </row>
    <row r="22679" spans="1:6" x14ac:dyDescent="0.25">
      <c r="A22679">
        <v>4606</v>
      </c>
      <c r="B22679" s="3">
        <v>44440</v>
      </c>
      <c r="D22679" t="s">
        <v>131</v>
      </c>
      <c r="E22679" t="s">
        <v>185</v>
      </c>
      <c r="F22679" t="s">
        <v>133</v>
      </c>
    </row>
    <row r="22680" spans="1:6" x14ac:dyDescent="0.25">
      <c r="A22680">
        <v>4606</v>
      </c>
      <c r="B22680" s="3">
        <v>44440</v>
      </c>
      <c r="C22680" s="3">
        <v>44530</v>
      </c>
      <c r="D22680" t="s">
        <v>131</v>
      </c>
      <c r="E22680" t="s">
        <v>185</v>
      </c>
      <c r="F22680" t="s">
        <v>133</v>
      </c>
    </row>
    <row r="22681" spans="1:6" x14ac:dyDescent="0.25">
      <c r="A22681">
        <v>4606</v>
      </c>
      <c r="B22681" s="3">
        <v>44531</v>
      </c>
      <c r="C22681" s="3">
        <v>44561</v>
      </c>
      <c r="D22681" t="s">
        <v>131</v>
      </c>
      <c r="E22681" t="s">
        <v>185</v>
      </c>
      <c r="F22681" t="s">
        <v>133</v>
      </c>
    </row>
    <row r="22682" spans="1:6" x14ac:dyDescent="0.25">
      <c r="A22682">
        <v>4606</v>
      </c>
      <c r="B22682" s="3">
        <v>44578</v>
      </c>
      <c r="C22682" s="3">
        <v>44651</v>
      </c>
      <c r="D22682" t="s">
        <v>131</v>
      </c>
      <c r="E22682" t="s">
        <v>185</v>
      </c>
      <c r="F22682" t="s">
        <v>133</v>
      </c>
    </row>
    <row r="22683" spans="1:6" x14ac:dyDescent="0.25">
      <c r="A22683">
        <v>4606</v>
      </c>
      <c r="B22683" s="3">
        <v>44652</v>
      </c>
      <c r="C22683" s="3">
        <v>44742</v>
      </c>
      <c r="D22683" t="s">
        <v>131</v>
      </c>
      <c r="E22683" t="s">
        <v>185</v>
      </c>
      <c r="F22683" t="s">
        <v>133</v>
      </c>
    </row>
    <row r="22684" spans="1:6" x14ac:dyDescent="0.25">
      <c r="A22684">
        <v>4607</v>
      </c>
      <c r="B22684" s="3">
        <v>44578</v>
      </c>
      <c r="C22684" s="3">
        <v>44651</v>
      </c>
      <c r="D22684" t="s">
        <v>131</v>
      </c>
      <c r="E22684" t="s">
        <v>169</v>
      </c>
      <c r="F22684" t="s">
        <v>132</v>
      </c>
    </row>
    <row r="22685" spans="1:6" x14ac:dyDescent="0.25">
      <c r="A22685">
        <v>4607</v>
      </c>
      <c r="B22685" s="3">
        <v>44652</v>
      </c>
      <c r="C22685" s="3">
        <v>44742</v>
      </c>
      <c r="D22685" t="s">
        <v>131</v>
      </c>
      <c r="E22685" t="s">
        <v>169</v>
      </c>
      <c r="F22685" t="s">
        <v>132</v>
      </c>
    </row>
    <row r="22686" spans="1:6" x14ac:dyDescent="0.25">
      <c r="A22686">
        <v>4607</v>
      </c>
      <c r="B22686" s="3">
        <v>44652</v>
      </c>
      <c r="C22686" s="3">
        <v>44657</v>
      </c>
      <c r="D22686" t="s">
        <v>131</v>
      </c>
      <c r="E22686" t="s">
        <v>169</v>
      </c>
      <c r="F22686" t="s">
        <v>132</v>
      </c>
    </row>
    <row r="22687" spans="1:6" x14ac:dyDescent="0.25">
      <c r="A22687">
        <v>4607</v>
      </c>
      <c r="B22687" s="3">
        <v>44743</v>
      </c>
      <c r="C22687" s="3">
        <v>44834</v>
      </c>
      <c r="D22687" t="s">
        <v>131</v>
      </c>
      <c r="E22687" t="s">
        <v>169</v>
      </c>
      <c r="F22687" t="s">
        <v>132</v>
      </c>
    </row>
    <row r="22688" spans="1:6" x14ac:dyDescent="0.25">
      <c r="A22688">
        <v>4609</v>
      </c>
      <c r="B22688" s="3">
        <v>44578</v>
      </c>
      <c r="C22688" s="3">
        <v>44607</v>
      </c>
      <c r="D22688" t="s">
        <v>131</v>
      </c>
      <c r="E22688" t="s">
        <v>171</v>
      </c>
      <c r="F22688" t="s">
        <v>133</v>
      </c>
    </row>
    <row r="22689" spans="1:6" x14ac:dyDescent="0.25">
      <c r="A22689">
        <v>4609</v>
      </c>
      <c r="B22689" s="3">
        <v>44608</v>
      </c>
      <c r="C22689" s="3">
        <v>44608</v>
      </c>
      <c r="D22689" t="s">
        <v>131</v>
      </c>
      <c r="E22689" t="s">
        <v>171</v>
      </c>
      <c r="F22689" t="s">
        <v>133</v>
      </c>
    </row>
    <row r="22690" spans="1:6" x14ac:dyDescent="0.25">
      <c r="A22690">
        <v>4609</v>
      </c>
      <c r="B22690" s="3">
        <v>44608</v>
      </c>
      <c r="D22690" t="s">
        <v>131</v>
      </c>
      <c r="E22690" t="s">
        <v>171</v>
      </c>
      <c r="F22690" t="s">
        <v>133</v>
      </c>
    </row>
    <row r="22691" spans="1:6" x14ac:dyDescent="0.25">
      <c r="A22691">
        <v>4617</v>
      </c>
      <c r="B22691" s="3">
        <v>44459</v>
      </c>
      <c r="C22691" s="3">
        <v>44459</v>
      </c>
      <c r="D22691" t="s">
        <v>131</v>
      </c>
      <c r="E22691" t="s">
        <v>134</v>
      </c>
      <c r="F22691" t="s">
        <v>133</v>
      </c>
    </row>
    <row r="22692" spans="1:6" x14ac:dyDescent="0.25">
      <c r="A22692">
        <v>4617</v>
      </c>
      <c r="B22692" s="3">
        <v>44459</v>
      </c>
      <c r="C22692" s="3">
        <v>44531</v>
      </c>
      <c r="D22692" t="s">
        <v>131</v>
      </c>
      <c r="E22692" t="s">
        <v>134</v>
      </c>
      <c r="F22692" t="s">
        <v>133</v>
      </c>
    </row>
    <row r="22693" spans="1:6" x14ac:dyDescent="0.25">
      <c r="A22693">
        <v>4617</v>
      </c>
      <c r="B22693" s="3">
        <v>44531</v>
      </c>
      <c r="C22693" s="3">
        <v>44562</v>
      </c>
      <c r="D22693" t="s">
        <v>131</v>
      </c>
      <c r="E22693" t="s">
        <v>134</v>
      </c>
      <c r="F22693" t="s">
        <v>133</v>
      </c>
    </row>
    <row r="22694" spans="1:6" x14ac:dyDescent="0.25">
      <c r="A22694">
        <v>4617</v>
      </c>
      <c r="B22694" s="3">
        <v>44562</v>
      </c>
      <c r="C22694" s="3">
        <v>44562</v>
      </c>
      <c r="D22694" t="s">
        <v>131</v>
      </c>
      <c r="E22694" t="s">
        <v>134</v>
      </c>
      <c r="F22694" t="s">
        <v>133</v>
      </c>
    </row>
    <row r="22695" spans="1:6" x14ac:dyDescent="0.25">
      <c r="A22695">
        <v>4617</v>
      </c>
      <c r="B22695" s="3">
        <v>44562</v>
      </c>
      <c r="D22695" t="s">
        <v>131</v>
      </c>
      <c r="E22695" t="s">
        <v>169</v>
      </c>
      <c r="F22695" t="s">
        <v>133</v>
      </c>
    </row>
    <row r="22696" spans="1:6" x14ac:dyDescent="0.25">
      <c r="A22696">
        <v>4618</v>
      </c>
      <c r="B22696" s="3">
        <v>44652</v>
      </c>
      <c r="D22696" t="s">
        <v>131</v>
      </c>
      <c r="E22696" t="s">
        <v>90</v>
      </c>
      <c r="F22696" t="s">
        <v>132</v>
      </c>
    </row>
    <row r="22697" spans="1:6" x14ac:dyDescent="0.25">
      <c r="A22697">
        <v>4619</v>
      </c>
      <c r="B22697" s="3">
        <v>44440</v>
      </c>
      <c r="C22697" s="3">
        <v>44440</v>
      </c>
      <c r="D22697" t="s">
        <v>131</v>
      </c>
      <c r="E22697" t="s">
        <v>185</v>
      </c>
      <c r="F22697" t="s">
        <v>133</v>
      </c>
    </row>
    <row r="22698" spans="1:6" x14ac:dyDescent="0.25">
      <c r="A22698">
        <v>4619</v>
      </c>
      <c r="B22698" s="3">
        <v>44440</v>
      </c>
      <c r="C22698" s="3">
        <v>44440</v>
      </c>
      <c r="D22698" t="s">
        <v>131</v>
      </c>
      <c r="E22698" t="s">
        <v>296</v>
      </c>
      <c r="F22698" t="s">
        <v>133</v>
      </c>
    </row>
    <row r="22699" spans="1:6" x14ac:dyDescent="0.25">
      <c r="A22699">
        <v>4619</v>
      </c>
      <c r="B22699" s="3">
        <v>44440</v>
      </c>
      <c r="C22699" s="3">
        <v>44561</v>
      </c>
      <c r="D22699" t="s">
        <v>131</v>
      </c>
      <c r="E22699" t="s">
        <v>296</v>
      </c>
      <c r="F22699" t="s">
        <v>133</v>
      </c>
    </row>
    <row r="22700" spans="1:6" x14ac:dyDescent="0.25">
      <c r="A22700">
        <v>4619</v>
      </c>
      <c r="B22700" s="3">
        <v>44561</v>
      </c>
      <c r="C22700" s="3">
        <v>44562</v>
      </c>
      <c r="D22700" t="s">
        <v>131</v>
      </c>
      <c r="E22700" t="s">
        <v>296</v>
      </c>
      <c r="F22700" t="s">
        <v>133</v>
      </c>
    </row>
    <row r="22701" spans="1:6" x14ac:dyDescent="0.25">
      <c r="A22701">
        <v>4619</v>
      </c>
      <c r="B22701" s="3">
        <v>44562</v>
      </c>
      <c r="D22701" t="s">
        <v>131</v>
      </c>
      <c r="E22701" t="s">
        <v>296</v>
      </c>
      <c r="F22701" t="s">
        <v>133</v>
      </c>
    </row>
    <row r="22702" spans="1:6" x14ac:dyDescent="0.25">
      <c r="A22702">
        <v>4622</v>
      </c>
      <c r="B22702" s="3">
        <v>44424</v>
      </c>
      <c r="C22702" s="3">
        <v>44440</v>
      </c>
      <c r="D22702" t="s">
        <v>131</v>
      </c>
      <c r="E22702" t="s">
        <v>167</v>
      </c>
      <c r="F22702" t="s">
        <v>133</v>
      </c>
    </row>
    <row r="22703" spans="1:6" x14ac:dyDescent="0.25">
      <c r="A22703">
        <v>4622</v>
      </c>
      <c r="B22703" s="3">
        <v>44440</v>
      </c>
      <c r="C22703" s="3">
        <v>44440</v>
      </c>
      <c r="D22703" t="s">
        <v>131</v>
      </c>
      <c r="E22703" t="s">
        <v>167</v>
      </c>
      <c r="F22703" t="s">
        <v>133</v>
      </c>
    </row>
    <row r="22704" spans="1:6" x14ac:dyDescent="0.25">
      <c r="A22704">
        <v>4622</v>
      </c>
      <c r="B22704" s="3">
        <v>44440</v>
      </c>
      <c r="D22704" t="s">
        <v>131</v>
      </c>
      <c r="E22704" t="s">
        <v>184</v>
      </c>
      <c r="F22704" t="s">
        <v>133</v>
      </c>
    </row>
    <row r="22705" spans="1:6" x14ac:dyDescent="0.25">
      <c r="A22705">
        <v>4623</v>
      </c>
      <c r="B22705" s="3">
        <v>44562</v>
      </c>
      <c r="C22705" s="3">
        <v>44726</v>
      </c>
      <c r="D22705" t="s">
        <v>131</v>
      </c>
      <c r="E22705" t="s">
        <v>174</v>
      </c>
      <c r="F22705" t="s">
        <v>133</v>
      </c>
    </row>
    <row r="22706" spans="1:6" x14ac:dyDescent="0.25">
      <c r="A22706">
        <v>4623</v>
      </c>
      <c r="B22706" s="3">
        <v>44726</v>
      </c>
      <c r="D22706" t="s">
        <v>131</v>
      </c>
      <c r="E22706" t="s">
        <v>174</v>
      </c>
      <c r="F22706" t="s">
        <v>133</v>
      </c>
    </row>
    <row r="22707" spans="1:6" x14ac:dyDescent="0.25">
      <c r="A22707">
        <v>4624</v>
      </c>
      <c r="B22707" s="3">
        <v>44354</v>
      </c>
      <c r="C22707" s="3">
        <v>44445</v>
      </c>
      <c r="D22707" t="s">
        <v>131</v>
      </c>
      <c r="E22707" t="s">
        <v>172</v>
      </c>
      <c r="F22707" t="s">
        <v>133</v>
      </c>
    </row>
    <row r="22708" spans="1:6" x14ac:dyDescent="0.25">
      <c r="A22708">
        <v>4624</v>
      </c>
      <c r="B22708" s="3">
        <v>44446</v>
      </c>
      <c r="C22708" s="3">
        <v>44561</v>
      </c>
      <c r="D22708" t="s">
        <v>131</v>
      </c>
      <c r="E22708" t="s">
        <v>172</v>
      </c>
      <c r="F22708" t="s">
        <v>133</v>
      </c>
    </row>
    <row r="22709" spans="1:6" x14ac:dyDescent="0.25">
      <c r="A22709">
        <v>4624</v>
      </c>
      <c r="B22709" s="3">
        <v>44593</v>
      </c>
      <c r="C22709" s="3">
        <v>44681</v>
      </c>
      <c r="D22709" t="s">
        <v>131</v>
      </c>
      <c r="E22709" t="s">
        <v>171</v>
      </c>
      <c r="F22709" t="s">
        <v>133</v>
      </c>
    </row>
    <row r="22710" spans="1:6" x14ac:dyDescent="0.25">
      <c r="A22710">
        <v>4624</v>
      </c>
      <c r="B22710" s="3">
        <v>44682</v>
      </c>
      <c r="C22710" s="3">
        <v>44773</v>
      </c>
      <c r="D22710" t="s">
        <v>131</v>
      </c>
      <c r="E22710" t="s">
        <v>171</v>
      </c>
      <c r="F22710" t="s">
        <v>133</v>
      </c>
    </row>
    <row r="22711" spans="1:6" x14ac:dyDescent="0.25">
      <c r="A22711">
        <v>4625</v>
      </c>
      <c r="B22711" s="3">
        <v>44593</v>
      </c>
      <c r="C22711" s="3">
        <v>44681</v>
      </c>
      <c r="D22711" t="s">
        <v>131</v>
      </c>
      <c r="E22711" t="s">
        <v>167</v>
      </c>
      <c r="F22711" t="s">
        <v>133</v>
      </c>
    </row>
    <row r="22712" spans="1:6" x14ac:dyDescent="0.25">
      <c r="A22712">
        <v>4625</v>
      </c>
      <c r="B22712" s="3">
        <v>44682</v>
      </c>
      <c r="C22712" s="3">
        <v>44773</v>
      </c>
      <c r="D22712" t="s">
        <v>131</v>
      </c>
      <c r="E22712" t="s">
        <v>167</v>
      </c>
      <c r="F22712" t="s">
        <v>133</v>
      </c>
    </row>
    <row r="22713" spans="1:6" x14ac:dyDescent="0.25">
      <c r="A22713">
        <v>4626</v>
      </c>
      <c r="B22713" s="3">
        <v>44354</v>
      </c>
      <c r="C22713" s="3">
        <v>44445</v>
      </c>
      <c r="D22713" t="s">
        <v>131</v>
      </c>
      <c r="E22713" t="s">
        <v>128</v>
      </c>
      <c r="F22713" t="s">
        <v>133</v>
      </c>
    </row>
    <row r="22714" spans="1:6" x14ac:dyDescent="0.25">
      <c r="A22714">
        <v>4626</v>
      </c>
      <c r="B22714" s="3">
        <v>44446</v>
      </c>
      <c r="C22714" s="3">
        <v>44561</v>
      </c>
      <c r="D22714" t="s">
        <v>131</v>
      </c>
      <c r="E22714" t="s">
        <v>128</v>
      </c>
      <c r="F22714" t="s">
        <v>133</v>
      </c>
    </row>
    <row r="22715" spans="1:6" x14ac:dyDescent="0.25">
      <c r="A22715">
        <v>4626</v>
      </c>
      <c r="B22715" s="3">
        <v>44578</v>
      </c>
      <c r="C22715" s="3">
        <v>44651</v>
      </c>
      <c r="D22715" t="s">
        <v>131</v>
      </c>
      <c r="E22715" t="s">
        <v>128</v>
      </c>
      <c r="F22715" t="s">
        <v>133</v>
      </c>
    </row>
    <row r="22716" spans="1:6" x14ac:dyDescent="0.25">
      <c r="A22716">
        <v>4626</v>
      </c>
      <c r="B22716" s="3">
        <v>44652</v>
      </c>
      <c r="C22716" s="3">
        <v>44742</v>
      </c>
      <c r="D22716" t="s">
        <v>131</v>
      </c>
      <c r="E22716" t="s">
        <v>128</v>
      </c>
      <c r="F22716" t="s">
        <v>133</v>
      </c>
    </row>
    <row r="22717" spans="1:6" x14ac:dyDescent="0.25">
      <c r="A22717">
        <v>4626</v>
      </c>
      <c r="B22717" s="3">
        <v>44743</v>
      </c>
      <c r="C22717" s="3">
        <v>44834</v>
      </c>
      <c r="D22717" t="s">
        <v>131</v>
      </c>
      <c r="E22717" t="s">
        <v>128</v>
      </c>
      <c r="F22717" t="s">
        <v>133</v>
      </c>
    </row>
    <row r="22718" spans="1:6" x14ac:dyDescent="0.25">
      <c r="A22718">
        <v>4627</v>
      </c>
      <c r="B22718" s="3">
        <v>44354</v>
      </c>
      <c r="C22718" s="3">
        <v>44445</v>
      </c>
      <c r="D22718" t="s">
        <v>131</v>
      </c>
      <c r="E22718" t="s">
        <v>180</v>
      </c>
      <c r="F22718" t="s">
        <v>133</v>
      </c>
    </row>
    <row r="22719" spans="1:6" x14ac:dyDescent="0.25">
      <c r="A22719">
        <v>4627</v>
      </c>
      <c r="B22719" s="3">
        <v>44446</v>
      </c>
      <c r="C22719" s="3">
        <v>44561</v>
      </c>
      <c r="D22719" t="s">
        <v>131</v>
      </c>
      <c r="E22719" t="s">
        <v>180</v>
      </c>
      <c r="F22719" t="s">
        <v>133</v>
      </c>
    </row>
    <row r="22720" spans="1:6" x14ac:dyDescent="0.25">
      <c r="A22720">
        <v>4627</v>
      </c>
      <c r="B22720" s="3">
        <v>44564</v>
      </c>
      <c r="C22720" s="3">
        <v>44651</v>
      </c>
      <c r="D22720" t="s">
        <v>131</v>
      </c>
      <c r="E22720" t="s">
        <v>180</v>
      </c>
      <c r="F22720" t="s">
        <v>133</v>
      </c>
    </row>
    <row r="22721" spans="1:6" x14ac:dyDescent="0.25">
      <c r="A22721">
        <v>4627</v>
      </c>
      <c r="B22721" s="3">
        <v>44652</v>
      </c>
      <c r="C22721" s="3">
        <v>44742</v>
      </c>
      <c r="D22721" t="s">
        <v>131</v>
      </c>
      <c r="E22721" t="s">
        <v>180</v>
      </c>
      <c r="F22721" t="s">
        <v>133</v>
      </c>
    </row>
    <row r="22722" spans="1:6" x14ac:dyDescent="0.25">
      <c r="A22722">
        <v>4630</v>
      </c>
      <c r="B22722" s="3">
        <v>44593</v>
      </c>
      <c r="C22722" s="3">
        <v>44681</v>
      </c>
      <c r="D22722" t="s">
        <v>131</v>
      </c>
      <c r="E22722" t="s">
        <v>128</v>
      </c>
      <c r="F22722" t="s">
        <v>133</v>
      </c>
    </row>
    <row r="22723" spans="1:6" x14ac:dyDescent="0.25">
      <c r="A22723">
        <v>4630</v>
      </c>
      <c r="B22723" s="3">
        <v>44682</v>
      </c>
      <c r="C22723" s="3">
        <v>44773</v>
      </c>
      <c r="D22723" t="s">
        <v>131</v>
      </c>
      <c r="E22723" t="s">
        <v>128</v>
      </c>
      <c r="F22723" t="s">
        <v>133</v>
      </c>
    </row>
    <row r="22724" spans="1:6" x14ac:dyDescent="0.25">
      <c r="A22724">
        <v>4631</v>
      </c>
      <c r="B22724" s="3">
        <v>44378</v>
      </c>
      <c r="C22724" s="3">
        <v>44469</v>
      </c>
      <c r="D22724" t="s">
        <v>131</v>
      </c>
      <c r="E22724" t="s">
        <v>167</v>
      </c>
      <c r="F22724" t="s">
        <v>132</v>
      </c>
    </row>
    <row r="22725" spans="1:6" x14ac:dyDescent="0.25">
      <c r="A22725">
        <v>4631</v>
      </c>
      <c r="B22725" s="3">
        <v>44470</v>
      </c>
      <c r="C22725" s="3">
        <v>44561</v>
      </c>
      <c r="D22725" t="s">
        <v>131</v>
      </c>
      <c r="E22725" t="s">
        <v>167</v>
      </c>
      <c r="F22725" t="s">
        <v>132</v>
      </c>
    </row>
    <row r="22726" spans="1:6" x14ac:dyDescent="0.25">
      <c r="A22726">
        <v>4631</v>
      </c>
      <c r="B22726" s="3">
        <v>44593</v>
      </c>
      <c r="C22726" s="3">
        <v>44681</v>
      </c>
      <c r="D22726" t="s">
        <v>131</v>
      </c>
      <c r="E22726" t="s">
        <v>167</v>
      </c>
      <c r="F22726" t="s">
        <v>132</v>
      </c>
    </row>
    <row r="22727" spans="1:6" x14ac:dyDescent="0.25">
      <c r="A22727">
        <v>4631</v>
      </c>
      <c r="B22727" s="3">
        <v>44682</v>
      </c>
      <c r="C22727" s="3">
        <v>44773</v>
      </c>
      <c r="D22727" t="s">
        <v>131</v>
      </c>
      <c r="E22727" t="s">
        <v>167</v>
      </c>
      <c r="F22727" t="s">
        <v>132</v>
      </c>
    </row>
    <row r="22728" spans="1:6" x14ac:dyDescent="0.25">
      <c r="A22728">
        <v>4632</v>
      </c>
      <c r="B22728" s="3">
        <v>44362</v>
      </c>
      <c r="C22728" s="3">
        <v>44391</v>
      </c>
      <c r="D22728" t="s">
        <v>131</v>
      </c>
      <c r="E22728" t="s">
        <v>177</v>
      </c>
      <c r="F22728" t="s">
        <v>133</v>
      </c>
    </row>
    <row r="22729" spans="1:6" x14ac:dyDescent="0.25">
      <c r="A22729">
        <v>4632</v>
      </c>
      <c r="B22729" s="3">
        <v>44409</v>
      </c>
      <c r="C22729" s="3">
        <v>44469</v>
      </c>
      <c r="D22729" t="s">
        <v>131</v>
      </c>
      <c r="E22729" t="s">
        <v>177</v>
      </c>
      <c r="F22729" t="s">
        <v>133</v>
      </c>
    </row>
    <row r="22730" spans="1:6" x14ac:dyDescent="0.25">
      <c r="A22730">
        <v>4632</v>
      </c>
      <c r="B22730" s="3">
        <v>44470</v>
      </c>
      <c r="C22730" s="3">
        <v>44473</v>
      </c>
      <c r="D22730" t="s">
        <v>131</v>
      </c>
      <c r="E22730" t="s">
        <v>177</v>
      </c>
      <c r="F22730" t="s">
        <v>133</v>
      </c>
    </row>
    <row r="22731" spans="1:6" x14ac:dyDescent="0.25">
      <c r="A22731">
        <v>4633</v>
      </c>
      <c r="B22731" s="3">
        <v>44200</v>
      </c>
      <c r="D22731" t="s">
        <v>131</v>
      </c>
      <c r="E22731" t="s">
        <v>185</v>
      </c>
      <c r="F22731" t="s">
        <v>133</v>
      </c>
    </row>
    <row r="22732" spans="1:6" x14ac:dyDescent="0.25">
      <c r="A22732">
        <v>4633</v>
      </c>
      <c r="B22732" s="3">
        <v>44362</v>
      </c>
      <c r="C22732" s="3">
        <v>44391</v>
      </c>
      <c r="D22732" t="s">
        <v>131</v>
      </c>
      <c r="E22732" t="s">
        <v>185</v>
      </c>
      <c r="F22732" t="s">
        <v>133</v>
      </c>
    </row>
    <row r="22733" spans="1:6" x14ac:dyDescent="0.25">
      <c r="A22733">
        <v>4633</v>
      </c>
      <c r="B22733" s="3">
        <v>44392</v>
      </c>
      <c r="C22733" s="3">
        <v>44483</v>
      </c>
      <c r="D22733" t="s">
        <v>131</v>
      </c>
      <c r="E22733" t="s">
        <v>185</v>
      </c>
      <c r="F22733" t="s">
        <v>133</v>
      </c>
    </row>
    <row r="22734" spans="1:6" x14ac:dyDescent="0.25">
      <c r="A22734">
        <v>4633</v>
      </c>
      <c r="B22734" s="3">
        <v>44470</v>
      </c>
      <c r="C22734" s="3">
        <v>44682</v>
      </c>
      <c r="D22734" t="s">
        <v>131</v>
      </c>
      <c r="E22734" t="s">
        <v>182</v>
      </c>
      <c r="F22734" t="s">
        <v>133</v>
      </c>
    </row>
    <row r="22735" spans="1:6" x14ac:dyDescent="0.25">
      <c r="A22735">
        <v>4633</v>
      </c>
      <c r="B22735" s="3">
        <v>44682</v>
      </c>
      <c r="D22735" t="s">
        <v>131</v>
      </c>
      <c r="E22735" t="s">
        <v>182</v>
      </c>
      <c r="F22735" t="s">
        <v>133</v>
      </c>
    </row>
    <row r="22736" spans="1:6" x14ac:dyDescent="0.25">
      <c r="A22736">
        <v>4634</v>
      </c>
      <c r="B22736" s="3">
        <v>44362</v>
      </c>
      <c r="C22736" s="3">
        <v>44453</v>
      </c>
      <c r="D22736" t="s">
        <v>131</v>
      </c>
      <c r="E22736" t="s">
        <v>172</v>
      </c>
      <c r="F22736" t="s">
        <v>132</v>
      </c>
    </row>
    <row r="22737" spans="1:6" x14ac:dyDescent="0.25">
      <c r="A22737">
        <v>4634</v>
      </c>
      <c r="B22737" s="3">
        <v>44454</v>
      </c>
      <c r="C22737" s="3">
        <v>44561</v>
      </c>
      <c r="D22737" t="s">
        <v>131</v>
      </c>
      <c r="E22737" t="s">
        <v>172</v>
      </c>
      <c r="F22737" t="s">
        <v>132</v>
      </c>
    </row>
    <row r="22738" spans="1:6" x14ac:dyDescent="0.25">
      <c r="A22738">
        <v>4634</v>
      </c>
      <c r="B22738" s="3">
        <v>44572</v>
      </c>
      <c r="C22738" s="3">
        <v>44651</v>
      </c>
      <c r="D22738" t="s">
        <v>131</v>
      </c>
      <c r="E22738" t="s">
        <v>172</v>
      </c>
      <c r="F22738" t="s">
        <v>132</v>
      </c>
    </row>
    <row r="22739" spans="1:6" x14ac:dyDescent="0.25">
      <c r="A22739">
        <v>4634</v>
      </c>
      <c r="B22739" s="3">
        <v>44652</v>
      </c>
      <c r="C22739" s="3">
        <v>44742</v>
      </c>
      <c r="D22739" t="s">
        <v>131</v>
      </c>
      <c r="E22739" t="s">
        <v>172</v>
      </c>
      <c r="F22739" t="s">
        <v>132</v>
      </c>
    </row>
    <row r="22740" spans="1:6" x14ac:dyDescent="0.25">
      <c r="A22740">
        <v>4637</v>
      </c>
      <c r="B22740" s="3">
        <v>44363</v>
      </c>
      <c r="C22740" s="3">
        <v>44424</v>
      </c>
      <c r="D22740" t="s">
        <v>131</v>
      </c>
      <c r="E22740" t="s">
        <v>154</v>
      </c>
      <c r="F22740" t="s">
        <v>133</v>
      </c>
    </row>
    <row r="22741" spans="1:6" x14ac:dyDescent="0.25">
      <c r="A22741">
        <v>4637</v>
      </c>
      <c r="B22741" s="3">
        <v>44363</v>
      </c>
      <c r="C22741" s="3">
        <v>44363</v>
      </c>
      <c r="D22741" t="s">
        <v>131</v>
      </c>
      <c r="E22741" t="s">
        <v>154</v>
      </c>
      <c r="F22741" t="s">
        <v>132</v>
      </c>
    </row>
    <row r="22742" spans="1:6" x14ac:dyDescent="0.25">
      <c r="A22742">
        <v>4637</v>
      </c>
      <c r="B22742" s="3">
        <v>44424</v>
      </c>
      <c r="C22742" s="3">
        <v>44501</v>
      </c>
      <c r="D22742" t="s">
        <v>131</v>
      </c>
      <c r="E22742" t="s">
        <v>154</v>
      </c>
      <c r="F22742" t="s">
        <v>133</v>
      </c>
    </row>
    <row r="22743" spans="1:6" x14ac:dyDescent="0.25">
      <c r="A22743">
        <v>4641</v>
      </c>
      <c r="B22743" s="3">
        <v>44363</v>
      </c>
      <c r="C22743" s="3">
        <v>44377</v>
      </c>
      <c r="D22743" t="s">
        <v>131</v>
      </c>
      <c r="E22743" t="s">
        <v>115</v>
      </c>
      <c r="F22743" t="s">
        <v>133</v>
      </c>
    </row>
    <row r="22744" spans="1:6" x14ac:dyDescent="0.25">
      <c r="A22744">
        <v>4641</v>
      </c>
      <c r="B22744" s="3">
        <v>44377</v>
      </c>
      <c r="D22744" t="s">
        <v>131</v>
      </c>
      <c r="E22744" t="s">
        <v>115</v>
      </c>
      <c r="F22744" t="s">
        <v>133</v>
      </c>
    </row>
    <row r="22745" spans="1:6" x14ac:dyDescent="0.25">
      <c r="A22745">
        <v>4641</v>
      </c>
      <c r="B22745" s="3">
        <v>44378</v>
      </c>
      <c r="C22745" s="3">
        <v>44580</v>
      </c>
      <c r="D22745" t="s">
        <v>131</v>
      </c>
      <c r="E22745" t="s">
        <v>115</v>
      </c>
      <c r="F22745" t="s">
        <v>133</v>
      </c>
    </row>
    <row r="22746" spans="1:6" x14ac:dyDescent="0.25">
      <c r="A22746">
        <v>4641</v>
      </c>
      <c r="B22746" s="3">
        <v>44580</v>
      </c>
      <c r="C22746" s="3">
        <v>44584</v>
      </c>
      <c r="D22746" t="s">
        <v>131</v>
      </c>
      <c r="E22746" t="s">
        <v>115</v>
      </c>
      <c r="F22746" t="s">
        <v>133</v>
      </c>
    </row>
    <row r="22747" spans="1:6" x14ac:dyDescent="0.25">
      <c r="A22747">
        <v>4641</v>
      </c>
      <c r="B22747" s="3">
        <v>44585</v>
      </c>
      <c r="C22747" s="3">
        <v>44585</v>
      </c>
      <c r="D22747" t="s">
        <v>131</v>
      </c>
      <c r="E22747" t="s">
        <v>115</v>
      </c>
      <c r="F22747" t="s">
        <v>133</v>
      </c>
    </row>
    <row r="22748" spans="1:6" x14ac:dyDescent="0.25">
      <c r="A22748">
        <v>4641</v>
      </c>
      <c r="B22748" s="3">
        <v>44585</v>
      </c>
      <c r="C22748" s="3">
        <v>44586</v>
      </c>
      <c r="D22748" t="s">
        <v>131</v>
      </c>
      <c r="E22748" t="s">
        <v>115</v>
      </c>
      <c r="F22748" t="s">
        <v>133</v>
      </c>
    </row>
    <row r="22749" spans="1:6" x14ac:dyDescent="0.25">
      <c r="A22749">
        <v>4641</v>
      </c>
      <c r="B22749" s="3">
        <v>44587</v>
      </c>
      <c r="D22749" t="s">
        <v>131</v>
      </c>
      <c r="E22749" t="s">
        <v>115</v>
      </c>
      <c r="F22749" t="s">
        <v>133</v>
      </c>
    </row>
    <row r="22750" spans="1:6" x14ac:dyDescent="0.25">
      <c r="A22750">
        <v>4642</v>
      </c>
      <c r="B22750" s="3">
        <v>44365</v>
      </c>
      <c r="C22750" s="3">
        <v>44394</v>
      </c>
      <c r="D22750" t="s">
        <v>131</v>
      </c>
      <c r="E22750" t="s">
        <v>124</v>
      </c>
      <c r="F22750" t="s">
        <v>133</v>
      </c>
    </row>
    <row r="22751" spans="1:6" x14ac:dyDescent="0.25">
      <c r="A22751">
        <v>4642</v>
      </c>
      <c r="B22751" s="3">
        <v>44410</v>
      </c>
      <c r="C22751" s="3">
        <v>44501</v>
      </c>
      <c r="D22751" t="s">
        <v>131</v>
      </c>
      <c r="E22751" t="s">
        <v>124</v>
      </c>
      <c r="F22751" t="s">
        <v>133</v>
      </c>
    </row>
    <row r="22752" spans="1:6" x14ac:dyDescent="0.25">
      <c r="A22752">
        <v>4642</v>
      </c>
      <c r="B22752" s="3">
        <v>44502</v>
      </c>
      <c r="C22752" s="3">
        <v>44561</v>
      </c>
      <c r="D22752" t="s">
        <v>131</v>
      </c>
      <c r="E22752" t="s">
        <v>124</v>
      </c>
      <c r="F22752" t="s">
        <v>133</v>
      </c>
    </row>
    <row r="22753" spans="1:6" x14ac:dyDescent="0.25">
      <c r="A22753">
        <v>4642</v>
      </c>
      <c r="B22753" s="3">
        <v>44578</v>
      </c>
      <c r="C22753" s="3">
        <v>44666</v>
      </c>
      <c r="D22753" t="s">
        <v>131</v>
      </c>
      <c r="E22753" t="s">
        <v>124</v>
      </c>
      <c r="F22753" t="s">
        <v>133</v>
      </c>
    </row>
    <row r="22754" spans="1:6" x14ac:dyDescent="0.25">
      <c r="A22754">
        <v>4642</v>
      </c>
      <c r="B22754" s="3">
        <v>44667</v>
      </c>
      <c r="C22754" s="3">
        <v>44757</v>
      </c>
      <c r="D22754" t="s">
        <v>131</v>
      </c>
      <c r="E22754" t="s">
        <v>124</v>
      </c>
      <c r="F22754" t="s">
        <v>133</v>
      </c>
    </row>
    <row r="22755" spans="1:6" x14ac:dyDescent="0.25">
      <c r="A22755">
        <v>4644</v>
      </c>
      <c r="B22755" s="3">
        <v>44470</v>
      </c>
      <c r="C22755" s="3">
        <v>44470</v>
      </c>
      <c r="D22755" t="s">
        <v>131</v>
      </c>
      <c r="E22755" t="s">
        <v>177</v>
      </c>
      <c r="F22755" t="s">
        <v>133</v>
      </c>
    </row>
    <row r="22756" spans="1:6" x14ac:dyDescent="0.25">
      <c r="A22756">
        <v>4644</v>
      </c>
      <c r="B22756" s="3">
        <v>44470</v>
      </c>
      <c r="D22756" t="s">
        <v>131</v>
      </c>
      <c r="E22756" t="s">
        <v>177</v>
      </c>
      <c r="F22756" t="s">
        <v>133</v>
      </c>
    </row>
    <row r="22757" spans="1:6" x14ac:dyDescent="0.25">
      <c r="A22757">
        <v>4645</v>
      </c>
      <c r="B22757" s="3">
        <v>44475</v>
      </c>
      <c r="C22757" s="3">
        <v>44561</v>
      </c>
      <c r="D22757" t="s">
        <v>131</v>
      </c>
      <c r="E22757" t="s">
        <v>182</v>
      </c>
      <c r="F22757" t="s">
        <v>133</v>
      </c>
    </row>
    <row r="22758" spans="1:6" x14ac:dyDescent="0.25">
      <c r="A22758">
        <v>4645</v>
      </c>
      <c r="B22758" s="3">
        <v>44592</v>
      </c>
      <c r="D22758" t="s">
        <v>131</v>
      </c>
      <c r="E22758" t="s">
        <v>182</v>
      </c>
      <c r="F22758" t="s">
        <v>133</v>
      </c>
    </row>
    <row r="22759" spans="1:6" x14ac:dyDescent="0.25">
      <c r="A22759">
        <v>4645</v>
      </c>
      <c r="B22759" s="3">
        <v>44592</v>
      </c>
      <c r="C22759" s="3">
        <v>44728</v>
      </c>
      <c r="D22759" t="s">
        <v>131</v>
      </c>
      <c r="E22759" t="s">
        <v>167</v>
      </c>
      <c r="F22759" t="s">
        <v>133</v>
      </c>
    </row>
    <row r="22760" spans="1:6" x14ac:dyDescent="0.25">
      <c r="A22760">
        <v>4645</v>
      </c>
      <c r="B22760" s="3">
        <v>44728</v>
      </c>
      <c r="C22760" s="3">
        <v>44728</v>
      </c>
      <c r="D22760" t="s">
        <v>131</v>
      </c>
      <c r="E22760" t="s">
        <v>167</v>
      </c>
      <c r="F22760" t="s">
        <v>133</v>
      </c>
    </row>
    <row r="22761" spans="1:6" x14ac:dyDescent="0.25">
      <c r="A22761">
        <v>4646</v>
      </c>
      <c r="B22761" s="3">
        <v>44378</v>
      </c>
      <c r="C22761" s="3">
        <v>44469</v>
      </c>
      <c r="D22761" t="s">
        <v>131</v>
      </c>
      <c r="E22761" t="s">
        <v>110</v>
      </c>
      <c r="F22761" t="s">
        <v>133</v>
      </c>
    </row>
    <row r="22762" spans="1:6" x14ac:dyDescent="0.25">
      <c r="A22762">
        <v>4646</v>
      </c>
      <c r="B22762" s="3">
        <v>44378</v>
      </c>
      <c r="C22762" s="3">
        <v>44418</v>
      </c>
      <c r="D22762" t="s">
        <v>131</v>
      </c>
      <c r="E22762" t="s">
        <v>110</v>
      </c>
      <c r="F22762" t="s">
        <v>133</v>
      </c>
    </row>
    <row r="22763" spans="1:6" x14ac:dyDescent="0.25">
      <c r="A22763">
        <v>4646</v>
      </c>
      <c r="B22763" s="3">
        <v>44383</v>
      </c>
      <c r="D22763" t="s">
        <v>131</v>
      </c>
      <c r="E22763" t="s">
        <v>297</v>
      </c>
      <c r="F22763" t="s">
        <v>133</v>
      </c>
    </row>
    <row r="22764" spans="1:6" x14ac:dyDescent="0.25">
      <c r="A22764">
        <v>4646</v>
      </c>
      <c r="B22764" s="3">
        <v>44383</v>
      </c>
      <c r="C22764" s="3">
        <v>44383</v>
      </c>
      <c r="D22764" t="s">
        <v>131</v>
      </c>
      <c r="E22764" t="s">
        <v>172</v>
      </c>
      <c r="F22764" t="s">
        <v>132</v>
      </c>
    </row>
    <row r="22765" spans="1:6" x14ac:dyDescent="0.25">
      <c r="A22765">
        <v>4646</v>
      </c>
      <c r="B22765" s="3">
        <v>44383</v>
      </c>
      <c r="C22765" s="3">
        <v>44383</v>
      </c>
      <c r="D22765" t="s">
        <v>131</v>
      </c>
      <c r="E22765" t="s">
        <v>297</v>
      </c>
      <c r="F22765" t="s">
        <v>132</v>
      </c>
    </row>
    <row r="22766" spans="1:6" x14ac:dyDescent="0.25">
      <c r="A22766">
        <v>4646</v>
      </c>
      <c r="B22766" s="3">
        <v>44383</v>
      </c>
      <c r="C22766" s="3">
        <v>44383</v>
      </c>
      <c r="D22766" t="s">
        <v>131</v>
      </c>
      <c r="E22766" t="s">
        <v>297</v>
      </c>
      <c r="F22766" t="s">
        <v>132</v>
      </c>
    </row>
    <row r="22767" spans="1:6" x14ac:dyDescent="0.25">
      <c r="A22767">
        <v>4647</v>
      </c>
      <c r="B22767" s="3">
        <v>44501</v>
      </c>
      <c r="C22767" s="3">
        <v>44606</v>
      </c>
      <c r="D22767" t="s">
        <v>131</v>
      </c>
      <c r="E22767" t="s">
        <v>176</v>
      </c>
      <c r="F22767" t="s">
        <v>133</v>
      </c>
    </row>
    <row r="22768" spans="1:6" x14ac:dyDescent="0.25">
      <c r="A22768">
        <v>4647</v>
      </c>
      <c r="B22768" s="3">
        <v>44606</v>
      </c>
      <c r="C22768" s="3">
        <v>44606</v>
      </c>
      <c r="D22768" t="s">
        <v>131</v>
      </c>
      <c r="E22768" t="s">
        <v>176</v>
      </c>
      <c r="F22768" t="s">
        <v>133</v>
      </c>
    </row>
    <row r="22769" spans="1:6" x14ac:dyDescent="0.25">
      <c r="A22769">
        <v>4650</v>
      </c>
      <c r="B22769" s="3">
        <v>44470</v>
      </c>
      <c r="D22769" t="s">
        <v>131</v>
      </c>
      <c r="E22769" t="s">
        <v>167</v>
      </c>
      <c r="F22769" t="s">
        <v>133</v>
      </c>
    </row>
    <row r="22770" spans="1:6" x14ac:dyDescent="0.25">
      <c r="A22770">
        <v>4650</v>
      </c>
      <c r="B22770" s="3">
        <v>44470</v>
      </c>
      <c r="C22770" s="3">
        <v>44470</v>
      </c>
      <c r="D22770" t="s">
        <v>131</v>
      </c>
      <c r="E22770" t="s">
        <v>167</v>
      </c>
      <c r="F22770" t="s">
        <v>132</v>
      </c>
    </row>
    <row r="22771" spans="1:6" x14ac:dyDescent="0.25">
      <c r="A22771">
        <v>4652</v>
      </c>
      <c r="B22771" s="3">
        <v>44440</v>
      </c>
      <c r="C22771" s="3">
        <v>44469</v>
      </c>
      <c r="D22771" t="s">
        <v>131</v>
      </c>
      <c r="E22771" t="s">
        <v>185</v>
      </c>
      <c r="F22771" t="s">
        <v>133</v>
      </c>
    </row>
    <row r="22772" spans="1:6" x14ac:dyDescent="0.25">
      <c r="A22772">
        <v>4652</v>
      </c>
      <c r="B22772" s="3">
        <v>44470</v>
      </c>
      <c r="C22772" s="3">
        <v>44473</v>
      </c>
      <c r="D22772" t="s">
        <v>131</v>
      </c>
      <c r="E22772" t="s">
        <v>185</v>
      </c>
      <c r="F22772" t="s">
        <v>133</v>
      </c>
    </row>
    <row r="22773" spans="1:6" x14ac:dyDescent="0.25">
      <c r="A22773">
        <v>4652</v>
      </c>
      <c r="B22773" s="3">
        <v>44593</v>
      </c>
      <c r="C22773" s="3">
        <v>44681</v>
      </c>
      <c r="D22773" t="s">
        <v>131</v>
      </c>
      <c r="E22773" t="s">
        <v>167</v>
      </c>
      <c r="F22773" t="s">
        <v>133</v>
      </c>
    </row>
    <row r="22774" spans="1:6" x14ac:dyDescent="0.25">
      <c r="A22774">
        <v>4652</v>
      </c>
      <c r="B22774" s="3">
        <v>44682</v>
      </c>
      <c r="C22774" s="3">
        <v>44773</v>
      </c>
      <c r="D22774" t="s">
        <v>131</v>
      </c>
      <c r="E22774" t="s">
        <v>167</v>
      </c>
      <c r="F22774" t="s">
        <v>133</v>
      </c>
    </row>
    <row r="22775" spans="1:6" x14ac:dyDescent="0.25">
      <c r="A22775">
        <v>4653</v>
      </c>
      <c r="B22775" s="3">
        <v>44684</v>
      </c>
      <c r="C22775" s="3">
        <v>44773</v>
      </c>
      <c r="D22775" t="s">
        <v>131</v>
      </c>
      <c r="E22775" t="s">
        <v>190</v>
      </c>
      <c r="F22775" t="s">
        <v>133</v>
      </c>
    </row>
    <row r="22776" spans="1:6" x14ac:dyDescent="0.25">
      <c r="A22776">
        <v>4655</v>
      </c>
      <c r="B22776" s="3">
        <v>44378</v>
      </c>
      <c r="C22776" s="3">
        <v>44469</v>
      </c>
      <c r="D22776" t="s">
        <v>131</v>
      </c>
      <c r="E22776" t="s">
        <v>114</v>
      </c>
      <c r="F22776" t="s">
        <v>133</v>
      </c>
    </row>
    <row r="22777" spans="1:6" x14ac:dyDescent="0.25">
      <c r="A22777">
        <v>4655</v>
      </c>
      <c r="B22777" s="3">
        <v>44470</v>
      </c>
      <c r="D22777" t="s">
        <v>131</v>
      </c>
      <c r="E22777" t="s">
        <v>114</v>
      </c>
      <c r="F22777" t="s">
        <v>133</v>
      </c>
    </row>
    <row r="22778" spans="1:6" x14ac:dyDescent="0.25">
      <c r="A22778">
        <v>4655</v>
      </c>
      <c r="B22778" s="3">
        <v>44470</v>
      </c>
      <c r="C22778" s="3">
        <v>44484</v>
      </c>
      <c r="D22778" t="s">
        <v>131</v>
      </c>
      <c r="E22778" t="s">
        <v>174</v>
      </c>
      <c r="F22778" t="s">
        <v>133</v>
      </c>
    </row>
    <row r="22779" spans="1:6" x14ac:dyDescent="0.25">
      <c r="A22779">
        <v>4655</v>
      </c>
      <c r="B22779" s="3">
        <v>44484</v>
      </c>
      <c r="C22779" s="3">
        <v>44642</v>
      </c>
      <c r="D22779" t="s">
        <v>131</v>
      </c>
      <c r="E22779" t="s">
        <v>174</v>
      </c>
      <c r="F22779" t="s">
        <v>133</v>
      </c>
    </row>
    <row r="22780" spans="1:6" x14ac:dyDescent="0.25">
      <c r="A22780">
        <v>4655</v>
      </c>
      <c r="B22780" s="3">
        <v>44642</v>
      </c>
      <c r="C22780" s="3">
        <v>44644</v>
      </c>
      <c r="D22780" t="s">
        <v>131</v>
      </c>
      <c r="E22780" t="s">
        <v>174</v>
      </c>
      <c r="F22780" t="s">
        <v>133</v>
      </c>
    </row>
    <row r="22781" spans="1:6" x14ac:dyDescent="0.25">
      <c r="A22781">
        <v>4655</v>
      </c>
      <c r="B22781" s="3">
        <v>44645</v>
      </c>
      <c r="C22781" s="3">
        <v>44645</v>
      </c>
      <c r="D22781" t="s">
        <v>131</v>
      </c>
      <c r="E22781" t="s">
        <v>174</v>
      </c>
      <c r="F22781" t="s">
        <v>133</v>
      </c>
    </row>
    <row r="22782" spans="1:6" x14ac:dyDescent="0.25">
      <c r="A22782">
        <v>4655</v>
      </c>
      <c r="B22782" s="3">
        <v>44645</v>
      </c>
      <c r="C22782" s="3">
        <v>44647</v>
      </c>
      <c r="D22782" t="s">
        <v>131</v>
      </c>
      <c r="E22782" t="s">
        <v>174</v>
      </c>
      <c r="F22782" t="s">
        <v>133</v>
      </c>
    </row>
    <row r="22783" spans="1:6" x14ac:dyDescent="0.25">
      <c r="A22783">
        <v>4655</v>
      </c>
      <c r="B22783" s="3">
        <v>44648</v>
      </c>
      <c r="D22783" t="s">
        <v>131</v>
      </c>
      <c r="E22783" t="s">
        <v>174</v>
      </c>
      <c r="F22783" t="s">
        <v>133</v>
      </c>
    </row>
    <row r="22784" spans="1:6" x14ac:dyDescent="0.25">
      <c r="A22784">
        <v>4657</v>
      </c>
      <c r="B22784" s="3">
        <v>44409</v>
      </c>
      <c r="D22784" t="s">
        <v>131</v>
      </c>
      <c r="E22784" t="s">
        <v>204</v>
      </c>
      <c r="F22784" t="s">
        <v>133</v>
      </c>
    </row>
    <row r="22785" spans="1:6" x14ac:dyDescent="0.25">
      <c r="A22785">
        <v>4658</v>
      </c>
      <c r="B22785" s="3">
        <v>44392</v>
      </c>
      <c r="D22785" t="s">
        <v>131</v>
      </c>
      <c r="E22785" t="s">
        <v>177</v>
      </c>
      <c r="F22785" t="s">
        <v>133</v>
      </c>
    </row>
    <row r="22786" spans="1:6" x14ac:dyDescent="0.25">
      <c r="A22786">
        <v>4660</v>
      </c>
      <c r="B22786" s="3">
        <v>44376</v>
      </c>
      <c r="C22786" s="3">
        <v>44467</v>
      </c>
      <c r="D22786" t="s">
        <v>131</v>
      </c>
      <c r="E22786" t="s">
        <v>177</v>
      </c>
      <c r="F22786" t="s">
        <v>133</v>
      </c>
    </row>
    <row r="22787" spans="1:6" x14ac:dyDescent="0.25">
      <c r="A22787">
        <v>4660</v>
      </c>
      <c r="B22787" s="3">
        <v>44468</v>
      </c>
      <c r="C22787" s="3">
        <v>44561</v>
      </c>
      <c r="D22787" t="s">
        <v>131</v>
      </c>
      <c r="E22787" t="s">
        <v>177</v>
      </c>
      <c r="F22787" t="s">
        <v>133</v>
      </c>
    </row>
    <row r="22788" spans="1:6" x14ac:dyDescent="0.25">
      <c r="A22788">
        <v>4660</v>
      </c>
      <c r="B22788" s="3">
        <v>44578</v>
      </c>
      <c r="C22788" s="3">
        <v>44651</v>
      </c>
      <c r="D22788" t="s">
        <v>131</v>
      </c>
      <c r="E22788" t="s">
        <v>177</v>
      </c>
      <c r="F22788" t="s">
        <v>133</v>
      </c>
    </row>
    <row r="22789" spans="1:6" x14ac:dyDescent="0.25">
      <c r="A22789">
        <v>4660</v>
      </c>
      <c r="B22789" s="3">
        <v>44652</v>
      </c>
      <c r="C22789" s="3">
        <v>44742</v>
      </c>
      <c r="D22789" t="s">
        <v>131</v>
      </c>
      <c r="E22789" t="s">
        <v>177</v>
      </c>
      <c r="F22789" t="s">
        <v>133</v>
      </c>
    </row>
    <row r="22790" spans="1:6" x14ac:dyDescent="0.25">
      <c r="A22790">
        <v>4663</v>
      </c>
      <c r="B22790" s="3">
        <v>44424</v>
      </c>
      <c r="C22790" s="3">
        <v>44593</v>
      </c>
      <c r="D22790" t="s">
        <v>131</v>
      </c>
      <c r="E22790" t="s">
        <v>207</v>
      </c>
      <c r="F22790" t="s">
        <v>133</v>
      </c>
    </row>
    <row r="22791" spans="1:6" x14ac:dyDescent="0.25">
      <c r="A22791">
        <v>4663</v>
      </c>
      <c r="B22791" s="3">
        <v>44593</v>
      </c>
      <c r="C22791" s="3">
        <v>44593</v>
      </c>
      <c r="D22791" t="s">
        <v>131</v>
      </c>
      <c r="E22791" t="s">
        <v>207</v>
      </c>
      <c r="F22791" t="s">
        <v>133</v>
      </c>
    </row>
    <row r="22792" spans="1:6" x14ac:dyDescent="0.25">
      <c r="A22792">
        <v>4663</v>
      </c>
      <c r="B22792" s="3">
        <v>44642</v>
      </c>
      <c r="C22792" s="3">
        <v>44742</v>
      </c>
      <c r="D22792" t="s">
        <v>131</v>
      </c>
      <c r="E22792" t="s">
        <v>207</v>
      </c>
      <c r="F22792" t="s">
        <v>133</v>
      </c>
    </row>
    <row r="22793" spans="1:6" x14ac:dyDescent="0.25">
      <c r="A22793">
        <v>4666</v>
      </c>
      <c r="B22793" s="3">
        <v>44418</v>
      </c>
      <c r="C22793" s="3">
        <v>44509</v>
      </c>
      <c r="D22793" t="s">
        <v>131</v>
      </c>
      <c r="E22793" t="s">
        <v>134</v>
      </c>
      <c r="F22793" t="s">
        <v>132</v>
      </c>
    </row>
    <row r="22794" spans="1:6" x14ac:dyDescent="0.25">
      <c r="A22794">
        <v>4666</v>
      </c>
      <c r="B22794" s="3">
        <v>44510</v>
      </c>
      <c r="C22794" s="3">
        <v>44561</v>
      </c>
      <c r="D22794" t="s">
        <v>131</v>
      </c>
      <c r="E22794" t="s">
        <v>134</v>
      </c>
      <c r="F22794" t="s">
        <v>132</v>
      </c>
    </row>
    <row r="22795" spans="1:6" x14ac:dyDescent="0.25">
      <c r="A22795">
        <v>4666</v>
      </c>
      <c r="B22795" s="3">
        <v>44562</v>
      </c>
      <c r="D22795" t="s">
        <v>131</v>
      </c>
      <c r="E22795" t="s">
        <v>134</v>
      </c>
      <c r="F22795" t="s">
        <v>132</v>
      </c>
    </row>
    <row r="22796" spans="1:6" x14ac:dyDescent="0.25">
      <c r="A22796">
        <v>4666</v>
      </c>
      <c r="B22796" s="3">
        <v>44652</v>
      </c>
      <c r="C22796" s="3">
        <v>44742</v>
      </c>
      <c r="D22796" t="s">
        <v>131</v>
      </c>
      <c r="E22796" t="s">
        <v>134</v>
      </c>
      <c r="F22796" t="s">
        <v>132</v>
      </c>
    </row>
    <row r="22797" spans="1:6" x14ac:dyDescent="0.25">
      <c r="A22797">
        <v>4666</v>
      </c>
      <c r="B22797" s="3">
        <v>44743</v>
      </c>
      <c r="C22797" s="3">
        <v>44834</v>
      </c>
      <c r="D22797" t="s">
        <v>131</v>
      </c>
      <c r="E22797" t="s">
        <v>134</v>
      </c>
      <c r="F22797" t="s">
        <v>132</v>
      </c>
    </row>
    <row r="22798" spans="1:6" x14ac:dyDescent="0.25">
      <c r="A22798">
        <v>4668</v>
      </c>
      <c r="B22798" s="3">
        <v>44414</v>
      </c>
      <c r="C22798" s="3">
        <v>44505</v>
      </c>
      <c r="D22798" t="s">
        <v>131</v>
      </c>
      <c r="E22798" t="s">
        <v>185</v>
      </c>
      <c r="F22798" t="s">
        <v>133</v>
      </c>
    </row>
    <row r="22799" spans="1:6" x14ac:dyDescent="0.25">
      <c r="A22799">
        <v>4668</v>
      </c>
      <c r="B22799" s="3">
        <v>44506</v>
      </c>
      <c r="C22799" s="3">
        <v>44561</v>
      </c>
      <c r="D22799" t="s">
        <v>131</v>
      </c>
      <c r="E22799" t="s">
        <v>185</v>
      </c>
      <c r="F22799" t="s">
        <v>133</v>
      </c>
    </row>
    <row r="22800" spans="1:6" x14ac:dyDescent="0.25">
      <c r="A22800">
        <v>4668</v>
      </c>
      <c r="B22800" s="3">
        <v>44578</v>
      </c>
      <c r="C22800" s="3">
        <v>44651</v>
      </c>
      <c r="D22800" t="s">
        <v>131</v>
      </c>
      <c r="E22800" t="s">
        <v>185</v>
      </c>
      <c r="F22800" t="s">
        <v>133</v>
      </c>
    </row>
    <row r="22801" spans="1:6" x14ac:dyDescent="0.25">
      <c r="A22801">
        <v>4668</v>
      </c>
      <c r="B22801" s="3">
        <v>44652</v>
      </c>
      <c r="C22801" s="3">
        <v>44742</v>
      </c>
      <c r="D22801" t="s">
        <v>131</v>
      </c>
      <c r="E22801" t="s">
        <v>185</v>
      </c>
      <c r="F22801" t="s">
        <v>133</v>
      </c>
    </row>
    <row r="22802" spans="1:6" x14ac:dyDescent="0.25">
      <c r="A22802">
        <v>4670</v>
      </c>
      <c r="B22802" s="3">
        <v>44417</v>
      </c>
      <c r="C22802" s="3">
        <v>44680</v>
      </c>
      <c r="D22802" t="s">
        <v>131</v>
      </c>
      <c r="E22802" t="s">
        <v>177</v>
      </c>
      <c r="F22802" t="s">
        <v>133</v>
      </c>
    </row>
    <row r="22803" spans="1:6" x14ac:dyDescent="0.25">
      <c r="A22803">
        <v>4670</v>
      </c>
      <c r="B22803" s="3">
        <v>44678</v>
      </c>
      <c r="C22803" s="3">
        <v>44679</v>
      </c>
      <c r="D22803" t="s">
        <v>131</v>
      </c>
      <c r="E22803" t="s">
        <v>177</v>
      </c>
      <c r="F22803" t="s">
        <v>133</v>
      </c>
    </row>
    <row r="22804" spans="1:6" x14ac:dyDescent="0.25">
      <c r="A22804">
        <v>4670</v>
      </c>
      <c r="B22804" s="3">
        <v>44680</v>
      </c>
      <c r="C22804" s="3">
        <v>44686</v>
      </c>
      <c r="D22804" t="s">
        <v>131</v>
      </c>
      <c r="E22804" t="s">
        <v>177</v>
      </c>
      <c r="F22804" t="s">
        <v>133</v>
      </c>
    </row>
    <row r="22805" spans="1:6" x14ac:dyDescent="0.25">
      <c r="A22805">
        <v>4670</v>
      </c>
      <c r="B22805" s="3">
        <v>44687</v>
      </c>
      <c r="C22805" s="3">
        <v>44725</v>
      </c>
      <c r="D22805" t="s">
        <v>131</v>
      </c>
      <c r="E22805" t="s">
        <v>177</v>
      </c>
      <c r="F22805" t="s">
        <v>133</v>
      </c>
    </row>
    <row r="22806" spans="1:6" x14ac:dyDescent="0.25">
      <c r="A22806">
        <v>4670</v>
      </c>
      <c r="B22806" s="3">
        <v>44725</v>
      </c>
      <c r="C22806" s="3">
        <v>44736</v>
      </c>
      <c r="D22806" t="s">
        <v>131</v>
      </c>
      <c r="E22806" t="s">
        <v>177</v>
      </c>
      <c r="F22806" t="s">
        <v>133</v>
      </c>
    </row>
    <row r="22807" spans="1:6" x14ac:dyDescent="0.25">
      <c r="A22807">
        <v>4670</v>
      </c>
      <c r="B22807" s="3">
        <v>44736</v>
      </c>
      <c r="C22807" s="3">
        <v>44736</v>
      </c>
      <c r="D22807" t="s">
        <v>131</v>
      </c>
      <c r="E22807" t="s">
        <v>177</v>
      </c>
      <c r="F22807" t="s">
        <v>133</v>
      </c>
    </row>
    <row r="22808" spans="1:6" x14ac:dyDescent="0.25">
      <c r="A22808">
        <v>4670</v>
      </c>
      <c r="B22808" s="3">
        <v>44737</v>
      </c>
      <c r="C22808" s="3">
        <v>44739</v>
      </c>
      <c r="D22808" t="s">
        <v>131</v>
      </c>
      <c r="E22808" t="s">
        <v>177</v>
      </c>
      <c r="F22808" t="s">
        <v>133</v>
      </c>
    </row>
    <row r="22809" spans="1:6" x14ac:dyDescent="0.25">
      <c r="A22809">
        <v>4670</v>
      </c>
      <c r="B22809" s="3">
        <v>44739</v>
      </c>
      <c r="C22809" s="3">
        <v>44740</v>
      </c>
      <c r="D22809" t="s">
        <v>131</v>
      </c>
      <c r="E22809" t="s">
        <v>177</v>
      </c>
      <c r="F22809" t="s">
        <v>133</v>
      </c>
    </row>
    <row r="22810" spans="1:6" x14ac:dyDescent="0.25">
      <c r="A22810">
        <v>4670</v>
      </c>
      <c r="B22810" s="3">
        <v>44741</v>
      </c>
      <c r="D22810" t="s">
        <v>131</v>
      </c>
      <c r="E22810" t="s">
        <v>177</v>
      </c>
      <c r="F22810" t="s">
        <v>133</v>
      </c>
    </row>
    <row r="22811" spans="1:6" x14ac:dyDescent="0.25">
      <c r="A22811">
        <v>4672</v>
      </c>
      <c r="B22811" s="3">
        <v>44417</v>
      </c>
      <c r="C22811" s="3">
        <v>44508</v>
      </c>
      <c r="D22811" t="s">
        <v>131</v>
      </c>
      <c r="E22811" t="s">
        <v>184</v>
      </c>
      <c r="F22811" t="s">
        <v>133</v>
      </c>
    </row>
    <row r="22812" spans="1:6" x14ac:dyDescent="0.25">
      <c r="A22812">
        <v>4672</v>
      </c>
      <c r="B22812" s="3">
        <v>44509</v>
      </c>
      <c r="C22812" s="3">
        <v>44561</v>
      </c>
      <c r="D22812" t="s">
        <v>131</v>
      </c>
      <c r="E22812" t="s">
        <v>184</v>
      </c>
      <c r="F22812" t="s">
        <v>133</v>
      </c>
    </row>
    <row r="22813" spans="1:6" x14ac:dyDescent="0.25">
      <c r="A22813">
        <v>4672</v>
      </c>
      <c r="B22813" s="3">
        <v>44593</v>
      </c>
      <c r="C22813" s="3">
        <v>44681</v>
      </c>
      <c r="D22813" t="s">
        <v>131</v>
      </c>
      <c r="E22813" t="s">
        <v>184</v>
      </c>
      <c r="F22813" t="s">
        <v>133</v>
      </c>
    </row>
    <row r="22814" spans="1:6" x14ac:dyDescent="0.25">
      <c r="A22814">
        <v>4672</v>
      </c>
      <c r="B22814" s="3">
        <v>44682</v>
      </c>
      <c r="C22814" s="3">
        <v>44773</v>
      </c>
      <c r="D22814" t="s">
        <v>131</v>
      </c>
      <c r="E22814" t="s">
        <v>184</v>
      </c>
      <c r="F22814" t="s">
        <v>133</v>
      </c>
    </row>
    <row r="22815" spans="1:6" x14ac:dyDescent="0.25">
      <c r="A22815">
        <v>4673</v>
      </c>
      <c r="B22815" s="3">
        <v>44470</v>
      </c>
      <c r="D22815" t="s">
        <v>131</v>
      </c>
      <c r="E22815" t="s">
        <v>167</v>
      </c>
      <c r="F22815" t="s">
        <v>133</v>
      </c>
    </row>
    <row r="22816" spans="1:6" x14ac:dyDescent="0.25">
      <c r="A22816">
        <v>4673</v>
      </c>
      <c r="B22816" s="3">
        <v>44470</v>
      </c>
      <c r="C22816" s="3">
        <v>44562</v>
      </c>
      <c r="D22816" t="s">
        <v>131</v>
      </c>
      <c r="E22816" t="s">
        <v>167</v>
      </c>
      <c r="F22816" t="s">
        <v>133</v>
      </c>
    </row>
    <row r="22817" spans="1:6" x14ac:dyDescent="0.25">
      <c r="A22817">
        <v>4675</v>
      </c>
      <c r="B22817" s="3">
        <v>44417</v>
      </c>
      <c r="C22817" s="3">
        <v>44447</v>
      </c>
      <c r="D22817" t="s">
        <v>131</v>
      </c>
      <c r="E22817" t="s">
        <v>134</v>
      </c>
      <c r="F22817" t="s">
        <v>132</v>
      </c>
    </row>
    <row r="22818" spans="1:6" x14ac:dyDescent="0.25">
      <c r="A22818">
        <v>4675</v>
      </c>
      <c r="B22818" s="3">
        <v>44447</v>
      </c>
      <c r="C22818" s="3">
        <v>44474</v>
      </c>
      <c r="D22818" t="s">
        <v>131</v>
      </c>
      <c r="E22818" t="s">
        <v>134</v>
      </c>
      <c r="F22818" t="s">
        <v>132</v>
      </c>
    </row>
    <row r="22819" spans="1:6" x14ac:dyDescent="0.25">
      <c r="A22819">
        <v>4676</v>
      </c>
      <c r="B22819" s="3">
        <v>44409</v>
      </c>
      <c r="C22819" s="3">
        <v>44500</v>
      </c>
      <c r="D22819" t="s">
        <v>131</v>
      </c>
      <c r="E22819" t="s">
        <v>169</v>
      </c>
      <c r="F22819" t="s">
        <v>133</v>
      </c>
    </row>
    <row r="22820" spans="1:6" x14ac:dyDescent="0.25">
      <c r="A22820">
        <v>4676</v>
      </c>
      <c r="B22820" s="3">
        <v>44501</v>
      </c>
      <c r="C22820" s="3">
        <v>44561</v>
      </c>
      <c r="D22820" t="s">
        <v>131</v>
      </c>
      <c r="E22820" t="s">
        <v>169</v>
      </c>
      <c r="F22820" t="s">
        <v>133</v>
      </c>
    </row>
    <row r="22821" spans="1:6" x14ac:dyDescent="0.25">
      <c r="A22821">
        <v>4676</v>
      </c>
      <c r="B22821" s="3">
        <v>44562</v>
      </c>
      <c r="C22821" s="3">
        <v>44562</v>
      </c>
      <c r="D22821" t="s">
        <v>131</v>
      </c>
      <c r="E22821" t="s">
        <v>169</v>
      </c>
      <c r="F22821" t="s">
        <v>133</v>
      </c>
    </row>
    <row r="22822" spans="1:6" x14ac:dyDescent="0.25">
      <c r="A22822">
        <v>4676</v>
      </c>
      <c r="B22822" s="3">
        <v>44593</v>
      </c>
      <c r="C22822" s="3">
        <v>44681</v>
      </c>
      <c r="D22822" t="s">
        <v>131</v>
      </c>
      <c r="E22822" t="s">
        <v>176</v>
      </c>
      <c r="F22822" t="s">
        <v>132</v>
      </c>
    </row>
    <row r="22823" spans="1:6" x14ac:dyDescent="0.25">
      <c r="A22823">
        <v>4676</v>
      </c>
      <c r="B22823" s="3">
        <v>44682</v>
      </c>
      <c r="C22823" s="3">
        <v>44773</v>
      </c>
      <c r="D22823" t="s">
        <v>131</v>
      </c>
      <c r="E22823" t="s">
        <v>176</v>
      </c>
      <c r="F22823" t="s">
        <v>132</v>
      </c>
    </row>
    <row r="22824" spans="1:6" x14ac:dyDescent="0.25">
      <c r="A22824">
        <v>4677</v>
      </c>
      <c r="B22824" s="3">
        <v>44470</v>
      </c>
      <c r="C22824" s="3">
        <v>44604</v>
      </c>
      <c r="D22824" t="s">
        <v>131</v>
      </c>
      <c r="E22824" t="s">
        <v>180</v>
      </c>
      <c r="F22824" t="s">
        <v>133</v>
      </c>
    </row>
    <row r="22825" spans="1:6" x14ac:dyDescent="0.25">
      <c r="A22825">
        <v>4677</v>
      </c>
      <c r="B22825" s="3">
        <v>44604</v>
      </c>
      <c r="C22825" s="3">
        <v>44604</v>
      </c>
      <c r="D22825" t="s">
        <v>131</v>
      </c>
      <c r="E22825" t="s">
        <v>180</v>
      </c>
      <c r="F22825" t="s">
        <v>133</v>
      </c>
    </row>
    <row r="22826" spans="1:6" x14ac:dyDescent="0.25">
      <c r="A22826">
        <v>4680</v>
      </c>
      <c r="B22826" s="3">
        <v>44409</v>
      </c>
      <c r="C22826" s="3">
        <v>44500</v>
      </c>
      <c r="D22826" t="s">
        <v>131</v>
      </c>
      <c r="E22826" t="s">
        <v>172</v>
      </c>
      <c r="F22826" t="s">
        <v>132</v>
      </c>
    </row>
    <row r="22827" spans="1:6" x14ac:dyDescent="0.25">
      <c r="A22827">
        <v>4680</v>
      </c>
      <c r="B22827" s="3">
        <v>44501</v>
      </c>
      <c r="C22827" s="3">
        <v>44561</v>
      </c>
      <c r="D22827" t="s">
        <v>131</v>
      </c>
      <c r="E22827" t="s">
        <v>172</v>
      </c>
      <c r="F22827" t="s">
        <v>132</v>
      </c>
    </row>
    <row r="22828" spans="1:6" x14ac:dyDescent="0.25">
      <c r="A22828">
        <v>4680</v>
      </c>
      <c r="B22828" s="3">
        <v>44593</v>
      </c>
      <c r="D22828" t="s">
        <v>131</v>
      </c>
      <c r="E22828" t="s">
        <v>172</v>
      </c>
      <c r="F22828" t="s">
        <v>132</v>
      </c>
    </row>
    <row r="22829" spans="1:6" x14ac:dyDescent="0.25">
      <c r="A22829">
        <v>4680</v>
      </c>
      <c r="B22829" s="3">
        <v>44636</v>
      </c>
      <c r="D22829" t="s">
        <v>131</v>
      </c>
      <c r="E22829" t="s">
        <v>121</v>
      </c>
      <c r="F22829" t="s">
        <v>133</v>
      </c>
    </row>
    <row r="22830" spans="1:6" x14ac:dyDescent="0.25">
      <c r="A22830">
        <v>4681</v>
      </c>
      <c r="B22830" s="3">
        <v>44424</v>
      </c>
      <c r="C22830" s="3">
        <v>44515</v>
      </c>
      <c r="D22830" t="s">
        <v>131</v>
      </c>
      <c r="E22830" t="s">
        <v>115</v>
      </c>
      <c r="F22830" t="s">
        <v>133</v>
      </c>
    </row>
    <row r="22831" spans="1:6" x14ac:dyDescent="0.25">
      <c r="A22831">
        <v>4681</v>
      </c>
      <c r="B22831" s="3">
        <v>44516</v>
      </c>
      <c r="C22831" s="3">
        <v>44561</v>
      </c>
      <c r="D22831" t="s">
        <v>131</v>
      </c>
      <c r="E22831" t="s">
        <v>115</v>
      </c>
      <c r="F22831" t="s">
        <v>133</v>
      </c>
    </row>
    <row r="22832" spans="1:6" x14ac:dyDescent="0.25">
      <c r="A22832">
        <v>4681</v>
      </c>
      <c r="B22832" s="3">
        <v>44578</v>
      </c>
      <c r="C22832" s="3">
        <v>44651</v>
      </c>
      <c r="D22832" t="s">
        <v>131</v>
      </c>
      <c r="E22832" t="s">
        <v>115</v>
      </c>
      <c r="F22832" t="s">
        <v>133</v>
      </c>
    </row>
    <row r="22833" spans="1:6" x14ac:dyDescent="0.25">
      <c r="A22833">
        <v>4681</v>
      </c>
      <c r="B22833" s="3">
        <v>44652</v>
      </c>
      <c r="C22833" s="3">
        <v>44742</v>
      </c>
      <c r="D22833" t="s">
        <v>131</v>
      </c>
      <c r="E22833" t="s">
        <v>115</v>
      </c>
      <c r="F22833" t="s">
        <v>133</v>
      </c>
    </row>
    <row r="22834" spans="1:6" x14ac:dyDescent="0.25">
      <c r="A22834">
        <v>4682</v>
      </c>
      <c r="B22834" s="3">
        <v>44420</v>
      </c>
      <c r="C22834" s="3">
        <v>44561</v>
      </c>
      <c r="D22834" t="s">
        <v>131</v>
      </c>
      <c r="E22834" t="s">
        <v>172</v>
      </c>
      <c r="F22834" t="s">
        <v>132</v>
      </c>
    </row>
    <row r="22835" spans="1:6" x14ac:dyDescent="0.25">
      <c r="A22835">
        <v>4682</v>
      </c>
      <c r="B22835" s="3">
        <v>44561</v>
      </c>
      <c r="C22835" s="3">
        <v>44561</v>
      </c>
      <c r="D22835" t="s">
        <v>131</v>
      </c>
      <c r="E22835" t="s">
        <v>172</v>
      </c>
      <c r="F22835" t="s">
        <v>132</v>
      </c>
    </row>
    <row r="22836" spans="1:6" x14ac:dyDescent="0.25">
      <c r="A22836">
        <v>4683</v>
      </c>
      <c r="B22836" s="3">
        <v>44562</v>
      </c>
      <c r="D22836" t="s">
        <v>131</v>
      </c>
      <c r="E22836" t="s">
        <v>128</v>
      </c>
      <c r="F22836" t="s">
        <v>133</v>
      </c>
    </row>
    <row r="22837" spans="1:6" x14ac:dyDescent="0.25">
      <c r="A22837">
        <v>4688</v>
      </c>
      <c r="B22837" s="3">
        <v>44585</v>
      </c>
      <c r="C22837" s="3">
        <v>44674</v>
      </c>
      <c r="D22837" t="s">
        <v>131</v>
      </c>
      <c r="E22837" t="s">
        <v>185</v>
      </c>
      <c r="F22837" t="s">
        <v>133</v>
      </c>
    </row>
    <row r="22838" spans="1:6" x14ac:dyDescent="0.25">
      <c r="A22838">
        <v>4688</v>
      </c>
      <c r="B22838" s="3">
        <v>44675</v>
      </c>
      <c r="C22838" s="3">
        <v>44765</v>
      </c>
      <c r="D22838" t="s">
        <v>131</v>
      </c>
      <c r="E22838" t="s">
        <v>185</v>
      </c>
      <c r="F22838" t="s">
        <v>133</v>
      </c>
    </row>
    <row r="22839" spans="1:6" x14ac:dyDescent="0.25">
      <c r="A22839">
        <v>4689</v>
      </c>
      <c r="B22839" s="3">
        <v>44564</v>
      </c>
      <c r="D22839" t="s">
        <v>131</v>
      </c>
      <c r="E22839" t="s">
        <v>173</v>
      </c>
      <c r="F22839" t="s">
        <v>133</v>
      </c>
    </row>
    <row r="22840" spans="1:6" x14ac:dyDescent="0.25">
      <c r="A22840">
        <v>4689</v>
      </c>
      <c r="B22840" s="3">
        <v>44564</v>
      </c>
      <c r="C22840" s="3">
        <v>44564</v>
      </c>
      <c r="D22840" t="s">
        <v>131</v>
      </c>
      <c r="E22840" t="s">
        <v>173</v>
      </c>
      <c r="F22840" t="s">
        <v>132</v>
      </c>
    </row>
    <row r="22841" spans="1:6" x14ac:dyDescent="0.25">
      <c r="A22841">
        <v>4690</v>
      </c>
      <c r="B22841" s="3">
        <v>44578</v>
      </c>
      <c r="C22841" s="3">
        <v>44651</v>
      </c>
      <c r="D22841" t="s">
        <v>131</v>
      </c>
      <c r="E22841" t="s">
        <v>169</v>
      </c>
      <c r="F22841" t="s">
        <v>133</v>
      </c>
    </row>
    <row r="22842" spans="1:6" x14ac:dyDescent="0.25">
      <c r="A22842">
        <v>4690</v>
      </c>
      <c r="B22842" s="3">
        <v>44652</v>
      </c>
      <c r="C22842" s="3">
        <v>44742</v>
      </c>
      <c r="D22842" t="s">
        <v>131</v>
      </c>
      <c r="E22842" t="s">
        <v>169</v>
      </c>
      <c r="F22842" t="s">
        <v>133</v>
      </c>
    </row>
    <row r="22843" spans="1:6" x14ac:dyDescent="0.25">
      <c r="A22843">
        <v>4693</v>
      </c>
      <c r="B22843" s="3">
        <v>44573</v>
      </c>
      <c r="D22843" t="s">
        <v>131</v>
      </c>
      <c r="E22843" t="s">
        <v>176</v>
      </c>
      <c r="F22843" t="s">
        <v>132</v>
      </c>
    </row>
    <row r="22844" spans="1:6" x14ac:dyDescent="0.25">
      <c r="A22844">
        <v>4694</v>
      </c>
      <c r="B22844" s="3">
        <v>44501</v>
      </c>
      <c r="C22844" s="3">
        <v>44563</v>
      </c>
      <c r="D22844" t="s">
        <v>131</v>
      </c>
      <c r="E22844" t="s">
        <v>143</v>
      </c>
      <c r="F22844" t="s">
        <v>133</v>
      </c>
    </row>
    <row r="22845" spans="1:6" x14ac:dyDescent="0.25">
      <c r="A22845">
        <v>4694</v>
      </c>
      <c r="B22845" s="3">
        <v>44563</v>
      </c>
      <c r="C22845" s="3">
        <v>44564</v>
      </c>
      <c r="D22845" t="s">
        <v>131</v>
      </c>
      <c r="E22845" t="s">
        <v>143</v>
      </c>
      <c r="F22845" t="s">
        <v>133</v>
      </c>
    </row>
    <row r="22846" spans="1:6" x14ac:dyDescent="0.25">
      <c r="A22846">
        <v>4694</v>
      </c>
      <c r="B22846" s="3">
        <v>44564</v>
      </c>
      <c r="D22846" t="s">
        <v>131</v>
      </c>
      <c r="E22846" t="s">
        <v>143</v>
      </c>
      <c r="F22846" t="s">
        <v>133</v>
      </c>
    </row>
    <row r="22847" spans="1:6" x14ac:dyDescent="0.25">
      <c r="A22847">
        <v>4695</v>
      </c>
      <c r="B22847" s="3">
        <v>44440</v>
      </c>
      <c r="C22847" s="3">
        <v>44530</v>
      </c>
      <c r="D22847" t="s">
        <v>131</v>
      </c>
      <c r="E22847" t="s">
        <v>173</v>
      </c>
      <c r="F22847" t="s">
        <v>133</v>
      </c>
    </row>
    <row r="22848" spans="1:6" x14ac:dyDescent="0.25">
      <c r="A22848">
        <v>4695</v>
      </c>
      <c r="B22848" s="3">
        <v>44516</v>
      </c>
      <c r="D22848" t="s">
        <v>131</v>
      </c>
      <c r="E22848" t="s">
        <v>173</v>
      </c>
      <c r="F22848" t="s">
        <v>133</v>
      </c>
    </row>
    <row r="22849" spans="1:6" x14ac:dyDescent="0.25">
      <c r="A22849">
        <v>4695</v>
      </c>
      <c r="B22849" s="3">
        <v>44516</v>
      </c>
      <c r="D22849" t="s">
        <v>131</v>
      </c>
      <c r="E22849" t="s">
        <v>173</v>
      </c>
      <c r="F22849" t="s">
        <v>133</v>
      </c>
    </row>
    <row r="22850" spans="1:6" x14ac:dyDescent="0.25">
      <c r="A22850">
        <v>4697</v>
      </c>
      <c r="B22850" s="3">
        <v>44593</v>
      </c>
      <c r="C22850" s="3">
        <v>44681</v>
      </c>
      <c r="D22850" t="s">
        <v>131</v>
      </c>
      <c r="E22850" t="s">
        <v>174</v>
      </c>
      <c r="F22850" t="s">
        <v>132</v>
      </c>
    </row>
    <row r="22851" spans="1:6" x14ac:dyDescent="0.25">
      <c r="A22851">
        <v>4697</v>
      </c>
      <c r="B22851" s="3">
        <v>44682</v>
      </c>
      <c r="C22851" s="3">
        <v>44773</v>
      </c>
      <c r="D22851" t="s">
        <v>131</v>
      </c>
      <c r="E22851" t="s">
        <v>174</v>
      </c>
      <c r="F22851" t="s">
        <v>132</v>
      </c>
    </row>
    <row r="22852" spans="1:6" x14ac:dyDescent="0.25">
      <c r="A22852">
        <v>4698</v>
      </c>
      <c r="B22852" s="3">
        <v>44456</v>
      </c>
      <c r="D22852" t="s">
        <v>131</v>
      </c>
      <c r="E22852" t="s">
        <v>169</v>
      </c>
      <c r="F22852" t="s">
        <v>133</v>
      </c>
    </row>
    <row r="22853" spans="1:6" x14ac:dyDescent="0.25">
      <c r="A22853">
        <v>4700</v>
      </c>
      <c r="B22853" s="3">
        <v>44593</v>
      </c>
      <c r="C22853" s="3">
        <v>44681</v>
      </c>
      <c r="D22853" t="s">
        <v>131</v>
      </c>
      <c r="E22853" t="s">
        <v>184</v>
      </c>
      <c r="F22853" t="s">
        <v>133</v>
      </c>
    </row>
    <row r="22854" spans="1:6" x14ac:dyDescent="0.25">
      <c r="A22854">
        <v>4700</v>
      </c>
      <c r="B22854" s="3">
        <v>44682</v>
      </c>
      <c r="C22854" s="3">
        <v>44773</v>
      </c>
      <c r="D22854" t="s">
        <v>131</v>
      </c>
      <c r="E22854" t="s">
        <v>184</v>
      </c>
      <c r="F22854" t="s">
        <v>133</v>
      </c>
    </row>
    <row r="22855" spans="1:6" x14ac:dyDescent="0.25">
      <c r="A22855">
        <v>4701</v>
      </c>
      <c r="B22855" s="3">
        <v>44440</v>
      </c>
      <c r="D22855" t="s">
        <v>131</v>
      </c>
      <c r="E22855" t="s">
        <v>163</v>
      </c>
      <c r="F22855" t="s">
        <v>133</v>
      </c>
    </row>
    <row r="22856" spans="1:6" x14ac:dyDescent="0.25">
      <c r="A22856">
        <v>4701</v>
      </c>
      <c r="B22856" s="3">
        <v>44440</v>
      </c>
      <c r="C22856" s="3">
        <v>44440</v>
      </c>
      <c r="D22856" t="s">
        <v>131</v>
      </c>
      <c r="E22856" t="s">
        <v>163</v>
      </c>
      <c r="F22856" t="s">
        <v>133</v>
      </c>
    </row>
    <row r="22857" spans="1:6" x14ac:dyDescent="0.25">
      <c r="A22857">
        <v>4702</v>
      </c>
      <c r="B22857" s="3">
        <v>44577</v>
      </c>
      <c r="D22857" t="s">
        <v>131</v>
      </c>
      <c r="E22857" t="s">
        <v>169</v>
      </c>
      <c r="F22857" t="s">
        <v>133</v>
      </c>
    </row>
    <row r="22858" spans="1:6" x14ac:dyDescent="0.25">
      <c r="A22858">
        <v>4703</v>
      </c>
      <c r="B22858" s="3">
        <v>44571</v>
      </c>
      <c r="C22858" s="3">
        <v>44660</v>
      </c>
      <c r="D22858" t="s">
        <v>131</v>
      </c>
      <c r="E22858" t="s">
        <v>111</v>
      </c>
      <c r="F22858" t="s">
        <v>133</v>
      </c>
    </row>
    <row r="22859" spans="1:6" x14ac:dyDescent="0.25">
      <c r="A22859">
        <v>4703</v>
      </c>
      <c r="B22859" s="3">
        <v>44661</v>
      </c>
      <c r="C22859" s="3">
        <v>44751</v>
      </c>
      <c r="D22859" t="s">
        <v>131</v>
      </c>
      <c r="E22859" t="s">
        <v>111</v>
      </c>
      <c r="F22859" t="s">
        <v>133</v>
      </c>
    </row>
    <row r="22860" spans="1:6" x14ac:dyDescent="0.25">
      <c r="A22860">
        <v>4705</v>
      </c>
      <c r="B22860" s="3">
        <v>44456</v>
      </c>
      <c r="C22860" s="3">
        <v>44561</v>
      </c>
      <c r="D22860" t="s">
        <v>131</v>
      </c>
      <c r="E22860" t="s">
        <v>180</v>
      </c>
      <c r="F22860" t="s">
        <v>133</v>
      </c>
    </row>
    <row r="22861" spans="1:6" x14ac:dyDescent="0.25">
      <c r="A22861">
        <v>4705</v>
      </c>
      <c r="B22861" s="3">
        <v>44516</v>
      </c>
      <c r="D22861" t="s">
        <v>131</v>
      </c>
      <c r="E22861" t="s">
        <v>180</v>
      </c>
      <c r="F22861" t="s">
        <v>133</v>
      </c>
    </row>
    <row r="22862" spans="1:6" x14ac:dyDescent="0.25">
      <c r="A22862">
        <v>4706</v>
      </c>
      <c r="B22862" s="3">
        <v>44636</v>
      </c>
      <c r="D22862" t="s">
        <v>131</v>
      </c>
      <c r="E22862" t="s">
        <v>167</v>
      </c>
      <c r="F22862" t="s">
        <v>133</v>
      </c>
    </row>
    <row r="22863" spans="1:6" x14ac:dyDescent="0.25">
      <c r="A22863">
        <v>4707</v>
      </c>
      <c r="B22863" s="3">
        <v>44485</v>
      </c>
      <c r="D22863" t="s">
        <v>131</v>
      </c>
      <c r="E22863" t="s">
        <v>177</v>
      </c>
      <c r="F22863" t="s">
        <v>133</v>
      </c>
    </row>
    <row r="22864" spans="1:6" x14ac:dyDescent="0.25">
      <c r="A22864">
        <v>4708</v>
      </c>
      <c r="B22864" s="3">
        <v>44440</v>
      </c>
      <c r="C22864" s="3">
        <v>44561</v>
      </c>
      <c r="D22864" t="s">
        <v>131</v>
      </c>
      <c r="E22864" t="s">
        <v>97</v>
      </c>
      <c r="F22864" t="s">
        <v>132</v>
      </c>
    </row>
    <row r="22865" spans="1:6" x14ac:dyDescent="0.25">
      <c r="A22865">
        <v>4708</v>
      </c>
      <c r="B22865" s="3">
        <v>44562</v>
      </c>
      <c r="C22865" s="3">
        <v>44651</v>
      </c>
      <c r="D22865" t="s">
        <v>131</v>
      </c>
      <c r="E22865" t="s">
        <v>97</v>
      </c>
      <c r="F22865" t="s">
        <v>132</v>
      </c>
    </row>
    <row r="22866" spans="1:6" x14ac:dyDescent="0.25">
      <c r="A22866">
        <v>4708</v>
      </c>
      <c r="B22866" s="3">
        <v>44652</v>
      </c>
      <c r="C22866" s="3">
        <v>44742</v>
      </c>
      <c r="D22866" t="s">
        <v>131</v>
      </c>
      <c r="E22866" t="s">
        <v>97</v>
      </c>
      <c r="F22866" t="s">
        <v>132</v>
      </c>
    </row>
    <row r="22867" spans="1:6" x14ac:dyDescent="0.25">
      <c r="A22867">
        <v>4710</v>
      </c>
      <c r="B22867" s="3">
        <v>44593</v>
      </c>
      <c r="D22867" t="s">
        <v>131</v>
      </c>
      <c r="E22867" t="s">
        <v>185</v>
      </c>
      <c r="F22867" t="s">
        <v>133</v>
      </c>
    </row>
    <row r="22868" spans="1:6" x14ac:dyDescent="0.25">
      <c r="A22868">
        <v>4712</v>
      </c>
      <c r="B22868" s="3">
        <v>44470</v>
      </c>
      <c r="C22868" s="3">
        <v>44561</v>
      </c>
      <c r="D22868" t="s">
        <v>131</v>
      </c>
      <c r="E22868" t="s">
        <v>110</v>
      </c>
      <c r="F22868" t="s">
        <v>132</v>
      </c>
    </row>
    <row r="22869" spans="1:6" x14ac:dyDescent="0.25">
      <c r="A22869">
        <v>4712</v>
      </c>
      <c r="B22869" s="3">
        <v>44470</v>
      </c>
      <c r="C22869" s="3">
        <v>44480</v>
      </c>
      <c r="D22869" t="s">
        <v>131</v>
      </c>
      <c r="E22869" t="s">
        <v>110</v>
      </c>
      <c r="F22869" t="s">
        <v>132</v>
      </c>
    </row>
    <row r="22870" spans="1:6" x14ac:dyDescent="0.25">
      <c r="A22870">
        <v>4712</v>
      </c>
      <c r="B22870" s="3">
        <v>44470</v>
      </c>
      <c r="C22870" s="3">
        <v>44561</v>
      </c>
      <c r="D22870" t="s">
        <v>131</v>
      </c>
      <c r="E22870" t="s">
        <v>110</v>
      </c>
      <c r="F22870" t="s">
        <v>132</v>
      </c>
    </row>
    <row r="22871" spans="1:6" x14ac:dyDescent="0.25">
      <c r="A22871">
        <v>4712</v>
      </c>
      <c r="B22871" s="3">
        <v>44593</v>
      </c>
      <c r="C22871" s="3">
        <v>44681</v>
      </c>
      <c r="D22871" t="s">
        <v>131</v>
      </c>
      <c r="E22871" t="s">
        <v>110</v>
      </c>
      <c r="F22871" t="s">
        <v>132</v>
      </c>
    </row>
    <row r="22872" spans="1:6" x14ac:dyDescent="0.25">
      <c r="A22872">
        <v>4712</v>
      </c>
      <c r="B22872" s="3">
        <v>44682</v>
      </c>
      <c r="C22872" s="3">
        <v>44773</v>
      </c>
      <c r="D22872" t="s">
        <v>131</v>
      </c>
      <c r="E22872" t="s">
        <v>110</v>
      </c>
      <c r="F22872" t="s">
        <v>132</v>
      </c>
    </row>
    <row r="22873" spans="1:6" x14ac:dyDescent="0.25">
      <c r="A22873">
        <v>4713</v>
      </c>
      <c r="B22873" s="3">
        <v>44470</v>
      </c>
      <c r="C22873" s="3">
        <v>44561</v>
      </c>
      <c r="D22873" t="s">
        <v>131</v>
      </c>
      <c r="E22873" t="s">
        <v>197</v>
      </c>
      <c r="F22873" t="s">
        <v>132</v>
      </c>
    </row>
    <row r="22874" spans="1:6" x14ac:dyDescent="0.25">
      <c r="A22874">
        <v>4713</v>
      </c>
      <c r="B22874" s="3">
        <v>44470</v>
      </c>
      <c r="C22874" s="3">
        <v>44480</v>
      </c>
      <c r="D22874" t="s">
        <v>131</v>
      </c>
      <c r="E22874" t="s">
        <v>197</v>
      </c>
      <c r="F22874" t="s">
        <v>132</v>
      </c>
    </row>
    <row r="22875" spans="1:6" x14ac:dyDescent="0.25">
      <c r="A22875">
        <v>4713</v>
      </c>
      <c r="B22875" s="3">
        <v>44470</v>
      </c>
      <c r="C22875" s="3">
        <v>44561</v>
      </c>
      <c r="D22875" t="s">
        <v>131</v>
      </c>
      <c r="E22875" t="s">
        <v>197</v>
      </c>
      <c r="F22875" t="s">
        <v>132</v>
      </c>
    </row>
    <row r="22876" spans="1:6" x14ac:dyDescent="0.25">
      <c r="A22876">
        <v>4713</v>
      </c>
      <c r="B22876" s="3">
        <v>44593</v>
      </c>
      <c r="C22876" s="3">
        <v>44681</v>
      </c>
      <c r="D22876" t="s">
        <v>131</v>
      </c>
      <c r="E22876" t="s">
        <v>197</v>
      </c>
      <c r="F22876" t="s">
        <v>132</v>
      </c>
    </row>
    <row r="22877" spans="1:6" x14ac:dyDescent="0.25">
      <c r="A22877">
        <v>4713</v>
      </c>
      <c r="B22877" s="3">
        <v>44682</v>
      </c>
      <c r="C22877" s="3">
        <v>44773</v>
      </c>
      <c r="D22877" t="s">
        <v>131</v>
      </c>
      <c r="E22877" t="s">
        <v>197</v>
      </c>
      <c r="F22877" t="s">
        <v>132</v>
      </c>
    </row>
    <row r="22878" spans="1:6" x14ac:dyDescent="0.25">
      <c r="A22878">
        <v>4714</v>
      </c>
      <c r="B22878" s="3">
        <v>44470</v>
      </c>
      <c r="C22878" s="3">
        <v>44561</v>
      </c>
      <c r="D22878" t="s">
        <v>131</v>
      </c>
      <c r="E22878" t="s">
        <v>196</v>
      </c>
      <c r="F22878" t="s">
        <v>132</v>
      </c>
    </row>
    <row r="22879" spans="1:6" x14ac:dyDescent="0.25">
      <c r="A22879">
        <v>4714</v>
      </c>
      <c r="B22879" s="3">
        <v>44470</v>
      </c>
      <c r="C22879" s="3">
        <v>44480</v>
      </c>
      <c r="D22879" t="s">
        <v>131</v>
      </c>
      <c r="E22879" t="s">
        <v>196</v>
      </c>
      <c r="F22879" t="s">
        <v>132</v>
      </c>
    </row>
    <row r="22880" spans="1:6" x14ac:dyDescent="0.25">
      <c r="A22880">
        <v>4714</v>
      </c>
      <c r="B22880" s="3">
        <v>44470</v>
      </c>
      <c r="C22880" s="3">
        <v>44561</v>
      </c>
      <c r="D22880" t="s">
        <v>131</v>
      </c>
      <c r="E22880" t="s">
        <v>196</v>
      </c>
      <c r="F22880" t="s">
        <v>132</v>
      </c>
    </row>
    <row r="22881" spans="1:6" x14ac:dyDescent="0.25">
      <c r="A22881">
        <v>4714</v>
      </c>
      <c r="B22881" s="3">
        <v>44593</v>
      </c>
      <c r="C22881" s="3">
        <v>44681</v>
      </c>
      <c r="D22881" t="s">
        <v>131</v>
      </c>
      <c r="E22881" t="s">
        <v>196</v>
      </c>
      <c r="F22881" t="s">
        <v>132</v>
      </c>
    </row>
    <row r="22882" spans="1:6" x14ac:dyDescent="0.25">
      <c r="A22882">
        <v>4714</v>
      </c>
      <c r="B22882" s="3">
        <v>44682</v>
      </c>
      <c r="C22882" s="3">
        <v>44727</v>
      </c>
      <c r="D22882" t="s">
        <v>131</v>
      </c>
      <c r="E22882" t="s">
        <v>196</v>
      </c>
      <c r="F22882" t="s">
        <v>132</v>
      </c>
    </row>
    <row r="22883" spans="1:6" x14ac:dyDescent="0.25">
      <c r="A22883">
        <v>4715</v>
      </c>
      <c r="B22883" s="3">
        <v>44470</v>
      </c>
      <c r="C22883" s="3">
        <v>44561</v>
      </c>
      <c r="D22883" t="s">
        <v>131</v>
      </c>
      <c r="E22883" t="s">
        <v>196</v>
      </c>
      <c r="F22883" t="s">
        <v>132</v>
      </c>
    </row>
    <row r="22884" spans="1:6" x14ac:dyDescent="0.25">
      <c r="A22884">
        <v>4715</v>
      </c>
      <c r="B22884" s="3">
        <v>44470</v>
      </c>
      <c r="C22884" s="3">
        <v>44480</v>
      </c>
      <c r="D22884" t="s">
        <v>131</v>
      </c>
      <c r="E22884" t="s">
        <v>196</v>
      </c>
      <c r="F22884" t="s">
        <v>132</v>
      </c>
    </row>
    <row r="22885" spans="1:6" x14ac:dyDescent="0.25">
      <c r="A22885">
        <v>4715</v>
      </c>
      <c r="B22885" s="3">
        <v>44470</v>
      </c>
      <c r="C22885" s="3">
        <v>44561</v>
      </c>
      <c r="D22885" t="s">
        <v>131</v>
      </c>
      <c r="E22885" t="s">
        <v>196</v>
      </c>
      <c r="F22885" t="s">
        <v>132</v>
      </c>
    </row>
    <row r="22886" spans="1:6" x14ac:dyDescent="0.25">
      <c r="A22886">
        <v>4715</v>
      </c>
      <c r="B22886" s="3">
        <v>44593</v>
      </c>
      <c r="C22886" s="3">
        <v>44681</v>
      </c>
      <c r="D22886" t="s">
        <v>131</v>
      </c>
      <c r="E22886" t="s">
        <v>196</v>
      </c>
      <c r="F22886" t="s">
        <v>132</v>
      </c>
    </row>
    <row r="22887" spans="1:6" x14ac:dyDescent="0.25">
      <c r="A22887">
        <v>4715</v>
      </c>
      <c r="B22887" s="3">
        <v>44682</v>
      </c>
      <c r="C22887" s="3">
        <v>44727</v>
      </c>
      <c r="D22887" t="s">
        <v>131</v>
      </c>
      <c r="E22887" t="s">
        <v>196</v>
      </c>
      <c r="F22887" t="s">
        <v>132</v>
      </c>
    </row>
    <row r="22888" spans="1:6" x14ac:dyDescent="0.25">
      <c r="A22888">
        <v>4716</v>
      </c>
      <c r="B22888" s="3">
        <v>44470</v>
      </c>
      <c r="C22888" s="3">
        <v>44561</v>
      </c>
      <c r="D22888" t="s">
        <v>131</v>
      </c>
      <c r="E22888" t="s">
        <v>196</v>
      </c>
      <c r="F22888" t="s">
        <v>132</v>
      </c>
    </row>
    <row r="22889" spans="1:6" x14ac:dyDescent="0.25">
      <c r="A22889">
        <v>4716</v>
      </c>
      <c r="B22889" s="3">
        <v>44470</v>
      </c>
      <c r="C22889" s="3">
        <v>44480</v>
      </c>
      <c r="D22889" t="s">
        <v>131</v>
      </c>
      <c r="E22889" t="s">
        <v>196</v>
      </c>
      <c r="F22889" t="s">
        <v>132</v>
      </c>
    </row>
    <row r="22890" spans="1:6" x14ac:dyDescent="0.25">
      <c r="A22890">
        <v>4716</v>
      </c>
      <c r="B22890" s="3">
        <v>44470</v>
      </c>
      <c r="C22890" s="3">
        <v>44561</v>
      </c>
      <c r="D22890" t="s">
        <v>131</v>
      </c>
      <c r="E22890" t="s">
        <v>196</v>
      </c>
      <c r="F22890" t="s">
        <v>132</v>
      </c>
    </row>
    <row r="22891" spans="1:6" x14ac:dyDescent="0.25">
      <c r="A22891">
        <v>4716</v>
      </c>
      <c r="B22891" s="3">
        <v>44593</v>
      </c>
      <c r="C22891" s="3">
        <v>44681</v>
      </c>
      <c r="D22891" t="s">
        <v>131</v>
      </c>
      <c r="E22891" t="s">
        <v>196</v>
      </c>
      <c r="F22891" t="s">
        <v>132</v>
      </c>
    </row>
    <row r="22892" spans="1:6" x14ac:dyDescent="0.25">
      <c r="A22892">
        <v>4716</v>
      </c>
      <c r="B22892" s="3">
        <v>44682</v>
      </c>
      <c r="C22892" s="3">
        <v>44727</v>
      </c>
      <c r="D22892" t="s">
        <v>131</v>
      </c>
      <c r="E22892" t="s">
        <v>196</v>
      </c>
      <c r="F22892" t="s">
        <v>132</v>
      </c>
    </row>
    <row r="22893" spans="1:6" x14ac:dyDescent="0.25">
      <c r="A22893">
        <v>4718</v>
      </c>
      <c r="B22893" s="3">
        <v>44470</v>
      </c>
      <c r="C22893" s="3">
        <v>44561</v>
      </c>
      <c r="D22893" t="s">
        <v>131</v>
      </c>
      <c r="E22893" t="s">
        <v>197</v>
      </c>
      <c r="F22893" t="s">
        <v>132</v>
      </c>
    </row>
    <row r="22894" spans="1:6" x14ac:dyDescent="0.25">
      <c r="A22894">
        <v>4718</v>
      </c>
      <c r="B22894" s="3">
        <v>44470</v>
      </c>
      <c r="C22894" s="3">
        <v>44480</v>
      </c>
      <c r="D22894" t="s">
        <v>131</v>
      </c>
      <c r="E22894" t="s">
        <v>197</v>
      </c>
      <c r="F22894" t="s">
        <v>132</v>
      </c>
    </row>
    <row r="22895" spans="1:6" x14ac:dyDescent="0.25">
      <c r="A22895">
        <v>4718</v>
      </c>
      <c r="B22895" s="3">
        <v>44470</v>
      </c>
      <c r="C22895" s="3">
        <v>44561</v>
      </c>
      <c r="D22895" t="s">
        <v>131</v>
      </c>
      <c r="E22895" t="s">
        <v>197</v>
      </c>
      <c r="F22895" t="s">
        <v>132</v>
      </c>
    </row>
    <row r="22896" spans="1:6" x14ac:dyDescent="0.25">
      <c r="A22896">
        <v>4718</v>
      </c>
      <c r="B22896" s="3">
        <v>44593</v>
      </c>
      <c r="C22896" s="3">
        <v>44681</v>
      </c>
      <c r="D22896" t="s">
        <v>131</v>
      </c>
      <c r="E22896" t="s">
        <v>197</v>
      </c>
      <c r="F22896" t="s">
        <v>132</v>
      </c>
    </row>
    <row r="22897" spans="1:6" x14ac:dyDescent="0.25">
      <c r="A22897">
        <v>4718</v>
      </c>
      <c r="B22897" s="3">
        <v>44682</v>
      </c>
      <c r="C22897" s="3">
        <v>44773</v>
      </c>
      <c r="D22897" t="s">
        <v>131</v>
      </c>
      <c r="E22897" t="s">
        <v>197</v>
      </c>
      <c r="F22897" t="s">
        <v>132</v>
      </c>
    </row>
    <row r="22898" spans="1:6" x14ac:dyDescent="0.25">
      <c r="A22898">
        <v>4719</v>
      </c>
      <c r="B22898" s="3">
        <v>44475</v>
      </c>
      <c r="C22898" s="3">
        <v>44561</v>
      </c>
      <c r="D22898" t="s">
        <v>131</v>
      </c>
      <c r="E22898" t="s">
        <v>163</v>
      </c>
      <c r="F22898" t="s">
        <v>133</v>
      </c>
    </row>
    <row r="22899" spans="1:6" x14ac:dyDescent="0.25">
      <c r="A22899">
        <v>4719</v>
      </c>
      <c r="B22899" s="3">
        <v>44593</v>
      </c>
      <c r="C22899" s="3">
        <v>44681</v>
      </c>
      <c r="D22899" t="s">
        <v>131</v>
      </c>
      <c r="E22899" t="s">
        <v>163</v>
      </c>
      <c r="F22899" t="s">
        <v>133</v>
      </c>
    </row>
    <row r="22900" spans="1:6" x14ac:dyDescent="0.25">
      <c r="A22900">
        <v>4719</v>
      </c>
      <c r="B22900" s="3">
        <v>44682</v>
      </c>
      <c r="C22900" s="3">
        <v>44773</v>
      </c>
      <c r="D22900" t="s">
        <v>131</v>
      </c>
      <c r="E22900" t="s">
        <v>163</v>
      </c>
      <c r="F22900" t="s">
        <v>133</v>
      </c>
    </row>
    <row r="22901" spans="1:6" x14ac:dyDescent="0.25">
      <c r="A22901">
        <v>4723</v>
      </c>
      <c r="B22901" s="3">
        <v>44483</v>
      </c>
      <c r="D22901" t="s">
        <v>131</v>
      </c>
      <c r="E22901" t="s">
        <v>190</v>
      </c>
      <c r="F22901" t="s">
        <v>133</v>
      </c>
    </row>
    <row r="22902" spans="1:6" x14ac:dyDescent="0.25">
      <c r="A22902">
        <v>4725</v>
      </c>
      <c r="B22902" s="3">
        <v>44475</v>
      </c>
      <c r="C22902" s="3">
        <v>44561</v>
      </c>
      <c r="D22902" t="s">
        <v>131</v>
      </c>
      <c r="E22902" t="s">
        <v>201</v>
      </c>
      <c r="F22902" t="s">
        <v>133</v>
      </c>
    </row>
    <row r="22903" spans="1:6" x14ac:dyDescent="0.25">
      <c r="A22903">
        <v>4725</v>
      </c>
      <c r="B22903" s="3">
        <v>44593</v>
      </c>
      <c r="C22903" s="3">
        <v>44681</v>
      </c>
      <c r="D22903" t="s">
        <v>131</v>
      </c>
      <c r="E22903" t="s">
        <v>201</v>
      </c>
      <c r="F22903" t="s">
        <v>133</v>
      </c>
    </row>
    <row r="22904" spans="1:6" x14ac:dyDescent="0.25">
      <c r="A22904">
        <v>4725</v>
      </c>
      <c r="B22904" s="3">
        <v>44682</v>
      </c>
      <c r="C22904" s="3">
        <v>44773</v>
      </c>
      <c r="D22904" t="s">
        <v>131</v>
      </c>
      <c r="E22904" t="s">
        <v>201</v>
      </c>
      <c r="F22904" t="s">
        <v>133</v>
      </c>
    </row>
    <row r="22905" spans="1:6" x14ac:dyDescent="0.25">
      <c r="A22905">
        <v>4727</v>
      </c>
      <c r="B22905" s="3">
        <v>44475</v>
      </c>
      <c r="C22905" s="3">
        <v>44561</v>
      </c>
      <c r="D22905" t="s">
        <v>131</v>
      </c>
      <c r="E22905" t="s">
        <v>163</v>
      </c>
      <c r="F22905" t="s">
        <v>133</v>
      </c>
    </row>
    <row r="22906" spans="1:6" x14ac:dyDescent="0.25">
      <c r="A22906">
        <v>4727</v>
      </c>
      <c r="B22906" s="3">
        <v>44475</v>
      </c>
      <c r="C22906" s="3">
        <v>44561</v>
      </c>
      <c r="D22906" t="s">
        <v>131</v>
      </c>
      <c r="E22906" t="s">
        <v>163</v>
      </c>
      <c r="F22906" t="s">
        <v>133</v>
      </c>
    </row>
    <row r="22907" spans="1:6" x14ac:dyDescent="0.25">
      <c r="A22907">
        <v>4727</v>
      </c>
      <c r="B22907" s="3">
        <v>44511</v>
      </c>
      <c r="D22907" t="s">
        <v>131</v>
      </c>
      <c r="E22907" t="s">
        <v>163</v>
      </c>
      <c r="F22907" t="s">
        <v>133</v>
      </c>
    </row>
    <row r="22908" spans="1:6" x14ac:dyDescent="0.25">
      <c r="A22908">
        <v>4727</v>
      </c>
      <c r="B22908" s="3">
        <v>44578</v>
      </c>
      <c r="C22908" s="3">
        <v>44651</v>
      </c>
      <c r="D22908" t="s">
        <v>131</v>
      </c>
      <c r="E22908" t="s">
        <v>163</v>
      </c>
      <c r="F22908" t="s">
        <v>133</v>
      </c>
    </row>
    <row r="22909" spans="1:6" x14ac:dyDescent="0.25">
      <c r="A22909">
        <v>4727</v>
      </c>
      <c r="B22909" s="3">
        <v>44652</v>
      </c>
      <c r="C22909" s="3">
        <v>44742</v>
      </c>
      <c r="D22909" t="s">
        <v>131</v>
      </c>
      <c r="E22909" t="s">
        <v>163</v>
      </c>
      <c r="F22909" t="s">
        <v>133</v>
      </c>
    </row>
    <row r="22910" spans="1:6" x14ac:dyDescent="0.25">
      <c r="A22910">
        <v>4729</v>
      </c>
      <c r="B22910" s="3">
        <v>44501</v>
      </c>
      <c r="C22910" s="3">
        <v>44618</v>
      </c>
      <c r="D22910" t="s">
        <v>131</v>
      </c>
      <c r="E22910" t="s">
        <v>176</v>
      </c>
      <c r="F22910" t="s">
        <v>133</v>
      </c>
    </row>
    <row r="22911" spans="1:6" x14ac:dyDescent="0.25">
      <c r="A22911">
        <v>4729</v>
      </c>
      <c r="B22911" s="3">
        <v>44618</v>
      </c>
      <c r="C22911" s="3">
        <v>44621</v>
      </c>
      <c r="D22911" t="s">
        <v>131</v>
      </c>
      <c r="E22911" t="s">
        <v>176</v>
      </c>
      <c r="F22911" t="s">
        <v>133</v>
      </c>
    </row>
    <row r="22912" spans="1:6" x14ac:dyDescent="0.25">
      <c r="A22912">
        <v>4729</v>
      </c>
      <c r="B22912" s="3">
        <v>44621</v>
      </c>
      <c r="D22912" t="s">
        <v>131</v>
      </c>
      <c r="E22912" t="s">
        <v>176</v>
      </c>
      <c r="F22912" t="s">
        <v>133</v>
      </c>
    </row>
    <row r="22913" spans="1:6" x14ac:dyDescent="0.25">
      <c r="A22913">
        <v>4730</v>
      </c>
      <c r="B22913" s="3">
        <v>44487</v>
      </c>
      <c r="C22913" s="3">
        <v>44607</v>
      </c>
      <c r="D22913" t="s">
        <v>131</v>
      </c>
      <c r="E22913" t="s">
        <v>167</v>
      </c>
      <c r="F22913" t="s">
        <v>133</v>
      </c>
    </row>
    <row r="22914" spans="1:6" x14ac:dyDescent="0.25">
      <c r="A22914">
        <v>4730</v>
      </c>
      <c r="B22914" s="3">
        <v>44487</v>
      </c>
      <c r="C22914" s="3">
        <v>44487</v>
      </c>
      <c r="D22914" t="s">
        <v>131</v>
      </c>
      <c r="E22914" t="s">
        <v>167</v>
      </c>
      <c r="F22914" t="s">
        <v>133</v>
      </c>
    </row>
    <row r="22915" spans="1:6" x14ac:dyDescent="0.25">
      <c r="A22915">
        <v>4730</v>
      </c>
      <c r="B22915" s="3">
        <v>44607</v>
      </c>
      <c r="C22915" s="3">
        <v>44669</v>
      </c>
      <c r="D22915" t="s">
        <v>131</v>
      </c>
      <c r="E22915" t="s">
        <v>167</v>
      </c>
      <c r="F22915" t="s">
        <v>133</v>
      </c>
    </row>
    <row r="22916" spans="1:6" x14ac:dyDescent="0.25">
      <c r="A22916">
        <v>4731</v>
      </c>
      <c r="B22916" s="3">
        <v>44501</v>
      </c>
      <c r="D22916" t="s">
        <v>131</v>
      </c>
      <c r="E22916" t="s">
        <v>118</v>
      </c>
      <c r="F22916" t="s">
        <v>133</v>
      </c>
    </row>
    <row r="22917" spans="1:6" x14ac:dyDescent="0.25">
      <c r="A22917">
        <v>4732</v>
      </c>
      <c r="B22917" s="3">
        <v>44484</v>
      </c>
      <c r="D22917" t="s">
        <v>131</v>
      </c>
      <c r="E22917" t="s">
        <v>167</v>
      </c>
      <c r="F22917" t="s">
        <v>133</v>
      </c>
    </row>
    <row r="22918" spans="1:6" x14ac:dyDescent="0.25">
      <c r="A22918">
        <v>4733</v>
      </c>
      <c r="B22918" s="3">
        <v>44484</v>
      </c>
      <c r="C22918" s="3">
        <v>44593</v>
      </c>
      <c r="D22918" t="s">
        <v>131</v>
      </c>
      <c r="E22918" t="s">
        <v>185</v>
      </c>
      <c r="F22918" t="s">
        <v>133</v>
      </c>
    </row>
    <row r="22919" spans="1:6" x14ac:dyDescent="0.25">
      <c r="A22919">
        <v>4733</v>
      </c>
      <c r="B22919" s="3">
        <v>44593</v>
      </c>
      <c r="C22919" s="3">
        <v>44593</v>
      </c>
      <c r="D22919" t="s">
        <v>131</v>
      </c>
      <c r="E22919" t="s">
        <v>185</v>
      </c>
      <c r="F22919" t="s">
        <v>133</v>
      </c>
    </row>
    <row r="22920" spans="1:6" x14ac:dyDescent="0.25">
      <c r="A22920">
        <v>4735</v>
      </c>
      <c r="B22920" s="3">
        <v>44475</v>
      </c>
      <c r="C22920" s="3">
        <v>44561</v>
      </c>
      <c r="D22920" t="s">
        <v>131</v>
      </c>
      <c r="E22920" t="s">
        <v>201</v>
      </c>
      <c r="F22920" t="s">
        <v>133</v>
      </c>
    </row>
    <row r="22921" spans="1:6" x14ac:dyDescent="0.25">
      <c r="A22921">
        <v>4735</v>
      </c>
      <c r="B22921" s="3">
        <v>44475</v>
      </c>
      <c r="D22921" t="s">
        <v>131</v>
      </c>
      <c r="E22921" t="s">
        <v>201</v>
      </c>
      <c r="F22921" t="s">
        <v>133</v>
      </c>
    </row>
    <row r="22922" spans="1:6" x14ac:dyDescent="0.25">
      <c r="A22922">
        <v>4735</v>
      </c>
      <c r="B22922" s="3">
        <v>44475</v>
      </c>
      <c r="C22922" s="3">
        <v>44561</v>
      </c>
      <c r="D22922" t="s">
        <v>131</v>
      </c>
      <c r="E22922" t="s">
        <v>163</v>
      </c>
      <c r="F22922" t="s">
        <v>133</v>
      </c>
    </row>
    <row r="22923" spans="1:6" x14ac:dyDescent="0.25">
      <c r="A22923">
        <v>4735</v>
      </c>
      <c r="B22923" s="3">
        <v>44578</v>
      </c>
      <c r="C22923" s="3">
        <v>44651</v>
      </c>
      <c r="D22923" t="s">
        <v>131</v>
      </c>
      <c r="E22923" t="s">
        <v>163</v>
      </c>
      <c r="F22923" t="s">
        <v>133</v>
      </c>
    </row>
    <row r="22924" spans="1:6" x14ac:dyDescent="0.25">
      <c r="A22924">
        <v>4735</v>
      </c>
      <c r="B22924" s="3">
        <v>44652</v>
      </c>
      <c r="C22924" s="3">
        <v>44742</v>
      </c>
      <c r="D22924" t="s">
        <v>131</v>
      </c>
      <c r="E22924" t="s">
        <v>163</v>
      </c>
      <c r="F22924" t="s">
        <v>133</v>
      </c>
    </row>
    <row r="22925" spans="1:6" x14ac:dyDescent="0.25">
      <c r="A22925">
        <v>4736</v>
      </c>
      <c r="B22925" s="3">
        <v>44490</v>
      </c>
      <c r="C22925" s="3">
        <v>44490</v>
      </c>
      <c r="D22925" t="s">
        <v>131</v>
      </c>
      <c r="E22925" t="s">
        <v>168</v>
      </c>
      <c r="F22925" t="s">
        <v>133</v>
      </c>
    </row>
    <row r="22926" spans="1:6" x14ac:dyDescent="0.25">
      <c r="A22926">
        <v>4736</v>
      </c>
      <c r="B22926" s="3">
        <v>44490</v>
      </c>
      <c r="C22926" s="3">
        <v>44595</v>
      </c>
      <c r="D22926" t="s">
        <v>131</v>
      </c>
      <c r="E22926" t="s">
        <v>168</v>
      </c>
      <c r="F22926" t="s">
        <v>132</v>
      </c>
    </row>
    <row r="22927" spans="1:6" x14ac:dyDescent="0.25">
      <c r="A22927">
        <v>4736</v>
      </c>
      <c r="B22927" s="3">
        <v>44595</v>
      </c>
      <c r="C22927" s="3">
        <v>44599</v>
      </c>
      <c r="D22927" t="s">
        <v>131</v>
      </c>
      <c r="E22927" t="s">
        <v>168</v>
      </c>
      <c r="F22927" t="s">
        <v>132</v>
      </c>
    </row>
    <row r="22928" spans="1:6" x14ac:dyDescent="0.25">
      <c r="A22928">
        <v>4736</v>
      </c>
      <c r="B22928" s="3">
        <v>44600</v>
      </c>
      <c r="C22928" s="3">
        <v>44739</v>
      </c>
      <c r="D22928" t="s">
        <v>131</v>
      </c>
      <c r="E22928" t="s">
        <v>168</v>
      </c>
      <c r="F22928" t="s">
        <v>132</v>
      </c>
    </row>
    <row r="22929" spans="1:6" x14ac:dyDescent="0.25">
      <c r="A22929">
        <v>4736</v>
      </c>
      <c r="B22929" s="3">
        <v>44739</v>
      </c>
      <c r="C22929" s="3">
        <v>44741</v>
      </c>
      <c r="D22929" t="s">
        <v>131</v>
      </c>
      <c r="E22929" t="s">
        <v>168</v>
      </c>
      <c r="F22929" t="s">
        <v>132</v>
      </c>
    </row>
    <row r="22930" spans="1:6" x14ac:dyDescent="0.25">
      <c r="A22930">
        <v>4736</v>
      </c>
      <c r="B22930" s="3">
        <v>44742</v>
      </c>
      <c r="C22930" s="3">
        <v>44742</v>
      </c>
      <c r="D22930" t="s">
        <v>131</v>
      </c>
      <c r="E22930" t="s">
        <v>168</v>
      </c>
      <c r="F22930" t="s">
        <v>132</v>
      </c>
    </row>
    <row r="22931" spans="1:6" x14ac:dyDescent="0.25">
      <c r="A22931">
        <v>4736</v>
      </c>
      <c r="B22931" s="3">
        <v>44742</v>
      </c>
      <c r="C22931" s="3">
        <v>44746</v>
      </c>
      <c r="D22931" t="s">
        <v>131</v>
      </c>
      <c r="E22931" t="s">
        <v>168</v>
      </c>
      <c r="F22931" t="s">
        <v>132</v>
      </c>
    </row>
    <row r="22932" spans="1:6" x14ac:dyDescent="0.25">
      <c r="A22932">
        <v>4736</v>
      </c>
      <c r="B22932" s="3">
        <v>44747</v>
      </c>
      <c r="D22932" t="s">
        <v>131</v>
      </c>
      <c r="E22932" t="s">
        <v>168</v>
      </c>
      <c r="F22932" t="s">
        <v>132</v>
      </c>
    </row>
    <row r="22933" spans="1:6" x14ac:dyDescent="0.25">
      <c r="A22933">
        <v>4737</v>
      </c>
      <c r="B22933" s="3">
        <v>44485</v>
      </c>
      <c r="C22933" s="3">
        <v>44561</v>
      </c>
      <c r="D22933" t="s">
        <v>131</v>
      </c>
      <c r="E22933" t="s">
        <v>173</v>
      </c>
      <c r="F22933" t="s">
        <v>133</v>
      </c>
    </row>
    <row r="22934" spans="1:6" x14ac:dyDescent="0.25">
      <c r="A22934">
        <v>4737</v>
      </c>
      <c r="B22934" s="3">
        <v>44564</v>
      </c>
      <c r="C22934" s="3">
        <v>44651</v>
      </c>
      <c r="D22934" t="s">
        <v>131</v>
      </c>
      <c r="E22934" t="s">
        <v>173</v>
      </c>
      <c r="F22934" t="s">
        <v>133</v>
      </c>
    </row>
    <row r="22935" spans="1:6" x14ac:dyDescent="0.25">
      <c r="A22935">
        <v>4737</v>
      </c>
      <c r="B22935" s="3">
        <v>44652</v>
      </c>
      <c r="C22935" s="3">
        <v>44742</v>
      </c>
      <c r="D22935" t="s">
        <v>131</v>
      </c>
      <c r="E22935" t="s">
        <v>173</v>
      </c>
      <c r="F22935" t="s">
        <v>133</v>
      </c>
    </row>
    <row r="22936" spans="1:6" x14ac:dyDescent="0.25">
      <c r="A22936">
        <v>4737</v>
      </c>
      <c r="B22936" s="3">
        <v>44696</v>
      </c>
      <c r="D22936" t="s">
        <v>131</v>
      </c>
      <c r="E22936" t="s">
        <v>173</v>
      </c>
      <c r="F22936" t="s">
        <v>133</v>
      </c>
    </row>
    <row r="22937" spans="1:6" x14ac:dyDescent="0.25">
      <c r="A22937">
        <v>4737</v>
      </c>
      <c r="B22937" s="3">
        <v>44697</v>
      </c>
      <c r="D22937" t="s">
        <v>131</v>
      </c>
      <c r="E22937" t="s">
        <v>204</v>
      </c>
      <c r="F22937" t="s">
        <v>133</v>
      </c>
    </row>
    <row r="22938" spans="1:6" x14ac:dyDescent="0.25">
      <c r="A22938">
        <v>4738</v>
      </c>
      <c r="B22938" s="3">
        <v>44494</v>
      </c>
      <c r="C22938" s="3">
        <v>44501</v>
      </c>
      <c r="D22938" t="s">
        <v>131</v>
      </c>
      <c r="E22938" t="s">
        <v>81</v>
      </c>
      <c r="F22938" t="s">
        <v>133</v>
      </c>
    </row>
    <row r="22939" spans="1:6" x14ac:dyDescent="0.25">
      <c r="A22939">
        <v>4738</v>
      </c>
      <c r="B22939" s="3">
        <v>44501</v>
      </c>
      <c r="D22939" t="s">
        <v>131</v>
      </c>
      <c r="E22939" t="s">
        <v>76</v>
      </c>
      <c r="F22939" t="s">
        <v>132</v>
      </c>
    </row>
    <row r="22940" spans="1:6" x14ac:dyDescent="0.25">
      <c r="A22940">
        <v>4738</v>
      </c>
      <c r="B22940" s="3">
        <v>44501</v>
      </c>
      <c r="C22940" s="3">
        <v>44501</v>
      </c>
      <c r="D22940" t="s">
        <v>131</v>
      </c>
      <c r="E22940" t="s">
        <v>81</v>
      </c>
      <c r="F22940" t="s">
        <v>133</v>
      </c>
    </row>
    <row r="22941" spans="1:6" x14ac:dyDescent="0.25">
      <c r="A22941">
        <v>4739</v>
      </c>
      <c r="B22941" s="3">
        <v>44475</v>
      </c>
      <c r="C22941" s="3">
        <v>44561</v>
      </c>
      <c r="D22941" t="s">
        <v>131</v>
      </c>
      <c r="E22941" t="s">
        <v>163</v>
      </c>
      <c r="F22941" t="s">
        <v>133</v>
      </c>
    </row>
    <row r="22942" spans="1:6" x14ac:dyDescent="0.25">
      <c r="A22942">
        <v>4739</v>
      </c>
      <c r="B22942" s="3">
        <v>44593</v>
      </c>
      <c r="C22942" s="3">
        <v>44681</v>
      </c>
      <c r="D22942" t="s">
        <v>131</v>
      </c>
      <c r="E22942" t="s">
        <v>163</v>
      </c>
      <c r="F22942" t="s">
        <v>133</v>
      </c>
    </row>
    <row r="22943" spans="1:6" x14ac:dyDescent="0.25">
      <c r="A22943">
        <v>4739</v>
      </c>
      <c r="B22943" s="3">
        <v>44682</v>
      </c>
      <c r="C22943" s="3">
        <v>44773</v>
      </c>
      <c r="D22943" t="s">
        <v>131</v>
      </c>
      <c r="E22943" t="s">
        <v>163</v>
      </c>
      <c r="F22943" t="s">
        <v>133</v>
      </c>
    </row>
    <row r="22944" spans="1:6" x14ac:dyDescent="0.25">
      <c r="A22944">
        <v>4740</v>
      </c>
      <c r="B22944" s="3">
        <v>44511</v>
      </c>
      <c r="C22944" s="3">
        <v>44652</v>
      </c>
      <c r="D22944" t="s">
        <v>131</v>
      </c>
      <c r="E22944" t="s">
        <v>134</v>
      </c>
      <c r="F22944" t="s">
        <v>132</v>
      </c>
    </row>
    <row r="22945" spans="1:6" x14ac:dyDescent="0.25">
      <c r="A22945">
        <v>4740</v>
      </c>
      <c r="B22945" s="3">
        <v>44652</v>
      </c>
      <c r="D22945" t="s">
        <v>131</v>
      </c>
      <c r="E22945" t="s">
        <v>134</v>
      </c>
      <c r="F22945" t="s">
        <v>132</v>
      </c>
    </row>
    <row r="22946" spans="1:6" x14ac:dyDescent="0.25">
      <c r="A22946">
        <v>4740</v>
      </c>
      <c r="B22946" s="3">
        <v>44652</v>
      </c>
      <c r="C22946" s="3">
        <v>44652</v>
      </c>
      <c r="D22946" t="s">
        <v>131</v>
      </c>
      <c r="E22946" t="s">
        <v>134</v>
      </c>
      <c r="F22946" t="s">
        <v>132</v>
      </c>
    </row>
    <row r="22947" spans="1:6" x14ac:dyDescent="0.25">
      <c r="A22947">
        <v>4740</v>
      </c>
      <c r="B22947" s="3">
        <v>44652</v>
      </c>
      <c r="D22947" t="s">
        <v>131</v>
      </c>
      <c r="E22947" t="s">
        <v>134</v>
      </c>
      <c r="F22947" t="s">
        <v>132</v>
      </c>
    </row>
    <row r="22948" spans="1:6" x14ac:dyDescent="0.25">
      <c r="A22948">
        <v>4740</v>
      </c>
      <c r="B22948" s="3">
        <v>44652</v>
      </c>
      <c r="C22948" s="3">
        <v>44652</v>
      </c>
      <c r="D22948" t="s">
        <v>131</v>
      </c>
      <c r="E22948" t="s">
        <v>134</v>
      </c>
      <c r="F22948" t="s">
        <v>132</v>
      </c>
    </row>
    <row r="22949" spans="1:6" x14ac:dyDescent="0.25">
      <c r="A22949">
        <v>4742</v>
      </c>
      <c r="B22949" s="3">
        <v>44562</v>
      </c>
      <c r="D22949" t="s">
        <v>131</v>
      </c>
      <c r="E22949" t="s">
        <v>180</v>
      </c>
      <c r="F22949" t="s">
        <v>133</v>
      </c>
    </row>
    <row r="22950" spans="1:6" x14ac:dyDescent="0.25">
      <c r="A22950">
        <v>4743</v>
      </c>
      <c r="B22950" s="3">
        <v>44531</v>
      </c>
      <c r="D22950" t="s">
        <v>131</v>
      </c>
      <c r="E22950" t="s">
        <v>88</v>
      </c>
      <c r="F22950" t="s">
        <v>132</v>
      </c>
    </row>
    <row r="22951" spans="1:6" x14ac:dyDescent="0.25">
      <c r="A22951">
        <v>4744</v>
      </c>
      <c r="B22951" s="3">
        <v>44578</v>
      </c>
      <c r="C22951" s="3">
        <v>44651</v>
      </c>
      <c r="D22951" t="s">
        <v>131</v>
      </c>
      <c r="E22951" t="s">
        <v>167</v>
      </c>
      <c r="F22951" t="s">
        <v>133</v>
      </c>
    </row>
    <row r="22952" spans="1:6" x14ac:dyDescent="0.25">
      <c r="A22952">
        <v>4744</v>
      </c>
      <c r="B22952" s="3">
        <v>44652</v>
      </c>
      <c r="C22952" s="3">
        <v>44742</v>
      </c>
      <c r="D22952" t="s">
        <v>131</v>
      </c>
      <c r="E22952" t="s">
        <v>167</v>
      </c>
      <c r="F22952" t="s">
        <v>133</v>
      </c>
    </row>
    <row r="22953" spans="1:6" x14ac:dyDescent="0.25">
      <c r="A22953">
        <v>4745</v>
      </c>
      <c r="B22953" s="3">
        <v>44562</v>
      </c>
      <c r="C22953" s="3">
        <v>44713</v>
      </c>
      <c r="D22953" t="s">
        <v>131</v>
      </c>
      <c r="E22953" t="s">
        <v>189</v>
      </c>
      <c r="F22953" t="s">
        <v>133</v>
      </c>
    </row>
    <row r="22954" spans="1:6" x14ac:dyDescent="0.25">
      <c r="A22954">
        <v>4745</v>
      </c>
      <c r="B22954" s="3">
        <v>44713</v>
      </c>
      <c r="D22954" t="s">
        <v>131</v>
      </c>
      <c r="E22954" t="s">
        <v>189</v>
      </c>
      <c r="F22954" t="s">
        <v>133</v>
      </c>
    </row>
    <row r="22955" spans="1:6" x14ac:dyDescent="0.25">
      <c r="A22955">
        <v>4747</v>
      </c>
      <c r="B22955" s="3">
        <v>44562</v>
      </c>
      <c r="D22955" t="s">
        <v>131</v>
      </c>
      <c r="E22955" t="s">
        <v>176</v>
      </c>
      <c r="F22955" t="s">
        <v>133</v>
      </c>
    </row>
    <row r="22956" spans="1:6" x14ac:dyDescent="0.25">
      <c r="A22956">
        <v>4750</v>
      </c>
      <c r="B22956" s="3">
        <v>44578</v>
      </c>
      <c r="C22956" s="3">
        <v>44627</v>
      </c>
      <c r="D22956" t="s">
        <v>131</v>
      </c>
      <c r="E22956" t="s">
        <v>172</v>
      </c>
      <c r="F22956" t="s">
        <v>133</v>
      </c>
    </row>
    <row r="22957" spans="1:6" x14ac:dyDescent="0.25">
      <c r="A22957">
        <v>4750</v>
      </c>
      <c r="B22957" s="3">
        <v>44627</v>
      </c>
      <c r="C22957" s="3">
        <v>44696</v>
      </c>
      <c r="D22957" t="s">
        <v>131</v>
      </c>
      <c r="E22957" t="s">
        <v>172</v>
      </c>
      <c r="F22957" t="s">
        <v>133</v>
      </c>
    </row>
    <row r="22958" spans="1:6" x14ac:dyDescent="0.25">
      <c r="A22958">
        <v>4750</v>
      </c>
      <c r="B22958" s="3">
        <v>44696</v>
      </c>
      <c r="C22958" s="3">
        <v>44696</v>
      </c>
      <c r="D22958" t="s">
        <v>131</v>
      </c>
      <c r="E22958" t="s">
        <v>172</v>
      </c>
      <c r="F22958" t="s">
        <v>133</v>
      </c>
    </row>
    <row r="22959" spans="1:6" x14ac:dyDescent="0.25">
      <c r="A22959">
        <v>4750</v>
      </c>
      <c r="B22959" s="3">
        <v>44697</v>
      </c>
      <c r="C22959" s="3">
        <v>44788</v>
      </c>
      <c r="D22959" t="s">
        <v>131</v>
      </c>
      <c r="E22959" t="s">
        <v>171</v>
      </c>
      <c r="F22959" t="s">
        <v>133</v>
      </c>
    </row>
    <row r="22960" spans="1:6" x14ac:dyDescent="0.25">
      <c r="A22960">
        <v>4750</v>
      </c>
      <c r="B22960" s="3">
        <v>44697</v>
      </c>
      <c r="C22960" s="3">
        <v>44788</v>
      </c>
      <c r="D22960" t="s">
        <v>131</v>
      </c>
      <c r="E22960" t="s">
        <v>171</v>
      </c>
      <c r="F22960" t="s">
        <v>133</v>
      </c>
    </row>
    <row r="22961" spans="1:6" x14ac:dyDescent="0.25">
      <c r="A22961">
        <v>4750</v>
      </c>
      <c r="B22961" s="3">
        <v>44697</v>
      </c>
      <c r="D22961" t="s">
        <v>131</v>
      </c>
      <c r="E22961" t="s">
        <v>171</v>
      </c>
      <c r="F22961" t="s">
        <v>133</v>
      </c>
    </row>
    <row r="22962" spans="1:6" x14ac:dyDescent="0.25">
      <c r="A22962">
        <v>4750</v>
      </c>
      <c r="B22962" s="3">
        <v>44697</v>
      </c>
      <c r="D22962" t="s">
        <v>131</v>
      </c>
      <c r="E22962" t="s">
        <v>171</v>
      </c>
      <c r="F22962" t="s">
        <v>133</v>
      </c>
    </row>
    <row r="22963" spans="1:6" x14ac:dyDescent="0.25">
      <c r="A22963">
        <v>4751</v>
      </c>
      <c r="B22963" s="3">
        <v>44578</v>
      </c>
      <c r="C22963" s="3">
        <v>44578</v>
      </c>
      <c r="D22963" t="s">
        <v>131</v>
      </c>
      <c r="E22963" t="s">
        <v>178</v>
      </c>
      <c r="F22963" t="s">
        <v>133</v>
      </c>
    </row>
    <row r="22964" spans="1:6" x14ac:dyDescent="0.25">
      <c r="A22964">
        <v>4751</v>
      </c>
      <c r="B22964" s="3">
        <v>44578</v>
      </c>
      <c r="C22964" s="3">
        <v>44627</v>
      </c>
      <c r="D22964" t="s">
        <v>131</v>
      </c>
      <c r="E22964" t="s">
        <v>178</v>
      </c>
      <c r="F22964" t="s">
        <v>132</v>
      </c>
    </row>
    <row r="22965" spans="1:6" x14ac:dyDescent="0.25">
      <c r="A22965">
        <v>4751</v>
      </c>
      <c r="B22965" s="3">
        <v>44627</v>
      </c>
      <c r="C22965" s="3">
        <v>44628</v>
      </c>
      <c r="D22965" t="s">
        <v>131</v>
      </c>
      <c r="E22965" t="s">
        <v>178</v>
      </c>
      <c r="F22965" t="s">
        <v>133</v>
      </c>
    </row>
    <row r="22966" spans="1:6" x14ac:dyDescent="0.25">
      <c r="A22966">
        <v>4751</v>
      </c>
      <c r="B22966" s="3">
        <v>44628</v>
      </c>
      <c r="C22966" s="3">
        <v>44743</v>
      </c>
      <c r="D22966" t="s">
        <v>131</v>
      </c>
      <c r="E22966" t="s">
        <v>178</v>
      </c>
      <c r="F22966" t="s">
        <v>132</v>
      </c>
    </row>
    <row r="22967" spans="1:6" x14ac:dyDescent="0.25">
      <c r="A22967">
        <v>4751</v>
      </c>
      <c r="B22967" s="3">
        <v>44743</v>
      </c>
      <c r="C22967" s="3">
        <v>44743</v>
      </c>
      <c r="D22967" t="s">
        <v>131</v>
      </c>
      <c r="E22967" t="s">
        <v>178</v>
      </c>
      <c r="F22967" t="s">
        <v>133</v>
      </c>
    </row>
    <row r="22968" spans="1:6" x14ac:dyDescent="0.25">
      <c r="A22968">
        <v>4751</v>
      </c>
      <c r="B22968" s="3">
        <v>44743</v>
      </c>
      <c r="D22968" t="s">
        <v>131</v>
      </c>
      <c r="E22968" t="s">
        <v>178</v>
      </c>
      <c r="F22968" t="s">
        <v>133</v>
      </c>
    </row>
    <row r="22969" spans="1:6" x14ac:dyDescent="0.25">
      <c r="A22969">
        <v>4751</v>
      </c>
      <c r="B22969" s="3">
        <v>44743</v>
      </c>
      <c r="D22969" t="s">
        <v>131</v>
      </c>
      <c r="E22969" t="s">
        <v>113</v>
      </c>
      <c r="F22969" t="s">
        <v>132</v>
      </c>
    </row>
    <row r="22970" spans="1:6" x14ac:dyDescent="0.25">
      <c r="A22970">
        <v>4751</v>
      </c>
      <c r="B22970" s="3">
        <v>44743</v>
      </c>
      <c r="C22970" s="3">
        <v>44743</v>
      </c>
      <c r="D22970" t="s">
        <v>131</v>
      </c>
      <c r="E22970" t="s">
        <v>113</v>
      </c>
      <c r="F22970" t="s">
        <v>132</v>
      </c>
    </row>
    <row r="22971" spans="1:6" x14ac:dyDescent="0.25">
      <c r="A22971">
        <v>4752</v>
      </c>
      <c r="B22971" s="3">
        <v>44578</v>
      </c>
      <c r="C22971" s="3">
        <v>44578</v>
      </c>
      <c r="D22971" t="s">
        <v>131</v>
      </c>
      <c r="E22971" t="s">
        <v>134</v>
      </c>
      <c r="F22971" t="s">
        <v>133</v>
      </c>
    </row>
    <row r="22972" spans="1:6" x14ac:dyDescent="0.25">
      <c r="A22972">
        <v>4752</v>
      </c>
      <c r="B22972" s="3">
        <v>44578</v>
      </c>
      <c r="D22972" t="s">
        <v>131</v>
      </c>
      <c r="E22972" t="s">
        <v>134</v>
      </c>
      <c r="F22972" t="s">
        <v>133</v>
      </c>
    </row>
    <row r="22973" spans="1:6" x14ac:dyDescent="0.25">
      <c r="A22973">
        <v>4754</v>
      </c>
      <c r="B22973" s="3">
        <v>44564</v>
      </c>
      <c r="D22973" t="s">
        <v>131</v>
      </c>
      <c r="E22973" t="s">
        <v>185</v>
      </c>
      <c r="F22973" t="s">
        <v>133</v>
      </c>
    </row>
    <row r="22974" spans="1:6" x14ac:dyDescent="0.25">
      <c r="A22974">
        <v>4755</v>
      </c>
      <c r="B22974" s="3">
        <v>44578</v>
      </c>
      <c r="C22974" s="3">
        <v>44666</v>
      </c>
      <c r="D22974" t="s">
        <v>131</v>
      </c>
      <c r="E22974" t="s">
        <v>185</v>
      </c>
      <c r="F22974" t="s">
        <v>133</v>
      </c>
    </row>
    <row r="22975" spans="1:6" x14ac:dyDescent="0.25">
      <c r="A22975">
        <v>4755</v>
      </c>
      <c r="B22975" s="3">
        <v>44667</v>
      </c>
      <c r="C22975" s="3">
        <v>44742</v>
      </c>
      <c r="D22975" t="s">
        <v>131</v>
      </c>
      <c r="E22975" t="s">
        <v>185</v>
      </c>
      <c r="F22975" t="s">
        <v>133</v>
      </c>
    </row>
    <row r="22976" spans="1:6" x14ac:dyDescent="0.25">
      <c r="A22976">
        <v>4755</v>
      </c>
      <c r="B22976" s="3">
        <v>44742</v>
      </c>
      <c r="D22976" t="s">
        <v>131</v>
      </c>
      <c r="E22976" t="s">
        <v>185</v>
      </c>
      <c r="F22976" t="s">
        <v>133</v>
      </c>
    </row>
    <row r="22977" spans="1:6" x14ac:dyDescent="0.25">
      <c r="A22977">
        <v>4756</v>
      </c>
      <c r="B22977" s="3">
        <v>44578</v>
      </c>
      <c r="C22977" s="3">
        <v>44666</v>
      </c>
      <c r="D22977" t="s">
        <v>131</v>
      </c>
      <c r="E22977" t="s">
        <v>171</v>
      </c>
      <c r="F22977" t="s">
        <v>133</v>
      </c>
    </row>
    <row r="22978" spans="1:6" x14ac:dyDescent="0.25">
      <c r="A22978">
        <v>4756</v>
      </c>
      <c r="B22978" s="3">
        <v>44667</v>
      </c>
      <c r="C22978" s="3">
        <v>44757</v>
      </c>
      <c r="D22978" t="s">
        <v>131</v>
      </c>
      <c r="E22978" t="s">
        <v>171</v>
      </c>
      <c r="F22978" t="s">
        <v>133</v>
      </c>
    </row>
    <row r="22979" spans="1:6" x14ac:dyDescent="0.25">
      <c r="A22979">
        <v>4756</v>
      </c>
      <c r="B22979" s="3">
        <v>44758</v>
      </c>
      <c r="C22979" s="3">
        <v>44849</v>
      </c>
      <c r="D22979" t="s">
        <v>131</v>
      </c>
      <c r="E22979" t="s">
        <v>171</v>
      </c>
      <c r="F22979" t="s">
        <v>133</v>
      </c>
    </row>
    <row r="22980" spans="1:6" x14ac:dyDescent="0.25">
      <c r="A22980">
        <v>4757</v>
      </c>
      <c r="B22980" s="3">
        <v>44593</v>
      </c>
      <c r="C22980" s="3">
        <v>44681</v>
      </c>
      <c r="D22980" t="s">
        <v>131</v>
      </c>
      <c r="E22980" t="s">
        <v>173</v>
      </c>
      <c r="F22980" t="s">
        <v>133</v>
      </c>
    </row>
    <row r="22981" spans="1:6" x14ac:dyDescent="0.25">
      <c r="A22981">
        <v>4757</v>
      </c>
      <c r="B22981" s="3">
        <v>44682</v>
      </c>
      <c r="C22981" s="3">
        <v>44773</v>
      </c>
      <c r="D22981" t="s">
        <v>131</v>
      </c>
      <c r="E22981" t="s">
        <v>173</v>
      </c>
      <c r="F22981" t="s">
        <v>133</v>
      </c>
    </row>
    <row r="22982" spans="1:6" x14ac:dyDescent="0.25">
      <c r="A22982">
        <v>4761</v>
      </c>
      <c r="B22982" s="3">
        <v>44593</v>
      </c>
      <c r="D22982" t="s">
        <v>131</v>
      </c>
      <c r="E22982" t="s">
        <v>176</v>
      </c>
      <c r="F22982" t="s">
        <v>133</v>
      </c>
    </row>
    <row r="22983" spans="1:6" x14ac:dyDescent="0.25">
      <c r="A22983">
        <v>4763</v>
      </c>
      <c r="B22983" s="3">
        <v>44578</v>
      </c>
      <c r="D22983" t="s">
        <v>131</v>
      </c>
      <c r="E22983" t="s">
        <v>174</v>
      </c>
      <c r="F22983" t="s">
        <v>133</v>
      </c>
    </row>
    <row r="22984" spans="1:6" x14ac:dyDescent="0.25">
      <c r="A22984">
        <v>4764</v>
      </c>
      <c r="B22984" s="3">
        <v>44595</v>
      </c>
      <c r="D22984" t="s">
        <v>131</v>
      </c>
      <c r="E22984" t="s">
        <v>78</v>
      </c>
      <c r="F22984" t="s">
        <v>132</v>
      </c>
    </row>
    <row r="22985" spans="1:6" x14ac:dyDescent="0.25">
      <c r="A22985">
        <v>4765</v>
      </c>
      <c r="B22985" s="3">
        <v>44593</v>
      </c>
      <c r="C22985" s="3">
        <v>44681</v>
      </c>
      <c r="D22985" t="s">
        <v>131</v>
      </c>
      <c r="E22985" t="s">
        <v>134</v>
      </c>
      <c r="F22985" t="s">
        <v>133</v>
      </c>
    </row>
    <row r="22986" spans="1:6" x14ac:dyDescent="0.25">
      <c r="A22986">
        <v>4765</v>
      </c>
      <c r="B22986" s="3">
        <v>44682</v>
      </c>
      <c r="C22986" s="3">
        <v>44773</v>
      </c>
      <c r="D22986" t="s">
        <v>131</v>
      </c>
      <c r="E22986" t="s">
        <v>134</v>
      </c>
      <c r="F22986" t="s">
        <v>133</v>
      </c>
    </row>
    <row r="22987" spans="1:6" x14ac:dyDescent="0.25">
      <c r="A22987">
        <v>4766</v>
      </c>
      <c r="B22987" s="3">
        <v>44593</v>
      </c>
      <c r="D22987" t="s">
        <v>131</v>
      </c>
      <c r="E22987" t="s">
        <v>128</v>
      </c>
      <c r="F22987" t="s">
        <v>133</v>
      </c>
    </row>
    <row r="22988" spans="1:6" x14ac:dyDescent="0.25">
      <c r="A22988">
        <v>4767</v>
      </c>
      <c r="B22988" s="3">
        <v>44594</v>
      </c>
      <c r="D22988" t="s">
        <v>131</v>
      </c>
      <c r="E22988" t="s">
        <v>167</v>
      </c>
      <c r="F22988" t="s">
        <v>133</v>
      </c>
    </row>
    <row r="22989" spans="1:6" x14ac:dyDescent="0.25">
      <c r="A22989">
        <v>4768</v>
      </c>
      <c r="B22989" s="3">
        <v>44578</v>
      </c>
      <c r="C22989" s="3">
        <v>44666</v>
      </c>
      <c r="D22989" t="s">
        <v>131</v>
      </c>
      <c r="E22989" t="s">
        <v>173</v>
      </c>
      <c r="F22989" t="s">
        <v>133</v>
      </c>
    </row>
    <row r="22990" spans="1:6" x14ac:dyDescent="0.25">
      <c r="A22990">
        <v>4768</v>
      </c>
      <c r="B22990" s="3">
        <v>44667</v>
      </c>
      <c r="C22990" s="3">
        <v>44742</v>
      </c>
      <c r="D22990" t="s">
        <v>131</v>
      </c>
      <c r="E22990" t="s">
        <v>173</v>
      </c>
      <c r="F22990" t="s">
        <v>133</v>
      </c>
    </row>
    <row r="22991" spans="1:6" x14ac:dyDescent="0.25">
      <c r="A22991">
        <v>4768</v>
      </c>
      <c r="B22991" s="3">
        <v>44713</v>
      </c>
      <c r="D22991" t="s">
        <v>131</v>
      </c>
      <c r="E22991" t="s">
        <v>173</v>
      </c>
      <c r="F22991" t="s">
        <v>133</v>
      </c>
    </row>
    <row r="22992" spans="1:6" x14ac:dyDescent="0.25">
      <c r="A22992">
        <v>4769</v>
      </c>
      <c r="B22992" s="3">
        <v>44608</v>
      </c>
      <c r="C22992" s="3">
        <v>44666</v>
      </c>
      <c r="D22992" t="s">
        <v>131</v>
      </c>
      <c r="E22992" t="s">
        <v>190</v>
      </c>
      <c r="F22992" t="s">
        <v>133</v>
      </c>
    </row>
    <row r="22993" spans="1:6" x14ac:dyDescent="0.25">
      <c r="A22993">
        <v>4771</v>
      </c>
      <c r="B22993" s="3">
        <v>44593</v>
      </c>
      <c r="C22993" s="3">
        <v>44681</v>
      </c>
      <c r="D22993" t="s">
        <v>131</v>
      </c>
      <c r="E22993" t="s">
        <v>190</v>
      </c>
      <c r="F22993" t="s">
        <v>133</v>
      </c>
    </row>
    <row r="22994" spans="1:6" x14ac:dyDescent="0.25">
      <c r="A22994">
        <v>4771</v>
      </c>
      <c r="B22994" s="3">
        <v>44682</v>
      </c>
      <c r="C22994" s="3">
        <v>44773</v>
      </c>
      <c r="D22994" t="s">
        <v>131</v>
      </c>
      <c r="E22994" t="s">
        <v>190</v>
      </c>
      <c r="F22994" t="s">
        <v>133</v>
      </c>
    </row>
    <row r="22995" spans="1:6" x14ac:dyDescent="0.25">
      <c r="A22995">
        <v>4772</v>
      </c>
      <c r="B22995" s="3">
        <v>44593</v>
      </c>
      <c r="C22995" s="3">
        <v>44681</v>
      </c>
      <c r="D22995" t="s">
        <v>131</v>
      </c>
      <c r="E22995" t="s">
        <v>167</v>
      </c>
      <c r="F22995" t="s">
        <v>133</v>
      </c>
    </row>
    <row r="22996" spans="1:6" x14ac:dyDescent="0.25">
      <c r="A22996">
        <v>4772</v>
      </c>
      <c r="B22996" s="3">
        <v>44682</v>
      </c>
      <c r="C22996" s="3">
        <v>44773</v>
      </c>
      <c r="D22996" t="s">
        <v>131</v>
      </c>
      <c r="E22996" t="s">
        <v>167</v>
      </c>
      <c r="F22996" t="s">
        <v>133</v>
      </c>
    </row>
    <row r="22997" spans="1:6" x14ac:dyDescent="0.25">
      <c r="A22997">
        <v>4773</v>
      </c>
      <c r="B22997" s="3">
        <v>44593</v>
      </c>
      <c r="C22997" s="3">
        <v>44681</v>
      </c>
      <c r="D22997" t="s">
        <v>131</v>
      </c>
      <c r="E22997" t="s">
        <v>167</v>
      </c>
      <c r="F22997" t="s">
        <v>133</v>
      </c>
    </row>
    <row r="22998" spans="1:6" x14ac:dyDescent="0.25">
      <c r="A22998">
        <v>4773</v>
      </c>
      <c r="B22998" s="3">
        <v>44682</v>
      </c>
      <c r="C22998" s="3">
        <v>44727</v>
      </c>
      <c r="D22998" t="s">
        <v>131</v>
      </c>
      <c r="E22998" t="s">
        <v>167</v>
      </c>
      <c r="F22998" t="s">
        <v>133</v>
      </c>
    </row>
    <row r="22999" spans="1:6" x14ac:dyDescent="0.25">
      <c r="A22999">
        <v>4774</v>
      </c>
      <c r="B22999" s="3">
        <v>44593</v>
      </c>
      <c r="C22999" s="3">
        <v>44743</v>
      </c>
      <c r="D22999" t="s">
        <v>131</v>
      </c>
      <c r="E22999" t="s">
        <v>185</v>
      </c>
      <c r="F22999" t="s">
        <v>133</v>
      </c>
    </row>
    <row r="23000" spans="1:6" x14ac:dyDescent="0.25">
      <c r="A23000">
        <v>4774</v>
      </c>
      <c r="B23000" s="3">
        <v>44743</v>
      </c>
      <c r="C23000" s="3">
        <v>44743</v>
      </c>
      <c r="D23000" t="s">
        <v>131</v>
      </c>
      <c r="E23000" t="s">
        <v>185</v>
      </c>
      <c r="F23000" t="s">
        <v>133</v>
      </c>
    </row>
    <row r="23001" spans="1:6" x14ac:dyDescent="0.25">
      <c r="A23001">
        <v>4776</v>
      </c>
      <c r="B23001" s="3">
        <v>44602</v>
      </c>
      <c r="D23001" t="s">
        <v>131</v>
      </c>
      <c r="E23001" t="s">
        <v>168</v>
      </c>
      <c r="F23001" t="s">
        <v>133</v>
      </c>
    </row>
    <row r="23002" spans="1:6" x14ac:dyDescent="0.25">
      <c r="A23002">
        <v>4777</v>
      </c>
      <c r="B23002" s="3">
        <v>44608</v>
      </c>
      <c r="C23002" s="3">
        <v>44696</v>
      </c>
      <c r="D23002" t="s">
        <v>131</v>
      </c>
      <c r="E23002" t="s">
        <v>171</v>
      </c>
      <c r="F23002" t="s">
        <v>132</v>
      </c>
    </row>
    <row r="23003" spans="1:6" x14ac:dyDescent="0.25">
      <c r="A23003">
        <v>4777</v>
      </c>
      <c r="B23003" s="3">
        <v>44697</v>
      </c>
      <c r="C23003" s="3">
        <v>44788</v>
      </c>
      <c r="D23003" t="s">
        <v>131</v>
      </c>
      <c r="E23003" t="s">
        <v>171</v>
      </c>
      <c r="F23003" t="s">
        <v>132</v>
      </c>
    </row>
    <row r="23004" spans="1:6" x14ac:dyDescent="0.25">
      <c r="A23004">
        <v>4780</v>
      </c>
      <c r="B23004" s="3">
        <v>44593</v>
      </c>
      <c r="C23004" s="3">
        <v>44681</v>
      </c>
      <c r="D23004" t="s">
        <v>131</v>
      </c>
      <c r="E23004" t="s">
        <v>190</v>
      </c>
      <c r="F23004" t="s">
        <v>133</v>
      </c>
    </row>
    <row r="23005" spans="1:6" x14ac:dyDescent="0.25">
      <c r="A23005">
        <v>4780</v>
      </c>
      <c r="B23005" s="3">
        <v>44682</v>
      </c>
      <c r="C23005" s="3">
        <v>44773</v>
      </c>
      <c r="D23005" t="s">
        <v>131</v>
      </c>
      <c r="E23005" t="s">
        <v>190</v>
      </c>
      <c r="F23005" t="s">
        <v>133</v>
      </c>
    </row>
    <row r="23006" spans="1:6" x14ac:dyDescent="0.25">
      <c r="A23006">
        <v>4782</v>
      </c>
      <c r="B23006" s="3">
        <v>44621</v>
      </c>
      <c r="C23006" s="3">
        <v>44621</v>
      </c>
      <c r="D23006" t="s">
        <v>131</v>
      </c>
      <c r="E23006" t="s">
        <v>187</v>
      </c>
      <c r="F23006" t="s">
        <v>133</v>
      </c>
    </row>
    <row r="23007" spans="1:6" x14ac:dyDescent="0.25">
      <c r="A23007">
        <v>4782</v>
      </c>
      <c r="B23007" s="3">
        <v>44621</v>
      </c>
      <c r="C23007" s="3">
        <v>44621</v>
      </c>
      <c r="D23007" t="s">
        <v>131</v>
      </c>
      <c r="E23007" t="s">
        <v>187</v>
      </c>
      <c r="F23007" t="s">
        <v>133</v>
      </c>
    </row>
    <row r="23008" spans="1:6" x14ac:dyDescent="0.25">
      <c r="A23008">
        <v>4782</v>
      </c>
      <c r="B23008" s="3">
        <v>44621</v>
      </c>
      <c r="D23008" t="s">
        <v>131</v>
      </c>
      <c r="E23008" t="s">
        <v>187</v>
      </c>
      <c r="F23008" t="s">
        <v>133</v>
      </c>
    </row>
    <row r="23009" spans="1:6" x14ac:dyDescent="0.25">
      <c r="A23009">
        <v>4783</v>
      </c>
      <c r="B23009" s="3">
        <v>44715</v>
      </c>
      <c r="C23009" s="3">
        <v>44804</v>
      </c>
      <c r="D23009" t="s">
        <v>131</v>
      </c>
      <c r="E23009" t="s">
        <v>167</v>
      </c>
      <c r="F23009" t="s">
        <v>133</v>
      </c>
    </row>
    <row r="23010" spans="1:6" x14ac:dyDescent="0.25">
      <c r="A23010">
        <v>4785</v>
      </c>
      <c r="B23010" s="3">
        <v>44636</v>
      </c>
      <c r="D23010" t="s">
        <v>131</v>
      </c>
      <c r="E23010" t="s">
        <v>113</v>
      </c>
      <c r="F23010" t="s">
        <v>132</v>
      </c>
    </row>
    <row r="23011" spans="1:6" x14ac:dyDescent="0.25">
      <c r="A23011">
        <v>4786</v>
      </c>
      <c r="B23011" s="3">
        <v>44635</v>
      </c>
      <c r="D23011" t="s">
        <v>131</v>
      </c>
      <c r="E23011" t="s">
        <v>115</v>
      </c>
      <c r="F23011" t="s">
        <v>133</v>
      </c>
    </row>
    <row r="23012" spans="1:6" x14ac:dyDescent="0.25">
      <c r="A23012">
        <v>4787</v>
      </c>
      <c r="B23012" s="3">
        <v>44621</v>
      </c>
      <c r="C23012" s="3">
        <v>44621</v>
      </c>
      <c r="D23012" t="s">
        <v>131</v>
      </c>
      <c r="E23012" t="s">
        <v>169</v>
      </c>
      <c r="F23012" t="s">
        <v>133</v>
      </c>
    </row>
    <row r="23013" spans="1:6" x14ac:dyDescent="0.25">
      <c r="A23013">
        <v>4787</v>
      </c>
      <c r="B23013" s="3">
        <v>44621</v>
      </c>
      <c r="C23013" s="3">
        <v>44621</v>
      </c>
      <c r="D23013" t="s">
        <v>131</v>
      </c>
      <c r="E23013" t="s">
        <v>169</v>
      </c>
      <c r="F23013" t="s">
        <v>132</v>
      </c>
    </row>
    <row r="23014" spans="1:6" x14ac:dyDescent="0.25">
      <c r="A23014">
        <v>4787</v>
      </c>
      <c r="B23014" s="3">
        <v>44621</v>
      </c>
      <c r="C23014" s="3">
        <v>44621</v>
      </c>
      <c r="D23014" t="s">
        <v>131</v>
      </c>
      <c r="E23014" t="s">
        <v>169</v>
      </c>
      <c r="F23014" t="s">
        <v>132</v>
      </c>
    </row>
    <row r="23015" spans="1:6" x14ac:dyDescent="0.25">
      <c r="A23015">
        <v>4787</v>
      </c>
      <c r="B23015" s="3">
        <v>44621</v>
      </c>
      <c r="D23015" t="s">
        <v>131</v>
      </c>
      <c r="E23015" t="s">
        <v>169</v>
      </c>
      <c r="F23015" t="s">
        <v>132</v>
      </c>
    </row>
    <row r="23016" spans="1:6" x14ac:dyDescent="0.25">
      <c r="A23016">
        <v>4788</v>
      </c>
      <c r="B23016" s="3">
        <v>44642</v>
      </c>
      <c r="C23016" s="3">
        <v>44742</v>
      </c>
      <c r="D23016" t="s">
        <v>131</v>
      </c>
      <c r="E23016" t="s">
        <v>114</v>
      </c>
      <c r="F23016" t="s">
        <v>133</v>
      </c>
    </row>
    <row r="23017" spans="1:6" x14ac:dyDescent="0.25">
      <c r="A23017">
        <v>4789</v>
      </c>
      <c r="B23017" s="3">
        <v>44634</v>
      </c>
      <c r="C23017" s="3">
        <v>44727</v>
      </c>
      <c r="D23017" t="s">
        <v>131</v>
      </c>
      <c r="E23017" t="s">
        <v>167</v>
      </c>
      <c r="F23017" t="s">
        <v>133</v>
      </c>
    </row>
    <row r="23018" spans="1:6" x14ac:dyDescent="0.25">
      <c r="A23018">
        <v>4789</v>
      </c>
      <c r="B23018" s="3">
        <v>44648</v>
      </c>
      <c r="C23018" s="3">
        <v>44750</v>
      </c>
      <c r="D23018" t="s">
        <v>131</v>
      </c>
      <c r="E23018" t="s">
        <v>167</v>
      </c>
      <c r="F23018" t="s">
        <v>133</v>
      </c>
    </row>
    <row r="23019" spans="1:6" x14ac:dyDescent="0.25">
      <c r="A23019">
        <v>4789</v>
      </c>
      <c r="B23019" s="3">
        <v>44648</v>
      </c>
      <c r="C23019" s="3">
        <v>44742</v>
      </c>
      <c r="D23019" t="s">
        <v>131</v>
      </c>
      <c r="E23019" t="s">
        <v>185</v>
      </c>
      <c r="F23019" t="s">
        <v>133</v>
      </c>
    </row>
    <row r="23020" spans="1:6" x14ac:dyDescent="0.25">
      <c r="A23020">
        <v>4792</v>
      </c>
      <c r="B23020" s="3">
        <v>44652</v>
      </c>
      <c r="C23020" s="3">
        <v>44742</v>
      </c>
      <c r="D23020" t="s">
        <v>131</v>
      </c>
      <c r="E23020" t="s">
        <v>180</v>
      </c>
      <c r="F23020" t="s">
        <v>132</v>
      </c>
    </row>
    <row r="23021" spans="1:6" x14ac:dyDescent="0.25">
      <c r="A23021">
        <v>4792</v>
      </c>
      <c r="B23021" s="3">
        <v>44743</v>
      </c>
      <c r="C23021" s="3">
        <v>44750</v>
      </c>
      <c r="D23021" t="s">
        <v>131</v>
      </c>
      <c r="E23021" t="s">
        <v>180</v>
      </c>
      <c r="F23021" t="s">
        <v>132</v>
      </c>
    </row>
    <row r="23022" spans="1:6" x14ac:dyDescent="0.25">
      <c r="A23022">
        <v>4793</v>
      </c>
      <c r="B23022" s="3">
        <v>44636</v>
      </c>
      <c r="C23022" s="3">
        <v>44727</v>
      </c>
      <c r="D23022" t="s">
        <v>131</v>
      </c>
      <c r="E23022" t="s">
        <v>176</v>
      </c>
      <c r="F23022" t="s">
        <v>132</v>
      </c>
    </row>
    <row r="23023" spans="1:6" x14ac:dyDescent="0.25">
      <c r="A23023">
        <v>4793</v>
      </c>
      <c r="B23023" s="3">
        <v>44728</v>
      </c>
      <c r="C23023" s="3">
        <v>44819</v>
      </c>
      <c r="D23023" t="s">
        <v>131</v>
      </c>
      <c r="E23023" t="s">
        <v>176</v>
      </c>
      <c r="F23023" t="s">
        <v>132</v>
      </c>
    </row>
    <row r="23024" spans="1:6" x14ac:dyDescent="0.25">
      <c r="A23024">
        <v>4794</v>
      </c>
      <c r="B23024" s="3">
        <v>44652</v>
      </c>
      <c r="C23024" s="3">
        <v>44742</v>
      </c>
      <c r="D23024" t="s">
        <v>131</v>
      </c>
      <c r="E23024" t="s">
        <v>187</v>
      </c>
      <c r="F23024" t="s">
        <v>133</v>
      </c>
    </row>
    <row r="23025" spans="1:6" x14ac:dyDescent="0.25">
      <c r="A23025">
        <v>4795</v>
      </c>
      <c r="B23025" s="3">
        <v>44636</v>
      </c>
      <c r="D23025" t="s">
        <v>131</v>
      </c>
      <c r="E23025" t="s">
        <v>169</v>
      </c>
      <c r="F23025" t="s">
        <v>133</v>
      </c>
    </row>
    <row r="23026" spans="1:6" x14ac:dyDescent="0.25">
      <c r="A23026">
        <v>4796</v>
      </c>
      <c r="B23026" s="3">
        <v>44728</v>
      </c>
      <c r="C23026" s="3">
        <v>44819</v>
      </c>
      <c r="D23026" t="s">
        <v>131</v>
      </c>
      <c r="E23026" t="s">
        <v>177</v>
      </c>
      <c r="F23026" t="s">
        <v>133</v>
      </c>
    </row>
    <row r="23027" spans="1:6" x14ac:dyDescent="0.25">
      <c r="A23027">
        <v>4798</v>
      </c>
      <c r="B23027" s="3">
        <v>44728</v>
      </c>
      <c r="D23027" t="s">
        <v>131</v>
      </c>
      <c r="E23027" t="s">
        <v>167</v>
      </c>
      <c r="F23027" t="s">
        <v>133</v>
      </c>
    </row>
    <row r="23028" spans="1:6" x14ac:dyDescent="0.25">
      <c r="A23028">
        <v>4799</v>
      </c>
      <c r="B23028" s="3">
        <v>44652</v>
      </c>
      <c r="C23028" s="3">
        <v>44712</v>
      </c>
      <c r="D23028" t="s">
        <v>131</v>
      </c>
      <c r="E23028" t="s">
        <v>110</v>
      </c>
      <c r="F23028" t="s">
        <v>132</v>
      </c>
    </row>
    <row r="23029" spans="1:6" x14ac:dyDescent="0.25">
      <c r="A23029">
        <v>4799</v>
      </c>
      <c r="B23029" s="3">
        <v>44713</v>
      </c>
      <c r="C23029" s="3">
        <v>44727</v>
      </c>
      <c r="D23029" t="s">
        <v>131</v>
      </c>
      <c r="E23029" t="s">
        <v>110</v>
      </c>
      <c r="F23029" t="s">
        <v>132</v>
      </c>
    </row>
    <row r="23030" spans="1:6" x14ac:dyDescent="0.25">
      <c r="A23030">
        <v>4803</v>
      </c>
      <c r="B23030" s="3">
        <v>44748</v>
      </c>
      <c r="C23030" s="3">
        <v>44834</v>
      </c>
      <c r="D23030" t="s">
        <v>131</v>
      </c>
      <c r="E23030" t="s">
        <v>175</v>
      </c>
      <c r="F23030" t="s">
        <v>133</v>
      </c>
    </row>
    <row r="23031" spans="1:6" x14ac:dyDescent="0.25">
      <c r="A23031">
        <v>4805</v>
      </c>
      <c r="B23031" s="3">
        <v>44652</v>
      </c>
      <c r="C23031" s="3">
        <v>44742</v>
      </c>
      <c r="D23031" t="s">
        <v>131</v>
      </c>
      <c r="E23031" t="s">
        <v>173</v>
      </c>
      <c r="F23031" t="s">
        <v>133</v>
      </c>
    </row>
    <row r="23032" spans="1:6" x14ac:dyDescent="0.25">
      <c r="A23032">
        <v>4807</v>
      </c>
      <c r="B23032" s="3">
        <v>44662</v>
      </c>
      <c r="C23032" s="3">
        <v>44742</v>
      </c>
      <c r="D23032" t="s">
        <v>131</v>
      </c>
      <c r="E23032" t="s">
        <v>176</v>
      </c>
      <c r="F23032" t="s">
        <v>133</v>
      </c>
    </row>
    <row r="23033" spans="1:6" x14ac:dyDescent="0.25">
      <c r="A23033">
        <v>4808</v>
      </c>
      <c r="B23033" s="3">
        <v>44661</v>
      </c>
      <c r="C23033" s="3">
        <v>44751</v>
      </c>
      <c r="D23033" t="s">
        <v>131</v>
      </c>
      <c r="E23033" t="s">
        <v>175</v>
      </c>
      <c r="F23033" t="s">
        <v>133</v>
      </c>
    </row>
    <row r="23034" spans="1:6" x14ac:dyDescent="0.25">
      <c r="A23034">
        <v>4808</v>
      </c>
      <c r="B23034" s="3">
        <v>44752</v>
      </c>
      <c r="C23034" s="3">
        <v>44834</v>
      </c>
      <c r="D23034" t="s">
        <v>131</v>
      </c>
      <c r="E23034" t="s">
        <v>175</v>
      </c>
      <c r="F23034" t="s">
        <v>133</v>
      </c>
    </row>
    <row r="23035" spans="1:6" x14ac:dyDescent="0.25">
      <c r="A23035">
        <v>4809</v>
      </c>
      <c r="B23035" s="3">
        <v>44669</v>
      </c>
      <c r="D23035" t="s">
        <v>131</v>
      </c>
      <c r="E23035" t="s">
        <v>318</v>
      </c>
      <c r="F23035" t="s">
        <v>133</v>
      </c>
    </row>
    <row r="23036" spans="1:6" x14ac:dyDescent="0.25">
      <c r="A23036">
        <v>4811</v>
      </c>
      <c r="B23036" s="3">
        <v>44743</v>
      </c>
      <c r="C23036" s="3">
        <v>44834</v>
      </c>
      <c r="D23036" t="s">
        <v>131</v>
      </c>
      <c r="E23036" t="s">
        <v>169</v>
      </c>
      <c r="F23036" t="s">
        <v>132</v>
      </c>
    </row>
    <row r="23037" spans="1:6" x14ac:dyDescent="0.25">
      <c r="A23037">
        <v>4813</v>
      </c>
      <c r="B23037" s="3">
        <v>44669</v>
      </c>
      <c r="C23037" s="3">
        <v>44759</v>
      </c>
      <c r="D23037" t="s">
        <v>131</v>
      </c>
      <c r="E23037" t="s">
        <v>165</v>
      </c>
      <c r="F23037" t="s">
        <v>133</v>
      </c>
    </row>
    <row r="23038" spans="1:6" x14ac:dyDescent="0.25">
      <c r="A23038">
        <v>4813</v>
      </c>
      <c r="B23038" s="3">
        <v>44760</v>
      </c>
      <c r="C23038" s="3">
        <v>44851</v>
      </c>
      <c r="D23038" t="s">
        <v>131</v>
      </c>
      <c r="E23038" t="s">
        <v>165</v>
      </c>
      <c r="F23038" t="s">
        <v>133</v>
      </c>
    </row>
    <row r="23039" spans="1:6" x14ac:dyDescent="0.25">
      <c r="A23039">
        <v>4816</v>
      </c>
      <c r="B23039" s="3">
        <v>44667</v>
      </c>
      <c r="C23039" s="3">
        <v>44757</v>
      </c>
      <c r="D23039" t="s">
        <v>131</v>
      </c>
      <c r="E23039" t="s">
        <v>128</v>
      </c>
      <c r="F23039" t="s">
        <v>133</v>
      </c>
    </row>
    <row r="23040" spans="1:6" x14ac:dyDescent="0.25">
      <c r="A23040">
        <v>4822</v>
      </c>
      <c r="B23040" s="3">
        <v>44683</v>
      </c>
      <c r="C23040" s="3">
        <v>44773</v>
      </c>
      <c r="D23040" t="s">
        <v>131</v>
      </c>
      <c r="E23040" t="s">
        <v>185</v>
      </c>
      <c r="F23040" t="s">
        <v>132</v>
      </c>
    </row>
    <row r="23041" spans="1:6" x14ac:dyDescent="0.25">
      <c r="A23041">
        <v>4823</v>
      </c>
      <c r="B23041" s="3">
        <v>44683</v>
      </c>
      <c r="C23041" s="3">
        <v>44683</v>
      </c>
      <c r="D23041" t="s">
        <v>131</v>
      </c>
      <c r="E23041" t="s">
        <v>156</v>
      </c>
      <c r="F23041" t="s">
        <v>132</v>
      </c>
    </row>
    <row r="23042" spans="1:6" x14ac:dyDescent="0.25">
      <c r="A23042">
        <v>4823</v>
      </c>
      <c r="B23042" s="3">
        <v>44683</v>
      </c>
      <c r="D23042" t="s">
        <v>131</v>
      </c>
      <c r="E23042" t="s">
        <v>106</v>
      </c>
      <c r="F23042" t="s">
        <v>132</v>
      </c>
    </row>
    <row r="23043" spans="1:6" x14ac:dyDescent="0.25">
      <c r="A23043">
        <v>4823</v>
      </c>
      <c r="B23043" s="3">
        <v>44683</v>
      </c>
      <c r="C23043" s="3">
        <v>44683</v>
      </c>
      <c r="D23043" t="s">
        <v>131</v>
      </c>
      <c r="E23043" t="s">
        <v>156</v>
      </c>
      <c r="F23043" t="s">
        <v>132</v>
      </c>
    </row>
    <row r="23044" spans="1:6" x14ac:dyDescent="0.25">
      <c r="A23044">
        <v>4829</v>
      </c>
      <c r="B23044" s="3">
        <v>44728</v>
      </c>
      <c r="D23044" t="s">
        <v>131</v>
      </c>
      <c r="E23044" t="s">
        <v>208</v>
      </c>
      <c r="F23044" t="s">
        <v>133</v>
      </c>
    </row>
    <row r="23045" spans="1:6" x14ac:dyDescent="0.25">
      <c r="A23045">
        <v>4834</v>
      </c>
      <c r="B23045" s="3">
        <v>44704</v>
      </c>
      <c r="C23045" s="3">
        <v>44804</v>
      </c>
      <c r="D23045" t="s">
        <v>131</v>
      </c>
      <c r="E23045" t="s">
        <v>177</v>
      </c>
      <c r="F23045" t="s">
        <v>133</v>
      </c>
    </row>
    <row r="23046" spans="1:6" x14ac:dyDescent="0.25">
      <c r="A23046">
        <v>4852</v>
      </c>
      <c r="B23046" s="3">
        <v>44739</v>
      </c>
      <c r="C23046" s="3">
        <v>44754</v>
      </c>
      <c r="D23046" t="s">
        <v>131</v>
      </c>
      <c r="E23046" t="s">
        <v>165</v>
      </c>
      <c r="F23046" t="s">
        <v>132</v>
      </c>
    </row>
    <row r="23047" spans="1:6" x14ac:dyDescent="0.25">
      <c r="A23047">
        <v>4852</v>
      </c>
      <c r="B23047" s="3">
        <v>44748</v>
      </c>
      <c r="C23047" s="3">
        <v>44773</v>
      </c>
      <c r="D23047" t="s">
        <v>131</v>
      </c>
      <c r="E23047" t="s">
        <v>165</v>
      </c>
      <c r="F23047" t="s">
        <v>132</v>
      </c>
    </row>
  </sheetData>
  <autoFilter ref="A3:F20015" xr:uid="{00000000-0009-0000-0000-000003000000}">
    <sortState xmlns:xlrd2="http://schemas.microsoft.com/office/spreadsheetml/2017/richdata2" ref="A4:F3721">
      <sortCondition ref="A3:A37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2021-06-04T06:42:08Z</dcterms:created>
  <dcterms:modified xsi:type="dcterms:W3CDTF">2024-02-26T18:20:26Z</dcterms:modified>
</cp:coreProperties>
</file>